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Замечания 2\"/>
    </mc:Choice>
  </mc:AlternateContent>
  <xr:revisionPtr revIDLastSave="0" documentId="13_ncr:1_{6B09BF84-D736-4E54-AF37-220B581DA779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доп.67'!$27:$27</definedName>
    <definedName name="_xlnm.Print_Area" localSheetId="0">'Смета по ТСН-2001(с доп.67'!$A$1:$K$850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48" i="7" l="1"/>
  <c r="C848" i="7"/>
  <c r="C845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4" i="7" s="1"/>
  <c r="I842" i="7"/>
  <c r="J842" i="7"/>
  <c r="I841" i="7"/>
  <c r="J841" i="7"/>
  <c r="A840" i="7"/>
  <c r="J838" i="7"/>
  <c r="H838" i="7"/>
  <c r="C838" i="7"/>
  <c r="J837" i="7"/>
  <c r="H837" i="7"/>
  <c r="C837" i="7"/>
  <c r="J836" i="7"/>
  <c r="H836" i="7"/>
  <c r="C836" i="7"/>
  <c r="I835" i="7"/>
  <c r="J835" i="7"/>
  <c r="I834" i="7"/>
  <c r="J834" i="7"/>
  <c r="A833" i="7"/>
  <c r="I831" i="7"/>
  <c r="J831" i="7"/>
  <c r="I830" i="7"/>
  <c r="J830" i="7"/>
  <c r="A829" i="7"/>
  <c r="H825" i="7"/>
  <c r="J825" i="7"/>
  <c r="I823" i="7"/>
  <c r="H823" i="7"/>
  <c r="E823" i="7"/>
  <c r="J822" i="7"/>
  <c r="E822" i="7"/>
  <c r="K821" i="7"/>
  <c r="J821" i="7"/>
  <c r="E821" i="7"/>
  <c r="K820" i="7"/>
  <c r="J820" i="7"/>
  <c r="H820" i="7"/>
  <c r="I820" i="7"/>
  <c r="F820" i="7"/>
  <c r="V820" i="7"/>
  <c r="T820" i="7"/>
  <c r="R820" i="7"/>
  <c r="U820" i="7"/>
  <c r="S820" i="7"/>
  <c r="Q820" i="7"/>
  <c r="I821" i="7" s="1"/>
  <c r="E820" i="7"/>
  <c r="D820" i="7"/>
  <c r="B820" i="7"/>
  <c r="K819" i="7"/>
  <c r="J819" i="7"/>
  <c r="I819" i="7"/>
  <c r="H819" i="7"/>
  <c r="F819" i="7"/>
  <c r="K818" i="7"/>
  <c r="J818" i="7"/>
  <c r="I818" i="7"/>
  <c r="H818" i="7"/>
  <c r="F818" i="7"/>
  <c r="K817" i="7"/>
  <c r="J817" i="7"/>
  <c r="I817" i="7"/>
  <c r="H817" i="7"/>
  <c r="F817" i="7"/>
  <c r="K816" i="7"/>
  <c r="J816" i="7"/>
  <c r="I816" i="7"/>
  <c r="O826" i="7" s="1"/>
  <c r="H829" i="7" s="1"/>
  <c r="H816" i="7"/>
  <c r="F816" i="7"/>
  <c r="C815" i="7"/>
  <c r="V814" i="7"/>
  <c r="T814" i="7"/>
  <c r="K822" i="7" s="1"/>
  <c r="P826" i="7" s="1"/>
  <c r="J829" i="7" s="1"/>
  <c r="R814" i="7"/>
  <c r="U814" i="7"/>
  <c r="S814" i="7"/>
  <c r="I822" i="7" s="1"/>
  <c r="Q814" i="7"/>
  <c r="E814" i="7"/>
  <c r="D814" i="7"/>
  <c r="B814" i="7"/>
  <c r="A813" i="7"/>
  <c r="I811" i="7"/>
  <c r="J811" i="7"/>
  <c r="I810" i="7"/>
  <c r="J810" i="7"/>
  <c r="A809" i="7"/>
  <c r="H805" i="7"/>
  <c r="J805" i="7"/>
  <c r="I803" i="7"/>
  <c r="H803" i="7"/>
  <c r="E803" i="7"/>
  <c r="J802" i="7"/>
  <c r="E802" i="7"/>
  <c r="J801" i="7"/>
  <c r="I801" i="7"/>
  <c r="E801" i="7"/>
  <c r="K800" i="7"/>
  <c r="J800" i="7"/>
  <c r="H800" i="7"/>
  <c r="I800" i="7"/>
  <c r="F800" i="7"/>
  <c r="V800" i="7"/>
  <c r="T800" i="7"/>
  <c r="R800" i="7"/>
  <c r="U800" i="7"/>
  <c r="S800" i="7"/>
  <c r="Q800" i="7"/>
  <c r="E800" i="7"/>
  <c r="D800" i="7"/>
  <c r="B800" i="7"/>
  <c r="K799" i="7"/>
  <c r="J799" i="7"/>
  <c r="H799" i="7"/>
  <c r="I799" i="7"/>
  <c r="F799" i="7"/>
  <c r="V799" i="7"/>
  <c r="T799" i="7"/>
  <c r="R799" i="7"/>
  <c r="U799" i="7"/>
  <c r="S799" i="7"/>
  <c r="Q799" i="7"/>
  <c r="E799" i="7"/>
  <c r="D799" i="7"/>
  <c r="B799" i="7"/>
  <c r="K798" i="7"/>
  <c r="J798" i="7"/>
  <c r="I798" i="7"/>
  <c r="H798" i="7"/>
  <c r="F798" i="7"/>
  <c r="K797" i="7"/>
  <c r="J797" i="7"/>
  <c r="I797" i="7"/>
  <c r="H797" i="7"/>
  <c r="F797" i="7"/>
  <c r="K796" i="7"/>
  <c r="J796" i="7"/>
  <c r="I796" i="7"/>
  <c r="H796" i="7"/>
  <c r="F796" i="7"/>
  <c r="K795" i="7"/>
  <c r="J795" i="7"/>
  <c r="I795" i="7"/>
  <c r="H795" i="7"/>
  <c r="F795" i="7"/>
  <c r="V794" i="7"/>
  <c r="T794" i="7"/>
  <c r="K802" i="7" s="1"/>
  <c r="R794" i="7"/>
  <c r="K801" i="7" s="1"/>
  <c r="U794" i="7"/>
  <c r="S794" i="7"/>
  <c r="I802" i="7" s="1"/>
  <c r="Q794" i="7"/>
  <c r="E794" i="7"/>
  <c r="D794" i="7"/>
  <c r="B794" i="7"/>
  <c r="H791" i="7"/>
  <c r="J791" i="7"/>
  <c r="I789" i="7"/>
  <c r="H789" i="7"/>
  <c r="E789" i="7"/>
  <c r="J788" i="7"/>
  <c r="I788" i="7"/>
  <c r="E788" i="7"/>
  <c r="J787" i="7"/>
  <c r="E787" i="7"/>
  <c r="K786" i="7"/>
  <c r="J786" i="7"/>
  <c r="H786" i="7"/>
  <c r="I786" i="7"/>
  <c r="F786" i="7"/>
  <c r="V786" i="7"/>
  <c r="T786" i="7"/>
  <c r="R786" i="7"/>
  <c r="U786" i="7"/>
  <c r="S786" i="7"/>
  <c r="Q786" i="7"/>
  <c r="E786" i="7"/>
  <c r="D786" i="7"/>
  <c r="B786" i="7"/>
  <c r="K785" i="7"/>
  <c r="J785" i="7"/>
  <c r="H785" i="7"/>
  <c r="I785" i="7"/>
  <c r="F785" i="7"/>
  <c r="V785" i="7"/>
  <c r="T785" i="7"/>
  <c r="R785" i="7"/>
  <c r="U785" i="7"/>
  <c r="S785" i="7"/>
  <c r="Q785" i="7"/>
  <c r="E785" i="7"/>
  <c r="D785" i="7"/>
  <c r="B785" i="7"/>
  <c r="K784" i="7"/>
  <c r="J784" i="7"/>
  <c r="H784" i="7"/>
  <c r="I784" i="7"/>
  <c r="F784" i="7"/>
  <c r="V784" i="7"/>
  <c r="T784" i="7"/>
  <c r="R784" i="7"/>
  <c r="U784" i="7"/>
  <c r="S784" i="7"/>
  <c r="Q784" i="7"/>
  <c r="E784" i="7"/>
  <c r="D784" i="7"/>
  <c r="B784" i="7"/>
  <c r="K783" i="7"/>
  <c r="J783" i="7"/>
  <c r="H783" i="7"/>
  <c r="I783" i="7"/>
  <c r="F783" i="7"/>
  <c r="V783" i="7"/>
  <c r="T783" i="7"/>
  <c r="R783" i="7"/>
  <c r="U783" i="7"/>
  <c r="S783" i="7"/>
  <c r="Q783" i="7"/>
  <c r="E783" i="7"/>
  <c r="D783" i="7"/>
  <c r="B783" i="7"/>
  <c r="K782" i="7"/>
  <c r="J782" i="7"/>
  <c r="I782" i="7"/>
  <c r="H782" i="7"/>
  <c r="F782" i="7"/>
  <c r="K781" i="7"/>
  <c r="J781" i="7"/>
  <c r="I781" i="7"/>
  <c r="H781" i="7"/>
  <c r="F781" i="7"/>
  <c r="K780" i="7"/>
  <c r="J780" i="7"/>
  <c r="I780" i="7"/>
  <c r="H780" i="7"/>
  <c r="F780" i="7"/>
  <c r="K779" i="7"/>
  <c r="J790" i="7" s="1"/>
  <c r="J779" i="7"/>
  <c r="I779" i="7"/>
  <c r="H779" i="7"/>
  <c r="F779" i="7"/>
  <c r="C778" i="7"/>
  <c r="V777" i="7"/>
  <c r="T777" i="7"/>
  <c r="K788" i="7" s="1"/>
  <c r="R777" i="7"/>
  <c r="K787" i="7" s="1"/>
  <c r="U777" i="7"/>
  <c r="S777" i="7"/>
  <c r="Q777" i="7"/>
  <c r="I787" i="7" s="1"/>
  <c r="E777" i="7"/>
  <c r="D777" i="7"/>
  <c r="B777" i="7"/>
  <c r="H774" i="7"/>
  <c r="J774" i="7"/>
  <c r="I772" i="7"/>
  <c r="H772" i="7"/>
  <c r="E772" i="7"/>
  <c r="J771" i="7"/>
  <c r="E771" i="7"/>
  <c r="K770" i="7"/>
  <c r="J770" i="7"/>
  <c r="E770" i="7"/>
  <c r="K769" i="7"/>
  <c r="J769" i="7"/>
  <c r="H769" i="7"/>
  <c r="I769" i="7"/>
  <c r="F769" i="7"/>
  <c r="V769" i="7"/>
  <c r="T769" i="7"/>
  <c r="R769" i="7"/>
  <c r="U769" i="7"/>
  <c r="S769" i="7"/>
  <c r="Q769" i="7"/>
  <c r="I770" i="7" s="1"/>
  <c r="H773" i="7" s="1"/>
  <c r="E769" i="7"/>
  <c r="D769" i="7"/>
  <c r="B769" i="7"/>
  <c r="K768" i="7"/>
  <c r="J768" i="7"/>
  <c r="I768" i="7"/>
  <c r="H768" i="7"/>
  <c r="F768" i="7"/>
  <c r="K767" i="7"/>
  <c r="J767" i="7"/>
  <c r="I767" i="7"/>
  <c r="H767" i="7"/>
  <c r="F767" i="7"/>
  <c r="K766" i="7"/>
  <c r="J766" i="7"/>
  <c r="I766" i="7"/>
  <c r="H766" i="7"/>
  <c r="F766" i="7"/>
  <c r="K765" i="7"/>
  <c r="J765" i="7"/>
  <c r="I765" i="7"/>
  <c r="H765" i="7"/>
  <c r="F765" i="7"/>
  <c r="C764" i="7"/>
  <c r="V763" i="7"/>
  <c r="T763" i="7"/>
  <c r="K771" i="7" s="1"/>
  <c r="P775" i="7" s="1"/>
  <c r="R763" i="7"/>
  <c r="U763" i="7"/>
  <c r="S763" i="7"/>
  <c r="I771" i="7" s="1"/>
  <c r="Q763" i="7"/>
  <c r="E763" i="7"/>
  <c r="D763" i="7"/>
  <c r="B763" i="7"/>
  <c r="H760" i="7"/>
  <c r="J760" i="7"/>
  <c r="I758" i="7"/>
  <c r="H758" i="7"/>
  <c r="E758" i="7"/>
  <c r="J757" i="7"/>
  <c r="E757" i="7"/>
  <c r="K756" i="7"/>
  <c r="J756" i="7"/>
  <c r="E756" i="7"/>
  <c r="K755" i="7"/>
  <c r="J755" i="7"/>
  <c r="H755" i="7"/>
  <c r="I755" i="7"/>
  <c r="F755" i="7"/>
  <c r="V755" i="7"/>
  <c r="T755" i="7"/>
  <c r="R755" i="7"/>
  <c r="U755" i="7"/>
  <c r="S755" i="7"/>
  <c r="Q755" i="7"/>
  <c r="I756" i="7" s="1"/>
  <c r="E755" i="7"/>
  <c r="D755" i="7"/>
  <c r="B755" i="7"/>
  <c r="K754" i="7"/>
  <c r="J754" i="7"/>
  <c r="H754" i="7"/>
  <c r="I754" i="7"/>
  <c r="F754" i="7"/>
  <c r="V754" i="7"/>
  <c r="T754" i="7"/>
  <c r="K757" i="7" s="1"/>
  <c r="J761" i="7" s="1"/>
  <c r="R754" i="7"/>
  <c r="U754" i="7"/>
  <c r="S754" i="7"/>
  <c r="Q754" i="7"/>
  <c r="E754" i="7"/>
  <c r="D754" i="7"/>
  <c r="B754" i="7"/>
  <c r="K753" i="7"/>
  <c r="J753" i="7"/>
  <c r="I753" i="7"/>
  <c r="H753" i="7"/>
  <c r="F753" i="7"/>
  <c r="K752" i="7"/>
  <c r="P761" i="7" s="1"/>
  <c r="J752" i="7"/>
  <c r="I752" i="7"/>
  <c r="H752" i="7"/>
  <c r="F752" i="7"/>
  <c r="V751" i="7"/>
  <c r="T751" i="7"/>
  <c r="R751" i="7"/>
  <c r="U751" i="7"/>
  <c r="S751" i="7"/>
  <c r="I757" i="7" s="1"/>
  <c r="Q751" i="7"/>
  <c r="E751" i="7"/>
  <c r="D751" i="7"/>
  <c r="B751" i="7"/>
  <c r="H748" i="7"/>
  <c r="J748" i="7"/>
  <c r="I746" i="7"/>
  <c r="H746" i="7"/>
  <c r="E746" i="7"/>
  <c r="K745" i="7"/>
  <c r="J745" i="7"/>
  <c r="E745" i="7"/>
  <c r="J744" i="7"/>
  <c r="E744" i="7"/>
  <c r="K743" i="7"/>
  <c r="J743" i="7"/>
  <c r="H743" i="7"/>
  <c r="I743" i="7"/>
  <c r="F743" i="7"/>
  <c r="V743" i="7"/>
  <c r="T743" i="7"/>
  <c r="R743" i="7"/>
  <c r="U743" i="7"/>
  <c r="S743" i="7"/>
  <c r="Q743" i="7"/>
  <c r="E743" i="7"/>
  <c r="D743" i="7"/>
  <c r="B743" i="7"/>
  <c r="K742" i="7"/>
  <c r="J742" i="7"/>
  <c r="I742" i="7"/>
  <c r="H742" i="7"/>
  <c r="F742" i="7"/>
  <c r="K741" i="7"/>
  <c r="P749" i="7" s="1"/>
  <c r="J741" i="7"/>
  <c r="I741" i="7"/>
  <c r="H747" i="7" s="1"/>
  <c r="H741" i="7"/>
  <c r="F741" i="7"/>
  <c r="V740" i="7"/>
  <c r="T740" i="7"/>
  <c r="R740" i="7"/>
  <c r="K744" i="7" s="1"/>
  <c r="J747" i="7" s="1"/>
  <c r="U740" i="7"/>
  <c r="S740" i="7"/>
  <c r="I745" i="7" s="1"/>
  <c r="Q740" i="7"/>
  <c r="I744" i="7" s="1"/>
  <c r="E740" i="7"/>
  <c r="D740" i="7"/>
  <c r="B740" i="7"/>
  <c r="H737" i="7"/>
  <c r="J737" i="7"/>
  <c r="I735" i="7"/>
  <c r="H735" i="7"/>
  <c r="E735" i="7"/>
  <c r="J734" i="7"/>
  <c r="E734" i="7"/>
  <c r="K733" i="7"/>
  <c r="J733" i="7"/>
  <c r="E733" i="7"/>
  <c r="K732" i="7"/>
  <c r="J732" i="7"/>
  <c r="H732" i="7"/>
  <c r="I732" i="7"/>
  <c r="F732" i="7"/>
  <c r="V732" i="7"/>
  <c r="T732" i="7"/>
  <c r="R732" i="7"/>
  <c r="U732" i="7"/>
  <c r="S732" i="7"/>
  <c r="I734" i="7" s="1"/>
  <c r="Q732" i="7"/>
  <c r="I733" i="7" s="1"/>
  <c r="H736" i="7" s="1"/>
  <c r="E732" i="7"/>
  <c r="D732" i="7"/>
  <c r="B732" i="7"/>
  <c r="K731" i="7"/>
  <c r="J731" i="7"/>
  <c r="I731" i="7"/>
  <c r="H731" i="7"/>
  <c r="F731" i="7"/>
  <c r="K730" i="7"/>
  <c r="J730" i="7"/>
  <c r="I730" i="7"/>
  <c r="H730" i="7"/>
  <c r="F730" i="7"/>
  <c r="K729" i="7"/>
  <c r="P738" i="7" s="1"/>
  <c r="J729" i="7"/>
  <c r="I729" i="7"/>
  <c r="H729" i="7"/>
  <c r="F729" i="7"/>
  <c r="K728" i="7"/>
  <c r="J728" i="7"/>
  <c r="I728" i="7"/>
  <c r="O738" i="7" s="1"/>
  <c r="H728" i="7"/>
  <c r="F728" i="7"/>
  <c r="V727" i="7"/>
  <c r="T727" i="7"/>
  <c r="K734" i="7" s="1"/>
  <c r="R727" i="7"/>
  <c r="U727" i="7"/>
  <c r="S727" i="7"/>
  <c r="Q727" i="7"/>
  <c r="E727" i="7"/>
  <c r="D727" i="7"/>
  <c r="B727" i="7"/>
  <c r="H724" i="7"/>
  <c r="J724" i="7"/>
  <c r="I722" i="7"/>
  <c r="H722" i="7"/>
  <c r="E722" i="7"/>
  <c r="J721" i="7"/>
  <c r="I721" i="7"/>
  <c r="E721" i="7"/>
  <c r="K720" i="7"/>
  <c r="J720" i="7"/>
  <c r="E720" i="7"/>
  <c r="K719" i="7"/>
  <c r="J719" i="7"/>
  <c r="H719" i="7"/>
  <c r="I719" i="7"/>
  <c r="F719" i="7"/>
  <c r="V719" i="7"/>
  <c r="T719" i="7"/>
  <c r="R719" i="7"/>
  <c r="U719" i="7"/>
  <c r="S719" i="7"/>
  <c r="Q719" i="7"/>
  <c r="E719" i="7"/>
  <c r="D719" i="7"/>
  <c r="B719" i="7"/>
  <c r="K718" i="7"/>
  <c r="J718" i="7"/>
  <c r="H718" i="7"/>
  <c r="I718" i="7"/>
  <c r="F718" i="7"/>
  <c r="V718" i="7"/>
  <c r="T718" i="7"/>
  <c r="K721" i="7" s="1"/>
  <c r="J725" i="7" s="1"/>
  <c r="R718" i="7"/>
  <c r="U718" i="7"/>
  <c r="S718" i="7"/>
  <c r="Q718" i="7"/>
  <c r="E718" i="7"/>
  <c r="D718" i="7"/>
  <c r="B718" i="7"/>
  <c r="K717" i="7"/>
  <c r="J717" i="7"/>
  <c r="I717" i="7"/>
  <c r="H717" i="7"/>
  <c r="F717" i="7"/>
  <c r="K716" i="7"/>
  <c r="J716" i="7"/>
  <c r="I716" i="7"/>
  <c r="H716" i="7"/>
  <c r="F716" i="7"/>
  <c r="K715" i="7"/>
  <c r="J715" i="7"/>
  <c r="I715" i="7"/>
  <c r="H715" i="7"/>
  <c r="F715" i="7"/>
  <c r="K714" i="7"/>
  <c r="J714" i="7"/>
  <c r="I714" i="7"/>
  <c r="H714" i="7"/>
  <c r="F714" i="7"/>
  <c r="C713" i="7"/>
  <c r="V712" i="7"/>
  <c r="T712" i="7"/>
  <c r="R712" i="7"/>
  <c r="U712" i="7"/>
  <c r="S712" i="7"/>
  <c r="Q712" i="7"/>
  <c r="I720" i="7" s="1"/>
  <c r="E712" i="7"/>
  <c r="D712" i="7"/>
  <c r="B712" i="7"/>
  <c r="H709" i="7"/>
  <c r="J709" i="7"/>
  <c r="I707" i="7"/>
  <c r="H707" i="7"/>
  <c r="E707" i="7"/>
  <c r="J706" i="7"/>
  <c r="E706" i="7"/>
  <c r="J705" i="7"/>
  <c r="E705" i="7"/>
  <c r="K704" i="7"/>
  <c r="J704" i="7"/>
  <c r="H704" i="7"/>
  <c r="I704" i="7"/>
  <c r="F704" i="7"/>
  <c r="V704" i="7"/>
  <c r="T704" i="7"/>
  <c r="R704" i="7"/>
  <c r="U704" i="7"/>
  <c r="S704" i="7"/>
  <c r="Q704" i="7"/>
  <c r="E704" i="7"/>
  <c r="D704" i="7"/>
  <c r="B704" i="7"/>
  <c r="K703" i="7"/>
  <c r="J703" i="7"/>
  <c r="I703" i="7"/>
  <c r="H703" i="7"/>
  <c r="F703" i="7"/>
  <c r="K702" i="7"/>
  <c r="J702" i="7"/>
  <c r="I702" i="7"/>
  <c r="H702" i="7"/>
  <c r="F702" i="7"/>
  <c r="K701" i="7"/>
  <c r="J701" i="7"/>
  <c r="I701" i="7"/>
  <c r="H710" i="7" s="1"/>
  <c r="H701" i="7"/>
  <c r="F701" i="7"/>
  <c r="K700" i="7"/>
  <c r="J700" i="7"/>
  <c r="I700" i="7"/>
  <c r="H708" i="7" s="1"/>
  <c r="H700" i="7"/>
  <c r="F700" i="7"/>
  <c r="C699" i="7"/>
  <c r="V698" i="7"/>
  <c r="T698" i="7"/>
  <c r="K706" i="7" s="1"/>
  <c r="R698" i="7"/>
  <c r="K705" i="7" s="1"/>
  <c r="U698" i="7"/>
  <c r="S698" i="7"/>
  <c r="I706" i="7" s="1"/>
  <c r="Q698" i="7"/>
  <c r="I705" i="7" s="1"/>
  <c r="O710" i="7" s="1"/>
  <c r="E698" i="7"/>
  <c r="D698" i="7"/>
  <c r="B698" i="7"/>
  <c r="H695" i="7"/>
  <c r="J695" i="7"/>
  <c r="I693" i="7"/>
  <c r="H693" i="7"/>
  <c r="E693" i="7"/>
  <c r="J692" i="7"/>
  <c r="E692" i="7"/>
  <c r="J691" i="7"/>
  <c r="I691" i="7"/>
  <c r="E691" i="7"/>
  <c r="K690" i="7"/>
  <c r="J690" i="7"/>
  <c r="H690" i="7"/>
  <c r="I690" i="7"/>
  <c r="F690" i="7"/>
  <c r="V690" i="7"/>
  <c r="T690" i="7"/>
  <c r="R690" i="7"/>
  <c r="U690" i="7"/>
  <c r="S690" i="7"/>
  <c r="Q690" i="7"/>
  <c r="E690" i="7"/>
  <c r="D690" i="7"/>
  <c r="B690" i="7"/>
  <c r="K689" i="7"/>
  <c r="J689" i="7"/>
  <c r="I689" i="7"/>
  <c r="H689" i="7"/>
  <c r="F689" i="7"/>
  <c r="K688" i="7"/>
  <c r="J688" i="7"/>
  <c r="I688" i="7"/>
  <c r="H688" i="7"/>
  <c r="F688" i="7"/>
  <c r="K687" i="7"/>
  <c r="J687" i="7"/>
  <c r="I687" i="7"/>
  <c r="H687" i="7"/>
  <c r="F687" i="7"/>
  <c r="K686" i="7"/>
  <c r="J686" i="7"/>
  <c r="I686" i="7"/>
  <c r="O696" i="7" s="1"/>
  <c r="H686" i="7"/>
  <c r="F686" i="7"/>
  <c r="C685" i="7"/>
  <c r="V684" i="7"/>
  <c r="T684" i="7"/>
  <c r="K692" i="7" s="1"/>
  <c r="R684" i="7"/>
  <c r="K691" i="7" s="1"/>
  <c r="U684" i="7"/>
  <c r="S684" i="7"/>
  <c r="I692" i="7" s="1"/>
  <c r="Q684" i="7"/>
  <c r="E684" i="7"/>
  <c r="D684" i="7"/>
  <c r="B684" i="7"/>
  <c r="H681" i="7"/>
  <c r="J681" i="7"/>
  <c r="I679" i="7"/>
  <c r="H679" i="7"/>
  <c r="E679" i="7"/>
  <c r="J678" i="7"/>
  <c r="I678" i="7"/>
  <c r="E678" i="7"/>
  <c r="J677" i="7"/>
  <c r="E677" i="7"/>
  <c r="K676" i="7"/>
  <c r="J676" i="7"/>
  <c r="H676" i="7"/>
  <c r="I676" i="7"/>
  <c r="F676" i="7"/>
  <c r="V676" i="7"/>
  <c r="T676" i="7"/>
  <c r="R676" i="7"/>
  <c r="K677" i="7" s="1"/>
  <c r="U676" i="7"/>
  <c r="S676" i="7"/>
  <c r="Q676" i="7"/>
  <c r="E676" i="7"/>
  <c r="D676" i="7"/>
  <c r="B676" i="7"/>
  <c r="K675" i="7"/>
  <c r="J675" i="7"/>
  <c r="H675" i="7"/>
  <c r="I675" i="7"/>
  <c r="F675" i="7"/>
  <c r="V675" i="7"/>
  <c r="T675" i="7"/>
  <c r="R675" i="7"/>
  <c r="U675" i="7"/>
  <c r="S675" i="7"/>
  <c r="Q675" i="7"/>
  <c r="E675" i="7"/>
  <c r="D675" i="7"/>
  <c r="B675" i="7"/>
  <c r="K674" i="7"/>
  <c r="J674" i="7"/>
  <c r="I674" i="7"/>
  <c r="H674" i="7"/>
  <c r="F674" i="7"/>
  <c r="K673" i="7"/>
  <c r="J673" i="7"/>
  <c r="I673" i="7"/>
  <c r="H673" i="7"/>
  <c r="F673" i="7"/>
  <c r="K672" i="7"/>
  <c r="J672" i="7"/>
  <c r="I672" i="7"/>
  <c r="H672" i="7"/>
  <c r="F672" i="7"/>
  <c r="K671" i="7"/>
  <c r="J671" i="7"/>
  <c r="I671" i="7"/>
  <c r="H671" i="7"/>
  <c r="F671" i="7"/>
  <c r="C670" i="7"/>
  <c r="V669" i="7"/>
  <c r="T669" i="7"/>
  <c r="K678" i="7" s="1"/>
  <c r="R669" i="7"/>
  <c r="U669" i="7"/>
  <c r="S669" i="7"/>
  <c r="Q669" i="7"/>
  <c r="I677" i="7" s="1"/>
  <c r="E669" i="7"/>
  <c r="D669" i="7"/>
  <c r="B669" i="7"/>
  <c r="A668" i="7"/>
  <c r="I666" i="7"/>
  <c r="J666" i="7"/>
  <c r="I665" i="7"/>
  <c r="J665" i="7"/>
  <c r="A664" i="7"/>
  <c r="H660" i="7"/>
  <c r="J660" i="7"/>
  <c r="I658" i="7"/>
  <c r="H658" i="7"/>
  <c r="E658" i="7"/>
  <c r="J657" i="7"/>
  <c r="I657" i="7"/>
  <c r="E657" i="7"/>
  <c r="J656" i="7"/>
  <c r="E656" i="7"/>
  <c r="K655" i="7"/>
  <c r="J655" i="7"/>
  <c r="H655" i="7"/>
  <c r="I655" i="7"/>
  <c r="F655" i="7"/>
  <c r="V655" i="7"/>
  <c r="T655" i="7"/>
  <c r="R655" i="7"/>
  <c r="K656" i="7" s="1"/>
  <c r="U655" i="7"/>
  <c r="S655" i="7"/>
  <c r="Q655" i="7"/>
  <c r="I656" i="7" s="1"/>
  <c r="E655" i="7"/>
  <c r="D655" i="7"/>
  <c r="B655" i="7"/>
  <c r="K654" i="7"/>
  <c r="J654" i="7"/>
  <c r="I654" i="7"/>
  <c r="H654" i="7"/>
  <c r="F654" i="7"/>
  <c r="K653" i="7"/>
  <c r="J653" i="7"/>
  <c r="I653" i="7"/>
  <c r="H653" i="7"/>
  <c r="F653" i="7"/>
  <c r="K652" i="7"/>
  <c r="J652" i="7"/>
  <c r="I652" i="7"/>
  <c r="H652" i="7"/>
  <c r="F652" i="7"/>
  <c r="K651" i="7"/>
  <c r="J651" i="7"/>
  <c r="I651" i="7"/>
  <c r="H651" i="7"/>
  <c r="F651" i="7"/>
  <c r="V650" i="7"/>
  <c r="T650" i="7"/>
  <c r="K657" i="7" s="1"/>
  <c r="R650" i="7"/>
  <c r="U650" i="7"/>
  <c r="S650" i="7"/>
  <c r="Q650" i="7"/>
  <c r="E650" i="7"/>
  <c r="D650" i="7"/>
  <c r="B650" i="7"/>
  <c r="J647" i="7"/>
  <c r="I645" i="7"/>
  <c r="H645" i="7"/>
  <c r="E645" i="7"/>
  <c r="K644" i="7"/>
  <c r="J644" i="7"/>
  <c r="E644" i="7"/>
  <c r="K643" i="7"/>
  <c r="J643" i="7"/>
  <c r="E643" i="7"/>
  <c r="K642" i="7"/>
  <c r="J642" i="7"/>
  <c r="H642" i="7"/>
  <c r="I642" i="7"/>
  <c r="H647" i="7" s="1"/>
  <c r="F642" i="7"/>
  <c r="V642" i="7"/>
  <c r="T642" i="7"/>
  <c r="R642" i="7"/>
  <c r="U642" i="7"/>
  <c r="S642" i="7"/>
  <c r="Q642" i="7"/>
  <c r="E642" i="7"/>
  <c r="D642" i="7"/>
  <c r="B642" i="7"/>
  <c r="K641" i="7"/>
  <c r="J641" i="7"/>
  <c r="I641" i="7"/>
  <c r="H641" i="7"/>
  <c r="F641" i="7"/>
  <c r="K640" i="7"/>
  <c r="J646" i="7" s="1"/>
  <c r="J640" i="7"/>
  <c r="I640" i="7"/>
  <c r="H640" i="7"/>
  <c r="F640" i="7"/>
  <c r="V639" i="7"/>
  <c r="T639" i="7"/>
  <c r="R639" i="7"/>
  <c r="U639" i="7"/>
  <c r="S639" i="7"/>
  <c r="I644" i="7" s="1"/>
  <c r="Q639" i="7"/>
  <c r="I643" i="7" s="1"/>
  <c r="E639" i="7"/>
  <c r="D639" i="7"/>
  <c r="B639" i="7"/>
  <c r="H636" i="7"/>
  <c r="J636" i="7"/>
  <c r="I634" i="7"/>
  <c r="H634" i="7"/>
  <c r="E634" i="7"/>
  <c r="K633" i="7"/>
  <c r="J633" i="7"/>
  <c r="E633" i="7"/>
  <c r="J632" i="7"/>
  <c r="E632" i="7"/>
  <c r="K631" i="7"/>
  <c r="J631" i="7"/>
  <c r="H631" i="7"/>
  <c r="I631" i="7"/>
  <c r="F631" i="7"/>
  <c r="V631" i="7"/>
  <c r="T631" i="7"/>
  <c r="R631" i="7"/>
  <c r="U631" i="7"/>
  <c r="S631" i="7"/>
  <c r="Q631" i="7"/>
  <c r="E631" i="7"/>
  <c r="D631" i="7"/>
  <c r="B631" i="7"/>
  <c r="K630" i="7"/>
  <c r="J630" i="7"/>
  <c r="H630" i="7"/>
  <c r="I630" i="7"/>
  <c r="F630" i="7"/>
  <c r="V630" i="7"/>
  <c r="T630" i="7"/>
  <c r="R630" i="7"/>
  <c r="U630" i="7"/>
  <c r="S630" i="7"/>
  <c r="Q630" i="7"/>
  <c r="I632" i="7" s="1"/>
  <c r="E630" i="7"/>
  <c r="D630" i="7"/>
  <c r="B630" i="7"/>
  <c r="K629" i="7"/>
  <c r="J629" i="7"/>
  <c r="I629" i="7"/>
  <c r="H629" i="7"/>
  <c r="F629" i="7"/>
  <c r="K628" i="7"/>
  <c r="P637" i="7" s="1"/>
  <c r="J628" i="7"/>
  <c r="I628" i="7"/>
  <c r="H628" i="7"/>
  <c r="F628" i="7"/>
  <c r="V627" i="7"/>
  <c r="T627" i="7"/>
  <c r="R627" i="7"/>
  <c r="K632" i="7" s="1"/>
  <c r="J635" i="7" s="1"/>
  <c r="U627" i="7"/>
  <c r="S627" i="7"/>
  <c r="I633" i="7" s="1"/>
  <c r="Q627" i="7"/>
  <c r="E627" i="7"/>
  <c r="D627" i="7"/>
  <c r="B627" i="7"/>
  <c r="H624" i="7"/>
  <c r="J624" i="7"/>
  <c r="I622" i="7"/>
  <c r="H622" i="7"/>
  <c r="E622" i="7"/>
  <c r="J621" i="7"/>
  <c r="I621" i="7"/>
  <c r="E621" i="7"/>
  <c r="J620" i="7"/>
  <c r="E620" i="7"/>
  <c r="K619" i="7"/>
  <c r="J619" i="7"/>
  <c r="H619" i="7"/>
  <c r="I619" i="7"/>
  <c r="F619" i="7"/>
  <c r="V619" i="7"/>
  <c r="T619" i="7"/>
  <c r="R619" i="7"/>
  <c r="K620" i="7" s="1"/>
  <c r="U619" i="7"/>
  <c r="S619" i="7"/>
  <c r="Q619" i="7"/>
  <c r="I620" i="7" s="1"/>
  <c r="E619" i="7"/>
  <c r="D619" i="7"/>
  <c r="B619" i="7"/>
  <c r="K618" i="7"/>
  <c r="J618" i="7"/>
  <c r="I618" i="7"/>
  <c r="H618" i="7"/>
  <c r="F618" i="7"/>
  <c r="K617" i="7"/>
  <c r="J617" i="7"/>
  <c r="I617" i="7"/>
  <c r="H617" i="7"/>
  <c r="F617" i="7"/>
  <c r="K616" i="7"/>
  <c r="J616" i="7"/>
  <c r="I616" i="7"/>
  <c r="H616" i="7"/>
  <c r="F616" i="7"/>
  <c r="K615" i="7"/>
  <c r="J615" i="7"/>
  <c r="I615" i="7"/>
  <c r="H615" i="7"/>
  <c r="F615" i="7"/>
  <c r="V614" i="7"/>
  <c r="T614" i="7"/>
  <c r="K621" i="7" s="1"/>
  <c r="R614" i="7"/>
  <c r="U614" i="7"/>
  <c r="S614" i="7"/>
  <c r="Q614" i="7"/>
  <c r="E614" i="7"/>
  <c r="D614" i="7"/>
  <c r="B614" i="7"/>
  <c r="H611" i="7"/>
  <c r="J611" i="7"/>
  <c r="I609" i="7"/>
  <c r="H609" i="7"/>
  <c r="E609" i="7"/>
  <c r="K608" i="7"/>
  <c r="J608" i="7"/>
  <c r="E608" i="7"/>
  <c r="J607" i="7"/>
  <c r="E607" i="7"/>
  <c r="K606" i="7"/>
  <c r="J606" i="7"/>
  <c r="H606" i="7"/>
  <c r="I606" i="7"/>
  <c r="F606" i="7"/>
  <c r="V606" i="7"/>
  <c r="T606" i="7"/>
  <c r="R606" i="7"/>
  <c r="U606" i="7"/>
  <c r="S606" i="7"/>
  <c r="Q606" i="7"/>
  <c r="E606" i="7"/>
  <c r="D606" i="7"/>
  <c r="B606" i="7"/>
  <c r="K605" i="7"/>
  <c r="J605" i="7"/>
  <c r="H605" i="7"/>
  <c r="I605" i="7"/>
  <c r="F605" i="7"/>
  <c r="V605" i="7"/>
  <c r="T605" i="7"/>
  <c r="R605" i="7"/>
  <c r="U605" i="7"/>
  <c r="S605" i="7"/>
  <c r="Q605" i="7"/>
  <c r="E605" i="7"/>
  <c r="D605" i="7"/>
  <c r="B605" i="7"/>
  <c r="K604" i="7"/>
  <c r="J604" i="7"/>
  <c r="I604" i="7"/>
  <c r="H604" i="7"/>
  <c r="F604" i="7"/>
  <c r="K603" i="7"/>
  <c r="J603" i="7"/>
  <c r="I603" i="7"/>
  <c r="H603" i="7"/>
  <c r="F603" i="7"/>
  <c r="K602" i="7"/>
  <c r="J602" i="7"/>
  <c r="I602" i="7"/>
  <c r="H602" i="7"/>
  <c r="F602" i="7"/>
  <c r="K601" i="7"/>
  <c r="J610" i="7" s="1"/>
  <c r="J601" i="7"/>
  <c r="I601" i="7"/>
  <c r="H601" i="7"/>
  <c r="F601" i="7"/>
  <c r="C600" i="7"/>
  <c r="V599" i="7"/>
  <c r="T599" i="7"/>
  <c r="R599" i="7"/>
  <c r="K607" i="7" s="1"/>
  <c r="U599" i="7"/>
  <c r="S599" i="7"/>
  <c r="I608" i="7" s="1"/>
  <c r="Q599" i="7"/>
  <c r="I607" i="7" s="1"/>
  <c r="E599" i="7"/>
  <c r="D599" i="7"/>
  <c r="B599" i="7"/>
  <c r="H596" i="7"/>
  <c r="J596" i="7"/>
  <c r="I594" i="7"/>
  <c r="H594" i="7"/>
  <c r="E594" i="7"/>
  <c r="J593" i="7"/>
  <c r="E593" i="7"/>
  <c r="J592" i="7"/>
  <c r="I592" i="7"/>
  <c r="E592" i="7"/>
  <c r="K591" i="7"/>
  <c r="J591" i="7"/>
  <c r="H591" i="7"/>
  <c r="I591" i="7"/>
  <c r="F591" i="7"/>
  <c r="V591" i="7"/>
  <c r="T591" i="7"/>
  <c r="R591" i="7"/>
  <c r="U591" i="7"/>
  <c r="S591" i="7"/>
  <c r="Q591" i="7"/>
  <c r="E591" i="7"/>
  <c r="D591" i="7"/>
  <c r="B591" i="7"/>
  <c r="K590" i="7"/>
  <c r="J590" i="7"/>
  <c r="H590" i="7"/>
  <c r="I590" i="7"/>
  <c r="F590" i="7"/>
  <c r="V590" i="7"/>
  <c r="T590" i="7"/>
  <c r="R590" i="7"/>
  <c r="U590" i="7"/>
  <c r="S590" i="7"/>
  <c r="Q590" i="7"/>
  <c r="E590" i="7"/>
  <c r="D590" i="7"/>
  <c r="B590" i="7"/>
  <c r="K589" i="7"/>
  <c r="J589" i="7"/>
  <c r="I589" i="7"/>
  <c r="H589" i="7"/>
  <c r="F589" i="7"/>
  <c r="K588" i="7"/>
  <c r="J588" i="7"/>
  <c r="I588" i="7"/>
  <c r="H588" i="7"/>
  <c r="F588" i="7"/>
  <c r="K587" i="7"/>
  <c r="J587" i="7"/>
  <c r="I587" i="7"/>
  <c r="H587" i="7"/>
  <c r="F587" i="7"/>
  <c r="K586" i="7"/>
  <c r="J586" i="7"/>
  <c r="I586" i="7"/>
  <c r="H597" i="7" s="1"/>
  <c r="H586" i="7"/>
  <c r="F586" i="7"/>
  <c r="V585" i="7"/>
  <c r="T585" i="7"/>
  <c r="K593" i="7" s="1"/>
  <c r="R585" i="7"/>
  <c r="K592" i="7" s="1"/>
  <c r="U585" i="7"/>
  <c r="S585" i="7"/>
  <c r="I593" i="7" s="1"/>
  <c r="Q585" i="7"/>
  <c r="E585" i="7"/>
  <c r="D585" i="7"/>
  <c r="B585" i="7"/>
  <c r="H582" i="7"/>
  <c r="J582" i="7"/>
  <c r="I580" i="7"/>
  <c r="H580" i="7"/>
  <c r="E580" i="7"/>
  <c r="J579" i="7"/>
  <c r="I579" i="7"/>
  <c r="E579" i="7"/>
  <c r="J578" i="7"/>
  <c r="E578" i="7"/>
  <c r="K577" i="7"/>
  <c r="J577" i="7"/>
  <c r="H577" i="7"/>
  <c r="I577" i="7"/>
  <c r="F577" i="7"/>
  <c r="V577" i="7"/>
  <c r="T577" i="7"/>
  <c r="R577" i="7"/>
  <c r="K578" i="7" s="1"/>
  <c r="U577" i="7"/>
  <c r="S577" i="7"/>
  <c r="Q577" i="7"/>
  <c r="E577" i="7"/>
  <c r="D577" i="7"/>
  <c r="B577" i="7"/>
  <c r="K576" i="7"/>
  <c r="J576" i="7"/>
  <c r="H576" i="7"/>
  <c r="I576" i="7"/>
  <c r="F576" i="7"/>
  <c r="V576" i="7"/>
  <c r="T576" i="7"/>
  <c r="R576" i="7"/>
  <c r="U576" i="7"/>
  <c r="S576" i="7"/>
  <c r="Q576" i="7"/>
  <c r="E576" i="7"/>
  <c r="D576" i="7"/>
  <c r="B576" i="7"/>
  <c r="K575" i="7"/>
  <c r="J575" i="7"/>
  <c r="I575" i="7"/>
  <c r="H575" i="7"/>
  <c r="F575" i="7"/>
  <c r="K574" i="7"/>
  <c r="J574" i="7"/>
  <c r="I574" i="7"/>
  <c r="H574" i="7"/>
  <c r="F574" i="7"/>
  <c r="K573" i="7"/>
  <c r="J573" i="7"/>
  <c r="I573" i="7"/>
  <c r="H573" i="7"/>
  <c r="F573" i="7"/>
  <c r="K572" i="7"/>
  <c r="P583" i="7" s="1"/>
  <c r="J572" i="7"/>
  <c r="I572" i="7"/>
  <c r="H572" i="7"/>
  <c r="F572" i="7"/>
  <c r="C571" i="7"/>
  <c r="V570" i="7"/>
  <c r="T570" i="7"/>
  <c r="K579" i="7" s="1"/>
  <c r="R570" i="7"/>
  <c r="U570" i="7"/>
  <c r="S570" i="7"/>
  <c r="Q570" i="7"/>
  <c r="I578" i="7" s="1"/>
  <c r="E570" i="7"/>
  <c r="D570" i="7"/>
  <c r="B570" i="7"/>
  <c r="A569" i="7"/>
  <c r="I567" i="7"/>
  <c r="J567" i="7"/>
  <c r="I566" i="7"/>
  <c r="J566" i="7"/>
  <c r="A565" i="7"/>
  <c r="H561" i="7"/>
  <c r="J561" i="7"/>
  <c r="I559" i="7"/>
  <c r="H559" i="7"/>
  <c r="E559" i="7"/>
  <c r="J558" i="7"/>
  <c r="I558" i="7"/>
  <c r="E558" i="7"/>
  <c r="J557" i="7"/>
  <c r="E557" i="7"/>
  <c r="K556" i="7"/>
  <c r="J556" i="7"/>
  <c r="H556" i="7"/>
  <c r="I556" i="7"/>
  <c r="F556" i="7"/>
  <c r="V556" i="7"/>
  <c r="T556" i="7"/>
  <c r="K558" i="7" s="1"/>
  <c r="R556" i="7"/>
  <c r="K557" i="7" s="1"/>
  <c r="U556" i="7"/>
  <c r="S556" i="7"/>
  <c r="Q556" i="7"/>
  <c r="I557" i="7" s="1"/>
  <c r="E556" i="7"/>
  <c r="D556" i="7"/>
  <c r="B556" i="7"/>
  <c r="K555" i="7"/>
  <c r="J555" i="7"/>
  <c r="I555" i="7"/>
  <c r="H555" i="7"/>
  <c r="F555" i="7"/>
  <c r="K554" i="7"/>
  <c r="J554" i="7"/>
  <c r="I554" i="7"/>
  <c r="H554" i="7"/>
  <c r="F554" i="7"/>
  <c r="K553" i="7"/>
  <c r="J553" i="7"/>
  <c r="I553" i="7"/>
  <c r="H553" i="7"/>
  <c r="F553" i="7"/>
  <c r="K552" i="7"/>
  <c r="P562" i="7" s="1"/>
  <c r="J552" i="7"/>
  <c r="I552" i="7"/>
  <c r="H552" i="7"/>
  <c r="F552" i="7"/>
  <c r="C551" i="7"/>
  <c r="V550" i="7"/>
  <c r="T550" i="7"/>
  <c r="R550" i="7"/>
  <c r="U550" i="7"/>
  <c r="S550" i="7"/>
  <c r="Q550" i="7"/>
  <c r="E550" i="7"/>
  <c r="D550" i="7"/>
  <c r="B550" i="7"/>
  <c r="H547" i="7"/>
  <c r="J547" i="7"/>
  <c r="I545" i="7"/>
  <c r="H545" i="7"/>
  <c r="E545" i="7"/>
  <c r="J544" i="7"/>
  <c r="E544" i="7"/>
  <c r="J543" i="7"/>
  <c r="E543" i="7"/>
  <c r="K542" i="7"/>
  <c r="J542" i="7"/>
  <c r="H542" i="7"/>
  <c r="I542" i="7"/>
  <c r="F542" i="7"/>
  <c r="V542" i="7"/>
  <c r="T542" i="7"/>
  <c r="R542" i="7"/>
  <c r="U542" i="7"/>
  <c r="S542" i="7"/>
  <c r="Q542" i="7"/>
  <c r="E542" i="7"/>
  <c r="D542" i="7"/>
  <c r="B542" i="7"/>
  <c r="K541" i="7"/>
  <c r="J541" i="7"/>
  <c r="H541" i="7"/>
  <c r="I541" i="7"/>
  <c r="F541" i="7"/>
  <c r="V541" i="7"/>
  <c r="T541" i="7"/>
  <c r="R541" i="7"/>
  <c r="U541" i="7"/>
  <c r="S541" i="7"/>
  <c r="Q541" i="7"/>
  <c r="E541" i="7"/>
  <c r="D541" i="7"/>
  <c r="B541" i="7"/>
  <c r="K540" i="7"/>
  <c r="J540" i="7"/>
  <c r="H540" i="7"/>
  <c r="I540" i="7"/>
  <c r="F540" i="7"/>
  <c r="V540" i="7"/>
  <c r="T540" i="7"/>
  <c r="R540" i="7"/>
  <c r="U540" i="7"/>
  <c r="S540" i="7"/>
  <c r="Q540" i="7"/>
  <c r="E540" i="7"/>
  <c r="D540" i="7"/>
  <c r="B540" i="7"/>
  <c r="K539" i="7"/>
  <c r="J539" i="7"/>
  <c r="I539" i="7"/>
  <c r="H539" i="7"/>
  <c r="F539" i="7"/>
  <c r="K538" i="7"/>
  <c r="J538" i="7"/>
  <c r="I538" i="7"/>
  <c r="H538" i="7"/>
  <c r="F538" i="7"/>
  <c r="K537" i="7"/>
  <c r="J537" i="7"/>
  <c r="I537" i="7"/>
  <c r="H537" i="7"/>
  <c r="F537" i="7"/>
  <c r="K536" i="7"/>
  <c r="J546" i="7" s="1"/>
  <c r="J536" i="7"/>
  <c r="I536" i="7"/>
  <c r="H536" i="7"/>
  <c r="F536" i="7"/>
  <c r="C535" i="7"/>
  <c r="V534" i="7"/>
  <c r="T534" i="7"/>
  <c r="K544" i="7" s="1"/>
  <c r="R534" i="7"/>
  <c r="K543" i="7" s="1"/>
  <c r="U534" i="7"/>
  <c r="S534" i="7"/>
  <c r="I544" i="7" s="1"/>
  <c r="Q534" i="7"/>
  <c r="I543" i="7" s="1"/>
  <c r="E534" i="7"/>
  <c r="D534" i="7"/>
  <c r="B534" i="7"/>
  <c r="P532" i="7"/>
  <c r="J532" i="7"/>
  <c r="C531" i="7"/>
  <c r="K530" i="7"/>
  <c r="J530" i="7"/>
  <c r="I530" i="7"/>
  <c r="O532" i="7" s="1"/>
  <c r="H530" i="7"/>
  <c r="F530" i="7"/>
  <c r="V530" i="7"/>
  <c r="T530" i="7"/>
  <c r="R530" i="7"/>
  <c r="U530" i="7"/>
  <c r="S530" i="7"/>
  <c r="Q530" i="7"/>
  <c r="E530" i="7"/>
  <c r="D530" i="7"/>
  <c r="B530" i="7"/>
  <c r="J528" i="7"/>
  <c r="C527" i="7"/>
  <c r="K526" i="7"/>
  <c r="P528" i="7" s="1"/>
  <c r="J526" i="7"/>
  <c r="I526" i="7"/>
  <c r="O528" i="7" s="1"/>
  <c r="H526" i="7"/>
  <c r="F526" i="7"/>
  <c r="V526" i="7"/>
  <c r="T526" i="7"/>
  <c r="R526" i="7"/>
  <c r="U526" i="7"/>
  <c r="S526" i="7"/>
  <c r="Q526" i="7"/>
  <c r="E526" i="7"/>
  <c r="D526" i="7"/>
  <c r="B526" i="7"/>
  <c r="H523" i="7"/>
  <c r="J523" i="7"/>
  <c r="I521" i="7"/>
  <c r="H521" i="7"/>
  <c r="E521" i="7"/>
  <c r="J520" i="7"/>
  <c r="I520" i="7"/>
  <c r="E520" i="7"/>
  <c r="J519" i="7"/>
  <c r="E519" i="7"/>
  <c r="K518" i="7"/>
  <c r="J518" i="7"/>
  <c r="H518" i="7"/>
  <c r="I518" i="7"/>
  <c r="F518" i="7"/>
  <c r="V518" i="7"/>
  <c r="T518" i="7"/>
  <c r="R518" i="7"/>
  <c r="U518" i="7"/>
  <c r="S518" i="7"/>
  <c r="Q518" i="7"/>
  <c r="E518" i="7"/>
  <c r="D518" i="7"/>
  <c r="B518" i="7"/>
  <c r="K517" i="7"/>
  <c r="J517" i="7"/>
  <c r="H517" i="7"/>
  <c r="I517" i="7"/>
  <c r="F517" i="7"/>
  <c r="V517" i="7"/>
  <c r="T517" i="7"/>
  <c r="R517" i="7"/>
  <c r="U517" i="7"/>
  <c r="S517" i="7"/>
  <c r="Q517" i="7"/>
  <c r="E517" i="7"/>
  <c r="D517" i="7"/>
  <c r="B517" i="7"/>
  <c r="K516" i="7"/>
  <c r="J516" i="7"/>
  <c r="H516" i="7"/>
  <c r="I516" i="7"/>
  <c r="F516" i="7"/>
  <c r="V516" i="7"/>
  <c r="T516" i="7"/>
  <c r="R516" i="7"/>
  <c r="U516" i="7"/>
  <c r="S516" i="7"/>
  <c r="Q516" i="7"/>
  <c r="E516" i="7"/>
  <c r="D516" i="7"/>
  <c r="B516" i="7"/>
  <c r="K515" i="7"/>
  <c r="J515" i="7"/>
  <c r="H515" i="7"/>
  <c r="I515" i="7"/>
  <c r="F515" i="7"/>
  <c r="V515" i="7"/>
  <c r="T515" i="7"/>
  <c r="R515" i="7"/>
  <c r="U515" i="7"/>
  <c r="S515" i="7"/>
  <c r="Q515" i="7"/>
  <c r="E515" i="7"/>
  <c r="D515" i="7"/>
  <c r="B515" i="7"/>
  <c r="K514" i="7"/>
  <c r="J514" i="7"/>
  <c r="H514" i="7"/>
  <c r="I514" i="7"/>
  <c r="F514" i="7"/>
  <c r="V514" i="7"/>
  <c r="T514" i="7"/>
  <c r="R514" i="7"/>
  <c r="U514" i="7"/>
  <c r="S514" i="7"/>
  <c r="Q514" i="7"/>
  <c r="E514" i="7"/>
  <c r="D514" i="7"/>
  <c r="B514" i="7"/>
  <c r="K513" i="7"/>
  <c r="J513" i="7"/>
  <c r="H513" i="7"/>
  <c r="I513" i="7"/>
  <c r="F513" i="7"/>
  <c r="V513" i="7"/>
  <c r="T513" i="7"/>
  <c r="R513" i="7"/>
  <c r="U513" i="7"/>
  <c r="S513" i="7"/>
  <c r="Q513" i="7"/>
  <c r="E513" i="7"/>
  <c r="D513" i="7"/>
  <c r="B513" i="7"/>
  <c r="K512" i="7"/>
  <c r="J512" i="7"/>
  <c r="H512" i="7"/>
  <c r="I512" i="7"/>
  <c r="F512" i="7"/>
  <c r="V512" i="7"/>
  <c r="T512" i="7"/>
  <c r="R512" i="7"/>
  <c r="U512" i="7"/>
  <c r="S512" i="7"/>
  <c r="Q512" i="7"/>
  <c r="I519" i="7" s="1"/>
  <c r="E512" i="7"/>
  <c r="D512" i="7"/>
  <c r="B512" i="7"/>
  <c r="K511" i="7"/>
  <c r="J511" i="7"/>
  <c r="H511" i="7"/>
  <c r="I511" i="7"/>
  <c r="F511" i="7"/>
  <c r="V511" i="7"/>
  <c r="T511" i="7"/>
  <c r="R511" i="7"/>
  <c r="U511" i="7"/>
  <c r="S511" i="7"/>
  <c r="Q511" i="7"/>
  <c r="E511" i="7"/>
  <c r="D511" i="7"/>
  <c r="B511" i="7"/>
  <c r="K510" i="7"/>
  <c r="J510" i="7"/>
  <c r="H510" i="7"/>
  <c r="I510" i="7"/>
  <c r="F510" i="7"/>
  <c r="V510" i="7"/>
  <c r="T510" i="7"/>
  <c r="R510" i="7"/>
  <c r="U510" i="7"/>
  <c r="S510" i="7"/>
  <c r="Q510" i="7"/>
  <c r="E510" i="7"/>
  <c r="D510" i="7"/>
  <c r="B510" i="7"/>
  <c r="K509" i="7"/>
  <c r="J509" i="7"/>
  <c r="I509" i="7"/>
  <c r="H509" i="7"/>
  <c r="F509" i="7"/>
  <c r="K508" i="7"/>
  <c r="J508" i="7"/>
  <c r="I508" i="7"/>
  <c r="H508" i="7"/>
  <c r="F508" i="7"/>
  <c r="K507" i="7"/>
  <c r="J507" i="7"/>
  <c r="I507" i="7"/>
  <c r="H507" i="7"/>
  <c r="F507" i="7"/>
  <c r="K506" i="7"/>
  <c r="J506" i="7"/>
  <c r="I506" i="7"/>
  <c r="H506" i="7"/>
  <c r="F506" i="7"/>
  <c r="C505" i="7"/>
  <c r="V504" i="7"/>
  <c r="T504" i="7"/>
  <c r="K520" i="7" s="1"/>
  <c r="R504" i="7"/>
  <c r="K519" i="7" s="1"/>
  <c r="U504" i="7"/>
  <c r="S504" i="7"/>
  <c r="Q504" i="7"/>
  <c r="E504" i="7"/>
  <c r="D504" i="7"/>
  <c r="B504" i="7"/>
  <c r="H501" i="7"/>
  <c r="J501" i="7"/>
  <c r="I499" i="7"/>
  <c r="H499" i="7"/>
  <c r="E499" i="7"/>
  <c r="J498" i="7"/>
  <c r="E498" i="7"/>
  <c r="J497" i="7"/>
  <c r="E497" i="7"/>
  <c r="K496" i="7"/>
  <c r="J496" i="7"/>
  <c r="H496" i="7"/>
  <c r="I496" i="7"/>
  <c r="F496" i="7"/>
  <c r="V496" i="7"/>
  <c r="T496" i="7"/>
  <c r="R496" i="7"/>
  <c r="U496" i="7"/>
  <c r="S496" i="7"/>
  <c r="Q496" i="7"/>
  <c r="I497" i="7" s="1"/>
  <c r="E496" i="7"/>
  <c r="D496" i="7"/>
  <c r="B496" i="7"/>
  <c r="K495" i="7"/>
  <c r="J495" i="7"/>
  <c r="I495" i="7"/>
  <c r="H495" i="7"/>
  <c r="F495" i="7"/>
  <c r="K494" i="7"/>
  <c r="J494" i="7"/>
  <c r="I494" i="7"/>
  <c r="H494" i="7"/>
  <c r="F494" i="7"/>
  <c r="K493" i="7"/>
  <c r="J493" i="7"/>
  <c r="I493" i="7"/>
  <c r="H493" i="7"/>
  <c r="F493" i="7"/>
  <c r="K492" i="7"/>
  <c r="J492" i="7"/>
  <c r="I492" i="7"/>
  <c r="H502" i="7" s="1"/>
  <c r="H492" i="7"/>
  <c r="F492" i="7"/>
  <c r="C491" i="7"/>
  <c r="V490" i="7"/>
  <c r="T490" i="7"/>
  <c r="K498" i="7" s="1"/>
  <c r="R490" i="7"/>
  <c r="K497" i="7" s="1"/>
  <c r="J502" i="7" s="1"/>
  <c r="U490" i="7"/>
  <c r="S490" i="7"/>
  <c r="I498" i="7" s="1"/>
  <c r="Q490" i="7"/>
  <c r="E490" i="7"/>
  <c r="D490" i="7"/>
  <c r="B490" i="7"/>
  <c r="H487" i="7"/>
  <c r="H486" i="7"/>
  <c r="J487" i="7"/>
  <c r="I485" i="7"/>
  <c r="H485" i="7"/>
  <c r="E485" i="7"/>
  <c r="J484" i="7"/>
  <c r="I484" i="7"/>
  <c r="E484" i="7"/>
  <c r="K483" i="7"/>
  <c r="J483" i="7"/>
  <c r="I483" i="7"/>
  <c r="E483" i="7"/>
  <c r="K482" i="7"/>
  <c r="J482" i="7"/>
  <c r="I482" i="7"/>
  <c r="H482" i="7"/>
  <c r="F482" i="7"/>
  <c r="K481" i="7"/>
  <c r="J481" i="7"/>
  <c r="I481" i="7"/>
  <c r="O488" i="7" s="1"/>
  <c r="H481" i="7"/>
  <c r="F481" i="7"/>
  <c r="C480" i="7"/>
  <c r="V479" i="7"/>
  <c r="T479" i="7"/>
  <c r="K484" i="7" s="1"/>
  <c r="R479" i="7"/>
  <c r="U479" i="7"/>
  <c r="S479" i="7"/>
  <c r="Q479" i="7"/>
  <c r="E479" i="7"/>
  <c r="D479" i="7"/>
  <c r="B479" i="7"/>
  <c r="H476" i="7"/>
  <c r="J476" i="7"/>
  <c r="I474" i="7"/>
  <c r="H474" i="7"/>
  <c r="E474" i="7"/>
  <c r="K473" i="7"/>
  <c r="J473" i="7"/>
  <c r="I473" i="7"/>
  <c r="E473" i="7"/>
  <c r="K472" i="7"/>
  <c r="J472" i="7"/>
  <c r="E472" i="7"/>
  <c r="K471" i="7"/>
  <c r="J471" i="7"/>
  <c r="I471" i="7"/>
  <c r="H471" i="7"/>
  <c r="F471" i="7"/>
  <c r="K470" i="7"/>
  <c r="J475" i="7" s="1"/>
  <c r="J470" i="7"/>
  <c r="I470" i="7"/>
  <c r="H475" i="7" s="1"/>
  <c r="H470" i="7"/>
  <c r="F470" i="7"/>
  <c r="C469" i="7"/>
  <c r="V468" i="7"/>
  <c r="T468" i="7"/>
  <c r="R468" i="7"/>
  <c r="U468" i="7"/>
  <c r="S468" i="7"/>
  <c r="Q468" i="7"/>
  <c r="I472" i="7" s="1"/>
  <c r="E468" i="7"/>
  <c r="D468" i="7"/>
  <c r="B468" i="7"/>
  <c r="H465" i="7"/>
  <c r="J465" i="7"/>
  <c r="I463" i="7"/>
  <c r="H463" i="7"/>
  <c r="E463" i="7"/>
  <c r="J462" i="7"/>
  <c r="I462" i="7"/>
  <c r="E462" i="7"/>
  <c r="J461" i="7"/>
  <c r="E461" i="7"/>
  <c r="K460" i="7"/>
  <c r="J460" i="7"/>
  <c r="H460" i="7"/>
  <c r="I460" i="7"/>
  <c r="F460" i="7"/>
  <c r="V460" i="7"/>
  <c r="T460" i="7"/>
  <c r="R460" i="7"/>
  <c r="U460" i="7"/>
  <c r="S460" i="7"/>
  <c r="Q460" i="7"/>
  <c r="E460" i="7"/>
  <c r="D460" i="7"/>
  <c r="B460" i="7"/>
  <c r="K459" i="7"/>
  <c r="J459" i="7"/>
  <c r="H459" i="7"/>
  <c r="I459" i="7"/>
  <c r="F459" i="7"/>
  <c r="V459" i="7"/>
  <c r="T459" i="7"/>
  <c r="R459" i="7"/>
  <c r="U459" i="7"/>
  <c r="S459" i="7"/>
  <c r="Q459" i="7"/>
  <c r="E459" i="7"/>
  <c r="D459" i="7"/>
  <c r="B459" i="7"/>
  <c r="K458" i="7"/>
  <c r="J458" i="7"/>
  <c r="I458" i="7"/>
  <c r="H466" i="7" s="1"/>
  <c r="H458" i="7"/>
  <c r="F458" i="7"/>
  <c r="K457" i="7"/>
  <c r="J457" i="7"/>
  <c r="I457" i="7"/>
  <c r="H457" i="7"/>
  <c r="F457" i="7"/>
  <c r="K456" i="7"/>
  <c r="J456" i="7"/>
  <c r="I456" i="7"/>
  <c r="O466" i="7" s="1"/>
  <c r="H456" i="7"/>
  <c r="F456" i="7"/>
  <c r="K455" i="7"/>
  <c r="P466" i="7" s="1"/>
  <c r="J455" i="7"/>
  <c r="I455" i="7"/>
  <c r="H464" i="7" s="1"/>
  <c r="H455" i="7"/>
  <c r="F455" i="7"/>
  <c r="V454" i="7"/>
  <c r="T454" i="7"/>
  <c r="K462" i="7" s="1"/>
  <c r="R454" i="7"/>
  <c r="K461" i="7" s="1"/>
  <c r="U454" i="7"/>
  <c r="S454" i="7"/>
  <c r="Q454" i="7"/>
  <c r="I461" i="7" s="1"/>
  <c r="E454" i="7"/>
  <c r="D454" i="7"/>
  <c r="B454" i="7"/>
  <c r="H451" i="7"/>
  <c r="J451" i="7"/>
  <c r="I449" i="7"/>
  <c r="H449" i="7"/>
  <c r="E449" i="7"/>
  <c r="J448" i="7"/>
  <c r="E448" i="7"/>
  <c r="J447" i="7"/>
  <c r="E447" i="7"/>
  <c r="K446" i="7"/>
  <c r="J446" i="7"/>
  <c r="H446" i="7"/>
  <c r="I446" i="7"/>
  <c r="F446" i="7"/>
  <c r="V446" i="7"/>
  <c r="T446" i="7"/>
  <c r="R446" i="7"/>
  <c r="U446" i="7"/>
  <c r="S446" i="7"/>
  <c r="Q446" i="7"/>
  <c r="I447" i="7" s="1"/>
  <c r="E446" i="7"/>
  <c r="D446" i="7"/>
  <c r="B446" i="7"/>
  <c r="K445" i="7"/>
  <c r="J445" i="7"/>
  <c r="I445" i="7"/>
  <c r="H445" i="7"/>
  <c r="F445" i="7"/>
  <c r="K444" i="7"/>
  <c r="J444" i="7"/>
  <c r="I444" i="7"/>
  <c r="H444" i="7"/>
  <c r="F444" i="7"/>
  <c r="K443" i="7"/>
  <c r="J443" i="7"/>
  <c r="I443" i="7"/>
  <c r="H443" i="7"/>
  <c r="F443" i="7"/>
  <c r="K442" i="7"/>
  <c r="J442" i="7"/>
  <c r="I442" i="7"/>
  <c r="H442" i="7"/>
  <c r="F442" i="7"/>
  <c r="C441" i="7"/>
  <c r="V440" i="7"/>
  <c r="T440" i="7"/>
  <c r="K448" i="7" s="1"/>
  <c r="R440" i="7"/>
  <c r="K447" i="7" s="1"/>
  <c r="U440" i="7"/>
  <c r="S440" i="7"/>
  <c r="I448" i="7" s="1"/>
  <c r="Q440" i="7"/>
  <c r="E440" i="7"/>
  <c r="D440" i="7"/>
  <c r="B440" i="7"/>
  <c r="H437" i="7"/>
  <c r="J437" i="7"/>
  <c r="I435" i="7"/>
  <c r="H435" i="7"/>
  <c r="E435" i="7"/>
  <c r="J434" i="7"/>
  <c r="I434" i="7"/>
  <c r="E434" i="7"/>
  <c r="J433" i="7"/>
  <c r="E433" i="7"/>
  <c r="K432" i="7"/>
  <c r="J432" i="7"/>
  <c r="H432" i="7"/>
  <c r="I432" i="7"/>
  <c r="F432" i="7"/>
  <c r="V432" i="7"/>
  <c r="T432" i="7"/>
  <c r="R432" i="7"/>
  <c r="K433" i="7" s="1"/>
  <c r="U432" i="7"/>
  <c r="S432" i="7"/>
  <c r="Q432" i="7"/>
  <c r="I433" i="7" s="1"/>
  <c r="E432" i="7"/>
  <c r="D432" i="7"/>
  <c r="B432" i="7"/>
  <c r="K431" i="7"/>
  <c r="J431" i="7"/>
  <c r="I431" i="7"/>
  <c r="H431" i="7"/>
  <c r="F431" i="7"/>
  <c r="K430" i="7"/>
  <c r="J430" i="7"/>
  <c r="I430" i="7"/>
  <c r="H430" i="7"/>
  <c r="F430" i="7"/>
  <c r="K429" i="7"/>
  <c r="J429" i="7"/>
  <c r="I429" i="7"/>
  <c r="H429" i="7"/>
  <c r="F429" i="7"/>
  <c r="K428" i="7"/>
  <c r="J428" i="7"/>
  <c r="I428" i="7"/>
  <c r="O438" i="7" s="1"/>
  <c r="H428" i="7"/>
  <c r="F428" i="7"/>
  <c r="C427" i="7"/>
  <c r="V426" i="7"/>
  <c r="T426" i="7"/>
  <c r="K434" i="7" s="1"/>
  <c r="R426" i="7"/>
  <c r="U426" i="7"/>
  <c r="S426" i="7"/>
  <c r="Q426" i="7"/>
  <c r="E426" i="7"/>
  <c r="D426" i="7"/>
  <c r="B426" i="7"/>
  <c r="H423" i="7"/>
  <c r="J423" i="7"/>
  <c r="I421" i="7"/>
  <c r="H421" i="7"/>
  <c r="E421" i="7"/>
  <c r="K420" i="7"/>
  <c r="J420" i="7"/>
  <c r="E420" i="7"/>
  <c r="J419" i="7"/>
  <c r="E419" i="7"/>
  <c r="K418" i="7"/>
  <c r="J418" i="7"/>
  <c r="H418" i="7"/>
  <c r="I418" i="7"/>
  <c r="F418" i="7"/>
  <c r="V418" i="7"/>
  <c r="T418" i="7"/>
  <c r="R418" i="7"/>
  <c r="U418" i="7"/>
  <c r="S418" i="7"/>
  <c r="Q418" i="7"/>
  <c r="E418" i="7"/>
  <c r="D418" i="7"/>
  <c r="B418" i="7"/>
  <c r="K417" i="7"/>
  <c r="J417" i="7"/>
  <c r="H417" i="7"/>
  <c r="I417" i="7"/>
  <c r="F417" i="7"/>
  <c r="V417" i="7"/>
  <c r="T417" i="7"/>
  <c r="R417" i="7"/>
  <c r="U417" i="7"/>
  <c r="S417" i="7"/>
  <c r="Q417" i="7"/>
  <c r="E417" i="7"/>
  <c r="D417" i="7"/>
  <c r="B417" i="7"/>
  <c r="K416" i="7"/>
  <c r="J416" i="7"/>
  <c r="I416" i="7"/>
  <c r="H416" i="7"/>
  <c r="F416" i="7"/>
  <c r="K415" i="7"/>
  <c r="J415" i="7"/>
  <c r="I415" i="7"/>
  <c r="H415" i="7"/>
  <c r="F415" i="7"/>
  <c r="K414" i="7"/>
  <c r="J414" i="7"/>
  <c r="I414" i="7"/>
  <c r="O424" i="7" s="1"/>
  <c r="H414" i="7"/>
  <c r="F414" i="7"/>
  <c r="K413" i="7"/>
  <c r="J413" i="7"/>
  <c r="I413" i="7"/>
  <c r="H413" i="7"/>
  <c r="F413" i="7"/>
  <c r="C412" i="7"/>
  <c r="V411" i="7"/>
  <c r="T411" i="7"/>
  <c r="R411" i="7"/>
  <c r="K419" i="7" s="1"/>
  <c r="U411" i="7"/>
  <c r="S411" i="7"/>
  <c r="I420" i="7" s="1"/>
  <c r="Q411" i="7"/>
  <c r="I419" i="7" s="1"/>
  <c r="E411" i="7"/>
  <c r="D411" i="7"/>
  <c r="B411" i="7"/>
  <c r="H408" i="7"/>
  <c r="J408" i="7"/>
  <c r="I406" i="7"/>
  <c r="H406" i="7"/>
  <c r="E406" i="7"/>
  <c r="J405" i="7"/>
  <c r="E405" i="7"/>
  <c r="J404" i="7"/>
  <c r="E404" i="7"/>
  <c r="K403" i="7"/>
  <c r="J403" i="7"/>
  <c r="H403" i="7"/>
  <c r="I403" i="7"/>
  <c r="F403" i="7"/>
  <c r="V403" i="7"/>
  <c r="T403" i="7"/>
  <c r="R403" i="7"/>
  <c r="U403" i="7"/>
  <c r="S403" i="7"/>
  <c r="Q403" i="7"/>
  <c r="I404" i="7" s="1"/>
  <c r="E403" i="7"/>
  <c r="D403" i="7"/>
  <c r="B403" i="7"/>
  <c r="K402" i="7"/>
  <c r="J402" i="7"/>
  <c r="I402" i="7"/>
  <c r="H402" i="7"/>
  <c r="F402" i="7"/>
  <c r="K401" i="7"/>
  <c r="J401" i="7"/>
  <c r="I401" i="7"/>
  <c r="H401" i="7"/>
  <c r="F401" i="7"/>
  <c r="K400" i="7"/>
  <c r="J400" i="7"/>
  <c r="I400" i="7"/>
  <c r="H400" i="7"/>
  <c r="F400" i="7"/>
  <c r="K399" i="7"/>
  <c r="J399" i="7"/>
  <c r="I399" i="7"/>
  <c r="H409" i="7" s="1"/>
  <c r="H399" i="7"/>
  <c r="F399" i="7"/>
  <c r="C398" i="7"/>
  <c r="V397" i="7"/>
  <c r="T397" i="7"/>
  <c r="K405" i="7" s="1"/>
  <c r="R397" i="7"/>
  <c r="K404" i="7" s="1"/>
  <c r="J409" i="7" s="1"/>
  <c r="U397" i="7"/>
  <c r="S397" i="7"/>
  <c r="I405" i="7" s="1"/>
  <c r="Q397" i="7"/>
  <c r="E397" i="7"/>
  <c r="D397" i="7"/>
  <c r="B397" i="7"/>
  <c r="H394" i="7"/>
  <c r="J394" i="7"/>
  <c r="I392" i="7"/>
  <c r="H392" i="7"/>
  <c r="E392" i="7"/>
  <c r="J391" i="7"/>
  <c r="E391" i="7"/>
  <c r="K390" i="7"/>
  <c r="J390" i="7"/>
  <c r="E390" i="7"/>
  <c r="K389" i="7"/>
  <c r="J389" i="7"/>
  <c r="H389" i="7"/>
  <c r="I389" i="7"/>
  <c r="F389" i="7"/>
  <c r="V389" i="7"/>
  <c r="T389" i="7"/>
  <c r="R389" i="7"/>
  <c r="U389" i="7"/>
  <c r="S389" i="7"/>
  <c r="Q389" i="7"/>
  <c r="E389" i="7"/>
  <c r="D389" i="7"/>
  <c r="B389" i="7"/>
  <c r="K388" i="7"/>
  <c r="J388" i="7"/>
  <c r="H388" i="7"/>
  <c r="I388" i="7"/>
  <c r="F388" i="7"/>
  <c r="V388" i="7"/>
  <c r="T388" i="7"/>
  <c r="K391" i="7" s="1"/>
  <c r="R388" i="7"/>
  <c r="U388" i="7"/>
  <c r="S388" i="7"/>
  <c r="I391" i="7" s="1"/>
  <c r="Q388" i="7"/>
  <c r="I390" i="7" s="1"/>
  <c r="E388" i="7"/>
  <c r="D388" i="7"/>
  <c r="B388" i="7"/>
  <c r="K387" i="7"/>
  <c r="J387" i="7"/>
  <c r="I387" i="7"/>
  <c r="H387" i="7"/>
  <c r="F387" i="7"/>
  <c r="K386" i="7"/>
  <c r="J386" i="7"/>
  <c r="I386" i="7"/>
  <c r="H386" i="7"/>
  <c r="F386" i="7"/>
  <c r="K385" i="7"/>
  <c r="J385" i="7"/>
  <c r="I385" i="7"/>
  <c r="H385" i="7"/>
  <c r="F385" i="7"/>
  <c r="K384" i="7"/>
  <c r="P395" i="7" s="1"/>
  <c r="J384" i="7"/>
  <c r="I384" i="7"/>
  <c r="O395" i="7" s="1"/>
  <c r="H384" i="7"/>
  <c r="F384" i="7"/>
  <c r="C383" i="7"/>
  <c r="V382" i="7"/>
  <c r="T382" i="7"/>
  <c r="R382" i="7"/>
  <c r="U382" i="7"/>
  <c r="S382" i="7"/>
  <c r="Q382" i="7"/>
  <c r="E382" i="7"/>
  <c r="D382" i="7"/>
  <c r="B382" i="7"/>
  <c r="H379" i="7"/>
  <c r="J379" i="7"/>
  <c r="I377" i="7"/>
  <c r="H377" i="7"/>
  <c r="E377" i="7"/>
  <c r="J376" i="7"/>
  <c r="E376" i="7"/>
  <c r="J375" i="7"/>
  <c r="E375" i="7"/>
  <c r="K374" i="7"/>
  <c r="J374" i="7"/>
  <c r="H374" i="7"/>
  <c r="I374" i="7"/>
  <c r="F374" i="7"/>
  <c r="V374" i="7"/>
  <c r="T374" i="7"/>
  <c r="R374" i="7"/>
  <c r="U374" i="7"/>
  <c r="S374" i="7"/>
  <c r="Q374" i="7"/>
  <c r="E374" i="7"/>
  <c r="D374" i="7"/>
  <c r="B374" i="7"/>
  <c r="K373" i="7"/>
  <c r="J373" i="7"/>
  <c r="H373" i="7"/>
  <c r="I373" i="7"/>
  <c r="F373" i="7"/>
  <c r="V373" i="7"/>
  <c r="T373" i="7"/>
  <c r="R373" i="7"/>
  <c r="U373" i="7"/>
  <c r="S373" i="7"/>
  <c r="Q373" i="7"/>
  <c r="E373" i="7"/>
  <c r="D373" i="7"/>
  <c r="B373" i="7"/>
  <c r="K372" i="7"/>
  <c r="J372" i="7"/>
  <c r="I372" i="7"/>
  <c r="H372" i="7"/>
  <c r="F372" i="7"/>
  <c r="K371" i="7"/>
  <c r="J371" i="7"/>
  <c r="I371" i="7"/>
  <c r="H371" i="7"/>
  <c r="F371" i="7"/>
  <c r="K370" i="7"/>
  <c r="J370" i="7"/>
  <c r="I370" i="7"/>
  <c r="H370" i="7"/>
  <c r="F370" i="7"/>
  <c r="K369" i="7"/>
  <c r="J380" i="7" s="1"/>
  <c r="J369" i="7"/>
  <c r="I369" i="7"/>
  <c r="H369" i="7"/>
  <c r="F369" i="7"/>
  <c r="C368" i="7"/>
  <c r="V367" i="7"/>
  <c r="T367" i="7"/>
  <c r="K376" i="7" s="1"/>
  <c r="R367" i="7"/>
  <c r="K375" i="7" s="1"/>
  <c r="U367" i="7"/>
  <c r="S367" i="7"/>
  <c r="I376" i="7" s="1"/>
  <c r="Q367" i="7"/>
  <c r="I375" i="7" s="1"/>
  <c r="E367" i="7"/>
  <c r="D367" i="7"/>
  <c r="B367" i="7"/>
  <c r="H364" i="7"/>
  <c r="J364" i="7"/>
  <c r="I362" i="7"/>
  <c r="H362" i="7"/>
  <c r="E362" i="7"/>
  <c r="J361" i="7"/>
  <c r="E361" i="7"/>
  <c r="J360" i="7"/>
  <c r="I360" i="7"/>
  <c r="E360" i="7"/>
  <c r="K359" i="7"/>
  <c r="J359" i="7"/>
  <c r="H359" i="7"/>
  <c r="I359" i="7"/>
  <c r="F359" i="7"/>
  <c r="V359" i="7"/>
  <c r="T359" i="7"/>
  <c r="R359" i="7"/>
  <c r="U359" i="7"/>
  <c r="S359" i="7"/>
  <c r="Q359" i="7"/>
  <c r="E359" i="7"/>
  <c r="D359" i="7"/>
  <c r="B359" i="7"/>
  <c r="K358" i="7"/>
  <c r="J358" i="7"/>
  <c r="H358" i="7"/>
  <c r="I358" i="7"/>
  <c r="F358" i="7"/>
  <c r="V358" i="7"/>
  <c r="T358" i="7"/>
  <c r="R358" i="7"/>
  <c r="U358" i="7"/>
  <c r="S358" i="7"/>
  <c r="I361" i="7" s="1"/>
  <c r="Q358" i="7"/>
  <c r="E358" i="7"/>
  <c r="D358" i="7"/>
  <c r="B358" i="7"/>
  <c r="K357" i="7"/>
  <c r="J357" i="7"/>
  <c r="I357" i="7"/>
  <c r="H357" i="7"/>
  <c r="F357" i="7"/>
  <c r="K356" i="7"/>
  <c r="J356" i="7"/>
  <c r="I356" i="7"/>
  <c r="H356" i="7"/>
  <c r="F356" i="7"/>
  <c r="K355" i="7"/>
  <c r="J355" i="7"/>
  <c r="I355" i="7"/>
  <c r="H355" i="7"/>
  <c r="F355" i="7"/>
  <c r="K354" i="7"/>
  <c r="J354" i="7"/>
  <c r="I354" i="7"/>
  <c r="H354" i="7"/>
  <c r="F354" i="7"/>
  <c r="C353" i="7"/>
  <c r="V352" i="7"/>
  <c r="T352" i="7"/>
  <c r="K361" i="7" s="1"/>
  <c r="R352" i="7"/>
  <c r="K360" i="7" s="1"/>
  <c r="U352" i="7"/>
  <c r="S352" i="7"/>
  <c r="Q352" i="7"/>
  <c r="E352" i="7"/>
  <c r="D352" i="7"/>
  <c r="B352" i="7"/>
  <c r="H349" i="7"/>
  <c r="J349" i="7"/>
  <c r="I347" i="7"/>
  <c r="H347" i="7"/>
  <c r="E347" i="7"/>
  <c r="K346" i="7"/>
  <c r="J346" i="7"/>
  <c r="E346" i="7"/>
  <c r="J345" i="7"/>
  <c r="E345" i="7"/>
  <c r="K344" i="7"/>
  <c r="J344" i="7"/>
  <c r="H344" i="7"/>
  <c r="I344" i="7"/>
  <c r="F344" i="7"/>
  <c r="V344" i="7"/>
  <c r="T344" i="7"/>
  <c r="R344" i="7"/>
  <c r="U344" i="7"/>
  <c r="S344" i="7"/>
  <c r="Q344" i="7"/>
  <c r="E344" i="7"/>
  <c r="D344" i="7"/>
  <c r="B344" i="7"/>
  <c r="K343" i="7"/>
  <c r="J343" i="7"/>
  <c r="H343" i="7"/>
  <c r="I343" i="7"/>
  <c r="F343" i="7"/>
  <c r="V343" i="7"/>
  <c r="T343" i="7"/>
  <c r="R343" i="7"/>
  <c r="U343" i="7"/>
  <c r="S343" i="7"/>
  <c r="Q343" i="7"/>
  <c r="E343" i="7"/>
  <c r="D343" i="7"/>
  <c r="B343" i="7"/>
  <c r="K342" i="7"/>
  <c r="J342" i="7"/>
  <c r="H342" i="7"/>
  <c r="I342" i="7"/>
  <c r="F342" i="7"/>
  <c r="V342" i="7"/>
  <c r="T342" i="7"/>
  <c r="R342" i="7"/>
  <c r="U342" i="7"/>
  <c r="S342" i="7"/>
  <c r="Q342" i="7"/>
  <c r="E342" i="7"/>
  <c r="D342" i="7"/>
  <c r="B342" i="7"/>
  <c r="K341" i="7"/>
  <c r="J341" i="7"/>
  <c r="H341" i="7"/>
  <c r="I341" i="7"/>
  <c r="F341" i="7"/>
  <c r="V341" i="7"/>
  <c r="T341" i="7"/>
  <c r="R341" i="7"/>
  <c r="U341" i="7"/>
  <c r="S341" i="7"/>
  <c r="Q341" i="7"/>
  <c r="E341" i="7"/>
  <c r="D341" i="7"/>
  <c r="B341" i="7"/>
  <c r="K340" i="7"/>
  <c r="J340" i="7"/>
  <c r="I340" i="7"/>
  <c r="H340" i="7"/>
  <c r="F340" i="7"/>
  <c r="K339" i="7"/>
  <c r="J339" i="7"/>
  <c r="I339" i="7"/>
  <c r="H339" i="7"/>
  <c r="F339" i="7"/>
  <c r="K338" i="7"/>
  <c r="J338" i="7"/>
  <c r="I338" i="7"/>
  <c r="H338" i="7"/>
  <c r="F338" i="7"/>
  <c r="K337" i="7"/>
  <c r="J337" i="7"/>
  <c r="I337" i="7"/>
  <c r="H337" i="7"/>
  <c r="F337" i="7"/>
  <c r="C336" i="7"/>
  <c r="V335" i="7"/>
  <c r="T335" i="7"/>
  <c r="R335" i="7"/>
  <c r="K345" i="7" s="1"/>
  <c r="P350" i="7" s="1"/>
  <c r="U335" i="7"/>
  <c r="S335" i="7"/>
  <c r="I346" i="7" s="1"/>
  <c r="Q335" i="7"/>
  <c r="I345" i="7" s="1"/>
  <c r="E335" i="7"/>
  <c r="D335" i="7"/>
  <c r="B335" i="7"/>
  <c r="A334" i="7"/>
  <c r="I332" i="7"/>
  <c r="J332" i="7"/>
  <c r="I331" i="7"/>
  <c r="J331" i="7"/>
  <c r="A330" i="7"/>
  <c r="H326" i="7"/>
  <c r="J326" i="7"/>
  <c r="I324" i="7"/>
  <c r="H324" i="7"/>
  <c r="E324" i="7"/>
  <c r="J323" i="7"/>
  <c r="E323" i="7"/>
  <c r="J322" i="7"/>
  <c r="E322" i="7"/>
  <c r="K321" i="7"/>
  <c r="J321" i="7"/>
  <c r="H321" i="7"/>
  <c r="I321" i="7"/>
  <c r="F321" i="7"/>
  <c r="V321" i="7"/>
  <c r="T321" i="7"/>
  <c r="R321" i="7"/>
  <c r="U321" i="7"/>
  <c r="S321" i="7"/>
  <c r="Q321" i="7"/>
  <c r="E321" i="7"/>
  <c r="D321" i="7"/>
  <c r="B321" i="7"/>
  <c r="K320" i="7"/>
  <c r="J320" i="7"/>
  <c r="H320" i="7"/>
  <c r="I320" i="7"/>
  <c r="F320" i="7"/>
  <c r="V320" i="7"/>
  <c r="T320" i="7"/>
  <c r="R320" i="7"/>
  <c r="U320" i="7"/>
  <c r="S320" i="7"/>
  <c r="Q320" i="7"/>
  <c r="E320" i="7"/>
  <c r="D320" i="7"/>
  <c r="B320" i="7"/>
  <c r="K319" i="7"/>
  <c r="J319" i="7"/>
  <c r="H319" i="7"/>
  <c r="I319" i="7"/>
  <c r="F319" i="7"/>
  <c r="V319" i="7"/>
  <c r="T319" i="7"/>
  <c r="R319" i="7"/>
  <c r="U319" i="7"/>
  <c r="S319" i="7"/>
  <c r="Q319" i="7"/>
  <c r="I322" i="7" s="1"/>
  <c r="E319" i="7"/>
  <c r="D319" i="7"/>
  <c r="B319" i="7"/>
  <c r="K318" i="7"/>
  <c r="J318" i="7"/>
  <c r="I318" i="7"/>
  <c r="H318" i="7"/>
  <c r="F318" i="7"/>
  <c r="K317" i="7"/>
  <c r="J317" i="7"/>
  <c r="I317" i="7"/>
  <c r="H317" i="7"/>
  <c r="F317" i="7"/>
  <c r="K316" i="7"/>
  <c r="J316" i="7"/>
  <c r="I316" i="7"/>
  <c r="H316" i="7"/>
  <c r="F316" i="7"/>
  <c r="K315" i="7"/>
  <c r="P327" i="7" s="1"/>
  <c r="J315" i="7"/>
  <c r="I315" i="7"/>
  <c r="H315" i="7"/>
  <c r="F315" i="7"/>
  <c r="C314" i="7"/>
  <c r="V313" i="7"/>
  <c r="T313" i="7"/>
  <c r="K323" i="7" s="1"/>
  <c r="R313" i="7"/>
  <c r="K322" i="7" s="1"/>
  <c r="J325" i="7" s="1"/>
  <c r="U313" i="7"/>
  <c r="S313" i="7"/>
  <c r="I323" i="7" s="1"/>
  <c r="Q313" i="7"/>
  <c r="E313" i="7"/>
  <c r="D313" i="7"/>
  <c r="B313" i="7"/>
  <c r="H310" i="7"/>
  <c r="I308" i="7"/>
  <c r="H308" i="7"/>
  <c r="E308" i="7"/>
  <c r="K307" i="7"/>
  <c r="J307" i="7"/>
  <c r="E307" i="7"/>
  <c r="J306" i="7"/>
  <c r="E306" i="7"/>
  <c r="K305" i="7"/>
  <c r="J310" i="7" s="1"/>
  <c r="J305" i="7"/>
  <c r="H305" i="7"/>
  <c r="I305" i="7"/>
  <c r="F305" i="7"/>
  <c r="V305" i="7"/>
  <c r="T305" i="7"/>
  <c r="R305" i="7"/>
  <c r="U305" i="7"/>
  <c r="S305" i="7"/>
  <c r="Q305" i="7"/>
  <c r="E305" i="7"/>
  <c r="D305" i="7"/>
  <c r="B305" i="7"/>
  <c r="K304" i="7"/>
  <c r="J304" i="7"/>
  <c r="I304" i="7"/>
  <c r="H304" i="7"/>
  <c r="F304" i="7"/>
  <c r="K303" i="7"/>
  <c r="J303" i="7"/>
  <c r="I303" i="7"/>
  <c r="H303" i="7"/>
  <c r="F303" i="7"/>
  <c r="K302" i="7"/>
  <c r="J309" i="7" s="1"/>
  <c r="J302" i="7"/>
  <c r="I302" i="7"/>
  <c r="H302" i="7"/>
  <c r="F302" i="7"/>
  <c r="V301" i="7"/>
  <c r="T301" i="7"/>
  <c r="R301" i="7"/>
  <c r="K306" i="7" s="1"/>
  <c r="P311" i="7" s="1"/>
  <c r="U301" i="7"/>
  <c r="S301" i="7"/>
  <c r="I307" i="7" s="1"/>
  <c r="Q301" i="7"/>
  <c r="I306" i="7" s="1"/>
  <c r="O311" i="7" s="1"/>
  <c r="E301" i="7"/>
  <c r="D301" i="7"/>
  <c r="B301" i="7"/>
  <c r="P299" i="7"/>
  <c r="J299" i="7"/>
  <c r="C298" i="7"/>
  <c r="K297" i="7"/>
  <c r="J297" i="7"/>
  <c r="I297" i="7"/>
  <c r="O299" i="7" s="1"/>
  <c r="H297" i="7"/>
  <c r="F297" i="7"/>
  <c r="V297" i="7"/>
  <c r="T297" i="7"/>
  <c r="R297" i="7"/>
  <c r="U297" i="7"/>
  <c r="S297" i="7"/>
  <c r="Q297" i="7"/>
  <c r="E297" i="7"/>
  <c r="D297" i="7"/>
  <c r="B297" i="7"/>
  <c r="H294" i="7"/>
  <c r="J294" i="7"/>
  <c r="I292" i="7"/>
  <c r="H292" i="7"/>
  <c r="E292" i="7"/>
  <c r="J291" i="7"/>
  <c r="E291" i="7"/>
  <c r="J290" i="7"/>
  <c r="E290" i="7"/>
  <c r="K289" i="7"/>
  <c r="J289" i="7"/>
  <c r="H289" i="7"/>
  <c r="I289" i="7"/>
  <c r="F289" i="7"/>
  <c r="V289" i="7"/>
  <c r="T289" i="7"/>
  <c r="R289" i="7"/>
  <c r="U289" i="7"/>
  <c r="S289" i="7"/>
  <c r="Q289" i="7"/>
  <c r="E289" i="7"/>
  <c r="D289" i="7"/>
  <c r="B289" i="7"/>
  <c r="K288" i="7"/>
  <c r="J288" i="7"/>
  <c r="H288" i="7"/>
  <c r="I288" i="7"/>
  <c r="F288" i="7"/>
  <c r="V288" i="7"/>
  <c r="T288" i="7"/>
  <c r="R288" i="7"/>
  <c r="U288" i="7"/>
  <c r="S288" i="7"/>
  <c r="Q288" i="7"/>
  <c r="E288" i="7"/>
  <c r="D288" i="7"/>
  <c r="B288" i="7"/>
  <c r="K287" i="7"/>
  <c r="J287" i="7"/>
  <c r="H287" i="7"/>
  <c r="I287" i="7"/>
  <c r="F287" i="7"/>
  <c r="V287" i="7"/>
  <c r="T287" i="7"/>
  <c r="R287" i="7"/>
  <c r="U287" i="7"/>
  <c r="S287" i="7"/>
  <c r="Q287" i="7"/>
  <c r="E287" i="7"/>
  <c r="D287" i="7"/>
  <c r="B287" i="7"/>
  <c r="K286" i="7"/>
  <c r="J286" i="7"/>
  <c r="H286" i="7"/>
  <c r="I286" i="7"/>
  <c r="F286" i="7"/>
  <c r="V286" i="7"/>
  <c r="T286" i="7"/>
  <c r="R286" i="7"/>
  <c r="U286" i="7"/>
  <c r="S286" i="7"/>
  <c r="Q286" i="7"/>
  <c r="E286" i="7"/>
  <c r="D286" i="7"/>
  <c r="B286" i="7"/>
  <c r="K285" i="7"/>
  <c r="J285" i="7"/>
  <c r="H285" i="7"/>
  <c r="I285" i="7"/>
  <c r="F285" i="7"/>
  <c r="V285" i="7"/>
  <c r="T285" i="7"/>
  <c r="R285" i="7"/>
  <c r="U285" i="7"/>
  <c r="S285" i="7"/>
  <c r="Q285" i="7"/>
  <c r="E285" i="7"/>
  <c r="D285" i="7"/>
  <c r="B285" i="7"/>
  <c r="K284" i="7"/>
  <c r="J284" i="7"/>
  <c r="H284" i="7"/>
  <c r="I284" i="7"/>
  <c r="F284" i="7"/>
  <c r="V284" i="7"/>
  <c r="T284" i="7"/>
  <c r="R284" i="7"/>
  <c r="U284" i="7"/>
  <c r="S284" i="7"/>
  <c r="Q284" i="7"/>
  <c r="E284" i="7"/>
  <c r="D284" i="7"/>
  <c r="B284" i="7"/>
  <c r="K283" i="7"/>
  <c r="J283" i="7"/>
  <c r="H283" i="7"/>
  <c r="I283" i="7"/>
  <c r="F283" i="7"/>
  <c r="V283" i="7"/>
  <c r="T283" i="7"/>
  <c r="R283" i="7"/>
  <c r="U283" i="7"/>
  <c r="S283" i="7"/>
  <c r="Q283" i="7"/>
  <c r="E283" i="7"/>
  <c r="D283" i="7"/>
  <c r="B283" i="7"/>
  <c r="K282" i="7"/>
  <c r="J282" i="7"/>
  <c r="H282" i="7"/>
  <c r="I282" i="7"/>
  <c r="F282" i="7"/>
  <c r="V282" i="7"/>
  <c r="T282" i="7"/>
  <c r="R282" i="7"/>
  <c r="U282" i="7"/>
  <c r="S282" i="7"/>
  <c r="Q282" i="7"/>
  <c r="E282" i="7"/>
  <c r="D282" i="7"/>
  <c r="B282" i="7"/>
  <c r="K281" i="7"/>
  <c r="J281" i="7"/>
  <c r="H281" i="7"/>
  <c r="I281" i="7"/>
  <c r="F281" i="7"/>
  <c r="V281" i="7"/>
  <c r="T281" i="7"/>
  <c r="R281" i="7"/>
  <c r="U281" i="7"/>
  <c r="S281" i="7"/>
  <c r="Q281" i="7"/>
  <c r="E281" i="7"/>
  <c r="D281" i="7"/>
  <c r="B281" i="7"/>
  <c r="K280" i="7"/>
  <c r="J280" i="7"/>
  <c r="H280" i="7"/>
  <c r="I280" i="7"/>
  <c r="F280" i="7"/>
  <c r="V280" i="7"/>
  <c r="T280" i="7"/>
  <c r="K291" i="7" s="1"/>
  <c r="R280" i="7"/>
  <c r="U280" i="7"/>
  <c r="S280" i="7"/>
  <c r="I291" i="7" s="1"/>
  <c r="Q280" i="7"/>
  <c r="E280" i="7"/>
  <c r="D280" i="7"/>
  <c r="B280" i="7"/>
  <c r="K279" i="7"/>
  <c r="J279" i="7"/>
  <c r="I279" i="7"/>
  <c r="H279" i="7"/>
  <c r="F279" i="7"/>
  <c r="K278" i="7"/>
  <c r="J278" i="7"/>
  <c r="I278" i="7"/>
  <c r="H278" i="7"/>
  <c r="F278" i="7"/>
  <c r="K277" i="7"/>
  <c r="J277" i="7"/>
  <c r="I277" i="7"/>
  <c r="H277" i="7"/>
  <c r="F277" i="7"/>
  <c r="K276" i="7"/>
  <c r="J276" i="7"/>
  <c r="I276" i="7"/>
  <c r="H293" i="7" s="1"/>
  <c r="H276" i="7"/>
  <c r="F276" i="7"/>
  <c r="C275" i="7"/>
  <c r="V274" i="7"/>
  <c r="T274" i="7"/>
  <c r="R274" i="7"/>
  <c r="K290" i="7" s="1"/>
  <c r="J293" i="7" s="1"/>
  <c r="U274" i="7"/>
  <c r="S274" i="7"/>
  <c r="Q274" i="7"/>
  <c r="I290" i="7" s="1"/>
  <c r="E274" i="7"/>
  <c r="D274" i="7"/>
  <c r="B274" i="7"/>
  <c r="H271" i="7"/>
  <c r="J271" i="7"/>
  <c r="I269" i="7"/>
  <c r="H269" i="7"/>
  <c r="E269" i="7"/>
  <c r="J268" i="7"/>
  <c r="E268" i="7"/>
  <c r="J267" i="7"/>
  <c r="E267" i="7"/>
  <c r="K266" i="7"/>
  <c r="J266" i="7"/>
  <c r="H266" i="7"/>
  <c r="I266" i="7"/>
  <c r="F266" i="7"/>
  <c r="V266" i="7"/>
  <c r="T266" i="7"/>
  <c r="R266" i="7"/>
  <c r="U266" i="7"/>
  <c r="S266" i="7"/>
  <c r="Q266" i="7"/>
  <c r="E266" i="7"/>
  <c r="D266" i="7"/>
  <c r="B266" i="7"/>
  <c r="K265" i="7"/>
  <c r="J265" i="7"/>
  <c r="H265" i="7"/>
  <c r="I265" i="7"/>
  <c r="F265" i="7"/>
  <c r="V265" i="7"/>
  <c r="T265" i="7"/>
  <c r="R265" i="7"/>
  <c r="U265" i="7"/>
  <c r="S265" i="7"/>
  <c r="Q265" i="7"/>
  <c r="E265" i="7"/>
  <c r="D265" i="7"/>
  <c r="B265" i="7"/>
  <c r="K264" i="7"/>
  <c r="J264" i="7"/>
  <c r="H264" i="7"/>
  <c r="I264" i="7"/>
  <c r="F264" i="7"/>
  <c r="V264" i="7"/>
  <c r="T264" i="7"/>
  <c r="R264" i="7"/>
  <c r="U264" i="7"/>
  <c r="S264" i="7"/>
  <c r="Q264" i="7"/>
  <c r="E264" i="7"/>
  <c r="D264" i="7"/>
  <c r="B264" i="7"/>
  <c r="K263" i="7"/>
  <c r="J263" i="7"/>
  <c r="H263" i="7"/>
  <c r="I263" i="7"/>
  <c r="F263" i="7"/>
  <c r="V263" i="7"/>
  <c r="T263" i="7"/>
  <c r="R263" i="7"/>
  <c r="U263" i="7"/>
  <c r="S263" i="7"/>
  <c r="Q263" i="7"/>
  <c r="E263" i="7"/>
  <c r="D263" i="7"/>
  <c r="B263" i="7"/>
  <c r="K262" i="7"/>
  <c r="J262" i="7"/>
  <c r="H262" i="7"/>
  <c r="I262" i="7"/>
  <c r="F262" i="7"/>
  <c r="V262" i="7"/>
  <c r="T262" i="7"/>
  <c r="R262" i="7"/>
  <c r="U262" i="7"/>
  <c r="S262" i="7"/>
  <c r="Q262" i="7"/>
  <c r="E262" i="7"/>
  <c r="D262" i="7"/>
  <c r="B262" i="7"/>
  <c r="K261" i="7"/>
  <c r="J261" i="7"/>
  <c r="H261" i="7"/>
  <c r="I261" i="7"/>
  <c r="F261" i="7"/>
  <c r="V261" i="7"/>
  <c r="T261" i="7"/>
  <c r="R261" i="7"/>
  <c r="U261" i="7"/>
  <c r="S261" i="7"/>
  <c r="Q261" i="7"/>
  <c r="E261" i="7"/>
  <c r="D261" i="7"/>
  <c r="B261" i="7"/>
  <c r="K260" i="7"/>
  <c r="J260" i="7"/>
  <c r="H260" i="7"/>
  <c r="I260" i="7"/>
  <c r="F260" i="7"/>
  <c r="V260" i="7"/>
  <c r="T260" i="7"/>
  <c r="R260" i="7"/>
  <c r="U260" i="7"/>
  <c r="S260" i="7"/>
  <c r="Q260" i="7"/>
  <c r="E260" i="7"/>
  <c r="D260" i="7"/>
  <c r="B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H258" i="7"/>
  <c r="I258" i="7"/>
  <c r="F258" i="7"/>
  <c r="V258" i="7"/>
  <c r="T258" i="7"/>
  <c r="R258" i="7"/>
  <c r="U258" i="7"/>
  <c r="S258" i="7"/>
  <c r="Q258" i="7"/>
  <c r="E258" i="7"/>
  <c r="D258" i="7"/>
  <c r="B258" i="7"/>
  <c r="K257" i="7"/>
  <c r="J257" i="7"/>
  <c r="H257" i="7"/>
  <c r="I257" i="7"/>
  <c r="F257" i="7"/>
  <c r="V257" i="7"/>
  <c r="T257" i="7"/>
  <c r="R257" i="7"/>
  <c r="U257" i="7"/>
  <c r="S257" i="7"/>
  <c r="Q257" i="7"/>
  <c r="E257" i="7"/>
  <c r="D257" i="7"/>
  <c r="B257" i="7"/>
  <c r="K256" i="7"/>
  <c r="J256" i="7"/>
  <c r="H256" i="7"/>
  <c r="I256" i="7"/>
  <c r="F256" i="7"/>
  <c r="V256" i="7"/>
  <c r="T256" i="7"/>
  <c r="R256" i="7"/>
  <c r="U256" i="7"/>
  <c r="S256" i="7"/>
  <c r="Q256" i="7"/>
  <c r="E256" i="7"/>
  <c r="D256" i="7"/>
  <c r="B256" i="7"/>
  <c r="K255" i="7"/>
  <c r="J255" i="7"/>
  <c r="H255" i="7"/>
  <c r="I255" i="7"/>
  <c r="F255" i="7"/>
  <c r="V255" i="7"/>
  <c r="T255" i="7"/>
  <c r="K268" i="7" s="1"/>
  <c r="R255" i="7"/>
  <c r="U255" i="7"/>
  <c r="S255" i="7"/>
  <c r="Q255" i="7"/>
  <c r="E255" i="7"/>
  <c r="D255" i="7"/>
  <c r="B255" i="7"/>
  <c r="K254" i="7"/>
  <c r="J254" i="7"/>
  <c r="H254" i="7"/>
  <c r="I254" i="7"/>
  <c r="F254" i="7"/>
  <c r="V254" i="7"/>
  <c r="T254" i="7"/>
  <c r="R254" i="7"/>
  <c r="U254" i="7"/>
  <c r="S254" i="7"/>
  <c r="Q254" i="7"/>
  <c r="E254" i="7"/>
  <c r="D254" i="7"/>
  <c r="B254" i="7"/>
  <c r="K253" i="7"/>
  <c r="J253" i="7"/>
  <c r="H253" i="7"/>
  <c r="I253" i="7"/>
  <c r="F253" i="7"/>
  <c r="V253" i="7"/>
  <c r="T253" i="7"/>
  <c r="R253" i="7"/>
  <c r="U253" i="7"/>
  <c r="S253" i="7"/>
  <c r="Q253" i="7"/>
  <c r="E253" i="7"/>
  <c r="D253" i="7"/>
  <c r="B253" i="7"/>
  <c r="K252" i="7"/>
  <c r="J252" i="7"/>
  <c r="I252" i="7"/>
  <c r="H252" i="7"/>
  <c r="F252" i="7"/>
  <c r="K251" i="7"/>
  <c r="J251" i="7"/>
  <c r="I251" i="7"/>
  <c r="H251" i="7"/>
  <c r="F251" i="7"/>
  <c r="K250" i="7"/>
  <c r="J250" i="7"/>
  <c r="I250" i="7"/>
  <c r="H250" i="7"/>
  <c r="F250" i="7"/>
  <c r="K249" i="7"/>
  <c r="J270" i="7" s="1"/>
  <c r="J249" i="7"/>
  <c r="I249" i="7"/>
  <c r="H249" i="7"/>
  <c r="F249" i="7"/>
  <c r="C248" i="7"/>
  <c r="V247" i="7"/>
  <c r="T247" i="7"/>
  <c r="R247" i="7"/>
  <c r="K267" i="7" s="1"/>
  <c r="U247" i="7"/>
  <c r="S247" i="7"/>
  <c r="I268" i="7" s="1"/>
  <c r="Q247" i="7"/>
  <c r="I267" i="7" s="1"/>
  <c r="E247" i="7"/>
  <c r="D247" i="7"/>
  <c r="B247" i="7"/>
  <c r="H244" i="7"/>
  <c r="J244" i="7"/>
  <c r="I242" i="7"/>
  <c r="H242" i="7"/>
  <c r="E242" i="7"/>
  <c r="J241" i="7"/>
  <c r="E241" i="7"/>
  <c r="J240" i="7"/>
  <c r="I240" i="7"/>
  <c r="E240" i="7"/>
  <c r="K239" i="7"/>
  <c r="J239" i="7"/>
  <c r="H239" i="7"/>
  <c r="I239" i="7"/>
  <c r="F239" i="7"/>
  <c r="V239" i="7"/>
  <c r="T239" i="7"/>
  <c r="R239" i="7"/>
  <c r="U239" i="7"/>
  <c r="S239" i="7"/>
  <c r="Q239" i="7"/>
  <c r="E239" i="7"/>
  <c r="D239" i="7"/>
  <c r="B239" i="7"/>
  <c r="K238" i="7"/>
  <c r="J238" i="7"/>
  <c r="H238" i="7"/>
  <c r="I238" i="7"/>
  <c r="F238" i="7"/>
  <c r="V238" i="7"/>
  <c r="T238" i="7"/>
  <c r="R238" i="7"/>
  <c r="U238" i="7"/>
  <c r="S238" i="7"/>
  <c r="Q238" i="7"/>
  <c r="E238" i="7"/>
  <c r="D238" i="7"/>
  <c r="B238" i="7"/>
  <c r="K237" i="7"/>
  <c r="J237" i="7"/>
  <c r="H237" i="7"/>
  <c r="I237" i="7"/>
  <c r="F237" i="7"/>
  <c r="V237" i="7"/>
  <c r="T237" i="7"/>
  <c r="R237" i="7"/>
  <c r="U237" i="7"/>
  <c r="S237" i="7"/>
  <c r="Q237" i="7"/>
  <c r="E237" i="7"/>
  <c r="D237" i="7"/>
  <c r="B237" i="7"/>
  <c r="K236" i="7"/>
  <c r="J236" i="7"/>
  <c r="H236" i="7"/>
  <c r="I236" i="7"/>
  <c r="F236" i="7"/>
  <c r="V236" i="7"/>
  <c r="T236" i="7"/>
  <c r="R236" i="7"/>
  <c r="U236" i="7"/>
  <c r="S236" i="7"/>
  <c r="Q236" i="7"/>
  <c r="E236" i="7"/>
  <c r="D236" i="7"/>
  <c r="B236" i="7"/>
  <c r="K235" i="7"/>
  <c r="J235" i="7"/>
  <c r="H235" i="7"/>
  <c r="I235" i="7"/>
  <c r="F235" i="7"/>
  <c r="V235" i="7"/>
  <c r="T235" i="7"/>
  <c r="K241" i="7" s="1"/>
  <c r="R235" i="7"/>
  <c r="U235" i="7"/>
  <c r="S235" i="7"/>
  <c r="Q235" i="7"/>
  <c r="E235" i="7"/>
  <c r="D235" i="7"/>
  <c r="B235" i="7"/>
  <c r="K234" i="7"/>
  <c r="J234" i="7"/>
  <c r="I234" i="7"/>
  <c r="H234" i="7"/>
  <c r="F234" i="7"/>
  <c r="K233" i="7"/>
  <c r="J233" i="7"/>
  <c r="I233" i="7"/>
  <c r="H233" i="7"/>
  <c r="F233" i="7"/>
  <c r="K232" i="7"/>
  <c r="J232" i="7"/>
  <c r="I232" i="7"/>
  <c r="H232" i="7"/>
  <c r="F232" i="7"/>
  <c r="K231" i="7"/>
  <c r="J231" i="7"/>
  <c r="I231" i="7"/>
  <c r="H231" i="7"/>
  <c r="F231" i="7"/>
  <c r="C230" i="7"/>
  <c r="V229" i="7"/>
  <c r="T229" i="7"/>
  <c r="R229" i="7"/>
  <c r="K240" i="7" s="1"/>
  <c r="U229" i="7"/>
  <c r="S229" i="7"/>
  <c r="I241" i="7" s="1"/>
  <c r="Q229" i="7"/>
  <c r="E229" i="7"/>
  <c r="D229" i="7"/>
  <c r="B229" i="7"/>
  <c r="H226" i="7"/>
  <c r="J226" i="7"/>
  <c r="I224" i="7"/>
  <c r="H224" i="7"/>
  <c r="E224" i="7"/>
  <c r="J223" i="7"/>
  <c r="E223" i="7"/>
  <c r="J222" i="7"/>
  <c r="E222" i="7"/>
  <c r="K221" i="7"/>
  <c r="J221" i="7"/>
  <c r="H221" i="7"/>
  <c r="I221" i="7"/>
  <c r="F221" i="7"/>
  <c r="V221" i="7"/>
  <c r="T221" i="7"/>
  <c r="R221" i="7"/>
  <c r="U221" i="7"/>
  <c r="S221" i="7"/>
  <c r="Q221" i="7"/>
  <c r="E221" i="7"/>
  <c r="D221" i="7"/>
  <c r="B221" i="7"/>
  <c r="K220" i="7"/>
  <c r="J220" i="7"/>
  <c r="H220" i="7"/>
  <c r="I220" i="7"/>
  <c r="F220" i="7"/>
  <c r="V220" i="7"/>
  <c r="T220" i="7"/>
  <c r="R220" i="7"/>
  <c r="U220" i="7"/>
  <c r="S220" i="7"/>
  <c r="Q220" i="7"/>
  <c r="E220" i="7"/>
  <c r="D220" i="7"/>
  <c r="B220" i="7"/>
  <c r="K219" i="7"/>
  <c r="J219" i="7"/>
  <c r="H219" i="7"/>
  <c r="I219" i="7"/>
  <c r="F219" i="7"/>
  <c r="V219" i="7"/>
  <c r="T219" i="7"/>
  <c r="R219" i="7"/>
  <c r="U219" i="7"/>
  <c r="S219" i="7"/>
  <c r="Q219" i="7"/>
  <c r="E219" i="7"/>
  <c r="D219" i="7"/>
  <c r="B219" i="7"/>
  <c r="K218" i="7"/>
  <c r="J218" i="7"/>
  <c r="H218" i="7"/>
  <c r="I218" i="7"/>
  <c r="F218" i="7"/>
  <c r="V218" i="7"/>
  <c r="T218" i="7"/>
  <c r="R218" i="7"/>
  <c r="U218" i="7"/>
  <c r="S218" i="7"/>
  <c r="Q218" i="7"/>
  <c r="E218" i="7"/>
  <c r="D218" i="7"/>
  <c r="B218" i="7"/>
  <c r="K217" i="7"/>
  <c r="J217" i="7"/>
  <c r="H217" i="7"/>
  <c r="I217" i="7"/>
  <c r="F217" i="7"/>
  <c r="V217" i="7"/>
  <c r="T217" i="7"/>
  <c r="R217" i="7"/>
  <c r="U217" i="7"/>
  <c r="S217" i="7"/>
  <c r="Q217" i="7"/>
  <c r="E217" i="7"/>
  <c r="D217" i="7"/>
  <c r="B217" i="7"/>
  <c r="K216" i="7"/>
  <c r="J216" i="7"/>
  <c r="H216" i="7"/>
  <c r="I216" i="7"/>
  <c r="F216" i="7"/>
  <c r="V216" i="7"/>
  <c r="T216" i="7"/>
  <c r="R216" i="7"/>
  <c r="U216" i="7"/>
  <c r="S216" i="7"/>
  <c r="Q216" i="7"/>
  <c r="E216" i="7"/>
  <c r="D216" i="7"/>
  <c r="B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B215" i="7"/>
  <c r="K214" i="7"/>
  <c r="J214" i="7"/>
  <c r="H214" i="7"/>
  <c r="I214" i="7"/>
  <c r="F214" i="7"/>
  <c r="V214" i="7"/>
  <c r="T214" i="7"/>
  <c r="R214" i="7"/>
  <c r="U214" i="7"/>
  <c r="S214" i="7"/>
  <c r="Q214" i="7"/>
  <c r="E214" i="7"/>
  <c r="D214" i="7"/>
  <c r="B214" i="7"/>
  <c r="K213" i="7"/>
  <c r="J213" i="7"/>
  <c r="H213" i="7"/>
  <c r="I213" i="7"/>
  <c r="F213" i="7"/>
  <c r="V213" i="7"/>
  <c r="T213" i="7"/>
  <c r="R213" i="7"/>
  <c r="U213" i="7"/>
  <c r="S213" i="7"/>
  <c r="Q213" i="7"/>
  <c r="E213" i="7"/>
  <c r="D213" i="7"/>
  <c r="B213" i="7"/>
  <c r="K212" i="7"/>
  <c r="J212" i="7"/>
  <c r="I212" i="7"/>
  <c r="H212" i="7"/>
  <c r="F212" i="7"/>
  <c r="K211" i="7"/>
  <c r="J211" i="7"/>
  <c r="I211" i="7"/>
  <c r="H211" i="7"/>
  <c r="F211" i="7"/>
  <c r="K210" i="7"/>
  <c r="J210" i="7"/>
  <c r="I210" i="7"/>
  <c r="H210" i="7"/>
  <c r="F210" i="7"/>
  <c r="K209" i="7"/>
  <c r="J209" i="7"/>
  <c r="I209" i="7"/>
  <c r="H209" i="7"/>
  <c r="F209" i="7"/>
  <c r="C208" i="7"/>
  <c r="V207" i="7"/>
  <c r="T207" i="7"/>
  <c r="K223" i="7" s="1"/>
  <c r="R207" i="7"/>
  <c r="K222" i="7" s="1"/>
  <c r="J225" i="7" s="1"/>
  <c r="U207" i="7"/>
  <c r="S207" i="7"/>
  <c r="I223" i="7" s="1"/>
  <c r="Q207" i="7"/>
  <c r="I222" i="7" s="1"/>
  <c r="E207" i="7"/>
  <c r="D207" i="7"/>
  <c r="B207" i="7"/>
  <c r="H204" i="7"/>
  <c r="J204" i="7"/>
  <c r="I202" i="7"/>
  <c r="H202" i="7"/>
  <c r="E202" i="7"/>
  <c r="J201" i="7"/>
  <c r="E201" i="7"/>
  <c r="J200" i="7"/>
  <c r="E200" i="7"/>
  <c r="K199" i="7"/>
  <c r="J199" i="7"/>
  <c r="H199" i="7"/>
  <c r="I199" i="7"/>
  <c r="F199" i="7"/>
  <c r="V199" i="7"/>
  <c r="T199" i="7"/>
  <c r="R199" i="7"/>
  <c r="U199" i="7"/>
  <c r="S199" i="7"/>
  <c r="Q199" i="7"/>
  <c r="E199" i="7"/>
  <c r="D199" i="7"/>
  <c r="B199" i="7"/>
  <c r="K198" i="7"/>
  <c r="J198" i="7"/>
  <c r="H198" i="7"/>
  <c r="I198" i="7"/>
  <c r="F198" i="7"/>
  <c r="V198" i="7"/>
  <c r="T198" i="7"/>
  <c r="R198" i="7"/>
  <c r="U198" i="7"/>
  <c r="S198" i="7"/>
  <c r="Q198" i="7"/>
  <c r="E198" i="7"/>
  <c r="D198" i="7"/>
  <c r="B198" i="7"/>
  <c r="K197" i="7"/>
  <c r="J197" i="7"/>
  <c r="H197" i="7"/>
  <c r="I197" i="7"/>
  <c r="F197" i="7"/>
  <c r="V197" i="7"/>
  <c r="T197" i="7"/>
  <c r="R197" i="7"/>
  <c r="U197" i="7"/>
  <c r="S197" i="7"/>
  <c r="Q197" i="7"/>
  <c r="E197" i="7"/>
  <c r="D197" i="7"/>
  <c r="B197" i="7"/>
  <c r="K196" i="7"/>
  <c r="J196" i="7"/>
  <c r="H196" i="7"/>
  <c r="I196" i="7"/>
  <c r="F196" i="7"/>
  <c r="V196" i="7"/>
  <c r="T196" i="7"/>
  <c r="R196" i="7"/>
  <c r="U196" i="7"/>
  <c r="S196" i="7"/>
  <c r="Q196" i="7"/>
  <c r="E196" i="7"/>
  <c r="D196" i="7"/>
  <c r="B196" i="7"/>
  <c r="K195" i="7"/>
  <c r="J195" i="7"/>
  <c r="H195" i="7"/>
  <c r="I195" i="7"/>
  <c r="F195" i="7"/>
  <c r="V195" i="7"/>
  <c r="T195" i="7"/>
  <c r="R195" i="7"/>
  <c r="U195" i="7"/>
  <c r="S195" i="7"/>
  <c r="Q195" i="7"/>
  <c r="E195" i="7"/>
  <c r="D195" i="7"/>
  <c r="B195" i="7"/>
  <c r="K194" i="7"/>
  <c r="J194" i="7"/>
  <c r="H194" i="7"/>
  <c r="I194" i="7"/>
  <c r="F194" i="7"/>
  <c r="V194" i="7"/>
  <c r="T194" i="7"/>
  <c r="K201" i="7" s="1"/>
  <c r="R194" i="7"/>
  <c r="U194" i="7"/>
  <c r="S194" i="7"/>
  <c r="Q194" i="7"/>
  <c r="E194" i="7"/>
  <c r="D194" i="7"/>
  <c r="B194" i="7"/>
  <c r="K193" i="7"/>
  <c r="J193" i="7"/>
  <c r="H193" i="7"/>
  <c r="I193" i="7"/>
  <c r="F193" i="7"/>
  <c r="V193" i="7"/>
  <c r="T193" i="7"/>
  <c r="R193" i="7"/>
  <c r="K200" i="7" s="1"/>
  <c r="U193" i="7"/>
  <c r="S193" i="7"/>
  <c r="I201" i="7" s="1"/>
  <c r="Q193" i="7"/>
  <c r="E193" i="7"/>
  <c r="D193" i="7"/>
  <c r="B193" i="7"/>
  <c r="K192" i="7"/>
  <c r="J192" i="7"/>
  <c r="I192" i="7"/>
  <c r="H192" i="7"/>
  <c r="F192" i="7"/>
  <c r="K191" i="7"/>
  <c r="J191" i="7"/>
  <c r="I191" i="7"/>
  <c r="H191" i="7"/>
  <c r="F191" i="7"/>
  <c r="K190" i="7"/>
  <c r="J190" i="7"/>
  <c r="I190" i="7"/>
  <c r="H190" i="7"/>
  <c r="F190" i="7"/>
  <c r="K189" i="7"/>
  <c r="J189" i="7"/>
  <c r="I189" i="7"/>
  <c r="H189" i="7"/>
  <c r="F189" i="7"/>
  <c r="C188" i="7"/>
  <c r="V187" i="7"/>
  <c r="T187" i="7"/>
  <c r="R187" i="7"/>
  <c r="U187" i="7"/>
  <c r="S187" i="7"/>
  <c r="Q187" i="7"/>
  <c r="I200" i="7" s="1"/>
  <c r="O205" i="7" s="1"/>
  <c r="E187" i="7"/>
  <c r="D187" i="7"/>
  <c r="B187" i="7"/>
  <c r="H184" i="7"/>
  <c r="J184" i="7"/>
  <c r="I182" i="7"/>
  <c r="H182" i="7"/>
  <c r="E182" i="7"/>
  <c r="J181" i="7"/>
  <c r="I181" i="7"/>
  <c r="E181" i="7"/>
  <c r="J180" i="7"/>
  <c r="E180" i="7"/>
  <c r="K179" i="7"/>
  <c r="J179" i="7"/>
  <c r="H179" i="7"/>
  <c r="I179" i="7"/>
  <c r="F179" i="7"/>
  <c r="V179" i="7"/>
  <c r="T179" i="7"/>
  <c r="R179" i="7"/>
  <c r="U179" i="7"/>
  <c r="S179" i="7"/>
  <c r="Q179" i="7"/>
  <c r="E179" i="7"/>
  <c r="D179" i="7"/>
  <c r="B179" i="7"/>
  <c r="K178" i="7"/>
  <c r="J178" i="7"/>
  <c r="H178" i="7"/>
  <c r="I178" i="7"/>
  <c r="F178" i="7"/>
  <c r="V178" i="7"/>
  <c r="T178" i="7"/>
  <c r="R178" i="7"/>
  <c r="U178" i="7"/>
  <c r="S178" i="7"/>
  <c r="Q178" i="7"/>
  <c r="E178" i="7"/>
  <c r="D178" i="7"/>
  <c r="B178" i="7"/>
  <c r="K177" i="7"/>
  <c r="J177" i="7"/>
  <c r="I177" i="7"/>
  <c r="H177" i="7"/>
  <c r="F177" i="7"/>
  <c r="K176" i="7"/>
  <c r="J176" i="7"/>
  <c r="I176" i="7"/>
  <c r="H176" i="7"/>
  <c r="F176" i="7"/>
  <c r="K175" i="7"/>
  <c r="J175" i="7"/>
  <c r="I175" i="7"/>
  <c r="H175" i="7"/>
  <c r="F175" i="7"/>
  <c r="K174" i="7"/>
  <c r="P185" i="7" s="1"/>
  <c r="J174" i="7"/>
  <c r="I174" i="7"/>
  <c r="H183" i="7" s="1"/>
  <c r="H174" i="7"/>
  <c r="F174" i="7"/>
  <c r="C173" i="7"/>
  <c r="V172" i="7"/>
  <c r="T172" i="7"/>
  <c r="K181" i="7" s="1"/>
  <c r="R172" i="7"/>
  <c r="K180" i="7" s="1"/>
  <c r="U172" i="7"/>
  <c r="S172" i="7"/>
  <c r="Q172" i="7"/>
  <c r="I180" i="7" s="1"/>
  <c r="E172" i="7"/>
  <c r="D172" i="7"/>
  <c r="B172" i="7"/>
  <c r="H169" i="7"/>
  <c r="J169" i="7"/>
  <c r="I167" i="7"/>
  <c r="H167" i="7"/>
  <c r="E167" i="7"/>
  <c r="J166" i="7"/>
  <c r="E166" i="7"/>
  <c r="J165" i="7"/>
  <c r="E165" i="7"/>
  <c r="K164" i="7"/>
  <c r="J164" i="7"/>
  <c r="H164" i="7"/>
  <c r="I164" i="7"/>
  <c r="F164" i="7"/>
  <c r="V164" i="7"/>
  <c r="T164" i="7"/>
  <c r="R164" i="7"/>
  <c r="U164" i="7"/>
  <c r="S164" i="7"/>
  <c r="Q164" i="7"/>
  <c r="E164" i="7"/>
  <c r="D164" i="7"/>
  <c r="B164" i="7"/>
  <c r="K163" i="7"/>
  <c r="J163" i="7"/>
  <c r="H163" i="7"/>
  <c r="I163" i="7"/>
  <c r="F163" i="7"/>
  <c r="V163" i="7"/>
  <c r="T163" i="7"/>
  <c r="R163" i="7"/>
  <c r="K165" i="7" s="1"/>
  <c r="U163" i="7"/>
  <c r="S163" i="7"/>
  <c r="Q163" i="7"/>
  <c r="E163" i="7"/>
  <c r="D163" i="7"/>
  <c r="B163" i="7"/>
  <c r="K162" i="7"/>
  <c r="J162" i="7"/>
  <c r="H162" i="7"/>
  <c r="I162" i="7"/>
  <c r="F162" i="7"/>
  <c r="V162" i="7"/>
  <c r="T162" i="7"/>
  <c r="R162" i="7"/>
  <c r="U162" i="7"/>
  <c r="S162" i="7"/>
  <c r="Q162" i="7"/>
  <c r="E162" i="7"/>
  <c r="D162" i="7"/>
  <c r="B162" i="7"/>
  <c r="K161" i="7"/>
  <c r="J161" i="7"/>
  <c r="H161" i="7"/>
  <c r="I161" i="7"/>
  <c r="F161" i="7"/>
  <c r="V161" i="7"/>
  <c r="T161" i="7"/>
  <c r="R161" i="7"/>
  <c r="U161" i="7"/>
  <c r="S161" i="7"/>
  <c r="Q161" i="7"/>
  <c r="E161" i="7"/>
  <c r="D161" i="7"/>
  <c r="B161" i="7"/>
  <c r="K160" i="7"/>
  <c r="J160" i="7"/>
  <c r="H160" i="7"/>
  <c r="I160" i="7"/>
  <c r="F160" i="7"/>
  <c r="V160" i="7"/>
  <c r="T160" i="7"/>
  <c r="R160" i="7"/>
  <c r="U160" i="7"/>
  <c r="S160" i="7"/>
  <c r="Q160" i="7"/>
  <c r="E160" i="7"/>
  <c r="D160" i="7"/>
  <c r="B160" i="7"/>
  <c r="K159" i="7"/>
  <c r="J159" i="7"/>
  <c r="H159" i="7"/>
  <c r="I159" i="7"/>
  <c r="F159" i="7"/>
  <c r="V159" i="7"/>
  <c r="T159" i="7"/>
  <c r="R159" i="7"/>
  <c r="U159" i="7"/>
  <c r="S159" i="7"/>
  <c r="Q159" i="7"/>
  <c r="E159" i="7"/>
  <c r="D159" i="7"/>
  <c r="B159" i="7"/>
  <c r="K158" i="7"/>
  <c r="J158" i="7"/>
  <c r="H158" i="7"/>
  <c r="I158" i="7"/>
  <c r="F158" i="7"/>
  <c r="V158" i="7"/>
  <c r="T158" i="7"/>
  <c r="R158" i="7"/>
  <c r="U158" i="7"/>
  <c r="S158" i="7"/>
  <c r="Q158" i="7"/>
  <c r="I165" i="7" s="1"/>
  <c r="E158" i="7"/>
  <c r="D158" i="7"/>
  <c r="B158" i="7"/>
  <c r="K157" i="7"/>
  <c r="J157" i="7"/>
  <c r="I157" i="7"/>
  <c r="H157" i="7"/>
  <c r="F157" i="7"/>
  <c r="K156" i="7"/>
  <c r="J156" i="7"/>
  <c r="I156" i="7"/>
  <c r="H156" i="7"/>
  <c r="F156" i="7"/>
  <c r="K155" i="7"/>
  <c r="J155" i="7"/>
  <c r="I155" i="7"/>
  <c r="H155" i="7"/>
  <c r="F155" i="7"/>
  <c r="K154" i="7"/>
  <c r="J154" i="7"/>
  <c r="I154" i="7"/>
  <c r="H154" i="7"/>
  <c r="F154" i="7"/>
  <c r="C153" i="7"/>
  <c r="V152" i="7"/>
  <c r="T152" i="7"/>
  <c r="K166" i="7" s="1"/>
  <c r="R152" i="7"/>
  <c r="U152" i="7"/>
  <c r="S152" i="7"/>
  <c r="I166" i="7" s="1"/>
  <c r="Q152" i="7"/>
  <c r="E152" i="7"/>
  <c r="D152" i="7"/>
  <c r="B152" i="7"/>
  <c r="H149" i="7"/>
  <c r="J149" i="7"/>
  <c r="I147" i="7"/>
  <c r="H147" i="7"/>
  <c r="E147" i="7"/>
  <c r="J146" i="7"/>
  <c r="I146" i="7"/>
  <c r="E146" i="7"/>
  <c r="J145" i="7"/>
  <c r="E145" i="7"/>
  <c r="K144" i="7"/>
  <c r="J144" i="7"/>
  <c r="H144" i="7"/>
  <c r="I144" i="7"/>
  <c r="F144" i="7"/>
  <c r="V144" i="7"/>
  <c r="T144" i="7"/>
  <c r="R144" i="7"/>
  <c r="U144" i="7"/>
  <c r="S144" i="7"/>
  <c r="Q144" i="7"/>
  <c r="E144" i="7"/>
  <c r="D144" i="7"/>
  <c r="B144" i="7"/>
  <c r="K143" i="7"/>
  <c r="J143" i="7"/>
  <c r="H143" i="7"/>
  <c r="I143" i="7"/>
  <c r="F143" i="7"/>
  <c r="V143" i="7"/>
  <c r="T143" i="7"/>
  <c r="R143" i="7"/>
  <c r="U143" i="7"/>
  <c r="S143" i="7"/>
  <c r="Q143" i="7"/>
  <c r="E143" i="7"/>
  <c r="D143" i="7"/>
  <c r="B143" i="7"/>
  <c r="K142" i="7"/>
  <c r="J142" i="7"/>
  <c r="H142" i="7"/>
  <c r="I142" i="7"/>
  <c r="F142" i="7"/>
  <c r="V142" i="7"/>
  <c r="T142" i="7"/>
  <c r="R142" i="7"/>
  <c r="U142" i="7"/>
  <c r="S142" i="7"/>
  <c r="Q142" i="7"/>
  <c r="E142" i="7"/>
  <c r="D142" i="7"/>
  <c r="B142" i="7"/>
  <c r="K141" i="7"/>
  <c r="J141" i="7"/>
  <c r="H141" i="7"/>
  <c r="I141" i="7"/>
  <c r="F141" i="7"/>
  <c r="V141" i="7"/>
  <c r="T141" i="7"/>
  <c r="R141" i="7"/>
  <c r="U141" i="7"/>
  <c r="S141" i="7"/>
  <c r="Q141" i="7"/>
  <c r="E141" i="7"/>
  <c r="D141" i="7"/>
  <c r="B141" i="7"/>
  <c r="K140" i="7"/>
  <c r="J140" i="7"/>
  <c r="H140" i="7"/>
  <c r="I140" i="7"/>
  <c r="F140" i="7"/>
  <c r="V140" i="7"/>
  <c r="T140" i="7"/>
  <c r="R140" i="7"/>
  <c r="U140" i="7"/>
  <c r="S140" i="7"/>
  <c r="Q140" i="7"/>
  <c r="E140" i="7"/>
  <c r="D140" i="7"/>
  <c r="B140" i="7"/>
  <c r="K139" i="7"/>
  <c r="J139" i="7"/>
  <c r="H139" i="7"/>
  <c r="I139" i="7"/>
  <c r="F139" i="7"/>
  <c r="V139" i="7"/>
  <c r="T139" i="7"/>
  <c r="R139" i="7"/>
  <c r="U139" i="7"/>
  <c r="S139" i="7"/>
  <c r="Q139" i="7"/>
  <c r="E139" i="7"/>
  <c r="D139" i="7"/>
  <c r="B139" i="7"/>
  <c r="K138" i="7"/>
  <c r="J138" i="7"/>
  <c r="H138" i="7"/>
  <c r="I138" i="7"/>
  <c r="F138" i="7"/>
  <c r="V138" i="7"/>
  <c r="T138" i="7"/>
  <c r="R138" i="7"/>
  <c r="K145" i="7" s="1"/>
  <c r="J150" i="7" s="1"/>
  <c r="U138" i="7"/>
  <c r="S138" i="7"/>
  <c r="Q138" i="7"/>
  <c r="E138" i="7"/>
  <c r="D138" i="7"/>
  <c r="B138" i="7"/>
  <c r="K137" i="7"/>
  <c r="J137" i="7"/>
  <c r="H137" i="7"/>
  <c r="I137" i="7"/>
  <c r="F137" i="7"/>
  <c r="V137" i="7"/>
  <c r="T137" i="7"/>
  <c r="R137" i="7"/>
  <c r="U137" i="7"/>
  <c r="S137" i="7"/>
  <c r="Q137" i="7"/>
  <c r="E137" i="7"/>
  <c r="D137" i="7"/>
  <c r="B137" i="7"/>
  <c r="K136" i="7"/>
  <c r="J136" i="7"/>
  <c r="I136" i="7"/>
  <c r="H136" i="7"/>
  <c r="F136" i="7"/>
  <c r="K135" i="7"/>
  <c r="J135" i="7"/>
  <c r="I135" i="7"/>
  <c r="H135" i="7"/>
  <c r="F135" i="7"/>
  <c r="K134" i="7"/>
  <c r="J134" i="7"/>
  <c r="I134" i="7"/>
  <c r="H134" i="7"/>
  <c r="F134" i="7"/>
  <c r="K133" i="7"/>
  <c r="P150" i="7" s="1"/>
  <c r="J133" i="7"/>
  <c r="I133" i="7"/>
  <c r="H133" i="7"/>
  <c r="F133" i="7"/>
  <c r="C132" i="7"/>
  <c r="V131" i="7"/>
  <c r="T131" i="7"/>
  <c r="K146" i="7" s="1"/>
  <c r="R131" i="7"/>
  <c r="U131" i="7"/>
  <c r="S131" i="7"/>
  <c r="Q131" i="7"/>
  <c r="I145" i="7" s="1"/>
  <c r="E131" i="7"/>
  <c r="D131" i="7"/>
  <c r="B131" i="7"/>
  <c r="H128" i="7"/>
  <c r="J128" i="7"/>
  <c r="I126" i="7"/>
  <c r="H126" i="7"/>
  <c r="E126" i="7"/>
  <c r="J125" i="7"/>
  <c r="E125" i="7"/>
  <c r="J124" i="7"/>
  <c r="E124" i="7"/>
  <c r="K123" i="7"/>
  <c r="J123" i="7"/>
  <c r="H123" i="7"/>
  <c r="I123" i="7"/>
  <c r="F123" i="7"/>
  <c r="V123" i="7"/>
  <c r="T123" i="7"/>
  <c r="R123" i="7"/>
  <c r="U123" i="7"/>
  <c r="S123" i="7"/>
  <c r="Q123" i="7"/>
  <c r="E123" i="7"/>
  <c r="D123" i="7"/>
  <c r="B123" i="7"/>
  <c r="K122" i="7"/>
  <c r="J122" i="7"/>
  <c r="H122" i="7"/>
  <c r="I122" i="7"/>
  <c r="F122" i="7"/>
  <c r="V122" i="7"/>
  <c r="T122" i="7"/>
  <c r="R122" i="7"/>
  <c r="U122" i="7"/>
  <c r="S122" i="7"/>
  <c r="Q122" i="7"/>
  <c r="E122" i="7"/>
  <c r="D122" i="7"/>
  <c r="B122" i="7"/>
  <c r="K121" i="7"/>
  <c r="J121" i="7"/>
  <c r="H121" i="7"/>
  <c r="I121" i="7"/>
  <c r="F121" i="7"/>
  <c r="V121" i="7"/>
  <c r="T121" i="7"/>
  <c r="R121" i="7"/>
  <c r="U121" i="7"/>
  <c r="S121" i="7"/>
  <c r="Q121" i="7"/>
  <c r="E121" i="7"/>
  <c r="D121" i="7"/>
  <c r="B121" i="7"/>
  <c r="K120" i="7"/>
  <c r="J120" i="7"/>
  <c r="H120" i="7"/>
  <c r="I120" i="7"/>
  <c r="F120" i="7"/>
  <c r="V120" i="7"/>
  <c r="T120" i="7"/>
  <c r="R120" i="7"/>
  <c r="U120" i="7"/>
  <c r="S120" i="7"/>
  <c r="Q120" i="7"/>
  <c r="E120" i="7"/>
  <c r="D120" i="7"/>
  <c r="B120" i="7"/>
  <c r="K119" i="7"/>
  <c r="J119" i="7"/>
  <c r="H119" i="7"/>
  <c r="I119" i="7"/>
  <c r="F119" i="7"/>
  <c r="V119" i="7"/>
  <c r="T119" i="7"/>
  <c r="R119" i="7"/>
  <c r="U119" i="7"/>
  <c r="S119" i="7"/>
  <c r="Q119" i="7"/>
  <c r="E119" i="7"/>
  <c r="D119" i="7"/>
  <c r="B119" i="7"/>
  <c r="K118" i="7"/>
  <c r="J118" i="7"/>
  <c r="H118" i="7"/>
  <c r="I118" i="7"/>
  <c r="F118" i="7"/>
  <c r="V118" i="7"/>
  <c r="T118" i="7"/>
  <c r="K125" i="7" s="1"/>
  <c r="R118" i="7"/>
  <c r="U118" i="7"/>
  <c r="S118" i="7"/>
  <c r="Q118" i="7"/>
  <c r="E118" i="7"/>
  <c r="D118" i="7"/>
  <c r="B118" i="7"/>
  <c r="K117" i="7"/>
  <c r="J117" i="7"/>
  <c r="I117" i="7"/>
  <c r="H117" i="7"/>
  <c r="F117" i="7"/>
  <c r="K116" i="7"/>
  <c r="J116" i="7"/>
  <c r="I116" i="7"/>
  <c r="H116" i="7"/>
  <c r="F116" i="7"/>
  <c r="K115" i="7"/>
  <c r="J115" i="7"/>
  <c r="I115" i="7"/>
  <c r="H115" i="7"/>
  <c r="F115" i="7"/>
  <c r="K114" i="7"/>
  <c r="J114" i="7"/>
  <c r="I114" i="7"/>
  <c r="H114" i="7"/>
  <c r="F114" i="7"/>
  <c r="C113" i="7"/>
  <c r="V112" i="7"/>
  <c r="T112" i="7"/>
  <c r="R112" i="7"/>
  <c r="K124" i="7" s="1"/>
  <c r="U112" i="7"/>
  <c r="S112" i="7"/>
  <c r="I125" i="7" s="1"/>
  <c r="Q112" i="7"/>
  <c r="I124" i="7" s="1"/>
  <c r="E112" i="7"/>
  <c r="D112" i="7"/>
  <c r="B112" i="7"/>
  <c r="H109" i="7"/>
  <c r="J109" i="7"/>
  <c r="I107" i="7"/>
  <c r="H107" i="7"/>
  <c r="E107" i="7"/>
  <c r="J106" i="7"/>
  <c r="E106" i="7"/>
  <c r="J105" i="7"/>
  <c r="E105" i="7"/>
  <c r="K104" i="7"/>
  <c r="J104" i="7"/>
  <c r="H104" i="7"/>
  <c r="I104" i="7"/>
  <c r="F104" i="7"/>
  <c r="V104" i="7"/>
  <c r="T104" i="7"/>
  <c r="R104" i="7"/>
  <c r="U104" i="7"/>
  <c r="S104" i="7"/>
  <c r="Q104" i="7"/>
  <c r="E104" i="7"/>
  <c r="D104" i="7"/>
  <c r="B104" i="7"/>
  <c r="K103" i="7"/>
  <c r="J103" i="7"/>
  <c r="I103" i="7"/>
  <c r="H103" i="7"/>
  <c r="F103" i="7"/>
  <c r="K102" i="7"/>
  <c r="J102" i="7"/>
  <c r="I102" i="7"/>
  <c r="H102" i="7"/>
  <c r="F102" i="7"/>
  <c r="K101" i="7"/>
  <c r="J101" i="7"/>
  <c r="I101" i="7"/>
  <c r="H101" i="7"/>
  <c r="F101" i="7"/>
  <c r="K100" i="7"/>
  <c r="J100" i="7"/>
  <c r="I100" i="7"/>
  <c r="H100" i="7"/>
  <c r="F100" i="7"/>
  <c r="C99" i="7"/>
  <c r="V98" i="7"/>
  <c r="T98" i="7"/>
  <c r="K106" i="7" s="1"/>
  <c r="R98" i="7"/>
  <c r="K105" i="7" s="1"/>
  <c r="U98" i="7"/>
  <c r="S98" i="7"/>
  <c r="I106" i="7" s="1"/>
  <c r="Q98" i="7"/>
  <c r="I105" i="7" s="1"/>
  <c r="E98" i="7"/>
  <c r="D98" i="7"/>
  <c r="B98" i="7"/>
  <c r="H95" i="7"/>
  <c r="J95" i="7"/>
  <c r="I93" i="7"/>
  <c r="H93" i="7"/>
  <c r="E93" i="7"/>
  <c r="J92" i="7"/>
  <c r="E92" i="7"/>
  <c r="J91" i="7"/>
  <c r="E91" i="7"/>
  <c r="K90" i="7"/>
  <c r="J90" i="7"/>
  <c r="H90" i="7"/>
  <c r="I90" i="7"/>
  <c r="F90" i="7"/>
  <c r="V90" i="7"/>
  <c r="T90" i="7"/>
  <c r="R90" i="7"/>
  <c r="U90" i="7"/>
  <c r="S90" i="7"/>
  <c r="Q90" i="7"/>
  <c r="E90" i="7"/>
  <c r="D90" i="7"/>
  <c r="B90" i="7"/>
  <c r="K89" i="7"/>
  <c r="J89" i="7"/>
  <c r="H89" i="7"/>
  <c r="I89" i="7"/>
  <c r="F89" i="7"/>
  <c r="V89" i="7"/>
  <c r="T89" i="7"/>
  <c r="R89" i="7"/>
  <c r="U89" i="7"/>
  <c r="S89" i="7"/>
  <c r="Q89" i="7"/>
  <c r="E89" i="7"/>
  <c r="D89" i="7"/>
  <c r="B89" i="7"/>
  <c r="K88" i="7"/>
  <c r="J88" i="7"/>
  <c r="H88" i="7"/>
  <c r="I88" i="7"/>
  <c r="F88" i="7"/>
  <c r="V88" i="7"/>
  <c r="T88" i="7"/>
  <c r="R88" i="7"/>
  <c r="U88" i="7"/>
  <c r="S88" i="7"/>
  <c r="Q88" i="7"/>
  <c r="E88" i="7"/>
  <c r="D88" i="7"/>
  <c r="B88" i="7"/>
  <c r="K87" i="7"/>
  <c r="J87" i="7"/>
  <c r="H87" i="7"/>
  <c r="I87" i="7"/>
  <c r="F87" i="7"/>
  <c r="V87" i="7"/>
  <c r="T87" i="7"/>
  <c r="R87" i="7"/>
  <c r="U87" i="7"/>
  <c r="S87" i="7"/>
  <c r="Q87" i="7"/>
  <c r="E87" i="7"/>
  <c r="D87" i="7"/>
  <c r="B87" i="7"/>
  <c r="K86" i="7"/>
  <c r="J86" i="7"/>
  <c r="H86" i="7"/>
  <c r="I86" i="7"/>
  <c r="F86" i="7"/>
  <c r="V86" i="7"/>
  <c r="T86" i="7"/>
  <c r="R86" i="7"/>
  <c r="U86" i="7"/>
  <c r="S86" i="7"/>
  <c r="Q86" i="7"/>
  <c r="E86" i="7"/>
  <c r="D86" i="7"/>
  <c r="B86" i="7"/>
  <c r="K85" i="7"/>
  <c r="J85" i="7"/>
  <c r="H85" i="7"/>
  <c r="I85" i="7"/>
  <c r="F85" i="7"/>
  <c r="V85" i="7"/>
  <c r="T85" i="7"/>
  <c r="R85" i="7"/>
  <c r="U85" i="7"/>
  <c r="S85" i="7"/>
  <c r="Q85" i="7"/>
  <c r="E85" i="7"/>
  <c r="D85" i="7"/>
  <c r="B85" i="7"/>
  <c r="K84" i="7"/>
  <c r="J84" i="7"/>
  <c r="H84" i="7"/>
  <c r="I84" i="7"/>
  <c r="F84" i="7"/>
  <c r="V84" i="7"/>
  <c r="T84" i="7"/>
  <c r="R84" i="7"/>
  <c r="U84" i="7"/>
  <c r="S84" i="7"/>
  <c r="Q84" i="7"/>
  <c r="E84" i="7"/>
  <c r="D84" i="7"/>
  <c r="B84" i="7"/>
  <c r="K83" i="7"/>
  <c r="J83" i="7"/>
  <c r="H83" i="7"/>
  <c r="I83" i="7"/>
  <c r="F83" i="7"/>
  <c r="V83" i="7"/>
  <c r="T83" i="7"/>
  <c r="R83" i="7"/>
  <c r="K91" i="7" s="1"/>
  <c r="U83" i="7"/>
  <c r="S83" i="7"/>
  <c r="Q83" i="7"/>
  <c r="E83" i="7"/>
  <c r="D83" i="7"/>
  <c r="B83" i="7"/>
  <c r="K82" i="7"/>
  <c r="J82" i="7"/>
  <c r="H82" i="7"/>
  <c r="I82" i="7"/>
  <c r="F82" i="7"/>
  <c r="V82" i="7"/>
  <c r="T82" i="7"/>
  <c r="R82" i="7"/>
  <c r="U82" i="7"/>
  <c r="S82" i="7"/>
  <c r="Q82" i="7"/>
  <c r="E82" i="7"/>
  <c r="D82" i="7"/>
  <c r="B82" i="7"/>
  <c r="K81" i="7"/>
  <c r="J81" i="7"/>
  <c r="H81" i="7"/>
  <c r="I81" i="7"/>
  <c r="F81" i="7"/>
  <c r="V81" i="7"/>
  <c r="T81" i="7"/>
  <c r="R81" i="7"/>
  <c r="U81" i="7"/>
  <c r="S81" i="7"/>
  <c r="Q81" i="7"/>
  <c r="E81" i="7"/>
  <c r="D81" i="7"/>
  <c r="B81" i="7"/>
  <c r="K80" i="7"/>
  <c r="J80" i="7"/>
  <c r="H80" i="7"/>
  <c r="I80" i="7"/>
  <c r="F80" i="7"/>
  <c r="V80" i="7"/>
  <c r="T80" i="7"/>
  <c r="R80" i="7"/>
  <c r="U80" i="7"/>
  <c r="S80" i="7"/>
  <c r="Q80" i="7"/>
  <c r="E80" i="7"/>
  <c r="D80" i="7"/>
  <c r="B80" i="7"/>
  <c r="K79" i="7"/>
  <c r="J79" i="7"/>
  <c r="H79" i="7"/>
  <c r="I79" i="7"/>
  <c r="F79" i="7"/>
  <c r="V79" i="7"/>
  <c r="T79" i="7"/>
  <c r="R79" i="7"/>
  <c r="U79" i="7"/>
  <c r="S79" i="7"/>
  <c r="Q79" i="7"/>
  <c r="I91" i="7" s="1"/>
  <c r="E79" i="7"/>
  <c r="D79" i="7"/>
  <c r="B79" i="7"/>
  <c r="K78" i="7"/>
  <c r="J78" i="7"/>
  <c r="I78" i="7"/>
  <c r="H78" i="7"/>
  <c r="F78" i="7"/>
  <c r="K77" i="7"/>
  <c r="J77" i="7"/>
  <c r="I77" i="7"/>
  <c r="H77" i="7"/>
  <c r="F77" i="7"/>
  <c r="K76" i="7"/>
  <c r="J76" i="7"/>
  <c r="I76" i="7"/>
  <c r="H76" i="7"/>
  <c r="F76" i="7"/>
  <c r="K75" i="7"/>
  <c r="J75" i="7"/>
  <c r="I75" i="7"/>
  <c r="O96" i="7" s="1"/>
  <c r="H75" i="7"/>
  <c r="F75" i="7"/>
  <c r="C74" i="7"/>
  <c r="V73" i="7"/>
  <c r="T73" i="7"/>
  <c r="K92" i="7" s="1"/>
  <c r="R73" i="7"/>
  <c r="U73" i="7"/>
  <c r="S73" i="7"/>
  <c r="I92" i="7" s="1"/>
  <c r="Q73" i="7"/>
  <c r="E73" i="7"/>
  <c r="D73" i="7"/>
  <c r="B73" i="7"/>
  <c r="H70" i="7"/>
  <c r="J70" i="7"/>
  <c r="I68" i="7"/>
  <c r="H68" i="7"/>
  <c r="E68" i="7"/>
  <c r="J67" i="7"/>
  <c r="E67" i="7"/>
  <c r="K66" i="7"/>
  <c r="J66" i="7"/>
  <c r="E66" i="7"/>
  <c r="K65" i="7"/>
  <c r="J65" i="7"/>
  <c r="H65" i="7"/>
  <c r="I65" i="7"/>
  <c r="F65" i="7"/>
  <c r="V65" i="7"/>
  <c r="T65" i="7"/>
  <c r="R65" i="7"/>
  <c r="U65" i="7"/>
  <c r="S65" i="7"/>
  <c r="Q65" i="7"/>
  <c r="E65" i="7"/>
  <c r="D65" i="7"/>
  <c r="B65" i="7"/>
  <c r="K64" i="7"/>
  <c r="J64" i="7"/>
  <c r="H64" i="7"/>
  <c r="I64" i="7"/>
  <c r="F64" i="7"/>
  <c r="V64" i="7"/>
  <c r="T64" i="7"/>
  <c r="K67" i="7" s="1"/>
  <c r="R64" i="7"/>
  <c r="U64" i="7"/>
  <c r="S64" i="7"/>
  <c r="I67" i="7" s="1"/>
  <c r="Q64" i="7"/>
  <c r="I66" i="7" s="1"/>
  <c r="E64" i="7"/>
  <c r="D64" i="7"/>
  <c r="B64" i="7"/>
  <c r="K63" i="7"/>
  <c r="J63" i="7"/>
  <c r="I63" i="7"/>
  <c r="H63" i="7"/>
  <c r="F63" i="7"/>
  <c r="K62" i="7"/>
  <c r="J62" i="7"/>
  <c r="I62" i="7"/>
  <c r="H62" i="7"/>
  <c r="F62" i="7"/>
  <c r="K61" i="7"/>
  <c r="J61" i="7"/>
  <c r="I61" i="7"/>
  <c r="H61" i="7"/>
  <c r="F61" i="7"/>
  <c r="K60" i="7"/>
  <c r="P71" i="7" s="1"/>
  <c r="J60" i="7"/>
  <c r="I60" i="7"/>
  <c r="O71" i="7" s="1"/>
  <c r="H60" i="7"/>
  <c r="F60" i="7"/>
  <c r="C59" i="7"/>
  <c r="V58" i="7"/>
  <c r="T58" i="7"/>
  <c r="R58" i="7"/>
  <c r="U58" i="7"/>
  <c r="S58" i="7"/>
  <c r="Q58" i="7"/>
  <c r="E58" i="7"/>
  <c r="D58" i="7"/>
  <c r="B58" i="7"/>
  <c r="H55" i="7"/>
  <c r="J55" i="7"/>
  <c r="I53" i="7"/>
  <c r="H53" i="7"/>
  <c r="E53" i="7"/>
  <c r="J52" i="7"/>
  <c r="E52" i="7"/>
  <c r="J51" i="7"/>
  <c r="E51" i="7"/>
  <c r="K50" i="7"/>
  <c r="J50" i="7"/>
  <c r="H50" i="7"/>
  <c r="I50" i="7"/>
  <c r="F50" i="7"/>
  <c r="V50" i="7"/>
  <c r="T50" i="7"/>
  <c r="R50" i="7"/>
  <c r="U50" i="7"/>
  <c r="S50" i="7"/>
  <c r="Q50" i="7"/>
  <c r="E50" i="7"/>
  <c r="D50" i="7"/>
  <c r="B50" i="7"/>
  <c r="K49" i="7"/>
  <c r="J49" i="7"/>
  <c r="H49" i="7"/>
  <c r="I49" i="7"/>
  <c r="F49" i="7"/>
  <c r="V49" i="7"/>
  <c r="T49" i="7"/>
  <c r="R49" i="7"/>
  <c r="U49" i="7"/>
  <c r="S49" i="7"/>
  <c r="Q49" i="7"/>
  <c r="E49" i="7"/>
  <c r="D49" i="7"/>
  <c r="B49" i="7"/>
  <c r="K48" i="7"/>
  <c r="J48" i="7"/>
  <c r="H48" i="7"/>
  <c r="I48" i="7"/>
  <c r="F48" i="7"/>
  <c r="V48" i="7"/>
  <c r="T48" i="7"/>
  <c r="R48" i="7"/>
  <c r="U48" i="7"/>
  <c r="S48" i="7"/>
  <c r="Q48" i="7"/>
  <c r="E48" i="7"/>
  <c r="D48" i="7"/>
  <c r="B48" i="7"/>
  <c r="K47" i="7"/>
  <c r="J47" i="7"/>
  <c r="H47" i="7"/>
  <c r="I47" i="7"/>
  <c r="F47" i="7"/>
  <c r="V47" i="7"/>
  <c r="T47" i="7"/>
  <c r="R47" i="7"/>
  <c r="U47" i="7"/>
  <c r="S47" i="7"/>
  <c r="Q47" i="7"/>
  <c r="E47" i="7"/>
  <c r="D47" i="7"/>
  <c r="B47" i="7"/>
  <c r="K46" i="7"/>
  <c r="J46" i="7"/>
  <c r="H46" i="7"/>
  <c r="I46" i="7"/>
  <c r="F46" i="7"/>
  <c r="V46" i="7"/>
  <c r="T46" i="7"/>
  <c r="R46" i="7"/>
  <c r="U46" i="7"/>
  <c r="S46" i="7"/>
  <c r="Q46" i="7"/>
  <c r="E46" i="7"/>
  <c r="D46" i="7"/>
  <c r="B46" i="7"/>
  <c r="K45" i="7"/>
  <c r="J45" i="7"/>
  <c r="H45" i="7"/>
  <c r="I45" i="7"/>
  <c r="F45" i="7"/>
  <c r="V45" i="7"/>
  <c r="T45" i="7"/>
  <c r="R45" i="7"/>
  <c r="U45" i="7"/>
  <c r="S45" i="7"/>
  <c r="Q45" i="7"/>
  <c r="E45" i="7"/>
  <c r="D45" i="7"/>
  <c r="B45" i="7"/>
  <c r="K44" i="7"/>
  <c r="J44" i="7"/>
  <c r="H44" i="7"/>
  <c r="I44" i="7"/>
  <c r="F44" i="7"/>
  <c r="V44" i="7"/>
  <c r="T44" i="7"/>
  <c r="R44" i="7"/>
  <c r="U44" i="7"/>
  <c r="S44" i="7"/>
  <c r="Q44" i="7"/>
  <c r="E44" i="7"/>
  <c r="D44" i="7"/>
  <c r="B44" i="7"/>
  <c r="K43" i="7"/>
  <c r="J43" i="7"/>
  <c r="H43" i="7"/>
  <c r="I43" i="7"/>
  <c r="F43" i="7"/>
  <c r="V43" i="7"/>
  <c r="T43" i="7"/>
  <c r="R43" i="7"/>
  <c r="U43" i="7"/>
  <c r="S43" i="7"/>
  <c r="Q43" i="7"/>
  <c r="E43" i="7"/>
  <c r="D43" i="7"/>
  <c r="B43" i="7"/>
  <c r="K42" i="7"/>
  <c r="J42" i="7"/>
  <c r="H42" i="7"/>
  <c r="I42" i="7"/>
  <c r="F42" i="7"/>
  <c r="V42" i="7"/>
  <c r="T42" i="7"/>
  <c r="R42" i="7"/>
  <c r="U42" i="7"/>
  <c r="S42" i="7"/>
  <c r="Q42" i="7"/>
  <c r="E42" i="7"/>
  <c r="D42" i="7"/>
  <c r="B42" i="7"/>
  <c r="K41" i="7"/>
  <c r="J41" i="7"/>
  <c r="H41" i="7"/>
  <c r="I41" i="7"/>
  <c r="F41" i="7"/>
  <c r="V41" i="7"/>
  <c r="T41" i="7"/>
  <c r="R41" i="7"/>
  <c r="U41" i="7"/>
  <c r="S41" i="7"/>
  <c r="Q41" i="7"/>
  <c r="E41" i="7"/>
  <c r="D41" i="7"/>
  <c r="B41" i="7"/>
  <c r="K40" i="7"/>
  <c r="J40" i="7"/>
  <c r="H40" i="7"/>
  <c r="I40" i="7"/>
  <c r="F40" i="7"/>
  <c r="V40" i="7"/>
  <c r="T40" i="7"/>
  <c r="R40" i="7"/>
  <c r="U40" i="7"/>
  <c r="S40" i="7"/>
  <c r="Q40" i="7"/>
  <c r="E40" i="7"/>
  <c r="D40" i="7"/>
  <c r="B40" i="7"/>
  <c r="K39" i="7"/>
  <c r="J39" i="7"/>
  <c r="H39" i="7"/>
  <c r="I39" i="7"/>
  <c r="F39" i="7"/>
  <c r="V39" i="7"/>
  <c r="T39" i="7"/>
  <c r="K52" i="7" s="1"/>
  <c r="R39" i="7"/>
  <c r="U39" i="7"/>
  <c r="S39" i="7"/>
  <c r="Q39" i="7"/>
  <c r="E39" i="7"/>
  <c r="D39" i="7"/>
  <c r="B39" i="7"/>
  <c r="K38" i="7"/>
  <c r="J38" i="7"/>
  <c r="H38" i="7"/>
  <c r="I38" i="7"/>
  <c r="F38" i="7"/>
  <c r="V38" i="7"/>
  <c r="T38" i="7"/>
  <c r="R38" i="7"/>
  <c r="K51" i="7" s="1"/>
  <c r="U38" i="7"/>
  <c r="S38" i="7"/>
  <c r="Q38" i="7"/>
  <c r="E38" i="7"/>
  <c r="D38" i="7"/>
  <c r="B38" i="7"/>
  <c r="K37" i="7"/>
  <c r="J37" i="7"/>
  <c r="I37" i="7"/>
  <c r="H37" i="7"/>
  <c r="F37" i="7"/>
  <c r="K36" i="7"/>
  <c r="J36" i="7"/>
  <c r="I36" i="7"/>
  <c r="H36" i="7"/>
  <c r="F36" i="7"/>
  <c r="K35" i="7"/>
  <c r="J35" i="7"/>
  <c r="I35" i="7"/>
  <c r="H35" i="7"/>
  <c r="F35" i="7"/>
  <c r="K34" i="7"/>
  <c r="J34" i="7"/>
  <c r="I34" i="7"/>
  <c r="O56" i="7" s="1"/>
  <c r="H34" i="7"/>
  <c r="F34" i="7"/>
  <c r="C33" i="7"/>
  <c r="V32" i="7"/>
  <c r="T32" i="7"/>
  <c r="R32" i="7"/>
  <c r="U32" i="7"/>
  <c r="S32" i="7"/>
  <c r="I52" i="7" s="1"/>
  <c r="Q32" i="7"/>
  <c r="I51" i="7" s="1"/>
  <c r="E32" i="7"/>
  <c r="D32" i="7"/>
  <c r="B32" i="7"/>
  <c r="A31" i="7"/>
  <c r="A29" i="7"/>
  <c r="A11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B7" i="3" s="1"/>
  <c r="DA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A10" i="3"/>
  <c r="DB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B20" i="3" s="1"/>
  <c r="DA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A176" i="3"/>
  <c r="DB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B225" i="3" s="1"/>
  <c r="DA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B235" i="3" s="1"/>
  <c r="DA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A238" i="3"/>
  <c r="DB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B250" i="3" s="1"/>
  <c r="DA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A254" i="3"/>
  <c r="DB254" i="3"/>
  <c r="DC254" i="3"/>
  <c r="A255" i="3"/>
  <c r="Y255" i="3"/>
  <c r="CY255" i="3"/>
  <c r="CZ255" i="3"/>
  <c r="DA255" i="3"/>
  <c r="DB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B257" i="3" s="1"/>
  <c r="DA257" i="3"/>
  <c r="DC257" i="3"/>
  <c r="A258" i="3"/>
  <c r="Y258" i="3"/>
  <c r="CY258" i="3"/>
  <c r="CZ258" i="3"/>
  <c r="DB258" i="3" s="1"/>
  <c r="DA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B261" i="3" s="1"/>
  <c r="DA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A263" i="3"/>
  <c r="DB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B281" i="3" s="1"/>
  <c r="DA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B291" i="3" s="1"/>
  <c r="DA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A303" i="3"/>
  <c r="DB303" i="3"/>
  <c r="DC303" i="3"/>
  <c r="A304" i="3"/>
  <c r="Y304" i="3"/>
  <c r="CY304" i="3"/>
  <c r="CZ304" i="3"/>
  <c r="DA304" i="3"/>
  <c r="DB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B308" i="3" s="1"/>
  <c r="DA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A313" i="3"/>
  <c r="DB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A321" i="3"/>
  <c r="DB321" i="3"/>
  <c r="DC321" i="3"/>
  <c r="A322" i="3"/>
  <c r="Y322" i="3"/>
  <c r="CY322" i="3"/>
  <c r="CZ322" i="3"/>
  <c r="DA322" i="3"/>
  <c r="DB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B324" i="3" s="1"/>
  <c r="DA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B326" i="3" s="1"/>
  <c r="DA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A329" i="3"/>
  <c r="DB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A338" i="3"/>
  <c r="DB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B351" i="3" s="1"/>
  <c r="DA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A354" i="3"/>
  <c r="DB354" i="3"/>
  <c r="DC354" i="3"/>
  <c r="A355" i="3"/>
  <c r="Y355" i="3"/>
  <c r="CY355" i="3"/>
  <c r="CZ355" i="3"/>
  <c r="DB355" i="3" s="1"/>
  <c r="DA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B358" i="3" s="1"/>
  <c r="DA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A371" i="3"/>
  <c r="DB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B373" i="3" s="1"/>
  <c r="DA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B378" i="3" s="1"/>
  <c r="DA378" i="3"/>
  <c r="DC378" i="3"/>
  <c r="A379" i="3"/>
  <c r="Y379" i="3"/>
  <c r="CY379" i="3"/>
  <c r="CZ379" i="3"/>
  <c r="DB379" i="3" s="1"/>
  <c r="DA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B381" i="3" s="1"/>
  <c r="DA381" i="3"/>
  <c r="DC381" i="3"/>
  <c r="A382" i="3"/>
  <c r="Y382" i="3"/>
  <c r="CY382" i="3"/>
  <c r="CZ382" i="3"/>
  <c r="DA382" i="3"/>
  <c r="DB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B385" i="3" s="1"/>
  <c r="DA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B388" i="3" s="1"/>
  <c r="DA388" i="3"/>
  <c r="DC388" i="3"/>
  <c r="A389" i="3"/>
  <c r="Y389" i="3"/>
  <c r="CY389" i="3"/>
  <c r="CZ389" i="3"/>
  <c r="DB389" i="3" s="1"/>
  <c r="DA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B392" i="3" s="1"/>
  <c r="DA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B394" i="3" s="1"/>
  <c r="DA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A401" i="3"/>
  <c r="DB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A404" i="3"/>
  <c r="DB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B406" i="3" s="1"/>
  <c r="DA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B408" i="3" s="1"/>
  <c r="DA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A410" i="3"/>
  <c r="DB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B412" i="3" s="1"/>
  <c r="DA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B414" i="3" s="1"/>
  <c r="DA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A419" i="3"/>
  <c r="DB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A422" i="3"/>
  <c r="DB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B424" i="3" s="1"/>
  <c r="DA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B426" i="3" s="1"/>
  <c r="DA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A428" i="3"/>
  <c r="DB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B432" i="3" s="1"/>
  <c r="DA432" i="3"/>
  <c r="DC432" i="3"/>
  <c r="A433" i="3"/>
  <c r="Y433" i="3"/>
  <c r="CY433" i="3"/>
  <c r="CZ433" i="3"/>
  <c r="DB433" i="3" s="1"/>
  <c r="DA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B435" i="3" s="1"/>
  <c r="DA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B438" i="3" s="1"/>
  <c r="DA438" i="3"/>
  <c r="DC438" i="3"/>
  <c r="A439" i="3"/>
  <c r="Y439" i="3"/>
  <c r="CY439" i="3"/>
  <c r="CZ439" i="3"/>
  <c r="DA439" i="3"/>
  <c r="DB439" i="3"/>
  <c r="DC439" i="3"/>
  <c r="A440" i="3"/>
  <c r="Y440" i="3"/>
  <c r="CY440" i="3"/>
  <c r="CZ440" i="3"/>
  <c r="DA440" i="3"/>
  <c r="DB440" i="3"/>
  <c r="DC440" i="3"/>
  <c r="A441" i="3"/>
  <c r="Y441" i="3"/>
  <c r="CY441" i="3"/>
  <c r="CZ441" i="3"/>
  <c r="DA441" i="3"/>
  <c r="DB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B444" i="3" s="1"/>
  <c r="DA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A446" i="3"/>
  <c r="DB446" i="3"/>
  <c r="DC446" i="3"/>
  <c r="A447" i="3"/>
  <c r="Y447" i="3"/>
  <c r="CY447" i="3"/>
  <c r="CZ447" i="3"/>
  <c r="DA447" i="3"/>
  <c r="DB447" i="3"/>
  <c r="DC447" i="3"/>
  <c r="A448" i="3"/>
  <c r="Y448" i="3"/>
  <c r="CY448" i="3"/>
  <c r="CZ448" i="3"/>
  <c r="DA448" i="3"/>
  <c r="DB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B450" i="3" s="1"/>
  <c r="DA450" i="3"/>
  <c r="DC450" i="3"/>
  <c r="A451" i="3"/>
  <c r="Y451" i="3"/>
  <c r="CY451" i="3"/>
  <c r="CZ451" i="3"/>
  <c r="DB451" i="3" s="1"/>
  <c r="DA451" i="3"/>
  <c r="DC451" i="3"/>
  <c r="A452" i="3"/>
  <c r="Y452" i="3"/>
  <c r="CY452" i="3"/>
  <c r="CZ452" i="3"/>
  <c r="DA452" i="3"/>
  <c r="DB452" i="3"/>
  <c r="DC452" i="3"/>
  <c r="A453" i="3"/>
  <c r="Y453" i="3"/>
  <c r="CY453" i="3"/>
  <c r="CZ453" i="3"/>
  <c r="DB453" i="3" s="1"/>
  <c r="DA453" i="3"/>
  <c r="DC453" i="3"/>
  <c r="A454" i="3"/>
  <c r="Y454" i="3"/>
  <c r="CY454" i="3"/>
  <c r="CZ454" i="3"/>
  <c r="DA454" i="3"/>
  <c r="DB454" i="3"/>
  <c r="DC454" i="3"/>
  <c r="A455" i="3"/>
  <c r="Y455" i="3"/>
  <c r="CY455" i="3"/>
  <c r="CZ455" i="3"/>
  <c r="DA455" i="3"/>
  <c r="DB455" i="3"/>
  <c r="DC455" i="3"/>
  <c r="A456" i="3"/>
  <c r="Y456" i="3"/>
  <c r="CY456" i="3"/>
  <c r="CZ456" i="3"/>
  <c r="DA456" i="3"/>
  <c r="DB456" i="3"/>
  <c r="DC456" i="3"/>
  <c r="A457" i="3"/>
  <c r="Y457" i="3"/>
  <c r="CY457" i="3"/>
  <c r="CZ457" i="3"/>
  <c r="DB457" i="3" s="1"/>
  <c r="DA457" i="3"/>
  <c r="DC457" i="3"/>
  <c r="A458" i="3"/>
  <c r="Y458" i="3"/>
  <c r="CY458" i="3"/>
  <c r="CZ458" i="3"/>
  <c r="DB458" i="3" s="1"/>
  <c r="DA458" i="3"/>
  <c r="DC458" i="3"/>
  <c r="A459" i="3"/>
  <c r="Y459" i="3"/>
  <c r="CY459" i="3"/>
  <c r="CZ459" i="3"/>
  <c r="DA459" i="3"/>
  <c r="DB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B461" i="3" s="1"/>
  <c r="DA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B468" i="3" s="1"/>
  <c r="DA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A472" i="3"/>
  <c r="DB472" i="3"/>
  <c r="DC472" i="3"/>
  <c r="A473" i="3"/>
  <c r="Y473" i="3"/>
  <c r="CY473" i="3"/>
  <c r="CZ473" i="3"/>
  <c r="DB473" i="3" s="1"/>
  <c r="DA473" i="3"/>
  <c r="DC473" i="3"/>
  <c r="A474" i="3"/>
  <c r="Y474" i="3"/>
  <c r="CY474" i="3"/>
  <c r="CZ474" i="3"/>
  <c r="DA474" i="3"/>
  <c r="DB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A477" i="3"/>
  <c r="DB477" i="3"/>
  <c r="DC477" i="3"/>
  <c r="A478" i="3"/>
  <c r="Y478" i="3"/>
  <c r="CY478" i="3"/>
  <c r="CZ478" i="3"/>
  <c r="DA478" i="3"/>
  <c r="DB478" i="3"/>
  <c r="DC478" i="3"/>
  <c r="A479" i="3"/>
  <c r="Y479" i="3"/>
  <c r="CY479" i="3"/>
  <c r="CZ479" i="3"/>
  <c r="DB479" i="3" s="1"/>
  <c r="DA479" i="3"/>
  <c r="DC479" i="3"/>
  <c r="A480" i="3"/>
  <c r="Y480" i="3"/>
  <c r="CY480" i="3"/>
  <c r="CZ480" i="3"/>
  <c r="DA480" i="3"/>
  <c r="DB480" i="3"/>
  <c r="DC480" i="3"/>
  <c r="A481" i="3"/>
  <c r="Y481" i="3"/>
  <c r="CY481" i="3"/>
  <c r="CZ481" i="3"/>
  <c r="DB481" i="3" s="1"/>
  <c r="DA481" i="3"/>
  <c r="DC481" i="3"/>
  <c r="A482" i="3"/>
  <c r="Y482" i="3"/>
  <c r="CY482" i="3"/>
  <c r="CZ482" i="3"/>
  <c r="DB482" i="3" s="1"/>
  <c r="DA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A484" i="3"/>
  <c r="DB484" i="3"/>
  <c r="DC484" i="3"/>
  <c r="A485" i="3"/>
  <c r="Y485" i="3"/>
  <c r="CY485" i="3"/>
  <c r="CZ485" i="3"/>
  <c r="DB485" i="3" s="1"/>
  <c r="DA485" i="3"/>
  <c r="DC485" i="3"/>
  <c r="A486" i="3"/>
  <c r="Y486" i="3"/>
  <c r="CY486" i="3"/>
  <c r="CZ486" i="3"/>
  <c r="DB486" i="3" s="1"/>
  <c r="DA486" i="3"/>
  <c r="DC486" i="3"/>
  <c r="A487" i="3"/>
  <c r="Y487" i="3"/>
  <c r="CY487" i="3"/>
  <c r="CZ487" i="3"/>
  <c r="DA487" i="3"/>
  <c r="DB487" i="3"/>
  <c r="DC487" i="3"/>
  <c r="A488" i="3"/>
  <c r="Y488" i="3"/>
  <c r="CY488" i="3"/>
  <c r="CZ488" i="3"/>
  <c r="DB488" i="3" s="1"/>
  <c r="DA488" i="3"/>
  <c r="DC488" i="3"/>
  <c r="A489" i="3"/>
  <c r="Y489" i="3"/>
  <c r="CY489" i="3"/>
  <c r="CZ489" i="3"/>
  <c r="DB489" i="3" s="1"/>
  <c r="DA489" i="3"/>
  <c r="DC489" i="3"/>
  <c r="A490" i="3"/>
  <c r="Y490" i="3"/>
  <c r="CY490" i="3"/>
  <c r="CZ490" i="3"/>
  <c r="DA490" i="3"/>
  <c r="DB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B496" i="3" s="1"/>
  <c r="DA496" i="3"/>
  <c r="DC496" i="3"/>
  <c r="A497" i="3"/>
  <c r="Y497" i="3"/>
  <c r="CY497" i="3"/>
  <c r="CZ497" i="3"/>
  <c r="DA497" i="3"/>
  <c r="DB497" i="3"/>
  <c r="DC497" i="3"/>
  <c r="A498" i="3"/>
  <c r="Y498" i="3"/>
  <c r="CY498" i="3"/>
  <c r="CZ498" i="3"/>
  <c r="DB498" i="3" s="1"/>
  <c r="DA498" i="3"/>
  <c r="DC498" i="3"/>
  <c r="A499" i="3"/>
  <c r="Y499" i="3"/>
  <c r="CY499" i="3"/>
  <c r="CZ499" i="3"/>
  <c r="DB499" i="3" s="1"/>
  <c r="DA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A502" i="3"/>
  <c r="DB502" i="3"/>
  <c r="DC502" i="3"/>
  <c r="A503" i="3"/>
  <c r="Y503" i="3"/>
  <c r="CY503" i="3"/>
  <c r="CZ503" i="3"/>
  <c r="DB503" i="3" s="1"/>
  <c r="DA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B505" i="3" s="1"/>
  <c r="DA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A509" i="3"/>
  <c r="DB509" i="3"/>
  <c r="DC509" i="3"/>
  <c r="A510" i="3"/>
  <c r="Y510" i="3"/>
  <c r="CY510" i="3"/>
  <c r="CZ510" i="3"/>
  <c r="DB510" i="3" s="1"/>
  <c r="DA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A516" i="3"/>
  <c r="DB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B518" i="3" s="1"/>
  <c r="DA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A520" i="3"/>
  <c r="DB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A523" i="3"/>
  <c r="DB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B526" i="3" s="1"/>
  <c r="DA526" i="3"/>
  <c r="DC526" i="3"/>
  <c r="A527" i="3"/>
  <c r="Y527" i="3"/>
  <c r="CY527" i="3"/>
  <c r="CZ527" i="3"/>
  <c r="DA527" i="3"/>
  <c r="DB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B529" i="3" s="1"/>
  <c r="DA529" i="3"/>
  <c r="DC529" i="3"/>
  <c r="A530" i="3"/>
  <c r="Y530" i="3"/>
  <c r="CY530" i="3"/>
  <c r="CZ530" i="3"/>
  <c r="DA530" i="3"/>
  <c r="DB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A532" i="3"/>
  <c r="DB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B540" i="3" s="1"/>
  <c r="DA540" i="3"/>
  <c r="DC540" i="3"/>
  <c r="A541" i="3"/>
  <c r="Y541" i="3"/>
  <c r="CY541" i="3"/>
  <c r="CZ541" i="3"/>
  <c r="DA541" i="3"/>
  <c r="DB541" i="3"/>
  <c r="DC541" i="3"/>
  <c r="A542" i="3"/>
  <c r="Y542" i="3"/>
  <c r="CY542" i="3"/>
  <c r="CZ542" i="3"/>
  <c r="DB542" i="3" s="1"/>
  <c r="DA542" i="3"/>
  <c r="DC542" i="3"/>
  <c r="A543" i="3"/>
  <c r="Y543" i="3"/>
  <c r="CY543" i="3"/>
  <c r="CZ543" i="3"/>
  <c r="DB543" i="3" s="1"/>
  <c r="DA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A549" i="3"/>
  <c r="DB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B553" i="3" s="1"/>
  <c r="DA553" i="3"/>
  <c r="DC553" i="3"/>
  <c r="A554" i="3"/>
  <c r="Y554" i="3"/>
  <c r="CY554" i="3"/>
  <c r="CZ554" i="3"/>
  <c r="DA554" i="3"/>
  <c r="DB554" i="3"/>
  <c r="DC554" i="3"/>
  <c r="A555" i="3"/>
  <c r="Y555" i="3"/>
  <c r="CY555" i="3"/>
  <c r="CZ555" i="3"/>
  <c r="DA555" i="3"/>
  <c r="DB555" i="3"/>
  <c r="DC555" i="3"/>
  <c r="A556" i="3"/>
  <c r="Y556" i="3"/>
  <c r="CY556" i="3"/>
  <c r="CZ556" i="3"/>
  <c r="DB556" i="3" s="1"/>
  <c r="DA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A558" i="3"/>
  <c r="DB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B560" i="3" s="1"/>
  <c r="DA560" i="3"/>
  <c r="DC560" i="3"/>
  <c r="A561" i="3"/>
  <c r="Y561" i="3"/>
  <c r="CY561" i="3"/>
  <c r="CZ561" i="3"/>
  <c r="DB561" i="3" s="1"/>
  <c r="DA561" i="3"/>
  <c r="DC561" i="3"/>
  <c r="A562" i="3"/>
  <c r="Y562" i="3"/>
  <c r="CY562" i="3"/>
  <c r="CZ562" i="3"/>
  <c r="DB562" i="3" s="1"/>
  <c r="DA562" i="3"/>
  <c r="DC562" i="3"/>
  <c r="A563" i="3"/>
  <c r="Y563" i="3"/>
  <c r="CY563" i="3"/>
  <c r="CZ563" i="3"/>
  <c r="DA563" i="3"/>
  <c r="DB563" i="3"/>
  <c r="DC563" i="3"/>
  <c r="A564" i="3"/>
  <c r="Y564" i="3"/>
  <c r="CY564" i="3"/>
  <c r="CZ564" i="3"/>
  <c r="DA564" i="3"/>
  <c r="DB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B567" i="3" s="1"/>
  <c r="DA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B569" i="3" s="1"/>
  <c r="DA569" i="3"/>
  <c r="DC569" i="3"/>
  <c r="A570" i="3"/>
  <c r="Y570" i="3"/>
  <c r="CY570" i="3"/>
  <c r="CZ570" i="3"/>
  <c r="DA570" i="3"/>
  <c r="DB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A572" i="3"/>
  <c r="DB572" i="3"/>
  <c r="DC572" i="3"/>
  <c r="A573" i="3"/>
  <c r="Y573" i="3"/>
  <c r="CY573" i="3"/>
  <c r="CZ573" i="3"/>
  <c r="DA573" i="3"/>
  <c r="DB573" i="3"/>
  <c r="DC573" i="3"/>
  <c r="A574" i="3"/>
  <c r="Y574" i="3"/>
  <c r="CY574" i="3"/>
  <c r="CZ574" i="3"/>
  <c r="DB574" i="3" s="1"/>
  <c r="DA574" i="3"/>
  <c r="DC574" i="3"/>
  <c r="A575" i="3"/>
  <c r="Y575" i="3"/>
  <c r="CY575" i="3"/>
  <c r="CZ575" i="3"/>
  <c r="DB575" i="3" s="1"/>
  <c r="DA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B580" i="3" s="1"/>
  <c r="DA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A583" i="3"/>
  <c r="DB583" i="3"/>
  <c r="DC583" i="3"/>
  <c r="A584" i="3"/>
  <c r="Y584" i="3"/>
  <c r="CY584" i="3"/>
  <c r="CZ584" i="3"/>
  <c r="DB584" i="3" s="1"/>
  <c r="DA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B587" i="3" s="1"/>
  <c r="DA587" i="3"/>
  <c r="DC587" i="3"/>
  <c r="A588" i="3"/>
  <c r="Y588" i="3"/>
  <c r="CY588" i="3"/>
  <c r="CZ588" i="3"/>
  <c r="DB588" i="3" s="1"/>
  <c r="DA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A590" i="3"/>
  <c r="DB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B592" i="3" s="1"/>
  <c r="DA592" i="3"/>
  <c r="DC592" i="3"/>
  <c r="A593" i="3"/>
  <c r="Y593" i="3"/>
  <c r="CY593" i="3"/>
  <c r="CZ593" i="3"/>
  <c r="DA593" i="3"/>
  <c r="DB593" i="3"/>
  <c r="DC593" i="3"/>
  <c r="A594" i="3"/>
  <c r="Y594" i="3"/>
  <c r="CY594" i="3"/>
  <c r="CZ594" i="3"/>
  <c r="DB594" i="3" s="1"/>
  <c r="DA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B599" i="3" s="1"/>
  <c r="DA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A602" i="3"/>
  <c r="DB602" i="3"/>
  <c r="DC602" i="3"/>
  <c r="A603" i="3"/>
  <c r="Y603" i="3"/>
  <c r="CY603" i="3"/>
  <c r="CZ603" i="3"/>
  <c r="DB603" i="3" s="1"/>
  <c r="DA603" i="3"/>
  <c r="DC603" i="3"/>
  <c r="A604" i="3"/>
  <c r="Y604" i="3"/>
  <c r="CY604" i="3"/>
  <c r="CZ604" i="3"/>
  <c r="DB604" i="3" s="1"/>
  <c r="DA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A606" i="3"/>
  <c r="DB606" i="3"/>
  <c r="DC606" i="3"/>
  <c r="A607" i="3"/>
  <c r="Y607" i="3"/>
  <c r="CY607" i="3"/>
  <c r="CZ607" i="3"/>
  <c r="DB607" i="3" s="1"/>
  <c r="DA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B609" i="3" s="1"/>
  <c r="DA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A612" i="3"/>
  <c r="DB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B614" i="3" s="1"/>
  <c r="DA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A616" i="3"/>
  <c r="DB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B618" i="3" s="1"/>
  <c r="DA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A622" i="3"/>
  <c r="DB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A625" i="3"/>
  <c r="DB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B628" i="3" s="1"/>
  <c r="DA628" i="3"/>
  <c r="DC628" i="3"/>
  <c r="A629" i="3"/>
  <c r="Y629" i="3"/>
  <c r="CY629" i="3"/>
  <c r="CZ629" i="3"/>
  <c r="DB629" i="3" s="1"/>
  <c r="DA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A632" i="3"/>
  <c r="DB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B635" i="3" s="1"/>
  <c r="DA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B640" i="3" s="1"/>
  <c r="DA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B642" i="3" s="1"/>
  <c r="DA642" i="3"/>
  <c r="DC642" i="3"/>
  <c r="A643" i="3"/>
  <c r="Y643" i="3"/>
  <c r="CY643" i="3"/>
  <c r="CZ643" i="3"/>
  <c r="DB643" i="3" s="1"/>
  <c r="DA643" i="3"/>
  <c r="DC643" i="3"/>
  <c r="A644" i="3"/>
  <c r="Y644" i="3"/>
  <c r="CY644" i="3"/>
  <c r="CZ644" i="3"/>
  <c r="DB644" i="3" s="1"/>
  <c r="DA644" i="3"/>
  <c r="DC644" i="3"/>
  <c r="A645" i="3"/>
  <c r="Y645" i="3"/>
  <c r="CY645" i="3"/>
  <c r="CZ645" i="3"/>
  <c r="DB645" i="3" s="1"/>
  <c r="DA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B649" i="3" s="1"/>
  <c r="DA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A652" i="3"/>
  <c r="DB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A659" i="3"/>
  <c r="DB659" i="3"/>
  <c r="DC659" i="3"/>
  <c r="A660" i="3"/>
  <c r="Y660" i="3"/>
  <c r="CY660" i="3"/>
  <c r="CZ660" i="3"/>
  <c r="DB660" i="3" s="1"/>
  <c r="DA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B662" i="3" s="1"/>
  <c r="DA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A664" i="3"/>
  <c r="DB664" i="3"/>
  <c r="DC664" i="3"/>
  <c r="A665" i="3"/>
  <c r="Y665" i="3"/>
  <c r="CY665" i="3"/>
  <c r="CZ665" i="3"/>
  <c r="DB665" i="3" s="1"/>
  <c r="DA665" i="3"/>
  <c r="DC665" i="3"/>
  <c r="A666" i="3"/>
  <c r="Y666" i="3"/>
  <c r="CY666" i="3"/>
  <c r="CZ666" i="3"/>
  <c r="DB666" i="3" s="1"/>
  <c r="DA666" i="3"/>
  <c r="DC666" i="3"/>
  <c r="A667" i="3"/>
  <c r="Y667" i="3"/>
  <c r="CY667" i="3"/>
  <c r="CZ667" i="3"/>
  <c r="DA667" i="3"/>
  <c r="DB667" i="3"/>
  <c r="DC667" i="3"/>
  <c r="A668" i="3"/>
  <c r="Y668" i="3"/>
  <c r="CY668" i="3"/>
  <c r="CZ668" i="3"/>
  <c r="DA668" i="3"/>
  <c r="DB668" i="3"/>
  <c r="DC668" i="3"/>
  <c r="A669" i="3"/>
  <c r="Y669" i="3"/>
  <c r="CY669" i="3"/>
  <c r="CZ669" i="3"/>
  <c r="DB669" i="3" s="1"/>
  <c r="DA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B671" i="3" s="1"/>
  <c r="DA671" i="3"/>
  <c r="DC671" i="3"/>
  <c r="A672" i="3"/>
  <c r="Y672" i="3"/>
  <c r="CY672" i="3"/>
  <c r="CZ672" i="3"/>
  <c r="DA672" i="3"/>
  <c r="DB672" i="3"/>
  <c r="DC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A676" i="3"/>
  <c r="DB676" i="3"/>
  <c r="DC676" i="3"/>
  <c r="A677" i="3"/>
  <c r="Y677" i="3"/>
  <c r="CY677" i="3"/>
  <c r="CZ677" i="3"/>
  <c r="DB677" i="3" s="1"/>
  <c r="DA677" i="3"/>
  <c r="DC677" i="3"/>
  <c r="A678" i="3"/>
  <c r="Y678" i="3"/>
  <c r="CY678" i="3"/>
  <c r="CZ678" i="3"/>
  <c r="DB678" i="3" s="1"/>
  <c r="DA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A680" i="3"/>
  <c r="DB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A686" i="3"/>
  <c r="DB686" i="3"/>
  <c r="DC686" i="3"/>
  <c r="A687" i="3"/>
  <c r="Y687" i="3"/>
  <c r="CY687" i="3"/>
  <c r="CZ687" i="3"/>
  <c r="DA687" i="3"/>
  <c r="DB687" i="3"/>
  <c r="DC687" i="3"/>
  <c r="A688" i="3"/>
  <c r="Y688" i="3"/>
  <c r="CY688" i="3"/>
  <c r="CZ688" i="3"/>
  <c r="DB688" i="3" s="1"/>
  <c r="DA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A690" i="3"/>
  <c r="DB690" i="3"/>
  <c r="DC690" i="3"/>
  <c r="A691" i="3"/>
  <c r="Y691" i="3"/>
  <c r="CY691" i="3"/>
  <c r="CZ691" i="3"/>
  <c r="DA691" i="3"/>
  <c r="DB691" i="3"/>
  <c r="DC691" i="3"/>
  <c r="A692" i="3"/>
  <c r="Y692" i="3"/>
  <c r="CY692" i="3"/>
  <c r="CZ692" i="3"/>
  <c r="DB692" i="3" s="1"/>
  <c r="DA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A694" i="3"/>
  <c r="DB694" i="3"/>
  <c r="DC694" i="3"/>
  <c r="A695" i="3"/>
  <c r="Y695" i="3"/>
  <c r="CY695" i="3"/>
  <c r="CZ695" i="3"/>
  <c r="DB695" i="3" s="1"/>
  <c r="DA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A701" i="3"/>
  <c r="DB701" i="3"/>
  <c r="DC701" i="3"/>
  <c r="A702" i="3"/>
  <c r="Y702" i="3"/>
  <c r="CY702" i="3"/>
  <c r="CZ702" i="3"/>
  <c r="DB702" i="3" s="1"/>
  <c r="DA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A706" i="3"/>
  <c r="DB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A711" i="3"/>
  <c r="DB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B714" i="3" s="1"/>
  <c r="DA714" i="3"/>
  <c r="DC714" i="3"/>
  <c r="A715" i="3"/>
  <c r="Y715" i="3"/>
  <c r="CY715" i="3"/>
  <c r="CZ715" i="3"/>
  <c r="DB715" i="3" s="1"/>
  <c r="DA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A718" i="3"/>
  <c r="DB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A721" i="3"/>
  <c r="DB721" i="3"/>
  <c r="DC721" i="3"/>
  <c r="A722" i="3"/>
  <c r="Y722" i="3"/>
  <c r="CY722" i="3"/>
  <c r="CZ722" i="3"/>
  <c r="DA722" i="3"/>
  <c r="DB722" i="3"/>
  <c r="DC722" i="3"/>
  <c r="A723" i="3"/>
  <c r="Y723" i="3"/>
  <c r="CY723" i="3"/>
  <c r="CZ723" i="3"/>
  <c r="DB723" i="3" s="1"/>
  <c r="DA723" i="3"/>
  <c r="DC723" i="3"/>
  <c r="A724" i="3"/>
  <c r="Y724" i="3"/>
  <c r="CY724" i="3"/>
  <c r="CZ724" i="3"/>
  <c r="DA724" i="3"/>
  <c r="DB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B726" i="3" s="1"/>
  <c r="DA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A728" i="3"/>
  <c r="DB728" i="3"/>
  <c r="DC728" i="3"/>
  <c r="A729" i="3"/>
  <c r="Y729" i="3"/>
  <c r="CY729" i="3"/>
  <c r="CZ729" i="3"/>
  <c r="DB729" i="3" s="1"/>
  <c r="DA729" i="3"/>
  <c r="DC729" i="3"/>
  <c r="A730" i="3"/>
  <c r="Y730" i="3"/>
  <c r="CY730" i="3"/>
  <c r="CZ730" i="3"/>
  <c r="DA730" i="3"/>
  <c r="DB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A736" i="3"/>
  <c r="DB736" i="3"/>
  <c r="DC736" i="3"/>
  <c r="A737" i="3"/>
  <c r="Y737" i="3"/>
  <c r="CY737" i="3"/>
  <c r="CZ737" i="3"/>
  <c r="DA737" i="3"/>
  <c r="DB737" i="3"/>
  <c r="DC737" i="3"/>
  <c r="A738" i="3"/>
  <c r="Y738" i="3"/>
  <c r="CY738" i="3"/>
  <c r="CZ738" i="3"/>
  <c r="DB738" i="3" s="1"/>
  <c r="DA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A740" i="3"/>
  <c r="DB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A745" i="3"/>
  <c r="DB745" i="3"/>
  <c r="DC745" i="3"/>
  <c r="A746" i="3"/>
  <c r="Y746" i="3"/>
  <c r="CY746" i="3"/>
  <c r="CZ746" i="3"/>
  <c r="DB746" i="3" s="1"/>
  <c r="DA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B749" i="3" s="1"/>
  <c r="DA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A751" i="3"/>
  <c r="DB751" i="3"/>
  <c r="DC751" i="3"/>
  <c r="A752" i="3"/>
  <c r="Y752" i="3"/>
  <c r="CY752" i="3"/>
  <c r="CZ752" i="3"/>
  <c r="DA752" i="3"/>
  <c r="DB752" i="3"/>
  <c r="DC752" i="3"/>
  <c r="A753" i="3"/>
  <c r="Y753" i="3"/>
  <c r="CY753" i="3"/>
  <c r="CZ753" i="3"/>
  <c r="DA753" i="3"/>
  <c r="DB753" i="3"/>
  <c r="DC753" i="3"/>
  <c r="A754" i="3"/>
  <c r="Y754" i="3"/>
  <c r="CY754" i="3"/>
  <c r="CZ754" i="3"/>
  <c r="DB754" i="3" s="1"/>
  <c r="DA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B757" i="3" s="1"/>
  <c r="DA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B762" i="3" s="1"/>
  <c r="DA762" i="3"/>
  <c r="DC762" i="3"/>
  <c r="A763" i="3"/>
  <c r="Y763" i="3"/>
  <c r="CY763" i="3"/>
  <c r="CZ763" i="3"/>
  <c r="DA763" i="3"/>
  <c r="DB763" i="3"/>
  <c r="DC763" i="3"/>
  <c r="A764" i="3"/>
  <c r="Y764" i="3"/>
  <c r="CY764" i="3"/>
  <c r="CZ764" i="3"/>
  <c r="DA764" i="3"/>
  <c r="DB764" i="3"/>
  <c r="DC764" i="3"/>
  <c r="A765" i="3"/>
  <c r="Y765" i="3"/>
  <c r="CY765" i="3"/>
  <c r="CZ765" i="3"/>
  <c r="DB765" i="3" s="1"/>
  <c r="DA765" i="3"/>
  <c r="DC765" i="3"/>
  <c r="A766" i="3"/>
  <c r="Y766" i="3"/>
  <c r="CY766" i="3"/>
  <c r="CZ766" i="3"/>
  <c r="DB766" i="3" s="1"/>
  <c r="DA766" i="3"/>
  <c r="DC766" i="3"/>
  <c r="A767" i="3"/>
  <c r="Y767" i="3"/>
  <c r="CY767" i="3"/>
  <c r="CZ767" i="3"/>
  <c r="DA767" i="3"/>
  <c r="DB767" i="3"/>
  <c r="DC767" i="3"/>
  <c r="A768" i="3"/>
  <c r="Y768" i="3"/>
  <c r="CY768" i="3"/>
  <c r="CZ768" i="3"/>
  <c r="DA768" i="3"/>
  <c r="DB768" i="3"/>
  <c r="DC768" i="3"/>
  <c r="A769" i="3"/>
  <c r="Y769" i="3"/>
  <c r="CY769" i="3"/>
  <c r="CZ769" i="3"/>
  <c r="DA769" i="3"/>
  <c r="DB769" i="3"/>
  <c r="DC769" i="3"/>
  <c r="A770" i="3"/>
  <c r="Y770" i="3"/>
  <c r="CY770" i="3"/>
  <c r="CZ770" i="3"/>
  <c r="DB770" i="3" s="1"/>
  <c r="DA770" i="3"/>
  <c r="DC770" i="3"/>
  <c r="A771" i="3"/>
  <c r="Y771" i="3"/>
  <c r="CY771" i="3"/>
  <c r="CZ771" i="3"/>
  <c r="DB771" i="3" s="1"/>
  <c r="DA771" i="3"/>
  <c r="DC771" i="3"/>
  <c r="A772" i="3"/>
  <c r="Y772" i="3"/>
  <c r="CY772" i="3"/>
  <c r="CZ772" i="3"/>
  <c r="DA772" i="3"/>
  <c r="DB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A774" i="3"/>
  <c r="DB774" i="3"/>
  <c r="DC774" i="3"/>
  <c r="A775" i="3"/>
  <c r="Y775" i="3"/>
  <c r="CY775" i="3"/>
  <c r="CZ775" i="3"/>
  <c r="DB775" i="3" s="1"/>
  <c r="DA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A777" i="3"/>
  <c r="DB777" i="3"/>
  <c r="DC777" i="3"/>
  <c r="A778" i="3"/>
  <c r="Y778" i="3"/>
  <c r="CY778" i="3"/>
  <c r="CZ778" i="3"/>
  <c r="DB778" i="3" s="1"/>
  <c r="DA778" i="3"/>
  <c r="DC778" i="3"/>
  <c r="A779" i="3"/>
  <c r="Y779" i="3"/>
  <c r="CY779" i="3"/>
  <c r="CZ779" i="3"/>
  <c r="DB779" i="3" s="1"/>
  <c r="DA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A781" i="3"/>
  <c r="DB781" i="3"/>
  <c r="DC781" i="3"/>
  <c r="A782" i="3"/>
  <c r="Y782" i="3"/>
  <c r="CY782" i="3"/>
  <c r="CZ782" i="3"/>
  <c r="DA782" i="3"/>
  <c r="DB782" i="3"/>
  <c r="DC782" i="3"/>
  <c r="A783" i="3"/>
  <c r="Y783" i="3"/>
  <c r="CY783" i="3"/>
  <c r="CZ783" i="3"/>
  <c r="DB783" i="3" s="1"/>
  <c r="DA783" i="3"/>
  <c r="DC783" i="3"/>
  <c r="A784" i="3"/>
  <c r="Y784" i="3"/>
  <c r="CY784" i="3"/>
  <c r="CZ784" i="3"/>
  <c r="DA784" i="3"/>
  <c r="DB784" i="3"/>
  <c r="DC784" i="3"/>
  <c r="A785" i="3"/>
  <c r="Y785" i="3"/>
  <c r="CY785" i="3"/>
  <c r="CZ785" i="3"/>
  <c r="DA785" i="3"/>
  <c r="DB785" i="3"/>
  <c r="DC785" i="3"/>
  <c r="A786" i="3"/>
  <c r="Y786" i="3"/>
  <c r="CY786" i="3"/>
  <c r="CZ786" i="3"/>
  <c r="DA786" i="3"/>
  <c r="DB786" i="3"/>
  <c r="DC786" i="3"/>
  <c r="A787" i="3"/>
  <c r="Y787" i="3"/>
  <c r="CY787" i="3"/>
  <c r="CZ787" i="3"/>
  <c r="DB787" i="3" s="1"/>
  <c r="DA787" i="3"/>
  <c r="DC787" i="3"/>
  <c r="A788" i="3"/>
  <c r="Y788" i="3"/>
  <c r="CY788" i="3"/>
  <c r="CZ788" i="3"/>
  <c r="DB788" i="3" s="1"/>
  <c r="DA788" i="3"/>
  <c r="DC788" i="3"/>
  <c r="A789" i="3"/>
  <c r="Y789" i="3"/>
  <c r="CU789" i="3"/>
  <c r="CV789" i="3"/>
  <c r="CX789" i="3"/>
  <c r="DF789" i="3" s="1"/>
  <c r="CY789" i="3"/>
  <c r="CZ789" i="3"/>
  <c r="DA789" i="3"/>
  <c r="DB789" i="3"/>
  <c r="DC789" i="3"/>
  <c r="DG789" i="3"/>
  <c r="DH789" i="3"/>
  <c r="A790" i="3"/>
  <c r="Y790" i="3"/>
  <c r="CW790" i="3"/>
  <c r="CX790" i="3"/>
  <c r="DG790" i="3" s="1"/>
  <c r="DJ790" i="3" s="1"/>
  <c r="CY790" i="3"/>
  <c r="CZ790" i="3"/>
  <c r="DB790" i="3" s="1"/>
  <c r="DA790" i="3"/>
  <c r="DC790" i="3"/>
  <c r="DF790" i="3"/>
  <c r="DH790" i="3"/>
  <c r="DI790" i="3"/>
  <c r="A791" i="3"/>
  <c r="Y791" i="3"/>
  <c r="CW791" i="3" s="1"/>
  <c r="CX791" i="3"/>
  <c r="DF791" i="3" s="1"/>
  <c r="CY791" i="3"/>
  <c r="CZ791" i="3"/>
  <c r="DA791" i="3"/>
  <c r="DB791" i="3"/>
  <c r="DC791" i="3"/>
  <c r="A792" i="3"/>
  <c r="Y792" i="3"/>
  <c r="CX792" i="3" s="1"/>
  <c r="CY792" i="3"/>
  <c r="CZ792" i="3"/>
  <c r="DB792" i="3" s="1"/>
  <c r="DA792" i="3"/>
  <c r="DC792" i="3"/>
  <c r="A793" i="3"/>
  <c r="Y793" i="3"/>
  <c r="CX793" i="3"/>
  <c r="DF793" i="3" s="1"/>
  <c r="DJ793" i="3" s="1"/>
  <c r="CY793" i="3"/>
  <c r="CZ793" i="3"/>
  <c r="DA793" i="3"/>
  <c r="DB793" i="3"/>
  <c r="DC793" i="3"/>
  <c r="DI793" i="3"/>
  <c r="A794" i="3"/>
  <c r="Y794" i="3"/>
  <c r="CX794" i="3"/>
  <c r="DF794" i="3" s="1"/>
  <c r="DJ794" i="3" s="1"/>
  <c r="CY794" i="3"/>
  <c r="CZ794" i="3"/>
  <c r="DB794" i="3" s="1"/>
  <c r="DA794" i="3"/>
  <c r="DC794" i="3"/>
  <c r="DH794" i="3"/>
  <c r="A795" i="3"/>
  <c r="Y795" i="3"/>
  <c r="CX795" i="3" s="1"/>
  <c r="CY795" i="3"/>
  <c r="CZ795" i="3"/>
  <c r="DB795" i="3" s="1"/>
  <c r="DA795" i="3"/>
  <c r="DC795" i="3"/>
  <c r="A796" i="3"/>
  <c r="Y796" i="3"/>
  <c r="CX796" i="3"/>
  <c r="DH796" i="3" s="1"/>
  <c r="CY796" i="3"/>
  <c r="CZ796" i="3"/>
  <c r="DA796" i="3"/>
  <c r="DB796" i="3"/>
  <c r="DC796" i="3"/>
  <c r="DF796" i="3"/>
  <c r="DJ796" i="3" s="1"/>
  <c r="A797" i="3"/>
  <c r="Y797" i="3"/>
  <c r="CX797" i="3"/>
  <c r="DG797" i="3" s="1"/>
  <c r="CY797" i="3"/>
  <c r="CZ797" i="3"/>
  <c r="DA797" i="3"/>
  <c r="DB797" i="3"/>
  <c r="DC797" i="3"/>
  <c r="DI797" i="3"/>
  <c r="A798" i="3"/>
  <c r="Y798" i="3"/>
  <c r="CV798" i="3" s="1"/>
  <c r="CU798" i="3"/>
  <c r="CY798" i="3"/>
  <c r="CZ798" i="3"/>
  <c r="DB798" i="3" s="1"/>
  <c r="DA798" i="3"/>
  <c r="DC798" i="3"/>
  <c r="A799" i="3"/>
  <c r="Y799" i="3"/>
  <c r="CW799" i="3" s="1"/>
  <c r="CX799" i="3"/>
  <c r="DF799" i="3" s="1"/>
  <c r="CY799" i="3"/>
  <c r="CZ799" i="3"/>
  <c r="DA799" i="3"/>
  <c r="DB799" i="3"/>
  <c r="DC799" i="3"/>
  <c r="A800" i="3"/>
  <c r="Y800" i="3"/>
  <c r="CX800" i="3" s="1"/>
  <c r="CY800" i="3"/>
  <c r="CZ800" i="3"/>
  <c r="DB800" i="3" s="1"/>
  <c r="DA800" i="3"/>
  <c r="DC800" i="3"/>
  <c r="A801" i="3"/>
  <c r="Y801" i="3"/>
  <c r="CW801" i="3"/>
  <c r="CX801" i="3"/>
  <c r="DF801" i="3" s="1"/>
  <c r="CY801" i="3"/>
  <c r="CZ801" i="3"/>
  <c r="DB801" i="3" s="1"/>
  <c r="DA801" i="3"/>
  <c r="DC801" i="3"/>
  <c r="DH801" i="3"/>
  <c r="A802" i="3"/>
  <c r="Y802" i="3"/>
  <c r="CX802" i="3" s="1"/>
  <c r="CY802" i="3"/>
  <c r="CZ802" i="3"/>
  <c r="DB802" i="3" s="1"/>
  <c r="DA802" i="3"/>
  <c r="DC802" i="3"/>
  <c r="A803" i="3"/>
  <c r="Y803" i="3"/>
  <c r="CX803" i="3"/>
  <c r="DH803" i="3" s="1"/>
  <c r="CY803" i="3"/>
  <c r="CZ803" i="3"/>
  <c r="DA803" i="3"/>
  <c r="DB803" i="3"/>
  <c r="DC803" i="3"/>
  <c r="DF803" i="3"/>
  <c r="DJ803" i="3" s="1"/>
  <c r="DI803" i="3"/>
  <c r="A804" i="3"/>
  <c r="Y804" i="3"/>
  <c r="CX804" i="3"/>
  <c r="DG804" i="3" s="1"/>
  <c r="CY804" i="3"/>
  <c r="CZ804" i="3"/>
  <c r="DA804" i="3"/>
  <c r="DB804" i="3"/>
  <c r="DC804" i="3"/>
  <c r="DI804" i="3"/>
  <c r="A805" i="3"/>
  <c r="Y805" i="3"/>
  <c r="CX805" i="3" s="1"/>
  <c r="CY805" i="3"/>
  <c r="CZ805" i="3"/>
  <c r="DA805" i="3"/>
  <c r="DB805" i="3"/>
  <c r="DC805" i="3"/>
  <c r="A806" i="3"/>
  <c r="Y806" i="3"/>
  <c r="CX806" i="3"/>
  <c r="DH806" i="3" s="1"/>
  <c r="CY806" i="3"/>
  <c r="CZ806" i="3"/>
  <c r="DB806" i="3" s="1"/>
  <c r="DA806" i="3"/>
  <c r="DC806" i="3"/>
  <c r="DF806" i="3"/>
  <c r="DJ806" i="3" s="1"/>
  <c r="DG806" i="3"/>
  <c r="DI806" i="3"/>
  <c r="A807" i="3"/>
  <c r="Y807" i="3"/>
  <c r="CY807" i="3"/>
  <c r="CZ807" i="3"/>
  <c r="DA807" i="3"/>
  <c r="DB807" i="3"/>
  <c r="DC807" i="3"/>
  <c r="A808" i="3"/>
  <c r="Y808" i="3"/>
  <c r="CY808" i="3"/>
  <c r="CZ808" i="3"/>
  <c r="DB808" i="3" s="1"/>
  <c r="DA808" i="3"/>
  <c r="DC808" i="3"/>
  <c r="A809" i="3"/>
  <c r="Y809" i="3"/>
  <c r="CY809" i="3"/>
  <c r="CZ809" i="3"/>
  <c r="DB809" i="3" s="1"/>
  <c r="DA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A811" i="3"/>
  <c r="DB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A813" i="3"/>
  <c r="DB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A815" i="3"/>
  <c r="DB815" i="3"/>
  <c r="DC815" i="3"/>
  <c r="A816" i="3"/>
  <c r="Y816" i="3"/>
  <c r="CY816" i="3"/>
  <c r="CZ816" i="3"/>
  <c r="DB816" i="3" s="1"/>
  <c r="DA816" i="3"/>
  <c r="DC816" i="3"/>
  <c r="A817" i="3"/>
  <c r="Y817" i="3"/>
  <c r="CY817" i="3"/>
  <c r="CZ817" i="3"/>
  <c r="DA817" i="3"/>
  <c r="DB817" i="3"/>
  <c r="DC817" i="3"/>
  <c r="A818" i="3"/>
  <c r="Y818" i="3"/>
  <c r="CY818" i="3"/>
  <c r="CZ818" i="3"/>
  <c r="DB818" i="3" s="1"/>
  <c r="DA818" i="3"/>
  <c r="DC818" i="3"/>
  <c r="A819" i="3"/>
  <c r="Y819" i="3"/>
  <c r="CY819" i="3"/>
  <c r="CZ819" i="3"/>
  <c r="DB819" i="3" s="1"/>
  <c r="DA819" i="3"/>
  <c r="DC819" i="3"/>
  <c r="A820" i="3"/>
  <c r="Y820" i="3"/>
  <c r="CY820" i="3"/>
  <c r="CZ820" i="3"/>
  <c r="DA820" i="3"/>
  <c r="DB820" i="3"/>
  <c r="DC820" i="3"/>
  <c r="A821" i="3"/>
  <c r="Y821" i="3"/>
  <c r="CY821" i="3"/>
  <c r="CZ821" i="3"/>
  <c r="DA821" i="3"/>
  <c r="DB821" i="3"/>
  <c r="DC821" i="3"/>
  <c r="A822" i="3"/>
  <c r="Y822" i="3"/>
  <c r="CY822" i="3"/>
  <c r="CZ822" i="3"/>
  <c r="DB822" i="3" s="1"/>
  <c r="DA822" i="3"/>
  <c r="DC822" i="3"/>
  <c r="A823" i="3"/>
  <c r="Y823" i="3"/>
  <c r="CY823" i="3"/>
  <c r="CZ823" i="3"/>
  <c r="DA823" i="3"/>
  <c r="DB823" i="3"/>
  <c r="DC823" i="3"/>
  <c r="A824" i="3"/>
  <c r="Y824" i="3"/>
  <c r="CY824" i="3"/>
  <c r="CZ824" i="3"/>
  <c r="DB824" i="3" s="1"/>
  <c r="DA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B826" i="3" s="1"/>
  <c r="DA826" i="3"/>
  <c r="DC826" i="3"/>
  <c r="A827" i="3"/>
  <c r="Y827" i="3"/>
  <c r="CY827" i="3"/>
  <c r="CZ827" i="3"/>
  <c r="DB827" i="3" s="1"/>
  <c r="DA827" i="3"/>
  <c r="DC827" i="3"/>
  <c r="A828" i="3"/>
  <c r="Y828" i="3"/>
  <c r="CY828" i="3"/>
  <c r="CZ828" i="3"/>
  <c r="DA828" i="3"/>
  <c r="DB828" i="3"/>
  <c r="DC828" i="3"/>
  <c r="A829" i="3"/>
  <c r="Y829" i="3"/>
  <c r="CY829" i="3"/>
  <c r="CZ829" i="3"/>
  <c r="DA829" i="3"/>
  <c r="DB829" i="3"/>
  <c r="DC829" i="3"/>
  <c r="A830" i="3"/>
  <c r="Y830" i="3"/>
  <c r="CY830" i="3"/>
  <c r="CZ830" i="3"/>
  <c r="DA830" i="3"/>
  <c r="DB830" i="3"/>
  <c r="DC830" i="3"/>
  <c r="A831" i="3"/>
  <c r="Y831" i="3"/>
  <c r="CY831" i="3"/>
  <c r="CZ831" i="3"/>
  <c r="DB831" i="3" s="1"/>
  <c r="DA831" i="3"/>
  <c r="DC831" i="3"/>
  <c r="A832" i="3"/>
  <c r="Y832" i="3"/>
  <c r="CY832" i="3"/>
  <c r="CZ832" i="3"/>
  <c r="DA832" i="3"/>
  <c r="DB832" i="3"/>
  <c r="DC832" i="3"/>
  <c r="A833" i="3"/>
  <c r="Y833" i="3"/>
  <c r="CY833" i="3"/>
  <c r="CZ833" i="3"/>
  <c r="DA833" i="3"/>
  <c r="DB833" i="3"/>
  <c r="DC833" i="3"/>
  <c r="A834" i="3"/>
  <c r="Y834" i="3"/>
  <c r="CY834" i="3"/>
  <c r="CZ834" i="3"/>
  <c r="DB834" i="3" s="1"/>
  <c r="DA834" i="3"/>
  <c r="DC834" i="3"/>
  <c r="A835" i="3"/>
  <c r="Y835" i="3"/>
  <c r="CY835" i="3"/>
  <c r="CZ835" i="3"/>
  <c r="DB835" i="3" s="1"/>
  <c r="DA835" i="3"/>
  <c r="DC835" i="3"/>
  <c r="A836" i="3"/>
  <c r="Y836" i="3"/>
  <c r="CY836" i="3"/>
  <c r="CZ836" i="3"/>
  <c r="DA836" i="3"/>
  <c r="DB836" i="3"/>
  <c r="DC836" i="3"/>
  <c r="A837" i="3"/>
  <c r="Y837" i="3"/>
  <c r="CV837" i="3" s="1"/>
  <c r="CU837" i="3"/>
  <c r="CY837" i="3"/>
  <c r="CZ837" i="3"/>
  <c r="DB837" i="3" s="1"/>
  <c r="DA837" i="3"/>
  <c r="DC837" i="3"/>
  <c r="A838" i="3"/>
  <c r="Y838" i="3"/>
  <c r="CX838" i="3"/>
  <c r="DF838" i="3" s="1"/>
  <c r="DJ838" i="3" s="1"/>
  <c r="CY838" i="3"/>
  <c r="CZ838" i="3"/>
  <c r="DA838" i="3"/>
  <c r="DB838" i="3"/>
  <c r="DC838" i="3"/>
  <c r="DI838" i="3"/>
  <c r="A839" i="3"/>
  <c r="Y839" i="3"/>
  <c r="CX839" i="3"/>
  <c r="DF839" i="3" s="1"/>
  <c r="DJ839" i="3" s="1"/>
  <c r="CY839" i="3"/>
  <c r="CZ839" i="3"/>
  <c r="DA839" i="3"/>
  <c r="DB839" i="3"/>
  <c r="DC839" i="3"/>
  <c r="DH839" i="3"/>
  <c r="A840" i="3"/>
  <c r="Y840" i="3"/>
  <c r="CX840" i="3" s="1"/>
  <c r="CY840" i="3"/>
  <c r="CZ840" i="3"/>
  <c r="DB840" i="3" s="1"/>
  <c r="DA840" i="3"/>
  <c r="DC840" i="3"/>
  <c r="A841" i="3"/>
  <c r="Y841" i="3"/>
  <c r="CX841" i="3" s="1"/>
  <c r="CY841" i="3"/>
  <c r="CZ841" i="3"/>
  <c r="DB841" i="3" s="1"/>
  <c r="DA841" i="3"/>
  <c r="DC841" i="3"/>
  <c r="A842" i="3"/>
  <c r="Y842" i="3"/>
  <c r="CX842" i="3"/>
  <c r="DF842" i="3" s="1"/>
  <c r="DJ842" i="3" s="1"/>
  <c r="CY842" i="3"/>
  <c r="CZ842" i="3"/>
  <c r="DA842" i="3"/>
  <c r="DB842" i="3"/>
  <c r="DC842" i="3"/>
  <c r="DH842" i="3"/>
  <c r="DI842" i="3"/>
  <c r="A843" i="3"/>
  <c r="Y843" i="3"/>
  <c r="CV843" i="3" s="1"/>
  <c r="CU843" i="3"/>
  <c r="CY843" i="3"/>
  <c r="CZ843" i="3"/>
  <c r="DB843" i="3" s="1"/>
  <c r="DA843" i="3"/>
  <c r="DC843" i="3"/>
  <c r="A844" i="3"/>
  <c r="Y844" i="3"/>
  <c r="CX844" i="3"/>
  <c r="DG844" i="3" s="1"/>
  <c r="CY844" i="3"/>
  <c r="CZ844" i="3"/>
  <c r="DA844" i="3"/>
  <c r="DB844" i="3"/>
  <c r="DC844" i="3"/>
  <c r="A845" i="3"/>
  <c r="Y845" i="3"/>
  <c r="CX845" i="3"/>
  <c r="DF845" i="3" s="1"/>
  <c r="DJ845" i="3" s="1"/>
  <c r="CY845" i="3"/>
  <c r="CZ845" i="3"/>
  <c r="DA845" i="3"/>
  <c r="DB845" i="3"/>
  <c r="DC845" i="3"/>
  <c r="A846" i="3"/>
  <c r="Y846" i="3"/>
  <c r="CX846" i="3" s="1"/>
  <c r="CY846" i="3"/>
  <c r="CZ846" i="3"/>
  <c r="DB846" i="3" s="1"/>
  <c r="DA846" i="3"/>
  <c r="DC846" i="3"/>
  <c r="A847" i="3"/>
  <c r="Y847" i="3"/>
  <c r="CX847" i="3"/>
  <c r="DG847" i="3" s="1"/>
  <c r="CY847" i="3"/>
  <c r="CZ847" i="3"/>
  <c r="DB847" i="3" s="1"/>
  <c r="DA847" i="3"/>
  <c r="DC847" i="3"/>
  <c r="DF847" i="3"/>
  <c r="DI847" i="3"/>
  <c r="DJ847" i="3"/>
  <c r="A848" i="3"/>
  <c r="Y848" i="3"/>
  <c r="CX848" i="3"/>
  <c r="DF848" i="3" s="1"/>
  <c r="DJ848" i="3" s="1"/>
  <c r="CY848" i="3"/>
  <c r="CZ848" i="3"/>
  <c r="DA848" i="3"/>
  <c r="DB848" i="3"/>
  <c r="DC848" i="3"/>
  <c r="DI848" i="3"/>
  <c r="A849" i="3"/>
  <c r="Y849" i="3"/>
  <c r="CY849" i="3"/>
  <c r="CZ849" i="3"/>
  <c r="DB849" i="3" s="1"/>
  <c r="DA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A851" i="3"/>
  <c r="DB851" i="3"/>
  <c r="DC851" i="3"/>
  <c r="A852" i="3"/>
  <c r="Y852" i="3"/>
  <c r="CY852" i="3"/>
  <c r="CZ852" i="3"/>
  <c r="DB852" i="3" s="1"/>
  <c r="DA852" i="3"/>
  <c r="DC852" i="3"/>
  <c r="A853" i="3"/>
  <c r="Y853" i="3"/>
  <c r="CY853" i="3"/>
  <c r="CZ853" i="3"/>
  <c r="DB853" i="3" s="1"/>
  <c r="DA853" i="3"/>
  <c r="DC853" i="3"/>
  <c r="A854" i="3"/>
  <c r="Y854" i="3"/>
  <c r="CY854" i="3"/>
  <c r="CZ854" i="3"/>
  <c r="DA854" i="3"/>
  <c r="DB854" i="3"/>
  <c r="DC854" i="3"/>
  <c r="A855" i="3"/>
  <c r="Y855" i="3"/>
  <c r="CY855" i="3"/>
  <c r="CZ855" i="3"/>
  <c r="DB855" i="3" s="1"/>
  <c r="DA855" i="3"/>
  <c r="DC855" i="3"/>
  <c r="A856" i="3"/>
  <c r="Y856" i="3"/>
  <c r="CY856" i="3"/>
  <c r="CZ856" i="3"/>
  <c r="DA856" i="3"/>
  <c r="DB856" i="3"/>
  <c r="DC856" i="3"/>
  <c r="A857" i="3"/>
  <c r="Y857" i="3"/>
  <c r="CY857" i="3"/>
  <c r="CZ857" i="3"/>
  <c r="DA857" i="3"/>
  <c r="DB857" i="3"/>
  <c r="DC857" i="3"/>
  <c r="A858" i="3"/>
  <c r="Y858" i="3"/>
  <c r="CY858" i="3"/>
  <c r="CZ858" i="3"/>
  <c r="DB858" i="3" s="1"/>
  <c r="DA858" i="3"/>
  <c r="DC858" i="3"/>
  <c r="A859" i="3"/>
  <c r="Y859" i="3"/>
  <c r="CY859" i="3"/>
  <c r="CZ859" i="3"/>
  <c r="DB859" i="3" s="1"/>
  <c r="DA859" i="3"/>
  <c r="DC859" i="3"/>
  <c r="A860" i="3"/>
  <c r="Y860" i="3"/>
  <c r="CY860" i="3"/>
  <c r="CZ860" i="3"/>
  <c r="DA860" i="3"/>
  <c r="DB860" i="3"/>
  <c r="DC860" i="3"/>
  <c r="A861" i="3"/>
  <c r="Y861" i="3"/>
  <c r="CY861" i="3"/>
  <c r="CZ861" i="3"/>
  <c r="DB861" i="3" s="1"/>
  <c r="DA861" i="3"/>
  <c r="DC861" i="3"/>
  <c r="A862" i="3"/>
  <c r="Y862" i="3"/>
  <c r="CY862" i="3"/>
  <c r="CZ862" i="3"/>
  <c r="DA862" i="3"/>
  <c r="DB862" i="3"/>
  <c r="DC862" i="3"/>
  <c r="A863" i="3"/>
  <c r="Y863" i="3"/>
  <c r="CY863" i="3"/>
  <c r="CZ863" i="3"/>
  <c r="DB863" i="3" s="1"/>
  <c r="DA863" i="3"/>
  <c r="DC863" i="3"/>
  <c r="A864" i="3"/>
  <c r="Y864" i="3"/>
  <c r="CY864" i="3"/>
  <c r="CZ864" i="3"/>
  <c r="DA864" i="3"/>
  <c r="DB864" i="3"/>
  <c r="DC864" i="3"/>
  <c r="A865" i="3"/>
  <c r="Y865" i="3"/>
  <c r="CY865" i="3"/>
  <c r="CZ865" i="3"/>
  <c r="DA865" i="3"/>
  <c r="DB865" i="3"/>
  <c r="DC865" i="3"/>
  <c r="A866" i="3"/>
  <c r="Y866" i="3"/>
  <c r="CY866" i="3"/>
  <c r="CZ866" i="3"/>
  <c r="DB866" i="3" s="1"/>
  <c r="DA866" i="3"/>
  <c r="DC866" i="3"/>
  <c r="A867" i="3"/>
  <c r="Y867" i="3"/>
  <c r="CY867" i="3"/>
  <c r="CZ867" i="3"/>
  <c r="DB867" i="3" s="1"/>
  <c r="DA867" i="3"/>
  <c r="DC867" i="3"/>
  <c r="A868" i="3"/>
  <c r="Y868" i="3"/>
  <c r="CY868" i="3"/>
  <c r="CZ868" i="3"/>
  <c r="DB868" i="3" s="1"/>
  <c r="DA868" i="3"/>
  <c r="DC868" i="3"/>
  <c r="A869" i="3"/>
  <c r="Y869" i="3"/>
  <c r="CY869" i="3"/>
  <c r="CZ869" i="3"/>
  <c r="DA869" i="3"/>
  <c r="DB869" i="3"/>
  <c r="DC869" i="3"/>
  <c r="A870" i="3"/>
  <c r="Y870" i="3"/>
  <c r="CY870" i="3"/>
  <c r="CZ870" i="3"/>
  <c r="DB870" i="3" s="1"/>
  <c r="DA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A872" i="3"/>
  <c r="DB872" i="3"/>
  <c r="DC872" i="3"/>
  <c r="A873" i="3"/>
  <c r="Y873" i="3"/>
  <c r="CY873" i="3"/>
  <c r="CZ873" i="3"/>
  <c r="DA873" i="3"/>
  <c r="DB873" i="3"/>
  <c r="DC873" i="3"/>
  <c r="A874" i="3"/>
  <c r="Y874" i="3"/>
  <c r="CY874" i="3"/>
  <c r="CZ874" i="3"/>
  <c r="DB874" i="3" s="1"/>
  <c r="DA874" i="3"/>
  <c r="DC874" i="3"/>
  <c r="A875" i="3"/>
  <c r="Y875" i="3"/>
  <c r="CU875" i="3"/>
  <c r="CV875" i="3"/>
  <c r="CX875" i="3"/>
  <c r="DF875" i="3" s="1"/>
  <c r="CY875" i="3"/>
  <c r="CZ875" i="3"/>
  <c r="DA875" i="3"/>
  <c r="DB875" i="3"/>
  <c r="DC875" i="3"/>
  <c r="DH875" i="3"/>
  <c r="A876" i="3"/>
  <c r="Y876" i="3"/>
  <c r="CW876" i="3" s="1"/>
  <c r="CY876" i="3"/>
  <c r="CZ876" i="3"/>
  <c r="DB876" i="3" s="1"/>
  <c r="DA876" i="3"/>
  <c r="DC876" i="3"/>
  <c r="A877" i="3"/>
  <c r="Y877" i="3"/>
  <c r="CW877" i="3"/>
  <c r="CX877" i="3"/>
  <c r="DF877" i="3" s="1"/>
  <c r="CY877" i="3"/>
  <c r="CZ877" i="3"/>
  <c r="DA877" i="3"/>
  <c r="DB877" i="3"/>
  <c r="DC877" i="3"/>
  <c r="A878" i="3"/>
  <c r="Y878" i="3"/>
  <c r="CW878" i="3" s="1"/>
  <c r="CY878" i="3"/>
  <c r="CZ878" i="3"/>
  <c r="DB878" i="3" s="1"/>
  <c r="DA878" i="3"/>
  <c r="DC878" i="3"/>
  <c r="A879" i="3"/>
  <c r="Y879" i="3"/>
  <c r="CW879" i="3"/>
  <c r="CX879" i="3"/>
  <c r="DF879" i="3" s="1"/>
  <c r="CY879" i="3"/>
  <c r="CZ879" i="3"/>
  <c r="DA879" i="3"/>
  <c r="DB879" i="3"/>
  <c r="DC879" i="3"/>
  <c r="DH879" i="3"/>
  <c r="A880" i="3"/>
  <c r="Y880" i="3"/>
  <c r="CX880" i="3" s="1"/>
  <c r="CY880" i="3"/>
  <c r="CZ880" i="3"/>
  <c r="DB880" i="3" s="1"/>
  <c r="DA880" i="3"/>
  <c r="DC880" i="3"/>
  <c r="A881" i="3"/>
  <c r="Y881" i="3"/>
  <c r="CX881" i="3" s="1"/>
  <c r="CY881" i="3"/>
  <c r="CZ881" i="3"/>
  <c r="DB881" i="3" s="1"/>
  <c r="DA881" i="3"/>
  <c r="DC881" i="3"/>
  <c r="A882" i="3"/>
  <c r="Y882" i="3"/>
  <c r="CX882" i="3"/>
  <c r="DF882" i="3" s="1"/>
  <c r="DJ882" i="3" s="1"/>
  <c r="CY882" i="3"/>
  <c r="CZ882" i="3"/>
  <c r="DA882" i="3"/>
  <c r="DB882" i="3"/>
  <c r="DC882" i="3"/>
  <c r="DI882" i="3"/>
  <c r="A883" i="3"/>
  <c r="Y883" i="3"/>
  <c r="CV883" i="3" s="1"/>
  <c r="CU883" i="3"/>
  <c r="CY883" i="3"/>
  <c r="CZ883" i="3"/>
  <c r="DB883" i="3" s="1"/>
  <c r="DA883" i="3"/>
  <c r="DC883" i="3"/>
  <c r="A884" i="3"/>
  <c r="Y884" i="3"/>
  <c r="CW884" i="3"/>
  <c r="CX884" i="3"/>
  <c r="DF884" i="3" s="1"/>
  <c r="CY884" i="3"/>
  <c r="CZ884" i="3"/>
  <c r="DA884" i="3"/>
  <c r="DB884" i="3"/>
  <c r="DC884" i="3"/>
  <c r="A885" i="3"/>
  <c r="Y885" i="3"/>
  <c r="CW885" i="3" s="1"/>
  <c r="CY885" i="3"/>
  <c r="CZ885" i="3"/>
  <c r="DB885" i="3" s="1"/>
  <c r="DA885" i="3"/>
  <c r="DC885" i="3"/>
  <c r="A886" i="3"/>
  <c r="Y886" i="3"/>
  <c r="CW886" i="3"/>
  <c r="CX886" i="3"/>
  <c r="DF886" i="3" s="1"/>
  <c r="CY886" i="3"/>
  <c r="CZ886" i="3"/>
  <c r="DA886" i="3"/>
  <c r="DB886" i="3"/>
  <c r="DC886" i="3"/>
  <c r="DH886" i="3"/>
  <c r="A887" i="3"/>
  <c r="Y887" i="3"/>
  <c r="CX887" i="3" s="1"/>
  <c r="CY887" i="3"/>
  <c r="CZ887" i="3"/>
  <c r="DB887" i="3" s="1"/>
  <c r="DA887" i="3"/>
  <c r="DC887" i="3"/>
  <c r="A888" i="3"/>
  <c r="Y888" i="3"/>
  <c r="CX888" i="3"/>
  <c r="DF888" i="3" s="1"/>
  <c r="DJ888" i="3" s="1"/>
  <c r="CY888" i="3"/>
  <c r="CZ888" i="3"/>
  <c r="DA888" i="3"/>
  <c r="DB888" i="3"/>
  <c r="DC888" i="3"/>
  <c r="DI888" i="3"/>
  <c r="A889" i="3"/>
  <c r="Y889" i="3"/>
  <c r="CX889" i="3" s="1"/>
  <c r="CY889" i="3"/>
  <c r="CZ889" i="3"/>
  <c r="DA889" i="3"/>
  <c r="DB889" i="3"/>
  <c r="DC889" i="3"/>
  <c r="A890" i="3"/>
  <c r="Y890" i="3"/>
  <c r="CX890" i="3" s="1"/>
  <c r="CY890" i="3"/>
  <c r="CZ890" i="3"/>
  <c r="DB890" i="3" s="1"/>
  <c r="DA890" i="3"/>
  <c r="DC890" i="3"/>
  <c r="A891" i="3"/>
  <c r="Y891" i="3"/>
  <c r="CY891" i="3"/>
  <c r="CZ891" i="3"/>
  <c r="DA891" i="3"/>
  <c r="DB891" i="3"/>
  <c r="DC891" i="3"/>
  <c r="A892" i="3"/>
  <c r="Y892" i="3"/>
  <c r="CY892" i="3"/>
  <c r="CZ892" i="3"/>
  <c r="DB892" i="3" s="1"/>
  <c r="DA892" i="3"/>
  <c r="DC892" i="3"/>
  <c r="A893" i="3"/>
  <c r="Y893" i="3"/>
  <c r="CY893" i="3"/>
  <c r="CZ893" i="3"/>
  <c r="DA893" i="3"/>
  <c r="DB893" i="3"/>
  <c r="DC893" i="3"/>
  <c r="A894" i="3"/>
  <c r="Y894" i="3"/>
  <c r="CY894" i="3"/>
  <c r="CZ894" i="3"/>
  <c r="DB894" i="3" s="1"/>
  <c r="DA894" i="3"/>
  <c r="DC894" i="3"/>
  <c r="A895" i="3"/>
  <c r="Y895" i="3"/>
  <c r="CY895" i="3"/>
  <c r="CZ895" i="3"/>
  <c r="DA895" i="3"/>
  <c r="DB895" i="3"/>
  <c r="DC895" i="3"/>
  <c r="A896" i="3"/>
  <c r="Y896" i="3"/>
  <c r="CY896" i="3"/>
  <c r="CZ896" i="3"/>
  <c r="DA896" i="3"/>
  <c r="DB896" i="3"/>
  <c r="DC896" i="3"/>
  <c r="A897" i="3"/>
  <c r="Y897" i="3"/>
  <c r="CY897" i="3"/>
  <c r="CZ897" i="3"/>
  <c r="DB897" i="3" s="1"/>
  <c r="DA897" i="3"/>
  <c r="DC897" i="3"/>
  <c r="A898" i="3"/>
  <c r="Y898" i="3"/>
  <c r="CY898" i="3"/>
  <c r="CZ898" i="3"/>
  <c r="DB898" i="3" s="1"/>
  <c r="DA898" i="3"/>
  <c r="DC898" i="3"/>
  <c r="A899" i="3"/>
  <c r="Y899" i="3"/>
  <c r="CY899" i="3"/>
  <c r="CZ899" i="3"/>
  <c r="DA899" i="3"/>
  <c r="DB899" i="3"/>
  <c r="DC899" i="3"/>
  <c r="A900" i="3"/>
  <c r="Y900" i="3"/>
  <c r="CY900" i="3"/>
  <c r="CZ900" i="3"/>
  <c r="DA900" i="3"/>
  <c r="DB900" i="3"/>
  <c r="DC900" i="3"/>
  <c r="A901" i="3"/>
  <c r="Y901" i="3"/>
  <c r="CY901" i="3"/>
  <c r="CZ901" i="3"/>
  <c r="DB901" i="3" s="1"/>
  <c r="DA901" i="3"/>
  <c r="DC901" i="3"/>
  <c r="A902" i="3"/>
  <c r="Y902" i="3"/>
  <c r="CY902" i="3"/>
  <c r="CZ902" i="3"/>
  <c r="DB902" i="3" s="1"/>
  <c r="DA902" i="3"/>
  <c r="DC902" i="3"/>
  <c r="A903" i="3"/>
  <c r="Y903" i="3"/>
  <c r="CY903" i="3"/>
  <c r="CZ903" i="3"/>
  <c r="DA903" i="3"/>
  <c r="DB903" i="3"/>
  <c r="DC903" i="3"/>
  <c r="A904" i="3"/>
  <c r="Y904" i="3"/>
  <c r="CY904" i="3"/>
  <c r="CZ904" i="3"/>
  <c r="DA904" i="3"/>
  <c r="DB904" i="3"/>
  <c r="DC904" i="3"/>
  <c r="A905" i="3"/>
  <c r="Y905" i="3"/>
  <c r="CY905" i="3"/>
  <c r="CZ905" i="3"/>
  <c r="DA905" i="3"/>
  <c r="DB905" i="3"/>
  <c r="DC905" i="3"/>
  <c r="A906" i="3"/>
  <c r="Y906" i="3"/>
  <c r="CY906" i="3"/>
  <c r="CZ906" i="3"/>
  <c r="DB906" i="3" s="1"/>
  <c r="DA906" i="3"/>
  <c r="DC906" i="3"/>
  <c r="A907" i="3"/>
  <c r="Y907" i="3"/>
  <c r="CY907" i="3"/>
  <c r="CZ907" i="3"/>
  <c r="DA907" i="3"/>
  <c r="DB907" i="3"/>
  <c r="DC907" i="3"/>
  <c r="A908" i="3"/>
  <c r="Y908" i="3"/>
  <c r="CY908" i="3"/>
  <c r="CZ908" i="3"/>
  <c r="DB908" i="3" s="1"/>
  <c r="DA908" i="3"/>
  <c r="DC908" i="3"/>
  <c r="A909" i="3"/>
  <c r="Y909" i="3"/>
  <c r="CY909" i="3"/>
  <c r="CZ909" i="3"/>
  <c r="DB909" i="3" s="1"/>
  <c r="DA909" i="3"/>
  <c r="DC909" i="3"/>
  <c r="A910" i="3"/>
  <c r="Y910" i="3"/>
  <c r="CY910" i="3"/>
  <c r="CZ910" i="3"/>
  <c r="DA910" i="3"/>
  <c r="DB910" i="3"/>
  <c r="DC910" i="3"/>
  <c r="A911" i="3"/>
  <c r="Y911" i="3"/>
  <c r="CY911" i="3"/>
  <c r="CZ911" i="3"/>
  <c r="DA911" i="3"/>
  <c r="DB911" i="3"/>
  <c r="DC911" i="3"/>
  <c r="A912" i="3"/>
  <c r="Y912" i="3"/>
  <c r="CY912" i="3"/>
  <c r="CZ912" i="3"/>
  <c r="DB912" i="3" s="1"/>
  <c r="DA912" i="3"/>
  <c r="DC912" i="3"/>
  <c r="A913" i="3"/>
  <c r="Y913" i="3"/>
  <c r="CY913" i="3"/>
  <c r="CZ913" i="3"/>
  <c r="DB913" i="3" s="1"/>
  <c r="DA913" i="3"/>
  <c r="DC913" i="3"/>
  <c r="A914" i="3"/>
  <c r="Y914" i="3"/>
  <c r="CY914" i="3"/>
  <c r="CZ914" i="3"/>
  <c r="DA914" i="3"/>
  <c r="DB914" i="3"/>
  <c r="DC914" i="3"/>
  <c r="A915" i="3"/>
  <c r="Y915" i="3"/>
  <c r="CY915" i="3"/>
  <c r="CZ915" i="3"/>
  <c r="DA915" i="3"/>
  <c r="DB915" i="3"/>
  <c r="DC915" i="3"/>
  <c r="A916" i="3"/>
  <c r="Y916" i="3"/>
  <c r="CY916" i="3"/>
  <c r="CZ916" i="3"/>
  <c r="DB916" i="3" s="1"/>
  <c r="DA916" i="3"/>
  <c r="DC916" i="3"/>
  <c r="A917" i="3"/>
  <c r="Y917" i="3"/>
  <c r="CY917" i="3"/>
  <c r="CZ917" i="3"/>
  <c r="DB917" i="3" s="1"/>
  <c r="DA917" i="3"/>
  <c r="DC917" i="3"/>
  <c r="A918" i="3"/>
  <c r="Y918" i="3"/>
  <c r="CY918" i="3"/>
  <c r="CZ918" i="3"/>
  <c r="DA918" i="3"/>
  <c r="DB918" i="3"/>
  <c r="DC918" i="3"/>
  <c r="A919" i="3"/>
  <c r="Y919" i="3"/>
  <c r="CY919" i="3"/>
  <c r="CZ919" i="3"/>
  <c r="DA919" i="3"/>
  <c r="DB919" i="3"/>
  <c r="DC919" i="3"/>
  <c r="A920" i="3"/>
  <c r="Y920" i="3"/>
  <c r="CY920" i="3"/>
  <c r="CZ920" i="3"/>
  <c r="DA920" i="3"/>
  <c r="DB920" i="3"/>
  <c r="DC920" i="3"/>
  <c r="A921" i="3"/>
  <c r="Y921" i="3"/>
  <c r="CY921" i="3"/>
  <c r="CZ921" i="3"/>
  <c r="DB921" i="3" s="1"/>
  <c r="DA921" i="3"/>
  <c r="DC921" i="3"/>
  <c r="A922" i="3"/>
  <c r="Y922" i="3"/>
  <c r="CY922" i="3"/>
  <c r="CZ922" i="3"/>
  <c r="DA922" i="3"/>
  <c r="DB922" i="3"/>
  <c r="DC922" i="3"/>
  <c r="A923" i="3"/>
  <c r="Y923" i="3"/>
  <c r="CY923" i="3"/>
  <c r="CZ923" i="3"/>
  <c r="DB923" i="3" s="1"/>
  <c r="DA923" i="3"/>
  <c r="DC923" i="3"/>
  <c r="A924" i="3"/>
  <c r="Y924" i="3"/>
  <c r="CY924" i="3"/>
  <c r="CZ924" i="3"/>
  <c r="DB924" i="3" s="1"/>
  <c r="DA924" i="3"/>
  <c r="DC924" i="3"/>
  <c r="A925" i="3"/>
  <c r="Y925" i="3"/>
  <c r="CY925" i="3"/>
  <c r="CZ925" i="3"/>
  <c r="DA925" i="3"/>
  <c r="DB925" i="3"/>
  <c r="DC925" i="3"/>
  <c r="A926" i="3"/>
  <c r="Y926" i="3"/>
  <c r="CY926" i="3"/>
  <c r="CZ926" i="3"/>
  <c r="DB926" i="3" s="1"/>
  <c r="DA926" i="3"/>
  <c r="DC926" i="3"/>
  <c r="A927" i="3"/>
  <c r="Y927" i="3"/>
  <c r="CY927" i="3"/>
  <c r="CZ927" i="3"/>
  <c r="DA927" i="3"/>
  <c r="DB927" i="3"/>
  <c r="DC927" i="3"/>
  <c r="A928" i="3"/>
  <c r="Y928" i="3"/>
  <c r="CY928" i="3"/>
  <c r="CZ928" i="3"/>
  <c r="DA928" i="3"/>
  <c r="DB928" i="3"/>
  <c r="DC928" i="3"/>
  <c r="A929" i="3"/>
  <c r="Y929" i="3"/>
  <c r="CY929" i="3"/>
  <c r="CZ929" i="3"/>
  <c r="DB929" i="3" s="1"/>
  <c r="DA929" i="3"/>
  <c r="DC929" i="3"/>
  <c r="A930" i="3"/>
  <c r="Y930" i="3"/>
  <c r="CY930" i="3"/>
  <c r="CZ930" i="3"/>
  <c r="DB930" i="3" s="1"/>
  <c r="DA930" i="3"/>
  <c r="DC930" i="3"/>
  <c r="A931" i="3"/>
  <c r="Y931" i="3"/>
  <c r="CY931" i="3"/>
  <c r="CZ931" i="3"/>
  <c r="DA931" i="3"/>
  <c r="DB931" i="3"/>
  <c r="DC931" i="3"/>
  <c r="A932" i="3"/>
  <c r="Y932" i="3"/>
  <c r="CY932" i="3"/>
  <c r="CZ932" i="3"/>
  <c r="DB932" i="3" s="1"/>
  <c r="DA932" i="3"/>
  <c r="DC932" i="3"/>
  <c r="A933" i="3"/>
  <c r="Y933" i="3"/>
  <c r="CY933" i="3"/>
  <c r="CZ933" i="3"/>
  <c r="DB933" i="3" s="1"/>
  <c r="DA933" i="3"/>
  <c r="DC933" i="3"/>
  <c r="A934" i="3"/>
  <c r="Y934" i="3"/>
  <c r="CY934" i="3"/>
  <c r="CZ934" i="3"/>
  <c r="DA934" i="3"/>
  <c r="DB934" i="3"/>
  <c r="DC934" i="3"/>
  <c r="A935" i="3"/>
  <c r="Y935" i="3"/>
  <c r="CY935" i="3"/>
  <c r="CZ935" i="3"/>
  <c r="DA935" i="3"/>
  <c r="DB935" i="3"/>
  <c r="DC935" i="3"/>
  <c r="A936" i="3"/>
  <c r="Y936" i="3"/>
  <c r="CY936" i="3"/>
  <c r="CZ936" i="3"/>
  <c r="DB936" i="3" s="1"/>
  <c r="DA936" i="3"/>
  <c r="DC936" i="3"/>
  <c r="A937" i="3"/>
  <c r="Y937" i="3"/>
  <c r="CY937" i="3"/>
  <c r="CZ937" i="3"/>
  <c r="DB937" i="3" s="1"/>
  <c r="DA937" i="3"/>
  <c r="DC937" i="3"/>
  <c r="A938" i="3"/>
  <c r="Y938" i="3"/>
  <c r="CY938" i="3"/>
  <c r="CZ938" i="3"/>
  <c r="DA938" i="3"/>
  <c r="DB938" i="3"/>
  <c r="DC938" i="3"/>
  <c r="A939" i="3"/>
  <c r="Y939" i="3"/>
  <c r="CY939" i="3"/>
  <c r="CZ939" i="3"/>
  <c r="DB939" i="3" s="1"/>
  <c r="DA939" i="3"/>
  <c r="DC939" i="3"/>
  <c r="A940" i="3"/>
  <c r="Y940" i="3"/>
  <c r="CY940" i="3"/>
  <c r="CZ940" i="3"/>
  <c r="DA940" i="3"/>
  <c r="DB940" i="3"/>
  <c r="DC940" i="3"/>
  <c r="A941" i="3"/>
  <c r="Y941" i="3"/>
  <c r="CY941" i="3"/>
  <c r="CZ941" i="3"/>
  <c r="DB941" i="3" s="1"/>
  <c r="DA941" i="3"/>
  <c r="DC941" i="3"/>
  <c r="A942" i="3"/>
  <c r="Y942" i="3"/>
  <c r="CY942" i="3"/>
  <c r="CZ942" i="3"/>
  <c r="DB942" i="3" s="1"/>
  <c r="DA942" i="3"/>
  <c r="DC942" i="3"/>
  <c r="A943" i="3"/>
  <c r="Y943" i="3"/>
  <c r="CY943" i="3"/>
  <c r="CZ943" i="3"/>
  <c r="DA943" i="3"/>
  <c r="DB943" i="3"/>
  <c r="DC943" i="3"/>
  <c r="A944" i="3"/>
  <c r="Y944" i="3"/>
  <c r="CY944" i="3"/>
  <c r="CZ944" i="3"/>
  <c r="DB944" i="3" s="1"/>
  <c r="DA944" i="3"/>
  <c r="DC944" i="3"/>
  <c r="A945" i="3"/>
  <c r="Y945" i="3"/>
  <c r="CY945" i="3"/>
  <c r="CZ945" i="3"/>
  <c r="DA945" i="3"/>
  <c r="DB945" i="3"/>
  <c r="DC945" i="3"/>
  <c r="A946" i="3"/>
  <c r="Y946" i="3"/>
  <c r="CY946" i="3"/>
  <c r="CZ946" i="3"/>
  <c r="DB946" i="3" s="1"/>
  <c r="DA946" i="3"/>
  <c r="DC946" i="3"/>
  <c r="A947" i="3"/>
  <c r="Y947" i="3"/>
  <c r="CY947" i="3"/>
  <c r="CZ947" i="3"/>
  <c r="DA947" i="3"/>
  <c r="DB947" i="3"/>
  <c r="DC947" i="3"/>
  <c r="A948" i="3"/>
  <c r="Y948" i="3"/>
  <c r="CY948" i="3"/>
  <c r="CZ948" i="3"/>
  <c r="DA948" i="3"/>
  <c r="DB948" i="3"/>
  <c r="DC948" i="3"/>
  <c r="A949" i="3"/>
  <c r="Y949" i="3"/>
  <c r="CY949" i="3"/>
  <c r="CZ949" i="3"/>
  <c r="DB949" i="3" s="1"/>
  <c r="DA949" i="3"/>
  <c r="DC949" i="3"/>
  <c r="A950" i="3"/>
  <c r="Y950" i="3"/>
  <c r="CY950" i="3"/>
  <c r="CZ950" i="3"/>
  <c r="DB950" i="3" s="1"/>
  <c r="DA950" i="3"/>
  <c r="DC950" i="3"/>
  <c r="A951" i="3"/>
  <c r="Y951" i="3"/>
  <c r="CY951" i="3"/>
  <c r="CZ951" i="3"/>
  <c r="DA951" i="3"/>
  <c r="DB951" i="3"/>
  <c r="DC951" i="3"/>
  <c r="A952" i="3"/>
  <c r="Y952" i="3"/>
  <c r="CY952" i="3"/>
  <c r="CZ952" i="3"/>
  <c r="DA952" i="3"/>
  <c r="DB952" i="3"/>
  <c r="DC952" i="3"/>
  <c r="A953" i="3"/>
  <c r="Y953" i="3"/>
  <c r="CY953" i="3"/>
  <c r="CZ953" i="3"/>
  <c r="DB953" i="3" s="1"/>
  <c r="DA953" i="3"/>
  <c r="DC953" i="3"/>
  <c r="A954" i="3"/>
  <c r="Y954" i="3"/>
  <c r="CY954" i="3"/>
  <c r="CZ954" i="3"/>
  <c r="DB954" i="3" s="1"/>
  <c r="DA954" i="3"/>
  <c r="DC954" i="3"/>
  <c r="A955" i="3"/>
  <c r="Y955" i="3"/>
  <c r="CY955" i="3"/>
  <c r="CZ955" i="3"/>
  <c r="DA955" i="3"/>
  <c r="DB955" i="3"/>
  <c r="DC955" i="3"/>
  <c r="A956" i="3"/>
  <c r="Y956" i="3"/>
  <c r="CY956" i="3"/>
  <c r="CZ956" i="3"/>
  <c r="DB956" i="3" s="1"/>
  <c r="DA956" i="3"/>
  <c r="DC956" i="3"/>
  <c r="A957" i="3"/>
  <c r="Y957" i="3"/>
  <c r="CY957" i="3"/>
  <c r="CZ957" i="3"/>
  <c r="DB957" i="3" s="1"/>
  <c r="DA957" i="3"/>
  <c r="DC957" i="3"/>
  <c r="A958" i="3"/>
  <c r="Y958" i="3"/>
  <c r="CY958" i="3"/>
  <c r="CZ958" i="3"/>
  <c r="DA958" i="3"/>
  <c r="DB958" i="3"/>
  <c r="DC958" i="3"/>
  <c r="A959" i="3"/>
  <c r="Y959" i="3"/>
  <c r="CY959" i="3"/>
  <c r="CZ959" i="3"/>
  <c r="DB959" i="3" s="1"/>
  <c r="DA959" i="3"/>
  <c r="DC959" i="3"/>
  <c r="A960" i="3"/>
  <c r="Y960" i="3"/>
  <c r="CY960" i="3"/>
  <c r="CZ960" i="3"/>
  <c r="DA960" i="3"/>
  <c r="DB960" i="3"/>
  <c r="DC960" i="3"/>
  <c r="A961" i="3"/>
  <c r="Y961" i="3"/>
  <c r="CY961" i="3"/>
  <c r="CZ961" i="3"/>
  <c r="DA961" i="3"/>
  <c r="DB961" i="3"/>
  <c r="DC961" i="3"/>
  <c r="A962" i="3"/>
  <c r="Y962" i="3"/>
  <c r="CY962" i="3"/>
  <c r="CZ962" i="3"/>
  <c r="DB962" i="3" s="1"/>
  <c r="DA962" i="3"/>
  <c r="DC962" i="3"/>
  <c r="A963" i="3"/>
  <c r="Y963" i="3"/>
  <c r="CY963" i="3"/>
  <c r="CZ963" i="3"/>
  <c r="DB963" i="3" s="1"/>
  <c r="DA963" i="3"/>
  <c r="DC963" i="3"/>
  <c r="A964" i="3"/>
  <c r="Y964" i="3"/>
  <c r="CY964" i="3"/>
  <c r="CZ964" i="3"/>
  <c r="DA964" i="3"/>
  <c r="DB964" i="3"/>
  <c r="DC964" i="3"/>
  <c r="A965" i="3"/>
  <c r="Y965" i="3"/>
  <c r="CY965" i="3"/>
  <c r="CZ965" i="3"/>
  <c r="DB965" i="3" s="1"/>
  <c r="DA965" i="3"/>
  <c r="DC965" i="3"/>
  <c r="A966" i="3"/>
  <c r="Y966" i="3"/>
  <c r="CY966" i="3"/>
  <c r="CZ966" i="3"/>
  <c r="DA966" i="3"/>
  <c r="DB966" i="3"/>
  <c r="DC966" i="3"/>
  <c r="A967" i="3"/>
  <c r="Y967" i="3"/>
  <c r="CY967" i="3"/>
  <c r="CZ967" i="3"/>
  <c r="DB967" i="3" s="1"/>
  <c r="DA967" i="3"/>
  <c r="DC967" i="3"/>
  <c r="A968" i="3"/>
  <c r="Y968" i="3"/>
  <c r="CY968" i="3"/>
  <c r="CZ968" i="3"/>
  <c r="DA968" i="3"/>
  <c r="DB968" i="3"/>
  <c r="DC968" i="3"/>
  <c r="A969" i="3"/>
  <c r="Y969" i="3"/>
  <c r="CY969" i="3"/>
  <c r="CZ969" i="3"/>
  <c r="DA969" i="3"/>
  <c r="DB969" i="3"/>
  <c r="DC969" i="3"/>
  <c r="A970" i="3"/>
  <c r="Y970" i="3"/>
  <c r="CY970" i="3"/>
  <c r="CZ970" i="3"/>
  <c r="DB970" i="3" s="1"/>
  <c r="DA970" i="3"/>
  <c r="DC970" i="3"/>
  <c r="A971" i="3"/>
  <c r="Y971" i="3"/>
  <c r="CY971" i="3"/>
  <c r="CZ971" i="3"/>
  <c r="DB971" i="3" s="1"/>
  <c r="DA971" i="3"/>
  <c r="DC971" i="3"/>
  <c r="A972" i="3"/>
  <c r="Y972" i="3"/>
  <c r="CY972" i="3"/>
  <c r="CZ972" i="3"/>
  <c r="DA972" i="3"/>
  <c r="DB972" i="3"/>
  <c r="DC972" i="3"/>
  <c r="A973" i="3"/>
  <c r="Y973" i="3"/>
  <c r="CY973" i="3"/>
  <c r="CZ973" i="3"/>
  <c r="DB973" i="3" s="1"/>
  <c r="DA973" i="3"/>
  <c r="DC973" i="3"/>
  <c r="A974" i="3"/>
  <c r="Y974" i="3"/>
  <c r="CY974" i="3"/>
  <c r="CZ974" i="3"/>
  <c r="DA974" i="3"/>
  <c r="DB974" i="3"/>
  <c r="DC974" i="3"/>
  <c r="A975" i="3"/>
  <c r="Y975" i="3"/>
  <c r="CY975" i="3"/>
  <c r="CZ975" i="3"/>
  <c r="DB975" i="3" s="1"/>
  <c r="DA975" i="3"/>
  <c r="DC975" i="3"/>
  <c r="A976" i="3"/>
  <c r="Y976" i="3"/>
  <c r="CY976" i="3"/>
  <c r="CZ976" i="3"/>
  <c r="DA976" i="3"/>
  <c r="DB976" i="3"/>
  <c r="DC976" i="3"/>
  <c r="A977" i="3"/>
  <c r="Y977" i="3"/>
  <c r="CY977" i="3"/>
  <c r="CZ977" i="3"/>
  <c r="DA977" i="3"/>
  <c r="DB977" i="3"/>
  <c r="DC977" i="3"/>
  <c r="A978" i="3"/>
  <c r="Y978" i="3"/>
  <c r="CY978" i="3"/>
  <c r="CZ978" i="3"/>
  <c r="DB978" i="3" s="1"/>
  <c r="DA978" i="3"/>
  <c r="DC978" i="3"/>
  <c r="A979" i="3"/>
  <c r="Y979" i="3"/>
  <c r="CY979" i="3"/>
  <c r="CZ979" i="3"/>
  <c r="DB979" i="3" s="1"/>
  <c r="DA979" i="3"/>
  <c r="DC979" i="3"/>
  <c r="A980" i="3"/>
  <c r="Y980" i="3"/>
  <c r="CY980" i="3"/>
  <c r="CZ980" i="3"/>
  <c r="DA980" i="3"/>
  <c r="DB980" i="3"/>
  <c r="DC980" i="3"/>
  <c r="A981" i="3"/>
  <c r="Y981" i="3"/>
  <c r="CY981" i="3"/>
  <c r="CZ981" i="3"/>
  <c r="DB981" i="3" s="1"/>
  <c r="DA981" i="3"/>
  <c r="DC981" i="3"/>
  <c r="A982" i="3"/>
  <c r="Y982" i="3"/>
  <c r="CY982" i="3"/>
  <c r="CZ982" i="3"/>
  <c r="DA982" i="3"/>
  <c r="DB982" i="3"/>
  <c r="DC982" i="3"/>
  <c r="A983" i="3"/>
  <c r="Y983" i="3"/>
  <c r="CY983" i="3"/>
  <c r="CZ983" i="3"/>
  <c r="DB983" i="3" s="1"/>
  <c r="DA983" i="3"/>
  <c r="DC983" i="3"/>
  <c r="A984" i="3"/>
  <c r="Y984" i="3"/>
  <c r="CY984" i="3"/>
  <c r="CZ984" i="3"/>
  <c r="DA984" i="3"/>
  <c r="DB984" i="3"/>
  <c r="DC984" i="3"/>
  <c r="A985" i="3"/>
  <c r="Y985" i="3"/>
  <c r="CY985" i="3"/>
  <c r="CZ985" i="3"/>
  <c r="DA985" i="3"/>
  <c r="DB985" i="3"/>
  <c r="DC985" i="3"/>
  <c r="A986" i="3"/>
  <c r="Y986" i="3"/>
  <c r="CY986" i="3"/>
  <c r="CZ986" i="3"/>
  <c r="DB986" i="3" s="1"/>
  <c r="DA986" i="3"/>
  <c r="DC986" i="3"/>
  <c r="A987" i="3"/>
  <c r="Y987" i="3"/>
  <c r="CY987" i="3"/>
  <c r="CZ987" i="3"/>
  <c r="DA987" i="3"/>
  <c r="DB987" i="3"/>
  <c r="DC987" i="3"/>
  <c r="A988" i="3"/>
  <c r="Y988" i="3"/>
  <c r="CY988" i="3"/>
  <c r="CZ988" i="3"/>
  <c r="DB988" i="3" s="1"/>
  <c r="DA988" i="3"/>
  <c r="DC988" i="3"/>
  <c r="A989" i="3"/>
  <c r="Y989" i="3"/>
  <c r="CY989" i="3"/>
  <c r="CZ989" i="3"/>
  <c r="DB989" i="3" s="1"/>
  <c r="DA989" i="3"/>
  <c r="DC989" i="3"/>
  <c r="A990" i="3"/>
  <c r="Y990" i="3"/>
  <c r="CY990" i="3"/>
  <c r="CZ990" i="3"/>
  <c r="DA990" i="3"/>
  <c r="DB990" i="3"/>
  <c r="DC990" i="3"/>
  <c r="A991" i="3"/>
  <c r="Y991" i="3"/>
  <c r="CY991" i="3"/>
  <c r="CZ991" i="3"/>
  <c r="DB991" i="3" s="1"/>
  <c r="DA991" i="3"/>
  <c r="DC991" i="3"/>
  <c r="A992" i="3"/>
  <c r="Y992" i="3"/>
  <c r="CY992" i="3"/>
  <c r="CZ992" i="3"/>
  <c r="DA992" i="3"/>
  <c r="DB992" i="3"/>
  <c r="DC992" i="3"/>
  <c r="A993" i="3"/>
  <c r="Y993" i="3"/>
  <c r="CU993" i="3"/>
  <c r="CV993" i="3"/>
  <c r="CX993" i="3"/>
  <c r="DF993" i="3" s="1"/>
  <c r="CY993" i="3"/>
  <c r="CZ993" i="3"/>
  <c r="DB993" i="3" s="1"/>
  <c r="DA993" i="3"/>
  <c r="DC993" i="3"/>
  <c r="DG993" i="3"/>
  <c r="DH993" i="3"/>
  <c r="A994" i="3"/>
  <c r="Y994" i="3"/>
  <c r="CX994" i="3"/>
  <c r="CY994" i="3"/>
  <c r="CZ994" i="3"/>
  <c r="DA994" i="3"/>
  <c r="DB994" i="3"/>
  <c r="DC994" i="3"/>
  <c r="A995" i="3"/>
  <c r="Y995" i="3"/>
  <c r="CX995" i="3" s="1"/>
  <c r="CY995" i="3"/>
  <c r="CZ995" i="3"/>
  <c r="DA995" i="3"/>
  <c r="DB995" i="3"/>
  <c r="DC995" i="3"/>
  <c r="A996" i="3"/>
  <c r="Y996" i="3"/>
  <c r="CX996" i="3" s="1"/>
  <c r="CY996" i="3"/>
  <c r="CZ996" i="3"/>
  <c r="DA996" i="3"/>
  <c r="DB996" i="3"/>
  <c r="DC996" i="3"/>
  <c r="A997" i="3"/>
  <c r="Y997" i="3"/>
  <c r="CX997" i="3" s="1"/>
  <c r="CY997" i="3"/>
  <c r="CZ997" i="3"/>
  <c r="DA997" i="3"/>
  <c r="DB997" i="3"/>
  <c r="DC997" i="3"/>
  <c r="DI997" i="3"/>
  <c r="A998" i="3"/>
  <c r="Y998" i="3"/>
  <c r="CX998" i="3"/>
  <c r="DI998" i="3" s="1"/>
  <c r="CY998" i="3"/>
  <c r="CZ998" i="3"/>
  <c r="DB998" i="3" s="1"/>
  <c r="DA998" i="3"/>
  <c r="DC998" i="3"/>
  <c r="DF998" i="3"/>
  <c r="DJ998" i="3" s="1"/>
  <c r="DH998" i="3"/>
  <c r="A999" i="3"/>
  <c r="Y999" i="3"/>
  <c r="CU999" i="3"/>
  <c r="CV999" i="3"/>
  <c r="CX999" i="3"/>
  <c r="DF999" i="3" s="1"/>
  <c r="CY999" i="3"/>
  <c r="CZ999" i="3"/>
  <c r="DB999" i="3" s="1"/>
  <c r="DA999" i="3"/>
  <c r="DC999" i="3"/>
  <c r="A1000" i="3"/>
  <c r="Y1000" i="3"/>
  <c r="CX1000" i="3" s="1"/>
  <c r="CY1000" i="3"/>
  <c r="CZ1000" i="3"/>
  <c r="DA1000" i="3"/>
  <c r="DB1000" i="3"/>
  <c r="DC1000" i="3"/>
  <c r="A1001" i="3"/>
  <c r="Y1001" i="3"/>
  <c r="CX1001" i="3"/>
  <c r="DF1001" i="3" s="1"/>
  <c r="DJ1001" i="3" s="1"/>
  <c r="CY1001" i="3"/>
  <c r="CZ1001" i="3"/>
  <c r="DA1001" i="3"/>
  <c r="DB1001" i="3"/>
  <c r="DC1001" i="3"/>
  <c r="DG1001" i="3"/>
  <c r="DI1001" i="3"/>
  <c r="A1002" i="3"/>
  <c r="Y1002" i="3"/>
  <c r="CX1002" i="3"/>
  <c r="DF1002" i="3" s="1"/>
  <c r="DJ1002" i="3" s="1"/>
  <c r="CY1002" i="3"/>
  <c r="CZ1002" i="3"/>
  <c r="DB1002" i="3" s="1"/>
  <c r="DA1002" i="3"/>
  <c r="DC1002" i="3"/>
  <c r="DH1002" i="3"/>
  <c r="A1003" i="3"/>
  <c r="Y1003" i="3"/>
  <c r="CX1003" i="3" s="1"/>
  <c r="CY1003" i="3"/>
  <c r="CZ1003" i="3"/>
  <c r="DB1003" i="3" s="1"/>
  <c r="DA1003" i="3"/>
  <c r="DC1003" i="3"/>
  <c r="A1004" i="3"/>
  <c r="Y1004" i="3"/>
  <c r="CX1004" i="3"/>
  <c r="CY1004" i="3"/>
  <c r="CZ1004" i="3"/>
  <c r="DA1004" i="3"/>
  <c r="DB1004" i="3"/>
  <c r="DC1004" i="3"/>
  <c r="DF1004" i="3"/>
  <c r="DJ1004" i="3" s="1"/>
  <c r="A1005" i="3"/>
  <c r="Y1005" i="3"/>
  <c r="CU1005" i="3"/>
  <c r="CY1005" i="3"/>
  <c r="CZ1005" i="3"/>
  <c r="DA1005" i="3"/>
  <c r="DB1005" i="3"/>
  <c r="DC1005" i="3"/>
  <c r="A1006" i="3"/>
  <c r="Y1006" i="3"/>
  <c r="CX1006" i="3"/>
  <c r="DI1006" i="3" s="1"/>
  <c r="CY1006" i="3"/>
  <c r="CZ1006" i="3"/>
  <c r="DB1006" i="3" s="1"/>
  <c r="DA1006" i="3"/>
  <c r="DC1006" i="3"/>
  <c r="DH1006" i="3"/>
  <c r="A1007" i="3"/>
  <c r="Y1007" i="3"/>
  <c r="CX1007" i="3" s="1"/>
  <c r="CY1007" i="3"/>
  <c r="CZ1007" i="3"/>
  <c r="DB1007" i="3" s="1"/>
  <c r="DA1007" i="3"/>
  <c r="DC1007" i="3"/>
  <c r="DG1007" i="3"/>
  <c r="A1008" i="3"/>
  <c r="Y1008" i="3"/>
  <c r="CX1008" i="3"/>
  <c r="CY1008" i="3"/>
  <c r="CZ1008" i="3"/>
  <c r="DA1008" i="3"/>
  <c r="DB1008" i="3"/>
  <c r="DC1008" i="3"/>
  <c r="DF1008" i="3"/>
  <c r="DJ1008" i="3" s="1"/>
  <c r="A1009" i="3"/>
  <c r="Y1009" i="3"/>
  <c r="CX1009" i="3" s="1"/>
  <c r="CY1009" i="3"/>
  <c r="CZ1009" i="3"/>
  <c r="DA1009" i="3"/>
  <c r="DB1009" i="3"/>
  <c r="DC1009" i="3"/>
  <c r="A1010" i="3"/>
  <c r="Y1010" i="3"/>
  <c r="CX1010" i="3" s="1"/>
  <c r="CY1010" i="3"/>
  <c r="CZ1010" i="3"/>
  <c r="DA1010" i="3"/>
  <c r="DB1010" i="3"/>
  <c r="DC1010" i="3"/>
  <c r="A1011" i="3"/>
  <c r="Y1011" i="3"/>
  <c r="CU1011" i="3"/>
  <c r="CV1011" i="3"/>
  <c r="CX1011" i="3"/>
  <c r="DF1011" i="3" s="1"/>
  <c r="CY1011" i="3"/>
  <c r="CZ1011" i="3"/>
  <c r="DB1011" i="3" s="1"/>
  <c r="DA1011" i="3"/>
  <c r="DC1011" i="3"/>
  <c r="DG1011" i="3"/>
  <c r="A1012" i="3"/>
  <c r="Y1012" i="3"/>
  <c r="CX1012" i="3"/>
  <c r="CY1012" i="3"/>
  <c r="CZ1012" i="3"/>
  <c r="DA1012" i="3"/>
  <c r="DB1012" i="3"/>
  <c r="DC1012" i="3"/>
  <c r="DF1012" i="3"/>
  <c r="DJ1012" i="3"/>
  <c r="A1013" i="3"/>
  <c r="Y1013" i="3"/>
  <c r="CX1013" i="3" s="1"/>
  <c r="CY1013" i="3"/>
  <c r="CZ1013" i="3"/>
  <c r="DA1013" i="3"/>
  <c r="DB1013" i="3"/>
  <c r="DC1013" i="3"/>
  <c r="A1014" i="3"/>
  <c r="Y1014" i="3"/>
  <c r="CX1014" i="3" s="1"/>
  <c r="CY1014" i="3"/>
  <c r="CZ1014" i="3"/>
  <c r="DA1014" i="3"/>
  <c r="DB1014" i="3"/>
  <c r="DC1014" i="3"/>
  <c r="DH1014" i="3"/>
  <c r="A1015" i="3"/>
  <c r="Y1015" i="3"/>
  <c r="CX1015" i="3" s="1"/>
  <c r="CY1015" i="3"/>
  <c r="CZ1015" i="3"/>
  <c r="DB1015" i="3" s="1"/>
  <c r="DA1015" i="3"/>
  <c r="DC1015" i="3"/>
  <c r="DG1015" i="3"/>
  <c r="DI1015" i="3"/>
  <c r="A1016" i="3"/>
  <c r="Y1016" i="3"/>
  <c r="CX1016" i="3"/>
  <c r="DI1016" i="3" s="1"/>
  <c r="CY1016" i="3"/>
  <c r="CZ1016" i="3"/>
  <c r="DB1016" i="3" s="1"/>
  <c r="DA1016" i="3"/>
  <c r="DC1016" i="3"/>
  <c r="DF1016" i="3"/>
  <c r="DJ1016" i="3" s="1"/>
  <c r="DH1016" i="3"/>
  <c r="A1017" i="3"/>
  <c r="Y1017" i="3"/>
  <c r="CY1017" i="3"/>
  <c r="CZ1017" i="3"/>
  <c r="DB1017" i="3" s="1"/>
  <c r="DA1017" i="3"/>
  <c r="DC1017" i="3"/>
  <c r="A1018" i="3"/>
  <c r="Y1018" i="3"/>
  <c r="CY1018" i="3"/>
  <c r="CZ1018" i="3"/>
  <c r="DB1018" i="3" s="1"/>
  <c r="DA1018" i="3"/>
  <c r="DC1018" i="3"/>
  <c r="A1019" i="3"/>
  <c r="Y1019" i="3"/>
  <c r="CY1019" i="3"/>
  <c r="CZ1019" i="3"/>
  <c r="DA1019" i="3"/>
  <c r="DB1019" i="3"/>
  <c r="DC1019" i="3"/>
  <c r="A1020" i="3"/>
  <c r="Y1020" i="3"/>
  <c r="CY1020" i="3"/>
  <c r="CZ1020" i="3"/>
  <c r="DA1020" i="3"/>
  <c r="DB1020" i="3"/>
  <c r="DC1020" i="3"/>
  <c r="A1021" i="3"/>
  <c r="Y1021" i="3"/>
  <c r="CY1021" i="3"/>
  <c r="CZ1021" i="3"/>
  <c r="DA1021" i="3"/>
  <c r="DB1021" i="3"/>
  <c r="DC1021" i="3"/>
  <c r="A1022" i="3"/>
  <c r="Y1022" i="3"/>
  <c r="CY1022" i="3"/>
  <c r="CZ1022" i="3"/>
  <c r="DA1022" i="3"/>
  <c r="DB1022" i="3"/>
  <c r="DC1022" i="3"/>
  <c r="A1023" i="3"/>
  <c r="Y1023" i="3"/>
  <c r="CY1023" i="3"/>
  <c r="CZ1023" i="3"/>
  <c r="DB1023" i="3" s="1"/>
  <c r="DA1023" i="3"/>
  <c r="DC1023" i="3"/>
  <c r="A1024" i="3"/>
  <c r="Y1024" i="3"/>
  <c r="CY1024" i="3"/>
  <c r="CZ1024" i="3"/>
  <c r="DA1024" i="3"/>
  <c r="DB1024" i="3"/>
  <c r="DC1024" i="3"/>
  <c r="A1025" i="3"/>
  <c r="Y1025" i="3"/>
  <c r="CY1025" i="3"/>
  <c r="CZ1025" i="3"/>
  <c r="DB1025" i="3" s="1"/>
  <c r="DA1025" i="3"/>
  <c r="DC1025" i="3"/>
  <c r="A1026" i="3"/>
  <c r="Y1026" i="3"/>
  <c r="CY1026" i="3"/>
  <c r="CZ1026" i="3"/>
  <c r="DB1026" i="3" s="1"/>
  <c r="DA1026" i="3"/>
  <c r="DC1026" i="3"/>
  <c r="A1027" i="3"/>
  <c r="Y1027" i="3"/>
  <c r="CY1027" i="3"/>
  <c r="CZ1027" i="3"/>
  <c r="DA1027" i="3"/>
  <c r="DB1027" i="3"/>
  <c r="DC1027" i="3"/>
  <c r="A1028" i="3"/>
  <c r="Y1028" i="3"/>
  <c r="CY1028" i="3"/>
  <c r="CZ1028" i="3"/>
  <c r="DA1028" i="3"/>
  <c r="DB1028" i="3"/>
  <c r="DC1028" i="3"/>
  <c r="A1029" i="3"/>
  <c r="Y1029" i="3"/>
  <c r="CY1029" i="3"/>
  <c r="CZ1029" i="3"/>
  <c r="DB1029" i="3" s="1"/>
  <c r="DA1029" i="3"/>
  <c r="DC1029" i="3"/>
  <c r="A1030" i="3"/>
  <c r="Y1030" i="3"/>
  <c r="CY1030" i="3"/>
  <c r="CZ1030" i="3"/>
  <c r="DA1030" i="3"/>
  <c r="DB1030" i="3"/>
  <c r="DC1030" i="3"/>
  <c r="A1031" i="3"/>
  <c r="Y1031" i="3"/>
  <c r="CY1031" i="3"/>
  <c r="CZ1031" i="3"/>
  <c r="DB1031" i="3" s="1"/>
  <c r="DA1031" i="3"/>
  <c r="DC1031" i="3"/>
  <c r="A1032" i="3"/>
  <c r="Y1032" i="3"/>
  <c r="CY1032" i="3"/>
  <c r="CZ1032" i="3"/>
  <c r="DA1032" i="3"/>
  <c r="DB1032" i="3"/>
  <c r="DC1032" i="3"/>
  <c r="A1033" i="3"/>
  <c r="Y1033" i="3"/>
  <c r="CY1033" i="3"/>
  <c r="CZ1033" i="3"/>
  <c r="DB1033" i="3" s="1"/>
  <c r="DA1033" i="3"/>
  <c r="DC1033" i="3"/>
  <c r="A1034" i="3"/>
  <c r="Y1034" i="3"/>
  <c r="CY1034" i="3"/>
  <c r="CZ1034" i="3"/>
  <c r="DB1034" i="3" s="1"/>
  <c r="DA1034" i="3"/>
  <c r="DC1034" i="3"/>
  <c r="A1035" i="3"/>
  <c r="Y1035" i="3"/>
  <c r="CY1035" i="3"/>
  <c r="CZ1035" i="3"/>
  <c r="DA1035" i="3"/>
  <c r="DB1035" i="3"/>
  <c r="DC1035" i="3"/>
  <c r="A1036" i="3"/>
  <c r="Y1036" i="3"/>
  <c r="CY1036" i="3"/>
  <c r="CZ1036" i="3"/>
  <c r="DA1036" i="3"/>
  <c r="DB1036" i="3"/>
  <c r="DC1036" i="3"/>
  <c r="A1037" i="3"/>
  <c r="Y1037" i="3"/>
  <c r="CY1037" i="3"/>
  <c r="CZ1037" i="3"/>
  <c r="DB1037" i="3" s="1"/>
  <c r="DA1037" i="3"/>
  <c r="DC1037" i="3"/>
  <c r="A1038" i="3"/>
  <c r="Y1038" i="3"/>
  <c r="CY1038" i="3"/>
  <c r="CZ1038" i="3"/>
  <c r="DB1038" i="3" s="1"/>
  <c r="DA1038" i="3"/>
  <c r="DC1038" i="3"/>
  <c r="A1039" i="3"/>
  <c r="Y1039" i="3"/>
  <c r="CY1039" i="3"/>
  <c r="CZ1039" i="3"/>
  <c r="DA1039" i="3"/>
  <c r="DB1039" i="3"/>
  <c r="DC1039" i="3"/>
  <c r="A1040" i="3"/>
  <c r="Y1040" i="3"/>
  <c r="CY1040" i="3"/>
  <c r="CZ1040" i="3"/>
  <c r="DB1040" i="3" s="1"/>
  <c r="DA1040" i="3"/>
  <c r="DC1040" i="3"/>
  <c r="A1041" i="3"/>
  <c r="Y1041" i="3"/>
  <c r="CY1041" i="3"/>
  <c r="CZ1041" i="3"/>
  <c r="DB1041" i="3" s="1"/>
  <c r="DA1041" i="3"/>
  <c r="DC1041" i="3"/>
  <c r="A1042" i="3"/>
  <c r="Y1042" i="3"/>
  <c r="CY1042" i="3"/>
  <c r="CZ1042" i="3"/>
  <c r="DA1042" i="3"/>
  <c r="DB1042" i="3"/>
  <c r="DC1042" i="3"/>
  <c r="A1043" i="3"/>
  <c r="Y1043" i="3"/>
  <c r="CY1043" i="3"/>
  <c r="CZ1043" i="3"/>
  <c r="DA1043" i="3"/>
  <c r="DB1043" i="3"/>
  <c r="DC1043" i="3"/>
  <c r="A1044" i="3"/>
  <c r="Y1044" i="3"/>
  <c r="CY1044" i="3"/>
  <c r="CZ1044" i="3"/>
  <c r="DA1044" i="3"/>
  <c r="DB1044" i="3"/>
  <c r="DC1044" i="3"/>
  <c r="A1045" i="3"/>
  <c r="Y1045" i="3"/>
  <c r="CY1045" i="3"/>
  <c r="CZ1045" i="3"/>
  <c r="DA1045" i="3"/>
  <c r="DB1045" i="3"/>
  <c r="DC1045" i="3"/>
  <c r="A1046" i="3"/>
  <c r="Y1046" i="3"/>
  <c r="CY1046" i="3"/>
  <c r="CZ1046" i="3"/>
  <c r="DB1046" i="3" s="1"/>
  <c r="DA1046" i="3"/>
  <c r="DC1046" i="3"/>
  <c r="A1047" i="3"/>
  <c r="Y1047" i="3"/>
  <c r="CY1047" i="3"/>
  <c r="CZ1047" i="3"/>
  <c r="DB1047" i="3" s="1"/>
  <c r="DA1047" i="3"/>
  <c r="DC1047" i="3"/>
  <c r="A1048" i="3"/>
  <c r="Y1048" i="3"/>
  <c r="CY1048" i="3"/>
  <c r="CZ1048" i="3"/>
  <c r="DB1048" i="3" s="1"/>
  <c r="DA1048" i="3"/>
  <c r="DC1048" i="3"/>
  <c r="A1049" i="3"/>
  <c r="Y1049" i="3"/>
  <c r="CY1049" i="3"/>
  <c r="CZ1049" i="3"/>
  <c r="DB1049" i="3" s="1"/>
  <c r="DA1049" i="3"/>
  <c r="DC1049" i="3"/>
  <c r="A1050" i="3"/>
  <c r="Y1050" i="3"/>
  <c r="CY1050" i="3"/>
  <c r="CZ1050" i="3"/>
  <c r="DA1050" i="3"/>
  <c r="DB1050" i="3"/>
  <c r="DC1050" i="3"/>
  <c r="A1051" i="3"/>
  <c r="Y1051" i="3"/>
  <c r="CY1051" i="3"/>
  <c r="CZ1051" i="3"/>
  <c r="DA1051" i="3"/>
  <c r="DB1051" i="3"/>
  <c r="DC1051" i="3"/>
  <c r="A1052" i="3"/>
  <c r="Y1052" i="3"/>
  <c r="CY1052" i="3"/>
  <c r="CZ1052" i="3"/>
  <c r="DA1052" i="3"/>
  <c r="DB1052" i="3"/>
  <c r="DC1052" i="3"/>
  <c r="A1053" i="3"/>
  <c r="Y1053" i="3"/>
  <c r="CY1053" i="3"/>
  <c r="CZ1053" i="3"/>
  <c r="DA1053" i="3"/>
  <c r="DB1053" i="3"/>
  <c r="DC1053" i="3"/>
  <c r="A1054" i="3"/>
  <c r="Y1054" i="3"/>
  <c r="CY1054" i="3"/>
  <c r="CZ1054" i="3"/>
  <c r="DB1054" i="3" s="1"/>
  <c r="DA1054" i="3"/>
  <c r="DC1054" i="3"/>
  <c r="A1055" i="3"/>
  <c r="Y1055" i="3"/>
  <c r="CY1055" i="3"/>
  <c r="CZ1055" i="3"/>
  <c r="DA1055" i="3"/>
  <c r="DB1055" i="3"/>
  <c r="DC1055" i="3"/>
  <c r="A1056" i="3"/>
  <c r="Y1056" i="3"/>
  <c r="CY1056" i="3"/>
  <c r="CZ1056" i="3"/>
  <c r="DB1056" i="3" s="1"/>
  <c r="DA1056" i="3"/>
  <c r="DC1056" i="3"/>
  <c r="A1057" i="3"/>
  <c r="Y1057" i="3"/>
  <c r="CY1057" i="3"/>
  <c r="CZ1057" i="3"/>
  <c r="DA1057" i="3"/>
  <c r="DB1057" i="3"/>
  <c r="DC1057" i="3"/>
  <c r="A1058" i="3"/>
  <c r="Y1058" i="3"/>
  <c r="CY1058" i="3"/>
  <c r="CZ1058" i="3"/>
  <c r="DB1058" i="3" s="1"/>
  <c r="DA1058" i="3"/>
  <c r="DC1058" i="3"/>
  <c r="A1059" i="3"/>
  <c r="Y1059" i="3"/>
  <c r="CY1059" i="3"/>
  <c r="CZ1059" i="3"/>
  <c r="DB1059" i="3" s="1"/>
  <c r="DA1059" i="3"/>
  <c r="DC1059" i="3"/>
  <c r="A1060" i="3"/>
  <c r="Y1060" i="3"/>
  <c r="CY1060" i="3"/>
  <c r="CZ1060" i="3"/>
  <c r="DA1060" i="3"/>
  <c r="DB1060" i="3"/>
  <c r="DC1060" i="3"/>
  <c r="A1061" i="3"/>
  <c r="Y1061" i="3"/>
  <c r="CY1061" i="3"/>
  <c r="CZ1061" i="3"/>
  <c r="DA1061" i="3"/>
  <c r="DB1061" i="3"/>
  <c r="DC1061" i="3"/>
  <c r="A1062" i="3"/>
  <c r="Y1062" i="3"/>
  <c r="CY1062" i="3"/>
  <c r="CZ1062" i="3"/>
  <c r="DB1062" i="3" s="1"/>
  <c r="DA1062" i="3"/>
  <c r="DC1062" i="3"/>
  <c r="A1063" i="3"/>
  <c r="Y1063" i="3"/>
  <c r="CY1063" i="3"/>
  <c r="CZ1063" i="3"/>
  <c r="DB1063" i="3" s="1"/>
  <c r="DA1063" i="3"/>
  <c r="DC1063" i="3"/>
  <c r="A1064" i="3"/>
  <c r="Y1064" i="3"/>
  <c r="CY1064" i="3"/>
  <c r="CZ1064" i="3"/>
  <c r="DA1064" i="3"/>
  <c r="DB1064" i="3"/>
  <c r="DC1064" i="3"/>
  <c r="A1065" i="3"/>
  <c r="Y1065" i="3"/>
  <c r="CY1065" i="3"/>
  <c r="CZ1065" i="3"/>
  <c r="DB1065" i="3" s="1"/>
  <c r="DA1065" i="3"/>
  <c r="DC1065" i="3"/>
  <c r="A1066" i="3"/>
  <c r="Y1066" i="3"/>
  <c r="CY1066" i="3"/>
  <c r="CZ1066" i="3"/>
  <c r="DB1066" i="3" s="1"/>
  <c r="DA1066" i="3"/>
  <c r="DC1066" i="3"/>
  <c r="A1067" i="3"/>
  <c r="Y1067" i="3"/>
  <c r="CY1067" i="3"/>
  <c r="CZ1067" i="3"/>
  <c r="DA1067" i="3"/>
  <c r="DB1067" i="3"/>
  <c r="DC1067" i="3"/>
  <c r="A1068" i="3"/>
  <c r="Y1068" i="3"/>
  <c r="CY1068" i="3"/>
  <c r="CZ1068" i="3"/>
  <c r="DB1068" i="3" s="1"/>
  <c r="DA1068" i="3"/>
  <c r="DC1068" i="3"/>
  <c r="A1069" i="3"/>
  <c r="Y1069" i="3"/>
  <c r="CY1069" i="3"/>
  <c r="CZ1069" i="3"/>
  <c r="DA1069" i="3"/>
  <c r="DB1069" i="3"/>
  <c r="DC1069" i="3"/>
  <c r="A1070" i="3"/>
  <c r="Y1070" i="3"/>
  <c r="CY1070" i="3"/>
  <c r="CZ1070" i="3"/>
  <c r="DB1070" i="3" s="1"/>
  <c r="DA1070" i="3"/>
  <c r="DC1070" i="3"/>
  <c r="A1071" i="3"/>
  <c r="Y1071" i="3"/>
  <c r="CY1071" i="3"/>
  <c r="CZ1071" i="3"/>
  <c r="DB1071" i="3" s="1"/>
  <c r="DA1071" i="3"/>
  <c r="DC1071" i="3"/>
  <c r="A1072" i="3"/>
  <c r="Y1072" i="3"/>
  <c r="CY1072" i="3"/>
  <c r="CZ1072" i="3"/>
  <c r="DB1072" i="3" s="1"/>
  <c r="DA1072" i="3"/>
  <c r="DC1072" i="3"/>
  <c r="A1073" i="3"/>
  <c r="Y1073" i="3"/>
  <c r="CY1073" i="3"/>
  <c r="CZ1073" i="3"/>
  <c r="DB1073" i="3" s="1"/>
  <c r="DA1073" i="3"/>
  <c r="DC1073" i="3"/>
  <c r="A1074" i="3"/>
  <c r="Y1074" i="3"/>
  <c r="CY1074" i="3"/>
  <c r="CZ1074" i="3"/>
  <c r="DA1074" i="3"/>
  <c r="DB1074" i="3"/>
  <c r="DC1074" i="3"/>
  <c r="A1075" i="3"/>
  <c r="Y1075" i="3"/>
  <c r="CY1075" i="3"/>
  <c r="CZ1075" i="3"/>
  <c r="DB1075" i="3" s="1"/>
  <c r="DA1075" i="3"/>
  <c r="DC1075" i="3"/>
  <c r="A1076" i="3"/>
  <c r="Y1076" i="3"/>
  <c r="CY1076" i="3"/>
  <c r="CZ1076" i="3"/>
  <c r="DA1076" i="3"/>
  <c r="DB1076" i="3"/>
  <c r="DC1076" i="3"/>
  <c r="A1077" i="3"/>
  <c r="Y1077" i="3"/>
  <c r="CY1077" i="3"/>
  <c r="CZ1077" i="3"/>
  <c r="DA1077" i="3"/>
  <c r="DB1077" i="3"/>
  <c r="DC1077" i="3"/>
  <c r="A1078" i="3"/>
  <c r="Y1078" i="3"/>
  <c r="CY1078" i="3"/>
  <c r="CZ1078" i="3"/>
  <c r="DA1078" i="3"/>
  <c r="DB1078" i="3"/>
  <c r="DC1078" i="3"/>
  <c r="A1079" i="3"/>
  <c r="Y1079" i="3"/>
  <c r="CY1079" i="3"/>
  <c r="CZ1079" i="3"/>
  <c r="DB1079" i="3" s="1"/>
  <c r="DA1079" i="3"/>
  <c r="DC1079" i="3"/>
  <c r="A1080" i="3"/>
  <c r="Y1080" i="3"/>
  <c r="CY1080" i="3"/>
  <c r="CZ1080" i="3"/>
  <c r="DA1080" i="3"/>
  <c r="DB1080" i="3"/>
  <c r="DC1080" i="3"/>
  <c r="A1081" i="3"/>
  <c r="Y1081" i="3"/>
  <c r="CY1081" i="3"/>
  <c r="CZ1081" i="3"/>
  <c r="DB1081" i="3" s="1"/>
  <c r="DA1081" i="3"/>
  <c r="DC1081" i="3"/>
  <c r="A1082" i="3"/>
  <c r="Y1082" i="3"/>
  <c r="CY1082" i="3"/>
  <c r="CZ1082" i="3"/>
  <c r="DB1082" i="3" s="1"/>
  <c r="DA1082" i="3"/>
  <c r="DC1082" i="3"/>
  <c r="A1083" i="3"/>
  <c r="Y1083" i="3"/>
  <c r="CY1083" i="3"/>
  <c r="CZ1083" i="3"/>
  <c r="DA1083" i="3"/>
  <c r="DB1083" i="3"/>
  <c r="DC1083" i="3"/>
  <c r="A1084" i="3"/>
  <c r="Y1084" i="3"/>
  <c r="CY1084" i="3"/>
  <c r="CZ1084" i="3"/>
  <c r="DA1084" i="3"/>
  <c r="DB1084" i="3"/>
  <c r="DC1084" i="3"/>
  <c r="A1085" i="3"/>
  <c r="Y1085" i="3"/>
  <c r="CY1085" i="3"/>
  <c r="CZ1085" i="3"/>
  <c r="DA1085" i="3"/>
  <c r="DB1085" i="3"/>
  <c r="DC1085" i="3"/>
  <c r="A1086" i="3"/>
  <c r="Y1086" i="3"/>
  <c r="CY1086" i="3"/>
  <c r="CZ1086" i="3"/>
  <c r="DB1086" i="3" s="1"/>
  <c r="DA1086" i="3"/>
  <c r="DC1086" i="3"/>
  <c r="A1087" i="3"/>
  <c r="Y1087" i="3"/>
  <c r="CY1087" i="3"/>
  <c r="CZ1087" i="3"/>
  <c r="DB1087" i="3" s="1"/>
  <c r="DA1087" i="3"/>
  <c r="DC1087" i="3"/>
  <c r="A1088" i="3"/>
  <c r="Y1088" i="3"/>
  <c r="CY1088" i="3"/>
  <c r="CZ1088" i="3"/>
  <c r="DA1088" i="3"/>
  <c r="DB1088" i="3"/>
  <c r="DC108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P28" i="1"/>
  <c r="CP28" i="1" s="1"/>
  <c r="O28" i="1" s="1"/>
  <c r="R28" i="1"/>
  <c r="S28" i="1"/>
  <c r="AB28" i="1"/>
  <c r="AC28" i="1"/>
  <c r="CQ28" i="1" s="1"/>
  <c r="AD28" i="1"/>
  <c r="AE28" i="1"/>
  <c r="Q28" i="1" s="1"/>
  <c r="AF28" i="1"/>
  <c r="AG28" i="1"/>
  <c r="CU28" i="1" s="1"/>
  <c r="T28" i="1" s="1"/>
  <c r="AH28" i="1"/>
  <c r="AI28" i="1"/>
  <c r="AJ28" i="1"/>
  <c r="CS28" i="1"/>
  <c r="CT28" i="1"/>
  <c r="CV28" i="1"/>
  <c r="U28" i="1" s="1"/>
  <c r="CW28" i="1"/>
  <c r="V28" i="1" s="1"/>
  <c r="CX28" i="1"/>
  <c r="W28" i="1" s="1"/>
  <c r="GL28" i="1"/>
  <c r="GO28" i="1"/>
  <c r="GP28" i="1"/>
  <c r="GV28" i="1"/>
  <c r="HC28" i="1" s="1"/>
  <c r="GX28" i="1"/>
  <c r="C29" i="1"/>
  <c r="D29" i="1"/>
  <c r="I29" i="1"/>
  <c r="K29" i="1"/>
  <c r="S29" i="1"/>
  <c r="U29" i="1"/>
  <c r="AC29" i="1"/>
  <c r="AE29" i="1"/>
  <c r="CR29" i="1" s="1"/>
  <c r="AF29" i="1"/>
  <c r="AG29" i="1"/>
  <c r="CU29" i="1" s="1"/>
  <c r="T29" i="1" s="1"/>
  <c r="AH29" i="1"/>
  <c r="CV29" i="1" s="1"/>
  <c r="AI29" i="1"/>
  <c r="CW29" i="1" s="1"/>
  <c r="V29" i="1" s="1"/>
  <c r="AJ29" i="1"/>
  <c r="CQ29" i="1"/>
  <c r="CT29" i="1"/>
  <c r="CX29" i="1"/>
  <c r="W29" i="1" s="1"/>
  <c r="GL29" i="1"/>
  <c r="GO29" i="1"/>
  <c r="GP29" i="1"/>
  <c r="GV29" i="1"/>
  <c r="HC29" i="1" s="1"/>
  <c r="GX29" i="1" s="1"/>
  <c r="I30" i="1"/>
  <c r="Q30" i="1"/>
  <c r="S30" i="1"/>
  <c r="AC30" i="1"/>
  <c r="P30" i="1" s="1"/>
  <c r="CP30" i="1" s="1"/>
  <c r="O30" i="1" s="1"/>
  <c r="AD30" i="1"/>
  <c r="AE30" i="1"/>
  <c r="AF30" i="1"/>
  <c r="AG30" i="1"/>
  <c r="AH30" i="1"/>
  <c r="CV30" i="1" s="1"/>
  <c r="U30" i="1" s="1"/>
  <c r="AI30" i="1"/>
  <c r="AJ30" i="1"/>
  <c r="CT30" i="1"/>
  <c r="CU30" i="1"/>
  <c r="T30" i="1" s="1"/>
  <c r="CW30" i="1"/>
  <c r="V30" i="1" s="1"/>
  <c r="CX30" i="1"/>
  <c r="W30" i="1" s="1"/>
  <c r="CY30" i="1"/>
  <c r="GL30" i="1"/>
  <c r="GO30" i="1"/>
  <c r="GP30" i="1"/>
  <c r="GV30" i="1"/>
  <c r="HC30" i="1"/>
  <c r="GX30" i="1" s="1"/>
  <c r="I31" i="1"/>
  <c r="Q31" i="1" s="1"/>
  <c r="P31" i="1"/>
  <c r="CP31" i="1" s="1"/>
  <c r="O31" i="1" s="1"/>
  <c r="GM31" i="1" s="1"/>
  <c r="GN31" i="1" s="1"/>
  <c r="S31" i="1"/>
  <c r="CY31" i="1" s="1"/>
  <c r="W31" i="1"/>
  <c r="X31" i="1"/>
  <c r="Y31" i="1"/>
  <c r="AC31" i="1"/>
  <c r="AB31" i="1" s="1"/>
  <c r="AD31" i="1"/>
  <c r="AE31" i="1"/>
  <c r="AF31" i="1"/>
  <c r="AG31" i="1"/>
  <c r="AH31" i="1"/>
  <c r="CV31" i="1" s="1"/>
  <c r="U31" i="1" s="1"/>
  <c r="AI31" i="1"/>
  <c r="CW31" i="1" s="1"/>
  <c r="V31" i="1" s="1"/>
  <c r="AJ31" i="1"/>
  <c r="CQ31" i="1"/>
  <c r="CR31" i="1"/>
  <c r="CS31" i="1"/>
  <c r="CT31" i="1"/>
  <c r="CU31" i="1"/>
  <c r="T31" i="1" s="1"/>
  <c r="CX31" i="1"/>
  <c r="GL31" i="1"/>
  <c r="GO31" i="1"/>
  <c r="GP31" i="1"/>
  <c r="GV31" i="1"/>
  <c r="HC31" i="1" s="1"/>
  <c r="GX31" i="1"/>
  <c r="I32" i="1"/>
  <c r="R32" i="1" s="1"/>
  <c r="S32" i="1"/>
  <c r="Y32" i="1" s="1"/>
  <c r="T32" i="1"/>
  <c r="AC32" i="1"/>
  <c r="AE32" i="1"/>
  <c r="CR32" i="1" s="1"/>
  <c r="AF32" i="1"/>
  <c r="AG32" i="1"/>
  <c r="CU32" i="1" s="1"/>
  <c r="AH32" i="1"/>
  <c r="CV32" i="1" s="1"/>
  <c r="U32" i="1" s="1"/>
  <c r="AI32" i="1"/>
  <c r="CW32" i="1" s="1"/>
  <c r="V32" i="1" s="1"/>
  <c r="AJ32" i="1"/>
  <c r="CQ32" i="1"/>
  <c r="CT32" i="1"/>
  <c r="CX32" i="1"/>
  <c r="W32" i="1" s="1"/>
  <c r="GL32" i="1"/>
  <c r="GO32" i="1"/>
  <c r="GP32" i="1"/>
  <c r="GV32" i="1"/>
  <c r="HC32" i="1" s="1"/>
  <c r="GX32" i="1" s="1"/>
  <c r="I33" i="1"/>
  <c r="P33" i="1"/>
  <c r="Q33" i="1"/>
  <c r="S33" i="1"/>
  <c r="AC33" i="1"/>
  <c r="AE33" i="1"/>
  <c r="AF33" i="1"/>
  <c r="AG33" i="1"/>
  <c r="AH33" i="1"/>
  <c r="CV33" i="1" s="1"/>
  <c r="U33" i="1" s="1"/>
  <c r="AI33" i="1"/>
  <c r="AJ33" i="1"/>
  <c r="CT33" i="1"/>
  <c r="CU33" i="1"/>
  <c r="T33" i="1" s="1"/>
  <c r="CW33" i="1"/>
  <c r="V33" i="1" s="1"/>
  <c r="CX33" i="1"/>
  <c r="W33" i="1" s="1"/>
  <c r="GL33" i="1"/>
  <c r="GO33" i="1"/>
  <c r="GP33" i="1"/>
  <c r="GV33" i="1"/>
  <c r="HC33" i="1" s="1"/>
  <c r="GX33" i="1" s="1"/>
  <c r="I34" i="1"/>
  <c r="Q34" i="1" s="1"/>
  <c r="P34" i="1"/>
  <c r="CP34" i="1" s="1"/>
  <c r="O34" i="1" s="1"/>
  <c r="GM34" i="1" s="1"/>
  <c r="GN34" i="1" s="1"/>
  <c r="S34" i="1"/>
  <c r="CY34" i="1" s="1"/>
  <c r="W34" i="1"/>
  <c r="X34" i="1"/>
  <c r="Y34" i="1"/>
  <c r="AC34" i="1"/>
  <c r="AD34" i="1"/>
  <c r="AE34" i="1"/>
  <c r="AF34" i="1"/>
  <c r="AG34" i="1"/>
  <c r="AH34" i="1"/>
  <c r="CV34" i="1" s="1"/>
  <c r="U34" i="1" s="1"/>
  <c r="AI34" i="1"/>
  <c r="CW34" i="1" s="1"/>
  <c r="V34" i="1" s="1"/>
  <c r="AJ34" i="1"/>
  <c r="CQ34" i="1"/>
  <c r="CR34" i="1"/>
  <c r="CS34" i="1"/>
  <c r="CT34" i="1"/>
  <c r="CU34" i="1"/>
  <c r="T34" i="1" s="1"/>
  <c r="CX34" i="1"/>
  <c r="GL34" i="1"/>
  <c r="GO34" i="1"/>
  <c r="GP34" i="1"/>
  <c r="GV34" i="1"/>
  <c r="HC34" i="1" s="1"/>
  <c r="GX34" i="1" s="1"/>
  <c r="I35" i="1"/>
  <c r="R35" i="1" s="1"/>
  <c r="S35" i="1"/>
  <c r="Y35" i="1" s="1"/>
  <c r="AC35" i="1"/>
  <c r="AE35" i="1"/>
  <c r="CR35" i="1" s="1"/>
  <c r="AF35" i="1"/>
  <c r="AG35" i="1"/>
  <c r="CU35" i="1" s="1"/>
  <c r="T35" i="1" s="1"/>
  <c r="AH35" i="1"/>
  <c r="CV35" i="1" s="1"/>
  <c r="U35" i="1" s="1"/>
  <c r="AI35" i="1"/>
  <c r="CW35" i="1" s="1"/>
  <c r="V35" i="1" s="1"/>
  <c r="AJ35" i="1"/>
  <c r="CQ35" i="1"/>
  <c r="CT35" i="1"/>
  <c r="CX35" i="1"/>
  <c r="W35" i="1" s="1"/>
  <c r="CY35" i="1"/>
  <c r="GL35" i="1"/>
  <c r="GO35" i="1"/>
  <c r="GP35" i="1"/>
  <c r="GV35" i="1"/>
  <c r="HC35" i="1" s="1"/>
  <c r="GX35" i="1" s="1"/>
  <c r="I36" i="1"/>
  <c r="AC36" i="1"/>
  <c r="AE36" i="1"/>
  <c r="AF36" i="1"/>
  <c r="S36" i="1" s="1"/>
  <c r="AG36" i="1"/>
  <c r="AH36" i="1"/>
  <c r="CV36" i="1" s="1"/>
  <c r="U36" i="1" s="1"/>
  <c r="AI36" i="1"/>
  <c r="AJ36" i="1"/>
  <c r="CT36" i="1"/>
  <c r="CU36" i="1"/>
  <c r="T36" i="1" s="1"/>
  <c r="CW36" i="1"/>
  <c r="V36" i="1" s="1"/>
  <c r="CX36" i="1"/>
  <c r="W36" i="1" s="1"/>
  <c r="GL36" i="1"/>
  <c r="GO36" i="1"/>
  <c r="GP36" i="1"/>
  <c r="GV36" i="1"/>
  <c r="HC36" i="1" s="1"/>
  <c r="GX36" i="1" s="1"/>
  <c r="I37" i="1"/>
  <c r="Q37" i="1" s="1"/>
  <c r="P37" i="1"/>
  <c r="W37" i="1"/>
  <c r="AC37" i="1"/>
  <c r="AD37" i="1"/>
  <c r="AE37" i="1"/>
  <c r="AF37" i="1"/>
  <c r="AG37" i="1"/>
  <c r="AH37" i="1"/>
  <c r="CV37" i="1" s="1"/>
  <c r="U37" i="1" s="1"/>
  <c r="AI37" i="1"/>
  <c r="CW37" i="1" s="1"/>
  <c r="V37" i="1" s="1"/>
  <c r="AJ37" i="1"/>
  <c r="CQ37" i="1"/>
  <c r="CR37" i="1"/>
  <c r="CS37" i="1"/>
  <c r="CT37" i="1"/>
  <c r="CU37" i="1"/>
  <c r="T37" i="1" s="1"/>
  <c r="CX37" i="1"/>
  <c r="GL37" i="1"/>
  <c r="GO37" i="1"/>
  <c r="GP37" i="1"/>
  <c r="GV37" i="1"/>
  <c r="HC37" i="1" s="1"/>
  <c r="GX37" i="1" s="1"/>
  <c r="I38" i="1"/>
  <c r="S38" i="1"/>
  <c r="Y38" i="1" s="1"/>
  <c r="U38" i="1"/>
  <c r="AC38" i="1"/>
  <c r="AE38" i="1"/>
  <c r="CR38" i="1" s="1"/>
  <c r="AF38" i="1"/>
  <c r="AG38" i="1"/>
  <c r="CU38" i="1" s="1"/>
  <c r="T38" i="1" s="1"/>
  <c r="AH38" i="1"/>
  <c r="CV38" i="1" s="1"/>
  <c r="AI38" i="1"/>
  <c r="CW38" i="1" s="1"/>
  <c r="V38" i="1" s="1"/>
  <c r="AJ38" i="1"/>
  <c r="CQ38" i="1"/>
  <c r="CT38" i="1"/>
  <c r="CX38" i="1"/>
  <c r="W38" i="1" s="1"/>
  <c r="CY38" i="1"/>
  <c r="GL38" i="1"/>
  <c r="GO38" i="1"/>
  <c r="GP38" i="1"/>
  <c r="GV38" i="1"/>
  <c r="HC38" i="1" s="1"/>
  <c r="GX38" i="1" s="1"/>
  <c r="I39" i="1"/>
  <c r="S39" i="1"/>
  <c r="AC39" i="1"/>
  <c r="P39" i="1" s="1"/>
  <c r="CP39" i="1" s="1"/>
  <c r="O39" i="1" s="1"/>
  <c r="AE39" i="1"/>
  <c r="Q39" i="1" s="1"/>
  <c r="AF39" i="1"/>
  <c r="CT39" i="1" s="1"/>
  <c r="AG39" i="1"/>
  <c r="AH39" i="1"/>
  <c r="CV39" i="1" s="1"/>
  <c r="U39" i="1" s="1"/>
  <c r="AI39" i="1"/>
  <c r="AJ39" i="1"/>
  <c r="CU39" i="1"/>
  <c r="T39" i="1" s="1"/>
  <c r="CW39" i="1"/>
  <c r="V39" i="1" s="1"/>
  <c r="CX39" i="1"/>
  <c r="W39" i="1" s="1"/>
  <c r="GL39" i="1"/>
  <c r="GO39" i="1"/>
  <c r="GP39" i="1"/>
  <c r="GV39" i="1"/>
  <c r="HC39" i="1" s="1"/>
  <c r="GX39" i="1" s="1"/>
  <c r="I40" i="1"/>
  <c r="AB40" i="1"/>
  <c r="AC40" i="1"/>
  <c r="AD40" i="1"/>
  <c r="AE40" i="1"/>
  <c r="AF40" i="1"/>
  <c r="AG40" i="1"/>
  <c r="CU40" i="1" s="1"/>
  <c r="AH40" i="1"/>
  <c r="CV40" i="1" s="1"/>
  <c r="AI40" i="1"/>
  <c r="CW40" i="1" s="1"/>
  <c r="AJ40" i="1"/>
  <c r="CR40" i="1"/>
  <c r="CS40" i="1"/>
  <c r="CT40" i="1"/>
  <c r="CX40" i="1"/>
  <c r="GL40" i="1"/>
  <c r="GO40" i="1"/>
  <c r="GP40" i="1"/>
  <c r="GV40" i="1"/>
  <c r="HC40" i="1" s="1"/>
  <c r="GX40" i="1" s="1"/>
  <c r="I41" i="1"/>
  <c r="R41" i="1"/>
  <c r="S41" i="1"/>
  <c r="Y41" i="1" s="1"/>
  <c r="T41" i="1"/>
  <c r="X41" i="1"/>
  <c r="AC41" i="1"/>
  <c r="CQ41" i="1" s="1"/>
  <c r="AE41" i="1"/>
  <c r="CR41" i="1" s="1"/>
  <c r="AF41" i="1"/>
  <c r="AG41" i="1"/>
  <c r="CU41" i="1" s="1"/>
  <c r="AH41" i="1"/>
  <c r="CV41" i="1" s="1"/>
  <c r="U41" i="1" s="1"/>
  <c r="AI41" i="1"/>
  <c r="CW41" i="1" s="1"/>
  <c r="V41" i="1" s="1"/>
  <c r="AJ41" i="1"/>
  <c r="CT41" i="1"/>
  <c r="CX41" i="1"/>
  <c r="W41" i="1" s="1"/>
  <c r="CY41" i="1"/>
  <c r="CZ41" i="1"/>
  <c r="GL41" i="1"/>
  <c r="GO41" i="1"/>
  <c r="GP41" i="1"/>
  <c r="GV41" i="1"/>
  <c r="HC41" i="1" s="1"/>
  <c r="GX41" i="1" s="1"/>
  <c r="I42" i="1"/>
  <c r="S42" i="1"/>
  <c r="CY42" i="1" s="1"/>
  <c r="AC42" i="1"/>
  <c r="CQ42" i="1" s="1"/>
  <c r="AE42" i="1"/>
  <c r="CR42" i="1" s="1"/>
  <c r="AF42" i="1"/>
  <c r="CT42" i="1" s="1"/>
  <c r="AG42" i="1"/>
  <c r="CU42" i="1" s="1"/>
  <c r="T42" i="1" s="1"/>
  <c r="AH42" i="1"/>
  <c r="AI42" i="1"/>
  <c r="AJ42" i="1"/>
  <c r="CV42" i="1"/>
  <c r="U42" i="1" s="1"/>
  <c r="CW42" i="1"/>
  <c r="V42" i="1" s="1"/>
  <c r="CX42" i="1"/>
  <c r="W42" i="1" s="1"/>
  <c r="GL42" i="1"/>
  <c r="GO42" i="1"/>
  <c r="GP42" i="1"/>
  <c r="GV42" i="1"/>
  <c r="HC42" i="1" s="1"/>
  <c r="GX42" i="1" s="1"/>
  <c r="I43" i="1"/>
  <c r="Q43" i="1" s="1"/>
  <c r="U43" i="1"/>
  <c r="AC43" i="1"/>
  <c r="AD43" i="1"/>
  <c r="AB43" i="1" s="1"/>
  <c r="AE43" i="1"/>
  <c r="AF43" i="1"/>
  <c r="CT43" i="1" s="1"/>
  <c r="AG43" i="1"/>
  <c r="AH43" i="1"/>
  <c r="CV43" i="1" s="1"/>
  <c r="AI43" i="1"/>
  <c r="CW43" i="1" s="1"/>
  <c r="V43" i="1" s="1"/>
  <c r="AJ43" i="1"/>
  <c r="CQ43" i="1"/>
  <c r="CR43" i="1"/>
  <c r="CS43" i="1"/>
  <c r="CU43" i="1"/>
  <c r="T43" i="1" s="1"/>
  <c r="CX43" i="1"/>
  <c r="GL43" i="1"/>
  <c r="GO43" i="1"/>
  <c r="GP43" i="1"/>
  <c r="GV43" i="1"/>
  <c r="HC43" i="1" s="1"/>
  <c r="GX43" i="1" s="1"/>
  <c r="I44" i="1"/>
  <c r="Q44" i="1"/>
  <c r="R44" i="1"/>
  <c r="AC44" i="1"/>
  <c r="P44" i="1" s="1"/>
  <c r="AE44" i="1"/>
  <c r="AF44" i="1"/>
  <c r="CT44" i="1" s="1"/>
  <c r="AG44" i="1"/>
  <c r="AH44" i="1"/>
  <c r="CV44" i="1" s="1"/>
  <c r="U44" i="1" s="1"/>
  <c r="AI44" i="1"/>
  <c r="CW44" i="1" s="1"/>
  <c r="V44" i="1" s="1"/>
  <c r="AJ44" i="1"/>
  <c r="CS44" i="1"/>
  <c r="CU44" i="1"/>
  <c r="T44" i="1" s="1"/>
  <c r="CX44" i="1"/>
  <c r="W44" i="1" s="1"/>
  <c r="GL44" i="1"/>
  <c r="GO44" i="1"/>
  <c r="GP44" i="1"/>
  <c r="GV44" i="1"/>
  <c r="HC44" i="1" s="1"/>
  <c r="GX44" i="1" s="1"/>
  <c r="I45" i="1"/>
  <c r="P45" i="1"/>
  <c r="T45" i="1"/>
  <c r="AC45" i="1"/>
  <c r="AD45" i="1"/>
  <c r="AB45" i="1" s="1"/>
  <c r="AE45" i="1"/>
  <c r="CS45" i="1" s="1"/>
  <c r="AF45" i="1"/>
  <c r="CT45" i="1" s="1"/>
  <c r="AG45" i="1"/>
  <c r="AH45" i="1"/>
  <c r="AI45" i="1"/>
  <c r="AJ45" i="1"/>
  <c r="CQ45" i="1"/>
  <c r="CR45" i="1"/>
  <c r="CU45" i="1"/>
  <c r="CV45" i="1"/>
  <c r="U45" i="1" s="1"/>
  <c r="CW45" i="1"/>
  <c r="V45" i="1" s="1"/>
  <c r="CX45" i="1"/>
  <c r="W45" i="1" s="1"/>
  <c r="GL45" i="1"/>
  <c r="GO45" i="1"/>
  <c r="GP45" i="1"/>
  <c r="GV45" i="1"/>
  <c r="HC45" i="1"/>
  <c r="GX45" i="1" s="1"/>
  <c r="I46" i="1"/>
  <c r="Q46" i="1" s="1"/>
  <c r="S46" i="1"/>
  <c r="AC46" i="1"/>
  <c r="CQ46" i="1" s="1"/>
  <c r="AD46" i="1"/>
  <c r="AE46" i="1"/>
  <c r="AF46" i="1"/>
  <c r="AG46" i="1"/>
  <c r="CU46" i="1" s="1"/>
  <c r="T46" i="1" s="1"/>
  <c r="AH46" i="1"/>
  <c r="AI46" i="1"/>
  <c r="CW46" i="1" s="1"/>
  <c r="V46" i="1" s="1"/>
  <c r="AJ46" i="1"/>
  <c r="CR46" i="1"/>
  <c r="CS46" i="1"/>
  <c r="CT46" i="1"/>
  <c r="CV46" i="1"/>
  <c r="U46" i="1" s="1"/>
  <c r="CX46" i="1"/>
  <c r="W46" i="1" s="1"/>
  <c r="GL46" i="1"/>
  <c r="GO46" i="1"/>
  <c r="GP46" i="1"/>
  <c r="GV46" i="1"/>
  <c r="HC46" i="1" s="1"/>
  <c r="GX46" i="1" s="1"/>
  <c r="I47" i="1"/>
  <c r="R47" i="1"/>
  <c r="S47" i="1"/>
  <c r="CY47" i="1" s="1"/>
  <c r="V47" i="1"/>
  <c r="AC47" i="1"/>
  <c r="AE47" i="1"/>
  <c r="AD47" i="1" s="1"/>
  <c r="AF47" i="1"/>
  <c r="AG47" i="1"/>
  <c r="CU47" i="1" s="1"/>
  <c r="T47" i="1" s="1"/>
  <c r="AH47" i="1"/>
  <c r="AI47" i="1"/>
  <c r="AJ47" i="1"/>
  <c r="CR47" i="1"/>
  <c r="CT47" i="1"/>
  <c r="CV47" i="1"/>
  <c r="U47" i="1" s="1"/>
  <c r="CW47" i="1"/>
  <c r="CX47" i="1"/>
  <c r="W47" i="1" s="1"/>
  <c r="GL47" i="1"/>
  <c r="GO47" i="1"/>
  <c r="GP47" i="1"/>
  <c r="GV47" i="1"/>
  <c r="HC47" i="1" s="1"/>
  <c r="GX47" i="1" s="1"/>
  <c r="I48" i="1"/>
  <c r="Q48" i="1" s="1"/>
  <c r="R48" i="1"/>
  <c r="W48" i="1"/>
  <c r="AC48" i="1"/>
  <c r="CQ48" i="1" s="1"/>
  <c r="AD48" i="1"/>
  <c r="AE48" i="1"/>
  <c r="AF48" i="1"/>
  <c r="S48" i="1" s="1"/>
  <c r="AG48" i="1"/>
  <c r="CU48" i="1" s="1"/>
  <c r="T48" i="1" s="1"/>
  <c r="AH48" i="1"/>
  <c r="CV48" i="1" s="1"/>
  <c r="U48" i="1" s="1"/>
  <c r="AI48" i="1"/>
  <c r="AJ48" i="1"/>
  <c r="CR48" i="1"/>
  <c r="CS48" i="1"/>
  <c r="CT48" i="1"/>
  <c r="CW48" i="1"/>
  <c r="V48" i="1" s="1"/>
  <c r="CX48" i="1"/>
  <c r="GL48" i="1"/>
  <c r="GO48" i="1"/>
  <c r="GP48" i="1"/>
  <c r="GV48" i="1"/>
  <c r="HC48" i="1" s="1"/>
  <c r="GX48" i="1" s="1"/>
  <c r="I49" i="1"/>
  <c r="Q49" i="1" s="1"/>
  <c r="S49" i="1"/>
  <c r="AC49" i="1"/>
  <c r="CQ49" i="1" s="1"/>
  <c r="AE49" i="1"/>
  <c r="CR49" i="1" s="1"/>
  <c r="AF49" i="1"/>
  <c r="AG49" i="1"/>
  <c r="CU49" i="1" s="1"/>
  <c r="T49" i="1" s="1"/>
  <c r="AH49" i="1"/>
  <c r="AI49" i="1"/>
  <c r="CW49" i="1" s="1"/>
  <c r="V49" i="1" s="1"/>
  <c r="AJ49" i="1"/>
  <c r="CS49" i="1"/>
  <c r="CT49" i="1"/>
  <c r="CV49" i="1"/>
  <c r="U49" i="1" s="1"/>
  <c r="CX49" i="1"/>
  <c r="W49" i="1" s="1"/>
  <c r="GL49" i="1"/>
  <c r="GO49" i="1"/>
  <c r="GP49" i="1"/>
  <c r="GV49" i="1"/>
  <c r="HC49" i="1" s="1"/>
  <c r="GX49" i="1" s="1"/>
  <c r="I50" i="1"/>
  <c r="R50" i="1"/>
  <c r="S50" i="1"/>
  <c r="CY50" i="1" s="1"/>
  <c r="V50" i="1"/>
  <c r="AC50" i="1"/>
  <c r="AE50" i="1"/>
  <c r="AD50" i="1" s="1"/>
  <c r="AF50" i="1"/>
  <c r="AG50" i="1"/>
  <c r="CU50" i="1" s="1"/>
  <c r="T50" i="1" s="1"/>
  <c r="AH50" i="1"/>
  <c r="AI50" i="1"/>
  <c r="AJ50" i="1"/>
  <c r="CR50" i="1"/>
  <c r="CT50" i="1"/>
  <c r="CV50" i="1"/>
  <c r="U50" i="1" s="1"/>
  <c r="CW50" i="1"/>
  <c r="CX50" i="1"/>
  <c r="W50" i="1" s="1"/>
  <c r="GL50" i="1"/>
  <c r="GO50" i="1"/>
  <c r="GP50" i="1"/>
  <c r="GV50" i="1"/>
  <c r="HC50" i="1" s="1"/>
  <c r="GX50" i="1" s="1"/>
  <c r="I51" i="1"/>
  <c r="Q51" i="1" s="1"/>
  <c r="R51" i="1"/>
  <c r="W51" i="1"/>
  <c r="AC51" i="1"/>
  <c r="CQ51" i="1" s="1"/>
  <c r="AD51" i="1"/>
  <c r="AE51" i="1"/>
  <c r="AF51" i="1"/>
  <c r="S51" i="1" s="1"/>
  <c r="AG51" i="1"/>
  <c r="CU51" i="1" s="1"/>
  <c r="T51" i="1" s="1"/>
  <c r="AH51" i="1"/>
  <c r="CV51" i="1" s="1"/>
  <c r="U51" i="1" s="1"/>
  <c r="AI51" i="1"/>
  <c r="AJ51" i="1"/>
  <c r="CR51" i="1"/>
  <c r="CS51" i="1"/>
  <c r="CT51" i="1"/>
  <c r="CW51" i="1"/>
  <c r="V51" i="1" s="1"/>
  <c r="CX51" i="1"/>
  <c r="GL51" i="1"/>
  <c r="GO51" i="1"/>
  <c r="GP51" i="1"/>
  <c r="GV51" i="1"/>
  <c r="HC51" i="1" s="1"/>
  <c r="GX51" i="1" s="1"/>
  <c r="I52" i="1"/>
  <c r="Q52" i="1" s="1"/>
  <c r="S52" i="1"/>
  <c r="AC52" i="1"/>
  <c r="CQ52" i="1" s="1"/>
  <c r="AE52" i="1"/>
  <c r="CR52" i="1" s="1"/>
  <c r="AF52" i="1"/>
  <c r="AG52" i="1"/>
  <c r="CU52" i="1" s="1"/>
  <c r="T52" i="1" s="1"/>
  <c r="AH52" i="1"/>
  <c r="AI52" i="1"/>
  <c r="CW52" i="1" s="1"/>
  <c r="V52" i="1" s="1"/>
  <c r="AJ52" i="1"/>
  <c r="CS52" i="1"/>
  <c r="CT52" i="1"/>
  <c r="CV52" i="1"/>
  <c r="U52" i="1" s="1"/>
  <c r="CX52" i="1"/>
  <c r="W52" i="1" s="1"/>
  <c r="GL52" i="1"/>
  <c r="GO52" i="1"/>
  <c r="GP52" i="1"/>
  <c r="GV52" i="1"/>
  <c r="HC52" i="1" s="1"/>
  <c r="GX52" i="1" s="1"/>
  <c r="I53" i="1"/>
  <c r="R53" i="1"/>
  <c r="S53" i="1"/>
  <c r="V53" i="1"/>
  <c r="AC53" i="1"/>
  <c r="AE53" i="1"/>
  <c r="AD53" i="1" s="1"/>
  <c r="AF53" i="1"/>
  <c r="AG53" i="1"/>
  <c r="CU53" i="1" s="1"/>
  <c r="T53" i="1" s="1"/>
  <c r="AH53" i="1"/>
  <c r="AI53" i="1"/>
  <c r="AJ53" i="1"/>
  <c r="CR53" i="1"/>
  <c r="CT53" i="1"/>
  <c r="CV53" i="1"/>
  <c r="U53" i="1" s="1"/>
  <c r="CW53" i="1"/>
  <c r="CX53" i="1"/>
  <c r="W53" i="1" s="1"/>
  <c r="GL53" i="1"/>
  <c r="GO53" i="1"/>
  <c r="GP53" i="1"/>
  <c r="GV53" i="1"/>
  <c r="HC53" i="1" s="1"/>
  <c r="GX53" i="1" s="1"/>
  <c r="I54" i="1"/>
  <c r="Q54" i="1" s="1"/>
  <c r="R54" i="1"/>
  <c r="W54" i="1"/>
  <c r="AC54" i="1"/>
  <c r="AD54" i="1"/>
  <c r="AE54" i="1"/>
  <c r="AF54" i="1"/>
  <c r="S54" i="1" s="1"/>
  <c r="AG54" i="1"/>
  <c r="CU54" i="1" s="1"/>
  <c r="T54" i="1" s="1"/>
  <c r="AH54" i="1"/>
  <c r="CV54" i="1" s="1"/>
  <c r="U54" i="1" s="1"/>
  <c r="AI54" i="1"/>
  <c r="AJ54" i="1"/>
  <c r="CR54" i="1"/>
  <c r="CS54" i="1"/>
  <c r="CT54" i="1"/>
  <c r="CW54" i="1"/>
  <c r="V54" i="1" s="1"/>
  <c r="CX54" i="1"/>
  <c r="GL54" i="1"/>
  <c r="GO54" i="1"/>
  <c r="GP54" i="1"/>
  <c r="GV54" i="1"/>
  <c r="HC54" i="1" s="1"/>
  <c r="GX54" i="1" s="1"/>
  <c r="I55" i="1"/>
  <c r="Q55" i="1" s="1"/>
  <c r="S55" i="1"/>
  <c r="AC55" i="1"/>
  <c r="CQ55" i="1" s="1"/>
  <c r="AE55" i="1"/>
  <c r="CR55" i="1" s="1"/>
  <c r="AF55" i="1"/>
  <c r="AG55" i="1"/>
  <c r="CU55" i="1" s="1"/>
  <c r="T55" i="1" s="1"/>
  <c r="AH55" i="1"/>
  <c r="AI55" i="1"/>
  <c r="CW55" i="1" s="1"/>
  <c r="V55" i="1" s="1"/>
  <c r="AJ55" i="1"/>
  <c r="CS55" i="1"/>
  <c r="CT55" i="1"/>
  <c r="CV55" i="1"/>
  <c r="U55" i="1" s="1"/>
  <c r="CX55" i="1"/>
  <c r="W55" i="1" s="1"/>
  <c r="GL55" i="1"/>
  <c r="GO55" i="1"/>
  <c r="GP55" i="1"/>
  <c r="GV55" i="1"/>
  <c r="HC55" i="1" s="1"/>
  <c r="GX55" i="1" s="1"/>
  <c r="C56" i="1"/>
  <c r="D56" i="1"/>
  <c r="I56" i="1"/>
  <c r="R56" i="1" s="1"/>
  <c r="K56" i="1"/>
  <c r="P56" i="1"/>
  <c r="S56" i="1"/>
  <c r="Y56" i="1" s="1"/>
  <c r="X56" i="1"/>
  <c r="AC56" i="1"/>
  <c r="AD56" i="1"/>
  <c r="AE56" i="1"/>
  <c r="CR56" i="1" s="1"/>
  <c r="AF56" i="1"/>
  <c r="AG56" i="1"/>
  <c r="AH56" i="1"/>
  <c r="CV56" i="1" s="1"/>
  <c r="U56" i="1" s="1"/>
  <c r="AI56" i="1"/>
  <c r="CW56" i="1" s="1"/>
  <c r="V56" i="1" s="1"/>
  <c r="AJ56" i="1"/>
  <c r="CQ56" i="1"/>
  <c r="CS56" i="1"/>
  <c r="CT56" i="1"/>
  <c r="CU56" i="1"/>
  <c r="T56" i="1" s="1"/>
  <c r="CX56" i="1"/>
  <c r="W56" i="1" s="1"/>
  <c r="GL56" i="1"/>
  <c r="GO56" i="1"/>
  <c r="GP56" i="1"/>
  <c r="GV56" i="1"/>
  <c r="HC56" i="1" s="1"/>
  <c r="GX56" i="1" s="1"/>
  <c r="C57" i="1"/>
  <c r="D57" i="1"/>
  <c r="I57" i="1"/>
  <c r="K57" i="1"/>
  <c r="AC57" i="1"/>
  <c r="AE57" i="1"/>
  <c r="AF57" i="1"/>
  <c r="AG57" i="1"/>
  <c r="CU57" i="1" s="1"/>
  <c r="T57" i="1" s="1"/>
  <c r="AH57" i="1"/>
  <c r="AI57" i="1"/>
  <c r="CW57" i="1" s="1"/>
  <c r="V57" i="1" s="1"/>
  <c r="AJ57" i="1"/>
  <c r="CQ57" i="1"/>
  <c r="CT57" i="1"/>
  <c r="CV57" i="1"/>
  <c r="U57" i="1" s="1"/>
  <c r="CX57" i="1"/>
  <c r="W57" i="1" s="1"/>
  <c r="GL57" i="1"/>
  <c r="GO57" i="1"/>
  <c r="GP57" i="1"/>
  <c r="GV57" i="1"/>
  <c r="HC57" i="1"/>
  <c r="GX57" i="1" s="1"/>
  <c r="I58" i="1"/>
  <c r="P58" i="1"/>
  <c r="CP58" i="1" s="1"/>
  <c r="O58" i="1" s="1"/>
  <c r="Q58" i="1"/>
  <c r="T58" i="1"/>
  <c r="Y58" i="1"/>
  <c r="AC58" i="1"/>
  <c r="AE58" i="1"/>
  <c r="CR58" i="1" s="1"/>
  <c r="AF58" i="1"/>
  <c r="S58" i="1" s="1"/>
  <c r="AG58" i="1"/>
  <c r="AH58" i="1"/>
  <c r="AI58" i="1"/>
  <c r="CW58" i="1" s="1"/>
  <c r="V58" i="1" s="1"/>
  <c r="AJ58" i="1"/>
  <c r="CX58" i="1" s="1"/>
  <c r="W58" i="1" s="1"/>
  <c r="CT58" i="1"/>
  <c r="CU58" i="1"/>
  <c r="CV58" i="1"/>
  <c r="U58" i="1" s="1"/>
  <c r="GL58" i="1"/>
  <c r="GO58" i="1"/>
  <c r="GP58" i="1"/>
  <c r="GV58" i="1"/>
  <c r="HC58" i="1"/>
  <c r="GX58" i="1" s="1"/>
  <c r="AC59" i="1"/>
  <c r="AD59" i="1"/>
  <c r="AB59" i="1" s="1"/>
  <c r="AE59" i="1"/>
  <c r="CS59" i="1" s="1"/>
  <c r="AF59" i="1"/>
  <c r="CT59" i="1" s="1"/>
  <c r="AG59" i="1"/>
  <c r="AH59" i="1"/>
  <c r="AI59" i="1"/>
  <c r="CW59" i="1" s="1"/>
  <c r="AJ59" i="1"/>
  <c r="CQ59" i="1"/>
  <c r="CR59" i="1"/>
  <c r="CU59" i="1"/>
  <c r="CV59" i="1"/>
  <c r="CX59" i="1"/>
  <c r="GL59" i="1"/>
  <c r="GO59" i="1"/>
  <c r="GP59" i="1"/>
  <c r="GV59" i="1"/>
  <c r="HC59" i="1"/>
  <c r="I60" i="1"/>
  <c r="S60" i="1"/>
  <c r="AC60" i="1"/>
  <c r="AE60" i="1"/>
  <c r="AF60" i="1"/>
  <c r="AG60" i="1"/>
  <c r="CU60" i="1" s="1"/>
  <c r="T60" i="1" s="1"/>
  <c r="AH60" i="1"/>
  <c r="AI60" i="1"/>
  <c r="CW60" i="1" s="1"/>
  <c r="V60" i="1" s="1"/>
  <c r="AJ60" i="1"/>
  <c r="CQ60" i="1"/>
  <c r="CT60" i="1"/>
  <c r="CV60" i="1"/>
  <c r="U60" i="1" s="1"/>
  <c r="CX60" i="1"/>
  <c r="W60" i="1" s="1"/>
  <c r="GL60" i="1"/>
  <c r="GO60" i="1"/>
  <c r="GP60" i="1"/>
  <c r="GV60" i="1"/>
  <c r="HC60" i="1"/>
  <c r="GX60" i="1" s="1"/>
  <c r="AC61" i="1"/>
  <c r="AE61" i="1"/>
  <c r="CR61" i="1" s="1"/>
  <c r="AF61" i="1"/>
  <c r="AG61" i="1"/>
  <c r="AH61" i="1"/>
  <c r="AI61" i="1"/>
  <c r="CW61" i="1" s="1"/>
  <c r="AJ61" i="1"/>
  <c r="CX61" i="1" s="1"/>
  <c r="CT61" i="1"/>
  <c r="CU61" i="1"/>
  <c r="CV61" i="1"/>
  <c r="GL61" i="1"/>
  <c r="GO61" i="1"/>
  <c r="GP61" i="1"/>
  <c r="GV61" i="1"/>
  <c r="HC61" i="1"/>
  <c r="C62" i="1"/>
  <c r="D62" i="1"/>
  <c r="I62" i="1"/>
  <c r="P62" i="1" s="1"/>
  <c r="K62" i="1"/>
  <c r="R62" i="1"/>
  <c r="AC62" i="1"/>
  <c r="CQ62" i="1" s="1"/>
  <c r="AD62" i="1"/>
  <c r="AE62" i="1"/>
  <c r="AF62" i="1"/>
  <c r="AG62" i="1"/>
  <c r="AH62" i="1"/>
  <c r="CV62" i="1" s="1"/>
  <c r="U62" i="1" s="1"/>
  <c r="AI62" i="1"/>
  <c r="AJ62" i="1"/>
  <c r="CX62" i="1" s="1"/>
  <c r="W62" i="1" s="1"/>
  <c r="CR62" i="1"/>
  <c r="CS62" i="1"/>
  <c r="CU62" i="1"/>
  <c r="T62" i="1" s="1"/>
  <c r="CW62" i="1"/>
  <c r="V62" i="1" s="1"/>
  <c r="GL62" i="1"/>
  <c r="GO62" i="1"/>
  <c r="GP62" i="1"/>
  <c r="GV62" i="1"/>
  <c r="HC62" i="1" s="1"/>
  <c r="GX62" i="1" s="1"/>
  <c r="C63" i="1"/>
  <c r="D63" i="1"/>
  <c r="I63" i="1"/>
  <c r="Q63" i="1" s="1"/>
  <c r="K63" i="1"/>
  <c r="R63" i="1"/>
  <c r="W63" i="1"/>
  <c r="AC63" i="1"/>
  <c r="AD63" i="1"/>
  <c r="AE63" i="1"/>
  <c r="AF63" i="1"/>
  <c r="S63" i="1" s="1"/>
  <c r="AG63" i="1"/>
  <c r="CU63" i="1" s="1"/>
  <c r="T63" i="1" s="1"/>
  <c r="AH63" i="1"/>
  <c r="CV63" i="1" s="1"/>
  <c r="U63" i="1" s="1"/>
  <c r="AI63" i="1"/>
  <c r="AJ63" i="1"/>
  <c r="CR63" i="1"/>
  <c r="CS63" i="1"/>
  <c r="CT63" i="1"/>
  <c r="CW63" i="1"/>
  <c r="V63" i="1" s="1"/>
  <c r="CX63" i="1"/>
  <c r="GL63" i="1"/>
  <c r="GO63" i="1"/>
  <c r="GP63" i="1"/>
  <c r="GV63" i="1"/>
  <c r="HC63" i="1" s="1"/>
  <c r="GX63" i="1" s="1"/>
  <c r="I64" i="1"/>
  <c r="U64" i="1" s="1"/>
  <c r="S64" i="1"/>
  <c r="AC64" i="1"/>
  <c r="CQ64" i="1" s="1"/>
  <c r="AE64" i="1"/>
  <c r="CR64" i="1" s="1"/>
  <c r="AF64" i="1"/>
  <c r="AG64" i="1"/>
  <c r="CU64" i="1" s="1"/>
  <c r="T64" i="1" s="1"/>
  <c r="AH64" i="1"/>
  <c r="AI64" i="1"/>
  <c r="CW64" i="1" s="1"/>
  <c r="V64" i="1" s="1"/>
  <c r="AJ64" i="1"/>
  <c r="CS64" i="1"/>
  <c r="CT64" i="1"/>
  <c r="CV64" i="1"/>
  <c r="CX64" i="1"/>
  <c r="W64" i="1" s="1"/>
  <c r="GL64" i="1"/>
  <c r="GO64" i="1"/>
  <c r="GP64" i="1"/>
  <c r="GV64" i="1"/>
  <c r="HC64" i="1" s="1"/>
  <c r="GX64" i="1" s="1"/>
  <c r="AC65" i="1"/>
  <c r="AE65" i="1"/>
  <c r="AD65" i="1" s="1"/>
  <c r="AF65" i="1"/>
  <c r="AG65" i="1"/>
  <c r="CU65" i="1" s="1"/>
  <c r="AH65" i="1"/>
  <c r="AI65" i="1"/>
  <c r="AJ65" i="1"/>
  <c r="CT65" i="1"/>
  <c r="CV65" i="1"/>
  <c r="CW65" i="1"/>
  <c r="CX65" i="1"/>
  <c r="GL65" i="1"/>
  <c r="GO65" i="1"/>
  <c r="GP65" i="1"/>
  <c r="GV65" i="1"/>
  <c r="HC65" i="1" s="1"/>
  <c r="AC66" i="1"/>
  <c r="AD66" i="1"/>
  <c r="AE66" i="1"/>
  <c r="AF66" i="1"/>
  <c r="CT66" i="1" s="1"/>
  <c r="AG66" i="1"/>
  <c r="CU66" i="1" s="1"/>
  <c r="AH66" i="1"/>
  <c r="CV66" i="1" s="1"/>
  <c r="AI66" i="1"/>
  <c r="AJ66" i="1"/>
  <c r="CR66" i="1"/>
  <c r="CS66" i="1"/>
  <c r="CW66" i="1"/>
  <c r="CX66" i="1"/>
  <c r="GL66" i="1"/>
  <c r="GO66" i="1"/>
  <c r="GP66" i="1"/>
  <c r="GV66" i="1"/>
  <c r="HC66" i="1" s="1"/>
  <c r="I67" i="1"/>
  <c r="AC67" i="1"/>
  <c r="CQ67" i="1" s="1"/>
  <c r="AE67" i="1"/>
  <c r="CR67" i="1" s="1"/>
  <c r="AF67" i="1"/>
  <c r="AG67" i="1"/>
  <c r="CU67" i="1" s="1"/>
  <c r="AH67" i="1"/>
  <c r="AI67" i="1"/>
  <c r="CW67" i="1" s="1"/>
  <c r="AJ67" i="1"/>
  <c r="CS67" i="1"/>
  <c r="CT67" i="1"/>
  <c r="CV67" i="1"/>
  <c r="CX67" i="1"/>
  <c r="W67" i="1" s="1"/>
  <c r="GL67" i="1"/>
  <c r="GO67" i="1"/>
  <c r="GP67" i="1"/>
  <c r="GV67" i="1"/>
  <c r="HC67" i="1" s="1"/>
  <c r="AC68" i="1"/>
  <c r="AE68" i="1"/>
  <c r="AD68" i="1" s="1"/>
  <c r="AF68" i="1"/>
  <c r="AG68" i="1"/>
  <c r="CU68" i="1" s="1"/>
  <c r="AH68" i="1"/>
  <c r="AI68" i="1"/>
  <c r="AJ68" i="1"/>
  <c r="CX68" i="1" s="1"/>
  <c r="CT68" i="1"/>
  <c r="CV68" i="1"/>
  <c r="CW68" i="1"/>
  <c r="GL68" i="1"/>
  <c r="GO68" i="1"/>
  <c r="GP68" i="1"/>
  <c r="GV68" i="1"/>
  <c r="HC68" i="1" s="1"/>
  <c r="I69" i="1"/>
  <c r="Q69" i="1" s="1"/>
  <c r="R69" i="1"/>
  <c r="W69" i="1"/>
  <c r="AC69" i="1"/>
  <c r="AD69" i="1"/>
  <c r="AE69" i="1"/>
  <c r="AF69" i="1"/>
  <c r="S69" i="1" s="1"/>
  <c r="AG69" i="1"/>
  <c r="CU69" i="1" s="1"/>
  <c r="T69" i="1" s="1"/>
  <c r="AH69" i="1"/>
  <c r="CV69" i="1" s="1"/>
  <c r="U69" i="1" s="1"/>
  <c r="AI69" i="1"/>
  <c r="AJ69" i="1"/>
  <c r="CR69" i="1"/>
  <c r="CS69" i="1"/>
  <c r="CT69" i="1"/>
  <c r="CW69" i="1"/>
  <c r="V69" i="1" s="1"/>
  <c r="CX69" i="1"/>
  <c r="GL69" i="1"/>
  <c r="GO69" i="1"/>
  <c r="GP69" i="1"/>
  <c r="GV69" i="1"/>
  <c r="HC69" i="1" s="1"/>
  <c r="GX69" i="1" s="1"/>
  <c r="I70" i="1"/>
  <c r="S70" i="1"/>
  <c r="AC70" i="1"/>
  <c r="CQ70" i="1" s="1"/>
  <c r="AE70" i="1"/>
  <c r="CR70" i="1" s="1"/>
  <c r="AF70" i="1"/>
  <c r="AG70" i="1"/>
  <c r="CU70" i="1" s="1"/>
  <c r="AH70" i="1"/>
  <c r="AI70" i="1"/>
  <c r="CW70" i="1" s="1"/>
  <c r="V70" i="1" s="1"/>
  <c r="AJ70" i="1"/>
  <c r="CS70" i="1"/>
  <c r="CT70" i="1"/>
  <c r="CV70" i="1"/>
  <c r="CX70" i="1"/>
  <c r="W70" i="1" s="1"/>
  <c r="GL70" i="1"/>
  <c r="GO70" i="1"/>
  <c r="GP70" i="1"/>
  <c r="GV70" i="1"/>
  <c r="HC70" i="1" s="1"/>
  <c r="AC71" i="1"/>
  <c r="AE71" i="1"/>
  <c r="AD71" i="1" s="1"/>
  <c r="AF71" i="1"/>
  <c r="AG71" i="1"/>
  <c r="CU71" i="1" s="1"/>
  <c r="AH71" i="1"/>
  <c r="AI71" i="1"/>
  <c r="AJ71" i="1"/>
  <c r="CT71" i="1"/>
  <c r="CV71" i="1"/>
  <c r="CW71" i="1"/>
  <c r="CX71" i="1"/>
  <c r="GL71" i="1"/>
  <c r="GO71" i="1"/>
  <c r="GP71" i="1"/>
  <c r="GV71" i="1"/>
  <c r="HC71" i="1" s="1"/>
  <c r="I72" i="1"/>
  <c r="Q72" i="1" s="1"/>
  <c r="R72" i="1"/>
  <c r="W72" i="1"/>
  <c r="AC72" i="1"/>
  <c r="AD72" i="1"/>
  <c r="AE72" i="1"/>
  <c r="AF72" i="1"/>
  <c r="AG72" i="1"/>
  <c r="CU72" i="1" s="1"/>
  <c r="T72" i="1" s="1"/>
  <c r="AH72" i="1"/>
  <c r="CV72" i="1" s="1"/>
  <c r="U72" i="1" s="1"/>
  <c r="AI72" i="1"/>
  <c r="AJ72" i="1"/>
  <c r="CR72" i="1"/>
  <c r="CS72" i="1"/>
  <c r="CW72" i="1"/>
  <c r="V72" i="1" s="1"/>
  <c r="CX72" i="1"/>
  <c r="GL72" i="1"/>
  <c r="GO72" i="1"/>
  <c r="GP72" i="1"/>
  <c r="GV72" i="1"/>
  <c r="HC72" i="1" s="1"/>
  <c r="GX72" i="1" s="1"/>
  <c r="I73" i="1"/>
  <c r="S73" i="1"/>
  <c r="W73" i="1"/>
  <c r="AC73" i="1"/>
  <c r="CQ73" i="1" s="1"/>
  <c r="AE73" i="1"/>
  <c r="CR73" i="1" s="1"/>
  <c r="AF73" i="1"/>
  <c r="AG73" i="1"/>
  <c r="CU73" i="1" s="1"/>
  <c r="T73" i="1" s="1"/>
  <c r="AH73" i="1"/>
  <c r="AI73" i="1"/>
  <c r="CW73" i="1" s="1"/>
  <c r="AJ73" i="1"/>
  <c r="CS73" i="1"/>
  <c r="CT73" i="1"/>
  <c r="CV73" i="1"/>
  <c r="CX73" i="1"/>
  <c r="GL73" i="1"/>
  <c r="GO73" i="1"/>
  <c r="GP73" i="1"/>
  <c r="GV73" i="1"/>
  <c r="HC73" i="1" s="1"/>
  <c r="GX73" i="1" s="1"/>
  <c r="AC74" i="1"/>
  <c r="AE74" i="1"/>
  <c r="AD74" i="1" s="1"/>
  <c r="AF74" i="1"/>
  <c r="AG74" i="1"/>
  <c r="CU74" i="1" s="1"/>
  <c r="AH74" i="1"/>
  <c r="AI74" i="1"/>
  <c r="AJ74" i="1"/>
  <c r="CT74" i="1"/>
  <c r="CV74" i="1"/>
  <c r="CW74" i="1"/>
  <c r="CX74" i="1"/>
  <c r="GL74" i="1"/>
  <c r="GO74" i="1"/>
  <c r="GP74" i="1"/>
  <c r="GV74" i="1"/>
  <c r="HC74" i="1" s="1"/>
  <c r="I75" i="1"/>
  <c r="Q75" i="1" s="1"/>
  <c r="R75" i="1"/>
  <c r="W75" i="1"/>
  <c r="AC75" i="1"/>
  <c r="AE75" i="1"/>
  <c r="AD75" i="1" s="1"/>
  <c r="AF75" i="1"/>
  <c r="S75" i="1" s="1"/>
  <c r="AG75" i="1"/>
  <c r="CU75" i="1" s="1"/>
  <c r="T75" i="1" s="1"/>
  <c r="AH75" i="1"/>
  <c r="AI75" i="1"/>
  <c r="AJ75" i="1"/>
  <c r="CR75" i="1"/>
  <c r="CS75" i="1"/>
  <c r="CT75" i="1"/>
  <c r="CV75" i="1"/>
  <c r="CW75" i="1"/>
  <c r="V75" i="1" s="1"/>
  <c r="CX75" i="1"/>
  <c r="GL75" i="1"/>
  <c r="GO75" i="1"/>
  <c r="GP75" i="1"/>
  <c r="GV75" i="1"/>
  <c r="HC75" i="1" s="1"/>
  <c r="GX75" i="1" s="1"/>
  <c r="I76" i="1"/>
  <c r="S76" i="1" s="1"/>
  <c r="AC76" i="1"/>
  <c r="CQ76" i="1" s="1"/>
  <c r="AE76" i="1"/>
  <c r="CR76" i="1" s="1"/>
  <c r="AF76" i="1"/>
  <c r="AG76" i="1"/>
  <c r="CU76" i="1" s="1"/>
  <c r="AH76" i="1"/>
  <c r="AI76" i="1"/>
  <c r="CW76" i="1" s="1"/>
  <c r="V76" i="1" s="1"/>
  <c r="AJ76" i="1"/>
  <c r="CS76" i="1"/>
  <c r="CT76" i="1"/>
  <c r="CV76" i="1"/>
  <c r="CX76" i="1"/>
  <c r="GL76" i="1"/>
  <c r="GO76" i="1"/>
  <c r="GP76" i="1"/>
  <c r="GV76" i="1"/>
  <c r="HC76" i="1" s="1"/>
  <c r="I77" i="1"/>
  <c r="R77" i="1"/>
  <c r="S77" i="1"/>
  <c r="V77" i="1"/>
  <c r="AC77" i="1"/>
  <c r="AE77" i="1"/>
  <c r="AD77" i="1" s="1"/>
  <c r="AF77" i="1"/>
  <c r="AG77" i="1"/>
  <c r="CU77" i="1" s="1"/>
  <c r="T77" i="1" s="1"/>
  <c r="AH77" i="1"/>
  <c r="AI77" i="1"/>
  <c r="AJ77" i="1"/>
  <c r="CX77" i="1" s="1"/>
  <c r="W77" i="1" s="1"/>
  <c r="CT77" i="1"/>
  <c r="CV77" i="1"/>
  <c r="U77" i="1" s="1"/>
  <c r="CW77" i="1"/>
  <c r="GL77" i="1"/>
  <c r="GO77" i="1"/>
  <c r="GP77" i="1"/>
  <c r="GV77" i="1"/>
  <c r="HC77" i="1" s="1"/>
  <c r="GX77" i="1" s="1"/>
  <c r="I78" i="1"/>
  <c r="Q78" i="1" s="1"/>
  <c r="R78" i="1"/>
  <c r="S78" i="1"/>
  <c r="W78" i="1"/>
  <c r="AC78" i="1"/>
  <c r="AE78" i="1"/>
  <c r="AD78" i="1" s="1"/>
  <c r="AF78" i="1"/>
  <c r="AG78" i="1"/>
  <c r="CU78" i="1" s="1"/>
  <c r="T78" i="1" s="1"/>
  <c r="AH78" i="1"/>
  <c r="AI78" i="1"/>
  <c r="AJ78" i="1"/>
  <c r="CR78" i="1"/>
  <c r="CS78" i="1"/>
  <c r="CT78" i="1"/>
  <c r="CV78" i="1"/>
  <c r="CW78" i="1"/>
  <c r="V78" i="1" s="1"/>
  <c r="CX78" i="1"/>
  <c r="GL78" i="1"/>
  <c r="GO78" i="1"/>
  <c r="GP78" i="1"/>
  <c r="GV78" i="1"/>
  <c r="HC78" i="1" s="1"/>
  <c r="GX78" i="1" s="1"/>
  <c r="I79" i="1"/>
  <c r="S79" i="1" s="1"/>
  <c r="V79" i="1"/>
  <c r="W79" i="1"/>
  <c r="AC79" i="1"/>
  <c r="AE79" i="1"/>
  <c r="CR79" i="1" s="1"/>
  <c r="AF79" i="1"/>
  <c r="AG79" i="1"/>
  <c r="CU79" i="1" s="1"/>
  <c r="AH79" i="1"/>
  <c r="AI79" i="1"/>
  <c r="CW79" i="1" s="1"/>
  <c r="AJ79" i="1"/>
  <c r="CS79" i="1"/>
  <c r="CT79" i="1"/>
  <c r="CV79" i="1"/>
  <c r="CX79" i="1"/>
  <c r="GL79" i="1"/>
  <c r="GO79" i="1"/>
  <c r="GP79" i="1"/>
  <c r="GV79" i="1"/>
  <c r="HC79" i="1" s="1"/>
  <c r="GX79" i="1" s="1"/>
  <c r="AC80" i="1"/>
  <c r="AE80" i="1"/>
  <c r="AD80" i="1" s="1"/>
  <c r="AF80" i="1"/>
  <c r="CT80" i="1" s="1"/>
  <c r="AG80" i="1"/>
  <c r="CU80" i="1" s="1"/>
  <c r="AH80" i="1"/>
  <c r="AI80" i="1"/>
  <c r="AJ80" i="1"/>
  <c r="CX80" i="1" s="1"/>
  <c r="CV80" i="1"/>
  <c r="CW80" i="1"/>
  <c r="GL80" i="1"/>
  <c r="GO80" i="1"/>
  <c r="GP80" i="1"/>
  <c r="GV80" i="1"/>
  <c r="HC80" i="1" s="1"/>
  <c r="I81" i="1"/>
  <c r="R81" i="1" s="1"/>
  <c r="W81" i="1"/>
  <c r="AC81" i="1"/>
  <c r="AE81" i="1"/>
  <c r="AD81" i="1" s="1"/>
  <c r="AF81" i="1"/>
  <c r="S81" i="1" s="1"/>
  <c r="AG81" i="1"/>
  <c r="CU81" i="1" s="1"/>
  <c r="T81" i="1" s="1"/>
  <c r="AH81" i="1"/>
  <c r="AI81" i="1"/>
  <c r="AJ81" i="1"/>
  <c r="CR81" i="1"/>
  <c r="CS81" i="1"/>
  <c r="CT81" i="1"/>
  <c r="CV81" i="1"/>
  <c r="CW81" i="1"/>
  <c r="V81" i="1" s="1"/>
  <c r="CX81" i="1"/>
  <c r="GL81" i="1"/>
  <c r="GO81" i="1"/>
  <c r="GP81" i="1"/>
  <c r="GV81" i="1"/>
  <c r="HC81" i="1" s="1"/>
  <c r="GX81" i="1" s="1"/>
  <c r="I82" i="1"/>
  <c r="AC82" i="1"/>
  <c r="AE82" i="1"/>
  <c r="CR82" i="1" s="1"/>
  <c r="AF82" i="1"/>
  <c r="AG82" i="1"/>
  <c r="CU82" i="1" s="1"/>
  <c r="AH82" i="1"/>
  <c r="AI82" i="1"/>
  <c r="CW82" i="1" s="1"/>
  <c r="AJ82" i="1"/>
  <c r="CX82" i="1" s="1"/>
  <c r="CS82" i="1"/>
  <c r="CT82" i="1"/>
  <c r="CV82" i="1"/>
  <c r="GL82" i="1"/>
  <c r="GO82" i="1"/>
  <c r="GP82" i="1"/>
  <c r="GV82" i="1"/>
  <c r="HC82" i="1" s="1"/>
  <c r="I83" i="1"/>
  <c r="R83" i="1"/>
  <c r="S83" i="1"/>
  <c r="AC83" i="1"/>
  <c r="AE83" i="1"/>
  <c r="AD83" i="1" s="1"/>
  <c r="AF83" i="1"/>
  <c r="CT83" i="1" s="1"/>
  <c r="AG83" i="1"/>
  <c r="CU83" i="1" s="1"/>
  <c r="T83" i="1" s="1"/>
  <c r="AH83" i="1"/>
  <c r="AI83" i="1"/>
  <c r="AJ83" i="1"/>
  <c r="CX83" i="1" s="1"/>
  <c r="W83" i="1" s="1"/>
  <c r="CV83" i="1"/>
  <c r="U83" i="1" s="1"/>
  <c r="CW83" i="1"/>
  <c r="V83" i="1" s="1"/>
  <c r="GL83" i="1"/>
  <c r="GO83" i="1"/>
  <c r="GP83" i="1"/>
  <c r="GV83" i="1"/>
  <c r="HC83" i="1" s="1"/>
  <c r="GX83" i="1" s="1"/>
  <c r="I84" i="1"/>
  <c r="R84" i="1"/>
  <c r="AC84" i="1"/>
  <c r="AE84" i="1"/>
  <c r="AD84" i="1" s="1"/>
  <c r="AB84" i="1" s="1"/>
  <c r="AF84" i="1"/>
  <c r="S84" i="1" s="1"/>
  <c r="AG84" i="1"/>
  <c r="CU84" i="1" s="1"/>
  <c r="T84" i="1" s="1"/>
  <c r="AH84" i="1"/>
  <c r="AI84" i="1"/>
  <c r="AJ84" i="1"/>
  <c r="CR84" i="1"/>
  <c r="CS84" i="1"/>
  <c r="CV84" i="1"/>
  <c r="CW84" i="1"/>
  <c r="V84" i="1" s="1"/>
  <c r="CX84" i="1"/>
  <c r="W84" i="1" s="1"/>
  <c r="GL84" i="1"/>
  <c r="GO84" i="1"/>
  <c r="GP84" i="1"/>
  <c r="GV84" i="1"/>
  <c r="HC84" i="1" s="1"/>
  <c r="GX84" i="1" s="1"/>
  <c r="I85" i="1"/>
  <c r="S85" i="1" s="1"/>
  <c r="V85" i="1"/>
  <c r="AC85" i="1"/>
  <c r="AE85" i="1"/>
  <c r="CR85" i="1" s="1"/>
  <c r="AF85" i="1"/>
  <c r="AG85" i="1"/>
  <c r="CU85" i="1" s="1"/>
  <c r="T85" i="1" s="1"/>
  <c r="AH85" i="1"/>
  <c r="AI85" i="1"/>
  <c r="CW85" i="1" s="1"/>
  <c r="AJ85" i="1"/>
  <c r="CX85" i="1" s="1"/>
  <c r="W85" i="1" s="1"/>
  <c r="CS85" i="1"/>
  <c r="CT85" i="1"/>
  <c r="CV85" i="1"/>
  <c r="GL85" i="1"/>
  <c r="GO85" i="1"/>
  <c r="GP85" i="1"/>
  <c r="GV85" i="1"/>
  <c r="HC85" i="1" s="1"/>
  <c r="GX85" i="1" s="1"/>
  <c r="AC86" i="1"/>
  <c r="AE86" i="1"/>
  <c r="AD86" i="1" s="1"/>
  <c r="AF86" i="1"/>
  <c r="CT86" i="1" s="1"/>
  <c r="AG86" i="1"/>
  <c r="CU86" i="1" s="1"/>
  <c r="AH86" i="1"/>
  <c r="AI86" i="1"/>
  <c r="AJ86" i="1"/>
  <c r="CV86" i="1"/>
  <c r="CW86" i="1"/>
  <c r="CX86" i="1"/>
  <c r="GL86" i="1"/>
  <c r="GO86" i="1"/>
  <c r="GP86" i="1"/>
  <c r="GV86" i="1"/>
  <c r="HC86" i="1"/>
  <c r="I87" i="1"/>
  <c r="R87" i="1" s="1"/>
  <c r="S87" i="1"/>
  <c r="AC87" i="1"/>
  <c r="AE87" i="1"/>
  <c r="AD87" i="1" s="1"/>
  <c r="AB87" i="1" s="1"/>
  <c r="AF87" i="1"/>
  <c r="CT87" i="1" s="1"/>
  <c r="AG87" i="1"/>
  <c r="CU87" i="1" s="1"/>
  <c r="T87" i="1" s="1"/>
  <c r="AH87" i="1"/>
  <c r="AI87" i="1"/>
  <c r="AJ87" i="1"/>
  <c r="CR87" i="1"/>
  <c r="CS87" i="1"/>
  <c r="CV87" i="1"/>
  <c r="CW87" i="1"/>
  <c r="CX87" i="1"/>
  <c r="W87" i="1" s="1"/>
  <c r="GL87" i="1"/>
  <c r="GO87" i="1"/>
  <c r="GP87" i="1"/>
  <c r="GV87" i="1"/>
  <c r="HC87" i="1" s="1"/>
  <c r="C88" i="1"/>
  <c r="D88" i="1"/>
  <c r="I88" i="1"/>
  <c r="K88" i="1"/>
  <c r="P88" i="1"/>
  <c r="R88" i="1"/>
  <c r="T88" i="1"/>
  <c r="W88" i="1"/>
  <c r="AC88" i="1"/>
  <c r="AD88" i="1"/>
  <c r="AE88" i="1"/>
  <c r="Q88" i="1" s="1"/>
  <c r="AF88" i="1"/>
  <c r="AG88" i="1"/>
  <c r="AH88" i="1"/>
  <c r="CV88" i="1" s="1"/>
  <c r="U88" i="1" s="1"/>
  <c r="AI88" i="1"/>
  <c r="AJ88" i="1"/>
  <c r="CQ88" i="1"/>
  <c r="CS88" i="1"/>
  <c r="CU88" i="1"/>
  <c r="CW88" i="1"/>
  <c r="V88" i="1" s="1"/>
  <c r="CX88" i="1"/>
  <c r="GL88" i="1"/>
  <c r="GO88" i="1"/>
  <c r="GP88" i="1"/>
  <c r="GV88" i="1"/>
  <c r="HC88" i="1" s="1"/>
  <c r="GX88" i="1" s="1"/>
  <c r="C89" i="1"/>
  <c r="D89" i="1"/>
  <c r="I89" i="1"/>
  <c r="S89" i="1" s="1"/>
  <c r="K89" i="1"/>
  <c r="P89" i="1"/>
  <c r="Q89" i="1"/>
  <c r="CP89" i="1" s="1"/>
  <c r="O89" i="1" s="1"/>
  <c r="W89" i="1"/>
  <c r="AC89" i="1"/>
  <c r="AE89" i="1"/>
  <c r="CS89" i="1" s="1"/>
  <c r="AF89" i="1"/>
  <c r="CT89" i="1" s="1"/>
  <c r="AG89" i="1"/>
  <c r="AH89" i="1"/>
  <c r="AI89" i="1"/>
  <c r="CW89" i="1" s="1"/>
  <c r="V89" i="1" s="1"/>
  <c r="AJ89" i="1"/>
  <c r="CQ89" i="1"/>
  <c r="CU89" i="1"/>
  <c r="T89" i="1" s="1"/>
  <c r="CV89" i="1"/>
  <c r="U89" i="1" s="1"/>
  <c r="CX89" i="1"/>
  <c r="GL89" i="1"/>
  <c r="GO89" i="1"/>
  <c r="GP89" i="1"/>
  <c r="GV89" i="1"/>
  <c r="GX89" i="1"/>
  <c r="HC89" i="1"/>
  <c r="I90" i="1"/>
  <c r="R90" i="1" s="1"/>
  <c r="S90" i="1"/>
  <c r="X90" i="1" s="1"/>
  <c r="T90" i="1"/>
  <c r="Y90" i="1"/>
  <c r="AC90" i="1"/>
  <c r="AE90" i="1"/>
  <c r="AF90" i="1"/>
  <c r="AG90" i="1"/>
  <c r="CU90" i="1" s="1"/>
  <c r="AH90" i="1"/>
  <c r="CV90" i="1" s="1"/>
  <c r="U90" i="1" s="1"/>
  <c r="AI90" i="1"/>
  <c r="CW90" i="1" s="1"/>
  <c r="V90" i="1" s="1"/>
  <c r="AJ90" i="1"/>
  <c r="CQ90" i="1"/>
  <c r="CT90" i="1"/>
  <c r="CX90" i="1"/>
  <c r="W90" i="1" s="1"/>
  <c r="GL90" i="1"/>
  <c r="GO90" i="1"/>
  <c r="GP90" i="1"/>
  <c r="GV90" i="1"/>
  <c r="HC90" i="1"/>
  <c r="GX90" i="1" s="1"/>
  <c r="AC91" i="1"/>
  <c r="AD91" i="1"/>
  <c r="AE91" i="1"/>
  <c r="CS91" i="1" s="1"/>
  <c r="AF91" i="1"/>
  <c r="AG91" i="1"/>
  <c r="AH91" i="1"/>
  <c r="CV91" i="1" s="1"/>
  <c r="AI91" i="1"/>
  <c r="CW91" i="1" s="1"/>
  <c r="AJ91" i="1"/>
  <c r="CT91" i="1"/>
  <c r="CU91" i="1"/>
  <c r="CX91" i="1"/>
  <c r="GL91" i="1"/>
  <c r="GO91" i="1"/>
  <c r="GP91" i="1"/>
  <c r="GV91" i="1"/>
  <c r="HC91" i="1" s="1"/>
  <c r="C92" i="1"/>
  <c r="D92" i="1"/>
  <c r="I92" i="1"/>
  <c r="K92" i="1"/>
  <c r="AC92" i="1"/>
  <c r="CQ92" i="1" s="1"/>
  <c r="AD92" i="1"/>
  <c r="AB92" i="1" s="1"/>
  <c r="AE92" i="1"/>
  <c r="AF92" i="1"/>
  <c r="AG92" i="1"/>
  <c r="AH92" i="1"/>
  <c r="CV92" i="1" s="1"/>
  <c r="U92" i="1" s="1"/>
  <c r="AI92" i="1"/>
  <c r="CW92" i="1" s="1"/>
  <c r="V92" i="1" s="1"/>
  <c r="AJ92" i="1"/>
  <c r="CX92" i="1" s="1"/>
  <c r="CR92" i="1"/>
  <c r="CS92" i="1"/>
  <c r="CU92" i="1"/>
  <c r="T92" i="1" s="1"/>
  <c r="GL92" i="1"/>
  <c r="GO92" i="1"/>
  <c r="GP92" i="1"/>
  <c r="GV92" i="1"/>
  <c r="HC92" i="1"/>
  <c r="C93" i="1"/>
  <c r="D93" i="1"/>
  <c r="I93" i="1"/>
  <c r="K93" i="1"/>
  <c r="AB93" i="1"/>
  <c r="AC93" i="1"/>
  <c r="AE93" i="1"/>
  <c r="AD93" i="1" s="1"/>
  <c r="AF93" i="1"/>
  <c r="S93" i="1" s="1"/>
  <c r="AG93" i="1"/>
  <c r="CU93" i="1" s="1"/>
  <c r="T93" i="1" s="1"/>
  <c r="AH93" i="1"/>
  <c r="AI93" i="1"/>
  <c r="CW93" i="1" s="1"/>
  <c r="AJ93" i="1"/>
  <c r="CR93" i="1"/>
  <c r="CS93" i="1"/>
  <c r="CT93" i="1"/>
  <c r="CV93" i="1"/>
  <c r="CX93" i="1"/>
  <c r="GL93" i="1"/>
  <c r="GO93" i="1"/>
  <c r="GP93" i="1"/>
  <c r="GV93" i="1"/>
  <c r="HC93" i="1" s="1"/>
  <c r="I94" i="1"/>
  <c r="R94" i="1" s="1"/>
  <c r="AC94" i="1"/>
  <c r="AE94" i="1"/>
  <c r="AF94" i="1"/>
  <c r="AG94" i="1"/>
  <c r="CU94" i="1" s="1"/>
  <c r="AH94" i="1"/>
  <c r="AI94" i="1"/>
  <c r="CW94" i="1" s="1"/>
  <c r="V94" i="1" s="1"/>
  <c r="AJ94" i="1"/>
  <c r="CT94" i="1"/>
  <c r="CV94" i="1"/>
  <c r="U94" i="1" s="1"/>
  <c r="CX94" i="1"/>
  <c r="W94" i="1" s="1"/>
  <c r="GL94" i="1"/>
  <c r="GO94" i="1"/>
  <c r="GP94" i="1"/>
  <c r="GV94" i="1"/>
  <c r="HC94" i="1" s="1"/>
  <c r="GX94" i="1" s="1"/>
  <c r="AC95" i="1"/>
  <c r="AE95" i="1"/>
  <c r="AD95" i="1" s="1"/>
  <c r="AF95" i="1"/>
  <c r="AG95" i="1"/>
  <c r="CU95" i="1" s="1"/>
  <c r="AH95" i="1"/>
  <c r="AI95" i="1"/>
  <c r="AJ95" i="1"/>
  <c r="CT95" i="1"/>
  <c r="CV95" i="1"/>
  <c r="CW95" i="1"/>
  <c r="CX95" i="1"/>
  <c r="GL95" i="1"/>
  <c r="GO95" i="1"/>
  <c r="GP95" i="1"/>
  <c r="GV95" i="1"/>
  <c r="HC95" i="1" s="1"/>
  <c r="AC96" i="1"/>
  <c r="AE96" i="1"/>
  <c r="CR96" i="1" s="1"/>
  <c r="AF96" i="1"/>
  <c r="AG96" i="1"/>
  <c r="CU96" i="1" s="1"/>
  <c r="AH96" i="1"/>
  <c r="AI96" i="1"/>
  <c r="AJ96" i="1"/>
  <c r="CQ96" i="1"/>
  <c r="CV96" i="1"/>
  <c r="CW96" i="1"/>
  <c r="CX96" i="1"/>
  <c r="GL96" i="1"/>
  <c r="GO96" i="1"/>
  <c r="GP96" i="1"/>
  <c r="GV96" i="1"/>
  <c r="HC96" i="1"/>
  <c r="AB97" i="1"/>
  <c r="AC97" i="1"/>
  <c r="CQ97" i="1" s="1"/>
  <c r="AD97" i="1"/>
  <c r="AE97" i="1"/>
  <c r="AF97" i="1"/>
  <c r="AG97" i="1"/>
  <c r="AH97" i="1"/>
  <c r="CV97" i="1" s="1"/>
  <c r="AI97" i="1"/>
  <c r="AJ97" i="1"/>
  <c r="CX97" i="1" s="1"/>
  <c r="CR97" i="1"/>
  <c r="CS97" i="1"/>
  <c r="CT97" i="1"/>
  <c r="CU97" i="1"/>
  <c r="CW97" i="1"/>
  <c r="GL97" i="1"/>
  <c r="GO97" i="1"/>
  <c r="GP97" i="1"/>
  <c r="GV97" i="1"/>
  <c r="HC97" i="1" s="1"/>
  <c r="AC98" i="1"/>
  <c r="AD98" i="1"/>
  <c r="AE98" i="1"/>
  <c r="AF98" i="1"/>
  <c r="CT98" i="1" s="1"/>
  <c r="AG98" i="1"/>
  <c r="AH98" i="1"/>
  <c r="CV98" i="1" s="1"/>
  <c r="AI98" i="1"/>
  <c r="CW98" i="1" s="1"/>
  <c r="AJ98" i="1"/>
  <c r="CX98" i="1" s="1"/>
  <c r="CQ98" i="1"/>
  <c r="CR98" i="1"/>
  <c r="CS98" i="1"/>
  <c r="CU98" i="1"/>
  <c r="GL98" i="1"/>
  <c r="GO98" i="1"/>
  <c r="GP98" i="1"/>
  <c r="GV98" i="1"/>
  <c r="HC98" i="1" s="1"/>
  <c r="AC99" i="1"/>
  <c r="AE99" i="1"/>
  <c r="CR99" i="1" s="1"/>
  <c r="AF99" i="1"/>
  <c r="AG99" i="1"/>
  <c r="CU99" i="1" s="1"/>
  <c r="AH99" i="1"/>
  <c r="AI99" i="1"/>
  <c r="AJ99" i="1"/>
  <c r="CQ99" i="1"/>
  <c r="CV99" i="1"/>
  <c r="CW99" i="1"/>
  <c r="CX99" i="1"/>
  <c r="GL99" i="1"/>
  <c r="GO99" i="1"/>
  <c r="GP99" i="1"/>
  <c r="GV99" i="1"/>
  <c r="HC99" i="1"/>
  <c r="I100" i="1"/>
  <c r="P100" i="1" s="1"/>
  <c r="T100" i="1"/>
  <c r="AB100" i="1"/>
  <c r="AC100" i="1"/>
  <c r="CQ100" i="1" s="1"/>
  <c r="AD100" i="1"/>
  <c r="AE100" i="1"/>
  <c r="AF100" i="1"/>
  <c r="S100" i="1" s="1"/>
  <c r="AG100" i="1"/>
  <c r="AH100" i="1"/>
  <c r="CV100" i="1" s="1"/>
  <c r="U100" i="1" s="1"/>
  <c r="AI100" i="1"/>
  <c r="AJ100" i="1"/>
  <c r="CX100" i="1" s="1"/>
  <c r="W100" i="1" s="1"/>
  <c r="CR100" i="1"/>
  <c r="CS100" i="1"/>
  <c r="CT100" i="1"/>
  <c r="CU100" i="1"/>
  <c r="CW100" i="1"/>
  <c r="CY100" i="1"/>
  <c r="GL100" i="1"/>
  <c r="GO100" i="1"/>
  <c r="GP100" i="1"/>
  <c r="GV100" i="1"/>
  <c r="HC100" i="1" s="1"/>
  <c r="GX100" i="1" s="1"/>
  <c r="AC101" i="1"/>
  <c r="AB101" i="1" s="1"/>
  <c r="AD101" i="1"/>
  <c r="AE101" i="1"/>
  <c r="AF101" i="1"/>
  <c r="CT101" i="1" s="1"/>
  <c r="AG101" i="1"/>
  <c r="AH101" i="1"/>
  <c r="AI101" i="1"/>
  <c r="CW101" i="1" s="1"/>
  <c r="AJ101" i="1"/>
  <c r="CX101" i="1" s="1"/>
  <c r="CQ101" i="1"/>
  <c r="CR101" i="1"/>
  <c r="CS101" i="1"/>
  <c r="CU101" i="1"/>
  <c r="CV101" i="1"/>
  <c r="GL101" i="1"/>
  <c r="GO101" i="1"/>
  <c r="GP101" i="1"/>
  <c r="GV101" i="1"/>
  <c r="HC101" i="1" s="1"/>
  <c r="AC102" i="1"/>
  <c r="AE102" i="1"/>
  <c r="CR102" i="1" s="1"/>
  <c r="AF102" i="1"/>
  <c r="AG102" i="1"/>
  <c r="CU102" i="1" s="1"/>
  <c r="AH102" i="1"/>
  <c r="AI102" i="1"/>
  <c r="AJ102" i="1"/>
  <c r="CQ102" i="1"/>
  <c r="CV102" i="1"/>
  <c r="CW102" i="1"/>
  <c r="CX102" i="1"/>
  <c r="GL102" i="1"/>
  <c r="GO102" i="1"/>
  <c r="GP102" i="1"/>
  <c r="GV102" i="1"/>
  <c r="HC102" i="1"/>
  <c r="I103" i="1"/>
  <c r="T103" i="1" s="1"/>
  <c r="AB103" i="1"/>
  <c r="AC103" i="1"/>
  <c r="CQ103" i="1" s="1"/>
  <c r="AD103" i="1"/>
  <c r="AE103" i="1"/>
  <c r="AF103" i="1"/>
  <c r="AG103" i="1"/>
  <c r="AH103" i="1"/>
  <c r="CV103" i="1" s="1"/>
  <c r="AI103" i="1"/>
  <c r="AJ103" i="1"/>
  <c r="CX103" i="1" s="1"/>
  <c r="CR103" i="1"/>
  <c r="CS103" i="1"/>
  <c r="CT103" i="1"/>
  <c r="CU103" i="1"/>
  <c r="CW103" i="1"/>
  <c r="GL103" i="1"/>
  <c r="GO103" i="1"/>
  <c r="GP103" i="1"/>
  <c r="GV103" i="1"/>
  <c r="HC103" i="1" s="1"/>
  <c r="AC104" i="1"/>
  <c r="AD104" i="1"/>
  <c r="AB104" i="1" s="1"/>
  <c r="AE104" i="1"/>
  <c r="AF104" i="1"/>
  <c r="CT104" i="1" s="1"/>
  <c r="AG104" i="1"/>
  <c r="AH104" i="1"/>
  <c r="AI104" i="1"/>
  <c r="CW104" i="1" s="1"/>
  <c r="AJ104" i="1"/>
  <c r="CX104" i="1" s="1"/>
  <c r="CQ104" i="1"/>
  <c r="CR104" i="1"/>
  <c r="CS104" i="1"/>
  <c r="CU104" i="1"/>
  <c r="CV104" i="1"/>
  <c r="GL104" i="1"/>
  <c r="GO104" i="1"/>
  <c r="GP104" i="1"/>
  <c r="GV104" i="1"/>
  <c r="HC104" i="1" s="1"/>
  <c r="AC105" i="1"/>
  <c r="AE105" i="1"/>
  <c r="CR105" i="1" s="1"/>
  <c r="AF105" i="1"/>
  <c r="AG105" i="1"/>
  <c r="CU105" i="1" s="1"/>
  <c r="AH105" i="1"/>
  <c r="AI105" i="1"/>
  <c r="AJ105" i="1"/>
  <c r="CQ105" i="1"/>
  <c r="CV105" i="1"/>
  <c r="CW105" i="1"/>
  <c r="CX105" i="1"/>
  <c r="GL105" i="1"/>
  <c r="GO105" i="1"/>
  <c r="GP105" i="1"/>
  <c r="GV105" i="1"/>
  <c r="HC105" i="1"/>
  <c r="C106" i="1"/>
  <c r="D106" i="1"/>
  <c r="I106" i="1"/>
  <c r="K106" i="1"/>
  <c r="V106" i="1"/>
  <c r="W106" i="1"/>
  <c r="AC106" i="1"/>
  <c r="AE106" i="1"/>
  <c r="AF106" i="1"/>
  <c r="AG106" i="1"/>
  <c r="CU106" i="1" s="1"/>
  <c r="T106" i="1" s="1"/>
  <c r="AH106" i="1"/>
  <c r="AI106" i="1"/>
  <c r="AJ106" i="1"/>
  <c r="CX106" i="1" s="1"/>
  <c r="CQ106" i="1"/>
  <c r="CT106" i="1"/>
  <c r="CV106" i="1"/>
  <c r="U106" i="1" s="1"/>
  <c r="CW106" i="1"/>
  <c r="GL106" i="1"/>
  <c r="GO106" i="1"/>
  <c r="GP106" i="1"/>
  <c r="GV106" i="1"/>
  <c r="HC106" i="1"/>
  <c r="GX106" i="1" s="1"/>
  <c r="C107" i="1"/>
  <c r="D107" i="1"/>
  <c r="I107" i="1"/>
  <c r="I113" i="1" s="1"/>
  <c r="K107" i="1"/>
  <c r="P107" i="1"/>
  <c r="V107" i="1"/>
  <c r="AC107" i="1"/>
  <c r="CQ107" i="1" s="1"/>
  <c r="AD107" i="1"/>
  <c r="AE107" i="1"/>
  <c r="CS107" i="1" s="1"/>
  <c r="AF107" i="1"/>
  <c r="S107" i="1" s="1"/>
  <c r="AG107" i="1"/>
  <c r="AH107" i="1"/>
  <c r="AI107" i="1"/>
  <c r="AJ107" i="1"/>
  <c r="CX107" i="1" s="1"/>
  <c r="W107" i="1" s="1"/>
  <c r="CR107" i="1"/>
  <c r="CT107" i="1"/>
  <c r="CU107" i="1"/>
  <c r="T107" i="1" s="1"/>
  <c r="CV107" i="1"/>
  <c r="U107" i="1" s="1"/>
  <c r="CW107" i="1"/>
  <c r="GL107" i="1"/>
  <c r="GO107" i="1"/>
  <c r="GP107" i="1"/>
  <c r="GV107" i="1"/>
  <c r="HC107" i="1" s="1"/>
  <c r="GX107" i="1" s="1"/>
  <c r="I108" i="1"/>
  <c r="P108" i="1" s="1"/>
  <c r="R108" i="1"/>
  <c r="W108" i="1"/>
  <c r="AC108" i="1"/>
  <c r="AD108" i="1"/>
  <c r="AE108" i="1"/>
  <c r="AF108" i="1"/>
  <c r="AG108" i="1"/>
  <c r="AH108" i="1"/>
  <c r="CV108" i="1" s="1"/>
  <c r="U108" i="1" s="1"/>
  <c r="AI108" i="1"/>
  <c r="AJ108" i="1"/>
  <c r="CQ108" i="1"/>
  <c r="CR108" i="1"/>
  <c r="CS108" i="1"/>
  <c r="CU108" i="1"/>
  <c r="CW108" i="1"/>
  <c r="V108" i="1" s="1"/>
  <c r="CX108" i="1"/>
  <c r="GL108" i="1"/>
  <c r="GO108" i="1"/>
  <c r="GP108" i="1"/>
  <c r="GV108" i="1"/>
  <c r="HC108" i="1" s="1"/>
  <c r="GX108" i="1" s="1"/>
  <c r="I109" i="1"/>
  <c r="AC109" i="1"/>
  <c r="AE109" i="1"/>
  <c r="CR109" i="1" s="1"/>
  <c r="AF109" i="1"/>
  <c r="AG109" i="1"/>
  <c r="CU109" i="1" s="1"/>
  <c r="T109" i="1" s="1"/>
  <c r="AH109" i="1"/>
  <c r="CV109" i="1" s="1"/>
  <c r="AI109" i="1"/>
  <c r="CW109" i="1" s="1"/>
  <c r="AJ109" i="1"/>
  <c r="CQ109" i="1"/>
  <c r="CS109" i="1"/>
  <c r="CT109" i="1"/>
  <c r="CX109" i="1"/>
  <c r="GL109" i="1"/>
  <c r="GO109" i="1"/>
  <c r="GP109" i="1"/>
  <c r="GV109" i="1"/>
  <c r="HC109" i="1"/>
  <c r="AC110" i="1"/>
  <c r="CQ110" i="1" s="1"/>
  <c r="AD110" i="1"/>
  <c r="AE110" i="1"/>
  <c r="CS110" i="1" s="1"/>
  <c r="AF110" i="1"/>
  <c r="AG110" i="1"/>
  <c r="AH110" i="1"/>
  <c r="AI110" i="1"/>
  <c r="AJ110" i="1"/>
  <c r="CX110" i="1" s="1"/>
  <c r="CR110" i="1"/>
  <c r="CT110" i="1"/>
  <c r="CU110" i="1"/>
  <c r="CV110" i="1"/>
  <c r="CW110" i="1"/>
  <c r="GL110" i="1"/>
  <c r="GO110" i="1"/>
  <c r="GP110" i="1"/>
  <c r="GV110" i="1"/>
  <c r="HC110" i="1" s="1"/>
  <c r="AC111" i="1"/>
  <c r="AD111" i="1"/>
  <c r="AE111" i="1"/>
  <c r="AF111" i="1"/>
  <c r="AG111" i="1"/>
  <c r="AH111" i="1"/>
  <c r="CV111" i="1" s="1"/>
  <c r="AI111" i="1"/>
  <c r="AJ111" i="1"/>
  <c r="CQ111" i="1"/>
  <c r="CR111" i="1"/>
  <c r="CS111" i="1"/>
  <c r="CU111" i="1"/>
  <c r="CW111" i="1"/>
  <c r="CX111" i="1"/>
  <c r="GL111" i="1"/>
  <c r="GO111" i="1"/>
  <c r="GP111" i="1"/>
  <c r="GV111" i="1"/>
  <c r="HC111" i="1" s="1"/>
  <c r="I112" i="1"/>
  <c r="S112" i="1" s="1"/>
  <c r="T112" i="1"/>
  <c r="AC112" i="1"/>
  <c r="AE112" i="1"/>
  <c r="CR112" i="1" s="1"/>
  <c r="AF112" i="1"/>
  <c r="CT112" i="1" s="1"/>
  <c r="AG112" i="1"/>
  <c r="CU112" i="1" s="1"/>
  <c r="AH112" i="1"/>
  <c r="CV112" i="1" s="1"/>
  <c r="U112" i="1" s="1"/>
  <c r="AI112" i="1"/>
  <c r="CW112" i="1" s="1"/>
  <c r="V112" i="1" s="1"/>
  <c r="AJ112" i="1"/>
  <c r="CQ112" i="1"/>
  <c r="CS112" i="1"/>
  <c r="CX112" i="1"/>
  <c r="GL112" i="1"/>
  <c r="GO112" i="1"/>
  <c r="GP112" i="1"/>
  <c r="GV112" i="1"/>
  <c r="HC112" i="1"/>
  <c r="GX112" i="1" s="1"/>
  <c r="P113" i="1"/>
  <c r="V113" i="1"/>
  <c r="AC113" i="1"/>
  <c r="AD113" i="1"/>
  <c r="AE113" i="1"/>
  <c r="CS113" i="1" s="1"/>
  <c r="AF113" i="1"/>
  <c r="S113" i="1" s="1"/>
  <c r="AG113" i="1"/>
  <c r="AH113" i="1"/>
  <c r="AI113" i="1"/>
  <c r="AJ113" i="1"/>
  <c r="CX113" i="1" s="1"/>
  <c r="W113" i="1" s="1"/>
  <c r="CR113" i="1"/>
  <c r="CT113" i="1"/>
  <c r="CU113" i="1"/>
  <c r="T113" i="1" s="1"/>
  <c r="CV113" i="1"/>
  <c r="U113" i="1" s="1"/>
  <c r="CW113" i="1"/>
  <c r="GL113" i="1"/>
  <c r="GO113" i="1"/>
  <c r="GP113" i="1"/>
  <c r="GV113" i="1"/>
  <c r="HC113" i="1" s="1"/>
  <c r="GX113" i="1" s="1"/>
  <c r="I114" i="1"/>
  <c r="P114" i="1" s="1"/>
  <c r="R114" i="1"/>
  <c r="W114" i="1"/>
  <c r="AC114" i="1"/>
  <c r="AD114" i="1"/>
  <c r="AE114" i="1"/>
  <c r="AF114" i="1"/>
  <c r="AG114" i="1"/>
  <c r="AH114" i="1"/>
  <c r="CV114" i="1" s="1"/>
  <c r="U114" i="1" s="1"/>
  <c r="AI114" i="1"/>
  <c r="AJ114" i="1"/>
  <c r="CQ114" i="1"/>
  <c r="CR114" i="1"/>
  <c r="CS114" i="1"/>
  <c r="CU114" i="1"/>
  <c r="T114" i="1" s="1"/>
  <c r="CW114" i="1"/>
  <c r="V114" i="1" s="1"/>
  <c r="CX114" i="1"/>
  <c r="GL114" i="1"/>
  <c r="GO114" i="1"/>
  <c r="GP114" i="1"/>
  <c r="GV114" i="1"/>
  <c r="HC114" i="1" s="1"/>
  <c r="GX114" i="1" s="1"/>
  <c r="I115" i="1"/>
  <c r="S115" i="1" s="1"/>
  <c r="T115" i="1"/>
  <c r="AC115" i="1"/>
  <c r="AE115" i="1"/>
  <c r="CR115" i="1" s="1"/>
  <c r="AF115" i="1"/>
  <c r="CT115" i="1" s="1"/>
  <c r="AG115" i="1"/>
  <c r="CU115" i="1" s="1"/>
  <c r="AH115" i="1"/>
  <c r="CV115" i="1" s="1"/>
  <c r="U115" i="1" s="1"/>
  <c r="AI115" i="1"/>
  <c r="CW115" i="1" s="1"/>
  <c r="AJ115" i="1"/>
  <c r="CQ115" i="1"/>
  <c r="CS115" i="1"/>
  <c r="CX115" i="1"/>
  <c r="GL115" i="1"/>
  <c r="GO115" i="1"/>
  <c r="GP115" i="1"/>
  <c r="GV115" i="1"/>
  <c r="HC115" i="1"/>
  <c r="I116" i="1"/>
  <c r="R116" i="1"/>
  <c r="V116" i="1"/>
  <c r="AC116" i="1"/>
  <c r="AD116" i="1"/>
  <c r="AE116" i="1"/>
  <c r="Q116" i="1" s="1"/>
  <c r="AF116" i="1"/>
  <c r="S116" i="1" s="1"/>
  <c r="AG116" i="1"/>
  <c r="AH116" i="1"/>
  <c r="AI116" i="1"/>
  <c r="AJ116" i="1"/>
  <c r="CX116" i="1" s="1"/>
  <c r="W116" i="1" s="1"/>
  <c r="CR116" i="1"/>
  <c r="CT116" i="1"/>
  <c r="CU116" i="1"/>
  <c r="T116" i="1" s="1"/>
  <c r="CV116" i="1"/>
  <c r="U116" i="1" s="1"/>
  <c r="CW116" i="1"/>
  <c r="GL116" i="1"/>
  <c r="GO116" i="1"/>
  <c r="GP116" i="1"/>
  <c r="GV116" i="1"/>
  <c r="HC116" i="1" s="1"/>
  <c r="GX116" i="1" s="1"/>
  <c r="AC117" i="1"/>
  <c r="AD117" i="1"/>
  <c r="AE117" i="1"/>
  <c r="AF117" i="1"/>
  <c r="AG117" i="1"/>
  <c r="AH117" i="1"/>
  <c r="CV117" i="1" s="1"/>
  <c r="AI117" i="1"/>
  <c r="AJ117" i="1"/>
  <c r="CX117" i="1" s="1"/>
  <c r="CQ117" i="1"/>
  <c r="CR117" i="1"/>
  <c r="CS117" i="1"/>
  <c r="CU117" i="1"/>
  <c r="CW117" i="1"/>
  <c r="GL117" i="1"/>
  <c r="GO117" i="1"/>
  <c r="GP117" i="1"/>
  <c r="GV117" i="1"/>
  <c r="HC117" i="1" s="1"/>
  <c r="I118" i="1"/>
  <c r="S118" i="1" s="1"/>
  <c r="T118" i="1"/>
  <c r="AC118" i="1"/>
  <c r="AE118" i="1"/>
  <c r="CR118" i="1" s="1"/>
  <c r="AF118" i="1"/>
  <c r="CT118" i="1" s="1"/>
  <c r="AG118" i="1"/>
  <c r="CU118" i="1" s="1"/>
  <c r="AH118" i="1"/>
  <c r="CV118" i="1" s="1"/>
  <c r="U118" i="1" s="1"/>
  <c r="AI118" i="1"/>
  <c r="CW118" i="1" s="1"/>
  <c r="V118" i="1" s="1"/>
  <c r="AJ118" i="1"/>
  <c r="CQ118" i="1"/>
  <c r="CS118" i="1"/>
  <c r="CX118" i="1"/>
  <c r="GL118" i="1"/>
  <c r="GO118" i="1"/>
  <c r="GP118" i="1"/>
  <c r="GV118" i="1"/>
  <c r="HC118" i="1"/>
  <c r="AC119" i="1"/>
  <c r="AD119" i="1"/>
  <c r="AE119" i="1"/>
  <c r="CS119" i="1" s="1"/>
  <c r="AF119" i="1"/>
  <c r="AG119" i="1"/>
  <c r="AH119" i="1"/>
  <c r="AI119" i="1"/>
  <c r="AJ119" i="1"/>
  <c r="CX119" i="1" s="1"/>
  <c r="CR119" i="1"/>
  <c r="CT119" i="1"/>
  <c r="CU119" i="1"/>
  <c r="CV119" i="1"/>
  <c r="CW119" i="1"/>
  <c r="GL119" i="1"/>
  <c r="GO119" i="1"/>
  <c r="GP119" i="1"/>
  <c r="GV119" i="1"/>
  <c r="HC119" i="1" s="1"/>
  <c r="I120" i="1"/>
  <c r="P120" i="1" s="1"/>
  <c r="R120" i="1"/>
  <c r="W120" i="1"/>
  <c r="AC120" i="1"/>
  <c r="AD120" i="1"/>
  <c r="AE120" i="1"/>
  <c r="AF120" i="1"/>
  <c r="AG120" i="1"/>
  <c r="AH120" i="1"/>
  <c r="CV120" i="1" s="1"/>
  <c r="U120" i="1" s="1"/>
  <c r="AI120" i="1"/>
  <c r="AJ120" i="1"/>
  <c r="CQ120" i="1"/>
  <c r="CR120" i="1"/>
  <c r="CS120" i="1"/>
  <c r="CU120" i="1"/>
  <c r="T120" i="1" s="1"/>
  <c r="CW120" i="1"/>
  <c r="V120" i="1" s="1"/>
  <c r="CX120" i="1"/>
  <c r="GL120" i="1"/>
  <c r="GO120" i="1"/>
  <c r="GP120" i="1"/>
  <c r="GV120" i="1"/>
  <c r="HC120" i="1" s="1"/>
  <c r="GX120" i="1" s="1"/>
  <c r="I121" i="1"/>
  <c r="S121" i="1" s="1"/>
  <c r="T121" i="1"/>
  <c r="AC121" i="1"/>
  <c r="AE121" i="1"/>
  <c r="CR121" i="1" s="1"/>
  <c r="AF121" i="1"/>
  <c r="AG121" i="1"/>
  <c r="CU121" i="1" s="1"/>
  <c r="AH121" i="1"/>
  <c r="CV121" i="1" s="1"/>
  <c r="U121" i="1" s="1"/>
  <c r="AI121" i="1"/>
  <c r="CW121" i="1" s="1"/>
  <c r="AJ121" i="1"/>
  <c r="CQ121" i="1"/>
  <c r="CS121" i="1"/>
  <c r="CT121" i="1"/>
  <c r="CX121" i="1"/>
  <c r="W121" i="1" s="1"/>
  <c r="GL121" i="1"/>
  <c r="GO121" i="1"/>
  <c r="GP121" i="1"/>
  <c r="GV121" i="1"/>
  <c r="HC121" i="1"/>
  <c r="GX121" i="1" s="1"/>
  <c r="I122" i="1"/>
  <c r="R122" i="1"/>
  <c r="V122" i="1"/>
  <c r="AC122" i="1"/>
  <c r="AD122" i="1"/>
  <c r="AE122" i="1"/>
  <c r="Q122" i="1" s="1"/>
  <c r="AF122" i="1"/>
  <c r="S122" i="1" s="1"/>
  <c r="AG122" i="1"/>
  <c r="AH122" i="1"/>
  <c r="AI122" i="1"/>
  <c r="AJ122" i="1"/>
  <c r="CX122" i="1" s="1"/>
  <c r="W122" i="1" s="1"/>
  <c r="CR122" i="1"/>
  <c r="CT122" i="1"/>
  <c r="CU122" i="1"/>
  <c r="T122" i="1" s="1"/>
  <c r="CV122" i="1"/>
  <c r="U122" i="1" s="1"/>
  <c r="CW122" i="1"/>
  <c r="GL122" i="1"/>
  <c r="GO122" i="1"/>
  <c r="GP122" i="1"/>
  <c r="GV122" i="1"/>
  <c r="HC122" i="1" s="1"/>
  <c r="GX122" i="1" s="1"/>
  <c r="I123" i="1"/>
  <c r="P123" i="1" s="1"/>
  <c r="R123" i="1"/>
  <c r="W123" i="1"/>
  <c r="AC123" i="1"/>
  <c r="AD123" i="1"/>
  <c r="AE123" i="1"/>
  <c r="AF123" i="1"/>
  <c r="AG123" i="1"/>
  <c r="AH123" i="1"/>
  <c r="CV123" i="1" s="1"/>
  <c r="U123" i="1" s="1"/>
  <c r="AI123" i="1"/>
  <c r="AJ123" i="1"/>
  <c r="CQ123" i="1"/>
  <c r="CR123" i="1"/>
  <c r="CS123" i="1"/>
  <c r="CU123" i="1"/>
  <c r="T123" i="1" s="1"/>
  <c r="CW123" i="1"/>
  <c r="V123" i="1" s="1"/>
  <c r="CX123" i="1"/>
  <c r="GL123" i="1"/>
  <c r="GO123" i="1"/>
  <c r="GP123" i="1"/>
  <c r="GV123" i="1"/>
  <c r="HC123" i="1" s="1"/>
  <c r="GX123" i="1" s="1"/>
  <c r="C124" i="1"/>
  <c r="D124" i="1"/>
  <c r="I124" i="1"/>
  <c r="K124" i="1"/>
  <c r="P124" i="1"/>
  <c r="S124" i="1"/>
  <c r="W124" i="1"/>
  <c r="AC124" i="1"/>
  <c r="CQ124" i="1" s="1"/>
  <c r="AE124" i="1"/>
  <c r="Q124" i="1" s="1"/>
  <c r="CP124" i="1" s="1"/>
  <c r="O124" i="1" s="1"/>
  <c r="AF124" i="1"/>
  <c r="CT124" i="1" s="1"/>
  <c r="AG124" i="1"/>
  <c r="AH124" i="1"/>
  <c r="AI124" i="1"/>
  <c r="AJ124" i="1"/>
  <c r="CU124" i="1"/>
  <c r="T124" i="1" s="1"/>
  <c r="CV124" i="1"/>
  <c r="U124" i="1" s="1"/>
  <c r="CW124" i="1"/>
  <c r="V124" i="1" s="1"/>
  <c r="CX124" i="1"/>
  <c r="GL124" i="1"/>
  <c r="GO124" i="1"/>
  <c r="GP124" i="1"/>
  <c r="GV124" i="1"/>
  <c r="HC124" i="1"/>
  <c r="GX124" i="1" s="1"/>
  <c r="C125" i="1"/>
  <c r="D125" i="1"/>
  <c r="I125" i="1"/>
  <c r="K125" i="1"/>
  <c r="P125" i="1"/>
  <c r="S125" i="1"/>
  <c r="CZ125" i="1" s="1"/>
  <c r="U125" i="1"/>
  <c r="AC125" i="1"/>
  <c r="AD125" i="1"/>
  <c r="AB125" i="1" s="1"/>
  <c r="AE125" i="1"/>
  <c r="CR125" i="1" s="1"/>
  <c r="AF125" i="1"/>
  <c r="CT125" i="1" s="1"/>
  <c r="AG125" i="1"/>
  <c r="CU125" i="1" s="1"/>
  <c r="T125" i="1" s="1"/>
  <c r="AH125" i="1"/>
  <c r="AI125" i="1"/>
  <c r="CW125" i="1" s="1"/>
  <c r="V125" i="1" s="1"/>
  <c r="AJ125" i="1"/>
  <c r="CQ125" i="1"/>
  <c r="CS125" i="1"/>
  <c r="CV125" i="1"/>
  <c r="CX125" i="1"/>
  <c r="W125" i="1" s="1"/>
  <c r="GL125" i="1"/>
  <c r="GO125" i="1"/>
  <c r="GP125" i="1"/>
  <c r="GV125" i="1"/>
  <c r="GX125" i="1"/>
  <c r="HC125" i="1"/>
  <c r="I126" i="1"/>
  <c r="Q126" i="1"/>
  <c r="AC126" i="1"/>
  <c r="AE126" i="1"/>
  <c r="AF126" i="1"/>
  <c r="S126" i="1" s="1"/>
  <c r="AG126" i="1"/>
  <c r="CU126" i="1" s="1"/>
  <c r="T126" i="1" s="1"/>
  <c r="AH126" i="1"/>
  <c r="AI126" i="1"/>
  <c r="AJ126" i="1"/>
  <c r="CX126" i="1" s="1"/>
  <c r="W126" i="1" s="1"/>
  <c r="CT126" i="1"/>
  <c r="CV126" i="1"/>
  <c r="U126" i="1" s="1"/>
  <c r="CW126" i="1"/>
  <c r="V126" i="1" s="1"/>
  <c r="GL126" i="1"/>
  <c r="GO126" i="1"/>
  <c r="GP126" i="1"/>
  <c r="GV126" i="1"/>
  <c r="HC126" i="1" s="1"/>
  <c r="GX126" i="1" s="1"/>
  <c r="I127" i="1"/>
  <c r="T127" i="1"/>
  <c r="AB127" i="1"/>
  <c r="AC127" i="1"/>
  <c r="CQ127" i="1" s="1"/>
  <c r="AD127" i="1"/>
  <c r="AE127" i="1"/>
  <c r="AF127" i="1"/>
  <c r="CT127" i="1" s="1"/>
  <c r="AG127" i="1"/>
  <c r="AH127" i="1"/>
  <c r="CV127" i="1" s="1"/>
  <c r="U127" i="1" s="1"/>
  <c r="AI127" i="1"/>
  <c r="AJ127" i="1"/>
  <c r="CX127" i="1" s="1"/>
  <c r="W127" i="1" s="1"/>
  <c r="CR127" i="1"/>
  <c r="CS127" i="1"/>
  <c r="CU127" i="1"/>
  <c r="CW127" i="1"/>
  <c r="GL127" i="1"/>
  <c r="GO127" i="1"/>
  <c r="GP127" i="1"/>
  <c r="GV127" i="1"/>
  <c r="HC127" i="1" s="1"/>
  <c r="I128" i="1"/>
  <c r="Q128" i="1" s="1"/>
  <c r="P128" i="1"/>
  <c r="CP128" i="1" s="1"/>
  <c r="O128" i="1" s="1"/>
  <c r="S128" i="1"/>
  <c r="U128" i="1"/>
  <c r="V128" i="1"/>
  <c r="AC128" i="1"/>
  <c r="AD128" i="1"/>
  <c r="AB128" i="1" s="1"/>
  <c r="AE128" i="1"/>
  <c r="CR128" i="1" s="1"/>
  <c r="AF128" i="1"/>
  <c r="CT128" i="1" s="1"/>
  <c r="AG128" i="1"/>
  <c r="AH128" i="1"/>
  <c r="AI128" i="1"/>
  <c r="CW128" i="1" s="1"/>
  <c r="AJ128" i="1"/>
  <c r="CX128" i="1" s="1"/>
  <c r="W128" i="1" s="1"/>
  <c r="CQ128" i="1"/>
  <c r="CS128" i="1"/>
  <c r="CU128" i="1"/>
  <c r="T128" i="1" s="1"/>
  <c r="CV128" i="1"/>
  <c r="CZ128" i="1"/>
  <c r="GL128" i="1"/>
  <c r="GO128" i="1"/>
  <c r="GP128" i="1"/>
  <c r="GV128" i="1"/>
  <c r="GX128" i="1"/>
  <c r="HC128" i="1"/>
  <c r="I129" i="1"/>
  <c r="Q129" i="1"/>
  <c r="AC129" i="1"/>
  <c r="AE129" i="1"/>
  <c r="AF129" i="1"/>
  <c r="S129" i="1" s="1"/>
  <c r="AG129" i="1"/>
  <c r="CU129" i="1" s="1"/>
  <c r="T129" i="1" s="1"/>
  <c r="AH129" i="1"/>
  <c r="AI129" i="1"/>
  <c r="AJ129" i="1"/>
  <c r="CX129" i="1" s="1"/>
  <c r="W129" i="1" s="1"/>
  <c r="CV129" i="1"/>
  <c r="U129" i="1" s="1"/>
  <c r="CW129" i="1"/>
  <c r="V129" i="1" s="1"/>
  <c r="GL129" i="1"/>
  <c r="GO129" i="1"/>
  <c r="GP129" i="1"/>
  <c r="GV129" i="1"/>
  <c r="HC129" i="1" s="1"/>
  <c r="GX129" i="1" s="1"/>
  <c r="I130" i="1"/>
  <c r="T130" i="1"/>
  <c r="W130" i="1"/>
  <c r="AB130" i="1"/>
  <c r="AC130" i="1"/>
  <c r="CQ130" i="1" s="1"/>
  <c r="AD130" i="1"/>
  <c r="AE130" i="1"/>
  <c r="AF130" i="1"/>
  <c r="CT130" i="1" s="1"/>
  <c r="AG130" i="1"/>
  <c r="AH130" i="1"/>
  <c r="CV130" i="1" s="1"/>
  <c r="U130" i="1" s="1"/>
  <c r="AI130" i="1"/>
  <c r="AJ130" i="1"/>
  <c r="CX130" i="1" s="1"/>
  <c r="CR130" i="1"/>
  <c r="CS130" i="1"/>
  <c r="CU130" i="1"/>
  <c r="CW130" i="1"/>
  <c r="V130" i="1" s="1"/>
  <c r="GL130" i="1"/>
  <c r="GO130" i="1"/>
  <c r="GP130" i="1"/>
  <c r="GV130" i="1"/>
  <c r="HC130" i="1" s="1"/>
  <c r="GX130" i="1" s="1"/>
  <c r="I131" i="1"/>
  <c r="Q131" i="1" s="1"/>
  <c r="P131" i="1"/>
  <c r="S131" i="1"/>
  <c r="CZ131" i="1" s="1"/>
  <c r="U131" i="1"/>
  <c r="V131" i="1"/>
  <c r="AC131" i="1"/>
  <c r="AD131" i="1"/>
  <c r="AB131" i="1" s="1"/>
  <c r="AE131" i="1"/>
  <c r="CR131" i="1" s="1"/>
  <c r="AF131" i="1"/>
  <c r="CT131" i="1" s="1"/>
  <c r="AG131" i="1"/>
  <c r="CU131" i="1" s="1"/>
  <c r="T131" i="1" s="1"/>
  <c r="AH131" i="1"/>
  <c r="AI131" i="1"/>
  <c r="CW131" i="1" s="1"/>
  <c r="AJ131" i="1"/>
  <c r="CQ131" i="1"/>
  <c r="CS131" i="1"/>
  <c r="CV131" i="1"/>
  <c r="CX131" i="1"/>
  <c r="W131" i="1" s="1"/>
  <c r="GL131" i="1"/>
  <c r="GO131" i="1"/>
  <c r="GP131" i="1"/>
  <c r="GV131" i="1"/>
  <c r="GX131" i="1"/>
  <c r="HC131" i="1"/>
  <c r="I132" i="1"/>
  <c r="R132" i="1"/>
  <c r="X132" i="1"/>
  <c r="AC132" i="1"/>
  <c r="AE132" i="1"/>
  <c r="AF132" i="1"/>
  <c r="S132" i="1" s="1"/>
  <c r="AG132" i="1"/>
  <c r="CU132" i="1" s="1"/>
  <c r="T132" i="1" s="1"/>
  <c r="AH132" i="1"/>
  <c r="AI132" i="1"/>
  <c r="AJ132" i="1"/>
  <c r="CX132" i="1" s="1"/>
  <c r="W132" i="1" s="1"/>
  <c r="CQ132" i="1"/>
  <c r="CV132" i="1"/>
  <c r="U132" i="1" s="1"/>
  <c r="CW132" i="1"/>
  <c r="V132" i="1" s="1"/>
  <c r="GL132" i="1"/>
  <c r="GO132" i="1"/>
  <c r="GP132" i="1"/>
  <c r="GV132" i="1"/>
  <c r="HC132" i="1"/>
  <c r="GX132" i="1" s="1"/>
  <c r="I133" i="1"/>
  <c r="T133" i="1" s="1"/>
  <c r="AB133" i="1"/>
  <c r="AC133" i="1"/>
  <c r="CQ133" i="1" s="1"/>
  <c r="AD133" i="1"/>
  <c r="AE133" i="1"/>
  <c r="AF133" i="1"/>
  <c r="CT133" i="1" s="1"/>
  <c r="AG133" i="1"/>
  <c r="AH133" i="1"/>
  <c r="CV133" i="1" s="1"/>
  <c r="AI133" i="1"/>
  <c r="AJ133" i="1"/>
  <c r="CX133" i="1" s="1"/>
  <c r="W133" i="1" s="1"/>
  <c r="CR133" i="1"/>
  <c r="CS133" i="1"/>
  <c r="CU133" i="1"/>
  <c r="CW133" i="1"/>
  <c r="V133" i="1" s="1"/>
  <c r="GL133" i="1"/>
  <c r="GO133" i="1"/>
  <c r="GP133" i="1"/>
  <c r="GV133" i="1"/>
  <c r="HC133" i="1" s="1"/>
  <c r="GX133" i="1" s="1"/>
  <c r="I134" i="1"/>
  <c r="Q134" i="1" s="1"/>
  <c r="P134" i="1"/>
  <c r="S134" i="1"/>
  <c r="U134" i="1"/>
  <c r="AC134" i="1"/>
  <c r="AD134" i="1"/>
  <c r="AB134" i="1" s="1"/>
  <c r="AE134" i="1"/>
  <c r="CR134" i="1" s="1"/>
  <c r="AF134" i="1"/>
  <c r="CT134" i="1" s="1"/>
  <c r="AG134" i="1"/>
  <c r="CU134" i="1" s="1"/>
  <c r="T134" i="1" s="1"/>
  <c r="AH134" i="1"/>
  <c r="AI134" i="1"/>
  <c r="CW134" i="1" s="1"/>
  <c r="V134" i="1" s="1"/>
  <c r="AJ134" i="1"/>
  <c r="CQ134" i="1"/>
  <c r="CS134" i="1"/>
  <c r="CV134" i="1"/>
  <c r="CX134" i="1"/>
  <c r="W134" i="1" s="1"/>
  <c r="CZ134" i="1"/>
  <c r="GL134" i="1"/>
  <c r="GO134" i="1"/>
  <c r="GP134" i="1"/>
  <c r="GV134" i="1"/>
  <c r="GX134" i="1"/>
  <c r="HC134" i="1"/>
  <c r="I135" i="1"/>
  <c r="R135" i="1"/>
  <c r="AC135" i="1"/>
  <c r="AE135" i="1"/>
  <c r="AF135" i="1"/>
  <c r="S135" i="1" s="1"/>
  <c r="AG135" i="1"/>
  <c r="CU135" i="1" s="1"/>
  <c r="T135" i="1" s="1"/>
  <c r="AH135" i="1"/>
  <c r="AI135" i="1"/>
  <c r="AJ135" i="1"/>
  <c r="CX135" i="1" s="1"/>
  <c r="W135" i="1" s="1"/>
  <c r="CV135" i="1"/>
  <c r="U135" i="1" s="1"/>
  <c r="CW135" i="1"/>
  <c r="V135" i="1" s="1"/>
  <c r="GL135" i="1"/>
  <c r="GO135" i="1"/>
  <c r="GP135" i="1"/>
  <c r="GV135" i="1"/>
  <c r="HC135" i="1" s="1"/>
  <c r="GX135" i="1" s="1"/>
  <c r="I136" i="1"/>
  <c r="P136" i="1" s="1"/>
  <c r="W136" i="1"/>
  <c r="AC136" i="1"/>
  <c r="CQ136" i="1" s="1"/>
  <c r="AD136" i="1"/>
  <c r="AB136" i="1" s="1"/>
  <c r="AE136" i="1"/>
  <c r="AF136" i="1"/>
  <c r="CT136" i="1" s="1"/>
  <c r="AG136" i="1"/>
  <c r="AH136" i="1"/>
  <c r="CV136" i="1" s="1"/>
  <c r="AI136" i="1"/>
  <c r="AJ136" i="1"/>
  <c r="CX136" i="1" s="1"/>
  <c r="CR136" i="1"/>
  <c r="CS136" i="1"/>
  <c r="CU136" i="1"/>
  <c r="CW136" i="1"/>
  <c r="V136" i="1" s="1"/>
  <c r="GL136" i="1"/>
  <c r="GO136" i="1"/>
  <c r="GP136" i="1"/>
  <c r="GV136" i="1"/>
  <c r="HC136" i="1" s="1"/>
  <c r="GX136" i="1" s="1"/>
  <c r="I137" i="1"/>
  <c r="Q137" i="1" s="1"/>
  <c r="P137" i="1"/>
  <c r="CP137" i="1" s="1"/>
  <c r="O137" i="1" s="1"/>
  <c r="S137" i="1"/>
  <c r="X137" i="1" s="1"/>
  <c r="U137" i="1"/>
  <c r="V137" i="1"/>
  <c r="AC137" i="1"/>
  <c r="AD137" i="1"/>
  <c r="AB137" i="1" s="1"/>
  <c r="AE137" i="1"/>
  <c r="AF137" i="1"/>
  <c r="CT137" i="1" s="1"/>
  <c r="AG137" i="1"/>
  <c r="AH137" i="1"/>
  <c r="AI137" i="1"/>
  <c r="CW137" i="1" s="1"/>
  <c r="AJ137" i="1"/>
  <c r="CX137" i="1" s="1"/>
  <c r="W137" i="1" s="1"/>
  <c r="CQ137" i="1"/>
  <c r="CR137" i="1"/>
  <c r="CS137" i="1"/>
  <c r="CU137" i="1"/>
  <c r="T137" i="1" s="1"/>
  <c r="CV137" i="1"/>
  <c r="CZ137" i="1"/>
  <c r="GL137" i="1"/>
  <c r="GO137" i="1"/>
  <c r="GP137" i="1"/>
  <c r="GV137" i="1"/>
  <c r="HC137" i="1" s="1"/>
  <c r="GX137" i="1" s="1"/>
  <c r="I138" i="1"/>
  <c r="Q138" i="1"/>
  <c r="T138" i="1"/>
  <c r="X138" i="1"/>
  <c r="AC138" i="1"/>
  <c r="AE138" i="1"/>
  <c r="R138" i="1" s="1"/>
  <c r="AF138" i="1"/>
  <c r="S138" i="1" s="1"/>
  <c r="AG138" i="1"/>
  <c r="CU138" i="1" s="1"/>
  <c r="AH138" i="1"/>
  <c r="CV138" i="1" s="1"/>
  <c r="U138" i="1" s="1"/>
  <c r="AI138" i="1"/>
  <c r="AJ138" i="1"/>
  <c r="CX138" i="1" s="1"/>
  <c r="W138" i="1" s="1"/>
  <c r="CQ138" i="1"/>
  <c r="CT138" i="1"/>
  <c r="CW138" i="1"/>
  <c r="V138" i="1" s="1"/>
  <c r="CY138" i="1"/>
  <c r="GL138" i="1"/>
  <c r="GO138" i="1"/>
  <c r="GP138" i="1"/>
  <c r="GV138" i="1"/>
  <c r="HC138" i="1" s="1"/>
  <c r="GX138" i="1" s="1"/>
  <c r="I139" i="1"/>
  <c r="Q139" i="1" s="1"/>
  <c r="P139" i="1"/>
  <c r="R139" i="1"/>
  <c r="T139" i="1"/>
  <c r="W139" i="1"/>
  <c r="AC139" i="1"/>
  <c r="CQ139" i="1" s="1"/>
  <c r="AD139" i="1"/>
  <c r="AB139" i="1" s="1"/>
  <c r="AE139" i="1"/>
  <c r="AF139" i="1"/>
  <c r="AG139" i="1"/>
  <c r="AH139" i="1"/>
  <c r="CV139" i="1" s="1"/>
  <c r="U139" i="1" s="1"/>
  <c r="AI139" i="1"/>
  <c r="AJ139" i="1"/>
  <c r="CX139" i="1" s="1"/>
  <c r="CR139" i="1"/>
  <c r="CS139" i="1"/>
  <c r="CU139" i="1"/>
  <c r="CW139" i="1"/>
  <c r="V139" i="1" s="1"/>
  <c r="GL139" i="1"/>
  <c r="GO139" i="1"/>
  <c r="GP139" i="1"/>
  <c r="GV139" i="1"/>
  <c r="HC139" i="1" s="1"/>
  <c r="GX139" i="1" s="1"/>
  <c r="C140" i="1"/>
  <c r="D140" i="1"/>
  <c r="I140" i="1"/>
  <c r="K140" i="1"/>
  <c r="U140" i="1"/>
  <c r="AC140" i="1"/>
  <c r="CQ140" i="1" s="1"/>
  <c r="AD140" i="1"/>
  <c r="AE140" i="1"/>
  <c r="AF140" i="1"/>
  <c r="CT140" i="1" s="1"/>
  <c r="AG140" i="1"/>
  <c r="CU140" i="1" s="1"/>
  <c r="T140" i="1" s="1"/>
  <c r="AH140" i="1"/>
  <c r="AI140" i="1"/>
  <c r="AJ140" i="1"/>
  <c r="CR140" i="1"/>
  <c r="CS140" i="1"/>
  <c r="CV140" i="1"/>
  <c r="CW140" i="1"/>
  <c r="CX140" i="1"/>
  <c r="GL140" i="1"/>
  <c r="GO140" i="1"/>
  <c r="GP140" i="1"/>
  <c r="GV140" i="1"/>
  <c r="HC140" i="1" s="1"/>
  <c r="GX140" i="1"/>
  <c r="C141" i="1"/>
  <c r="D141" i="1"/>
  <c r="I141" i="1"/>
  <c r="Q141" i="1" s="1"/>
  <c r="K141" i="1"/>
  <c r="P141" i="1"/>
  <c r="R141" i="1"/>
  <c r="U141" i="1"/>
  <c r="AC141" i="1"/>
  <c r="AD141" i="1"/>
  <c r="AB141" i="1" s="1"/>
  <c r="AE141" i="1"/>
  <c r="AF141" i="1"/>
  <c r="AG141" i="1"/>
  <c r="CU141" i="1" s="1"/>
  <c r="T141" i="1" s="1"/>
  <c r="AH141" i="1"/>
  <c r="CV141" i="1" s="1"/>
  <c r="AI141" i="1"/>
  <c r="AJ141" i="1"/>
  <c r="CQ141" i="1"/>
  <c r="CR141" i="1"/>
  <c r="CS141" i="1"/>
  <c r="CW141" i="1"/>
  <c r="V141" i="1" s="1"/>
  <c r="CX141" i="1"/>
  <c r="W141" i="1" s="1"/>
  <c r="GL141" i="1"/>
  <c r="GO141" i="1"/>
  <c r="GP141" i="1"/>
  <c r="GV141" i="1"/>
  <c r="HC141" i="1" s="1"/>
  <c r="GX141" i="1" s="1"/>
  <c r="AC142" i="1"/>
  <c r="AB142" i="1" s="1"/>
  <c r="AD142" i="1"/>
  <c r="AE142" i="1"/>
  <c r="CS142" i="1" s="1"/>
  <c r="AF142" i="1"/>
  <c r="CT142" i="1" s="1"/>
  <c r="AG142" i="1"/>
  <c r="CU142" i="1" s="1"/>
  <c r="AH142" i="1"/>
  <c r="AI142" i="1"/>
  <c r="AJ142" i="1"/>
  <c r="CQ142" i="1"/>
  <c r="CR142" i="1"/>
  <c r="CV142" i="1"/>
  <c r="CW142" i="1"/>
  <c r="CX142" i="1"/>
  <c r="GL142" i="1"/>
  <c r="GO142" i="1"/>
  <c r="GP142" i="1"/>
  <c r="GV142" i="1"/>
  <c r="HC142" i="1" s="1"/>
  <c r="I143" i="1"/>
  <c r="W143" i="1" s="1"/>
  <c r="AC143" i="1"/>
  <c r="CQ143" i="1" s="1"/>
  <c r="AE143" i="1"/>
  <c r="CR143" i="1" s="1"/>
  <c r="AF143" i="1"/>
  <c r="S143" i="1" s="1"/>
  <c r="AG143" i="1"/>
  <c r="CU143" i="1" s="1"/>
  <c r="T143" i="1" s="1"/>
  <c r="AH143" i="1"/>
  <c r="CV143" i="1" s="1"/>
  <c r="U143" i="1" s="1"/>
  <c r="AI143" i="1"/>
  <c r="CW143" i="1" s="1"/>
  <c r="V143" i="1" s="1"/>
  <c r="AJ143" i="1"/>
  <c r="CS143" i="1"/>
  <c r="CT143" i="1"/>
  <c r="CX143" i="1"/>
  <c r="GL143" i="1"/>
  <c r="GO143" i="1"/>
  <c r="GP143" i="1"/>
  <c r="GV143" i="1"/>
  <c r="HC143" i="1" s="1"/>
  <c r="GX143" i="1" s="1"/>
  <c r="AC144" i="1"/>
  <c r="CQ144" i="1" s="1"/>
  <c r="AD144" i="1"/>
  <c r="AB144" i="1" s="1"/>
  <c r="AE144" i="1"/>
  <c r="CR144" i="1" s="1"/>
  <c r="AF144" i="1"/>
  <c r="AG144" i="1"/>
  <c r="AH144" i="1"/>
  <c r="AI144" i="1"/>
  <c r="CW144" i="1" s="1"/>
  <c r="AJ144" i="1"/>
  <c r="CX144" i="1" s="1"/>
  <c r="CT144" i="1"/>
  <c r="CU144" i="1"/>
  <c r="CV144" i="1"/>
  <c r="GL144" i="1"/>
  <c r="GO144" i="1"/>
  <c r="GP144" i="1"/>
  <c r="GV144" i="1"/>
  <c r="HC144" i="1"/>
  <c r="I145" i="1"/>
  <c r="R145" i="1"/>
  <c r="U145" i="1"/>
  <c r="AC145" i="1"/>
  <c r="P145" i="1" s="1"/>
  <c r="AD145" i="1"/>
  <c r="AE145" i="1"/>
  <c r="Q145" i="1" s="1"/>
  <c r="AF145" i="1"/>
  <c r="CT145" i="1" s="1"/>
  <c r="AG145" i="1"/>
  <c r="CU145" i="1" s="1"/>
  <c r="T145" i="1" s="1"/>
  <c r="AH145" i="1"/>
  <c r="AI145" i="1"/>
  <c r="AJ145" i="1"/>
  <c r="CQ145" i="1"/>
  <c r="CR145" i="1"/>
  <c r="CV145" i="1"/>
  <c r="CW145" i="1"/>
  <c r="V145" i="1" s="1"/>
  <c r="CX145" i="1"/>
  <c r="W145" i="1" s="1"/>
  <c r="GL145" i="1"/>
  <c r="GO145" i="1"/>
  <c r="GP145" i="1"/>
  <c r="GV145" i="1"/>
  <c r="HC145" i="1" s="1"/>
  <c r="GX145" i="1" s="1"/>
  <c r="C146" i="1"/>
  <c r="D146" i="1"/>
  <c r="I146" i="1"/>
  <c r="K146" i="1"/>
  <c r="T146" i="1"/>
  <c r="AC146" i="1"/>
  <c r="P146" i="1" s="1"/>
  <c r="AE146" i="1"/>
  <c r="CR146" i="1" s="1"/>
  <c r="AF146" i="1"/>
  <c r="CT146" i="1" s="1"/>
  <c r="AG146" i="1"/>
  <c r="AH146" i="1"/>
  <c r="AI146" i="1"/>
  <c r="AJ146" i="1"/>
  <c r="CX146" i="1" s="1"/>
  <c r="W146" i="1" s="1"/>
  <c r="CQ146" i="1"/>
  <c r="CU146" i="1"/>
  <c r="CV146" i="1"/>
  <c r="U146" i="1" s="1"/>
  <c r="CW146" i="1"/>
  <c r="V146" i="1" s="1"/>
  <c r="GL146" i="1"/>
  <c r="GO146" i="1"/>
  <c r="GP146" i="1"/>
  <c r="GV146" i="1"/>
  <c r="HC146" i="1"/>
  <c r="GX146" i="1" s="1"/>
  <c r="C147" i="1"/>
  <c r="D147" i="1"/>
  <c r="I147" i="1"/>
  <c r="R147" i="1" s="1"/>
  <c r="K147" i="1"/>
  <c r="P147" i="1"/>
  <c r="S147" i="1"/>
  <c r="Y147" i="1" s="1"/>
  <c r="AC147" i="1"/>
  <c r="CQ147" i="1" s="1"/>
  <c r="AD147" i="1"/>
  <c r="AB147" i="1" s="1"/>
  <c r="AE147" i="1"/>
  <c r="CR147" i="1" s="1"/>
  <c r="AF147" i="1"/>
  <c r="AG147" i="1"/>
  <c r="AH147" i="1"/>
  <c r="AI147" i="1"/>
  <c r="CW147" i="1" s="1"/>
  <c r="V147" i="1" s="1"/>
  <c r="AJ147" i="1"/>
  <c r="CX147" i="1" s="1"/>
  <c r="W147" i="1" s="1"/>
  <c r="CT147" i="1"/>
  <c r="CU147" i="1"/>
  <c r="T147" i="1" s="1"/>
  <c r="CV147" i="1"/>
  <c r="U147" i="1" s="1"/>
  <c r="GL147" i="1"/>
  <c r="GO147" i="1"/>
  <c r="GP147" i="1"/>
  <c r="GV147" i="1"/>
  <c r="GX147" i="1"/>
  <c r="HC147" i="1"/>
  <c r="I148" i="1"/>
  <c r="R148" i="1"/>
  <c r="U148" i="1"/>
  <c r="AC148" i="1"/>
  <c r="AB148" i="1" s="1"/>
  <c r="AD148" i="1"/>
  <c r="AE148" i="1"/>
  <c r="CS148" i="1" s="1"/>
  <c r="AF148" i="1"/>
  <c r="CT148" i="1" s="1"/>
  <c r="AG148" i="1"/>
  <c r="CU148" i="1" s="1"/>
  <c r="T148" i="1" s="1"/>
  <c r="AH148" i="1"/>
  <c r="AI148" i="1"/>
  <c r="AJ148" i="1"/>
  <c r="CQ148" i="1"/>
  <c r="CR148" i="1"/>
  <c r="CV148" i="1"/>
  <c r="CW148" i="1"/>
  <c r="V148" i="1" s="1"/>
  <c r="CX148" i="1"/>
  <c r="W148" i="1" s="1"/>
  <c r="GL148" i="1"/>
  <c r="GO148" i="1"/>
  <c r="GP148" i="1"/>
  <c r="GV148" i="1"/>
  <c r="HC148" i="1" s="1"/>
  <c r="GX148" i="1" s="1"/>
  <c r="I149" i="1"/>
  <c r="Q149" i="1" s="1"/>
  <c r="AC149" i="1"/>
  <c r="CQ149" i="1" s="1"/>
  <c r="AE149" i="1"/>
  <c r="CR149" i="1" s="1"/>
  <c r="AF149" i="1"/>
  <c r="S149" i="1" s="1"/>
  <c r="AG149" i="1"/>
  <c r="CU149" i="1" s="1"/>
  <c r="T149" i="1" s="1"/>
  <c r="AH149" i="1"/>
  <c r="CV149" i="1" s="1"/>
  <c r="U149" i="1" s="1"/>
  <c r="AI149" i="1"/>
  <c r="CW149" i="1" s="1"/>
  <c r="V149" i="1" s="1"/>
  <c r="AJ149" i="1"/>
  <c r="CS149" i="1"/>
  <c r="CT149" i="1"/>
  <c r="CX149" i="1"/>
  <c r="GL149" i="1"/>
  <c r="GO149" i="1"/>
  <c r="GP149" i="1"/>
  <c r="GV149" i="1"/>
  <c r="HC149" i="1" s="1"/>
  <c r="GX149" i="1" s="1"/>
  <c r="I150" i="1"/>
  <c r="R150" i="1" s="1"/>
  <c r="P150" i="1"/>
  <c r="S150" i="1"/>
  <c r="Y150" i="1" s="1"/>
  <c r="AC150" i="1"/>
  <c r="CQ150" i="1" s="1"/>
  <c r="AD150" i="1"/>
  <c r="AB150" i="1" s="1"/>
  <c r="AE150" i="1"/>
  <c r="CR150" i="1" s="1"/>
  <c r="AF150" i="1"/>
  <c r="AG150" i="1"/>
  <c r="AH150" i="1"/>
  <c r="AI150" i="1"/>
  <c r="CW150" i="1" s="1"/>
  <c r="V150" i="1" s="1"/>
  <c r="AJ150" i="1"/>
  <c r="CX150" i="1" s="1"/>
  <c r="W150" i="1" s="1"/>
  <c r="CT150" i="1"/>
  <c r="CU150" i="1"/>
  <c r="T150" i="1" s="1"/>
  <c r="CV150" i="1"/>
  <c r="U150" i="1" s="1"/>
  <c r="GL150" i="1"/>
  <c r="GO150" i="1"/>
  <c r="GP150" i="1"/>
  <c r="GV150" i="1"/>
  <c r="GX150" i="1"/>
  <c r="HC150" i="1"/>
  <c r="AC151" i="1"/>
  <c r="AB151" i="1" s="1"/>
  <c r="AD151" i="1"/>
  <c r="AE151" i="1"/>
  <c r="CS151" i="1" s="1"/>
  <c r="AF151" i="1"/>
  <c r="CT151" i="1" s="1"/>
  <c r="AG151" i="1"/>
  <c r="CU151" i="1" s="1"/>
  <c r="AH151" i="1"/>
  <c r="AI151" i="1"/>
  <c r="AJ151" i="1"/>
  <c r="CQ151" i="1"/>
  <c r="CR151" i="1"/>
  <c r="CV151" i="1"/>
  <c r="CW151" i="1"/>
  <c r="CX151" i="1"/>
  <c r="GL151" i="1"/>
  <c r="GO151" i="1"/>
  <c r="GP151" i="1"/>
  <c r="GV151" i="1"/>
  <c r="HC151" i="1" s="1"/>
  <c r="I152" i="1"/>
  <c r="Q152" i="1" s="1"/>
  <c r="AC152" i="1"/>
  <c r="CQ152" i="1" s="1"/>
  <c r="AE152" i="1"/>
  <c r="CR152" i="1" s="1"/>
  <c r="AF152" i="1"/>
  <c r="S152" i="1" s="1"/>
  <c r="AG152" i="1"/>
  <c r="CU152" i="1" s="1"/>
  <c r="T152" i="1" s="1"/>
  <c r="AH152" i="1"/>
  <c r="CV152" i="1" s="1"/>
  <c r="U152" i="1" s="1"/>
  <c r="AI152" i="1"/>
  <c r="CW152" i="1" s="1"/>
  <c r="V152" i="1" s="1"/>
  <c r="AJ152" i="1"/>
  <c r="CS152" i="1"/>
  <c r="CT152" i="1"/>
  <c r="CX152" i="1"/>
  <c r="GL152" i="1"/>
  <c r="GO152" i="1"/>
  <c r="GP152" i="1"/>
  <c r="GV152" i="1"/>
  <c r="HC152" i="1" s="1"/>
  <c r="GX152" i="1" s="1"/>
  <c r="I153" i="1"/>
  <c r="R153" i="1" s="1"/>
  <c r="P153" i="1"/>
  <c r="S153" i="1"/>
  <c r="Y153" i="1" s="1"/>
  <c r="AC153" i="1"/>
  <c r="CQ153" i="1" s="1"/>
  <c r="AD153" i="1"/>
  <c r="AB153" i="1" s="1"/>
  <c r="AE153" i="1"/>
  <c r="CR153" i="1" s="1"/>
  <c r="AF153" i="1"/>
  <c r="AG153" i="1"/>
  <c r="AH153" i="1"/>
  <c r="AI153" i="1"/>
  <c r="CW153" i="1" s="1"/>
  <c r="V153" i="1" s="1"/>
  <c r="AJ153" i="1"/>
  <c r="CX153" i="1" s="1"/>
  <c r="W153" i="1" s="1"/>
  <c r="CT153" i="1"/>
  <c r="CU153" i="1"/>
  <c r="T153" i="1" s="1"/>
  <c r="CV153" i="1"/>
  <c r="U153" i="1" s="1"/>
  <c r="GL153" i="1"/>
  <c r="GO153" i="1"/>
  <c r="GP153" i="1"/>
  <c r="GV153" i="1"/>
  <c r="GX153" i="1"/>
  <c r="HC153" i="1"/>
  <c r="I154" i="1"/>
  <c r="R154" i="1"/>
  <c r="U154" i="1"/>
  <c r="AC154" i="1"/>
  <c r="AB154" i="1" s="1"/>
  <c r="AD154" i="1"/>
  <c r="AE154" i="1"/>
  <c r="CS154" i="1" s="1"/>
  <c r="AF154" i="1"/>
  <c r="CT154" i="1" s="1"/>
  <c r="AG154" i="1"/>
  <c r="CU154" i="1" s="1"/>
  <c r="T154" i="1" s="1"/>
  <c r="AH154" i="1"/>
  <c r="AI154" i="1"/>
  <c r="AJ154" i="1"/>
  <c r="CQ154" i="1"/>
  <c r="CR154" i="1"/>
  <c r="CV154" i="1"/>
  <c r="CW154" i="1"/>
  <c r="V154" i="1" s="1"/>
  <c r="CX154" i="1"/>
  <c r="W154" i="1" s="1"/>
  <c r="GL154" i="1"/>
  <c r="GO154" i="1"/>
  <c r="GP154" i="1"/>
  <c r="GV154" i="1"/>
  <c r="HC154" i="1" s="1"/>
  <c r="GX154" i="1" s="1"/>
  <c r="I155" i="1"/>
  <c r="Q155" i="1" s="1"/>
  <c r="AC155" i="1"/>
  <c r="CQ155" i="1" s="1"/>
  <c r="AE155" i="1"/>
  <c r="CR155" i="1" s="1"/>
  <c r="AF155" i="1"/>
  <c r="S155" i="1" s="1"/>
  <c r="AG155" i="1"/>
  <c r="CU155" i="1" s="1"/>
  <c r="T155" i="1" s="1"/>
  <c r="AH155" i="1"/>
  <c r="CV155" i="1" s="1"/>
  <c r="U155" i="1" s="1"/>
  <c r="AI155" i="1"/>
  <c r="CW155" i="1" s="1"/>
  <c r="V155" i="1" s="1"/>
  <c r="AJ155" i="1"/>
  <c r="CS155" i="1"/>
  <c r="CT155" i="1"/>
  <c r="CX155" i="1"/>
  <c r="GL155" i="1"/>
  <c r="GO155" i="1"/>
  <c r="GP155" i="1"/>
  <c r="GV155" i="1"/>
  <c r="HC155" i="1" s="1"/>
  <c r="GX155" i="1" s="1"/>
  <c r="I156" i="1"/>
  <c r="R156" i="1" s="1"/>
  <c r="P156" i="1"/>
  <c r="S156" i="1"/>
  <c r="Y156" i="1" s="1"/>
  <c r="AC156" i="1"/>
  <c r="CQ156" i="1" s="1"/>
  <c r="AD156" i="1"/>
  <c r="AB156" i="1" s="1"/>
  <c r="AE156" i="1"/>
  <c r="CR156" i="1" s="1"/>
  <c r="AF156" i="1"/>
  <c r="AG156" i="1"/>
  <c r="AH156" i="1"/>
  <c r="AI156" i="1"/>
  <c r="CW156" i="1" s="1"/>
  <c r="V156" i="1" s="1"/>
  <c r="AJ156" i="1"/>
  <c r="CX156" i="1" s="1"/>
  <c r="W156" i="1" s="1"/>
  <c r="CT156" i="1"/>
  <c r="CU156" i="1"/>
  <c r="T156" i="1" s="1"/>
  <c r="CV156" i="1"/>
  <c r="U156" i="1" s="1"/>
  <c r="GL156" i="1"/>
  <c r="GO156" i="1"/>
  <c r="GP156" i="1"/>
  <c r="GV156" i="1"/>
  <c r="GX156" i="1"/>
  <c r="HC156" i="1"/>
  <c r="AC157" i="1"/>
  <c r="AB157" i="1" s="1"/>
  <c r="AD157" i="1"/>
  <c r="AE157" i="1"/>
  <c r="CS157" i="1" s="1"/>
  <c r="AF157" i="1"/>
  <c r="CT157" i="1" s="1"/>
  <c r="AG157" i="1"/>
  <c r="CU157" i="1" s="1"/>
  <c r="AH157" i="1"/>
  <c r="AI157" i="1"/>
  <c r="AJ157" i="1"/>
  <c r="CQ157" i="1"/>
  <c r="CR157" i="1"/>
  <c r="CV157" i="1"/>
  <c r="CW157" i="1"/>
  <c r="CX157" i="1"/>
  <c r="GL157" i="1"/>
  <c r="GO157" i="1"/>
  <c r="GP157" i="1"/>
  <c r="GV157" i="1"/>
  <c r="HC157" i="1" s="1"/>
  <c r="I158" i="1"/>
  <c r="Q158" i="1" s="1"/>
  <c r="AC158" i="1"/>
  <c r="CQ158" i="1" s="1"/>
  <c r="AE158" i="1"/>
  <c r="CR158" i="1" s="1"/>
  <c r="AF158" i="1"/>
  <c r="S158" i="1" s="1"/>
  <c r="AG158" i="1"/>
  <c r="CU158" i="1" s="1"/>
  <c r="T158" i="1" s="1"/>
  <c r="AH158" i="1"/>
  <c r="CV158" i="1" s="1"/>
  <c r="U158" i="1" s="1"/>
  <c r="AI158" i="1"/>
  <c r="CW158" i="1" s="1"/>
  <c r="V158" i="1" s="1"/>
  <c r="AJ158" i="1"/>
  <c r="CS158" i="1"/>
  <c r="CT158" i="1"/>
  <c r="CX158" i="1"/>
  <c r="GL158" i="1"/>
  <c r="GO158" i="1"/>
  <c r="GP158" i="1"/>
  <c r="GV158" i="1"/>
  <c r="HC158" i="1" s="1"/>
  <c r="GX158" i="1" s="1"/>
  <c r="I159" i="1"/>
  <c r="R159" i="1" s="1"/>
  <c r="P159" i="1"/>
  <c r="S159" i="1"/>
  <c r="Y159" i="1" s="1"/>
  <c r="AC159" i="1"/>
  <c r="CQ159" i="1" s="1"/>
  <c r="AD159" i="1"/>
  <c r="AB159" i="1" s="1"/>
  <c r="AE159" i="1"/>
  <c r="CR159" i="1" s="1"/>
  <c r="AF159" i="1"/>
  <c r="AG159" i="1"/>
  <c r="AH159" i="1"/>
  <c r="AI159" i="1"/>
  <c r="CW159" i="1" s="1"/>
  <c r="V159" i="1" s="1"/>
  <c r="AJ159" i="1"/>
  <c r="CX159" i="1" s="1"/>
  <c r="W159" i="1" s="1"/>
  <c r="CT159" i="1"/>
  <c r="CU159" i="1"/>
  <c r="T159" i="1" s="1"/>
  <c r="CV159" i="1"/>
  <c r="U159" i="1" s="1"/>
  <c r="GL159" i="1"/>
  <c r="GO159" i="1"/>
  <c r="GP159" i="1"/>
  <c r="GV159" i="1"/>
  <c r="GX159" i="1"/>
  <c r="HC159" i="1"/>
  <c r="I160" i="1"/>
  <c r="R160" i="1"/>
  <c r="U160" i="1"/>
  <c r="AC160" i="1"/>
  <c r="AB160" i="1" s="1"/>
  <c r="AD160" i="1"/>
  <c r="AE160" i="1"/>
  <c r="CS160" i="1" s="1"/>
  <c r="AF160" i="1"/>
  <c r="CT160" i="1" s="1"/>
  <c r="AG160" i="1"/>
  <c r="CU160" i="1" s="1"/>
  <c r="T160" i="1" s="1"/>
  <c r="AH160" i="1"/>
  <c r="AI160" i="1"/>
  <c r="AJ160" i="1"/>
  <c r="CQ160" i="1"/>
  <c r="CR160" i="1"/>
  <c r="CV160" i="1"/>
  <c r="CW160" i="1"/>
  <c r="V160" i="1" s="1"/>
  <c r="CX160" i="1"/>
  <c r="W160" i="1" s="1"/>
  <c r="GL160" i="1"/>
  <c r="GO160" i="1"/>
  <c r="GP160" i="1"/>
  <c r="GV160" i="1"/>
  <c r="HC160" i="1" s="1"/>
  <c r="GX160" i="1" s="1"/>
  <c r="I161" i="1"/>
  <c r="Q161" i="1" s="1"/>
  <c r="AC161" i="1"/>
  <c r="CQ161" i="1" s="1"/>
  <c r="AE161" i="1"/>
  <c r="CR161" i="1" s="1"/>
  <c r="AF161" i="1"/>
  <c r="S161" i="1" s="1"/>
  <c r="AG161" i="1"/>
  <c r="CU161" i="1" s="1"/>
  <c r="T161" i="1" s="1"/>
  <c r="AH161" i="1"/>
  <c r="CV161" i="1" s="1"/>
  <c r="U161" i="1" s="1"/>
  <c r="AI161" i="1"/>
  <c r="CW161" i="1" s="1"/>
  <c r="V161" i="1" s="1"/>
  <c r="AJ161" i="1"/>
  <c r="CS161" i="1"/>
  <c r="CT161" i="1"/>
  <c r="CX161" i="1"/>
  <c r="GL161" i="1"/>
  <c r="GO161" i="1"/>
  <c r="GP161" i="1"/>
  <c r="GV161" i="1"/>
  <c r="HC161" i="1" s="1"/>
  <c r="GX161" i="1" s="1"/>
  <c r="C162" i="1"/>
  <c r="D162" i="1"/>
  <c r="I162" i="1"/>
  <c r="P162" i="1" s="1"/>
  <c r="K162" i="1"/>
  <c r="AB162" i="1"/>
  <c r="AC162" i="1"/>
  <c r="AD162" i="1"/>
  <c r="AE162" i="1"/>
  <c r="AF162" i="1"/>
  <c r="CT162" i="1" s="1"/>
  <c r="AG162" i="1"/>
  <c r="CU162" i="1" s="1"/>
  <c r="T162" i="1" s="1"/>
  <c r="AH162" i="1"/>
  <c r="CV162" i="1" s="1"/>
  <c r="U162" i="1" s="1"/>
  <c r="AI162" i="1"/>
  <c r="AJ162" i="1"/>
  <c r="CQ162" i="1"/>
  <c r="CR162" i="1"/>
  <c r="CS162" i="1"/>
  <c r="CW162" i="1"/>
  <c r="CX162" i="1"/>
  <c r="W162" i="1" s="1"/>
  <c r="GL162" i="1"/>
  <c r="GO162" i="1"/>
  <c r="GP162" i="1"/>
  <c r="GV162" i="1"/>
  <c r="HC162" i="1"/>
  <c r="C163" i="1"/>
  <c r="D163" i="1"/>
  <c r="I163" i="1"/>
  <c r="I169" i="1" s="1"/>
  <c r="K163" i="1"/>
  <c r="R163" i="1"/>
  <c r="AC163" i="1"/>
  <c r="P163" i="1" s="1"/>
  <c r="AD163" i="1"/>
  <c r="AE163" i="1"/>
  <c r="CS163" i="1" s="1"/>
  <c r="AF163" i="1"/>
  <c r="AG163" i="1"/>
  <c r="CU163" i="1" s="1"/>
  <c r="T163" i="1" s="1"/>
  <c r="AH163" i="1"/>
  <c r="AI163" i="1"/>
  <c r="AJ163" i="1"/>
  <c r="CQ163" i="1"/>
  <c r="CR163" i="1"/>
  <c r="CV163" i="1"/>
  <c r="CW163" i="1"/>
  <c r="V163" i="1" s="1"/>
  <c r="CX163" i="1"/>
  <c r="W163" i="1" s="1"/>
  <c r="GL163" i="1"/>
  <c r="GO163" i="1"/>
  <c r="GP163" i="1"/>
  <c r="GV163" i="1"/>
  <c r="HC163" i="1" s="1"/>
  <c r="GX163" i="1" s="1"/>
  <c r="I164" i="1"/>
  <c r="T164" i="1"/>
  <c r="AC164" i="1"/>
  <c r="CQ164" i="1" s="1"/>
  <c r="AE164" i="1"/>
  <c r="CR164" i="1" s="1"/>
  <c r="AF164" i="1"/>
  <c r="AG164" i="1"/>
  <c r="CU164" i="1" s="1"/>
  <c r="AH164" i="1"/>
  <c r="CV164" i="1" s="1"/>
  <c r="U164" i="1" s="1"/>
  <c r="AI164" i="1"/>
  <c r="CW164" i="1" s="1"/>
  <c r="V164" i="1" s="1"/>
  <c r="AJ164" i="1"/>
  <c r="CS164" i="1"/>
  <c r="CT164" i="1"/>
  <c r="CX164" i="1"/>
  <c r="GL164" i="1"/>
  <c r="GO164" i="1"/>
  <c r="GP164" i="1"/>
  <c r="GV164" i="1"/>
  <c r="HC164" i="1" s="1"/>
  <c r="AC165" i="1"/>
  <c r="CQ165" i="1" s="1"/>
  <c r="AD165" i="1"/>
  <c r="AB165" i="1" s="1"/>
  <c r="AE165" i="1"/>
  <c r="CR165" i="1" s="1"/>
  <c r="AF165" i="1"/>
  <c r="AG165" i="1"/>
  <c r="AH165" i="1"/>
  <c r="AI165" i="1"/>
  <c r="CW165" i="1" s="1"/>
  <c r="AJ165" i="1"/>
  <c r="CX165" i="1" s="1"/>
  <c r="CT165" i="1"/>
  <c r="CU165" i="1"/>
  <c r="CV165" i="1"/>
  <c r="GL165" i="1"/>
  <c r="GO165" i="1"/>
  <c r="GP165" i="1"/>
  <c r="GV165" i="1"/>
  <c r="HC165" i="1"/>
  <c r="AC166" i="1"/>
  <c r="AD166" i="1"/>
  <c r="AE166" i="1"/>
  <c r="CS166" i="1" s="1"/>
  <c r="AF166" i="1"/>
  <c r="AG166" i="1"/>
  <c r="CU166" i="1" s="1"/>
  <c r="AH166" i="1"/>
  <c r="AI166" i="1"/>
  <c r="AJ166" i="1"/>
  <c r="CQ166" i="1"/>
  <c r="CR166" i="1"/>
  <c r="CV166" i="1"/>
  <c r="CW166" i="1"/>
  <c r="CX166" i="1"/>
  <c r="GL166" i="1"/>
  <c r="GO166" i="1"/>
  <c r="GP166" i="1"/>
  <c r="GV166" i="1"/>
  <c r="HC166" i="1" s="1"/>
  <c r="I167" i="1"/>
  <c r="T167" i="1"/>
  <c r="AC167" i="1"/>
  <c r="CQ167" i="1" s="1"/>
  <c r="AE167" i="1"/>
  <c r="CR167" i="1" s="1"/>
  <c r="AF167" i="1"/>
  <c r="S167" i="1" s="1"/>
  <c r="AG167" i="1"/>
  <c r="CU167" i="1" s="1"/>
  <c r="AH167" i="1"/>
  <c r="CV167" i="1" s="1"/>
  <c r="U167" i="1" s="1"/>
  <c r="AI167" i="1"/>
  <c r="CW167" i="1" s="1"/>
  <c r="AJ167" i="1"/>
  <c r="CS167" i="1"/>
  <c r="CT167" i="1"/>
  <c r="CX167" i="1"/>
  <c r="CY167" i="1"/>
  <c r="GL167" i="1"/>
  <c r="GO167" i="1"/>
  <c r="GP167" i="1"/>
  <c r="GV167" i="1"/>
  <c r="HC167" i="1" s="1"/>
  <c r="GX167" i="1" s="1"/>
  <c r="AC168" i="1"/>
  <c r="CQ168" i="1" s="1"/>
  <c r="AD168" i="1"/>
  <c r="AB168" i="1" s="1"/>
  <c r="AE168" i="1"/>
  <c r="CR168" i="1" s="1"/>
  <c r="AF168" i="1"/>
  <c r="AG168" i="1"/>
  <c r="AH168" i="1"/>
  <c r="AI168" i="1"/>
  <c r="CW168" i="1" s="1"/>
  <c r="AJ168" i="1"/>
  <c r="CX168" i="1" s="1"/>
  <c r="CT168" i="1"/>
  <c r="CU168" i="1"/>
  <c r="CV168" i="1"/>
  <c r="GL168" i="1"/>
  <c r="GO168" i="1"/>
  <c r="GP168" i="1"/>
  <c r="GV168" i="1"/>
  <c r="HC168" i="1"/>
  <c r="R169" i="1"/>
  <c r="AC169" i="1"/>
  <c r="P169" i="1" s="1"/>
  <c r="AD169" i="1"/>
  <c r="AE169" i="1"/>
  <c r="CS169" i="1" s="1"/>
  <c r="AF169" i="1"/>
  <c r="AG169" i="1"/>
  <c r="CU169" i="1" s="1"/>
  <c r="T169" i="1" s="1"/>
  <c r="AH169" i="1"/>
  <c r="AI169" i="1"/>
  <c r="AJ169" i="1"/>
  <c r="CQ169" i="1"/>
  <c r="CR169" i="1"/>
  <c r="CV169" i="1"/>
  <c r="CW169" i="1"/>
  <c r="V169" i="1" s="1"/>
  <c r="CX169" i="1"/>
  <c r="W169" i="1" s="1"/>
  <c r="GL169" i="1"/>
  <c r="GO169" i="1"/>
  <c r="GP169" i="1"/>
  <c r="GV169" i="1"/>
  <c r="HC169" i="1" s="1"/>
  <c r="GX169" i="1" s="1"/>
  <c r="I170" i="1"/>
  <c r="T170" i="1"/>
  <c r="AC170" i="1"/>
  <c r="CQ170" i="1" s="1"/>
  <c r="AE170" i="1"/>
  <c r="CR170" i="1" s="1"/>
  <c r="AF170" i="1"/>
  <c r="AG170" i="1"/>
  <c r="CU170" i="1" s="1"/>
  <c r="AH170" i="1"/>
  <c r="CV170" i="1" s="1"/>
  <c r="U170" i="1" s="1"/>
  <c r="AI170" i="1"/>
  <c r="CW170" i="1" s="1"/>
  <c r="V170" i="1" s="1"/>
  <c r="AJ170" i="1"/>
  <c r="CS170" i="1"/>
  <c r="CT170" i="1"/>
  <c r="CX170" i="1"/>
  <c r="GL170" i="1"/>
  <c r="GO170" i="1"/>
  <c r="GP170" i="1"/>
  <c r="GV170" i="1"/>
  <c r="HC170" i="1" s="1"/>
  <c r="AC171" i="1"/>
  <c r="CQ171" i="1" s="1"/>
  <c r="AD171" i="1"/>
  <c r="AB171" i="1" s="1"/>
  <c r="AE171" i="1"/>
  <c r="CR171" i="1" s="1"/>
  <c r="AF171" i="1"/>
  <c r="AG171" i="1"/>
  <c r="AH171" i="1"/>
  <c r="AI171" i="1"/>
  <c r="AJ171" i="1"/>
  <c r="CX171" i="1" s="1"/>
  <c r="CT171" i="1"/>
  <c r="CU171" i="1"/>
  <c r="CV171" i="1"/>
  <c r="CW171" i="1"/>
  <c r="GL171" i="1"/>
  <c r="GO171" i="1"/>
  <c r="GP171" i="1"/>
  <c r="GV171" i="1"/>
  <c r="HC171" i="1"/>
  <c r="AC172" i="1"/>
  <c r="AD172" i="1"/>
  <c r="AE172" i="1"/>
  <c r="AF172" i="1"/>
  <c r="AG172" i="1"/>
  <c r="CU172" i="1" s="1"/>
  <c r="AH172" i="1"/>
  <c r="AI172" i="1"/>
  <c r="AJ172" i="1"/>
  <c r="CQ172" i="1"/>
  <c r="CR172" i="1"/>
  <c r="CS172" i="1"/>
  <c r="CV172" i="1"/>
  <c r="CW172" i="1"/>
  <c r="CX172" i="1"/>
  <c r="GL172" i="1"/>
  <c r="GO172" i="1"/>
  <c r="GP172" i="1"/>
  <c r="GV172" i="1"/>
  <c r="HC172" i="1" s="1"/>
  <c r="I173" i="1"/>
  <c r="T173" i="1"/>
  <c r="AC173" i="1"/>
  <c r="CQ173" i="1" s="1"/>
  <c r="AE173" i="1"/>
  <c r="CR173" i="1" s="1"/>
  <c r="AF173" i="1"/>
  <c r="S173" i="1" s="1"/>
  <c r="AG173" i="1"/>
  <c r="AH173" i="1"/>
  <c r="CV173" i="1" s="1"/>
  <c r="U173" i="1" s="1"/>
  <c r="AI173" i="1"/>
  <c r="CW173" i="1" s="1"/>
  <c r="V173" i="1" s="1"/>
  <c r="AJ173" i="1"/>
  <c r="CX173" i="1" s="1"/>
  <c r="W173" i="1" s="1"/>
  <c r="CS173" i="1"/>
  <c r="CT173" i="1"/>
  <c r="CU173" i="1"/>
  <c r="GL173" i="1"/>
  <c r="GO173" i="1"/>
  <c r="GP173" i="1"/>
  <c r="GV173" i="1"/>
  <c r="HC173" i="1" s="1"/>
  <c r="GX173" i="1" s="1"/>
  <c r="AC174" i="1"/>
  <c r="CQ174" i="1" s="1"/>
  <c r="AD174" i="1"/>
  <c r="AB174" i="1" s="1"/>
  <c r="AE174" i="1"/>
  <c r="CR174" i="1" s="1"/>
  <c r="AF174" i="1"/>
  <c r="CT174" i="1" s="1"/>
  <c r="AG174" i="1"/>
  <c r="AH174" i="1"/>
  <c r="AI174" i="1"/>
  <c r="AJ174" i="1"/>
  <c r="CX174" i="1" s="1"/>
  <c r="CU174" i="1"/>
  <c r="CV174" i="1"/>
  <c r="CW174" i="1"/>
  <c r="GL174" i="1"/>
  <c r="GO174" i="1"/>
  <c r="GP174" i="1"/>
  <c r="GV174" i="1"/>
  <c r="HC174" i="1"/>
  <c r="AC175" i="1"/>
  <c r="AD175" i="1"/>
  <c r="AE175" i="1"/>
  <c r="AF175" i="1"/>
  <c r="AG175" i="1"/>
  <c r="CU175" i="1" s="1"/>
  <c r="AH175" i="1"/>
  <c r="AI175" i="1"/>
  <c r="AJ175" i="1"/>
  <c r="CQ175" i="1"/>
  <c r="CR175" i="1"/>
  <c r="CS175" i="1"/>
  <c r="CV175" i="1"/>
  <c r="CW175" i="1"/>
  <c r="CX175" i="1"/>
  <c r="GL175" i="1"/>
  <c r="GO175" i="1"/>
  <c r="GP175" i="1"/>
  <c r="GV175" i="1"/>
  <c r="HC175" i="1" s="1"/>
  <c r="I176" i="1"/>
  <c r="T176" i="1"/>
  <c r="AC176" i="1"/>
  <c r="CQ176" i="1" s="1"/>
  <c r="AE176" i="1"/>
  <c r="CR176" i="1" s="1"/>
  <c r="AF176" i="1"/>
  <c r="S176" i="1" s="1"/>
  <c r="AG176" i="1"/>
  <c r="AH176" i="1"/>
  <c r="CV176" i="1" s="1"/>
  <c r="U176" i="1" s="1"/>
  <c r="AI176" i="1"/>
  <c r="CW176" i="1" s="1"/>
  <c r="AJ176" i="1"/>
  <c r="CX176" i="1" s="1"/>
  <c r="W176" i="1" s="1"/>
  <c r="CS176" i="1"/>
  <c r="CT176" i="1"/>
  <c r="CU176" i="1"/>
  <c r="CY176" i="1"/>
  <c r="GL176" i="1"/>
  <c r="GO176" i="1"/>
  <c r="GP176" i="1"/>
  <c r="GV176" i="1"/>
  <c r="HC176" i="1" s="1"/>
  <c r="GX176" i="1" s="1"/>
  <c r="AC177" i="1"/>
  <c r="CQ177" i="1" s="1"/>
  <c r="AD177" i="1"/>
  <c r="AB177" i="1" s="1"/>
  <c r="AE177" i="1"/>
  <c r="CR177" i="1" s="1"/>
  <c r="AF177" i="1"/>
  <c r="CT177" i="1" s="1"/>
  <c r="AG177" i="1"/>
  <c r="AH177" i="1"/>
  <c r="AI177" i="1"/>
  <c r="AJ177" i="1"/>
  <c r="CX177" i="1" s="1"/>
  <c r="CU177" i="1"/>
  <c r="CV177" i="1"/>
  <c r="CW177" i="1"/>
  <c r="GL177" i="1"/>
  <c r="GO177" i="1"/>
  <c r="GP177" i="1"/>
  <c r="GV177" i="1"/>
  <c r="HC177" i="1"/>
  <c r="AC178" i="1"/>
  <c r="AD178" i="1"/>
  <c r="AE178" i="1"/>
  <c r="AF178" i="1"/>
  <c r="AG178" i="1"/>
  <c r="CU178" i="1" s="1"/>
  <c r="AH178" i="1"/>
  <c r="AI178" i="1"/>
  <c r="AJ178" i="1"/>
  <c r="CQ178" i="1"/>
  <c r="CR178" i="1"/>
  <c r="CS178" i="1"/>
  <c r="CV178" i="1"/>
  <c r="CW178" i="1"/>
  <c r="CX178" i="1"/>
  <c r="GL178" i="1"/>
  <c r="GO178" i="1"/>
  <c r="GP178" i="1"/>
  <c r="GV178" i="1"/>
  <c r="HC178" i="1" s="1"/>
  <c r="I179" i="1"/>
  <c r="T179" i="1"/>
  <c r="AC179" i="1"/>
  <c r="CQ179" i="1" s="1"/>
  <c r="AE179" i="1"/>
  <c r="CR179" i="1" s="1"/>
  <c r="AF179" i="1"/>
  <c r="AG179" i="1"/>
  <c r="AH179" i="1"/>
  <c r="CV179" i="1" s="1"/>
  <c r="U179" i="1" s="1"/>
  <c r="AI179" i="1"/>
  <c r="CW179" i="1" s="1"/>
  <c r="AJ179" i="1"/>
  <c r="CX179" i="1" s="1"/>
  <c r="W179" i="1" s="1"/>
  <c r="CS179" i="1"/>
  <c r="CT179" i="1"/>
  <c r="CU179" i="1"/>
  <c r="GL179" i="1"/>
  <c r="GO179" i="1"/>
  <c r="GP179" i="1"/>
  <c r="GV179" i="1"/>
  <c r="HC179" i="1" s="1"/>
  <c r="AC180" i="1"/>
  <c r="AD180" i="1"/>
  <c r="AB180" i="1" s="1"/>
  <c r="AE180" i="1"/>
  <c r="AF180" i="1"/>
  <c r="CT180" i="1" s="1"/>
  <c r="AG180" i="1"/>
  <c r="AH180" i="1"/>
  <c r="AI180" i="1"/>
  <c r="AJ180" i="1"/>
  <c r="CX180" i="1" s="1"/>
  <c r="CQ180" i="1"/>
  <c r="CU180" i="1"/>
  <c r="CV180" i="1"/>
  <c r="CW180" i="1"/>
  <c r="GL180" i="1"/>
  <c r="GO180" i="1"/>
  <c r="GP180" i="1"/>
  <c r="GV180" i="1"/>
  <c r="HC180" i="1"/>
  <c r="AC181" i="1"/>
  <c r="AD181" i="1"/>
  <c r="AE181" i="1"/>
  <c r="AF181" i="1"/>
  <c r="AG181" i="1"/>
  <c r="CU181" i="1" s="1"/>
  <c r="AH181" i="1"/>
  <c r="CV181" i="1" s="1"/>
  <c r="AI181" i="1"/>
  <c r="AJ181" i="1"/>
  <c r="CQ181" i="1"/>
  <c r="CR181" i="1"/>
  <c r="CS181" i="1"/>
  <c r="CW181" i="1"/>
  <c r="CX181" i="1"/>
  <c r="GL181" i="1"/>
  <c r="GO181" i="1"/>
  <c r="GP181" i="1"/>
  <c r="GV181" i="1"/>
  <c r="HC181" i="1" s="1"/>
  <c r="C182" i="1"/>
  <c r="D182" i="1"/>
  <c r="I182" i="1"/>
  <c r="K182" i="1"/>
  <c r="Q182" i="1"/>
  <c r="W182" i="1"/>
  <c r="AC182" i="1"/>
  <c r="P182" i="1" s="1"/>
  <c r="AE182" i="1"/>
  <c r="AF182" i="1"/>
  <c r="AG182" i="1"/>
  <c r="CU182" i="1" s="1"/>
  <c r="T182" i="1" s="1"/>
  <c r="AH182" i="1"/>
  <c r="AI182" i="1"/>
  <c r="AJ182" i="1"/>
  <c r="CQ182" i="1"/>
  <c r="CV182" i="1"/>
  <c r="U182" i="1" s="1"/>
  <c r="CW182" i="1"/>
  <c r="V182" i="1" s="1"/>
  <c r="CX182" i="1"/>
  <c r="GL182" i="1"/>
  <c r="GO182" i="1"/>
  <c r="GP182" i="1"/>
  <c r="GV182" i="1"/>
  <c r="HC182" i="1"/>
  <c r="GX182" i="1" s="1"/>
  <c r="C183" i="1"/>
  <c r="D183" i="1"/>
  <c r="I183" i="1"/>
  <c r="R183" i="1" s="1"/>
  <c r="K183" i="1"/>
  <c r="P183" i="1"/>
  <c r="S183" i="1"/>
  <c r="Y183" i="1" s="1"/>
  <c r="V183" i="1"/>
  <c r="W183" i="1"/>
  <c r="AC183" i="1"/>
  <c r="AE183" i="1"/>
  <c r="AF183" i="1"/>
  <c r="CT183" i="1" s="1"/>
  <c r="AG183" i="1"/>
  <c r="AH183" i="1"/>
  <c r="AI183" i="1"/>
  <c r="AJ183" i="1"/>
  <c r="CX183" i="1" s="1"/>
  <c r="CQ183" i="1"/>
  <c r="CU183" i="1"/>
  <c r="T183" i="1" s="1"/>
  <c r="CV183" i="1"/>
  <c r="U183" i="1" s="1"/>
  <c r="CW183" i="1"/>
  <c r="GL183" i="1"/>
  <c r="GO183" i="1"/>
  <c r="GP183" i="1"/>
  <c r="GV183" i="1"/>
  <c r="HC183" i="1"/>
  <c r="GX183" i="1" s="1"/>
  <c r="I184" i="1"/>
  <c r="Q184" i="1" s="1"/>
  <c r="R184" i="1"/>
  <c r="S184" i="1"/>
  <c r="Y184" i="1" s="1"/>
  <c r="X184" i="1"/>
  <c r="AC184" i="1"/>
  <c r="AB184" i="1" s="1"/>
  <c r="AD184" i="1"/>
  <c r="AE184" i="1"/>
  <c r="AF184" i="1"/>
  <c r="CT184" i="1" s="1"/>
  <c r="AG184" i="1"/>
  <c r="CU184" i="1" s="1"/>
  <c r="T184" i="1" s="1"/>
  <c r="AH184" i="1"/>
  <c r="CV184" i="1" s="1"/>
  <c r="U184" i="1" s="1"/>
  <c r="AI184" i="1"/>
  <c r="AJ184" i="1"/>
  <c r="CQ184" i="1"/>
  <c r="CR184" i="1"/>
  <c r="CS184" i="1"/>
  <c r="CW184" i="1"/>
  <c r="V184" i="1" s="1"/>
  <c r="CX184" i="1"/>
  <c r="W184" i="1" s="1"/>
  <c r="GL184" i="1"/>
  <c r="GO184" i="1"/>
  <c r="GP184" i="1"/>
  <c r="GV184" i="1"/>
  <c r="HC184" i="1" s="1"/>
  <c r="GX184" i="1" s="1"/>
  <c r="I185" i="1"/>
  <c r="U185" i="1" s="1"/>
  <c r="T185" i="1"/>
  <c r="AC185" i="1"/>
  <c r="AE185" i="1"/>
  <c r="CR185" i="1" s="1"/>
  <c r="AF185" i="1"/>
  <c r="S185" i="1" s="1"/>
  <c r="AG185" i="1"/>
  <c r="AH185" i="1"/>
  <c r="CV185" i="1" s="1"/>
  <c r="AI185" i="1"/>
  <c r="CW185" i="1" s="1"/>
  <c r="V185" i="1" s="1"/>
  <c r="AJ185" i="1"/>
  <c r="CX185" i="1" s="1"/>
  <c r="CS185" i="1"/>
  <c r="CT185" i="1"/>
  <c r="CU185" i="1"/>
  <c r="CZ185" i="1"/>
  <c r="GL185" i="1"/>
  <c r="GO185" i="1"/>
  <c r="GP185" i="1"/>
  <c r="GV185" i="1"/>
  <c r="HC185" i="1" s="1"/>
  <c r="GX185" i="1" s="1"/>
  <c r="I186" i="1"/>
  <c r="R186" i="1" s="1"/>
  <c r="P186" i="1"/>
  <c r="CP186" i="1" s="1"/>
  <c r="O186" i="1" s="1"/>
  <c r="Q186" i="1"/>
  <c r="S186" i="1"/>
  <c r="Y186" i="1" s="1"/>
  <c r="V186" i="1"/>
  <c r="AC186" i="1"/>
  <c r="AD186" i="1"/>
  <c r="AB186" i="1" s="1"/>
  <c r="AE186" i="1"/>
  <c r="AF186" i="1"/>
  <c r="CT186" i="1" s="1"/>
  <c r="AG186" i="1"/>
  <c r="AH186" i="1"/>
  <c r="AI186" i="1"/>
  <c r="AJ186" i="1"/>
  <c r="CX186" i="1" s="1"/>
  <c r="W186" i="1" s="1"/>
  <c r="CQ186" i="1"/>
  <c r="CU186" i="1"/>
  <c r="T186" i="1" s="1"/>
  <c r="CV186" i="1"/>
  <c r="U186" i="1" s="1"/>
  <c r="CW186" i="1"/>
  <c r="GL186" i="1"/>
  <c r="GO186" i="1"/>
  <c r="GP186" i="1"/>
  <c r="GV186" i="1"/>
  <c r="HC186" i="1"/>
  <c r="GX186" i="1" s="1"/>
  <c r="I187" i="1"/>
  <c r="Q187" i="1" s="1"/>
  <c r="R187" i="1"/>
  <c r="S187" i="1"/>
  <c r="Y187" i="1" s="1"/>
  <c r="X187" i="1"/>
  <c r="AC187" i="1"/>
  <c r="AB187" i="1" s="1"/>
  <c r="AD187" i="1"/>
  <c r="AE187" i="1"/>
  <c r="AF187" i="1"/>
  <c r="CT187" i="1" s="1"/>
  <c r="AG187" i="1"/>
  <c r="CU187" i="1" s="1"/>
  <c r="T187" i="1" s="1"/>
  <c r="AH187" i="1"/>
  <c r="CV187" i="1" s="1"/>
  <c r="U187" i="1" s="1"/>
  <c r="AI187" i="1"/>
  <c r="AJ187" i="1"/>
  <c r="CQ187" i="1"/>
  <c r="CR187" i="1"/>
  <c r="CS187" i="1"/>
  <c r="CW187" i="1"/>
  <c r="V187" i="1" s="1"/>
  <c r="CX187" i="1"/>
  <c r="W187" i="1" s="1"/>
  <c r="GL187" i="1"/>
  <c r="GO187" i="1"/>
  <c r="GP187" i="1"/>
  <c r="GV187" i="1"/>
  <c r="HC187" i="1" s="1"/>
  <c r="GX187" i="1" s="1"/>
  <c r="I188" i="1"/>
  <c r="T188" i="1" s="1"/>
  <c r="AC188" i="1"/>
  <c r="AE188" i="1"/>
  <c r="CR188" i="1" s="1"/>
  <c r="AF188" i="1"/>
  <c r="AG188" i="1"/>
  <c r="AH188" i="1"/>
  <c r="CV188" i="1" s="1"/>
  <c r="AI188" i="1"/>
  <c r="CW188" i="1" s="1"/>
  <c r="AJ188" i="1"/>
  <c r="CX188" i="1" s="1"/>
  <c r="CS188" i="1"/>
  <c r="CT188" i="1"/>
  <c r="CU188" i="1"/>
  <c r="GL188" i="1"/>
  <c r="GO188" i="1"/>
  <c r="GP188" i="1"/>
  <c r="GV188" i="1"/>
  <c r="HC188" i="1" s="1"/>
  <c r="I189" i="1"/>
  <c r="R189" i="1" s="1"/>
  <c r="P189" i="1"/>
  <c r="S189" i="1"/>
  <c r="Y189" i="1" s="1"/>
  <c r="V189" i="1"/>
  <c r="AC189" i="1"/>
  <c r="AD189" i="1"/>
  <c r="AB189" i="1" s="1"/>
  <c r="AE189" i="1"/>
  <c r="Q189" i="1" s="1"/>
  <c r="AF189" i="1"/>
  <c r="CT189" i="1" s="1"/>
  <c r="AG189" i="1"/>
  <c r="AH189" i="1"/>
  <c r="AI189" i="1"/>
  <c r="AJ189" i="1"/>
  <c r="CX189" i="1" s="1"/>
  <c r="W189" i="1" s="1"/>
  <c r="CQ189" i="1"/>
  <c r="CU189" i="1"/>
  <c r="T189" i="1" s="1"/>
  <c r="CV189" i="1"/>
  <c r="U189" i="1" s="1"/>
  <c r="CW189" i="1"/>
  <c r="GL189" i="1"/>
  <c r="GO189" i="1"/>
  <c r="GP189" i="1"/>
  <c r="GV189" i="1"/>
  <c r="HC189" i="1"/>
  <c r="GX189" i="1" s="1"/>
  <c r="I190" i="1"/>
  <c r="Q190" i="1" s="1"/>
  <c r="R190" i="1"/>
  <c r="S190" i="1"/>
  <c r="X190" i="1"/>
  <c r="Y190" i="1"/>
  <c r="AC190" i="1"/>
  <c r="AB190" i="1" s="1"/>
  <c r="AD190" i="1"/>
  <c r="AE190" i="1"/>
  <c r="AF190" i="1"/>
  <c r="CT190" i="1" s="1"/>
  <c r="AG190" i="1"/>
  <c r="CU190" i="1" s="1"/>
  <c r="T190" i="1" s="1"/>
  <c r="AH190" i="1"/>
  <c r="CV190" i="1" s="1"/>
  <c r="U190" i="1" s="1"/>
  <c r="AI190" i="1"/>
  <c r="AJ190" i="1"/>
  <c r="CQ190" i="1"/>
  <c r="CR190" i="1"/>
  <c r="CS190" i="1"/>
  <c r="CW190" i="1"/>
  <c r="V190" i="1" s="1"/>
  <c r="CX190" i="1"/>
  <c r="W190" i="1" s="1"/>
  <c r="GL190" i="1"/>
  <c r="GO190" i="1"/>
  <c r="GP190" i="1"/>
  <c r="GV190" i="1"/>
  <c r="HC190" i="1" s="1"/>
  <c r="GX190" i="1" s="1"/>
  <c r="I191" i="1"/>
  <c r="T191" i="1"/>
  <c r="AC191" i="1"/>
  <c r="AE191" i="1"/>
  <c r="CR191" i="1" s="1"/>
  <c r="AF191" i="1"/>
  <c r="AG191" i="1"/>
  <c r="AH191" i="1"/>
  <c r="CV191" i="1" s="1"/>
  <c r="AI191" i="1"/>
  <c r="CW191" i="1" s="1"/>
  <c r="AJ191" i="1"/>
  <c r="CX191" i="1" s="1"/>
  <c r="CS191" i="1"/>
  <c r="CT191" i="1"/>
  <c r="CU191" i="1"/>
  <c r="GL191" i="1"/>
  <c r="GO191" i="1"/>
  <c r="GP191" i="1"/>
  <c r="GV191" i="1"/>
  <c r="HC191" i="1" s="1"/>
  <c r="GX191" i="1" s="1"/>
  <c r="I192" i="1"/>
  <c r="P192" i="1"/>
  <c r="V192" i="1"/>
  <c r="W192" i="1"/>
  <c r="AC192" i="1"/>
  <c r="AE192" i="1"/>
  <c r="Q192" i="1" s="1"/>
  <c r="AF192" i="1"/>
  <c r="CT192" i="1" s="1"/>
  <c r="AG192" i="1"/>
  <c r="AH192" i="1"/>
  <c r="AI192" i="1"/>
  <c r="AJ192" i="1"/>
  <c r="CX192" i="1" s="1"/>
  <c r="CQ192" i="1"/>
  <c r="CU192" i="1"/>
  <c r="T192" i="1" s="1"/>
  <c r="CV192" i="1"/>
  <c r="U192" i="1" s="1"/>
  <c r="CW192" i="1"/>
  <c r="GL192" i="1"/>
  <c r="GO192" i="1"/>
  <c r="GP192" i="1"/>
  <c r="GV192" i="1"/>
  <c r="GX192" i="1"/>
  <c r="HC192" i="1"/>
  <c r="I193" i="1"/>
  <c r="Q193" i="1" s="1"/>
  <c r="R193" i="1"/>
  <c r="AC193" i="1"/>
  <c r="P193" i="1" s="1"/>
  <c r="AD193" i="1"/>
  <c r="AE193" i="1"/>
  <c r="AF193" i="1"/>
  <c r="S193" i="1" s="1"/>
  <c r="AG193" i="1"/>
  <c r="CU193" i="1" s="1"/>
  <c r="T193" i="1" s="1"/>
  <c r="AH193" i="1"/>
  <c r="CV193" i="1" s="1"/>
  <c r="U193" i="1" s="1"/>
  <c r="AI193" i="1"/>
  <c r="AJ193" i="1"/>
  <c r="CQ193" i="1"/>
  <c r="CR193" i="1"/>
  <c r="CS193" i="1"/>
  <c r="CW193" i="1"/>
  <c r="V193" i="1" s="1"/>
  <c r="CX193" i="1"/>
  <c r="W193" i="1" s="1"/>
  <c r="GL193" i="1"/>
  <c r="GO193" i="1"/>
  <c r="GP193" i="1"/>
  <c r="GV193" i="1"/>
  <c r="HC193" i="1" s="1"/>
  <c r="GX193" i="1" s="1"/>
  <c r="C194" i="1"/>
  <c r="D194" i="1"/>
  <c r="I194" i="1"/>
  <c r="K194" i="1"/>
  <c r="R194" i="1"/>
  <c r="W194" i="1"/>
  <c r="AC194" i="1"/>
  <c r="AE194" i="1"/>
  <c r="Q194" i="1" s="1"/>
  <c r="AF194" i="1"/>
  <c r="AG194" i="1"/>
  <c r="CU194" i="1" s="1"/>
  <c r="T194" i="1" s="1"/>
  <c r="AH194" i="1"/>
  <c r="AI194" i="1"/>
  <c r="AJ194" i="1"/>
  <c r="CQ194" i="1"/>
  <c r="CV194" i="1"/>
  <c r="U194" i="1" s="1"/>
  <c r="CW194" i="1"/>
  <c r="V194" i="1" s="1"/>
  <c r="CX194" i="1"/>
  <c r="GL194" i="1"/>
  <c r="GO194" i="1"/>
  <c r="GP194" i="1"/>
  <c r="GV194" i="1"/>
  <c r="HC194" i="1"/>
  <c r="GX194" i="1" s="1"/>
  <c r="C195" i="1"/>
  <c r="D195" i="1"/>
  <c r="I195" i="1"/>
  <c r="R195" i="1" s="1"/>
  <c r="K195" i="1"/>
  <c r="P195" i="1"/>
  <c r="V195" i="1"/>
  <c r="W195" i="1"/>
  <c r="AC195" i="1"/>
  <c r="AE195" i="1"/>
  <c r="AF195" i="1"/>
  <c r="CT195" i="1" s="1"/>
  <c r="AG195" i="1"/>
  <c r="AH195" i="1"/>
  <c r="AI195" i="1"/>
  <c r="AJ195" i="1"/>
  <c r="CX195" i="1" s="1"/>
  <c r="CQ195" i="1"/>
  <c r="CU195" i="1"/>
  <c r="T195" i="1" s="1"/>
  <c r="CV195" i="1"/>
  <c r="U195" i="1" s="1"/>
  <c r="CW195" i="1"/>
  <c r="GL195" i="1"/>
  <c r="GO195" i="1"/>
  <c r="GP195" i="1"/>
  <c r="GV195" i="1"/>
  <c r="GX195" i="1"/>
  <c r="HC195" i="1"/>
  <c r="I196" i="1"/>
  <c r="Q196" i="1" s="1"/>
  <c r="P196" i="1"/>
  <c r="R196" i="1"/>
  <c r="S196" i="1"/>
  <c r="Y196" i="1" s="1"/>
  <c r="X196" i="1"/>
  <c r="AC196" i="1"/>
  <c r="AB196" i="1" s="1"/>
  <c r="AD196" i="1"/>
  <c r="AE196" i="1"/>
  <c r="AF196" i="1"/>
  <c r="CT196" i="1" s="1"/>
  <c r="AG196" i="1"/>
  <c r="CU196" i="1" s="1"/>
  <c r="T196" i="1" s="1"/>
  <c r="AH196" i="1"/>
  <c r="CV196" i="1" s="1"/>
  <c r="U196" i="1" s="1"/>
  <c r="AI196" i="1"/>
  <c r="AJ196" i="1"/>
  <c r="CQ196" i="1"/>
  <c r="CR196" i="1"/>
  <c r="CS196" i="1"/>
  <c r="CW196" i="1"/>
  <c r="V196" i="1" s="1"/>
  <c r="CX196" i="1"/>
  <c r="W196" i="1" s="1"/>
  <c r="GL196" i="1"/>
  <c r="GO196" i="1"/>
  <c r="GP196" i="1"/>
  <c r="GV196" i="1"/>
  <c r="HC196" i="1" s="1"/>
  <c r="GX196" i="1" s="1"/>
  <c r="I197" i="1"/>
  <c r="T197" i="1"/>
  <c r="AB197" i="1"/>
  <c r="AC197" i="1"/>
  <c r="AD197" i="1"/>
  <c r="AE197" i="1"/>
  <c r="CR197" i="1" s="1"/>
  <c r="AF197" i="1"/>
  <c r="S197" i="1" s="1"/>
  <c r="AG197" i="1"/>
  <c r="AH197" i="1"/>
  <c r="CV197" i="1" s="1"/>
  <c r="U197" i="1" s="1"/>
  <c r="AI197" i="1"/>
  <c r="CW197" i="1" s="1"/>
  <c r="AJ197" i="1"/>
  <c r="CX197" i="1" s="1"/>
  <c r="W197" i="1" s="1"/>
  <c r="CS197" i="1"/>
  <c r="CT197" i="1"/>
  <c r="CU197" i="1"/>
  <c r="CY197" i="1"/>
  <c r="GL197" i="1"/>
  <c r="GO197" i="1"/>
  <c r="GP197" i="1"/>
  <c r="GV197" i="1"/>
  <c r="HC197" i="1" s="1"/>
  <c r="I198" i="1"/>
  <c r="P198" i="1"/>
  <c r="Q198" i="1"/>
  <c r="CP198" i="1" s="1"/>
  <c r="O198" i="1" s="1"/>
  <c r="V198" i="1"/>
  <c r="AC198" i="1"/>
  <c r="AD198" i="1"/>
  <c r="AB198" i="1" s="1"/>
  <c r="AE198" i="1"/>
  <c r="AF198" i="1"/>
  <c r="S198" i="1" s="1"/>
  <c r="AG198" i="1"/>
  <c r="AH198" i="1"/>
  <c r="AI198" i="1"/>
  <c r="AJ198" i="1"/>
  <c r="CX198" i="1" s="1"/>
  <c r="W198" i="1" s="1"/>
  <c r="CQ198" i="1"/>
  <c r="CU198" i="1"/>
  <c r="T198" i="1" s="1"/>
  <c r="CV198" i="1"/>
  <c r="U198" i="1" s="1"/>
  <c r="CW198" i="1"/>
  <c r="CY198" i="1"/>
  <c r="GL198" i="1"/>
  <c r="GO198" i="1"/>
  <c r="GP198" i="1"/>
  <c r="GV198" i="1"/>
  <c r="HC198" i="1"/>
  <c r="GX198" i="1" s="1"/>
  <c r="I199" i="1"/>
  <c r="Q199" i="1" s="1"/>
  <c r="P199" i="1"/>
  <c r="R199" i="1"/>
  <c r="S199" i="1"/>
  <c r="CZ199" i="1" s="1"/>
  <c r="AC199" i="1"/>
  <c r="AD199" i="1"/>
  <c r="AB199" i="1" s="1"/>
  <c r="AE199" i="1"/>
  <c r="AF199" i="1"/>
  <c r="CT199" i="1" s="1"/>
  <c r="AG199" i="1"/>
  <c r="CU199" i="1" s="1"/>
  <c r="T199" i="1" s="1"/>
  <c r="AH199" i="1"/>
  <c r="CV199" i="1" s="1"/>
  <c r="U199" i="1" s="1"/>
  <c r="AI199" i="1"/>
  <c r="AJ199" i="1"/>
  <c r="CQ199" i="1"/>
  <c r="CR199" i="1"/>
  <c r="CS199" i="1"/>
  <c r="CW199" i="1"/>
  <c r="V199" i="1" s="1"/>
  <c r="CX199" i="1"/>
  <c r="W199" i="1" s="1"/>
  <c r="GL199" i="1"/>
  <c r="GO199" i="1"/>
  <c r="GP199" i="1"/>
  <c r="GV199" i="1"/>
  <c r="HC199" i="1" s="1"/>
  <c r="GX199" i="1"/>
  <c r="I200" i="1"/>
  <c r="T200" i="1"/>
  <c r="V200" i="1"/>
  <c r="AC200" i="1"/>
  <c r="P200" i="1" s="1"/>
  <c r="AD200" i="1"/>
  <c r="AB200" i="1" s="1"/>
  <c r="AE200" i="1"/>
  <c r="CR200" i="1" s="1"/>
  <c r="AF200" i="1"/>
  <c r="S200" i="1" s="1"/>
  <c r="Y200" i="1" s="1"/>
  <c r="AG200" i="1"/>
  <c r="AH200" i="1"/>
  <c r="CV200" i="1" s="1"/>
  <c r="U200" i="1" s="1"/>
  <c r="AI200" i="1"/>
  <c r="CW200" i="1" s="1"/>
  <c r="AJ200" i="1"/>
  <c r="CX200" i="1" s="1"/>
  <c r="W200" i="1" s="1"/>
  <c r="CS200" i="1"/>
  <c r="CT200" i="1"/>
  <c r="CU200" i="1"/>
  <c r="GL200" i="1"/>
  <c r="GO200" i="1"/>
  <c r="GP200" i="1"/>
  <c r="GV200" i="1"/>
  <c r="HC200" i="1" s="1"/>
  <c r="GX200" i="1"/>
  <c r="I201" i="1"/>
  <c r="P201" i="1"/>
  <c r="R201" i="1"/>
  <c r="V201" i="1"/>
  <c r="AC201" i="1"/>
  <c r="AE201" i="1"/>
  <c r="CR201" i="1" s="1"/>
  <c r="AF201" i="1"/>
  <c r="AG201" i="1"/>
  <c r="AH201" i="1"/>
  <c r="CV201" i="1" s="1"/>
  <c r="U201" i="1" s="1"/>
  <c r="AI201" i="1"/>
  <c r="AJ201" i="1"/>
  <c r="CX201" i="1" s="1"/>
  <c r="W201" i="1" s="1"/>
  <c r="CQ201" i="1"/>
  <c r="CU201" i="1"/>
  <c r="T201" i="1" s="1"/>
  <c r="CW201" i="1"/>
  <c r="GL201" i="1"/>
  <c r="GO201" i="1"/>
  <c r="GP201" i="1"/>
  <c r="GV201" i="1"/>
  <c r="HC201" i="1"/>
  <c r="GX201" i="1" s="1"/>
  <c r="I202" i="1"/>
  <c r="Q202" i="1" s="1"/>
  <c r="R202" i="1"/>
  <c r="AC202" i="1"/>
  <c r="CQ202" i="1" s="1"/>
  <c r="AD202" i="1"/>
  <c r="AE202" i="1"/>
  <c r="AF202" i="1"/>
  <c r="CT202" i="1" s="1"/>
  <c r="AG202" i="1"/>
  <c r="AH202" i="1"/>
  <c r="CV202" i="1" s="1"/>
  <c r="U202" i="1" s="1"/>
  <c r="AI202" i="1"/>
  <c r="CW202" i="1" s="1"/>
  <c r="V202" i="1" s="1"/>
  <c r="AJ202" i="1"/>
  <c r="CR202" i="1"/>
  <c r="CS202" i="1"/>
  <c r="CU202" i="1"/>
  <c r="T202" i="1" s="1"/>
  <c r="CX202" i="1"/>
  <c r="W202" i="1" s="1"/>
  <c r="GL202" i="1"/>
  <c r="GO202" i="1"/>
  <c r="GP202" i="1"/>
  <c r="GV202" i="1"/>
  <c r="HC202" i="1" s="1"/>
  <c r="GX202" i="1"/>
  <c r="I203" i="1"/>
  <c r="AC203" i="1"/>
  <c r="CQ203" i="1" s="1"/>
  <c r="AE203" i="1"/>
  <c r="CR203" i="1" s="1"/>
  <c r="AF203" i="1"/>
  <c r="AG203" i="1"/>
  <c r="AH203" i="1"/>
  <c r="CV203" i="1" s="1"/>
  <c r="U203" i="1" s="1"/>
  <c r="AI203" i="1"/>
  <c r="AJ203" i="1"/>
  <c r="CX203" i="1" s="1"/>
  <c r="W203" i="1" s="1"/>
  <c r="CT203" i="1"/>
  <c r="CU203" i="1"/>
  <c r="T203" i="1" s="1"/>
  <c r="CW203" i="1"/>
  <c r="V203" i="1" s="1"/>
  <c r="GL203" i="1"/>
  <c r="GO203" i="1"/>
  <c r="GP203" i="1"/>
  <c r="GV203" i="1"/>
  <c r="HC203" i="1"/>
  <c r="GX203" i="1" s="1"/>
  <c r="I204" i="1"/>
  <c r="Q204" i="1" s="1"/>
  <c r="P204" i="1"/>
  <c r="S204" i="1"/>
  <c r="AC204" i="1"/>
  <c r="AE204" i="1"/>
  <c r="CR204" i="1" s="1"/>
  <c r="AF204" i="1"/>
  <c r="CT204" i="1" s="1"/>
  <c r="AG204" i="1"/>
  <c r="AH204" i="1"/>
  <c r="CV204" i="1" s="1"/>
  <c r="U204" i="1" s="1"/>
  <c r="AI204" i="1"/>
  <c r="AJ204" i="1"/>
  <c r="CX204" i="1" s="1"/>
  <c r="W204" i="1" s="1"/>
  <c r="CQ204" i="1"/>
  <c r="CU204" i="1"/>
  <c r="T204" i="1" s="1"/>
  <c r="CW204" i="1"/>
  <c r="V204" i="1" s="1"/>
  <c r="GL204" i="1"/>
  <c r="GO204" i="1"/>
  <c r="GP204" i="1"/>
  <c r="GV204" i="1"/>
  <c r="HC204" i="1"/>
  <c r="GX204" i="1" s="1"/>
  <c r="I205" i="1"/>
  <c r="Q205" i="1" s="1"/>
  <c r="R205" i="1"/>
  <c r="S205" i="1"/>
  <c r="X205" i="1" s="1"/>
  <c r="AC205" i="1"/>
  <c r="AB205" i="1" s="1"/>
  <c r="AD205" i="1"/>
  <c r="AE205" i="1"/>
  <c r="AF205" i="1"/>
  <c r="AG205" i="1"/>
  <c r="AH205" i="1"/>
  <c r="CV205" i="1" s="1"/>
  <c r="U205" i="1" s="1"/>
  <c r="AI205" i="1"/>
  <c r="CW205" i="1" s="1"/>
  <c r="V205" i="1" s="1"/>
  <c r="AJ205" i="1"/>
  <c r="CQ205" i="1"/>
  <c r="CR205" i="1"/>
  <c r="CS205" i="1"/>
  <c r="CT205" i="1"/>
  <c r="CU205" i="1"/>
  <c r="T205" i="1" s="1"/>
  <c r="CX205" i="1"/>
  <c r="W205" i="1" s="1"/>
  <c r="GL205" i="1"/>
  <c r="GO205" i="1"/>
  <c r="GP205" i="1"/>
  <c r="GV205" i="1"/>
  <c r="HC205" i="1" s="1"/>
  <c r="GX205" i="1"/>
  <c r="I206" i="1"/>
  <c r="R206" i="1" s="1"/>
  <c r="Q206" i="1"/>
  <c r="AC206" i="1"/>
  <c r="P206" i="1" s="1"/>
  <c r="CP206" i="1" s="1"/>
  <c r="O206" i="1" s="1"/>
  <c r="AD206" i="1"/>
  <c r="AB206" i="1" s="1"/>
  <c r="AE206" i="1"/>
  <c r="CR206" i="1" s="1"/>
  <c r="AF206" i="1"/>
  <c r="S206" i="1" s="1"/>
  <c r="X206" i="1" s="1"/>
  <c r="AG206" i="1"/>
  <c r="AH206" i="1"/>
  <c r="CV206" i="1" s="1"/>
  <c r="U206" i="1" s="1"/>
  <c r="AI206" i="1"/>
  <c r="AJ206" i="1"/>
  <c r="CX206" i="1" s="1"/>
  <c r="W206" i="1" s="1"/>
  <c r="CQ206" i="1"/>
  <c r="CS206" i="1"/>
  <c r="CU206" i="1"/>
  <c r="T206" i="1" s="1"/>
  <c r="CW206" i="1"/>
  <c r="V206" i="1" s="1"/>
  <c r="GL206" i="1"/>
  <c r="GO206" i="1"/>
  <c r="GP206" i="1"/>
  <c r="GV206" i="1"/>
  <c r="HC206" i="1" s="1"/>
  <c r="GX206" i="1" s="1"/>
  <c r="I207" i="1"/>
  <c r="T207" i="1" s="1"/>
  <c r="AC207" i="1"/>
  <c r="AE207" i="1"/>
  <c r="CR207" i="1" s="1"/>
  <c r="AF207" i="1"/>
  <c r="CT207" i="1" s="1"/>
  <c r="AG207" i="1"/>
  <c r="AH207" i="1"/>
  <c r="CV207" i="1" s="1"/>
  <c r="U207" i="1" s="1"/>
  <c r="AI207" i="1"/>
  <c r="AJ207" i="1"/>
  <c r="CX207" i="1" s="1"/>
  <c r="W207" i="1" s="1"/>
  <c r="CQ207" i="1"/>
  <c r="CS207" i="1"/>
  <c r="CU207" i="1"/>
  <c r="CW207" i="1"/>
  <c r="V207" i="1" s="1"/>
  <c r="GL207" i="1"/>
  <c r="GO207" i="1"/>
  <c r="GP207" i="1"/>
  <c r="GV207" i="1"/>
  <c r="HC207" i="1"/>
  <c r="GX207" i="1" s="1"/>
  <c r="I208" i="1"/>
  <c r="Q208" i="1" s="1"/>
  <c r="P208" i="1"/>
  <c r="V208" i="1"/>
  <c r="AC208" i="1"/>
  <c r="AD208" i="1"/>
  <c r="AB208" i="1" s="1"/>
  <c r="AE208" i="1"/>
  <c r="AF208" i="1"/>
  <c r="S208" i="1" s="1"/>
  <c r="AG208" i="1"/>
  <c r="AH208" i="1"/>
  <c r="CV208" i="1" s="1"/>
  <c r="U208" i="1" s="1"/>
  <c r="AI208" i="1"/>
  <c r="AJ208" i="1"/>
  <c r="CX208" i="1" s="1"/>
  <c r="W208" i="1" s="1"/>
  <c r="CQ208" i="1"/>
  <c r="CR208" i="1"/>
  <c r="CS208" i="1"/>
  <c r="CU208" i="1"/>
  <c r="T208" i="1" s="1"/>
  <c r="CW208" i="1"/>
  <c r="GL208" i="1"/>
  <c r="GO208" i="1"/>
  <c r="GP208" i="1"/>
  <c r="GV208" i="1"/>
  <c r="HC208" i="1" s="1"/>
  <c r="GX208" i="1" s="1"/>
  <c r="I209" i="1"/>
  <c r="Q209" i="1" s="1"/>
  <c r="P209" i="1"/>
  <c r="R209" i="1"/>
  <c r="AC209" i="1"/>
  <c r="AD209" i="1"/>
  <c r="AB209" i="1" s="1"/>
  <c r="AE209" i="1"/>
  <c r="CR209" i="1" s="1"/>
  <c r="AF209" i="1"/>
  <c r="CT209" i="1" s="1"/>
  <c r="AG209" i="1"/>
  <c r="AH209" i="1"/>
  <c r="CV209" i="1" s="1"/>
  <c r="U209" i="1" s="1"/>
  <c r="AI209" i="1"/>
  <c r="AJ209" i="1"/>
  <c r="CX209" i="1" s="1"/>
  <c r="W209" i="1" s="1"/>
  <c r="CQ209" i="1"/>
  <c r="CS209" i="1"/>
  <c r="CU209" i="1"/>
  <c r="T209" i="1" s="1"/>
  <c r="CW209" i="1"/>
  <c r="V209" i="1" s="1"/>
  <c r="GL209" i="1"/>
  <c r="GO209" i="1"/>
  <c r="GP209" i="1"/>
  <c r="GV209" i="1"/>
  <c r="HC209" i="1" s="1"/>
  <c r="GX209" i="1" s="1"/>
  <c r="I210" i="1"/>
  <c r="T210" i="1" s="1"/>
  <c r="AC210" i="1"/>
  <c r="AE210" i="1"/>
  <c r="CR210" i="1" s="1"/>
  <c r="AF210" i="1"/>
  <c r="CT210" i="1" s="1"/>
  <c r="AG210" i="1"/>
  <c r="AH210" i="1"/>
  <c r="CV210" i="1" s="1"/>
  <c r="U210" i="1" s="1"/>
  <c r="AI210" i="1"/>
  <c r="AJ210" i="1"/>
  <c r="CX210" i="1" s="1"/>
  <c r="W210" i="1" s="1"/>
  <c r="CQ210" i="1"/>
  <c r="CS210" i="1"/>
  <c r="CU210" i="1"/>
  <c r="CW210" i="1"/>
  <c r="V210" i="1" s="1"/>
  <c r="GL210" i="1"/>
  <c r="GO210" i="1"/>
  <c r="GP210" i="1"/>
  <c r="GV210" i="1"/>
  <c r="HC210" i="1"/>
  <c r="GX210" i="1" s="1"/>
  <c r="I211" i="1"/>
  <c r="Q211" i="1" s="1"/>
  <c r="P211" i="1"/>
  <c r="V211" i="1"/>
  <c r="AC211" i="1"/>
  <c r="AD211" i="1"/>
  <c r="AB211" i="1" s="1"/>
  <c r="AE211" i="1"/>
  <c r="AF211" i="1"/>
  <c r="S211" i="1" s="1"/>
  <c r="AG211" i="1"/>
  <c r="AH211" i="1"/>
  <c r="CV211" i="1" s="1"/>
  <c r="U211" i="1" s="1"/>
  <c r="AI211" i="1"/>
  <c r="AJ211" i="1"/>
  <c r="CX211" i="1" s="1"/>
  <c r="W211" i="1" s="1"/>
  <c r="CQ211" i="1"/>
  <c r="CR211" i="1"/>
  <c r="CS211" i="1"/>
  <c r="CU211" i="1"/>
  <c r="T211" i="1" s="1"/>
  <c r="CW211" i="1"/>
  <c r="GL211" i="1"/>
  <c r="GO211" i="1"/>
  <c r="GP211" i="1"/>
  <c r="GV211" i="1"/>
  <c r="HC211" i="1" s="1"/>
  <c r="GX211" i="1" s="1"/>
  <c r="I212" i="1"/>
  <c r="Q212" i="1" s="1"/>
  <c r="P212" i="1"/>
  <c r="R212" i="1"/>
  <c r="AC212" i="1"/>
  <c r="AD212" i="1"/>
  <c r="AB212" i="1" s="1"/>
  <c r="AE212" i="1"/>
  <c r="CR212" i="1" s="1"/>
  <c r="AF212" i="1"/>
  <c r="CT212" i="1" s="1"/>
  <c r="AG212" i="1"/>
  <c r="AH212" i="1"/>
  <c r="CV212" i="1" s="1"/>
  <c r="U212" i="1" s="1"/>
  <c r="AI212" i="1"/>
  <c r="AJ212" i="1"/>
  <c r="CX212" i="1" s="1"/>
  <c r="W212" i="1" s="1"/>
  <c r="CQ212" i="1"/>
  <c r="CS212" i="1"/>
  <c r="CU212" i="1"/>
  <c r="T212" i="1" s="1"/>
  <c r="CW212" i="1"/>
  <c r="V212" i="1" s="1"/>
  <c r="GL212" i="1"/>
  <c r="GO212" i="1"/>
  <c r="GP212" i="1"/>
  <c r="GV212" i="1"/>
  <c r="HC212" i="1" s="1"/>
  <c r="GX212" i="1" s="1"/>
  <c r="I213" i="1"/>
  <c r="T213" i="1" s="1"/>
  <c r="AC213" i="1"/>
  <c r="AE213" i="1"/>
  <c r="CR213" i="1" s="1"/>
  <c r="AF213" i="1"/>
  <c r="CT213" i="1" s="1"/>
  <c r="AG213" i="1"/>
  <c r="AH213" i="1"/>
  <c r="CV213" i="1" s="1"/>
  <c r="U213" i="1" s="1"/>
  <c r="AI213" i="1"/>
  <c r="AJ213" i="1"/>
  <c r="CX213" i="1" s="1"/>
  <c r="W213" i="1" s="1"/>
  <c r="CQ213" i="1"/>
  <c r="CS213" i="1"/>
  <c r="CU213" i="1"/>
  <c r="CW213" i="1"/>
  <c r="V213" i="1" s="1"/>
  <c r="GL213" i="1"/>
  <c r="GO213" i="1"/>
  <c r="GP213" i="1"/>
  <c r="GV213" i="1"/>
  <c r="HC213" i="1"/>
  <c r="GX213" i="1" s="1"/>
  <c r="I214" i="1"/>
  <c r="Q214" i="1" s="1"/>
  <c r="P214" i="1"/>
  <c r="V214" i="1"/>
  <c r="AC214" i="1"/>
  <c r="AD214" i="1"/>
  <c r="AB214" i="1" s="1"/>
  <c r="AE214" i="1"/>
  <c r="AF214" i="1"/>
  <c r="S214" i="1" s="1"/>
  <c r="AG214" i="1"/>
  <c r="AH214" i="1"/>
  <c r="CV214" i="1" s="1"/>
  <c r="U214" i="1" s="1"/>
  <c r="AI214" i="1"/>
  <c r="AJ214" i="1"/>
  <c r="CX214" i="1" s="1"/>
  <c r="W214" i="1" s="1"/>
  <c r="CQ214" i="1"/>
  <c r="CR214" i="1"/>
  <c r="CS214" i="1"/>
  <c r="CU214" i="1"/>
  <c r="T214" i="1" s="1"/>
  <c r="CW214" i="1"/>
  <c r="GL214" i="1"/>
  <c r="GO214" i="1"/>
  <c r="GP214" i="1"/>
  <c r="GV214" i="1"/>
  <c r="HC214" i="1" s="1"/>
  <c r="GX214" i="1" s="1"/>
  <c r="I215" i="1"/>
  <c r="Q215" i="1" s="1"/>
  <c r="P215" i="1"/>
  <c r="R215" i="1"/>
  <c r="AC215" i="1"/>
  <c r="AD215" i="1"/>
  <c r="AB215" i="1" s="1"/>
  <c r="AE215" i="1"/>
  <c r="CR215" i="1" s="1"/>
  <c r="AF215" i="1"/>
  <c r="CT215" i="1" s="1"/>
  <c r="AG215" i="1"/>
  <c r="AH215" i="1"/>
  <c r="CV215" i="1" s="1"/>
  <c r="U215" i="1" s="1"/>
  <c r="AI215" i="1"/>
  <c r="AJ215" i="1"/>
  <c r="CX215" i="1" s="1"/>
  <c r="W215" i="1" s="1"/>
  <c r="CQ215" i="1"/>
  <c r="CS215" i="1"/>
  <c r="CU215" i="1"/>
  <c r="T215" i="1" s="1"/>
  <c r="CW215" i="1"/>
  <c r="V215" i="1" s="1"/>
  <c r="GL215" i="1"/>
  <c r="GO215" i="1"/>
  <c r="GP215" i="1"/>
  <c r="GV215" i="1"/>
  <c r="HC215" i="1" s="1"/>
  <c r="GX215" i="1" s="1"/>
  <c r="I216" i="1"/>
  <c r="T216" i="1" s="1"/>
  <c r="AC216" i="1"/>
  <c r="AE216" i="1"/>
  <c r="CR216" i="1" s="1"/>
  <c r="AF216" i="1"/>
  <c r="CT216" i="1" s="1"/>
  <c r="AG216" i="1"/>
  <c r="AH216" i="1"/>
  <c r="CV216" i="1" s="1"/>
  <c r="U216" i="1" s="1"/>
  <c r="AI216" i="1"/>
  <c r="AJ216" i="1"/>
  <c r="CX216" i="1" s="1"/>
  <c r="W216" i="1" s="1"/>
  <c r="CQ216" i="1"/>
  <c r="CS216" i="1"/>
  <c r="CU216" i="1"/>
  <c r="CW216" i="1"/>
  <c r="V216" i="1" s="1"/>
  <c r="GL216" i="1"/>
  <c r="GO216" i="1"/>
  <c r="GP216" i="1"/>
  <c r="GV216" i="1"/>
  <c r="HC216" i="1"/>
  <c r="GX216" i="1" s="1"/>
  <c r="I217" i="1"/>
  <c r="Q217" i="1" s="1"/>
  <c r="P217" i="1"/>
  <c r="V217" i="1"/>
  <c r="AC217" i="1"/>
  <c r="AD217" i="1"/>
  <c r="AB217" i="1" s="1"/>
  <c r="AE217" i="1"/>
  <c r="AF217" i="1"/>
  <c r="S217" i="1" s="1"/>
  <c r="AG217" i="1"/>
  <c r="AH217" i="1"/>
  <c r="CV217" i="1" s="1"/>
  <c r="U217" i="1" s="1"/>
  <c r="AI217" i="1"/>
  <c r="AJ217" i="1"/>
  <c r="CX217" i="1" s="1"/>
  <c r="W217" i="1" s="1"/>
  <c r="CQ217" i="1"/>
  <c r="CR217" i="1"/>
  <c r="CS217" i="1"/>
  <c r="CU217" i="1"/>
  <c r="T217" i="1" s="1"/>
  <c r="CW217" i="1"/>
  <c r="GL217" i="1"/>
  <c r="GO217" i="1"/>
  <c r="GP217" i="1"/>
  <c r="GV217" i="1"/>
  <c r="HC217" i="1" s="1"/>
  <c r="GX217" i="1" s="1"/>
  <c r="I218" i="1"/>
  <c r="Q218" i="1" s="1"/>
  <c r="P218" i="1"/>
  <c r="R218" i="1"/>
  <c r="AC218" i="1"/>
  <c r="AD218" i="1"/>
  <c r="AB218" i="1" s="1"/>
  <c r="AE218" i="1"/>
  <c r="AF218" i="1"/>
  <c r="CT218" i="1" s="1"/>
  <c r="AG218" i="1"/>
  <c r="AH218" i="1"/>
  <c r="CV218" i="1" s="1"/>
  <c r="U218" i="1" s="1"/>
  <c r="AI218" i="1"/>
  <c r="AJ218" i="1"/>
  <c r="CX218" i="1" s="1"/>
  <c r="W218" i="1" s="1"/>
  <c r="CQ218" i="1"/>
  <c r="CR218" i="1"/>
  <c r="CS218" i="1"/>
  <c r="CU218" i="1"/>
  <c r="T218" i="1" s="1"/>
  <c r="CW218" i="1"/>
  <c r="V218" i="1" s="1"/>
  <c r="GL218" i="1"/>
  <c r="GO218" i="1"/>
  <c r="GP218" i="1"/>
  <c r="GV218" i="1"/>
  <c r="HC218" i="1" s="1"/>
  <c r="GX218" i="1" s="1"/>
  <c r="I219" i="1"/>
  <c r="T219" i="1" s="1"/>
  <c r="AC219" i="1"/>
  <c r="AE219" i="1"/>
  <c r="CR219" i="1" s="1"/>
  <c r="AF219" i="1"/>
  <c r="CT219" i="1" s="1"/>
  <c r="AG219" i="1"/>
  <c r="AH219" i="1"/>
  <c r="CV219" i="1" s="1"/>
  <c r="U219" i="1" s="1"/>
  <c r="AI219" i="1"/>
  <c r="AJ219" i="1"/>
  <c r="CX219" i="1" s="1"/>
  <c r="W219" i="1" s="1"/>
  <c r="CQ219" i="1"/>
  <c r="CS219" i="1"/>
  <c r="CU219" i="1"/>
  <c r="CW219" i="1"/>
  <c r="V219" i="1" s="1"/>
  <c r="GL219" i="1"/>
  <c r="GO219" i="1"/>
  <c r="GP219" i="1"/>
  <c r="GV219" i="1"/>
  <c r="HC219" i="1"/>
  <c r="GX219" i="1" s="1"/>
  <c r="I220" i="1"/>
  <c r="Q220" i="1" s="1"/>
  <c r="P220" i="1"/>
  <c r="V220" i="1"/>
  <c r="AC220" i="1"/>
  <c r="AD220" i="1"/>
  <c r="AB220" i="1" s="1"/>
  <c r="AE220" i="1"/>
  <c r="AF220" i="1"/>
  <c r="S220" i="1" s="1"/>
  <c r="AG220" i="1"/>
  <c r="AH220" i="1"/>
  <c r="CV220" i="1" s="1"/>
  <c r="U220" i="1" s="1"/>
  <c r="AI220" i="1"/>
  <c r="AJ220" i="1"/>
  <c r="CX220" i="1" s="1"/>
  <c r="W220" i="1" s="1"/>
  <c r="CQ220" i="1"/>
  <c r="CR220" i="1"/>
  <c r="CS220" i="1"/>
  <c r="CU220" i="1"/>
  <c r="T220" i="1" s="1"/>
  <c r="CW220" i="1"/>
  <c r="GL220" i="1"/>
  <c r="GO220" i="1"/>
  <c r="GP220" i="1"/>
  <c r="GV220" i="1"/>
  <c r="GX220" i="1"/>
  <c r="HC220" i="1"/>
  <c r="I221" i="1"/>
  <c r="Q221" i="1" s="1"/>
  <c r="P221" i="1"/>
  <c r="R221" i="1"/>
  <c r="AC221" i="1"/>
  <c r="AD221" i="1"/>
  <c r="AE221" i="1"/>
  <c r="AF221" i="1"/>
  <c r="AG221" i="1"/>
  <c r="AH221" i="1"/>
  <c r="CV221" i="1" s="1"/>
  <c r="U221" i="1" s="1"/>
  <c r="AI221" i="1"/>
  <c r="AJ221" i="1"/>
  <c r="CX221" i="1" s="1"/>
  <c r="W221" i="1" s="1"/>
  <c r="CQ221" i="1"/>
  <c r="CR221" i="1"/>
  <c r="CS221" i="1"/>
  <c r="CU221" i="1"/>
  <c r="T221" i="1" s="1"/>
  <c r="CW221" i="1"/>
  <c r="V221" i="1" s="1"/>
  <c r="GL221" i="1"/>
  <c r="GO221" i="1"/>
  <c r="GP221" i="1"/>
  <c r="GV221" i="1"/>
  <c r="HC221" i="1" s="1"/>
  <c r="GX221" i="1" s="1"/>
  <c r="I222" i="1"/>
  <c r="AC222" i="1"/>
  <c r="AE222" i="1"/>
  <c r="CR222" i="1" s="1"/>
  <c r="AF222" i="1"/>
  <c r="CT222" i="1" s="1"/>
  <c r="AG222" i="1"/>
  <c r="AH222" i="1"/>
  <c r="CV222" i="1" s="1"/>
  <c r="U222" i="1" s="1"/>
  <c r="AI222" i="1"/>
  <c r="AJ222" i="1"/>
  <c r="CX222" i="1" s="1"/>
  <c r="CQ222" i="1"/>
  <c r="CS222" i="1"/>
  <c r="CU222" i="1"/>
  <c r="CW222" i="1"/>
  <c r="V222" i="1" s="1"/>
  <c r="GL222" i="1"/>
  <c r="GO222" i="1"/>
  <c r="GP222" i="1"/>
  <c r="CD261" i="1" s="1"/>
  <c r="CD26" i="1" s="1"/>
  <c r="GV222" i="1"/>
  <c r="HC222" i="1"/>
  <c r="GX222" i="1" s="1"/>
  <c r="I223" i="1"/>
  <c r="Q223" i="1" s="1"/>
  <c r="P223" i="1"/>
  <c r="V223" i="1"/>
  <c r="AC223" i="1"/>
  <c r="AD223" i="1"/>
  <c r="AB223" i="1" s="1"/>
  <c r="AE223" i="1"/>
  <c r="AF223" i="1"/>
  <c r="S223" i="1" s="1"/>
  <c r="AG223" i="1"/>
  <c r="AH223" i="1"/>
  <c r="CV223" i="1" s="1"/>
  <c r="U223" i="1" s="1"/>
  <c r="AI223" i="1"/>
  <c r="AJ223" i="1"/>
  <c r="CX223" i="1" s="1"/>
  <c r="W223" i="1" s="1"/>
  <c r="CQ223" i="1"/>
  <c r="CR223" i="1"/>
  <c r="CS223" i="1"/>
  <c r="CU223" i="1"/>
  <c r="T223" i="1" s="1"/>
  <c r="CW223" i="1"/>
  <c r="GL223" i="1"/>
  <c r="GO223" i="1"/>
  <c r="GP223" i="1"/>
  <c r="GV223" i="1"/>
  <c r="GX223" i="1"/>
  <c r="HC223" i="1"/>
  <c r="C224" i="1"/>
  <c r="D224" i="1"/>
  <c r="I224" i="1"/>
  <c r="Q224" i="1" s="1"/>
  <c r="K224" i="1"/>
  <c r="U224" i="1"/>
  <c r="AC224" i="1"/>
  <c r="AE224" i="1"/>
  <c r="CS224" i="1" s="1"/>
  <c r="AF224" i="1"/>
  <c r="AG224" i="1"/>
  <c r="CU224" i="1" s="1"/>
  <c r="T224" i="1" s="1"/>
  <c r="AH224" i="1"/>
  <c r="AI224" i="1"/>
  <c r="CW224" i="1" s="1"/>
  <c r="V224" i="1" s="1"/>
  <c r="AJ224" i="1"/>
  <c r="CR224" i="1"/>
  <c r="CT224" i="1"/>
  <c r="CV224" i="1"/>
  <c r="CX224" i="1"/>
  <c r="W224" i="1" s="1"/>
  <c r="GL224" i="1"/>
  <c r="GO224" i="1"/>
  <c r="GP224" i="1"/>
  <c r="GV224" i="1"/>
  <c r="HC224" i="1" s="1"/>
  <c r="GX224" i="1" s="1"/>
  <c r="C225" i="1"/>
  <c r="D225" i="1"/>
  <c r="I225" i="1"/>
  <c r="K225" i="1"/>
  <c r="P225" i="1"/>
  <c r="R225" i="1"/>
  <c r="T225" i="1"/>
  <c r="AB225" i="1"/>
  <c r="AC225" i="1"/>
  <c r="AD225" i="1"/>
  <c r="AE225" i="1"/>
  <c r="Q225" i="1" s="1"/>
  <c r="AF225" i="1"/>
  <c r="CT225" i="1" s="1"/>
  <c r="AG225" i="1"/>
  <c r="AH225" i="1"/>
  <c r="CV225" i="1" s="1"/>
  <c r="U225" i="1" s="1"/>
  <c r="AI225" i="1"/>
  <c r="AJ225" i="1"/>
  <c r="CX225" i="1" s="1"/>
  <c r="W225" i="1" s="1"/>
  <c r="CQ225" i="1"/>
  <c r="CS225" i="1"/>
  <c r="CU225" i="1"/>
  <c r="CW225" i="1"/>
  <c r="V225" i="1" s="1"/>
  <c r="GL225" i="1"/>
  <c r="GO225" i="1"/>
  <c r="GP225" i="1"/>
  <c r="GV225" i="1"/>
  <c r="GX225" i="1"/>
  <c r="HC225" i="1"/>
  <c r="I226" i="1"/>
  <c r="Q226" i="1" s="1"/>
  <c r="P226" i="1"/>
  <c r="V226" i="1"/>
  <c r="AC226" i="1"/>
  <c r="AD226" i="1"/>
  <c r="AB226" i="1" s="1"/>
  <c r="AE226" i="1"/>
  <c r="AF226" i="1"/>
  <c r="CT226" i="1" s="1"/>
  <c r="AG226" i="1"/>
  <c r="AH226" i="1"/>
  <c r="CV226" i="1" s="1"/>
  <c r="U226" i="1" s="1"/>
  <c r="AI226" i="1"/>
  <c r="AJ226" i="1"/>
  <c r="CX226" i="1" s="1"/>
  <c r="W226" i="1" s="1"/>
  <c r="CQ226" i="1"/>
  <c r="CR226" i="1"/>
  <c r="CS226" i="1"/>
  <c r="CU226" i="1"/>
  <c r="T226" i="1" s="1"/>
  <c r="CW226" i="1"/>
  <c r="GL226" i="1"/>
  <c r="GO226" i="1"/>
  <c r="GP226" i="1"/>
  <c r="GV226" i="1"/>
  <c r="HC226" i="1" s="1"/>
  <c r="GX226" i="1" s="1"/>
  <c r="I227" i="1"/>
  <c r="Q227" i="1" s="1"/>
  <c r="P227" i="1"/>
  <c r="R227" i="1"/>
  <c r="X227" i="1"/>
  <c r="AC227" i="1"/>
  <c r="AB227" i="1" s="1"/>
  <c r="AD227" i="1"/>
  <c r="AE227" i="1"/>
  <c r="AF227" i="1"/>
  <c r="S227" i="1" s="1"/>
  <c r="AG227" i="1"/>
  <c r="AH227" i="1"/>
  <c r="CV227" i="1" s="1"/>
  <c r="U227" i="1" s="1"/>
  <c r="AI227" i="1"/>
  <c r="AJ227" i="1"/>
  <c r="CX227" i="1" s="1"/>
  <c r="W227" i="1" s="1"/>
  <c r="CQ227" i="1"/>
  <c r="CR227" i="1"/>
  <c r="CS227" i="1"/>
  <c r="CU227" i="1"/>
  <c r="T227" i="1" s="1"/>
  <c r="CW227" i="1"/>
  <c r="V227" i="1" s="1"/>
  <c r="GL227" i="1"/>
  <c r="GO227" i="1"/>
  <c r="GP227" i="1"/>
  <c r="GV227" i="1"/>
  <c r="HC227" i="1" s="1"/>
  <c r="GX227" i="1" s="1"/>
  <c r="I228" i="1"/>
  <c r="P228" i="1" s="1"/>
  <c r="T228" i="1"/>
  <c r="AB228" i="1"/>
  <c r="AC228" i="1"/>
  <c r="AD228" i="1"/>
  <c r="AE228" i="1"/>
  <c r="CR228" i="1" s="1"/>
  <c r="AF228" i="1"/>
  <c r="CT228" i="1" s="1"/>
  <c r="AG228" i="1"/>
  <c r="AH228" i="1"/>
  <c r="CV228" i="1" s="1"/>
  <c r="U228" i="1" s="1"/>
  <c r="AI228" i="1"/>
  <c r="AJ228" i="1"/>
  <c r="CX228" i="1" s="1"/>
  <c r="W228" i="1" s="1"/>
  <c r="CQ228" i="1"/>
  <c r="CS228" i="1"/>
  <c r="CU228" i="1"/>
  <c r="CW228" i="1"/>
  <c r="V228" i="1" s="1"/>
  <c r="GL228" i="1"/>
  <c r="GO228" i="1"/>
  <c r="GP228" i="1"/>
  <c r="GV228" i="1"/>
  <c r="HC228" i="1"/>
  <c r="I229" i="1"/>
  <c r="Q229" i="1" s="1"/>
  <c r="P229" i="1"/>
  <c r="V229" i="1"/>
  <c r="AC229" i="1"/>
  <c r="AD229" i="1"/>
  <c r="AB229" i="1" s="1"/>
  <c r="AE229" i="1"/>
  <c r="AF229" i="1"/>
  <c r="CT229" i="1" s="1"/>
  <c r="AG229" i="1"/>
  <c r="AH229" i="1"/>
  <c r="CV229" i="1" s="1"/>
  <c r="U229" i="1" s="1"/>
  <c r="AI229" i="1"/>
  <c r="AJ229" i="1"/>
  <c r="CX229" i="1" s="1"/>
  <c r="W229" i="1" s="1"/>
  <c r="CQ229" i="1"/>
  <c r="CR229" i="1"/>
  <c r="CS229" i="1"/>
  <c r="CU229" i="1"/>
  <c r="T229" i="1" s="1"/>
  <c r="CW229" i="1"/>
  <c r="GL229" i="1"/>
  <c r="GO229" i="1"/>
  <c r="GP229" i="1"/>
  <c r="GV229" i="1"/>
  <c r="GX229" i="1"/>
  <c r="HC229" i="1"/>
  <c r="AC230" i="1"/>
  <c r="AB230" i="1" s="1"/>
  <c r="AD230" i="1"/>
  <c r="AE230" i="1"/>
  <c r="AF230" i="1"/>
  <c r="AG230" i="1"/>
  <c r="AH230" i="1"/>
  <c r="CV230" i="1" s="1"/>
  <c r="AI230" i="1"/>
  <c r="AJ230" i="1"/>
  <c r="CX230" i="1" s="1"/>
  <c r="CQ230" i="1"/>
  <c r="CR230" i="1"/>
  <c r="CS230" i="1"/>
  <c r="CU230" i="1"/>
  <c r="CW230" i="1"/>
  <c r="GL230" i="1"/>
  <c r="GO230" i="1"/>
  <c r="GP230" i="1"/>
  <c r="GV230" i="1"/>
  <c r="HC230" i="1" s="1"/>
  <c r="I231" i="1"/>
  <c r="P231" i="1" s="1"/>
  <c r="T231" i="1"/>
  <c r="AB231" i="1"/>
  <c r="AC231" i="1"/>
  <c r="AD231" i="1"/>
  <c r="AE231" i="1"/>
  <c r="CR231" i="1" s="1"/>
  <c r="AF231" i="1"/>
  <c r="CT231" i="1" s="1"/>
  <c r="AG231" i="1"/>
  <c r="AH231" i="1"/>
  <c r="CV231" i="1" s="1"/>
  <c r="U231" i="1" s="1"/>
  <c r="AI231" i="1"/>
  <c r="AJ231" i="1"/>
  <c r="CX231" i="1" s="1"/>
  <c r="W231" i="1" s="1"/>
  <c r="CQ231" i="1"/>
  <c r="CS231" i="1"/>
  <c r="CU231" i="1"/>
  <c r="CW231" i="1"/>
  <c r="V231" i="1" s="1"/>
  <c r="GL231" i="1"/>
  <c r="GO231" i="1"/>
  <c r="GP231" i="1"/>
  <c r="GV231" i="1"/>
  <c r="HC231" i="1"/>
  <c r="I232" i="1"/>
  <c r="Q232" i="1" s="1"/>
  <c r="P232" i="1"/>
  <c r="V232" i="1"/>
  <c r="AC232" i="1"/>
  <c r="AD232" i="1"/>
  <c r="AB232" i="1" s="1"/>
  <c r="AE232" i="1"/>
  <c r="AF232" i="1"/>
  <c r="CT232" i="1" s="1"/>
  <c r="AG232" i="1"/>
  <c r="AH232" i="1"/>
  <c r="CV232" i="1" s="1"/>
  <c r="U232" i="1" s="1"/>
  <c r="AI232" i="1"/>
  <c r="AJ232" i="1"/>
  <c r="CX232" i="1" s="1"/>
  <c r="W232" i="1" s="1"/>
  <c r="CQ232" i="1"/>
  <c r="CR232" i="1"/>
  <c r="CS232" i="1"/>
  <c r="CU232" i="1"/>
  <c r="T232" i="1" s="1"/>
  <c r="CW232" i="1"/>
  <c r="GL232" i="1"/>
  <c r="GO232" i="1"/>
  <c r="GP232" i="1"/>
  <c r="GV232" i="1"/>
  <c r="GX232" i="1"/>
  <c r="HC232" i="1"/>
  <c r="I233" i="1"/>
  <c r="Q233" i="1" s="1"/>
  <c r="P233" i="1"/>
  <c r="R233" i="1"/>
  <c r="AC233" i="1"/>
  <c r="AD233" i="1"/>
  <c r="AB233" i="1" s="1"/>
  <c r="AE233" i="1"/>
  <c r="AF233" i="1"/>
  <c r="S233" i="1" s="1"/>
  <c r="AG233" i="1"/>
  <c r="AH233" i="1"/>
  <c r="CV233" i="1" s="1"/>
  <c r="U233" i="1" s="1"/>
  <c r="AI233" i="1"/>
  <c r="AJ233" i="1"/>
  <c r="CX233" i="1" s="1"/>
  <c r="W233" i="1" s="1"/>
  <c r="CQ233" i="1"/>
  <c r="CR233" i="1"/>
  <c r="CS233" i="1"/>
  <c r="CU233" i="1"/>
  <c r="T233" i="1" s="1"/>
  <c r="CW233" i="1"/>
  <c r="V233" i="1" s="1"/>
  <c r="GL233" i="1"/>
  <c r="GO233" i="1"/>
  <c r="GP233" i="1"/>
  <c r="GV233" i="1"/>
  <c r="HC233" i="1" s="1"/>
  <c r="GX233" i="1" s="1"/>
  <c r="I234" i="1"/>
  <c r="P234" i="1" s="1"/>
  <c r="T234" i="1"/>
  <c r="AB234" i="1"/>
  <c r="AC234" i="1"/>
  <c r="AD234" i="1"/>
  <c r="AE234" i="1"/>
  <c r="CR234" i="1" s="1"/>
  <c r="AF234" i="1"/>
  <c r="CT234" i="1" s="1"/>
  <c r="AG234" i="1"/>
  <c r="AH234" i="1"/>
  <c r="CV234" i="1" s="1"/>
  <c r="U234" i="1" s="1"/>
  <c r="AI234" i="1"/>
  <c r="AJ234" i="1"/>
  <c r="CX234" i="1" s="1"/>
  <c r="W234" i="1" s="1"/>
  <c r="CQ234" i="1"/>
  <c r="CS234" i="1"/>
  <c r="CU234" i="1"/>
  <c r="CW234" i="1"/>
  <c r="V234" i="1" s="1"/>
  <c r="GL234" i="1"/>
  <c r="GO234" i="1"/>
  <c r="GP234" i="1"/>
  <c r="GV234" i="1"/>
  <c r="HC234" i="1"/>
  <c r="I235" i="1"/>
  <c r="Q235" i="1" s="1"/>
  <c r="P235" i="1"/>
  <c r="V235" i="1"/>
  <c r="AC235" i="1"/>
  <c r="AD235" i="1"/>
  <c r="AB235" i="1" s="1"/>
  <c r="AE235" i="1"/>
  <c r="AF235" i="1"/>
  <c r="CT235" i="1" s="1"/>
  <c r="AG235" i="1"/>
  <c r="AH235" i="1"/>
  <c r="CV235" i="1" s="1"/>
  <c r="U235" i="1" s="1"/>
  <c r="AI235" i="1"/>
  <c r="AJ235" i="1"/>
  <c r="CX235" i="1" s="1"/>
  <c r="W235" i="1" s="1"/>
  <c r="CQ235" i="1"/>
  <c r="CR235" i="1"/>
  <c r="CS235" i="1"/>
  <c r="CU235" i="1"/>
  <c r="T235" i="1" s="1"/>
  <c r="CW235" i="1"/>
  <c r="GL235" i="1"/>
  <c r="GO235" i="1"/>
  <c r="GP235" i="1"/>
  <c r="GV235" i="1"/>
  <c r="GX235" i="1"/>
  <c r="HC235" i="1"/>
  <c r="I236" i="1"/>
  <c r="Q236" i="1" s="1"/>
  <c r="P236" i="1"/>
  <c r="R236" i="1"/>
  <c r="X236" i="1"/>
  <c r="AC236" i="1"/>
  <c r="AD236" i="1"/>
  <c r="AB236" i="1" s="1"/>
  <c r="AE236" i="1"/>
  <c r="AF236" i="1"/>
  <c r="S236" i="1" s="1"/>
  <c r="AG236" i="1"/>
  <c r="AH236" i="1"/>
  <c r="CV236" i="1" s="1"/>
  <c r="U236" i="1" s="1"/>
  <c r="AI236" i="1"/>
  <c r="AJ236" i="1"/>
  <c r="CX236" i="1" s="1"/>
  <c r="W236" i="1" s="1"/>
  <c r="CQ236" i="1"/>
  <c r="CR236" i="1"/>
  <c r="CS236" i="1"/>
  <c r="CU236" i="1"/>
  <c r="T236" i="1" s="1"/>
  <c r="CW236" i="1"/>
  <c r="V236" i="1" s="1"/>
  <c r="GL236" i="1"/>
  <c r="GO236" i="1"/>
  <c r="GP236" i="1"/>
  <c r="GV236" i="1"/>
  <c r="HC236" i="1" s="1"/>
  <c r="GX236" i="1" s="1"/>
  <c r="I237" i="1"/>
  <c r="P237" i="1" s="1"/>
  <c r="T237" i="1"/>
  <c r="AB237" i="1"/>
  <c r="AC237" i="1"/>
  <c r="AD237" i="1"/>
  <c r="AE237" i="1"/>
  <c r="CR237" i="1" s="1"/>
  <c r="AF237" i="1"/>
  <c r="CT237" i="1" s="1"/>
  <c r="AG237" i="1"/>
  <c r="AH237" i="1"/>
  <c r="CV237" i="1" s="1"/>
  <c r="U237" i="1" s="1"/>
  <c r="AI237" i="1"/>
  <c r="AJ237" i="1"/>
  <c r="CX237" i="1" s="1"/>
  <c r="W237" i="1" s="1"/>
  <c r="CQ237" i="1"/>
  <c r="CS237" i="1"/>
  <c r="CU237" i="1"/>
  <c r="CW237" i="1"/>
  <c r="V237" i="1" s="1"/>
  <c r="GL237" i="1"/>
  <c r="GO237" i="1"/>
  <c r="GP237" i="1"/>
  <c r="GV237" i="1"/>
  <c r="HC237" i="1"/>
  <c r="I238" i="1"/>
  <c r="Q238" i="1" s="1"/>
  <c r="P238" i="1"/>
  <c r="V238" i="1"/>
  <c r="AC238" i="1"/>
  <c r="AD238" i="1"/>
  <c r="AB238" i="1" s="1"/>
  <c r="AE238" i="1"/>
  <c r="AF238" i="1"/>
  <c r="CT238" i="1" s="1"/>
  <c r="AG238" i="1"/>
  <c r="AH238" i="1"/>
  <c r="CV238" i="1" s="1"/>
  <c r="U238" i="1" s="1"/>
  <c r="AI238" i="1"/>
  <c r="AJ238" i="1"/>
  <c r="CX238" i="1" s="1"/>
  <c r="W238" i="1" s="1"/>
  <c r="CQ238" i="1"/>
  <c r="CR238" i="1"/>
  <c r="CS238" i="1"/>
  <c r="CU238" i="1"/>
  <c r="T238" i="1" s="1"/>
  <c r="CW238" i="1"/>
  <c r="GL238" i="1"/>
  <c r="GO238" i="1"/>
  <c r="GP238" i="1"/>
  <c r="GV238" i="1"/>
  <c r="GX238" i="1"/>
  <c r="HC238" i="1"/>
  <c r="I239" i="1"/>
  <c r="Q239" i="1" s="1"/>
  <c r="P239" i="1"/>
  <c r="R239" i="1"/>
  <c r="AC239" i="1"/>
  <c r="AD239" i="1"/>
  <c r="AB239" i="1" s="1"/>
  <c r="AE239" i="1"/>
  <c r="AF239" i="1"/>
  <c r="S239" i="1" s="1"/>
  <c r="AG239" i="1"/>
  <c r="AH239" i="1"/>
  <c r="CV239" i="1" s="1"/>
  <c r="U239" i="1" s="1"/>
  <c r="AI239" i="1"/>
  <c r="AJ239" i="1"/>
  <c r="CX239" i="1" s="1"/>
  <c r="W239" i="1" s="1"/>
  <c r="CQ239" i="1"/>
  <c r="CR239" i="1"/>
  <c r="CS239" i="1"/>
  <c r="CU239" i="1"/>
  <c r="T239" i="1" s="1"/>
  <c r="CW239" i="1"/>
  <c r="V239" i="1" s="1"/>
  <c r="GL239" i="1"/>
  <c r="GO239" i="1"/>
  <c r="GP239" i="1"/>
  <c r="GV239" i="1"/>
  <c r="HC239" i="1" s="1"/>
  <c r="GX239" i="1" s="1"/>
  <c r="I240" i="1"/>
  <c r="P240" i="1" s="1"/>
  <c r="T240" i="1"/>
  <c r="AB240" i="1"/>
  <c r="AC240" i="1"/>
  <c r="AD240" i="1"/>
  <c r="AE240" i="1"/>
  <c r="CR240" i="1" s="1"/>
  <c r="AF240" i="1"/>
  <c r="CT240" i="1" s="1"/>
  <c r="AG240" i="1"/>
  <c r="AH240" i="1"/>
  <c r="CV240" i="1" s="1"/>
  <c r="U240" i="1" s="1"/>
  <c r="AI240" i="1"/>
  <c r="AJ240" i="1"/>
  <c r="CX240" i="1" s="1"/>
  <c r="W240" i="1" s="1"/>
  <c r="CQ240" i="1"/>
  <c r="CS240" i="1"/>
  <c r="CU240" i="1"/>
  <c r="CW240" i="1"/>
  <c r="V240" i="1" s="1"/>
  <c r="GL240" i="1"/>
  <c r="GO240" i="1"/>
  <c r="GP240" i="1"/>
  <c r="GV240" i="1"/>
  <c r="HC240" i="1"/>
  <c r="I241" i="1"/>
  <c r="Q241" i="1" s="1"/>
  <c r="P241" i="1"/>
  <c r="V241" i="1"/>
  <c r="AC241" i="1"/>
  <c r="AD241" i="1"/>
  <c r="AB241" i="1" s="1"/>
  <c r="AE241" i="1"/>
  <c r="AF241" i="1"/>
  <c r="CT241" i="1" s="1"/>
  <c r="AG241" i="1"/>
  <c r="AH241" i="1"/>
  <c r="CV241" i="1" s="1"/>
  <c r="U241" i="1" s="1"/>
  <c r="AI241" i="1"/>
  <c r="AJ241" i="1"/>
  <c r="CX241" i="1" s="1"/>
  <c r="W241" i="1" s="1"/>
  <c r="CQ241" i="1"/>
  <c r="CR241" i="1"/>
  <c r="CS241" i="1"/>
  <c r="CU241" i="1"/>
  <c r="T241" i="1" s="1"/>
  <c r="CW241" i="1"/>
  <c r="GL241" i="1"/>
  <c r="GO241" i="1"/>
  <c r="GP241" i="1"/>
  <c r="GV241" i="1"/>
  <c r="GX241" i="1"/>
  <c r="HC241" i="1"/>
  <c r="I242" i="1"/>
  <c r="Q242" i="1" s="1"/>
  <c r="P242" i="1"/>
  <c r="R242" i="1"/>
  <c r="AC242" i="1"/>
  <c r="AD242" i="1"/>
  <c r="AB242" i="1" s="1"/>
  <c r="AE242" i="1"/>
  <c r="AF242" i="1"/>
  <c r="S242" i="1" s="1"/>
  <c r="AG242" i="1"/>
  <c r="AH242" i="1"/>
  <c r="CV242" i="1" s="1"/>
  <c r="U242" i="1" s="1"/>
  <c r="AI242" i="1"/>
  <c r="AJ242" i="1"/>
  <c r="CX242" i="1" s="1"/>
  <c r="W242" i="1" s="1"/>
  <c r="CQ242" i="1"/>
  <c r="CR242" i="1"/>
  <c r="CS242" i="1"/>
  <c r="CU242" i="1"/>
  <c r="T242" i="1" s="1"/>
  <c r="CW242" i="1"/>
  <c r="V242" i="1" s="1"/>
  <c r="GL242" i="1"/>
  <c r="GO242" i="1"/>
  <c r="GP242" i="1"/>
  <c r="GV242" i="1"/>
  <c r="HC242" i="1" s="1"/>
  <c r="GX242" i="1" s="1"/>
  <c r="I243" i="1"/>
  <c r="P243" i="1" s="1"/>
  <c r="T243" i="1"/>
  <c r="AB243" i="1"/>
  <c r="AC243" i="1"/>
  <c r="AD243" i="1"/>
  <c r="AE243" i="1"/>
  <c r="CR243" i="1" s="1"/>
  <c r="AF243" i="1"/>
  <c r="CT243" i="1" s="1"/>
  <c r="AG243" i="1"/>
  <c r="AH243" i="1"/>
  <c r="CV243" i="1" s="1"/>
  <c r="U243" i="1" s="1"/>
  <c r="AI243" i="1"/>
  <c r="AJ243" i="1"/>
  <c r="CX243" i="1" s="1"/>
  <c r="W243" i="1" s="1"/>
  <c r="CQ243" i="1"/>
  <c r="CS243" i="1"/>
  <c r="CU243" i="1"/>
  <c r="CW243" i="1"/>
  <c r="V243" i="1" s="1"/>
  <c r="GL243" i="1"/>
  <c r="GO243" i="1"/>
  <c r="GP243" i="1"/>
  <c r="GV243" i="1"/>
  <c r="HC243" i="1"/>
  <c r="I244" i="1"/>
  <c r="Q244" i="1" s="1"/>
  <c r="P244" i="1"/>
  <c r="V244" i="1"/>
  <c r="AC244" i="1"/>
  <c r="AD244" i="1"/>
  <c r="AB244" i="1" s="1"/>
  <c r="AE244" i="1"/>
  <c r="AF244" i="1"/>
  <c r="CT244" i="1" s="1"/>
  <c r="AG244" i="1"/>
  <c r="AH244" i="1"/>
  <c r="CV244" i="1" s="1"/>
  <c r="U244" i="1" s="1"/>
  <c r="AI244" i="1"/>
  <c r="AJ244" i="1"/>
  <c r="CX244" i="1" s="1"/>
  <c r="W244" i="1" s="1"/>
  <c r="CQ244" i="1"/>
  <c r="CR244" i="1"/>
  <c r="CS244" i="1"/>
  <c r="CU244" i="1"/>
  <c r="T244" i="1" s="1"/>
  <c r="CW244" i="1"/>
  <c r="GL244" i="1"/>
  <c r="GO244" i="1"/>
  <c r="GP244" i="1"/>
  <c r="GV244" i="1"/>
  <c r="GX244" i="1"/>
  <c r="HC244" i="1"/>
  <c r="I245" i="1"/>
  <c r="Q245" i="1" s="1"/>
  <c r="P245" i="1"/>
  <c r="R245" i="1"/>
  <c r="AC245" i="1"/>
  <c r="AD245" i="1"/>
  <c r="AB245" i="1" s="1"/>
  <c r="AE245" i="1"/>
  <c r="AF245" i="1"/>
  <c r="S245" i="1" s="1"/>
  <c r="X245" i="1" s="1"/>
  <c r="AG245" i="1"/>
  <c r="AH245" i="1"/>
  <c r="CV245" i="1" s="1"/>
  <c r="U245" i="1" s="1"/>
  <c r="AI245" i="1"/>
  <c r="AJ245" i="1"/>
  <c r="CX245" i="1" s="1"/>
  <c r="W245" i="1" s="1"/>
  <c r="CQ245" i="1"/>
  <c r="CR245" i="1"/>
  <c r="CS245" i="1"/>
  <c r="CU245" i="1"/>
  <c r="T245" i="1" s="1"/>
  <c r="CW245" i="1"/>
  <c r="V245" i="1" s="1"/>
  <c r="GL245" i="1"/>
  <c r="GO245" i="1"/>
  <c r="GP245" i="1"/>
  <c r="GV245" i="1"/>
  <c r="HC245" i="1" s="1"/>
  <c r="GX245" i="1" s="1"/>
  <c r="I246" i="1"/>
  <c r="Q246" i="1" s="1"/>
  <c r="K246" i="1"/>
  <c r="S246" i="1"/>
  <c r="AC246" i="1"/>
  <c r="AE246" i="1"/>
  <c r="CS246" i="1" s="1"/>
  <c r="AF246" i="1"/>
  <c r="AG246" i="1"/>
  <c r="CU246" i="1" s="1"/>
  <c r="T246" i="1" s="1"/>
  <c r="AH246" i="1"/>
  <c r="AI246" i="1"/>
  <c r="CW246" i="1" s="1"/>
  <c r="V246" i="1" s="1"/>
  <c r="AJ246" i="1"/>
  <c r="CR246" i="1"/>
  <c r="CT246" i="1"/>
  <c r="CV246" i="1"/>
  <c r="U246" i="1" s="1"/>
  <c r="CX246" i="1"/>
  <c r="W246" i="1" s="1"/>
  <c r="GL246" i="1"/>
  <c r="GO246" i="1"/>
  <c r="GP246" i="1"/>
  <c r="GV246" i="1"/>
  <c r="HC246" i="1"/>
  <c r="GX246" i="1" s="1"/>
  <c r="I247" i="1"/>
  <c r="K247" i="1"/>
  <c r="P247" i="1"/>
  <c r="R247" i="1"/>
  <c r="T247" i="1"/>
  <c r="AB247" i="1"/>
  <c r="AC247" i="1"/>
  <c r="AD247" i="1"/>
  <c r="AE247" i="1"/>
  <c r="CR247" i="1" s="1"/>
  <c r="AF247" i="1"/>
  <c r="CT247" i="1" s="1"/>
  <c r="AG247" i="1"/>
  <c r="AH247" i="1"/>
  <c r="CV247" i="1" s="1"/>
  <c r="U247" i="1" s="1"/>
  <c r="AI247" i="1"/>
  <c r="AJ247" i="1"/>
  <c r="CX247" i="1" s="1"/>
  <c r="W247" i="1" s="1"/>
  <c r="CQ247" i="1"/>
  <c r="CS247" i="1"/>
  <c r="CU247" i="1"/>
  <c r="CW247" i="1"/>
  <c r="V247" i="1" s="1"/>
  <c r="GL247" i="1"/>
  <c r="GO247" i="1"/>
  <c r="GP247" i="1"/>
  <c r="GV247" i="1"/>
  <c r="GX247" i="1"/>
  <c r="HC247" i="1"/>
  <c r="C248" i="1"/>
  <c r="D248" i="1"/>
  <c r="I248" i="1"/>
  <c r="Q248" i="1" s="1"/>
  <c r="K248" i="1"/>
  <c r="S248" i="1"/>
  <c r="AC248" i="1"/>
  <c r="AE248" i="1"/>
  <c r="CS248" i="1" s="1"/>
  <c r="AF248" i="1"/>
  <c r="AG248" i="1"/>
  <c r="CU248" i="1" s="1"/>
  <c r="T248" i="1" s="1"/>
  <c r="AH248" i="1"/>
  <c r="AI248" i="1"/>
  <c r="CW248" i="1" s="1"/>
  <c r="V248" i="1" s="1"/>
  <c r="AJ248" i="1"/>
  <c r="CR248" i="1"/>
  <c r="CT248" i="1"/>
  <c r="CV248" i="1"/>
  <c r="U248" i="1" s="1"/>
  <c r="CX248" i="1"/>
  <c r="W248" i="1" s="1"/>
  <c r="GL248" i="1"/>
  <c r="GN248" i="1"/>
  <c r="GP248" i="1"/>
  <c r="GV248" i="1"/>
  <c r="HC248" i="1"/>
  <c r="GX248" i="1" s="1"/>
  <c r="C249" i="1"/>
  <c r="D249" i="1"/>
  <c r="I249" i="1"/>
  <c r="Q249" i="1" s="1"/>
  <c r="K249" i="1"/>
  <c r="P249" i="1"/>
  <c r="R249" i="1"/>
  <c r="X249" i="1"/>
  <c r="AC249" i="1"/>
  <c r="AD249" i="1"/>
  <c r="AB249" i="1" s="1"/>
  <c r="AE249" i="1"/>
  <c r="AF249" i="1"/>
  <c r="S249" i="1" s="1"/>
  <c r="AG249" i="1"/>
  <c r="AH249" i="1"/>
  <c r="CV249" i="1" s="1"/>
  <c r="U249" i="1" s="1"/>
  <c r="AI249" i="1"/>
  <c r="AJ249" i="1"/>
  <c r="CX249" i="1" s="1"/>
  <c r="W249" i="1" s="1"/>
  <c r="CQ249" i="1"/>
  <c r="CR249" i="1"/>
  <c r="CS249" i="1"/>
  <c r="CU249" i="1"/>
  <c r="T249" i="1" s="1"/>
  <c r="CW249" i="1"/>
  <c r="V249" i="1" s="1"/>
  <c r="GL249" i="1"/>
  <c r="GN249" i="1"/>
  <c r="GP249" i="1"/>
  <c r="GV249" i="1"/>
  <c r="HC249" i="1" s="1"/>
  <c r="GX249" i="1" s="1"/>
  <c r="I250" i="1"/>
  <c r="P250" i="1" s="1"/>
  <c r="T250" i="1"/>
  <c r="AB250" i="1"/>
  <c r="AC250" i="1"/>
  <c r="AD250" i="1"/>
  <c r="AE250" i="1"/>
  <c r="CR250" i="1" s="1"/>
  <c r="AF250" i="1"/>
  <c r="CT250" i="1" s="1"/>
  <c r="AG250" i="1"/>
  <c r="AH250" i="1"/>
  <c r="CV250" i="1" s="1"/>
  <c r="U250" i="1" s="1"/>
  <c r="AI250" i="1"/>
  <c r="AJ250" i="1"/>
  <c r="CX250" i="1" s="1"/>
  <c r="W250" i="1" s="1"/>
  <c r="CQ250" i="1"/>
  <c r="CS250" i="1"/>
  <c r="CU250" i="1"/>
  <c r="CW250" i="1"/>
  <c r="V250" i="1" s="1"/>
  <c r="GL250" i="1"/>
  <c r="GN250" i="1"/>
  <c r="GO250" i="1"/>
  <c r="GP250" i="1"/>
  <c r="GV250" i="1"/>
  <c r="HC250" i="1"/>
  <c r="GX250" i="1" s="1"/>
  <c r="I251" i="1"/>
  <c r="S251" i="1"/>
  <c r="X251" i="1" s="1"/>
  <c r="U251" i="1"/>
  <c r="AC251" i="1"/>
  <c r="AE251" i="1"/>
  <c r="CS251" i="1" s="1"/>
  <c r="AF251" i="1"/>
  <c r="AG251" i="1"/>
  <c r="CU251" i="1" s="1"/>
  <c r="T251" i="1" s="1"/>
  <c r="AH251" i="1"/>
  <c r="AI251" i="1"/>
  <c r="CW251" i="1" s="1"/>
  <c r="V251" i="1" s="1"/>
  <c r="AJ251" i="1"/>
  <c r="CR251" i="1"/>
  <c r="CT251" i="1"/>
  <c r="CV251" i="1"/>
  <c r="CX251" i="1"/>
  <c r="W251" i="1" s="1"/>
  <c r="CZ251" i="1"/>
  <c r="GL251" i="1"/>
  <c r="GN251" i="1"/>
  <c r="GO251" i="1"/>
  <c r="GP251" i="1"/>
  <c r="GV251" i="1"/>
  <c r="GX251" i="1"/>
  <c r="HC251" i="1"/>
  <c r="C252" i="1"/>
  <c r="D252" i="1"/>
  <c r="I252" i="1"/>
  <c r="S252" i="1" s="1"/>
  <c r="K252" i="1"/>
  <c r="AC252" i="1"/>
  <c r="AE252" i="1"/>
  <c r="CS252" i="1" s="1"/>
  <c r="AF252" i="1"/>
  <c r="AG252" i="1"/>
  <c r="CU252" i="1" s="1"/>
  <c r="T252" i="1" s="1"/>
  <c r="AH252" i="1"/>
  <c r="AI252" i="1"/>
  <c r="CW252" i="1" s="1"/>
  <c r="AJ252" i="1"/>
  <c r="CR252" i="1"/>
  <c r="CT252" i="1"/>
  <c r="CV252" i="1"/>
  <c r="U252" i="1" s="1"/>
  <c r="CX252" i="1"/>
  <c r="GL252" i="1"/>
  <c r="GO252" i="1"/>
  <c r="GP252" i="1"/>
  <c r="GV252" i="1"/>
  <c r="HC252" i="1"/>
  <c r="GX252" i="1" s="1"/>
  <c r="C253" i="1"/>
  <c r="D253" i="1"/>
  <c r="I253" i="1"/>
  <c r="Q253" i="1" s="1"/>
  <c r="K253" i="1"/>
  <c r="P253" i="1"/>
  <c r="R253" i="1"/>
  <c r="AC253" i="1"/>
  <c r="AD253" i="1"/>
  <c r="AE253" i="1"/>
  <c r="AF253" i="1"/>
  <c r="AG253" i="1"/>
  <c r="AH253" i="1"/>
  <c r="CV253" i="1" s="1"/>
  <c r="U253" i="1" s="1"/>
  <c r="AI253" i="1"/>
  <c r="AJ253" i="1"/>
  <c r="CX253" i="1" s="1"/>
  <c r="W253" i="1" s="1"/>
  <c r="CQ253" i="1"/>
  <c r="CR253" i="1"/>
  <c r="CS253" i="1"/>
  <c r="CU253" i="1"/>
  <c r="T253" i="1" s="1"/>
  <c r="CW253" i="1"/>
  <c r="V253" i="1" s="1"/>
  <c r="GL253" i="1"/>
  <c r="GO253" i="1"/>
  <c r="GP253" i="1"/>
  <c r="GV253" i="1"/>
  <c r="HC253" i="1" s="1"/>
  <c r="GX253" i="1" s="1"/>
  <c r="AB254" i="1"/>
  <c r="AC254" i="1"/>
  <c r="AD254" i="1"/>
  <c r="AE254" i="1"/>
  <c r="CR254" i="1" s="1"/>
  <c r="AF254" i="1"/>
  <c r="CT254" i="1" s="1"/>
  <c r="AG254" i="1"/>
  <c r="AH254" i="1"/>
  <c r="CV254" i="1" s="1"/>
  <c r="AI254" i="1"/>
  <c r="AJ254" i="1"/>
  <c r="CX254" i="1" s="1"/>
  <c r="CQ254" i="1"/>
  <c r="CS254" i="1"/>
  <c r="CU254" i="1"/>
  <c r="CW254" i="1"/>
  <c r="GL254" i="1"/>
  <c r="GO254" i="1"/>
  <c r="GP254" i="1"/>
  <c r="GV254" i="1"/>
  <c r="HC254" i="1"/>
  <c r="I255" i="1"/>
  <c r="Q255" i="1" s="1"/>
  <c r="P255" i="1"/>
  <c r="V255" i="1"/>
  <c r="AC255" i="1"/>
  <c r="AD255" i="1"/>
  <c r="AB255" i="1" s="1"/>
  <c r="AE255" i="1"/>
  <c r="CR255" i="1" s="1"/>
  <c r="AF255" i="1"/>
  <c r="CT255" i="1" s="1"/>
  <c r="AG255" i="1"/>
  <c r="AH255" i="1"/>
  <c r="CV255" i="1" s="1"/>
  <c r="U255" i="1" s="1"/>
  <c r="AI255" i="1"/>
  <c r="AJ255" i="1"/>
  <c r="CX255" i="1" s="1"/>
  <c r="W255" i="1" s="1"/>
  <c r="CQ255" i="1"/>
  <c r="CS255" i="1"/>
  <c r="CU255" i="1"/>
  <c r="T255" i="1" s="1"/>
  <c r="CW255" i="1"/>
  <c r="GL255" i="1"/>
  <c r="GO255" i="1"/>
  <c r="GP255" i="1"/>
  <c r="GV255" i="1"/>
  <c r="GX255" i="1"/>
  <c r="HC255" i="1"/>
  <c r="AC256" i="1"/>
  <c r="AD256" i="1"/>
  <c r="AB256" i="1" s="1"/>
  <c r="AE256" i="1"/>
  <c r="AF256" i="1"/>
  <c r="AG256" i="1"/>
  <c r="AH256" i="1"/>
  <c r="CV256" i="1" s="1"/>
  <c r="AI256" i="1"/>
  <c r="AJ256" i="1"/>
  <c r="CX256" i="1" s="1"/>
  <c r="CQ256" i="1"/>
  <c r="CR256" i="1"/>
  <c r="CS256" i="1"/>
  <c r="CU256" i="1"/>
  <c r="CW256" i="1"/>
  <c r="GL256" i="1"/>
  <c r="GO256" i="1"/>
  <c r="GP256" i="1"/>
  <c r="GV256" i="1"/>
  <c r="HC256" i="1" s="1"/>
  <c r="I257" i="1"/>
  <c r="T257" i="1"/>
  <c r="AB257" i="1"/>
  <c r="AC257" i="1"/>
  <c r="AD257" i="1"/>
  <c r="AE257" i="1"/>
  <c r="CR257" i="1" s="1"/>
  <c r="AF257" i="1"/>
  <c r="CT257" i="1" s="1"/>
  <c r="AG257" i="1"/>
  <c r="AH257" i="1"/>
  <c r="CV257" i="1" s="1"/>
  <c r="U257" i="1" s="1"/>
  <c r="AI257" i="1"/>
  <c r="AJ257" i="1"/>
  <c r="CX257" i="1" s="1"/>
  <c r="CQ257" i="1"/>
  <c r="CS257" i="1"/>
  <c r="CU257" i="1"/>
  <c r="CW257" i="1"/>
  <c r="V257" i="1" s="1"/>
  <c r="GL257" i="1"/>
  <c r="GO257" i="1"/>
  <c r="GP257" i="1"/>
  <c r="GV257" i="1"/>
  <c r="HC257" i="1"/>
  <c r="AC258" i="1"/>
  <c r="AD258" i="1"/>
  <c r="AB258" i="1" s="1"/>
  <c r="AE258" i="1"/>
  <c r="CR258" i="1" s="1"/>
  <c r="AF258" i="1"/>
  <c r="CT258" i="1" s="1"/>
  <c r="AG258" i="1"/>
  <c r="AH258" i="1"/>
  <c r="CV258" i="1" s="1"/>
  <c r="AI258" i="1"/>
  <c r="AJ258" i="1"/>
  <c r="CX258" i="1" s="1"/>
  <c r="CQ258" i="1"/>
  <c r="CS258" i="1"/>
  <c r="CU258" i="1"/>
  <c r="CW258" i="1"/>
  <c r="GL258" i="1"/>
  <c r="GO258" i="1"/>
  <c r="GP258" i="1"/>
  <c r="GV258" i="1"/>
  <c r="HC258" i="1"/>
  <c r="I259" i="1"/>
  <c r="Q259" i="1" s="1"/>
  <c r="P259" i="1"/>
  <c r="R259" i="1"/>
  <c r="AC259" i="1"/>
  <c r="AD259" i="1"/>
  <c r="AE259" i="1"/>
  <c r="AF259" i="1"/>
  <c r="AG259" i="1"/>
  <c r="AH259" i="1"/>
  <c r="CV259" i="1" s="1"/>
  <c r="U259" i="1" s="1"/>
  <c r="AI259" i="1"/>
  <c r="AJ259" i="1"/>
  <c r="CX259" i="1" s="1"/>
  <c r="W259" i="1" s="1"/>
  <c r="CQ259" i="1"/>
  <c r="CR259" i="1"/>
  <c r="CS259" i="1"/>
  <c r="CU259" i="1"/>
  <c r="T259" i="1" s="1"/>
  <c r="CW259" i="1"/>
  <c r="V259" i="1" s="1"/>
  <c r="GL259" i="1"/>
  <c r="GO259" i="1"/>
  <c r="GP259" i="1"/>
  <c r="GV259" i="1"/>
  <c r="HC259" i="1" s="1"/>
  <c r="GX259" i="1" s="1"/>
  <c r="B261" i="1"/>
  <c r="B26" i="1" s="1"/>
  <c r="C261" i="1"/>
  <c r="C26" i="1" s="1"/>
  <c r="D261" i="1"/>
  <c r="D26" i="1" s="1"/>
  <c r="F261" i="1"/>
  <c r="F26" i="1" s="1"/>
  <c r="G261" i="1"/>
  <c r="G26" i="1" s="1"/>
  <c r="BX261" i="1"/>
  <c r="BZ261" i="1"/>
  <c r="BZ26" i="1" s="1"/>
  <c r="CK261" i="1"/>
  <c r="CK26" i="1" s="1"/>
  <c r="CL261" i="1"/>
  <c r="CL26" i="1" s="1"/>
  <c r="CM261" i="1"/>
  <c r="CM26" i="1" s="1"/>
  <c r="EG261" i="1"/>
  <c r="EG26" i="1" s="1"/>
  <c r="FP261" i="1"/>
  <c r="FP26" i="1" s="1"/>
  <c r="FR261" i="1"/>
  <c r="FV261" i="1"/>
  <c r="FV26" i="1" s="1"/>
  <c r="FY261" i="1"/>
  <c r="FY26" i="1" s="1"/>
  <c r="GC261" i="1"/>
  <c r="GC26" i="1" s="1"/>
  <c r="GD261" i="1"/>
  <c r="GE261" i="1"/>
  <c r="GE26" i="1" s="1"/>
  <c r="P265" i="1"/>
  <c r="D291" i="1"/>
  <c r="E293" i="1"/>
  <c r="Z293" i="1"/>
  <c r="AA293" i="1"/>
  <c r="AM293" i="1"/>
  <c r="AN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CN293" i="1"/>
  <c r="CO293" i="1"/>
  <c r="CP293" i="1"/>
  <c r="CQ293" i="1"/>
  <c r="CR293" i="1"/>
  <c r="CS293" i="1"/>
  <c r="CT293" i="1"/>
  <c r="CU293" i="1"/>
  <c r="CV293" i="1"/>
  <c r="CW293" i="1"/>
  <c r="CX293" i="1"/>
  <c r="CY293" i="1"/>
  <c r="CZ293" i="1"/>
  <c r="DA293" i="1"/>
  <c r="DB293" i="1"/>
  <c r="DC293" i="1"/>
  <c r="DD293" i="1"/>
  <c r="DE293" i="1"/>
  <c r="DF293" i="1"/>
  <c r="DR293" i="1"/>
  <c r="DS293" i="1"/>
  <c r="EE293" i="1"/>
  <c r="EF293" i="1"/>
  <c r="EW293" i="1"/>
  <c r="EX293" i="1"/>
  <c r="EY293" i="1"/>
  <c r="EZ293" i="1"/>
  <c r="FA293" i="1"/>
  <c r="FB293" i="1"/>
  <c r="FC293" i="1"/>
  <c r="FD293" i="1"/>
  <c r="FE293" i="1"/>
  <c r="FF293" i="1"/>
  <c r="FG293" i="1"/>
  <c r="FH293" i="1"/>
  <c r="FI293" i="1"/>
  <c r="FJ293" i="1"/>
  <c r="FK293" i="1"/>
  <c r="FL293" i="1"/>
  <c r="FM293" i="1"/>
  <c r="FN293" i="1"/>
  <c r="FO293" i="1"/>
  <c r="GF293" i="1"/>
  <c r="GG293" i="1"/>
  <c r="GH293" i="1"/>
  <c r="GI293" i="1"/>
  <c r="GJ293" i="1"/>
  <c r="GK293" i="1"/>
  <c r="GL293" i="1"/>
  <c r="GM293" i="1"/>
  <c r="GN293" i="1"/>
  <c r="GO293" i="1"/>
  <c r="GP293" i="1"/>
  <c r="GQ293" i="1"/>
  <c r="GR293" i="1"/>
  <c r="GS293" i="1"/>
  <c r="GT293" i="1"/>
  <c r="GU293" i="1"/>
  <c r="GV293" i="1"/>
  <c r="GW293" i="1"/>
  <c r="GX293" i="1"/>
  <c r="C295" i="1"/>
  <c r="D295" i="1"/>
  <c r="I295" i="1"/>
  <c r="K295" i="1"/>
  <c r="P295" i="1"/>
  <c r="S295" i="1"/>
  <c r="CY295" i="1" s="1"/>
  <c r="V295" i="1"/>
  <c r="AC295" i="1"/>
  <c r="AD295" i="1"/>
  <c r="AB295" i="1" s="1"/>
  <c r="AE295" i="1"/>
  <c r="AF295" i="1"/>
  <c r="AG295" i="1"/>
  <c r="CU295" i="1" s="1"/>
  <c r="T295" i="1" s="1"/>
  <c r="AH295" i="1"/>
  <c r="CV295" i="1" s="1"/>
  <c r="U295" i="1" s="1"/>
  <c r="AI295" i="1"/>
  <c r="AJ295" i="1"/>
  <c r="CQ295" i="1"/>
  <c r="CR295" i="1"/>
  <c r="CS295" i="1"/>
  <c r="CT295" i="1"/>
  <c r="CW295" i="1"/>
  <c r="CX295" i="1"/>
  <c r="W295" i="1" s="1"/>
  <c r="GL295" i="1"/>
  <c r="GO295" i="1"/>
  <c r="GP295" i="1"/>
  <c r="GV295" i="1"/>
  <c r="HC295" i="1" s="1"/>
  <c r="GX295" i="1" s="1"/>
  <c r="C296" i="1"/>
  <c r="D296" i="1"/>
  <c r="I296" i="1"/>
  <c r="I302" i="1" s="1"/>
  <c r="K296" i="1"/>
  <c r="S296" i="1"/>
  <c r="CY296" i="1" s="1"/>
  <c r="U296" i="1"/>
  <c r="X296" i="1"/>
  <c r="AC296" i="1"/>
  <c r="AE296" i="1"/>
  <c r="CS296" i="1" s="1"/>
  <c r="AF296" i="1"/>
  <c r="AG296" i="1"/>
  <c r="CU296" i="1" s="1"/>
  <c r="T296" i="1" s="1"/>
  <c r="AH296" i="1"/>
  <c r="AI296" i="1"/>
  <c r="CW296" i="1" s="1"/>
  <c r="V296" i="1" s="1"/>
  <c r="AJ296" i="1"/>
  <c r="CQ296" i="1"/>
  <c r="CR296" i="1"/>
  <c r="CT296" i="1"/>
  <c r="CV296" i="1"/>
  <c r="CX296" i="1"/>
  <c r="W296" i="1" s="1"/>
  <c r="CZ296" i="1"/>
  <c r="GL296" i="1"/>
  <c r="GO296" i="1"/>
  <c r="GP296" i="1"/>
  <c r="GV296" i="1"/>
  <c r="HC296" i="1" s="1"/>
  <c r="GX296" i="1" s="1"/>
  <c r="I297" i="1"/>
  <c r="R297" i="1" s="1"/>
  <c r="T297" i="1"/>
  <c r="W297" i="1"/>
  <c r="AC297" i="1"/>
  <c r="P297" i="1" s="1"/>
  <c r="AE297" i="1"/>
  <c r="AD297" i="1" s="1"/>
  <c r="AF297" i="1"/>
  <c r="AG297" i="1"/>
  <c r="AH297" i="1"/>
  <c r="CV297" i="1" s="1"/>
  <c r="U297" i="1" s="1"/>
  <c r="AI297" i="1"/>
  <c r="CW297" i="1" s="1"/>
  <c r="V297" i="1" s="1"/>
  <c r="AJ297" i="1"/>
  <c r="CT297" i="1"/>
  <c r="CU297" i="1"/>
  <c r="CX297" i="1"/>
  <c r="GL297" i="1"/>
  <c r="GO297" i="1"/>
  <c r="GP297" i="1"/>
  <c r="GV297" i="1"/>
  <c r="HC297" i="1"/>
  <c r="GX297" i="1" s="1"/>
  <c r="AC298" i="1"/>
  <c r="AB298" i="1" s="1"/>
  <c r="AD298" i="1"/>
  <c r="AE298" i="1"/>
  <c r="CS298" i="1" s="1"/>
  <c r="AF298" i="1"/>
  <c r="AG298" i="1"/>
  <c r="AH298" i="1"/>
  <c r="AI298" i="1"/>
  <c r="CW298" i="1" s="1"/>
  <c r="AJ298" i="1"/>
  <c r="CQ298" i="1"/>
  <c r="CR298" i="1"/>
  <c r="CT298" i="1"/>
  <c r="CU298" i="1"/>
  <c r="CV298" i="1"/>
  <c r="CX298" i="1"/>
  <c r="GL298" i="1"/>
  <c r="GO298" i="1"/>
  <c r="GP298" i="1"/>
  <c r="GV298" i="1"/>
  <c r="HC298" i="1"/>
  <c r="AC299" i="1"/>
  <c r="AE299" i="1"/>
  <c r="CS299" i="1" s="1"/>
  <c r="AF299" i="1"/>
  <c r="AG299" i="1"/>
  <c r="CU299" i="1" s="1"/>
  <c r="AH299" i="1"/>
  <c r="AI299" i="1"/>
  <c r="CW299" i="1" s="1"/>
  <c r="AJ299" i="1"/>
  <c r="CQ299" i="1"/>
  <c r="CR299" i="1"/>
  <c r="CT299" i="1"/>
  <c r="CV299" i="1"/>
  <c r="CX299" i="1"/>
  <c r="GL299" i="1"/>
  <c r="GO299" i="1"/>
  <c r="GP299" i="1"/>
  <c r="GV299" i="1"/>
  <c r="HC299" i="1" s="1"/>
  <c r="AC300" i="1"/>
  <c r="AE300" i="1"/>
  <c r="AD300" i="1" s="1"/>
  <c r="AF300" i="1"/>
  <c r="AG300" i="1"/>
  <c r="AH300" i="1"/>
  <c r="CV300" i="1" s="1"/>
  <c r="AI300" i="1"/>
  <c r="CW300" i="1" s="1"/>
  <c r="AJ300" i="1"/>
  <c r="CT300" i="1"/>
  <c r="CU300" i="1"/>
  <c r="CX300" i="1"/>
  <c r="GL300" i="1"/>
  <c r="GO300" i="1"/>
  <c r="GP300" i="1"/>
  <c r="GV300" i="1"/>
  <c r="HC300" i="1"/>
  <c r="AC301" i="1"/>
  <c r="AB301" i="1" s="1"/>
  <c r="AD301" i="1"/>
  <c r="AE301" i="1"/>
  <c r="CS301" i="1" s="1"/>
  <c r="AF301" i="1"/>
  <c r="AG301" i="1"/>
  <c r="AH301" i="1"/>
  <c r="AI301" i="1"/>
  <c r="CW301" i="1" s="1"/>
  <c r="AJ301" i="1"/>
  <c r="CQ301" i="1"/>
  <c r="CR301" i="1"/>
  <c r="CT301" i="1"/>
  <c r="CU301" i="1"/>
  <c r="CV301" i="1"/>
  <c r="CX301" i="1"/>
  <c r="GL301" i="1"/>
  <c r="GO301" i="1"/>
  <c r="GP301" i="1"/>
  <c r="GV301" i="1"/>
  <c r="HC301" i="1"/>
  <c r="AC302" i="1"/>
  <c r="AE302" i="1"/>
  <c r="CS302" i="1" s="1"/>
  <c r="AF302" i="1"/>
  <c r="AG302" i="1"/>
  <c r="CU302" i="1" s="1"/>
  <c r="T302" i="1" s="1"/>
  <c r="AH302" i="1"/>
  <c r="AI302" i="1"/>
  <c r="CW302" i="1" s="1"/>
  <c r="V302" i="1" s="1"/>
  <c r="AJ302" i="1"/>
  <c r="CQ302" i="1"/>
  <c r="CR302" i="1"/>
  <c r="CT302" i="1"/>
  <c r="CV302" i="1"/>
  <c r="CX302" i="1"/>
  <c r="W302" i="1" s="1"/>
  <c r="GL302" i="1"/>
  <c r="GO302" i="1"/>
  <c r="GP302" i="1"/>
  <c r="GV302" i="1"/>
  <c r="HC302" i="1" s="1"/>
  <c r="GX302" i="1" s="1"/>
  <c r="I303" i="1"/>
  <c r="R303" i="1" s="1"/>
  <c r="T303" i="1"/>
  <c r="W303" i="1"/>
  <c r="AC303" i="1"/>
  <c r="P303" i="1" s="1"/>
  <c r="AE303" i="1"/>
  <c r="AD303" i="1" s="1"/>
  <c r="AF303" i="1"/>
  <c r="AG303" i="1"/>
  <c r="AH303" i="1"/>
  <c r="CV303" i="1" s="1"/>
  <c r="U303" i="1" s="1"/>
  <c r="AI303" i="1"/>
  <c r="CW303" i="1" s="1"/>
  <c r="V303" i="1" s="1"/>
  <c r="AJ303" i="1"/>
  <c r="CT303" i="1"/>
  <c r="CU303" i="1"/>
  <c r="CX303" i="1"/>
  <c r="GL303" i="1"/>
  <c r="GO303" i="1"/>
  <c r="GP303" i="1"/>
  <c r="GV303" i="1"/>
  <c r="HC303" i="1"/>
  <c r="GX303" i="1" s="1"/>
  <c r="AC304" i="1"/>
  <c r="AB304" i="1" s="1"/>
  <c r="AD304" i="1"/>
  <c r="AE304" i="1"/>
  <c r="CS304" i="1" s="1"/>
  <c r="AF304" i="1"/>
  <c r="AG304" i="1"/>
  <c r="AH304" i="1"/>
  <c r="AI304" i="1"/>
  <c r="CW304" i="1" s="1"/>
  <c r="AJ304" i="1"/>
  <c r="CQ304" i="1"/>
  <c r="CR304" i="1"/>
  <c r="CT304" i="1"/>
  <c r="CU304" i="1"/>
  <c r="CV304" i="1"/>
  <c r="CX304" i="1"/>
  <c r="GL304" i="1"/>
  <c r="GO304" i="1"/>
  <c r="GP304" i="1"/>
  <c r="GV304" i="1"/>
  <c r="HC304" i="1"/>
  <c r="C305" i="1"/>
  <c r="D305" i="1"/>
  <c r="I305" i="1"/>
  <c r="K305" i="1"/>
  <c r="P305" i="1"/>
  <c r="R305" i="1"/>
  <c r="U305" i="1"/>
  <c r="AC305" i="1"/>
  <c r="AD305" i="1"/>
  <c r="AB305" i="1" s="1"/>
  <c r="AE305" i="1"/>
  <c r="Q305" i="1" s="1"/>
  <c r="AF305" i="1"/>
  <c r="S305" i="1" s="1"/>
  <c r="AG305" i="1"/>
  <c r="AH305" i="1"/>
  <c r="AI305" i="1"/>
  <c r="CW305" i="1" s="1"/>
  <c r="V305" i="1" s="1"/>
  <c r="AJ305" i="1"/>
  <c r="CX305" i="1" s="1"/>
  <c r="W305" i="1" s="1"/>
  <c r="CQ305" i="1"/>
  <c r="CS305" i="1"/>
  <c r="CU305" i="1"/>
  <c r="T305" i="1" s="1"/>
  <c r="CV305" i="1"/>
  <c r="GL305" i="1"/>
  <c r="GO305" i="1"/>
  <c r="GP305" i="1"/>
  <c r="GV305" i="1"/>
  <c r="GX305" i="1"/>
  <c r="HC305" i="1"/>
  <c r="C306" i="1"/>
  <c r="D306" i="1"/>
  <c r="I306" i="1"/>
  <c r="K306" i="1"/>
  <c r="S306" i="1"/>
  <c r="X306" i="1" s="1"/>
  <c r="W306" i="1"/>
  <c r="AC306" i="1"/>
  <c r="CQ306" i="1" s="1"/>
  <c r="AE306" i="1"/>
  <c r="CR306" i="1" s="1"/>
  <c r="AF306" i="1"/>
  <c r="AG306" i="1"/>
  <c r="CU306" i="1" s="1"/>
  <c r="T306" i="1" s="1"/>
  <c r="AH306" i="1"/>
  <c r="AI306" i="1"/>
  <c r="CW306" i="1" s="1"/>
  <c r="V306" i="1" s="1"/>
  <c r="AJ306" i="1"/>
  <c r="CS306" i="1"/>
  <c r="CT306" i="1"/>
  <c r="CV306" i="1"/>
  <c r="U306" i="1" s="1"/>
  <c r="CX306" i="1"/>
  <c r="GL306" i="1"/>
  <c r="GO306" i="1"/>
  <c r="GP306" i="1"/>
  <c r="GV306" i="1"/>
  <c r="HC306" i="1"/>
  <c r="GX306" i="1" s="1"/>
  <c r="I307" i="1"/>
  <c r="S307" i="1"/>
  <c r="CY307" i="1" s="1"/>
  <c r="V307" i="1"/>
  <c r="Y307" i="1"/>
  <c r="AC307" i="1"/>
  <c r="CQ307" i="1" s="1"/>
  <c r="AE307" i="1"/>
  <c r="R307" i="1" s="1"/>
  <c r="AF307" i="1"/>
  <c r="AG307" i="1"/>
  <c r="CU307" i="1" s="1"/>
  <c r="T307" i="1" s="1"/>
  <c r="AH307" i="1"/>
  <c r="AI307" i="1"/>
  <c r="AJ307" i="1"/>
  <c r="CX307" i="1" s="1"/>
  <c r="W307" i="1" s="1"/>
  <c r="CR307" i="1"/>
  <c r="CT307" i="1"/>
  <c r="CV307" i="1"/>
  <c r="U307" i="1" s="1"/>
  <c r="CW307" i="1"/>
  <c r="GL307" i="1"/>
  <c r="GO307" i="1"/>
  <c r="GP307" i="1"/>
  <c r="GV307" i="1"/>
  <c r="HC307" i="1"/>
  <c r="GX307" i="1" s="1"/>
  <c r="I308" i="1"/>
  <c r="Q308" i="1" s="1"/>
  <c r="R308" i="1"/>
  <c r="U308" i="1"/>
  <c r="AC308" i="1"/>
  <c r="AB308" i="1" s="1"/>
  <c r="AE308" i="1"/>
  <c r="AD308" i="1" s="1"/>
  <c r="AF308" i="1"/>
  <c r="CT308" i="1" s="1"/>
  <c r="AG308" i="1"/>
  <c r="CU308" i="1" s="1"/>
  <c r="T308" i="1" s="1"/>
  <c r="AH308" i="1"/>
  <c r="AI308" i="1"/>
  <c r="AJ308" i="1"/>
  <c r="CR308" i="1"/>
  <c r="CS308" i="1"/>
  <c r="CV308" i="1"/>
  <c r="CW308" i="1"/>
  <c r="V308" i="1" s="1"/>
  <c r="CX308" i="1"/>
  <c r="W308" i="1" s="1"/>
  <c r="GL308" i="1"/>
  <c r="GO308" i="1"/>
  <c r="GP308" i="1"/>
  <c r="GV308" i="1"/>
  <c r="HC308" i="1" s="1"/>
  <c r="GX308" i="1" s="1"/>
  <c r="I309" i="1"/>
  <c r="W309" i="1" s="1"/>
  <c r="AC309" i="1"/>
  <c r="CQ309" i="1" s="1"/>
  <c r="AE309" i="1"/>
  <c r="CR309" i="1" s="1"/>
  <c r="AF309" i="1"/>
  <c r="AG309" i="1"/>
  <c r="CU309" i="1" s="1"/>
  <c r="T309" i="1" s="1"/>
  <c r="AH309" i="1"/>
  <c r="AI309" i="1"/>
  <c r="CW309" i="1" s="1"/>
  <c r="V309" i="1" s="1"/>
  <c r="AJ309" i="1"/>
  <c r="CS309" i="1"/>
  <c r="CT309" i="1"/>
  <c r="CV309" i="1"/>
  <c r="U309" i="1" s="1"/>
  <c r="CX309" i="1"/>
  <c r="GL309" i="1"/>
  <c r="GO309" i="1"/>
  <c r="GP309" i="1"/>
  <c r="GV309" i="1"/>
  <c r="HC309" i="1"/>
  <c r="GX309" i="1" s="1"/>
  <c r="I310" i="1"/>
  <c r="S310" i="1"/>
  <c r="CY310" i="1" s="1"/>
  <c r="V310" i="1"/>
  <c r="Y310" i="1"/>
  <c r="AC310" i="1"/>
  <c r="CQ310" i="1" s="1"/>
  <c r="AE310" i="1"/>
  <c r="R310" i="1" s="1"/>
  <c r="AF310" i="1"/>
  <c r="AG310" i="1"/>
  <c r="CU310" i="1" s="1"/>
  <c r="T310" i="1" s="1"/>
  <c r="AH310" i="1"/>
  <c r="AI310" i="1"/>
  <c r="AJ310" i="1"/>
  <c r="CX310" i="1" s="1"/>
  <c r="W310" i="1" s="1"/>
  <c r="CR310" i="1"/>
  <c r="CT310" i="1"/>
  <c r="CV310" i="1"/>
  <c r="U310" i="1" s="1"/>
  <c r="CW310" i="1"/>
  <c r="GL310" i="1"/>
  <c r="GO310" i="1"/>
  <c r="GP310" i="1"/>
  <c r="GV310" i="1"/>
  <c r="HC310" i="1"/>
  <c r="GX310" i="1" s="1"/>
  <c r="C311" i="1"/>
  <c r="D311" i="1"/>
  <c r="I311" i="1"/>
  <c r="K311" i="1"/>
  <c r="R311" i="1"/>
  <c r="AC311" i="1"/>
  <c r="CQ311" i="1" s="1"/>
  <c r="AD311" i="1"/>
  <c r="AE311" i="1"/>
  <c r="CR311" i="1" s="1"/>
  <c r="AF311" i="1"/>
  <c r="S311" i="1" s="1"/>
  <c r="AG311" i="1"/>
  <c r="AH311" i="1"/>
  <c r="CV311" i="1" s="1"/>
  <c r="U311" i="1" s="1"/>
  <c r="AI311" i="1"/>
  <c r="AJ311" i="1"/>
  <c r="CX311" i="1" s="1"/>
  <c r="W311" i="1" s="1"/>
  <c r="CS311" i="1"/>
  <c r="CT311" i="1"/>
  <c r="CU311" i="1"/>
  <c r="T311" i="1" s="1"/>
  <c r="CW311" i="1"/>
  <c r="V311" i="1" s="1"/>
  <c r="GL311" i="1"/>
  <c r="GO311" i="1"/>
  <c r="GP311" i="1"/>
  <c r="GV311" i="1"/>
  <c r="HC311" i="1" s="1"/>
  <c r="GX311" i="1" s="1"/>
  <c r="C312" i="1"/>
  <c r="D312" i="1"/>
  <c r="I312" i="1"/>
  <c r="K312" i="1"/>
  <c r="T312" i="1"/>
  <c r="W312" i="1"/>
  <c r="AC312" i="1"/>
  <c r="P312" i="1" s="1"/>
  <c r="AE312" i="1"/>
  <c r="AD312" i="1" s="1"/>
  <c r="AF312" i="1"/>
  <c r="AG312" i="1"/>
  <c r="AH312" i="1"/>
  <c r="CV312" i="1" s="1"/>
  <c r="U312" i="1" s="1"/>
  <c r="AI312" i="1"/>
  <c r="CW312" i="1" s="1"/>
  <c r="V312" i="1" s="1"/>
  <c r="AJ312" i="1"/>
  <c r="CT312" i="1"/>
  <c r="CU312" i="1"/>
  <c r="CX312" i="1"/>
  <c r="GL312" i="1"/>
  <c r="GO312" i="1"/>
  <c r="GP312" i="1"/>
  <c r="GV312" i="1"/>
  <c r="HC312" i="1"/>
  <c r="GX312" i="1" s="1"/>
  <c r="I313" i="1"/>
  <c r="P313" i="1"/>
  <c r="S313" i="1"/>
  <c r="X313" i="1" s="1"/>
  <c r="AC313" i="1"/>
  <c r="AB313" i="1" s="1"/>
  <c r="AD313" i="1"/>
  <c r="AE313" i="1"/>
  <c r="CS313" i="1" s="1"/>
  <c r="AF313" i="1"/>
  <c r="AG313" i="1"/>
  <c r="AH313" i="1"/>
  <c r="AI313" i="1"/>
  <c r="CW313" i="1" s="1"/>
  <c r="V313" i="1" s="1"/>
  <c r="AJ313" i="1"/>
  <c r="CQ313" i="1"/>
  <c r="CR313" i="1"/>
  <c r="CT313" i="1"/>
  <c r="CU313" i="1"/>
  <c r="T313" i="1" s="1"/>
  <c r="CV313" i="1"/>
  <c r="U313" i="1" s="1"/>
  <c r="CX313" i="1"/>
  <c r="W313" i="1" s="1"/>
  <c r="GL313" i="1"/>
  <c r="GO313" i="1"/>
  <c r="GP313" i="1"/>
  <c r="GV313" i="1"/>
  <c r="GX313" i="1"/>
  <c r="HC313" i="1"/>
  <c r="AC314" i="1"/>
  <c r="AE314" i="1"/>
  <c r="CS314" i="1" s="1"/>
  <c r="AF314" i="1"/>
  <c r="AG314" i="1"/>
  <c r="CU314" i="1" s="1"/>
  <c r="AH314" i="1"/>
  <c r="AI314" i="1"/>
  <c r="CW314" i="1" s="1"/>
  <c r="AJ314" i="1"/>
  <c r="CQ314" i="1"/>
  <c r="CR314" i="1"/>
  <c r="CT314" i="1"/>
  <c r="CV314" i="1"/>
  <c r="CX314" i="1"/>
  <c r="GL314" i="1"/>
  <c r="GO314" i="1"/>
  <c r="GP314" i="1"/>
  <c r="GV314" i="1"/>
  <c r="HC314" i="1" s="1"/>
  <c r="I315" i="1"/>
  <c r="R315" i="1" s="1"/>
  <c r="T315" i="1"/>
  <c r="W315" i="1"/>
  <c r="AC315" i="1"/>
  <c r="P315" i="1" s="1"/>
  <c r="AE315" i="1"/>
  <c r="AD315" i="1" s="1"/>
  <c r="AF315" i="1"/>
  <c r="AG315" i="1"/>
  <c r="AH315" i="1"/>
  <c r="CV315" i="1" s="1"/>
  <c r="U315" i="1" s="1"/>
  <c r="AI315" i="1"/>
  <c r="CW315" i="1" s="1"/>
  <c r="V315" i="1" s="1"/>
  <c r="AJ315" i="1"/>
  <c r="CT315" i="1"/>
  <c r="CU315" i="1"/>
  <c r="CX315" i="1"/>
  <c r="GL315" i="1"/>
  <c r="GO315" i="1"/>
  <c r="GP315" i="1"/>
  <c r="GV315" i="1"/>
  <c r="HC315" i="1"/>
  <c r="GX315" i="1" s="1"/>
  <c r="AC316" i="1"/>
  <c r="AB316" i="1" s="1"/>
  <c r="AD316" i="1"/>
  <c r="AE316" i="1"/>
  <c r="CS316" i="1" s="1"/>
  <c r="AF316" i="1"/>
  <c r="AG316" i="1"/>
  <c r="AH316" i="1"/>
  <c r="AI316" i="1"/>
  <c r="CW316" i="1" s="1"/>
  <c r="AJ316" i="1"/>
  <c r="CQ316" i="1"/>
  <c r="CR316" i="1"/>
  <c r="CT316" i="1"/>
  <c r="CU316" i="1"/>
  <c r="CV316" i="1"/>
  <c r="CX316" i="1"/>
  <c r="GL316" i="1"/>
  <c r="GO316" i="1"/>
  <c r="GP316" i="1"/>
  <c r="GV316" i="1"/>
  <c r="HC316" i="1"/>
  <c r="C317" i="1"/>
  <c r="D317" i="1"/>
  <c r="I317" i="1"/>
  <c r="K317" i="1"/>
  <c r="P317" i="1"/>
  <c r="R317" i="1"/>
  <c r="U317" i="1"/>
  <c r="AC317" i="1"/>
  <c r="AD317" i="1"/>
  <c r="AB317" i="1" s="1"/>
  <c r="AE317" i="1"/>
  <c r="Q317" i="1" s="1"/>
  <c r="AF317" i="1"/>
  <c r="S317" i="1" s="1"/>
  <c r="AG317" i="1"/>
  <c r="AH317" i="1"/>
  <c r="AI317" i="1"/>
  <c r="CW317" i="1" s="1"/>
  <c r="V317" i="1" s="1"/>
  <c r="AJ317" i="1"/>
  <c r="CX317" i="1" s="1"/>
  <c r="W317" i="1" s="1"/>
  <c r="CQ317" i="1"/>
  <c r="CS317" i="1"/>
  <c r="CU317" i="1"/>
  <c r="T317" i="1" s="1"/>
  <c r="CV317" i="1"/>
  <c r="CZ317" i="1"/>
  <c r="GL317" i="1"/>
  <c r="GO317" i="1"/>
  <c r="GP317" i="1"/>
  <c r="GV317" i="1"/>
  <c r="GX317" i="1"/>
  <c r="HC317" i="1"/>
  <c r="C318" i="1"/>
  <c r="D318" i="1"/>
  <c r="I318" i="1"/>
  <c r="K318" i="1"/>
  <c r="S318" i="1"/>
  <c r="X318" i="1" s="1"/>
  <c r="W318" i="1"/>
  <c r="AC318" i="1"/>
  <c r="CQ318" i="1" s="1"/>
  <c r="AE318" i="1"/>
  <c r="CR318" i="1" s="1"/>
  <c r="AF318" i="1"/>
  <c r="AG318" i="1"/>
  <c r="CU318" i="1" s="1"/>
  <c r="T318" i="1" s="1"/>
  <c r="AH318" i="1"/>
  <c r="AI318" i="1"/>
  <c r="CW318" i="1" s="1"/>
  <c r="V318" i="1" s="1"/>
  <c r="AJ318" i="1"/>
  <c r="CS318" i="1"/>
  <c r="CT318" i="1"/>
  <c r="CV318" i="1"/>
  <c r="U318" i="1" s="1"/>
  <c r="CX318" i="1"/>
  <c r="GL318" i="1"/>
  <c r="GO318" i="1"/>
  <c r="GP318" i="1"/>
  <c r="GV318" i="1"/>
  <c r="HC318" i="1"/>
  <c r="GX318" i="1" s="1"/>
  <c r="I319" i="1"/>
  <c r="S319" i="1"/>
  <c r="CY319" i="1" s="1"/>
  <c r="V319" i="1"/>
  <c r="Y319" i="1"/>
  <c r="AC319" i="1"/>
  <c r="CQ319" i="1" s="1"/>
  <c r="AE319" i="1"/>
  <c r="R319" i="1" s="1"/>
  <c r="AF319" i="1"/>
  <c r="AG319" i="1"/>
  <c r="CU319" i="1" s="1"/>
  <c r="T319" i="1" s="1"/>
  <c r="AH319" i="1"/>
  <c r="AI319" i="1"/>
  <c r="AJ319" i="1"/>
  <c r="CX319" i="1" s="1"/>
  <c r="W319" i="1" s="1"/>
  <c r="CR319" i="1"/>
  <c r="CT319" i="1"/>
  <c r="CV319" i="1"/>
  <c r="U319" i="1" s="1"/>
  <c r="CW319" i="1"/>
  <c r="GL319" i="1"/>
  <c r="GO319" i="1"/>
  <c r="GP319" i="1"/>
  <c r="GV319" i="1"/>
  <c r="HC319" i="1"/>
  <c r="GX319" i="1" s="1"/>
  <c r="I320" i="1"/>
  <c r="Q320" i="1" s="1"/>
  <c r="R320" i="1"/>
  <c r="U320" i="1"/>
  <c r="AC320" i="1"/>
  <c r="AB320" i="1" s="1"/>
  <c r="AE320" i="1"/>
  <c r="AD320" i="1" s="1"/>
  <c r="AF320" i="1"/>
  <c r="AG320" i="1"/>
  <c r="CU320" i="1" s="1"/>
  <c r="T320" i="1" s="1"/>
  <c r="AH320" i="1"/>
  <c r="AI320" i="1"/>
  <c r="AJ320" i="1"/>
  <c r="CR320" i="1"/>
  <c r="CS320" i="1"/>
  <c r="CV320" i="1"/>
  <c r="CW320" i="1"/>
  <c r="V320" i="1" s="1"/>
  <c r="CX320" i="1"/>
  <c r="W320" i="1" s="1"/>
  <c r="GL320" i="1"/>
  <c r="GO320" i="1"/>
  <c r="GP320" i="1"/>
  <c r="GV320" i="1"/>
  <c r="HC320" i="1" s="1"/>
  <c r="GX320" i="1" s="1"/>
  <c r="I321" i="1"/>
  <c r="AC321" i="1"/>
  <c r="CQ321" i="1" s="1"/>
  <c r="AE321" i="1"/>
  <c r="CR321" i="1" s="1"/>
  <c r="AF321" i="1"/>
  <c r="AG321" i="1"/>
  <c r="CU321" i="1" s="1"/>
  <c r="T321" i="1" s="1"/>
  <c r="AH321" i="1"/>
  <c r="AI321" i="1"/>
  <c r="CW321" i="1" s="1"/>
  <c r="AJ321" i="1"/>
  <c r="CS321" i="1"/>
  <c r="CT321" i="1"/>
  <c r="CV321" i="1"/>
  <c r="CX321" i="1"/>
  <c r="GL321" i="1"/>
  <c r="GO321" i="1"/>
  <c r="GP321" i="1"/>
  <c r="GV321" i="1"/>
  <c r="HC321" i="1"/>
  <c r="GX321" i="1" s="1"/>
  <c r="I322" i="1"/>
  <c r="S322" i="1"/>
  <c r="CY322" i="1" s="1"/>
  <c r="V322" i="1"/>
  <c r="Y322" i="1"/>
  <c r="AC322" i="1"/>
  <c r="CQ322" i="1" s="1"/>
  <c r="AE322" i="1"/>
  <c r="R322" i="1" s="1"/>
  <c r="AF322" i="1"/>
  <c r="AG322" i="1"/>
  <c r="CU322" i="1" s="1"/>
  <c r="T322" i="1" s="1"/>
  <c r="AH322" i="1"/>
  <c r="AI322" i="1"/>
  <c r="AJ322" i="1"/>
  <c r="CX322" i="1" s="1"/>
  <c r="W322" i="1" s="1"/>
  <c r="CR322" i="1"/>
  <c r="CT322" i="1"/>
  <c r="CV322" i="1"/>
  <c r="U322" i="1" s="1"/>
  <c r="CW322" i="1"/>
  <c r="GL322" i="1"/>
  <c r="GO322" i="1"/>
  <c r="GP322" i="1"/>
  <c r="GV322" i="1"/>
  <c r="HC322" i="1"/>
  <c r="GX322" i="1" s="1"/>
  <c r="C323" i="1"/>
  <c r="D323" i="1"/>
  <c r="I323" i="1"/>
  <c r="K323" i="1"/>
  <c r="R323" i="1"/>
  <c r="AC323" i="1"/>
  <c r="AD323" i="1"/>
  <c r="AE323" i="1"/>
  <c r="CR323" i="1" s="1"/>
  <c r="AF323" i="1"/>
  <c r="S323" i="1" s="1"/>
  <c r="AG323" i="1"/>
  <c r="AH323" i="1"/>
  <c r="CV323" i="1" s="1"/>
  <c r="U323" i="1" s="1"/>
  <c r="AI323" i="1"/>
  <c r="AJ323" i="1"/>
  <c r="CX323" i="1" s="1"/>
  <c r="W323" i="1" s="1"/>
  <c r="CS323" i="1"/>
  <c r="CT323" i="1"/>
  <c r="CU323" i="1"/>
  <c r="T323" i="1" s="1"/>
  <c r="CW323" i="1"/>
  <c r="V323" i="1" s="1"/>
  <c r="GL323" i="1"/>
  <c r="GO323" i="1"/>
  <c r="GP323" i="1"/>
  <c r="GV323" i="1"/>
  <c r="HC323" i="1" s="1"/>
  <c r="GX323" i="1" s="1"/>
  <c r="C324" i="1"/>
  <c r="D324" i="1"/>
  <c r="I324" i="1"/>
  <c r="K324" i="1"/>
  <c r="T324" i="1"/>
  <c r="W324" i="1"/>
  <c r="AC324" i="1"/>
  <c r="P324" i="1" s="1"/>
  <c r="AE324" i="1"/>
  <c r="AD324" i="1" s="1"/>
  <c r="AF324" i="1"/>
  <c r="AG324" i="1"/>
  <c r="AH324" i="1"/>
  <c r="CV324" i="1" s="1"/>
  <c r="U324" i="1" s="1"/>
  <c r="AI324" i="1"/>
  <c r="CW324" i="1" s="1"/>
  <c r="V324" i="1" s="1"/>
  <c r="AJ324" i="1"/>
  <c r="CT324" i="1"/>
  <c r="CU324" i="1"/>
  <c r="CX324" i="1"/>
  <c r="GL324" i="1"/>
  <c r="GO324" i="1"/>
  <c r="GP324" i="1"/>
  <c r="GV324" i="1"/>
  <c r="HC324" i="1"/>
  <c r="GX324" i="1" s="1"/>
  <c r="I325" i="1"/>
  <c r="P325" i="1"/>
  <c r="S325" i="1"/>
  <c r="AC325" i="1"/>
  <c r="AB325" i="1" s="1"/>
  <c r="AD325" i="1"/>
  <c r="AE325" i="1"/>
  <c r="CS325" i="1" s="1"/>
  <c r="AF325" i="1"/>
  <c r="AG325" i="1"/>
  <c r="CU325" i="1" s="1"/>
  <c r="T325" i="1" s="1"/>
  <c r="AH325" i="1"/>
  <c r="AI325" i="1"/>
  <c r="CW325" i="1" s="1"/>
  <c r="V325" i="1" s="1"/>
  <c r="AJ325" i="1"/>
  <c r="CQ325" i="1"/>
  <c r="CR325" i="1"/>
  <c r="CT325" i="1"/>
  <c r="CV325" i="1"/>
  <c r="U325" i="1" s="1"/>
  <c r="CX325" i="1"/>
  <c r="W325" i="1" s="1"/>
  <c r="GL325" i="1"/>
  <c r="GO325" i="1"/>
  <c r="GP325" i="1"/>
  <c r="GV325" i="1"/>
  <c r="GX325" i="1"/>
  <c r="HC325" i="1"/>
  <c r="AC326" i="1"/>
  <c r="AE326" i="1"/>
  <c r="CS326" i="1" s="1"/>
  <c r="AF326" i="1"/>
  <c r="AG326" i="1"/>
  <c r="CU326" i="1" s="1"/>
  <c r="AH326" i="1"/>
  <c r="AI326" i="1"/>
  <c r="CW326" i="1" s="1"/>
  <c r="AJ326" i="1"/>
  <c r="CR326" i="1"/>
  <c r="CT326" i="1"/>
  <c r="CV326" i="1"/>
  <c r="CX326" i="1"/>
  <c r="GL326" i="1"/>
  <c r="GO326" i="1"/>
  <c r="GP326" i="1"/>
  <c r="GV326" i="1"/>
  <c r="HC326" i="1" s="1"/>
  <c r="C327" i="1"/>
  <c r="D327" i="1"/>
  <c r="I327" i="1"/>
  <c r="P327" i="1" s="1"/>
  <c r="K327" i="1"/>
  <c r="Q327" i="1"/>
  <c r="T327" i="1"/>
  <c r="AC327" i="1"/>
  <c r="AE327" i="1"/>
  <c r="AF327" i="1"/>
  <c r="CT327" i="1" s="1"/>
  <c r="AG327" i="1"/>
  <c r="AH327" i="1"/>
  <c r="CV327" i="1" s="1"/>
  <c r="U327" i="1" s="1"/>
  <c r="AI327" i="1"/>
  <c r="AJ327" i="1"/>
  <c r="CX327" i="1" s="1"/>
  <c r="W327" i="1" s="1"/>
  <c r="CQ327" i="1"/>
  <c r="CS327" i="1"/>
  <c r="CU327" i="1"/>
  <c r="CW327" i="1"/>
  <c r="V327" i="1" s="1"/>
  <c r="GL327" i="1"/>
  <c r="GO327" i="1"/>
  <c r="GP327" i="1"/>
  <c r="GV327" i="1"/>
  <c r="HC327" i="1"/>
  <c r="GX327" i="1" s="1"/>
  <c r="C328" i="1"/>
  <c r="D328" i="1"/>
  <c r="I328" i="1"/>
  <c r="K328" i="1"/>
  <c r="S328" i="1"/>
  <c r="V328" i="1"/>
  <c r="Y328" i="1"/>
  <c r="AC328" i="1"/>
  <c r="CQ328" i="1" s="1"/>
  <c r="AE328" i="1"/>
  <c r="CS328" i="1" s="1"/>
  <c r="AF328" i="1"/>
  <c r="AG328" i="1"/>
  <c r="CU328" i="1" s="1"/>
  <c r="T328" i="1" s="1"/>
  <c r="AH328" i="1"/>
  <c r="AI328" i="1"/>
  <c r="AJ328" i="1"/>
  <c r="CR328" i="1"/>
  <c r="CT328" i="1"/>
  <c r="CV328" i="1"/>
  <c r="U328" i="1" s="1"/>
  <c r="CW328" i="1"/>
  <c r="CX328" i="1"/>
  <c r="W328" i="1" s="1"/>
  <c r="GL328" i="1"/>
  <c r="GO328" i="1"/>
  <c r="GP328" i="1"/>
  <c r="GV328" i="1"/>
  <c r="HC328" i="1"/>
  <c r="I329" i="1"/>
  <c r="Q329" i="1" s="1"/>
  <c r="R329" i="1"/>
  <c r="U329" i="1"/>
  <c r="AC329" i="1"/>
  <c r="AE329" i="1"/>
  <c r="AD329" i="1" s="1"/>
  <c r="AF329" i="1"/>
  <c r="S329" i="1" s="1"/>
  <c r="AG329" i="1"/>
  <c r="CU329" i="1" s="1"/>
  <c r="T329" i="1" s="1"/>
  <c r="AH329" i="1"/>
  <c r="AI329" i="1"/>
  <c r="AJ329" i="1"/>
  <c r="CR329" i="1"/>
  <c r="CS329" i="1"/>
  <c r="CV329" i="1"/>
  <c r="CW329" i="1"/>
  <c r="V329" i="1" s="1"/>
  <c r="CX329" i="1"/>
  <c r="W329" i="1" s="1"/>
  <c r="GL329" i="1"/>
  <c r="GO329" i="1"/>
  <c r="GP329" i="1"/>
  <c r="GV329" i="1"/>
  <c r="HC329" i="1" s="1"/>
  <c r="GX329" i="1" s="1"/>
  <c r="I330" i="1"/>
  <c r="Q330" i="1" s="1"/>
  <c r="AC330" i="1"/>
  <c r="CQ330" i="1" s="1"/>
  <c r="AE330" i="1"/>
  <c r="AF330" i="1"/>
  <c r="AG330" i="1"/>
  <c r="CU330" i="1" s="1"/>
  <c r="AH330" i="1"/>
  <c r="AI330" i="1"/>
  <c r="CW330" i="1" s="1"/>
  <c r="AJ330" i="1"/>
  <c r="CT330" i="1"/>
  <c r="CV330" i="1"/>
  <c r="CX330" i="1"/>
  <c r="GL330" i="1"/>
  <c r="GO330" i="1"/>
  <c r="GP330" i="1"/>
  <c r="GV330" i="1"/>
  <c r="HC330" i="1"/>
  <c r="AC331" i="1"/>
  <c r="CQ331" i="1" s="1"/>
  <c r="AE331" i="1"/>
  <c r="CS331" i="1" s="1"/>
  <c r="AF331" i="1"/>
  <c r="AG331" i="1"/>
  <c r="CU331" i="1" s="1"/>
  <c r="AH331" i="1"/>
  <c r="AI331" i="1"/>
  <c r="AJ331" i="1"/>
  <c r="CR331" i="1"/>
  <c r="CT331" i="1"/>
  <c r="CV331" i="1"/>
  <c r="CW331" i="1"/>
  <c r="CX331" i="1"/>
  <c r="GL331" i="1"/>
  <c r="GO331" i="1"/>
  <c r="GP331" i="1"/>
  <c r="GV331" i="1"/>
  <c r="HC331" i="1"/>
  <c r="AC332" i="1"/>
  <c r="AE332" i="1"/>
  <c r="AD332" i="1" s="1"/>
  <c r="AF332" i="1"/>
  <c r="CT332" i="1" s="1"/>
  <c r="AG332" i="1"/>
  <c r="CU332" i="1" s="1"/>
  <c r="AH332" i="1"/>
  <c r="AI332" i="1"/>
  <c r="AJ332" i="1"/>
  <c r="CR332" i="1"/>
  <c r="CS332" i="1"/>
  <c r="CV332" i="1"/>
  <c r="CW332" i="1"/>
  <c r="CX332" i="1"/>
  <c r="GL332" i="1"/>
  <c r="GO332" i="1"/>
  <c r="GP332" i="1"/>
  <c r="GV332" i="1"/>
  <c r="HC332" i="1" s="1"/>
  <c r="C333" i="1"/>
  <c r="D333" i="1"/>
  <c r="I333" i="1"/>
  <c r="K333" i="1"/>
  <c r="P333" i="1"/>
  <c r="R333" i="1"/>
  <c r="T333" i="1"/>
  <c r="W333" i="1"/>
  <c r="AB333" i="1"/>
  <c r="AC333" i="1"/>
  <c r="AD333" i="1"/>
  <c r="AE333" i="1"/>
  <c r="CR333" i="1" s="1"/>
  <c r="AF333" i="1"/>
  <c r="AG333" i="1"/>
  <c r="AH333" i="1"/>
  <c r="CV333" i="1" s="1"/>
  <c r="U333" i="1" s="1"/>
  <c r="AI333" i="1"/>
  <c r="AJ333" i="1"/>
  <c r="CQ333" i="1"/>
  <c r="CS333" i="1"/>
  <c r="CU333" i="1"/>
  <c r="CW333" i="1"/>
  <c r="V333" i="1" s="1"/>
  <c r="CX333" i="1"/>
  <c r="GL333" i="1"/>
  <c r="GO333" i="1"/>
  <c r="GP333" i="1"/>
  <c r="GV333" i="1"/>
  <c r="HC333" i="1" s="1"/>
  <c r="GX333" i="1" s="1"/>
  <c r="C334" i="1"/>
  <c r="D334" i="1"/>
  <c r="I334" i="1"/>
  <c r="K334" i="1"/>
  <c r="AC334" i="1"/>
  <c r="AD334" i="1"/>
  <c r="AE334" i="1"/>
  <c r="CS334" i="1" s="1"/>
  <c r="AF334" i="1"/>
  <c r="AG334" i="1"/>
  <c r="CU334" i="1" s="1"/>
  <c r="T334" i="1" s="1"/>
  <c r="AH334" i="1"/>
  <c r="AI334" i="1"/>
  <c r="CW334" i="1" s="1"/>
  <c r="AJ334" i="1"/>
  <c r="CQ334" i="1"/>
  <c r="CR334" i="1"/>
  <c r="CT334" i="1"/>
  <c r="CV334" i="1"/>
  <c r="CX334" i="1"/>
  <c r="GL334" i="1"/>
  <c r="GO334" i="1"/>
  <c r="GP334" i="1"/>
  <c r="GV334" i="1"/>
  <c r="HC334" i="1"/>
  <c r="I335" i="1"/>
  <c r="S335" i="1"/>
  <c r="CY335" i="1" s="1"/>
  <c r="U335" i="1"/>
  <c r="X335" i="1"/>
  <c r="Y335" i="1"/>
  <c r="AC335" i="1"/>
  <c r="AE335" i="1"/>
  <c r="CS335" i="1" s="1"/>
  <c r="AF335" i="1"/>
  <c r="AG335" i="1"/>
  <c r="CU335" i="1" s="1"/>
  <c r="T335" i="1" s="1"/>
  <c r="AH335" i="1"/>
  <c r="AI335" i="1"/>
  <c r="CW335" i="1" s="1"/>
  <c r="V335" i="1" s="1"/>
  <c r="AJ335" i="1"/>
  <c r="CR335" i="1"/>
  <c r="CT335" i="1"/>
  <c r="CV335" i="1"/>
  <c r="CX335" i="1"/>
  <c r="W335" i="1" s="1"/>
  <c r="CZ335" i="1"/>
  <c r="GL335" i="1"/>
  <c r="GO335" i="1"/>
  <c r="GP335" i="1"/>
  <c r="GV335" i="1"/>
  <c r="HC335" i="1" s="1"/>
  <c r="GX335" i="1" s="1"/>
  <c r="AC336" i="1"/>
  <c r="AE336" i="1"/>
  <c r="AF336" i="1"/>
  <c r="AG336" i="1"/>
  <c r="AH336" i="1"/>
  <c r="AI336" i="1"/>
  <c r="CW336" i="1" s="1"/>
  <c r="AJ336" i="1"/>
  <c r="CT336" i="1"/>
  <c r="CU336" i="1"/>
  <c r="CV336" i="1"/>
  <c r="CX336" i="1"/>
  <c r="GL336" i="1"/>
  <c r="GO336" i="1"/>
  <c r="GP336" i="1"/>
  <c r="GV336" i="1"/>
  <c r="HC336" i="1" s="1"/>
  <c r="C337" i="1"/>
  <c r="D337" i="1"/>
  <c r="I337" i="1"/>
  <c r="P337" i="1" s="1"/>
  <c r="K337" i="1"/>
  <c r="V337" i="1"/>
  <c r="AB337" i="1"/>
  <c r="AC337" i="1"/>
  <c r="AD337" i="1"/>
  <c r="AE337" i="1"/>
  <c r="AF337" i="1"/>
  <c r="AG337" i="1"/>
  <c r="AH337" i="1"/>
  <c r="CV337" i="1" s="1"/>
  <c r="AI337" i="1"/>
  <c r="AJ337" i="1"/>
  <c r="CX337" i="1" s="1"/>
  <c r="CQ337" i="1"/>
  <c r="CR337" i="1"/>
  <c r="CS337" i="1"/>
  <c r="CU337" i="1"/>
  <c r="T337" i="1" s="1"/>
  <c r="CW337" i="1"/>
  <c r="GL337" i="1"/>
  <c r="GO337" i="1"/>
  <c r="GP337" i="1"/>
  <c r="GV337" i="1"/>
  <c r="HC337" i="1"/>
  <c r="C338" i="1"/>
  <c r="D338" i="1"/>
  <c r="I338" i="1"/>
  <c r="R338" i="1" s="1"/>
  <c r="K338" i="1"/>
  <c r="W338" i="1"/>
  <c r="AC338" i="1"/>
  <c r="AE338" i="1"/>
  <c r="AD338" i="1" s="1"/>
  <c r="AF338" i="1"/>
  <c r="AG338" i="1"/>
  <c r="CU338" i="1" s="1"/>
  <c r="T338" i="1" s="1"/>
  <c r="AH338" i="1"/>
  <c r="AI338" i="1"/>
  <c r="CW338" i="1" s="1"/>
  <c r="V338" i="1" s="1"/>
  <c r="AJ338" i="1"/>
  <c r="CR338" i="1"/>
  <c r="CS338" i="1"/>
  <c r="CT338" i="1"/>
  <c r="CV338" i="1"/>
  <c r="CX338" i="1"/>
  <c r="GL338" i="1"/>
  <c r="GO338" i="1"/>
  <c r="GP338" i="1"/>
  <c r="GV338" i="1"/>
  <c r="HC338" i="1" s="1"/>
  <c r="AC339" i="1"/>
  <c r="AE339" i="1"/>
  <c r="AF339" i="1"/>
  <c r="AG339" i="1"/>
  <c r="CU339" i="1" s="1"/>
  <c r="AH339" i="1"/>
  <c r="AI339" i="1"/>
  <c r="CW339" i="1" s="1"/>
  <c r="AJ339" i="1"/>
  <c r="CS339" i="1"/>
  <c r="CT339" i="1"/>
  <c r="CV339" i="1"/>
  <c r="CX339" i="1"/>
  <c r="GL339" i="1"/>
  <c r="GO339" i="1"/>
  <c r="GP339" i="1"/>
  <c r="GV339" i="1"/>
  <c r="HC339" i="1"/>
  <c r="AC340" i="1"/>
  <c r="AE340" i="1"/>
  <c r="CR340" i="1" s="1"/>
  <c r="AF340" i="1"/>
  <c r="AG340" i="1"/>
  <c r="CU340" i="1" s="1"/>
  <c r="AH340" i="1"/>
  <c r="AI340" i="1"/>
  <c r="AJ340" i="1"/>
  <c r="CX340" i="1" s="1"/>
  <c r="CT340" i="1"/>
  <c r="CV340" i="1"/>
  <c r="CW340" i="1"/>
  <c r="GL340" i="1"/>
  <c r="GO340" i="1"/>
  <c r="GP340" i="1"/>
  <c r="GV340" i="1"/>
  <c r="HC340" i="1"/>
  <c r="C341" i="1"/>
  <c r="D341" i="1"/>
  <c r="I341" i="1"/>
  <c r="K341" i="1"/>
  <c r="P341" i="1"/>
  <c r="R341" i="1"/>
  <c r="T341" i="1"/>
  <c r="AC341" i="1"/>
  <c r="AD341" i="1"/>
  <c r="AE341" i="1"/>
  <c r="CR341" i="1" s="1"/>
  <c r="AF341" i="1"/>
  <c r="S341" i="1" s="1"/>
  <c r="AG341" i="1"/>
  <c r="AH341" i="1"/>
  <c r="CV341" i="1" s="1"/>
  <c r="U341" i="1" s="1"/>
  <c r="AI341" i="1"/>
  <c r="AJ341" i="1"/>
  <c r="CX341" i="1" s="1"/>
  <c r="W341" i="1" s="1"/>
  <c r="CQ341" i="1"/>
  <c r="CS341" i="1"/>
  <c r="CU341" i="1"/>
  <c r="CW341" i="1"/>
  <c r="V341" i="1" s="1"/>
  <c r="CY341" i="1"/>
  <c r="GL341" i="1"/>
  <c r="GO341" i="1"/>
  <c r="GP341" i="1"/>
  <c r="GV341" i="1"/>
  <c r="HC341" i="1" s="1"/>
  <c r="GX341" i="1" s="1"/>
  <c r="C342" i="1"/>
  <c r="D342" i="1"/>
  <c r="I342" i="1"/>
  <c r="K342" i="1"/>
  <c r="Q342" i="1"/>
  <c r="T342" i="1"/>
  <c r="W342" i="1"/>
  <c r="AC342" i="1"/>
  <c r="AE342" i="1"/>
  <c r="AF342" i="1"/>
  <c r="AG342" i="1"/>
  <c r="AH342" i="1"/>
  <c r="CV342" i="1" s="1"/>
  <c r="U342" i="1" s="1"/>
  <c r="AI342" i="1"/>
  <c r="CW342" i="1" s="1"/>
  <c r="AJ342" i="1"/>
  <c r="CR342" i="1"/>
  <c r="CT342" i="1"/>
  <c r="CU342" i="1"/>
  <c r="CX342" i="1"/>
  <c r="GL342" i="1"/>
  <c r="GO342" i="1"/>
  <c r="GP342" i="1"/>
  <c r="GV342" i="1"/>
  <c r="HC342" i="1" s="1"/>
  <c r="GX342" i="1" s="1"/>
  <c r="I343" i="1"/>
  <c r="P343" i="1"/>
  <c r="S343" i="1"/>
  <c r="U343" i="1"/>
  <c r="W343" i="1"/>
  <c r="AC343" i="1"/>
  <c r="AE343" i="1"/>
  <c r="Q343" i="1" s="1"/>
  <c r="CP343" i="1" s="1"/>
  <c r="O343" i="1" s="1"/>
  <c r="AF343" i="1"/>
  <c r="AG343" i="1"/>
  <c r="CU343" i="1" s="1"/>
  <c r="T343" i="1" s="1"/>
  <c r="AH343" i="1"/>
  <c r="AI343" i="1"/>
  <c r="CW343" i="1" s="1"/>
  <c r="V343" i="1" s="1"/>
  <c r="AJ343" i="1"/>
  <c r="CQ343" i="1"/>
  <c r="CR343" i="1"/>
  <c r="CT343" i="1"/>
  <c r="CV343" i="1"/>
  <c r="CX343" i="1"/>
  <c r="GL343" i="1"/>
  <c r="GO343" i="1"/>
  <c r="GP343" i="1"/>
  <c r="GV343" i="1"/>
  <c r="GX343" i="1"/>
  <c r="HC343" i="1"/>
  <c r="AC344" i="1"/>
  <c r="AE344" i="1"/>
  <c r="AF344" i="1"/>
  <c r="AG344" i="1"/>
  <c r="CU344" i="1" s="1"/>
  <c r="AH344" i="1"/>
  <c r="AI344" i="1"/>
  <c r="CW344" i="1" s="1"/>
  <c r="AJ344" i="1"/>
  <c r="CQ344" i="1"/>
  <c r="CT344" i="1"/>
  <c r="CV344" i="1"/>
  <c r="CX344" i="1"/>
  <c r="GL344" i="1"/>
  <c r="GO344" i="1"/>
  <c r="GP344" i="1"/>
  <c r="GV344" i="1"/>
  <c r="HC344" i="1"/>
  <c r="I345" i="1"/>
  <c r="R345" i="1" s="1"/>
  <c r="P345" i="1"/>
  <c r="Q345" i="1"/>
  <c r="S345" i="1"/>
  <c r="T345" i="1"/>
  <c r="W345" i="1"/>
  <c r="AC345" i="1"/>
  <c r="AE345" i="1"/>
  <c r="CS345" i="1" s="1"/>
  <c r="AF345" i="1"/>
  <c r="AG345" i="1"/>
  <c r="AH345" i="1"/>
  <c r="CV345" i="1" s="1"/>
  <c r="U345" i="1" s="1"/>
  <c r="AI345" i="1"/>
  <c r="CW345" i="1" s="1"/>
  <c r="V345" i="1" s="1"/>
  <c r="AJ345" i="1"/>
  <c r="CP345" i="1"/>
  <c r="O345" i="1" s="1"/>
  <c r="CR345" i="1"/>
  <c r="CT345" i="1"/>
  <c r="CU345" i="1"/>
  <c r="CX345" i="1"/>
  <c r="CY345" i="1"/>
  <c r="CZ345" i="1"/>
  <c r="GL345" i="1"/>
  <c r="GO345" i="1"/>
  <c r="GP345" i="1"/>
  <c r="GV345" i="1"/>
  <c r="HC345" i="1" s="1"/>
  <c r="GX345" i="1" s="1"/>
  <c r="AC346" i="1"/>
  <c r="AE346" i="1"/>
  <c r="AF346" i="1"/>
  <c r="AG346" i="1"/>
  <c r="AH346" i="1"/>
  <c r="AI346" i="1"/>
  <c r="CW346" i="1" s="1"/>
  <c r="AJ346" i="1"/>
  <c r="CQ346" i="1"/>
  <c r="CT346" i="1"/>
  <c r="CU346" i="1"/>
  <c r="CV346" i="1"/>
  <c r="CX346" i="1"/>
  <c r="GL346" i="1"/>
  <c r="GO346" i="1"/>
  <c r="GP346" i="1"/>
  <c r="GV346" i="1"/>
  <c r="HC346" i="1" s="1"/>
  <c r="C347" i="1"/>
  <c r="D347" i="1"/>
  <c r="I347" i="1"/>
  <c r="K347" i="1"/>
  <c r="P347" i="1"/>
  <c r="V347" i="1"/>
  <c r="AC347" i="1"/>
  <c r="AE347" i="1"/>
  <c r="AF347" i="1"/>
  <c r="S347" i="1" s="1"/>
  <c r="AG347" i="1"/>
  <c r="AH347" i="1"/>
  <c r="AI347" i="1"/>
  <c r="CW347" i="1" s="1"/>
  <c r="AJ347" i="1"/>
  <c r="CX347" i="1" s="1"/>
  <c r="W347" i="1" s="1"/>
  <c r="CQ347" i="1"/>
  <c r="CT347" i="1"/>
  <c r="CU347" i="1"/>
  <c r="T347" i="1" s="1"/>
  <c r="CV347" i="1"/>
  <c r="U347" i="1" s="1"/>
  <c r="CY347" i="1"/>
  <c r="GL347" i="1"/>
  <c r="GO347" i="1"/>
  <c r="GP347" i="1"/>
  <c r="GV347" i="1"/>
  <c r="GX347" i="1"/>
  <c r="HC347" i="1"/>
  <c r="C348" i="1"/>
  <c r="D348" i="1"/>
  <c r="I348" i="1"/>
  <c r="K348" i="1"/>
  <c r="V348" i="1"/>
  <c r="AC348" i="1"/>
  <c r="AE348" i="1"/>
  <c r="AF348" i="1"/>
  <c r="S348" i="1" s="1"/>
  <c r="AG348" i="1"/>
  <c r="CU348" i="1" s="1"/>
  <c r="T348" i="1" s="1"/>
  <c r="AH348" i="1"/>
  <c r="AI348" i="1"/>
  <c r="CW348" i="1" s="1"/>
  <c r="AJ348" i="1"/>
  <c r="CV348" i="1"/>
  <c r="U348" i="1" s="1"/>
  <c r="CX348" i="1"/>
  <c r="W348" i="1" s="1"/>
  <c r="GL348" i="1"/>
  <c r="GO348" i="1"/>
  <c r="GP348" i="1"/>
  <c r="GV348" i="1"/>
  <c r="HC348" i="1" s="1"/>
  <c r="GX348" i="1" s="1"/>
  <c r="C349" i="1"/>
  <c r="D349" i="1"/>
  <c r="I349" i="1"/>
  <c r="K349" i="1"/>
  <c r="P349" i="1"/>
  <c r="R349" i="1"/>
  <c r="W349" i="1"/>
  <c r="AC349" i="1"/>
  <c r="AD349" i="1"/>
  <c r="AB349" i="1" s="1"/>
  <c r="AE349" i="1"/>
  <c r="AF349" i="1"/>
  <c r="S349" i="1" s="1"/>
  <c r="AG349" i="1"/>
  <c r="AH349" i="1"/>
  <c r="CV349" i="1" s="1"/>
  <c r="U349" i="1" s="1"/>
  <c r="AI349" i="1"/>
  <c r="AJ349" i="1"/>
  <c r="CQ349" i="1"/>
  <c r="CR349" i="1"/>
  <c r="CS349" i="1"/>
  <c r="CU349" i="1"/>
  <c r="T349" i="1" s="1"/>
  <c r="CW349" i="1"/>
  <c r="V349" i="1" s="1"/>
  <c r="CX349" i="1"/>
  <c r="GL349" i="1"/>
  <c r="GO349" i="1"/>
  <c r="GP349" i="1"/>
  <c r="GV349" i="1"/>
  <c r="HC349" i="1" s="1"/>
  <c r="GX349" i="1"/>
  <c r="C350" i="1"/>
  <c r="D350" i="1"/>
  <c r="I350" i="1"/>
  <c r="Q350" i="1" s="1"/>
  <c r="K350" i="1"/>
  <c r="S350" i="1"/>
  <c r="W350" i="1"/>
  <c r="Y350" i="1"/>
  <c r="AC350" i="1"/>
  <c r="P350" i="1" s="1"/>
  <c r="CP350" i="1" s="1"/>
  <c r="O350" i="1" s="1"/>
  <c r="AD350" i="1"/>
  <c r="AE350" i="1"/>
  <c r="CS350" i="1" s="1"/>
  <c r="AF350" i="1"/>
  <c r="AG350" i="1"/>
  <c r="AH350" i="1"/>
  <c r="AI350" i="1"/>
  <c r="CW350" i="1" s="1"/>
  <c r="V350" i="1" s="1"/>
  <c r="AJ350" i="1"/>
  <c r="CQ350" i="1"/>
  <c r="CT350" i="1"/>
  <c r="CU350" i="1"/>
  <c r="T350" i="1" s="1"/>
  <c r="CV350" i="1"/>
  <c r="U350" i="1" s="1"/>
  <c r="CX350" i="1"/>
  <c r="GL350" i="1"/>
  <c r="GO350" i="1"/>
  <c r="GP350" i="1"/>
  <c r="GV350" i="1"/>
  <c r="HC350" i="1" s="1"/>
  <c r="GX350" i="1" s="1"/>
  <c r="C351" i="1"/>
  <c r="D351" i="1"/>
  <c r="I351" i="1"/>
  <c r="K351" i="1"/>
  <c r="P351" i="1"/>
  <c r="R351" i="1"/>
  <c r="U351" i="1"/>
  <c r="AC351" i="1"/>
  <c r="CQ351" i="1" s="1"/>
  <c r="AD351" i="1"/>
  <c r="AE351" i="1"/>
  <c r="CR351" i="1" s="1"/>
  <c r="AF351" i="1"/>
  <c r="S351" i="1" s="1"/>
  <c r="X351" i="1" s="1"/>
  <c r="AG351" i="1"/>
  <c r="AH351" i="1"/>
  <c r="AI351" i="1"/>
  <c r="CW351" i="1" s="1"/>
  <c r="V351" i="1" s="1"/>
  <c r="AJ351" i="1"/>
  <c r="CU351" i="1"/>
  <c r="T351" i="1" s="1"/>
  <c r="CV351" i="1"/>
  <c r="CX351" i="1"/>
  <c r="W351" i="1" s="1"/>
  <c r="CZ351" i="1"/>
  <c r="GL351" i="1"/>
  <c r="GO351" i="1"/>
  <c r="GP351" i="1"/>
  <c r="GV351" i="1"/>
  <c r="GX351" i="1"/>
  <c r="HC351" i="1"/>
  <c r="C352" i="1"/>
  <c r="D352" i="1"/>
  <c r="I352" i="1"/>
  <c r="K352" i="1"/>
  <c r="P352" i="1"/>
  <c r="CP352" i="1" s="1"/>
  <c r="O352" i="1" s="1"/>
  <c r="U352" i="1"/>
  <c r="AB352" i="1"/>
  <c r="AC352" i="1"/>
  <c r="AD352" i="1"/>
  <c r="AE352" i="1"/>
  <c r="Q352" i="1" s="1"/>
  <c r="AF352" i="1"/>
  <c r="S352" i="1" s="1"/>
  <c r="CZ352" i="1" s="1"/>
  <c r="AG352" i="1"/>
  <c r="AH352" i="1"/>
  <c r="CV352" i="1" s="1"/>
  <c r="AI352" i="1"/>
  <c r="CW352" i="1" s="1"/>
  <c r="V352" i="1" s="1"/>
  <c r="AJ352" i="1"/>
  <c r="CX352" i="1" s="1"/>
  <c r="W352" i="1" s="1"/>
  <c r="CQ352" i="1"/>
  <c r="CS352" i="1"/>
  <c r="CT352" i="1"/>
  <c r="CU352" i="1"/>
  <c r="T352" i="1" s="1"/>
  <c r="GL352" i="1"/>
  <c r="GO352" i="1"/>
  <c r="GP352" i="1"/>
  <c r="GV352" i="1"/>
  <c r="HC352" i="1" s="1"/>
  <c r="GX352" i="1" s="1"/>
  <c r="I353" i="1"/>
  <c r="P353" i="1"/>
  <c r="V353" i="1"/>
  <c r="AC353" i="1"/>
  <c r="AE353" i="1"/>
  <c r="AF353" i="1"/>
  <c r="CT353" i="1" s="1"/>
  <c r="AG353" i="1"/>
  <c r="CU353" i="1" s="1"/>
  <c r="T353" i="1" s="1"/>
  <c r="AH353" i="1"/>
  <c r="AI353" i="1"/>
  <c r="AJ353" i="1"/>
  <c r="CX353" i="1" s="1"/>
  <c r="W353" i="1" s="1"/>
  <c r="CQ353" i="1"/>
  <c r="CV353" i="1"/>
  <c r="U353" i="1" s="1"/>
  <c r="CW353" i="1"/>
  <c r="GL353" i="1"/>
  <c r="GO353" i="1"/>
  <c r="GP353" i="1"/>
  <c r="GV353" i="1"/>
  <c r="HC353" i="1"/>
  <c r="GX353" i="1" s="1"/>
  <c r="I354" i="1"/>
  <c r="Q354" i="1" s="1"/>
  <c r="P354" i="1"/>
  <c r="R354" i="1"/>
  <c r="AC354" i="1"/>
  <c r="CQ354" i="1" s="1"/>
  <c r="AD354" i="1"/>
  <c r="AE354" i="1"/>
  <c r="AF354" i="1"/>
  <c r="AG354" i="1"/>
  <c r="AH354" i="1"/>
  <c r="CV354" i="1" s="1"/>
  <c r="U354" i="1" s="1"/>
  <c r="AI354" i="1"/>
  <c r="AJ354" i="1"/>
  <c r="CR354" i="1"/>
  <c r="CS354" i="1"/>
  <c r="CU354" i="1"/>
  <c r="T354" i="1" s="1"/>
  <c r="CW354" i="1"/>
  <c r="V354" i="1" s="1"/>
  <c r="CX354" i="1"/>
  <c r="W354" i="1" s="1"/>
  <c r="GL354" i="1"/>
  <c r="GO354" i="1"/>
  <c r="GP354" i="1"/>
  <c r="GV354" i="1"/>
  <c r="HC354" i="1" s="1"/>
  <c r="GX354" i="1" s="1"/>
  <c r="C355" i="1"/>
  <c r="D355" i="1"/>
  <c r="I355" i="1"/>
  <c r="Q355" i="1" s="1"/>
  <c r="K355" i="1"/>
  <c r="R355" i="1"/>
  <c r="W355" i="1"/>
  <c r="AC355" i="1"/>
  <c r="AE355" i="1"/>
  <c r="CS355" i="1" s="1"/>
  <c r="AF355" i="1"/>
  <c r="AG355" i="1"/>
  <c r="CU355" i="1" s="1"/>
  <c r="T355" i="1" s="1"/>
  <c r="AH355" i="1"/>
  <c r="CV355" i="1" s="1"/>
  <c r="U355" i="1" s="1"/>
  <c r="AI355" i="1"/>
  <c r="AJ355" i="1"/>
  <c r="CQ355" i="1"/>
  <c r="CR355" i="1"/>
  <c r="CW355" i="1"/>
  <c r="V355" i="1" s="1"/>
  <c r="CX355" i="1"/>
  <c r="GL355" i="1"/>
  <c r="GO355" i="1"/>
  <c r="GP355" i="1"/>
  <c r="GV355" i="1"/>
  <c r="HC355" i="1"/>
  <c r="GX355" i="1" s="1"/>
  <c r="C356" i="1"/>
  <c r="D356" i="1"/>
  <c r="I356" i="1"/>
  <c r="K356" i="1"/>
  <c r="P356" i="1"/>
  <c r="CP356" i="1" s="1"/>
  <c r="O356" i="1" s="1"/>
  <c r="R356" i="1"/>
  <c r="W356" i="1"/>
  <c r="AC356" i="1"/>
  <c r="AD356" i="1"/>
  <c r="AB356" i="1" s="1"/>
  <c r="AE356" i="1"/>
  <c r="Q356" i="1" s="1"/>
  <c r="AF356" i="1"/>
  <c r="S356" i="1" s="1"/>
  <c r="AG356" i="1"/>
  <c r="AH356" i="1"/>
  <c r="AI356" i="1"/>
  <c r="AJ356" i="1"/>
  <c r="CX356" i="1" s="1"/>
  <c r="CQ356" i="1"/>
  <c r="CS356" i="1"/>
  <c r="CU356" i="1"/>
  <c r="T356" i="1" s="1"/>
  <c r="CV356" i="1"/>
  <c r="U356" i="1" s="1"/>
  <c r="CW356" i="1"/>
  <c r="V356" i="1" s="1"/>
  <c r="GL356" i="1"/>
  <c r="GO356" i="1"/>
  <c r="GP356" i="1"/>
  <c r="GV356" i="1"/>
  <c r="GX356" i="1"/>
  <c r="HC356" i="1"/>
  <c r="I357" i="1"/>
  <c r="Q357" i="1" s="1"/>
  <c r="S357" i="1"/>
  <c r="X357" i="1"/>
  <c r="AB357" i="1"/>
  <c r="AC357" i="1"/>
  <c r="P357" i="1" s="1"/>
  <c r="AD357" i="1"/>
  <c r="AE357" i="1"/>
  <c r="AF357" i="1"/>
  <c r="CT357" i="1" s="1"/>
  <c r="AG357" i="1"/>
  <c r="CU357" i="1" s="1"/>
  <c r="T357" i="1" s="1"/>
  <c r="AH357" i="1"/>
  <c r="CV357" i="1" s="1"/>
  <c r="U357" i="1" s="1"/>
  <c r="AI357" i="1"/>
  <c r="CW357" i="1" s="1"/>
  <c r="V357" i="1" s="1"/>
  <c r="AJ357" i="1"/>
  <c r="CQ357" i="1"/>
  <c r="CR357" i="1"/>
  <c r="CS357" i="1"/>
  <c r="CX357" i="1"/>
  <c r="W357" i="1" s="1"/>
  <c r="GL357" i="1"/>
  <c r="GO357" i="1"/>
  <c r="GP357" i="1"/>
  <c r="GV357" i="1"/>
  <c r="HC357" i="1" s="1"/>
  <c r="GX357" i="1" s="1"/>
  <c r="AC358" i="1"/>
  <c r="AD358" i="1"/>
  <c r="AE358" i="1"/>
  <c r="CR358" i="1" s="1"/>
  <c r="AF358" i="1"/>
  <c r="AG358" i="1"/>
  <c r="AH358" i="1"/>
  <c r="CV358" i="1" s="1"/>
  <c r="AI358" i="1"/>
  <c r="AJ358" i="1"/>
  <c r="CX358" i="1" s="1"/>
  <c r="CT358" i="1"/>
  <c r="CU358" i="1"/>
  <c r="CW358" i="1"/>
  <c r="GL358" i="1"/>
  <c r="GO358" i="1"/>
  <c r="GP358" i="1"/>
  <c r="GV358" i="1"/>
  <c r="HC358" i="1" s="1"/>
  <c r="I359" i="1"/>
  <c r="Q359" i="1" s="1"/>
  <c r="P359" i="1"/>
  <c r="AC359" i="1"/>
  <c r="AD359" i="1"/>
  <c r="AB359" i="1" s="1"/>
  <c r="AE359" i="1"/>
  <c r="CR359" i="1" s="1"/>
  <c r="AF359" i="1"/>
  <c r="S359" i="1" s="1"/>
  <c r="AG359" i="1"/>
  <c r="AH359" i="1"/>
  <c r="AI359" i="1"/>
  <c r="AJ359" i="1"/>
  <c r="CX359" i="1" s="1"/>
  <c r="W359" i="1" s="1"/>
  <c r="CQ359" i="1"/>
  <c r="CS359" i="1"/>
  <c r="CU359" i="1"/>
  <c r="T359" i="1" s="1"/>
  <c r="CV359" i="1"/>
  <c r="U359" i="1" s="1"/>
  <c r="CW359" i="1"/>
  <c r="V359" i="1" s="1"/>
  <c r="GL359" i="1"/>
  <c r="GO359" i="1"/>
  <c r="GP359" i="1"/>
  <c r="GV359" i="1"/>
  <c r="GX359" i="1"/>
  <c r="HC359" i="1"/>
  <c r="I360" i="1"/>
  <c r="Q360" i="1" s="1"/>
  <c r="S360" i="1"/>
  <c r="X360" i="1"/>
  <c r="AB360" i="1"/>
  <c r="AC360" i="1"/>
  <c r="P360" i="1" s="1"/>
  <c r="CP360" i="1" s="1"/>
  <c r="O360" i="1" s="1"/>
  <c r="AD360" i="1"/>
  <c r="AE360" i="1"/>
  <c r="AF360" i="1"/>
  <c r="CT360" i="1" s="1"/>
  <c r="AG360" i="1"/>
  <c r="CU360" i="1" s="1"/>
  <c r="T360" i="1" s="1"/>
  <c r="AH360" i="1"/>
  <c r="CV360" i="1" s="1"/>
  <c r="U360" i="1" s="1"/>
  <c r="AI360" i="1"/>
  <c r="CW360" i="1" s="1"/>
  <c r="V360" i="1" s="1"/>
  <c r="AJ360" i="1"/>
  <c r="CQ360" i="1"/>
  <c r="CR360" i="1"/>
  <c r="CS360" i="1"/>
  <c r="CX360" i="1"/>
  <c r="W360" i="1" s="1"/>
  <c r="GL360" i="1"/>
  <c r="GO360" i="1"/>
  <c r="GP360" i="1"/>
  <c r="GV360" i="1"/>
  <c r="HC360" i="1" s="1"/>
  <c r="GX360" i="1" s="1"/>
  <c r="AC361" i="1"/>
  <c r="AD361" i="1"/>
  <c r="AE361" i="1"/>
  <c r="CR361" i="1" s="1"/>
  <c r="AF361" i="1"/>
  <c r="AG361" i="1"/>
  <c r="AH361" i="1"/>
  <c r="CV361" i="1" s="1"/>
  <c r="AI361" i="1"/>
  <c r="AJ361" i="1"/>
  <c r="CX361" i="1" s="1"/>
  <c r="CT361" i="1"/>
  <c r="CU361" i="1"/>
  <c r="CW361" i="1"/>
  <c r="GL361" i="1"/>
  <c r="GO361" i="1"/>
  <c r="GP361" i="1"/>
  <c r="GV361" i="1"/>
  <c r="HC361" i="1" s="1"/>
  <c r="I362" i="1"/>
  <c r="Q362" i="1" s="1"/>
  <c r="P362" i="1"/>
  <c r="CP362" i="1" s="1"/>
  <c r="O362" i="1" s="1"/>
  <c r="W362" i="1"/>
  <c r="AC362" i="1"/>
  <c r="AD362" i="1"/>
  <c r="AB362" i="1" s="1"/>
  <c r="AE362" i="1"/>
  <c r="CR362" i="1" s="1"/>
  <c r="AF362" i="1"/>
  <c r="S362" i="1" s="1"/>
  <c r="AG362" i="1"/>
  <c r="AH362" i="1"/>
  <c r="AI362" i="1"/>
  <c r="AJ362" i="1"/>
  <c r="CX362" i="1" s="1"/>
  <c r="CQ362" i="1"/>
  <c r="CS362" i="1"/>
  <c r="CU362" i="1"/>
  <c r="T362" i="1" s="1"/>
  <c r="CV362" i="1"/>
  <c r="U362" i="1" s="1"/>
  <c r="CW362" i="1"/>
  <c r="V362" i="1" s="1"/>
  <c r="GL362" i="1"/>
  <c r="GO362" i="1"/>
  <c r="GP362" i="1"/>
  <c r="GV362" i="1"/>
  <c r="GX362" i="1"/>
  <c r="HC362" i="1"/>
  <c r="I363" i="1"/>
  <c r="Q363" i="1" s="1"/>
  <c r="S363" i="1"/>
  <c r="AB363" i="1"/>
  <c r="AC363" i="1"/>
  <c r="P363" i="1" s="1"/>
  <c r="AD363" i="1"/>
  <c r="AE363" i="1"/>
  <c r="AF363" i="1"/>
  <c r="CT363" i="1" s="1"/>
  <c r="AG363" i="1"/>
  <c r="CU363" i="1" s="1"/>
  <c r="T363" i="1" s="1"/>
  <c r="AH363" i="1"/>
  <c r="CV363" i="1" s="1"/>
  <c r="U363" i="1" s="1"/>
  <c r="AI363" i="1"/>
  <c r="CW363" i="1" s="1"/>
  <c r="V363" i="1" s="1"/>
  <c r="AJ363" i="1"/>
  <c r="CQ363" i="1"/>
  <c r="CR363" i="1"/>
  <c r="CS363" i="1"/>
  <c r="CX363" i="1"/>
  <c r="W363" i="1" s="1"/>
  <c r="GL363" i="1"/>
  <c r="GO363" i="1"/>
  <c r="GP363" i="1"/>
  <c r="GV363" i="1"/>
  <c r="HC363" i="1" s="1"/>
  <c r="GX363" i="1" s="1"/>
  <c r="I364" i="1"/>
  <c r="R364" i="1"/>
  <c r="T364" i="1"/>
  <c r="AC364" i="1"/>
  <c r="AD364" i="1"/>
  <c r="AE364" i="1"/>
  <c r="CR364" i="1" s="1"/>
  <c r="AF364" i="1"/>
  <c r="S364" i="1" s="1"/>
  <c r="AG364" i="1"/>
  <c r="AH364" i="1"/>
  <c r="CV364" i="1" s="1"/>
  <c r="U364" i="1" s="1"/>
  <c r="AI364" i="1"/>
  <c r="AJ364" i="1"/>
  <c r="CX364" i="1" s="1"/>
  <c r="W364" i="1" s="1"/>
  <c r="CT364" i="1"/>
  <c r="CU364" i="1"/>
  <c r="CW364" i="1"/>
  <c r="V364" i="1" s="1"/>
  <c r="GL364" i="1"/>
  <c r="GO364" i="1"/>
  <c r="GP364" i="1"/>
  <c r="GV364" i="1"/>
  <c r="HC364" i="1" s="1"/>
  <c r="GX364" i="1" s="1"/>
  <c r="I365" i="1"/>
  <c r="Q365" i="1" s="1"/>
  <c r="P365" i="1"/>
  <c r="CP365" i="1" s="1"/>
  <c r="O365" i="1" s="1"/>
  <c r="AC365" i="1"/>
  <c r="AD365" i="1"/>
  <c r="AB365" i="1" s="1"/>
  <c r="AE365" i="1"/>
  <c r="CR365" i="1" s="1"/>
  <c r="AF365" i="1"/>
  <c r="S365" i="1" s="1"/>
  <c r="AG365" i="1"/>
  <c r="AH365" i="1"/>
  <c r="AI365" i="1"/>
  <c r="AJ365" i="1"/>
  <c r="CX365" i="1" s="1"/>
  <c r="W365" i="1" s="1"/>
  <c r="CQ365" i="1"/>
  <c r="CS365" i="1"/>
  <c r="CU365" i="1"/>
  <c r="T365" i="1" s="1"/>
  <c r="CV365" i="1"/>
  <c r="U365" i="1" s="1"/>
  <c r="CW365" i="1"/>
  <c r="V365" i="1" s="1"/>
  <c r="GL365" i="1"/>
  <c r="GO365" i="1"/>
  <c r="GP365" i="1"/>
  <c r="GV365" i="1"/>
  <c r="GX365" i="1"/>
  <c r="HC365" i="1"/>
  <c r="I366" i="1"/>
  <c r="Q366" i="1" s="1"/>
  <c r="S366" i="1"/>
  <c r="AB366" i="1"/>
  <c r="AC366" i="1"/>
  <c r="P366" i="1" s="1"/>
  <c r="AD366" i="1"/>
  <c r="AE366" i="1"/>
  <c r="AF366" i="1"/>
  <c r="CT366" i="1" s="1"/>
  <c r="AG366" i="1"/>
  <c r="CU366" i="1" s="1"/>
  <c r="T366" i="1" s="1"/>
  <c r="AH366" i="1"/>
  <c r="CV366" i="1" s="1"/>
  <c r="U366" i="1" s="1"/>
  <c r="AI366" i="1"/>
  <c r="CW366" i="1" s="1"/>
  <c r="V366" i="1" s="1"/>
  <c r="AJ366" i="1"/>
  <c r="CQ366" i="1"/>
  <c r="CR366" i="1"/>
  <c r="CS366" i="1"/>
  <c r="CX366" i="1"/>
  <c r="W366" i="1" s="1"/>
  <c r="GL366" i="1"/>
  <c r="GO366" i="1"/>
  <c r="GP366" i="1"/>
  <c r="GV366" i="1"/>
  <c r="HC366" i="1" s="1"/>
  <c r="GX366" i="1" s="1"/>
  <c r="I367" i="1"/>
  <c r="R367" i="1"/>
  <c r="T367" i="1"/>
  <c r="AC367" i="1"/>
  <c r="AD367" i="1"/>
  <c r="AE367" i="1"/>
  <c r="CR367" i="1" s="1"/>
  <c r="AF367" i="1"/>
  <c r="S367" i="1" s="1"/>
  <c r="CY367" i="1" s="1"/>
  <c r="AG367" i="1"/>
  <c r="AH367" i="1"/>
  <c r="CV367" i="1" s="1"/>
  <c r="U367" i="1" s="1"/>
  <c r="AI367" i="1"/>
  <c r="AJ367" i="1"/>
  <c r="CX367" i="1" s="1"/>
  <c r="W367" i="1" s="1"/>
  <c r="CT367" i="1"/>
  <c r="CU367" i="1"/>
  <c r="CW367" i="1"/>
  <c r="V367" i="1" s="1"/>
  <c r="GL367" i="1"/>
  <c r="GO367" i="1"/>
  <c r="GP367" i="1"/>
  <c r="GV367" i="1"/>
  <c r="HC367" i="1" s="1"/>
  <c r="GX367" i="1" s="1"/>
  <c r="I368" i="1"/>
  <c r="Q368" i="1" s="1"/>
  <c r="P368" i="1"/>
  <c r="AC368" i="1"/>
  <c r="AD368" i="1"/>
  <c r="AB368" i="1" s="1"/>
  <c r="AE368" i="1"/>
  <c r="CR368" i="1" s="1"/>
  <c r="AF368" i="1"/>
  <c r="S368" i="1" s="1"/>
  <c r="AG368" i="1"/>
  <c r="AH368" i="1"/>
  <c r="AI368" i="1"/>
  <c r="AJ368" i="1"/>
  <c r="CX368" i="1" s="1"/>
  <c r="W368" i="1" s="1"/>
  <c r="CP368" i="1"/>
  <c r="O368" i="1" s="1"/>
  <c r="CQ368" i="1"/>
  <c r="CS368" i="1"/>
  <c r="CU368" i="1"/>
  <c r="T368" i="1" s="1"/>
  <c r="CV368" i="1"/>
  <c r="U368" i="1" s="1"/>
  <c r="CW368" i="1"/>
  <c r="V368" i="1" s="1"/>
  <c r="GL368" i="1"/>
  <c r="GO368" i="1"/>
  <c r="GP368" i="1"/>
  <c r="GV368" i="1"/>
  <c r="GX368" i="1"/>
  <c r="HC368" i="1"/>
  <c r="I369" i="1"/>
  <c r="Q369" i="1" s="1"/>
  <c r="S369" i="1"/>
  <c r="X369" i="1" s="1"/>
  <c r="AB369" i="1"/>
  <c r="AC369" i="1"/>
  <c r="P369" i="1" s="1"/>
  <c r="CP369" i="1" s="1"/>
  <c r="O369" i="1" s="1"/>
  <c r="AD369" i="1"/>
  <c r="AE369" i="1"/>
  <c r="AF369" i="1"/>
  <c r="CT369" i="1" s="1"/>
  <c r="AG369" i="1"/>
  <c r="CU369" i="1" s="1"/>
  <c r="T369" i="1" s="1"/>
  <c r="AH369" i="1"/>
  <c r="CV369" i="1" s="1"/>
  <c r="U369" i="1" s="1"/>
  <c r="AI369" i="1"/>
  <c r="CW369" i="1" s="1"/>
  <c r="V369" i="1" s="1"/>
  <c r="AJ369" i="1"/>
  <c r="CQ369" i="1"/>
  <c r="CR369" i="1"/>
  <c r="CS369" i="1"/>
  <c r="CX369" i="1"/>
  <c r="W369" i="1" s="1"/>
  <c r="GL369" i="1"/>
  <c r="GO369" i="1"/>
  <c r="GP369" i="1"/>
  <c r="GV369" i="1"/>
  <c r="HC369" i="1" s="1"/>
  <c r="GX369" i="1" s="1"/>
  <c r="I370" i="1"/>
  <c r="R370" i="1"/>
  <c r="T370" i="1"/>
  <c r="AC370" i="1"/>
  <c r="AD370" i="1"/>
  <c r="AE370" i="1"/>
  <c r="CR370" i="1" s="1"/>
  <c r="AF370" i="1"/>
  <c r="S370" i="1" s="1"/>
  <c r="AG370" i="1"/>
  <c r="AH370" i="1"/>
  <c r="CV370" i="1" s="1"/>
  <c r="U370" i="1" s="1"/>
  <c r="AI370" i="1"/>
  <c r="AJ370" i="1"/>
  <c r="CX370" i="1" s="1"/>
  <c r="W370" i="1" s="1"/>
  <c r="CT370" i="1"/>
  <c r="CU370" i="1"/>
  <c r="CW370" i="1"/>
  <c r="V370" i="1" s="1"/>
  <c r="GL370" i="1"/>
  <c r="GO370" i="1"/>
  <c r="GP370" i="1"/>
  <c r="GV370" i="1"/>
  <c r="HC370" i="1" s="1"/>
  <c r="GX370" i="1" s="1"/>
  <c r="I371" i="1"/>
  <c r="Q371" i="1" s="1"/>
  <c r="CP371" i="1" s="1"/>
  <c r="O371" i="1" s="1"/>
  <c r="P371" i="1"/>
  <c r="AC371" i="1"/>
  <c r="AD371" i="1"/>
  <c r="AB371" i="1" s="1"/>
  <c r="AE371" i="1"/>
  <c r="CR371" i="1" s="1"/>
  <c r="AF371" i="1"/>
  <c r="S371" i="1" s="1"/>
  <c r="AG371" i="1"/>
  <c r="AH371" i="1"/>
  <c r="AI371" i="1"/>
  <c r="AJ371" i="1"/>
  <c r="CX371" i="1" s="1"/>
  <c r="W371" i="1" s="1"/>
  <c r="CQ371" i="1"/>
  <c r="CS371" i="1"/>
  <c r="CU371" i="1"/>
  <c r="T371" i="1" s="1"/>
  <c r="CV371" i="1"/>
  <c r="U371" i="1" s="1"/>
  <c r="CW371" i="1"/>
  <c r="V371" i="1" s="1"/>
  <c r="GL371" i="1"/>
  <c r="GO371" i="1"/>
  <c r="GP371" i="1"/>
  <c r="GV371" i="1"/>
  <c r="GX371" i="1"/>
  <c r="HC371" i="1"/>
  <c r="I372" i="1"/>
  <c r="Q372" i="1" s="1"/>
  <c r="S372" i="1"/>
  <c r="X372" i="1" s="1"/>
  <c r="AB372" i="1"/>
  <c r="AC372" i="1"/>
  <c r="P372" i="1" s="1"/>
  <c r="AD372" i="1"/>
  <c r="AE372" i="1"/>
  <c r="AF372" i="1"/>
  <c r="CT372" i="1" s="1"/>
  <c r="AG372" i="1"/>
  <c r="CU372" i="1" s="1"/>
  <c r="T372" i="1" s="1"/>
  <c r="AH372" i="1"/>
  <c r="CV372" i="1" s="1"/>
  <c r="U372" i="1" s="1"/>
  <c r="AI372" i="1"/>
  <c r="CW372" i="1" s="1"/>
  <c r="V372" i="1" s="1"/>
  <c r="AJ372" i="1"/>
  <c r="CQ372" i="1"/>
  <c r="CR372" i="1"/>
  <c r="CS372" i="1"/>
  <c r="CX372" i="1"/>
  <c r="W372" i="1" s="1"/>
  <c r="GL372" i="1"/>
  <c r="GO372" i="1"/>
  <c r="GP372" i="1"/>
  <c r="GV372" i="1"/>
  <c r="HC372" i="1" s="1"/>
  <c r="GX372" i="1" s="1"/>
  <c r="I373" i="1"/>
  <c r="R373" i="1"/>
  <c r="T373" i="1"/>
  <c r="AC373" i="1"/>
  <c r="AD373" i="1"/>
  <c r="AE373" i="1"/>
  <c r="CR373" i="1" s="1"/>
  <c r="AF373" i="1"/>
  <c r="S373" i="1" s="1"/>
  <c r="AG373" i="1"/>
  <c r="AH373" i="1"/>
  <c r="CV373" i="1" s="1"/>
  <c r="U373" i="1" s="1"/>
  <c r="AI373" i="1"/>
  <c r="AJ373" i="1"/>
  <c r="CX373" i="1" s="1"/>
  <c r="W373" i="1" s="1"/>
  <c r="CT373" i="1"/>
  <c r="CU373" i="1"/>
  <c r="CW373" i="1"/>
  <c r="V373" i="1" s="1"/>
  <c r="CY373" i="1"/>
  <c r="GL373" i="1"/>
  <c r="GO373" i="1"/>
  <c r="GP373" i="1"/>
  <c r="GV373" i="1"/>
  <c r="HC373" i="1" s="1"/>
  <c r="GX373" i="1" s="1"/>
  <c r="I374" i="1"/>
  <c r="Q374" i="1" s="1"/>
  <c r="P374" i="1"/>
  <c r="CP374" i="1" s="1"/>
  <c r="O374" i="1" s="1"/>
  <c r="AC374" i="1"/>
  <c r="AD374" i="1"/>
  <c r="AB374" i="1" s="1"/>
  <c r="AE374" i="1"/>
  <c r="CR374" i="1" s="1"/>
  <c r="AF374" i="1"/>
  <c r="S374" i="1" s="1"/>
  <c r="AG374" i="1"/>
  <c r="AH374" i="1"/>
  <c r="AI374" i="1"/>
  <c r="AJ374" i="1"/>
  <c r="CX374" i="1" s="1"/>
  <c r="W374" i="1" s="1"/>
  <c r="CQ374" i="1"/>
  <c r="CS374" i="1"/>
  <c r="CU374" i="1"/>
  <c r="T374" i="1" s="1"/>
  <c r="CV374" i="1"/>
  <c r="U374" i="1" s="1"/>
  <c r="CW374" i="1"/>
  <c r="V374" i="1" s="1"/>
  <c r="GL374" i="1"/>
  <c r="GO374" i="1"/>
  <c r="GP374" i="1"/>
  <c r="GV374" i="1"/>
  <c r="GX374" i="1"/>
  <c r="HC374" i="1"/>
  <c r="I375" i="1"/>
  <c r="Q375" i="1" s="1"/>
  <c r="K375" i="1"/>
  <c r="R375" i="1"/>
  <c r="W375" i="1"/>
  <c r="AC375" i="1"/>
  <c r="AE375" i="1"/>
  <c r="CS375" i="1" s="1"/>
  <c r="AF375" i="1"/>
  <c r="AG375" i="1"/>
  <c r="CU375" i="1" s="1"/>
  <c r="T375" i="1" s="1"/>
  <c r="AH375" i="1"/>
  <c r="CV375" i="1" s="1"/>
  <c r="U375" i="1" s="1"/>
  <c r="AI375" i="1"/>
  <c r="AJ375" i="1"/>
  <c r="CQ375" i="1"/>
  <c r="CR375" i="1"/>
  <c r="CW375" i="1"/>
  <c r="V375" i="1" s="1"/>
  <c r="CX375" i="1"/>
  <c r="GL375" i="1"/>
  <c r="GO375" i="1"/>
  <c r="GP375" i="1"/>
  <c r="GV375" i="1"/>
  <c r="HC375" i="1"/>
  <c r="GX375" i="1" s="1"/>
  <c r="I376" i="1"/>
  <c r="K376" i="1"/>
  <c r="AC376" i="1"/>
  <c r="CQ376" i="1" s="1"/>
  <c r="AD376" i="1"/>
  <c r="AE376" i="1"/>
  <c r="AF376" i="1"/>
  <c r="AG376" i="1"/>
  <c r="AH376" i="1"/>
  <c r="CV376" i="1" s="1"/>
  <c r="AI376" i="1"/>
  <c r="AJ376" i="1"/>
  <c r="CR376" i="1"/>
  <c r="CS376" i="1"/>
  <c r="CU376" i="1"/>
  <c r="CW376" i="1"/>
  <c r="CX376" i="1"/>
  <c r="GL376" i="1"/>
  <c r="GO376" i="1"/>
  <c r="GP376" i="1"/>
  <c r="GV376" i="1"/>
  <c r="HC376" i="1" s="1"/>
  <c r="I377" i="1"/>
  <c r="K377" i="1"/>
  <c r="AC377" i="1"/>
  <c r="AE377" i="1"/>
  <c r="AD377" i="1" s="1"/>
  <c r="AF377" i="1"/>
  <c r="AG377" i="1"/>
  <c r="CU377" i="1" s="1"/>
  <c r="T377" i="1" s="1"/>
  <c r="AH377" i="1"/>
  <c r="CV377" i="1" s="1"/>
  <c r="AI377" i="1"/>
  <c r="CW377" i="1" s="1"/>
  <c r="AJ377" i="1"/>
  <c r="CX377" i="1" s="1"/>
  <c r="W377" i="1" s="1"/>
  <c r="CR377" i="1"/>
  <c r="CS377" i="1"/>
  <c r="CT377" i="1"/>
  <c r="GL377" i="1"/>
  <c r="GO377" i="1"/>
  <c r="GP377" i="1"/>
  <c r="GV377" i="1"/>
  <c r="HC377" i="1" s="1"/>
  <c r="I378" i="1"/>
  <c r="K378" i="1"/>
  <c r="R378" i="1"/>
  <c r="T378" i="1"/>
  <c r="AC378" i="1"/>
  <c r="AD378" i="1"/>
  <c r="AE378" i="1"/>
  <c r="CR378" i="1" s="1"/>
  <c r="AF378" i="1"/>
  <c r="S378" i="1" s="1"/>
  <c r="AG378" i="1"/>
  <c r="AH378" i="1"/>
  <c r="CV378" i="1" s="1"/>
  <c r="U378" i="1" s="1"/>
  <c r="AI378" i="1"/>
  <c r="AJ378" i="1"/>
  <c r="CX378" i="1" s="1"/>
  <c r="W378" i="1" s="1"/>
  <c r="CT378" i="1"/>
  <c r="CU378" i="1"/>
  <c r="CW378" i="1"/>
  <c r="V378" i="1" s="1"/>
  <c r="GL378" i="1"/>
  <c r="GO378" i="1"/>
  <c r="GP378" i="1"/>
  <c r="GV378" i="1"/>
  <c r="HC378" i="1" s="1"/>
  <c r="GX378" i="1" s="1"/>
  <c r="C379" i="1"/>
  <c r="D379" i="1"/>
  <c r="I379" i="1"/>
  <c r="K379" i="1"/>
  <c r="T379" i="1"/>
  <c r="AC379" i="1"/>
  <c r="AB379" i="1" s="1"/>
  <c r="AE379" i="1"/>
  <c r="AD379" i="1" s="1"/>
  <c r="AF379" i="1"/>
  <c r="AG379" i="1"/>
  <c r="CU379" i="1" s="1"/>
  <c r="AH379" i="1"/>
  <c r="CV379" i="1" s="1"/>
  <c r="AI379" i="1"/>
  <c r="CW379" i="1" s="1"/>
  <c r="V379" i="1" s="1"/>
  <c r="AJ379" i="1"/>
  <c r="CX379" i="1" s="1"/>
  <c r="CR379" i="1"/>
  <c r="CS379" i="1"/>
  <c r="CT379" i="1"/>
  <c r="GL379" i="1"/>
  <c r="GO379" i="1"/>
  <c r="CC392" i="1" s="1"/>
  <c r="GP379" i="1"/>
  <c r="GV379" i="1"/>
  <c r="HC379" i="1" s="1"/>
  <c r="GX379" i="1" s="1"/>
  <c r="C380" i="1"/>
  <c r="D380" i="1"/>
  <c r="I380" i="1"/>
  <c r="K380" i="1"/>
  <c r="AC380" i="1"/>
  <c r="CQ380" i="1" s="1"/>
  <c r="AD380" i="1"/>
  <c r="AE380" i="1"/>
  <c r="AF380" i="1"/>
  <c r="AG380" i="1"/>
  <c r="AH380" i="1"/>
  <c r="CV380" i="1" s="1"/>
  <c r="AI380" i="1"/>
  <c r="AJ380" i="1"/>
  <c r="CR380" i="1"/>
  <c r="CS380" i="1"/>
  <c r="CU380" i="1"/>
  <c r="CW380" i="1"/>
  <c r="CX380" i="1"/>
  <c r="GL380" i="1"/>
  <c r="GO380" i="1"/>
  <c r="GP380" i="1"/>
  <c r="GV380" i="1"/>
  <c r="HC380" i="1" s="1"/>
  <c r="I381" i="1"/>
  <c r="AB381" i="1"/>
  <c r="AC381" i="1"/>
  <c r="AD381" i="1"/>
  <c r="AE381" i="1"/>
  <c r="CR381" i="1" s="1"/>
  <c r="AF381" i="1"/>
  <c r="AG381" i="1"/>
  <c r="AH381" i="1"/>
  <c r="CV381" i="1" s="1"/>
  <c r="U381" i="1" s="1"/>
  <c r="AI381" i="1"/>
  <c r="CW381" i="1" s="1"/>
  <c r="AJ381" i="1"/>
  <c r="CX381" i="1" s="1"/>
  <c r="W381" i="1" s="1"/>
  <c r="CQ381" i="1"/>
  <c r="CS381" i="1"/>
  <c r="CT381" i="1"/>
  <c r="CU381" i="1"/>
  <c r="GL381" i="1"/>
  <c r="GO381" i="1"/>
  <c r="GP381" i="1"/>
  <c r="GV381" i="1"/>
  <c r="HC381" i="1" s="1"/>
  <c r="AC382" i="1"/>
  <c r="AE382" i="1"/>
  <c r="AF382" i="1"/>
  <c r="CT382" i="1" s="1"/>
  <c r="AG382" i="1"/>
  <c r="CU382" i="1" s="1"/>
  <c r="AH382" i="1"/>
  <c r="AI382" i="1"/>
  <c r="AJ382" i="1"/>
  <c r="CX382" i="1" s="1"/>
  <c r="CQ382" i="1"/>
  <c r="CV382" i="1"/>
  <c r="CW382" i="1"/>
  <c r="GL382" i="1"/>
  <c r="GO382" i="1"/>
  <c r="GP382" i="1"/>
  <c r="GV382" i="1"/>
  <c r="HC382" i="1"/>
  <c r="AC383" i="1"/>
  <c r="CQ383" i="1" s="1"/>
  <c r="AD383" i="1"/>
  <c r="AE383" i="1"/>
  <c r="AF383" i="1"/>
  <c r="AG383" i="1"/>
  <c r="AH383" i="1"/>
  <c r="CV383" i="1" s="1"/>
  <c r="AI383" i="1"/>
  <c r="AJ383" i="1"/>
  <c r="CR383" i="1"/>
  <c r="CS383" i="1"/>
  <c r="CU383" i="1"/>
  <c r="CW383" i="1"/>
  <c r="CX383" i="1"/>
  <c r="GL383" i="1"/>
  <c r="GO383" i="1"/>
  <c r="GP383" i="1"/>
  <c r="GV383" i="1"/>
  <c r="HC383" i="1" s="1"/>
  <c r="AB384" i="1"/>
  <c r="AC384" i="1"/>
  <c r="AD384" i="1"/>
  <c r="AE384" i="1"/>
  <c r="CR384" i="1" s="1"/>
  <c r="AF384" i="1"/>
  <c r="AG384" i="1"/>
  <c r="AH384" i="1"/>
  <c r="CV384" i="1" s="1"/>
  <c r="AI384" i="1"/>
  <c r="CW384" i="1" s="1"/>
  <c r="AJ384" i="1"/>
  <c r="CX384" i="1" s="1"/>
  <c r="CQ384" i="1"/>
  <c r="CS384" i="1"/>
  <c r="CT384" i="1"/>
  <c r="CU384" i="1"/>
  <c r="GL384" i="1"/>
  <c r="GO384" i="1"/>
  <c r="GP384" i="1"/>
  <c r="GV384" i="1"/>
  <c r="HC384" i="1" s="1"/>
  <c r="AC385" i="1"/>
  <c r="AE385" i="1"/>
  <c r="AF385" i="1"/>
  <c r="CT385" i="1" s="1"/>
  <c r="AG385" i="1"/>
  <c r="CU385" i="1" s="1"/>
  <c r="AH385" i="1"/>
  <c r="AI385" i="1"/>
  <c r="AJ385" i="1"/>
  <c r="CX385" i="1" s="1"/>
  <c r="CQ385" i="1"/>
  <c r="CV385" i="1"/>
  <c r="CW385" i="1"/>
  <c r="GL385" i="1"/>
  <c r="GO385" i="1"/>
  <c r="GP385" i="1"/>
  <c r="GV385" i="1"/>
  <c r="HC385" i="1"/>
  <c r="AC386" i="1"/>
  <c r="CQ386" i="1" s="1"/>
  <c r="AD386" i="1"/>
  <c r="AB386" i="1" s="1"/>
  <c r="AE386" i="1"/>
  <c r="AF386" i="1"/>
  <c r="AG386" i="1"/>
  <c r="AH386" i="1"/>
  <c r="CV386" i="1" s="1"/>
  <c r="AI386" i="1"/>
  <c r="AJ386" i="1"/>
  <c r="CR386" i="1"/>
  <c r="CS386" i="1"/>
  <c r="CU386" i="1"/>
  <c r="CW386" i="1"/>
  <c r="CX386" i="1"/>
  <c r="GL386" i="1"/>
  <c r="GO386" i="1"/>
  <c r="GP386" i="1"/>
  <c r="GV386" i="1"/>
  <c r="HC386" i="1" s="1"/>
  <c r="C387" i="1"/>
  <c r="D387" i="1"/>
  <c r="I387" i="1"/>
  <c r="Q387" i="1" s="1"/>
  <c r="K387" i="1"/>
  <c r="R387" i="1"/>
  <c r="U387" i="1"/>
  <c r="W387" i="1"/>
  <c r="AC387" i="1"/>
  <c r="AE387" i="1"/>
  <c r="CS387" i="1" s="1"/>
  <c r="AF387" i="1"/>
  <c r="AG387" i="1"/>
  <c r="CU387" i="1" s="1"/>
  <c r="T387" i="1" s="1"/>
  <c r="AH387" i="1"/>
  <c r="CV387" i="1" s="1"/>
  <c r="AI387" i="1"/>
  <c r="CW387" i="1" s="1"/>
  <c r="V387" i="1" s="1"/>
  <c r="AJ387" i="1"/>
  <c r="CQ387" i="1"/>
  <c r="CR387" i="1"/>
  <c r="CX387" i="1"/>
  <c r="GL387" i="1"/>
  <c r="GO387" i="1"/>
  <c r="GP387" i="1"/>
  <c r="GV387" i="1"/>
  <c r="HC387" i="1" s="1"/>
  <c r="GX387" i="1" s="1"/>
  <c r="C388" i="1"/>
  <c r="D388" i="1"/>
  <c r="I388" i="1"/>
  <c r="K388" i="1"/>
  <c r="P388" i="1"/>
  <c r="R388" i="1"/>
  <c r="W388" i="1"/>
  <c r="AC388" i="1"/>
  <c r="AD388" i="1"/>
  <c r="AE388" i="1"/>
  <c r="Q388" i="1" s="1"/>
  <c r="AF388" i="1"/>
  <c r="AG388" i="1"/>
  <c r="AH388" i="1"/>
  <c r="AI388" i="1"/>
  <c r="AJ388" i="1"/>
  <c r="CX388" i="1" s="1"/>
  <c r="CQ388" i="1"/>
  <c r="CS388" i="1"/>
  <c r="CU388" i="1"/>
  <c r="T388" i="1" s="1"/>
  <c r="CV388" i="1"/>
  <c r="U388" i="1" s="1"/>
  <c r="CW388" i="1"/>
  <c r="V388" i="1" s="1"/>
  <c r="GL388" i="1"/>
  <c r="GO388" i="1"/>
  <c r="GP388" i="1"/>
  <c r="GV388" i="1"/>
  <c r="GX388" i="1"/>
  <c r="HC388" i="1"/>
  <c r="I389" i="1"/>
  <c r="S389" i="1"/>
  <c r="V389" i="1"/>
  <c r="AB389" i="1"/>
  <c r="AC389" i="1"/>
  <c r="AD389" i="1"/>
  <c r="AE389" i="1"/>
  <c r="AF389" i="1"/>
  <c r="CT389" i="1" s="1"/>
  <c r="AG389" i="1"/>
  <c r="CU389" i="1" s="1"/>
  <c r="T389" i="1" s="1"/>
  <c r="AH389" i="1"/>
  <c r="CV389" i="1" s="1"/>
  <c r="U389" i="1" s="1"/>
  <c r="AI389" i="1"/>
  <c r="CW389" i="1" s="1"/>
  <c r="AJ389" i="1"/>
  <c r="CQ389" i="1"/>
  <c r="CR389" i="1"/>
  <c r="CS389" i="1"/>
  <c r="CX389" i="1"/>
  <c r="W389" i="1" s="1"/>
  <c r="GL389" i="1"/>
  <c r="GO389" i="1"/>
  <c r="GP389" i="1"/>
  <c r="GV389" i="1"/>
  <c r="HC389" i="1" s="1"/>
  <c r="GX389" i="1" s="1"/>
  <c r="AC390" i="1"/>
  <c r="AD390" i="1"/>
  <c r="AE390" i="1"/>
  <c r="CR390" i="1" s="1"/>
  <c r="AF390" i="1"/>
  <c r="AG390" i="1"/>
  <c r="AH390" i="1"/>
  <c r="CV390" i="1" s="1"/>
  <c r="AI390" i="1"/>
  <c r="AJ390" i="1"/>
  <c r="CX390" i="1" s="1"/>
  <c r="CT390" i="1"/>
  <c r="CU390" i="1"/>
  <c r="CW390" i="1"/>
  <c r="GL390" i="1"/>
  <c r="GO390" i="1"/>
  <c r="GP390" i="1"/>
  <c r="GV390" i="1"/>
  <c r="HC390" i="1" s="1"/>
  <c r="B392" i="1"/>
  <c r="B293" i="1" s="1"/>
  <c r="C392" i="1"/>
  <c r="C293" i="1" s="1"/>
  <c r="D392" i="1"/>
  <c r="D293" i="1" s="1"/>
  <c r="F392" i="1"/>
  <c r="F293" i="1" s="1"/>
  <c r="G392" i="1"/>
  <c r="G293" i="1" s="1"/>
  <c r="AO392" i="1"/>
  <c r="AO293" i="1" s="1"/>
  <c r="AP392" i="1"/>
  <c r="BB392" i="1"/>
  <c r="BB293" i="1" s="1"/>
  <c r="BX392" i="1"/>
  <c r="BX293" i="1" s="1"/>
  <c r="BY392" i="1"/>
  <c r="BY293" i="1" s="1"/>
  <c r="BZ392" i="1"/>
  <c r="CG392" i="1" s="1"/>
  <c r="CK392" i="1"/>
  <c r="CK293" i="1" s="1"/>
  <c r="CL392" i="1"/>
  <c r="CM392" i="1"/>
  <c r="CM293" i="1" s="1"/>
  <c r="EG392" i="1"/>
  <c r="EG293" i="1" s="1"/>
  <c r="EH392" i="1"/>
  <c r="FP392" i="1"/>
  <c r="FP293" i="1" s="1"/>
  <c r="FQ392" i="1"/>
  <c r="FQ293" i="1" s="1"/>
  <c r="GC392" i="1"/>
  <c r="GC293" i="1" s="1"/>
  <c r="GD392" i="1"/>
  <c r="GE392" i="1"/>
  <c r="GE293" i="1" s="1"/>
  <c r="F396" i="1"/>
  <c r="P396" i="1"/>
  <c r="F405" i="1"/>
  <c r="D422" i="1"/>
  <c r="E424" i="1"/>
  <c r="Z424" i="1"/>
  <c r="AA424" i="1"/>
  <c r="AM424" i="1"/>
  <c r="AN424" i="1"/>
  <c r="BE424" i="1"/>
  <c r="BF424" i="1"/>
  <c r="BG424" i="1"/>
  <c r="BH424" i="1"/>
  <c r="BI424" i="1"/>
  <c r="BJ424" i="1"/>
  <c r="BK424" i="1"/>
  <c r="BL424" i="1"/>
  <c r="BM424" i="1"/>
  <c r="BN424" i="1"/>
  <c r="BO424" i="1"/>
  <c r="BP424" i="1"/>
  <c r="BQ424" i="1"/>
  <c r="BR424" i="1"/>
  <c r="BS424" i="1"/>
  <c r="BT424" i="1"/>
  <c r="BU424" i="1"/>
  <c r="BV424" i="1"/>
  <c r="BW424" i="1"/>
  <c r="CN424" i="1"/>
  <c r="CO424" i="1"/>
  <c r="CP424" i="1"/>
  <c r="CQ424" i="1"/>
  <c r="CR424" i="1"/>
  <c r="CS424" i="1"/>
  <c r="CT424" i="1"/>
  <c r="CU424" i="1"/>
  <c r="CV424" i="1"/>
  <c r="CW424" i="1"/>
  <c r="CX424" i="1"/>
  <c r="CY424" i="1"/>
  <c r="CZ424" i="1"/>
  <c r="DA424" i="1"/>
  <c r="DB424" i="1"/>
  <c r="DC424" i="1"/>
  <c r="DD424" i="1"/>
  <c r="DE424" i="1"/>
  <c r="DF424" i="1"/>
  <c r="DR424" i="1"/>
  <c r="DS424" i="1"/>
  <c r="EE424" i="1"/>
  <c r="EF424" i="1"/>
  <c r="EW424" i="1"/>
  <c r="EX424" i="1"/>
  <c r="EY424" i="1"/>
  <c r="EZ424" i="1"/>
  <c r="FA424" i="1"/>
  <c r="FB424" i="1"/>
  <c r="FC424" i="1"/>
  <c r="FD424" i="1"/>
  <c r="FE424" i="1"/>
  <c r="FF424" i="1"/>
  <c r="FG424" i="1"/>
  <c r="FH424" i="1"/>
  <c r="FI424" i="1"/>
  <c r="FJ424" i="1"/>
  <c r="FK424" i="1"/>
  <c r="FL424" i="1"/>
  <c r="FM424" i="1"/>
  <c r="FN424" i="1"/>
  <c r="FO424" i="1"/>
  <c r="GF424" i="1"/>
  <c r="GG424" i="1"/>
  <c r="GH424" i="1"/>
  <c r="GI424" i="1"/>
  <c r="GJ424" i="1"/>
  <c r="GK424" i="1"/>
  <c r="GL424" i="1"/>
  <c r="GM424" i="1"/>
  <c r="GN424" i="1"/>
  <c r="GO424" i="1"/>
  <c r="GP424" i="1"/>
  <c r="GQ424" i="1"/>
  <c r="GR424" i="1"/>
  <c r="GS424" i="1"/>
  <c r="GT424" i="1"/>
  <c r="GU424" i="1"/>
  <c r="GV424" i="1"/>
  <c r="GW424" i="1"/>
  <c r="GX424" i="1"/>
  <c r="C426" i="1"/>
  <c r="D426" i="1"/>
  <c r="I426" i="1"/>
  <c r="K426" i="1"/>
  <c r="Q426" i="1"/>
  <c r="AC426" i="1"/>
  <c r="AE426" i="1"/>
  <c r="AF426" i="1"/>
  <c r="AG426" i="1"/>
  <c r="CU426" i="1" s="1"/>
  <c r="T426" i="1" s="1"/>
  <c r="AH426" i="1"/>
  <c r="CV426" i="1" s="1"/>
  <c r="U426" i="1" s="1"/>
  <c r="AI426" i="1"/>
  <c r="CW426" i="1" s="1"/>
  <c r="AJ426" i="1"/>
  <c r="CT426" i="1"/>
  <c r="CX426" i="1"/>
  <c r="GL426" i="1"/>
  <c r="GO426" i="1"/>
  <c r="GP426" i="1"/>
  <c r="GV426" i="1"/>
  <c r="HC426" i="1"/>
  <c r="GX426" i="1" s="1"/>
  <c r="C427" i="1"/>
  <c r="D427" i="1"/>
  <c r="I427" i="1"/>
  <c r="R427" i="1" s="1"/>
  <c r="K427" i="1"/>
  <c r="T427" i="1"/>
  <c r="V427" i="1"/>
  <c r="AC427" i="1"/>
  <c r="AE427" i="1"/>
  <c r="AD427" i="1" s="1"/>
  <c r="AB427" i="1" s="1"/>
  <c r="AF427" i="1"/>
  <c r="CT427" i="1" s="1"/>
  <c r="AG427" i="1"/>
  <c r="CU427" i="1" s="1"/>
  <c r="AH427" i="1"/>
  <c r="CV427" i="1" s="1"/>
  <c r="AI427" i="1"/>
  <c r="AJ427" i="1"/>
  <c r="CQ427" i="1"/>
  <c r="CR427" i="1"/>
  <c r="CS427" i="1"/>
  <c r="CW427" i="1"/>
  <c r="CX427" i="1"/>
  <c r="GL427" i="1"/>
  <c r="GO427" i="1"/>
  <c r="GP427" i="1"/>
  <c r="GV427" i="1"/>
  <c r="HC427" i="1"/>
  <c r="I428" i="1"/>
  <c r="U428" i="1"/>
  <c r="AB428" i="1"/>
  <c r="AC428" i="1"/>
  <c r="CQ428" i="1" s="1"/>
  <c r="AD428" i="1"/>
  <c r="AE428" i="1"/>
  <c r="AF428" i="1"/>
  <c r="AG428" i="1"/>
  <c r="AH428" i="1"/>
  <c r="CV428" i="1" s="1"/>
  <c r="AI428" i="1"/>
  <c r="CW428" i="1" s="1"/>
  <c r="V428" i="1" s="1"/>
  <c r="AJ428" i="1"/>
  <c r="CX428" i="1" s="1"/>
  <c r="CR428" i="1"/>
  <c r="CS428" i="1"/>
  <c r="CT428" i="1"/>
  <c r="CU428" i="1"/>
  <c r="T428" i="1" s="1"/>
  <c r="GL428" i="1"/>
  <c r="GO428" i="1"/>
  <c r="GP428" i="1"/>
  <c r="GV428" i="1"/>
  <c r="HC428" i="1" s="1"/>
  <c r="GX428" i="1" s="1"/>
  <c r="AB429" i="1"/>
  <c r="AC429" i="1"/>
  <c r="AD429" i="1"/>
  <c r="AE429" i="1"/>
  <c r="CR429" i="1" s="1"/>
  <c r="AF429" i="1"/>
  <c r="AG429" i="1"/>
  <c r="AH429" i="1"/>
  <c r="AI429" i="1"/>
  <c r="AJ429" i="1"/>
  <c r="CX429" i="1" s="1"/>
  <c r="CQ429" i="1"/>
  <c r="CU429" i="1"/>
  <c r="CV429" i="1"/>
  <c r="CW429" i="1"/>
  <c r="GL429" i="1"/>
  <c r="GO429" i="1"/>
  <c r="GP429" i="1"/>
  <c r="GV429" i="1"/>
  <c r="HC429" i="1"/>
  <c r="I430" i="1"/>
  <c r="V430" i="1"/>
  <c r="AC430" i="1"/>
  <c r="AE430" i="1"/>
  <c r="AD430" i="1" s="1"/>
  <c r="AF430" i="1"/>
  <c r="AG430" i="1"/>
  <c r="CU430" i="1" s="1"/>
  <c r="T430" i="1" s="1"/>
  <c r="AH430" i="1"/>
  <c r="CV430" i="1" s="1"/>
  <c r="U430" i="1" s="1"/>
  <c r="AI430" i="1"/>
  <c r="AJ430" i="1"/>
  <c r="CX430" i="1" s="1"/>
  <c r="W430" i="1" s="1"/>
  <c r="CQ430" i="1"/>
  <c r="CR430" i="1"/>
  <c r="CS430" i="1"/>
  <c r="CW430" i="1"/>
  <c r="GL430" i="1"/>
  <c r="GO430" i="1"/>
  <c r="GP430" i="1"/>
  <c r="GV430" i="1"/>
  <c r="HC430" i="1"/>
  <c r="I431" i="1"/>
  <c r="Q431" i="1" s="1"/>
  <c r="S431" i="1"/>
  <c r="U431" i="1"/>
  <c r="AB431" i="1"/>
  <c r="AC431" i="1"/>
  <c r="CQ431" i="1" s="1"/>
  <c r="AD431" i="1"/>
  <c r="AE431" i="1"/>
  <c r="AF431" i="1"/>
  <c r="CT431" i="1" s="1"/>
  <c r="AG431" i="1"/>
  <c r="AH431" i="1"/>
  <c r="CV431" i="1" s="1"/>
  <c r="AI431" i="1"/>
  <c r="CW431" i="1" s="1"/>
  <c r="V431" i="1" s="1"/>
  <c r="AJ431" i="1"/>
  <c r="CX431" i="1" s="1"/>
  <c r="W431" i="1" s="1"/>
  <c r="CR431" i="1"/>
  <c r="CS431" i="1"/>
  <c r="CU431" i="1"/>
  <c r="T431" i="1" s="1"/>
  <c r="GL431" i="1"/>
  <c r="GO431" i="1"/>
  <c r="GP431" i="1"/>
  <c r="GV431" i="1"/>
  <c r="HC431" i="1" s="1"/>
  <c r="GX431" i="1" s="1"/>
  <c r="C432" i="1"/>
  <c r="D432" i="1"/>
  <c r="Q432" i="1"/>
  <c r="Y432" i="1"/>
  <c r="AB432" i="1"/>
  <c r="AC432" i="1"/>
  <c r="CQ432" i="1" s="1"/>
  <c r="AD432" i="1"/>
  <c r="AE432" i="1"/>
  <c r="R432" i="1" s="1"/>
  <c r="AF432" i="1"/>
  <c r="S432" i="1" s="1"/>
  <c r="AG432" i="1"/>
  <c r="AH432" i="1"/>
  <c r="CV432" i="1" s="1"/>
  <c r="U432" i="1" s="1"/>
  <c r="AI432" i="1"/>
  <c r="CW432" i="1" s="1"/>
  <c r="V432" i="1" s="1"/>
  <c r="AJ432" i="1"/>
  <c r="CX432" i="1" s="1"/>
  <c r="W432" i="1" s="1"/>
  <c r="CS432" i="1"/>
  <c r="CT432" i="1"/>
  <c r="CU432" i="1"/>
  <c r="T432" i="1" s="1"/>
  <c r="CZ432" i="1"/>
  <c r="GL432" i="1"/>
  <c r="GO432" i="1"/>
  <c r="GP432" i="1"/>
  <c r="GV432" i="1"/>
  <c r="HC432" i="1"/>
  <c r="GX432" i="1" s="1"/>
  <c r="C433" i="1"/>
  <c r="D433" i="1"/>
  <c r="Q433" i="1"/>
  <c r="T433" i="1"/>
  <c r="AC433" i="1"/>
  <c r="AD433" i="1"/>
  <c r="AE433" i="1"/>
  <c r="CZ433" i="1" s="1"/>
  <c r="AF433" i="1"/>
  <c r="S433" i="1" s="1"/>
  <c r="AG433" i="1"/>
  <c r="AH433" i="1"/>
  <c r="AI433" i="1"/>
  <c r="AJ433" i="1"/>
  <c r="CX433" i="1" s="1"/>
  <c r="W433" i="1" s="1"/>
  <c r="CU433" i="1"/>
  <c r="CV433" i="1"/>
  <c r="U433" i="1" s="1"/>
  <c r="CW433" i="1"/>
  <c r="V433" i="1" s="1"/>
  <c r="CY433" i="1"/>
  <c r="GL433" i="1"/>
  <c r="GO433" i="1"/>
  <c r="GP433" i="1"/>
  <c r="GV433" i="1"/>
  <c r="HC433" i="1" s="1"/>
  <c r="GX433" i="1" s="1"/>
  <c r="I434" i="1"/>
  <c r="AC434" i="1"/>
  <c r="AE434" i="1"/>
  <c r="AF434" i="1"/>
  <c r="CT434" i="1" s="1"/>
  <c r="AG434" i="1"/>
  <c r="CU434" i="1" s="1"/>
  <c r="T434" i="1" s="1"/>
  <c r="AH434" i="1"/>
  <c r="AI434" i="1"/>
  <c r="AJ434" i="1"/>
  <c r="CX434" i="1" s="1"/>
  <c r="W434" i="1" s="1"/>
  <c r="CQ434" i="1"/>
  <c r="CV434" i="1"/>
  <c r="CW434" i="1"/>
  <c r="GL434" i="1"/>
  <c r="GO434" i="1"/>
  <c r="GP434" i="1"/>
  <c r="GV434" i="1"/>
  <c r="HC434" i="1"/>
  <c r="GX434" i="1" s="1"/>
  <c r="I435" i="1"/>
  <c r="Q435" i="1" s="1"/>
  <c r="R435" i="1"/>
  <c r="AC435" i="1"/>
  <c r="CQ435" i="1" s="1"/>
  <c r="AD435" i="1"/>
  <c r="AE435" i="1"/>
  <c r="AF435" i="1"/>
  <c r="AG435" i="1"/>
  <c r="CU435" i="1" s="1"/>
  <c r="T435" i="1" s="1"/>
  <c r="AH435" i="1"/>
  <c r="CV435" i="1" s="1"/>
  <c r="U435" i="1" s="1"/>
  <c r="AI435" i="1"/>
  <c r="AJ435" i="1"/>
  <c r="CR435" i="1"/>
  <c r="CS435" i="1"/>
  <c r="CW435" i="1"/>
  <c r="V435" i="1" s="1"/>
  <c r="CX435" i="1"/>
  <c r="W435" i="1" s="1"/>
  <c r="GL435" i="1"/>
  <c r="GO435" i="1"/>
  <c r="GP435" i="1"/>
  <c r="GV435" i="1"/>
  <c r="HC435" i="1" s="1"/>
  <c r="GX435" i="1" s="1"/>
  <c r="I436" i="1"/>
  <c r="U436" i="1" s="1"/>
  <c r="AB436" i="1"/>
  <c r="AC436" i="1"/>
  <c r="CQ436" i="1" s="1"/>
  <c r="AD436" i="1"/>
  <c r="AE436" i="1"/>
  <c r="CR436" i="1" s="1"/>
  <c r="AF436" i="1"/>
  <c r="S436" i="1" s="1"/>
  <c r="AG436" i="1"/>
  <c r="AH436" i="1"/>
  <c r="AI436" i="1"/>
  <c r="CW436" i="1" s="1"/>
  <c r="V436" i="1" s="1"/>
  <c r="AJ436" i="1"/>
  <c r="CX436" i="1" s="1"/>
  <c r="CS436" i="1"/>
  <c r="CT436" i="1"/>
  <c r="CU436" i="1"/>
  <c r="CV436" i="1"/>
  <c r="GL436" i="1"/>
  <c r="GO436" i="1"/>
  <c r="GP436" i="1"/>
  <c r="GV436" i="1"/>
  <c r="HC436" i="1" s="1"/>
  <c r="GX436" i="1" s="1"/>
  <c r="I437" i="1"/>
  <c r="Q437" i="1"/>
  <c r="V437" i="1"/>
  <c r="AC437" i="1"/>
  <c r="P437" i="1" s="1"/>
  <c r="AE437" i="1"/>
  <c r="AF437" i="1"/>
  <c r="CT437" i="1" s="1"/>
  <c r="AG437" i="1"/>
  <c r="CU437" i="1" s="1"/>
  <c r="T437" i="1" s="1"/>
  <c r="AH437" i="1"/>
  <c r="AI437" i="1"/>
  <c r="AJ437" i="1"/>
  <c r="CX437" i="1" s="1"/>
  <c r="W437" i="1" s="1"/>
  <c r="CQ437" i="1"/>
  <c r="CV437" i="1"/>
  <c r="U437" i="1" s="1"/>
  <c r="CW437" i="1"/>
  <c r="GL437" i="1"/>
  <c r="GO437" i="1"/>
  <c r="GP437" i="1"/>
  <c r="GV437" i="1"/>
  <c r="HC437" i="1"/>
  <c r="GX437" i="1" s="1"/>
  <c r="C438" i="1"/>
  <c r="D438" i="1"/>
  <c r="I438" i="1"/>
  <c r="K438" i="1"/>
  <c r="V438" i="1"/>
  <c r="AC438" i="1"/>
  <c r="AE438" i="1"/>
  <c r="AD438" i="1" s="1"/>
  <c r="AF438" i="1"/>
  <c r="S438" i="1" s="1"/>
  <c r="AG438" i="1"/>
  <c r="AH438" i="1"/>
  <c r="AI438" i="1"/>
  <c r="AJ438" i="1"/>
  <c r="CX438" i="1" s="1"/>
  <c r="W438" i="1" s="1"/>
  <c r="CT438" i="1"/>
  <c r="CU438" i="1"/>
  <c r="T438" i="1" s="1"/>
  <c r="CV438" i="1"/>
  <c r="U438" i="1" s="1"/>
  <c r="CW438" i="1"/>
  <c r="GL438" i="1"/>
  <c r="GO438" i="1"/>
  <c r="GP438" i="1"/>
  <c r="GV438" i="1"/>
  <c r="HC438" i="1" s="1"/>
  <c r="GX438" i="1" s="1"/>
  <c r="C439" i="1"/>
  <c r="D439" i="1"/>
  <c r="I439" i="1"/>
  <c r="K439" i="1"/>
  <c r="T439" i="1"/>
  <c r="AC439" i="1"/>
  <c r="AD439" i="1"/>
  <c r="AE439" i="1"/>
  <c r="CR439" i="1" s="1"/>
  <c r="AF439" i="1"/>
  <c r="S439" i="1" s="1"/>
  <c r="CY439" i="1" s="1"/>
  <c r="AG439" i="1"/>
  <c r="AH439" i="1"/>
  <c r="CV439" i="1" s="1"/>
  <c r="U439" i="1" s="1"/>
  <c r="AI439" i="1"/>
  <c r="CW439" i="1" s="1"/>
  <c r="V439" i="1" s="1"/>
  <c r="AJ439" i="1"/>
  <c r="CX439" i="1" s="1"/>
  <c r="W439" i="1" s="1"/>
  <c r="CT439" i="1"/>
  <c r="CU439" i="1"/>
  <c r="GL439" i="1"/>
  <c r="GO439" i="1"/>
  <c r="GP439" i="1"/>
  <c r="GV439" i="1"/>
  <c r="HC439" i="1" s="1"/>
  <c r="GX439" i="1" s="1"/>
  <c r="I440" i="1"/>
  <c r="P440" i="1"/>
  <c r="R440" i="1"/>
  <c r="W440" i="1"/>
  <c r="AC440" i="1"/>
  <c r="AD440" i="1"/>
  <c r="AB440" i="1" s="1"/>
  <c r="AE440" i="1"/>
  <c r="Q440" i="1" s="1"/>
  <c r="AF440" i="1"/>
  <c r="S440" i="1" s="1"/>
  <c r="AG440" i="1"/>
  <c r="AH440" i="1"/>
  <c r="AI440" i="1"/>
  <c r="AJ440" i="1"/>
  <c r="CP440" i="1"/>
  <c r="O440" i="1" s="1"/>
  <c r="CQ440" i="1"/>
  <c r="CR440" i="1"/>
  <c r="CU440" i="1"/>
  <c r="T440" i="1" s="1"/>
  <c r="CV440" i="1"/>
  <c r="U440" i="1" s="1"/>
  <c r="CW440" i="1"/>
  <c r="V440" i="1" s="1"/>
  <c r="CX440" i="1"/>
  <c r="GL440" i="1"/>
  <c r="GO440" i="1"/>
  <c r="GP440" i="1"/>
  <c r="GV440" i="1"/>
  <c r="GX440" i="1"/>
  <c r="HC440" i="1"/>
  <c r="I441" i="1"/>
  <c r="Q441" i="1" s="1"/>
  <c r="S441" i="1"/>
  <c r="X441" i="1" s="1"/>
  <c r="AB441" i="1"/>
  <c r="AC441" i="1"/>
  <c r="P441" i="1" s="1"/>
  <c r="CP441" i="1" s="1"/>
  <c r="O441" i="1" s="1"/>
  <c r="AD441" i="1"/>
  <c r="AE441" i="1"/>
  <c r="AF441" i="1"/>
  <c r="AG441" i="1"/>
  <c r="CU441" i="1" s="1"/>
  <c r="T441" i="1" s="1"/>
  <c r="AH441" i="1"/>
  <c r="CV441" i="1" s="1"/>
  <c r="U441" i="1" s="1"/>
  <c r="AI441" i="1"/>
  <c r="CW441" i="1" s="1"/>
  <c r="V441" i="1" s="1"/>
  <c r="AJ441" i="1"/>
  <c r="CQ441" i="1"/>
  <c r="CR441" i="1"/>
  <c r="CS441" i="1"/>
  <c r="CT441" i="1"/>
  <c r="CX441" i="1"/>
  <c r="W441" i="1" s="1"/>
  <c r="GL441" i="1"/>
  <c r="GO441" i="1"/>
  <c r="GP441" i="1"/>
  <c r="GV441" i="1"/>
  <c r="HC441" i="1" s="1"/>
  <c r="GX441" i="1" s="1"/>
  <c r="AC442" i="1"/>
  <c r="AD442" i="1"/>
  <c r="AE442" i="1"/>
  <c r="CR442" i="1" s="1"/>
  <c r="AF442" i="1"/>
  <c r="AG442" i="1"/>
  <c r="AH442" i="1"/>
  <c r="CV442" i="1" s="1"/>
  <c r="AI442" i="1"/>
  <c r="CW442" i="1" s="1"/>
  <c r="AJ442" i="1"/>
  <c r="CX442" i="1" s="1"/>
  <c r="CT442" i="1"/>
  <c r="CU442" i="1"/>
  <c r="GL442" i="1"/>
  <c r="GO442" i="1"/>
  <c r="GP442" i="1"/>
  <c r="GV442" i="1"/>
  <c r="HC442" i="1" s="1"/>
  <c r="I443" i="1"/>
  <c r="P443" i="1"/>
  <c r="CP443" i="1" s="1"/>
  <c r="O443" i="1" s="1"/>
  <c r="R443" i="1"/>
  <c r="W443" i="1"/>
  <c r="AC443" i="1"/>
  <c r="AD443" i="1"/>
  <c r="AB443" i="1" s="1"/>
  <c r="AE443" i="1"/>
  <c r="Q443" i="1" s="1"/>
  <c r="AF443" i="1"/>
  <c r="S443" i="1" s="1"/>
  <c r="AG443" i="1"/>
  <c r="AH443" i="1"/>
  <c r="AI443" i="1"/>
  <c r="AJ443" i="1"/>
  <c r="CQ443" i="1"/>
  <c r="CR443" i="1"/>
  <c r="CU443" i="1"/>
  <c r="T443" i="1" s="1"/>
  <c r="CV443" i="1"/>
  <c r="U443" i="1" s="1"/>
  <c r="CW443" i="1"/>
  <c r="V443" i="1" s="1"/>
  <c r="CX443" i="1"/>
  <c r="GL443" i="1"/>
  <c r="GO443" i="1"/>
  <c r="GP443" i="1"/>
  <c r="GV443" i="1"/>
  <c r="GX443" i="1"/>
  <c r="HC443" i="1"/>
  <c r="C444" i="1"/>
  <c r="D444" i="1"/>
  <c r="I444" i="1"/>
  <c r="K444" i="1"/>
  <c r="P444" i="1"/>
  <c r="U444" i="1"/>
  <c r="AC444" i="1"/>
  <c r="AD444" i="1"/>
  <c r="AB444" i="1" s="1"/>
  <c r="AE444" i="1"/>
  <c r="CR444" i="1" s="1"/>
  <c r="AF444" i="1"/>
  <c r="CT444" i="1" s="1"/>
  <c r="AG444" i="1"/>
  <c r="AH444" i="1"/>
  <c r="AI444" i="1"/>
  <c r="CW444" i="1" s="1"/>
  <c r="V444" i="1" s="1"/>
  <c r="AJ444" i="1"/>
  <c r="CX444" i="1" s="1"/>
  <c r="W444" i="1" s="1"/>
  <c r="CQ444" i="1"/>
  <c r="CU444" i="1"/>
  <c r="T444" i="1" s="1"/>
  <c r="CV444" i="1"/>
  <c r="GL444" i="1"/>
  <c r="GO444" i="1"/>
  <c r="GP444" i="1"/>
  <c r="GV444" i="1"/>
  <c r="GX444" i="1"/>
  <c r="HC444" i="1"/>
  <c r="C445" i="1"/>
  <c r="D445" i="1"/>
  <c r="I445" i="1"/>
  <c r="K445" i="1"/>
  <c r="P445" i="1"/>
  <c r="CP445" i="1" s="1"/>
  <c r="O445" i="1" s="1"/>
  <c r="U445" i="1"/>
  <c r="AB445" i="1"/>
  <c r="AC445" i="1"/>
  <c r="CQ445" i="1" s="1"/>
  <c r="AD445" i="1"/>
  <c r="AE445" i="1"/>
  <c r="Q445" i="1" s="1"/>
  <c r="AF445" i="1"/>
  <c r="S445" i="1" s="1"/>
  <c r="AG445" i="1"/>
  <c r="AH445" i="1"/>
  <c r="AI445" i="1"/>
  <c r="CW445" i="1" s="1"/>
  <c r="V445" i="1" s="1"/>
  <c r="AJ445" i="1"/>
  <c r="CX445" i="1" s="1"/>
  <c r="W445" i="1" s="1"/>
  <c r="CS445" i="1"/>
  <c r="CT445" i="1"/>
  <c r="CU445" i="1"/>
  <c r="T445" i="1" s="1"/>
  <c r="CV445" i="1"/>
  <c r="CZ445" i="1"/>
  <c r="GL445" i="1"/>
  <c r="GO445" i="1"/>
  <c r="GP445" i="1"/>
  <c r="GV445" i="1"/>
  <c r="HC445" i="1" s="1"/>
  <c r="GX445" i="1" s="1"/>
  <c r="I446" i="1"/>
  <c r="V446" i="1"/>
  <c r="AC446" i="1"/>
  <c r="P446" i="1" s="1"/>
  <c r="AE446" i="1"/>
  <c r="Q446" i="1" s="1"/>
  <c r="AF446" i="1"/>
  <c r="CT446" i="1" s="1"/>
  <c r="AG446" i="1"/>
  <c r="CU446" i="1" s="1"/>
  <c r="T446" i="1" s="1"/>
  <c r="AH446" i="1"/>
  <c r="AI446" i="1"/>
  <c r="AJ446" i="1"/>
  <c r="CX446" i="1" s="1"/>
  <c r="W446" i="1" s="1"/>
  <c r="CQ446" i="1"/>
  <c r="CV446" i="1"/>
  <c r="U446" i="1" s="1"/>
  <c r="CW446" i="1"/>
  <c r="GL446" i="1"/>
  <c r="GO446" i="1"/>
  <c r="GP446" i="1"/>
  <c r="GV446" i="1"/>
  <c r="HC446" i="1"/>
  <c r="GX446" i="1" s="1"/>
  <c r="I447" i="1"/>
  <c r="Q447" i="1" s="1"/>
  <c r="R447" i="1"/>
  <c r="AC447" i="1"/>
  <c r="CQ447" i="1" s="1"/>
  <c r="AD447" i="1"/>
  <c r="AE447" i="1"/>
  <c r="AF447" i="1"/>
  <c r="AG447" i="1"/>
  <c r="CU447" i="1" s="1"/>
  <c r="T447" i="1" s="1"/>
  <c r="AH447" i="1"/>
  <c r="CV447" i="1" s="1"/>
  <c r="U447" i="1" s="1"/>
  <c r="AI447" i="1"/>
  <c r="AJ447" i="1"/>
  <c r="CR447" i="1"/>
  <c r="CS447" i="1"/>
  <c r="CW447" i="1"/>
  <c r="V447" i="1" s="1"/>
  <c r="CX447" i="1"/>
  <c r="W447" i="1" s="1"/>
  <c r="GL447" i="1"/>
  <c r="GO447" i="1"/>
  <c r="GP447" i="1"/>
  <c r="GV447" i="1"/>
  <c r="HC447" i="1" s="1"/>
  <c r="GX447" i="1" s="1"/>
  <c r="C448" i="1"/>
  <c r="D448" i="1"/>
  <c r="T448" i="1"/>
  <c r="U448" i="1"/>
  <c r="Y448" i="1"/>
  <c r="AC448" i="1"/>
  <c r="AB448" i="1" s="1"/>
  <c r="AD448" i="1"/>
  <c r="AE448" i="1"/>
  <c r="Q448" i="1" s="1"/>
  <c r="AF448" i="1"/>
  <c r="S448" i="1" s="1"/>
  <c r="X448" i="1" s="1"/>
  <c r="AG448" i="1"/>
  <c r="AH448" i="1"/>
  <c r="CV448" i="1" s="1"/>
  <c r="AI448" i="1"/>
  <c r="CW448" i="1" s="1"/>
  <c r="V448" i="1" s="1"/>
  <c r="AJ448" i="1"/>
  <c r="CX448" i="1" s="1"/>
  <c r="W448" i="1" s="1"/>
  <c r="CR448" i="1"/>
  <c r="CS448" i="1"/>
  <c r="CT448" i="1"/>
  <c r="CU448" i="1"/>
  <c r="CY448" i="1"/>
  <c r="CZ448" i="1"/>
  <c r="GL448" i="1"/>
  <c r="GO448" i="1"/>
  <c r="GP448" i="1"/>
  <c r="GV448" i="1"/>
  <c r="HC448" i="1" s="1"/>
  <c r="GX448" i="1" s="1"/>
  <c r="C449" i="1"/>
  <c r="D449" i="1"/>
  <c r="AC449" i="1"/>
  <c r="AD449" i="1"/>
  <c r="AE449" i="1"/>
  <c r="CR449" i="1" s="1"/>
  <c r="AF449" i="1"/>
  <c r="S449" i="1" s="1"/>
  <c r="AG449" i="1"/>
  <c r="AH449" i="1"/>
  <c r="CV449" i="1" s="1"/>
  <c r="U449" i="1" s="1"/>
  <c r="AI449" i="1"/>
  <c r="CW449" i="1" s="1"/>
  <c r="V449" i="1" s="1"/>
  <c r="AJ449" i="1"/>
  <c r="CX449" i="1" s="1"/>
  <c r="W449" i="1" s="1"/>
  <c r="CT449" i="1"/>
  <c r="CU449" i="1"/>
  <c r="T449" i="1" s="1"/>
  <c r="CY449" i="1"/>
  <c r="GL449" i="1"/>
  <c r="GO449" i="1"/>
  <c r="GP449" i="1"/>
  <c r="GV449" i="1"/>
  <c r="HC449" i="1" s="1"/>
  <c r="GX449" i="1" s="1"/>
  <c r="I450" i="1"/>
  <c r="P450" i="1"/>
  <c r="R450" i="1"/>
  <c r="W450" i="1"/>
  <c r="X450" i="1"/>
  <c r="AC450" i="1"/>
  <c r="AD450" i="1"/>
  <c r="AB450" i="1" s="1"/>
  <c r="AE450" i="1"/>
  <c r="Q450" i="1" s="1"/>
  <c r="CP450" i="1" s="1"/>
  <c r="O450" i="1" s="1"/>
  <c r="AF450" i="1"/>
  <c r="S450" i="1" s="1"/>
  <c r="AG450" i="1"/>
  <c r="AH450" i="1"/>
  <c r="AI450" i="1"/>
  <c r="AJ450" i="1"/>
  <c r="CQ450" i="1"/>
  <c r="CR450" i="1"/>
  <c r="CU450" i="1"/>
  <c r="T450" i="1" s="1"/>
  <c r="CV450" i="1"/>
  <c r="U450" i="1" s="1"/>
  <c r="CW450" i="1"/>
  <c r="V450" i="1" s="1"/>
  <c r="CX450" i="1"/>
  <c r="GL450" i="1"/>
  <c r="GO450" i="1"/>
  <c r="GP450" i="1"/>
  <c r="GV450" i="1"/>
  <c r="GX450" i="1"/>
  <c r="HC450" i="1"/>
  <c r="I451" i="1"/>
  <c r="Q451" i="1" s="1"/>
  <c r="S451" i="1"/>
  <c r="T451" i="1"/>
  <c r="AB451" i="1"/>
  <c r="AC451" i="1"/>
  <c r="P451" i="1" s="1"/>
  <c r="AD451" i="1"/>
  <c r="AE451" i="1"/>
  <c r="AF451" i="1"/>
  <c r="AG451" i="1"/>
  <c r="CU451" i="1" s="1"/>
  <c r="AH451" i="1"/>
  <c r="CV451" i="1" s="1"/>
  <c r="U451" i="1" s="1"/>
  <c r="AI451" i="1"/>
  <c r="CW451" i="1" s="1"/>
  <c r="V451" i="1" s="1"/>
  <c r="AJ451" i="1"/>
  <c r="CQ451" i="1"/>
  <c r="CR451" i="1"/>
  <c r="CS451" i="1"/>
  <c r="CT451" i="1"/>
  <c r="CX451" i="1"/>
  <c r="W451" i="1" s="1"/>
  <c r="GL451" i="1"/>
  <c r="GO451" i="1"/>
  <c r="GP451" i="1"/>
  <c r="GV451" i="1"/>
  <c r="HC451" i="1" s="1"/>
  <c r="GX451" i="1" s="1"/>
  <c r="I452" i="1"/>
  <c r="AC452" i="1"/>
  <c r="AD452" i="1"/>
  <c r="AE452" i="1"/>
  <c r="CR452" i="1" s="1"/>
  <c r="AF452" i="1"/>
  <c r="S452" i="1" s="1"/>
  <c r="AG452" i="1"/>
  <c r="AH452" i="1"/>
  <c r="CV452" i="1" s="1"/>
  <c r="U452" i="1" s="1"/>
  <c r="AI452" i="1"/>
  <c r="CW452" i="1" s="1"/>
  <c r="V452" i="1" s="1"/>
  <c r="AJ452" i="1"/>
  <c r="CX452" i="1" s="1"/>
  <c r="W452" i="1" s="1"/>
  <c r="CT452" i="1"/>
  <c r="CU452" i="1"/>
  <c r="T452" i="1" s="1"/>
  <c r="CY452" i="1"/>
  <c r="GL452" i="1"/>
  <c r="GO452" i="1"/>
  <c r="GP452" i="1"/>
  <c r="GV452" i="1"/>
  <c r="HC452" i="1" s="1"/>
  <c r="GX452" i="1" s="1"/>
  <c r="I453" i="1"/>
  <c r="P453" i="1"/>
  <c r="R453" i="1"/>
  <c r="W453" i="1"/>
  <c r="X453" i="1"/>
  <c r="AC453" i="1"/>
  <c r="AD453" i="1"/>
  <c r="AB453" i="1" s="1"/>
  <c r="AE453" i="1"/>
  <c r="Q453" i="1" s="1"/>
  <c r="CP453" i="1" s="1"/>
  <c r="O453" i="1" s="1"/>
  <c r="AF453" i="1"/>
  <c r="S453" i="1" s="1"/>
  <c r="AG453" i="1"/>
  <c r="AH453" i="1"/>
  <c r="AI453" i="1"/>
  <c r="AJ453" i="1"/>
  <c r="CQ453" i="1"/>
  <c r="CR453" i="1"/>
  <c r="CU453" i="1"/>
  <c r="T453" i="1" s="1"/>
  <c r="CV453" i="1"/>
  <c r="U453" i="1" s="1"/>
  <c r="CW453" i="1"/>
  <c r="V453" i="1" s="1"/>
  <c r="CX453" i="1"/>
  <c r="GL453" i="1"/>
  <c r="GO453" i="1"/>
  <c r="GP453" i="1"/>
  <c r="GV453" i="1"/>
  <c r="GX453" i="1"/>
  <c r="HC453" i="1"/>
  <c r="C454" i="1"/>
  <c r="D454" i="1"/>
  <c r="I454" i="1"/>
  <c r="K454" i="1"/>
  <c r="P454" i="1"/>
  <c r="U454" i="1"/>
  <c r="AC454" i="1"/>
  <c r="AE454" i="1"/>
  <c r="AF454" i="1"/>
  <c r="CT454" i="1" s="1"/>
  <c r="AG454" i="1"/>
  <c r="AH454" i="1"/>
  <c r="AI454" i="1"/>
  <c r="CW454" i="1" s="1"/>
  <c r="V454" i="1" s="1"/>
  <c r="AJ454" i="1"/>
  <c r="CX454" i="1" s="1"/>
  <c r="W454" i="1" s="1"/>
  <c r="CQ454" i="1"/>
  <c r="CU454" i="1"/>
  <c r="T454" i="1" s="1"/>
  <c r="CV454" i="1"/>
  <c r="GL454" i="1"/>
  <c r="GO454" i="1"/>
  <c r="GP454" i="1"/>
  <c r="GV454" i="1"/>
  <c r="GX454" i="1"/>
  <c r="HC454" i="1"/>
  <c r="C455" i="1"/>
  <c r="D455" i="1"/>
  <c r="I455" i="1"/>
  <c r="K455" i="1"/>
  <c r="P455" i="1"/>
  <c r="U455" i="1"/>
  <c r="AB455" i="1"/>
  <c r="AC455" i="1"/>
  <c r="CQ455" i="1" s="1"/>
  <c r="AD455" i="1"/>
  <c r="AE455" i="1"/>
  <c r="Q455" i="1" s="1"/>
  <c r="AF455" i="1"/>
  <c r="S455" i="1" s="1"/>
  <c r="AG455" i="1"/>
  <c r="AH455" i="1"/>
  <c r="AI455" i="1"/>
  <c r="CW455" i="1" s="1"/>
  <c r="V455" i="1" s="1"/>
  <c r="AJ455" i="1"/>
  <c r="CX455" i="1" s="1"/>
  <c r="W455" i="1" s="1"/>
  <c r="CS455" i="1"/>
  <c r="CT455" i="1"/>
  <c r="CU455" i="1"/>
  <c r="T455" i="1" s="1"/>
  <c r="CV455" i="1"/>
  <c r="GL455" i="1"/>
  <c r="GO455" i="1"/>
  <c r="GP455" i="1"/>
  <c r="FV463" i="1" s="1"/>
  <c r="GV455" i="1"/>
  <c r="HC455" i="1" s="1"/>
  <c r="GX455" i="1"/>
  <c r="I456" i="1"/>
  <c r="AC456" i="1"/>
  <c r="P456" i="1" s="1"/>
  <c r="AE456" i="1"/>
  <c r="AF456" i="1"/>
  <c r="AG456" i="1"/>
  <c r="CU456" i="1" s="1"/>
  <c r="T456" i="1" s="1"/>
  <c r="AH456" i="1"/>
  <c r="AI456" i="1"/>
  <c r="AJ456" i="1"/>
  <c r="CX456" i="1" s="1"/>
  <c r="W456" i="1" s="1"/>
  <c r="CQ456" i="1"/>
  <c r="CV456" i="1"/>
  <c r="U456" i="1" s="1"/>
  <c r="CW456" i="1"/>
  <c r="V456" i="1" s="1"/>
  <c r="GL456" i="1"/>
  <c r="GN456" i="1"/>
  <c r="GO456" i="1"/>
  <c r="GP456" i="1"/>
  <c r="GV456" i="1"/>
  <c r="HC456" i="1"/>
  <c r="GX456" i="1" s="1"/>
  <c r="I457" i="1"/>
  <c r="S457" i="1"/>
  <c r="X457" i="1" s="1"/>
  <c r="AC457" i="1"/>
  <c r="P457" i="1" s="1"/>
  <c r="AE457" i="1"/>
  <c r="AF457" i="1"/>
  <c r="CT457" i="1" s="1"/>
  <c r="AG457" i="1"/>
  <c r="CU457" i="1" s="1"/>
  <c r="T457" i="1" s="1"/>
  <c r="AH457" i="1"/>
  <c r="AI457" i="1"/>
  <c r="AJ457" i="1"/>
  <c r="CQ457" i="1"/>
  <c r="CV457" i="1"/>
  <c r="U457" i="1" s="1"/>
  <c r="CW457" i="1"/>
  <c r="V457" i="1" s="1"/>
  <c r="CX457" i="1"/>
  <c r="W457" i="1" s="1"/>
  <c r="GL457" i="1"/>
  <c r="GN457" i="1"/>
  <c r="GO457" i="1"/>
  <c r="GP457" i="1"/>
  <c r="GV457" i="1"/>
  <c r="GX457" i="1"/>
  <c r="HC457" i="1"/>
  <c r="C458" i="1"/>
  <c r="D458" i="1"/>
  <c r="I458" i="1"/>
  <c r="K458" i="1"/>
  <c r="P458" i="1"/>
  <c r="W458" i="1"/>
  <c r="AC458" i="1"/>
  <c r="AE458" i="1"/>
  <c r="Q458" i="1" s="1"/>
  <c r="AF458" i="1"/>
  <c r="CT458" i="1" s="1"/>
  <c r="AG458" i="1"/>
  <c r="AH458" i="1"/>
  <c r="AI458" i="1"/>
  <c r="CW458" i="1" s="1"/>
  <c r="V458" i="1" s="1"/>
  <c r="AJ458" i="1"/>
  <c r="CX458" i="1" s="1"/>
  <c r="CQ458" i="1"/>
  <c r="CU458" i="1"/>
  <c r="T458" i="1" s="1"/>
  <c r="CV458" i="1"/>
  <c r="U458" i="1" s="1"/>
  <c r="GL458" i="1"/>
  <c r="GO458" i="1"/>
  <c r="GP458" i="1"/>
  <c r="GV458" i="1"/>
  <c r="GX458" i="1"/>
  <c r="HC458" i="1"/>
  <c r="C459" i="1"/>
  <c r="D459" i="1"/>
  <c r="I459" i="1"/>
  <c r="K459" i="1"/>
  <c r="P459" i="1"/>
  <c r="CP459" i="1" s="1"/>
  <c r="O459" i="1" s="1"/>
  <c r="U459" i="1"/>
  <c r="V459" i="1"/>
  <c r="AB459" i="1"/>
  <c r="AC459" i="1"/>
  <c r="CQ459" i="1" s="1"/>
  <c r="AD459" i="1"/>
  <c r="AE459" i="1"/>
  <c r="Q459" i="1" s="1"/>
  <c r="AF459" i="1"/>
  <c r="S459" i="1" s="1"/>
  <c r="AG459" i="1"/>
  <c r="AH459" i="1"/>
  <c r="AI459" i="1"/>
  <c r="CW459" i="1" s="1"/>
  <c r="AJ459" i="1"/>
  <c r="CX459" i="1" s="1"/>
  <c r="W459" i="1" s="1"/>
  <c r="CS459" i="1"/>
  <c r="CT459" i="1"/>
  <c r="CU459" i="1"/>
  <c r="T459" i="1" s="1"/>
  <c r="CV459" i="1"/>
  <c r="CZ459" i="1"/>
  <c r="GL459" i="1"/>
  <c r="GO459" i="1"/>
  <c r="GP459" i="1"/>
  <c r="GV459" i="1"/>
  <c r="HC459" i="1" s="1"/>
  <c r="GX459" i="1" s="1"/>
  <c r="I460" i="1"/>
  <c r="Q460" i="1"/>
  <c r="R460" i="1"/>
  <c r="S460" i="1"/>
  <c r="X460" i="1" s="1"/>
  <c r="AC460" i="1"/>
  <c r="P460" i="1" s="1"/>
  <c r="AE460" i="1"/>
  <c r="AF460" i="1"/>
  <c r="CT460" i="1" s="1"/>
  <c r="AG460" i="1"/>
  <c r="CU460" i="1" s="1"/>
  <c r="T460" i="1" s="1"/>
  <c r="AH460" i="1"/>
  <c r="AI460" i="1"/>
  <c r="AJ460" i="1"/>
  <c r="CX460" i="1" s="1"/>
  <c r="W460" i="1" s="1"/>
  <c r="CQ460" i="1"/>
  <c r="CV460" i="1"/>
  <c r="U460" i="1" s="1"/>
  <c r="CW460" i="1"/>
  <c r="V460" i="1" s="1"/>
  <c r="GL460" i="1"/>
  <c r="GO460" i="1"/>
  <c r="GP460" i="1"/>
  <c r="GV460" i="1"/>
  <c r="HC460" i="1"/>
  <c r="GX460" i="1" s="1"/>
  <c r="I461" i="1"/>
  <c r="Q461" i="1" s="1"/>
  <c r="R461" i="1"/>
  <c r="AB461" i="1"/>
  <c r="AC461" i="1"/>
  <c r="AD461" i="1"/>
  <c r="AE461" i="1"/>
  <c r="AF461" i="1"/>
  <c r="AG461" i="1"/>
  <c r="CU461" i="1" s="1"/>
  <c r="T461" i="1" s="1"/>
  <c r="AH461" i="1"/>
  <c r="CV461" i="1" s="1"/>
  <c r="U461" i="1" s="1"/>
  <c r="AI461" i="1"/>
  <c r="AJ461" i="1"/>
  <c r="CR461" i="1"/>
  <c r="CS461" i="1"/>
  <c r="CT461" i="1"/>
  <c r="CW461" i="1"/>
  <c r="V461" i="1" s="1"/>
  <c r="CX461" i="1"/>
  <c r="W461" i="1" s="1"/>
  <c r="GL461" i="1"/>
  <c r="GO461" i="1"/>
  <c r="GP461" i="1"/>
  <c r="GV461" i="1"/>
  <c r="HC461" i="1" s="1"/>
  <c r="GX461" i="1" s="1"/>
  <c r="B463" i="1"/>
  <c r="B424" i="1" s="1"/>
  <c r="C463" i="1"/>
  <c r="C424" i="1" s="1"/>
  <c r="D463" i="1"/>
  <c r="D424" i="1" s="1"/>
  <c r="F463" i="1"/>
  <c r="F424" i="1" s="1"/>
  <c r="G463" i="1"/>
  <c r="G424" i="1" s="1"/>
  <c r="AT463" i="1"/>
  <c r="AT424" i="1" s="1"/>
  <c r="BX463" i="1"/>
  <c r="BZ463" i="1"/>
  <c r="CC463" i="1"/>
  <c r="CC424" i="1" s="1"/>
  <c r="CK463" i="1"/>
  <c r="CL463" i="1"/>
  <c r="BC463" i="1" s="1"/>
  <c r="BC424" i="1" s="1"/>
  <c r="CM463" i="1"/>
  <c r="CM424" i="1" s="1"/>
  <c r="EG463" i="1"/>
  <c r="EV463" i="1"/>
  <c r="FP463" i="1"/>
  <c r="FP424" i="1" s="1"/>
  <c r="GC463" i="1"/>
  <c r="GD463" i="1"/>
  <c r="GD424" i="1" s="1"/>
  <c r="GE463" i="1"/>
  <c r="GE424" i="1" s="1"/>
  <c r="F481" i="1"/>
  <c r="D493" i="1"/>
  <c r="E495" i="1"/>
  <c r="Z495" i="1"/>
  <c r="AA495" i="1"/>
  <c r="AM495" i="1"/>
  <c r="AN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BT495" i="1"/>
  <c r="BU495" i="1"/>
  <c r="BV495" i="1"/>
  <c r="BW495" i="1"/>
  <c r="CN495" i="1"/>
  <c r="CO495" i="1"/>
  <c r="CP495" i="1"/>
  <c r="CQ495" i="1"/>
  <c r="CR495" i="1"/>
  <c r="CS495" i="1"/>
  <c r="CT495" i="1"/>
  <c r="CU495" i="1"/>
  <c r="CV495" i="1"/>
  <c r="CW495" i="1"/>
  <c r="CX495" i="1"/>
  <c r="CY495" i="1"/>
  <c r="CZ495" i="1"/>
  <c r="DA495" i="1"/>
  <c r="DB495" i="1"/>
  <c r="DC495" i="1"/>
  <c r="DD495" i="1"/>
  <c r="DE495" i="1"/>
  <c r="DF495" i="1"/>
  <c r="DR495" i="1"/>
  <c r="DS495" i="1"/>
  <c r="EE495" i="1"/>
  <c r="EF495" i="1"/>
  <c r="EW495" i="1"/>
  <c r="EX495" i="1"/>
  <c r="EY495" i="1"/>
  <c r="EZ495" i="1"/>
  <c r="FA495" i="1"/>
  <c r="FB495" i="1"/>
  <c r="FC495" i="1"/>
  <c r="FD495" i="1"/>
  <c r="FE495" i="1"/>
  <c r="FF495" i="1"/>
  <c r="FG495" i="1"/>
  <c r="FH495" i="1"/>
  <c r="FI495" i="1"/>
  <c r="FJ495" i="1"/>
  <c r="FK495" i="1"/>
  <c r="FL495" i="1"/>
  <c r="FM495" i="1"/>
  <c r="FN495" i="1"/>
  <c r="FO495" i="1"/>
  <c r="GF495" i="1"/>
  <c r="GG495" i="1"/>
  <c r="GH495" i="1"/>
  <c r="GI495" i="1"/>
  <c r="GJ495" i="1"/>
  <c r="GK495" i="1"/>
  <c r="GL495" i="1"/>
  <c r="GM495" i="1"/>
  <c r="GN495" i="1"/>
  <c r="GO495" i="1"/>
  <c r="GP495" i="1"/>
  <c r="GQ495" i="1"/>
  <c r="GR495" i="1"/>
  <c r="GS495" i="1"/>
  <c r="GT495" i="1"/>
  <c r="GU495" i="1"/>
  <c r="GV495" i="1"/>
  <c r="GW495" i="1"/>
  <c r="GX495" i="1"/>
  <c r="C497" i="1"/>
  <c r="D497" i="1"/>
  <c r="P497" i="1"/>
  <c r="S497" i="1"/>
  <c r="CY497" i="1" s="1"/>
  <c r="AC497" i="1"/>
  <c r="CQ497" i="1" s="1"/>
  <c r="AD497" i="1"/>
  <c r="AB497" i="1" s="1"/>
  <c r="AE497" i="1"/>
  <c r="CR497" i="1" s="1"/>
  <c r="AF497" i="1"/>
  <c r="AG497" i="1"/>
  <c r="CU497" i="1" s="1"/>
  <c r="T497" i="1" s="1"/>
  <c r="AH497" i="1"/>
  <c r="CV497" i="1" s="1"/>
  <c r="U497" i="1" s="1"/>
  <c r="AI497" i="1"/>
  <c r="CW497" i="1" s="1"/>
  <c r="V497" i="1" s="1"/>
  <c r="AJ497" i="1"/>
  <c r="CS497" i="1"/>
  <c r="CT497" i="1"/>
  <c r="CX497" i="1"/>
  <c r="W497" i="1" s="1"/>
  <c r="CZ497" i="1"/>
  <c r="GL497" i="1"/>
  <c r="GO497" i="1"/>
  <c r="GP497" i="1"/>
  <c r="GV497" i="1"/>
  <c r="HC497" i="1" s="1"/>
  <c r="GX497" i="1" s="1"/>
  <c r="C498" i="1"/>
  <c r="D498" i="1"/>
  <c r="P498" i="1"/>
  <c r="U498" i="1"/>
  <c r="W498" i="1"/>
  <c r="AC498" i="1"/>
  <c r="CQ498" i="1" s="1"/>
  <c r="AD498" i="1"/>
  <c r="AB498" i="1" s="1"/>
  <c r="AE498" i="1"/>
  <c r="Q498" i="1" s="1"/>
  <c r="AF498" i="1"/>
  <c r="S498" i="1" s="1"/>
  <c r="AG498" i="1"/>
  <c r="AH498" i="1"/>
  <c r="AI498" i="1"/>
  <c r="CW498" i="1" s="1"/>
  <c r="V498" i="1" s="1"/>
  <c r="AJ498" i="1"/>
  <c r="CX498" i="1" s="1"/>
  <c r="CS498" i="1"/>
  <c r="CT498" i="1"/>
  <c r="CU498" i="1"/>
  <c r="T498" i="1" s="1"/>
  <c r="CV498" i="1"/>
  <c r="CZ498" i="1"/>
  <c r="GL498" i="1"/>
  <c r="GO498" i="1"/>
  <c r="GP498" i="1"/>
  <c r="GV498" i="1"/>
  <c r="HC498" i="1" s="1"/>
  <c r="GX498" i="1" s="1"/>
  <c r="I499" i="1"/>
  <c r="P499" i="1" s="1"/>
  <c r="R499" i="1"/>
  <c r="S499" i="1"/>
  <c r="W499" i="1"/>
  <c r="X499" i="1"/>
  <c r="AC499" i="1"/>
  <c r="AE499" i="1"/>
  <c r="Q499" i="1" s="1"/>
  <c r="CP499" i="1" s="1"/>
  <c r="O499" i="1" s="1"/>
  <c r="AF499" i="1"/>
  <c r="CT499" i="1" s="1"/>
  <c r="AG499" i="1"/>
  <c r="CU499" i="1" s="1"/>
  <c r="T499" i="1" s="1"/>
  <c r="AH499" i="1"/>
  <c r="AI499" i="1"/>
  <c r="AJ499" i="1"/>
  <c r="CQ499" i="1"/>
  <c r="CR499" i="1"/>
  <c r="CV499" i="1"/>
  <c r="U499" i="1" s="1"/>
  <c r="CW499" i="1"/>
  <c r="V499" i="1" s="1"/>
  <c r="CX499" i="1"/>
  <c r="GL499" i="1"/>
  <c r="GO499" i="1"/>
  <c r="GP499" i="1"/>
  <c r="GV499" i="1"/>
  <c r="HC499" i="1"/>
  <c r="GX499" i="1" s="1"/>
  <c r="I500" i="1"/>
  <c r="Q500" i="1" s="1"/>
  <c r="R500" i="1"/>
  <c r="T500" i="1"/>
  <c r="AC500" i="1"/>
  <c r="AD500" i="1"/>
  <c r="AE500" i="1"/>
  <c r="AF500" i="1"/>
  <c r="S500" i="1" s="1"/>
  <c r="AG500" i="1"/>
  <c r="CU500" i="1" s="1"/>
  <c r="AH500" i="1"/>
  <c r="CV500" i="1" s="1"/>
  <c r="U500" i="1" s="1"/>
  <c r="AI500" i="1"/>
  <c r="CW500" i="1" s="1"/>
  <c r="V500" i="1" s="1"/>
  <c r="AJ500" i="1"/>
  <c r="CR500" i="1"/>
  <c r="CS500" i="1"/>
  <c r="CX500" i="1"/>
  <c r="GL500" i="1"/>
  <c r="GO500" i="1"/>
  <c r="GP500" i="1"/>
  <c r="GV500" i="1"/>
  <c r="HC500" i="1" s="1"/>
  <c r="GX500" i="1" s="1"/>
  <c r="C501" i="1"/>
  <c r="D501" i="1"/>
  <c r="I501" i="1"/>
  <c r="R501" i="1" s="1"/>
  <c r="K501" i="1"/>
  <c r="AB501" i="1"/>
  <c r="AC501" i="1"/>
  <c r="P501" i="1" s="1"/>
  <c r="AE501" i="1"/>
  <c r="AD501" i="1" s="1"/>
  <c r="AF501" i="1"/>
  <c r="CT501" i="1" s="1"/>
  <c r="AG501" i="1"/>
  <c r="CU501" i="1" s="1"/>
  <c r="T501" i="1" s="1"/>
  <c r="AH501" i="1"/>
  <c r="CV501" i="1" s="1"/>
  <c r="AI501" i="1"/>
  <c r="AJ501" i="1"/>
  <c r="CQ501" i="1"/>
  <c r="CR501" i="1"/>
  <c r="CS501" i="1"/>
  <c r="CW501" i="1"/>
  <c r="V501" i="1" s="1"/>
  <c r="CX501" i="1"/>
  <c r="W501" i="1" s="1"/>
  <c r="GL501" i="1"/>
  <c r="GO501" i="1"/>
  <c r="GP501" i="1"/>
  <c r="GV501" i="1"/>
  <c r="HC501" i="1" s="1"/>
  <c r="C502" i="1"/>
  <c r="D502" i="1"/>
  <c r="I502" i="1"/>
  <c r="K502" i="1"/>
  <c r="P502" i="1"/>
  <c r="Q502" i="1"/>
  <c r="R502" i="1"/>
  <c r="AC502" i="1"/>
  <c r="AD502" i="1"/>
  <c r="AE502" i="1"/>
  <c r="CR502" i="1" s="1"/>
  <c r="AF502" i="1"/>
  <c r="AG502" i="1"/>
  <c r="CU502" i="1" s="1"/>
  <c r="T502" i="1" s="1"/>
  <c r="AH502" i="1"/>
  <c r="AI502" i="1"/>
  <c r="AJ502" i="1"/>
  <c r="CQ502" i="1"/>
  <c r="CV502" i="1"/>
  <c r="U502" i="1" s="1"/>
  <c r="CW502" i="1"/>
  <c r="V502" i="1" s="1"/>
  <c r="CX502" i="1"/>
  <c r="W502" i="1" s="1"/>
  <c r="GL502" i="1"/>
  <c r="GO502" i="1"/>
  <c r="GP502" i="1"/>
  <c r="GV502" i="1"/>
  <c r="HC502" i="1"/>
  <c r="I503" i="1"/>
  <c r="S503" i="1" s="1"/>
  <c r="T503" i="1"/>
  <c r="U503" i="1"/>
  <c r="AB503" i="1"/>
  <c r="AC503" i="1"/>
  <c r="AD503" i="1"/>
  <c r="AE503" i="1"/>
  <c r="AF503" i="1"/>
  <c r="AG503" i="1"/>
  <c r="CU503" i="1" s="1"/>
  <c r="AH503" i="1"/>
  <c r="CV503" i="1" s="1"/>
  <c r="AI503" i="1"/>
  <c r="CW503" i="1" s="1"/>
  <c r="V503" i="1" s="1"/>
  <c r="AJ503" i="1"/>
  <c r="CX503" i="1" s="1"/>
  <c r="W503" i="1" s="1"/>
  <c r="CQ503" i="1"/>
  <c r="CR503" i="1"/>
  <c r="CS503" i="1"/>
  <c r="CT503" i="1"/>
  <c r="GL503" i="1"/>
  <c r="GO503" i="1"/>
  <c r="GP503" i="1"/>
  <c r="GV503" i="1"/>
  <c r="HC503" i="1" s="1"/>
  <c r="GX503" i="1" s="1"/>
  <c r="AC504" i="1"/>
  <c r="AE504" i="1"/>
  <c r="AF504" i="1"/>
  <c r="AG504" i="1"/>
  <c r="AH504" i="1"/>
  <c r="CV504" i="1" s="1"/>
  <c r="AI504" i="1"/>
  <c r="AJ504" i="1"/>
  <c r="CX504" i="1" s="1"/>
  <c r="CU504" i="1"/>
  <c r="CW504" i="1"/>
  <c r="GL504" i="1"/>
  <c r="GO504" i="1"/>
  <c r="GP504" i="1"/>
  <c r="GV504" i="1"/>
  <c r="HC504" i="1" s="1"/>
  <c r="AB505" i="1"/>
  <c r="AC505" i="1"/>
  <c r="AD505" i="1"/>
  <c r="AE505" i="1"/>
  <c r="AF505" i="1"/>
  <c r="CT505" i="1" s="1"/>
  <c r="AG505" i="1"/>
  <c r="CU505" i="1" s="1"/>
  <c r="AH505" i="1"/>
  <c r="AI505" i="1"/>
  <c r="AJ505" i="1"/>
  <c r="CQ505" i="1"/>
  <c r="CR505" i="1"/>
  <c r="CS505" i="1"/>
  <c r="CV505" i="1"/>
  <c r="CW505" i="1"/>
  <c r="CX505" i="1"/>
  <c r="GL505" i="1"/>
  <c r="GO505" i="1"/>
  <c r="GP505" i="1"/>
  <c r="GV505" i="1"/>
  <c r="HC505" i="1"/>
  <c r="I506" i="1"/>
  <c r="S506" i="1" s="1"/>
  <c r="U506" i="1"/>
  <c r="V506" i="1"/>
  <c r="Y506" i="1"/>
  <c r="AB506" i="1"/>
  <c r="AC506" i="1"/>
  <c r="P506" i="1" s="1"/>
  <c r="AD506" i="1"/>
  <c r="AE506" i="1"/>
  <c r="AF506" i="1"/>
  <c r="AG506" i="1"/>
  <c r="CU506" i="1" s="1"/>
  <c r="T506" i="1" s="1"/>
  <c r="AH506" i="1"/>
  <c r="CV506" i="1" s="1"/>
  <c r="AI506" i="1"/>
  <c r="CW506" i="1" s="1"/>
  <c r="AJ506" i="1"/>
  <c r="CQ506" i="1"/>
  <c r="CR506" i="1"/>
  <c r="CS506" i="1"/>
  <c r="CT506" i="1"/>
  <c r="CX506" i="1"/>
  <c r="W506" i="1" s="1"/>
  <c r="GL506" i="1"/>
  <c r="GO506" i="1"/>
  <c r="GP506" i="1"/>
  <c r="GV506" i="1"/>
  <c r="HC506" i="1" s="1"/>
  <c r="GX506" i="1" s="1"/>
  <c r="C507" i="1"/>
  <c r="D507" i="1"/>
  <c r="I507" i="1"/>
  <c r="K507" i="1"/>
  <c r="AC507" i="1"/>
  <c r="AE507" i="1"/>
  <c r="AD507" i="1" s="1"/>
  <c r="AF507" i="1"/>
  <c r="AG507" i="1"/>
  <c r="CU507" i="1" s="1"/>
  <c r="AH507" i="1"/>
  <c r="CV507" i="1" s="1"/>
  <c r="U507" i="1" s="1"/>
  <c r="AI507" i="1"/>
  <c r="AJ507" i="1"/>
  <c r="CW507" i="1"/>
  <c r="CX507" i="1"/>
  <c r="GL507" i="1"/>
  <c r="GO507" i="1"/>
  <c r="GP507" i="1"/>
  <c r="GV507" i="1"/>
  <c r="HC507" i="1" s="1"/>
  <c r="GX507" i="1" s="1"/>
  <c r="C508" i="1"/>
  <c r="D508" i="1"/>
  <c r="I508" i="1"/>
  <c r="K508" i="1"/>
  <c r="Q508" i="1"/>
  <c r="R508" i="1"/>
  <c r="AC508" i="1"/>
  <c r="AE508" i="1"/>
  <c r="AD508" i="1" s="1"/>
  <c r="AB508" i="1" s="1"/>
  <c r="AF508" i="1"/>
  <c r="CT508" i="1" s="1"/>
  <c r="AG508" i="1"/>
  <c r="CU508" i="1" s="1"/>
  <c r="T508" i="1" s="1"/>
  <c r="AH508" i="1"/>
  <c r="CV508" i="1" s="1"/>
  <c r="U508" i="1" s="1"/>
  <c r="AI508" i="1"/>
  <c r="AJ508" i="1"/>
  <c r="CQ508" i="1"/>
  <c r="CW508" i="1"/>
  <c r="V508" i="1" s="1"/>
  <c r="CX508" i="1"/>
  <c r="W508" i="1" s="1"/>
  <c r="GL508" i="1"/>
  <c r="GO508" i="1"/>
  <c r="GP508" i="1"/>
  <c r="GV508" i="1"/>
  <c r="HC508" i="1"/>
  <c r="AB509" i="1"/>
  <c r="AC509" i="1"/>
  <c r="CQ509" i="1" s="1"/>
  <c r="AD509" i="1"/>
  <c r="AE509" i="1"/>
  <c r="AF509" i="1"/>
  <c r="AG509" i="1"/>
  <c r="CU509" i="1" s="1"/>
  <c r="AH509" i="1"/>
  <c r="CV509" i="1" s="1"/>
  <c r="AI509" i="1"/>
  <c r="CW509" i="1" s="1"/>
  <c r="AJ509" i="1"/>
  <c r="CX509" i="1" s="1"/>
  <c r="CR509" i="1"/>
  <c r="CS509" i="1"/>
  <c r="CT509" i="1"/>
  <c r="GL509" i="1"/>
  <c r="GO509" i="1"/>
  <c r="GP509" i="1"/>
  <c r="GV509" i="1"/>
  <c r="HC509" i="1" s="1"/>
  <c r="AC510" i="1"/>
  <c r="AD510" i="1"/>
  <c r="AE510" i="1"/>
  <c r="CR510" i="1" s="1"/>
  <c r="AF510" i="1"/>
  <c r="CT510" i="1" s="1"/>
  <c r="AG510" i="1"/>
  <c r="AH510" i="1"/>
  <c r="AI510" i="1"/>
  <c r="AJ510" i="1"/>
  <c r="CX510" i="1" s="1"/>
  <c r="CS510" i="1"/>
  <c r="CU510" i="1"/>
  <c r="CV510" i="1"/>
  <c r="CW510" i="1"/>
  <c r="GL510" i="1"/>
  <c r="GO510" i="1"/>
  <c r="GP510" i="1"/>
  <c r="GV510" i="1"/>
  <c r="HC510" i="1" s="1"/>
  <c r="C511" i="1"/>
  <c r="D511" i="1"/>
  <c r="I511" i="1"/>
  <c r="Q511" i="1" s="1"/>
  <c r="K511" i="1"/>
  <c r="V511" i="1"/>
  <c r="AB511" i="1"/>
  <c r="AC511" i="1"/>
  <c r="CQ511" i="1" s="1"/>
  <c r="AD511" i="1"/>
  <c r="AE511" i="1"/>
  <c r="CR511" i="1" s="1"/>
  <c r="AF511" i="1"/>
  <c r="AG511" i="1"/>
  <c r="AH511" i="1"/>
  <c r="AI511" i="1"/>
  <c r="CW511" i="1" s="1"/>
  <c r="AJ511" i="1"/>
  <c r="CX511" i="1" s="1"/>
  <c r="W511" i="1" s="1"/>
  <c r="CS511" i="1"/>
  <c r="CT511" i="1"/>
  <c r="CU511" i="1"/>
  <c r="T511" i="1" s="1"/>
  <c r="CV511" i="1"/>
  <c r="U511" i="1" s="1"/>
  <c r="GL511" i="1"/>
  <c r="GO511" i="1"/>
  <c r="GP511" i="1"/>
  <c r="GV511" i="1"/>
  <c r="GX511" i="1"/>
  <c r="HC511" i="1"/>
  <c r="C512" i="1"/>
  <c r="D512" i="1"/>
  <c r="I512" i="1"/>
  <c r="R512" i="1" s="1"/>
  <c r="K512" i="1"/>
  <c r="S512" i="1"/>
  <c r="CY512" i="1" s="1"/>
  <c r="T512" i="1"/>
  <c r="V512" i="1"/>
  <c r="X512" i="1"/>
  <c r="Y512" i="1"/>
  <c r="AB512" i="1"/>
  <c r="AC512" i="1"/>
  <c r="P512" i="1" s="1"/>
  <c r="AD512" i="1"/>
  <c r="AE512" i="1"/>
  <c r="AF512" i="1"/>
  <c r="AG512" i="1"/>
  <c r="AH512" i="1"/>
  <c r="CV512" i="1" s="1"/>
  <c r="U512" i="1" s="1"/>
  <c r="AI512" i="1"/>
  <c r="CW512" i="1" s="1"/>
  <c r="AJ512" i="1"/>
  <c r="CX512" i="1" s="1"/>
  <c r="W512" i="1" s="1"/>
  <c r="CQ512" i="1"/>
  <c r="CR512" i="1"/>
  <c r="CS512" i="1"/>
  <c r="CT512" i="1"/>
  <c r="CU512" i="1"/>
  <c r="GL512" i="1"/>
  <c r="GO512" i="1"/>
  <c r="GP512" i="1"/>
  <c r="GV512" i="1"/>
  <c r="HC512" i="1" s="1"/>
  <c r="GX512" i="1" s="1"/>
  <c r="I513" i="1"/>
  <c r="Q513" i="1" s="1"/>
  <c r="AB513" i="1"/>
  <c r="AC513" i="1"/>
  <c r="P513" i="1" s="1"/>
  <c r="AD513" i="1"/>
  <c r="AE513" i="1"/>
  <c r="AF513" i="1"/>
  <c r="AG513" i="1"/>
  <c r="AH513" i="1"/>
  <c r="AI513" i="1"/>
  <c r="AJ513" i="1"/>
  <c r="CX513" i="1" s="1"/>
  <c r="W513" i="1" s="1"/>
  <c r="CR513" i="1"/>
  <c r="CS513" i="1"/>
  <c r="CT513" i="1"/>
  <c r="CU513" i="1"/>
  <c r="T513" i="1" s="1"/>
  <c r="CV513" i="1"/>
  <c r="CW513" i="1"/>
  <c r="GL513" i="1"/>
  <c r="GO513" i="1"/>
  <c r="GP513" i="1"/>
  <c r="GV513" i="1"/>
  <c r="HC513" i="1" s="1"/>
  <c r="GX513" i="1" s="1"/>
  <c r="I514" i="1"/>
  <c r="Q514" i="1" s="1"/>
  <c r="S514" i="1"/>
  <c r="CZ514" i="1" s="1"/>
  <c r="W514" i="1"/>
  <c r="X514" i="1"/>
  <c r="Y514" i="1"/>
  <c r="AB514" i="1"/>
  <c r="AC514" i="1"/>
  <c r="P514" i="1" s="1"/>
  <c r="AD514" i="1"/>
  <c r="AE514" i="1"/>
  <c r="AF514" i="1"/>
  <c r="AG514" i="1"/>
  <c r="CU514" i="1" s="1"/>
  <c r="T514" i="1" s="1"/>
  <c r="AH514" i="1"/>
  <c r="CV514" i="1" s="1"/>
  <c r="U514" i="1" s="1"/>
  <c r="AI514" i="1"/>
  <c r="CW514" i="1" s="1"/>
  <c r="V514" i="1" s="1"/>
  <c r="AJ514" i="1"/>
  <c r="CX514" i="1" s="1"/>
  <c r="CP514" i="1"/>
  <c r="O514" i="1" s="1"/>
  <c r="GM514" i="1" s="1"/>
  <c r="GN514" i="1" s="1"/>
  <c r="CQ514" i="1"/>
  <c r="CR514" i="1"/>
  <c r="CS514" i="1"/>
  <c r="CT514" i="1"/>
  <c r="CY514" i="1"/>
  <c r="GL514" i="1"/>
  <c r="GO514" i="1"/>
  <c r="GP514" i="1"/>
  <c r="GV514" i="1"/>
  <c r="HC514" i="1" s="1"/>
  <c r="GX514" i="1" s="1"/>
  <c r="C515" i="1"/>
  <c r="D515" i="1"/>
  <c r="I515" i="1"/>
  <c r="K515" i="1"/>
  <c r="P515" i="1"/>
  <c r="R515" i="1"/>
  <c r="AC515" i="1"/>
  <c r="AD515" i="1"/>
  <c r="AE515" i="1"/>
  <c r="CS515" i="1" s="1"/>
  <c r="AF515" i="1"/>
  <c r="S515" i="1" s="1"/>
  <c r="AG515" i="1"/>
  <c r="AH515" i="1"/>
  <c r="AI515" i="1"/>
  <c r="AJ515" i="1"/>
  <c r="CR515" i="1"/>
  <c r="CT515" i="1"/>
  <c r="CU515" i="1"/>
  <c r="T515" i="1" s="1"/>
  <c r="CV515" i="1"/>
  <c r="U515" i="1" s="1"/>
  <c r="CW515" i="1"/>
  <c r="V515" i="1" s="1"/>
  <c r="CX515" i="1"/>
  <c r="W515" i="1" s="1"/>
  <c r="GL515" i="1"/>
  <c r="GO515" i="1"/>
  <c r="GP515" i="1"/>
  <c r="GV515" i="1"/>
  <c r="HC515" i="1" s="1"/>
  <c r="GX515" i="1"/>
  <c r="C516" i="1"/>
  <c r="D516" i="1"/>
  <c r="I516" i="1"/>
  <c r="K516" i="1"/>
  <c r="R516" i="1"/>
  <c r="AC516" i="1"/>
  <c r="P516" i="1" s="1"/>
  <c r="AE516" i="1"/>
  <c r="CR516" i="1" s="1"/>
  <c r="AF516" i="1"/>
  <c r="CT516" i="1" s="1"/>
  <c r="AG516" i="1"/>
  <c r="CU516" i="1" s="1"/>
  <c r="T516" i="1" s="1"/>
  <c r="AH516" i="1"/>
  <c r="CV516" i="1" s="1"/>
  <c r="U516" i="1" s="1"/>
  <c r="AI516" i="1"/>
  <c r="CW516" i="1" s="1"/>
  <c r="V516" i="1" s="1"/>
  <c r="AJ516" i="1"/>
  <c r="CX516" i="1" s="1"/>
  <c r="W516" i="1" s="1"/>
  <c r="CQ516" i="1"/>
  <c r="GL516" i="1"/>
  <c r="GO516" i="1"/>
  <c r="GP516" i="1"/>
  <c r="GV516" i="1"/>
  <c r="HC516" i="1"/>
  <c r="GX516" i="1" s="1"/>
  <c r="I517" i="1"/>
  <c r="R517" i="1" s="1"/>
  <c r="P517" i="1"/>
  <c r="CP517" i="1" s="1"/>
  <c r="O517" i="1" s="1"/>
  <c r="Q517" i="1"/>
  <c r="S517" i="1"/>
  <c r="CY517" i="1" s="1"/>
  <c r="AC517" i="1"/>
  <c r="CQ517" i="1" s="1"/>
  <c r="AD517" i="1"/>
  <c r="AB517" i="1" s="1"/>
  <c r="AE517" i="1"/>
  <c r="AF517" i="1"/>
  <c r="CT517" i="1" s="1"/>
  <c r="AG517" i="1"/>
  <c r="AH517" i="1"/>
  <c r="AI517" i="1"/>
  <c r="AJ517" i="1"/>
  <c r="CU517" i="1"/>
  <c r="T517" i="1" s="1"/>
  <c r="CV517" i="1"/>
  <c r="U517" i="1" s="1"/>
  <c r="CW517" i="1"/>
  <c r="V517" i="1" s="1"/>
  <c r="CX517" i="1"/>
  <c r="W517" i="1" s="1"/>
  <c r="GL517" i="1"/>
  <c r="GO517" i="1"/>
  <c r="GP517" i="1"/>
  <c r="GV517" i="1"/>
  <c r="GX517" i="1"/>
  <c r="HC517" i="1"/>
  <c r="I518" i="1"/>
  <c r="Q518" i="1" s="1"/>
  <c r="X518" i="1"/>
  <c r="AC518" i="1"/>
  <c r="AB518" i="1" s="1"/>
  <c r="AD518" i="1"/>
  <c r="AE518" i="1"/>
  <c r="AF518" i="1"/>
  <c r="S518" i="1" s="1"/>
  <c r="Y518" i="1" s="1"/>
  <c r="AG518" i="1"/>
  <c r="AH518" i="1"/>
  <c r="AI518" i="1"/>
  <c r="CW518" i="1" s="1"/>
  <c r="V518" i="1" s="1"/>
  <c r="AJ518" i="1"/>
  <c r="CX518" i="1" s="1"/>
  <c r="W518" i="1" s="1"/>
  <c r="CQ518" i="1"/>
  <c r="CR518" i="1"/>
  <c r="CS518" i="1"/>
  <c r="CT518" i="1"/>
  <c r="CU518" i="1"/>
  <c r="T518" i="1" s="1"/>
  <c r="CV518" i="1"/>
  <c r="GL518" i="1"/>
  <c r="GO518" i="1"/>
  <c r="GP518" i="1"/>
  <c r="GV518" i="1"/>
  <c r="HC518" i="1" s="1"/>
  <c r="GX518" i="1" s="1"/>
  <c r="AC519" i="1"/>
  <c r="AE519" i="1"/>
  <c r="CR519" i="1" s="1"/>
  <c r="AF519" i="1"/>
  <c r="CT519" i="1" s="1"/>
  <c r="AG519" i="1"/>
  <c r="CU519" i="1" s="1"/>
  <c r="AH519" i="1"/>
  <c r="CV519" i="1" s="1"/>
  <c r="AI519" i="1"/>
  <c r="CW519" i="1" s="1"/>
  <c r="AJ519" i="1"/>
  <c r="CX519" i="1" s="1"/>
  <c r="CQ519" i="1"/>
  <c r="GL519" i="1"/>
  <c r="GO519" i="1"/>
  <c r="GP519" i="1"/>
  <c r="GV519" i="1"/>
  <c r="HC519" i="1"/>
  <c r="I520" i="1"/>
  <c r="R520" i="1" s="1"/>
  <c r="P520" i="1"/>
  <c r="Q520" i="1"/>
  <c r="S520" i="1"/>
  <c r="CY520" i="1" s="1"/>
  <c r="AC520" i="1"/>
  <c r="CQ520" i="1" s="1"/>
  <c r="AE520" i="1"/>
  <c r="AF520" i="1"/>
  <c r="CT520" i="1" s="1"/>
  <c r="AG520" i="1"/>
  <c r="AH520" i="1"/>
  <c r="AI520" i="1"/>
  <c r="AJ520" i="1"/>
  <c r="CU520" i="1"/>
  <c r="T520" i="1" s="1"/>
  <c r="CV520" i="1"/>
  <c r="U520" i="1" s="1"/>
  <c r="CW520" i="1"/>
  <c r="V520" i="1" s="1"/>
  <c r="CX520" i="1"/>
  <c r="W520" i="1" s="1"/>
  <c r="GL520" i="1"/>
  <c r="GO520" i="1"/>
  <c r="GP520" i="1"/>
  <c r="GV520" i="1"/>
  <c r="HC520" i="1"/>
  <c r="GX520" i="1" s="1"/>
  <c r="C521" i="1"/>
  <c r="D521" i="1"/>
  <c r="I521" i="1"/>
  <c r="Q521" i="1" s="1"/>
  <c r="K521" i="1"/>
  <c r="R521" i="1"/>
  <c r="S521" i="1"/>
  <c r="X521" i="1" s="1"/>
  <c r="U521" i="1"/>
  <c r="AC521" i="1"/>
  <c r="AB521" i="1" s="1"/>
  <c r="AD521" i="1"/>
  <c r="AE521" i="1"/>
  <c r="AF521" i="1"/>
  <c r="CT521" i="1" s="1"/>
  <c r="AG521" i="1"/>
  <c r="CU521" i="1" s="1"/>
  <c r="T521" i="1" s="1"/>
  <c r="AH521" i="1"/>
  <c r="CV521" i="1" s="1"/>
  <c r="AI521" i="1"/>
  <c r="CW521" i="1" s="1"/>
  <c r="V521" i="1" s="1"/>
  <c r="AJ521" i="1"/>
  <c r="CX521" i="1" s="1"/>
  <c r="W521" i="1" s="1"/>
  <c r="CQ521" i="1"/>
  <c r="CR521" i="1"/>
  <c r="CS521" i="1"/>
  <c r="CZ521" i="1"/>
  <c r="GL521" i="1"/>
  <c r="GO521" i="1"/>
  <c r="GP521" i="1"/>
  <c r="GV521" i="1"/>
  <c r="HC521" i="1" s="1"/>
  <c r="GX521" i="1" s="1"/>
  <c r="C522" i="1"/>
  <c r="D522" i="1"/>
  <c r="I522" i="1"/>
  <c r="K522" i="1"/>
  <c r="W522" i="1"/>
  <c r="AB522" i="1"/>
  <c r="AC522" i="1"/>
  <c r="AE522" i="1"/>
  <c r="AD522" i="1" s="1"/>
  <c r="AF522" i="1"/>
  <c r="S522" i="1" s="1"/>
  <c r="AG522" i="1"/>
  <c r="AH522" i="1"/>
  <c r="AI522" i="1"/>
  <c r="AJ522" i="1"/>
  <c r="CS522" i="1"/>
  <c r="CT522" i="1"/>
  <c r="CU522" i="1"/>
  <c r="T522" i="1" s="1"/>
  <c r="CV522" i="1"/>
  <c r="U522" i="1" s="1"/>
  <c r="CW522" i="1"/>
  <c r="V522" i="1" s="1"/>
  <c r="CX522" i="1"/>
  <c r="GL522" i="1"/>
  <c r="GO522" i="1"/>
  <c r="GP522" i="1"/>
  <c r="GV522" i="1"/>
  <c r="HC522" i="1" s="1"/>
  <c r="GX522" i="1" s="1"/>
  <c r="I523" i="1"/>
  <c r="Q523" i="1" s="1"/>
  <c r="CP523" i="1" s="1"/>
  <c r="O523" i="1" s="1"/>
  <c r="GM523" i="1" s="1"/>
  <c r="GN523" i="1" s="1"/>
  <c r="S523" i="1"/>
  <c r="CZ523" i="1" s="1"/>
  <c r="V523" i="1"/>
  <c r="X523" i="1"/>
  <c r="Y523" i="1"/>
  <c r="AB523" i="1"/>
  <c r="AC523" i="1"/>
  <c r="P523" i="1" s="1"/>
  <c r="AD523" i="1"/>
  <c r="AE523" i="1"/>
  <c r="AF523" i="1"/>
  <c r="AG523" i="1"/>
  <c r="CU523" i="1" s="1"/>
  <c r="T523" i="1" s="1"/>
  <c r="AH523" i="1"/>
  <c r="CV523" i="1" s="1"/>
  <c r="U523" i="1" s="1"/>
  <c r="AI523" i="1"/>
  <c r="CW523" i="1" s="1"/>
  <c r="AJ523" i="1"/>
  <c r="CX523" i="1" s="1"/>
  <c r="W523" i="1" s="1"/>
  <c r="CQ523" i="1"/>
  <c r="CR523" i="1"/>
  <c r="CS523" i="1"/>
  <c r="CT523" i="1"/>
  <c r="CY523" i="1"/>
  <c r="GL523" i="1"/>
  <c r="GO523" i="1"/>
  <c r="GP523" i="1"/>
  <c r="GV523" i="1"/>
  <c r="HC523" i="1" s="1"/>
  <c r="GX523" i="1" s="1"/>
  <c r="AC524" i="1"/>
  <c r="CQ524" i="1" s="1"/>
  <c r="AD524" i="1"/>
  <c r="AE524" i="1"/>
  <c r="CR524" i="1" s="1"/>
  <c r="AF524" i="1"/>
  <c r="CT524" i="1" s="1"/>
  <c r="AG524" i="1"/>
  <c r="CU524" i="1" s="1"/>
  <c r="AH524" i="1"/>
  <c r="CV524" i="1" s="1"/>
  <c r="AI524" i="1"/>
  <c r="AJ524" i="1"/>
  <c r="CW524" i="1"/>
  <c r="CX524" i="1"/>
  <c r="GL524" i="1"/>
  <c r="GO524" i="1"/>
  <c r="GP524" i="1"/>
  <c r="GV524" i="1"/>
  <c r="HC524" i="1" s="1"/>
  <c r="C525" i="1"/>
  <c r="D525" i="1"/>
  <c r="P525" i="1"/>
  <c r="V525" i="1"/>
  <c r="Y525" i="1"/>
  <c r="AB525" i="1"/>
  <c r="AC525" i="1"/>
  <c r="CQ525" i="1" s="1"/>
  <c r="AD525" i="1"/>
  <c r="AE525" i="1"/>
  <c r="Q525" i="1" s="1"/>
  <c r="AF525" i="1"/>
  <c r="S525" i="1" s="1"/>
  <c r="AG525" i="1"/>
  <c r="AH525" i="1"/>
  <c r="AI525" i="1"/>
  <c r="AJ525" i="1"/>
  <c r="CX525" i="1" s="1"/>
  <c r="W525" i="1" s="1"/>
  <c r="CR525" i="1"/>
  <c r="CS525" i="1"/>
  <c r="CT525" i="1"/>
  <c r="CU525" i="1"/>
  <c r="T525" i="1" s="1"/>
  <c r="CV525" i="1"/>
  <c r="U525" i="1" s="1"/>
  <c r="CW525" i="1"/>
  <c r="GL525" i="1"/>
  <c r="GO525" i="1"/>
  <c r="GP525" i="1"/>
  <c r="GV525" i="1"/>
  <c r="HC525" i="1" s="1"/>
  <c r="GX525" i="1" s="1"/>
  <c r="C526" i="1"/>
  <c r="D526" i="1"/>
  <c r="R526" i="1"/>
  <c r="U526" i="1"/>
  <c r="AC526" i="1"/>
  <c r="P526" i="1" s="1"/>
  <c r="AE526" i="1"/>
  <c r="CR526" i="1" s="1"/>
  <c r="AF526" i="1"/>
  <c r="CT526" i="1" s="1"/>
  <c r="AG526" i="1"/>
  <c r="CU526" i="1" s="1"/>
  <c r="T526" i="1" s="1"/>
  <c r="AH526" i="1"/>
  <c r="CV526" i="1" s="1"/>
  <c r="AI526" i="1"/>
  <c r="CW526" i="1" s="1"/>
  <c r="V526" i="1" s="1"/>
  <c r="AJ526" i="1"/>
  <c r="CX526" i="1" s="1"/>
  <c r="W526" i="1" s="1"/>
  <c r="CQ526" i="1"/>
  <c r="GL526" i="1"/>
  <c r="GO526" i="1"/>
  <c r="GP526" i="1"/>
  <c r="GV526" i="1"/>
  <c r="HC526" i="1"/>
  <c r="GX526" i="1" s="1"/>
  <c r="I527" i="1"/>
  <c r="R527" i="1" s="1"/>
  <c r="P527" i="1"/>
  <c r="Q527" i="1"/>
  <c r="S527" i="1"/>
  <c r="CY527" i="1" s="1"/>
  <c r="AC527" i="1"/>
  <c r="CQ527" i="1" s="1"/>
  <c r="AE527" i="1"/>
  <c r="AF527" i="1"/>
  <c r="CT527" i="1" s="1"/>
  <c r="AG527" i="1"/>
  <c r="AH527" i="1"/>
  <c r="AI527" i="1"/>
  <c r="AJ527" i="1"/>
  <c r="CU527" i="1"/>
  <c r="T527" i="1" s="1"/>
  <c r="CV527" i="1"/>
  <c r="U527" i="1" s="1"/>
  <c r="CW527" i="1"/>
  <c r="V527" i="1" s="1"/>
  <c r="CX527" i="1"/>
  <c r="W527" i="1" s="1"/>
  <c r="GL527" i="1"/>
  <c r="GO527" i="1"/>
  <c r="GP527" i="1"/>
  <c r="GV527" i="1"/>
  <c r="HC527" i="1"/>
  <c r="GX527" i="1" s="1"/>
  <c r="I528" i="1"/>
  <c r="Q528" i="1" s="1"/>
  <c r="Y528" i="1"/>
  <c r="AC528" i="1"/>
  <c r="AB528" i="1" s="1"/>
  <c r="AD528" i="1"/>
  <c r="AE528" i="1"/>
  <c r="AF528" i="1"/>
  <c r="S528" i="1" s="1"/>
  <c r="X528" i="1" s="1"/>
  <c r="AG528" i="1"/>
  <c r="AH528" i="1"/>
  <c r="AI528" i="1"/>
  <c r="CW528" i="1" s="1"/>
  <c r="V528" i="1" s="1"/>
  <c r="AJ528" i="1"/>
  <c r="CX528" i="1" s="1"/>
  <c r="W528" i="1" s="1"/>
  <c r="CQ528" i="1"/>
  <c r="CR528" i="1"/>
  <c r="CS528" i="1"/>
  <c r="CT528" i="1"/>
  <c r="CU528" i="1"/>
  <c r="T528" i="1" s="1"/>
  <c r="CV528" i="1"/>
  <c r="GL528" i="1"/>
  <c r="GO528" i="1"/>
  <c r="GP528" i="1"/>
  <c r="GV528" i="1"/>
  <c r="HC528" i="1" s="1"/>
  <c r="GX528" i="1" s="1"/>
  <c r="C529" i="1"/>
  <c r="D529" i="1"/>
  <c r="P529" i="1"/>
  <c r="S529" i="1"/>
  <c r="T529" i="1"/>
  <c r="AC529" i="1"/>
  <c r="AE529" i="1"/>
  <c r="CR529" i="1" s="1"/>
  <c r="AF529" i="1"/>
  <c r="CT529" i="1" s="1"/>
  <c r="AG529" i="1"/>
  <c r="CU529" i="1" s="1"/>
  <c r="AH529" i="1"/>
  <c r="CV529" i="1" s="1"/>
  <c r="U529" i="1" s="1"/>
  <c r="AI529" i="1"/>
  <c r="CW529" i="1" s="1"/>
  <c r="V529" i="1" s="1"/>
  <c r="AJ529" i="1"/>
  <c r="CQ529" i="1"/>
  <c r="CX529" i="1"/>
  <c r="W529" i="1" s="1"/>
  <c r="CY529" i="1"/>
  <c r="GL529" i="1"/>
  <c r="GO529" i="1"/>
  <c r="GP529" i="1"/>
  <c r="GV529" i="1"/>
  <c r="HC529" i="1"/>
  <c r="GX529" i="1" s="1"/>
  <c r="C530" i="1"/>
  <c r="D530" i="1"/>
  <c r="W530" i="1"/>
  <c r="AC530" i="1"/>
  <c r="AE530" i="1"/>
  <c r="AD530" i="1" s="1"/>
  <c r="AF530" i="1"/>
  <c r="S530" i="1" s="1"/>
  <c r="AG530" i="1"/>
  <c r="AH530" i="1"/>
  <c r="AI530" i="1"/>
  <c r="AJ530" i="1"/>
  <c r="CS530" i="1"/>
  <c r="CT530" i="1"/>
  <c r="CU530" i="1"/>
  <c r="T530" i="1" s="1"/>
  <c r="CV530" i="1"/>
  <c r="U530" i="1" s="1"/>
  <c r="CW530" i="1"/>
  <c r="V530" i="1" s="1"/>
  <c r="CX530" i="1"/>
  <c r="GL530" i="1"/>
  <c r="GO530" i="1"/>
  <c r="GP530" i="1"/>
  <c r="GV530" i="1"/>
  <c r="HC530" i="1" s="1"/>
  <c r="GX530" i="1" s="1"/>
  <c r="I531" i="1"/>
  <c r="Q531" i="1" s="1"/>
  <c r="S531" i="1"/>
  <c r="CZ531" i="1" s="1"/>
  <c r="X531" i="1"/>
  <c r="Y531" i="1"/>
  <c r="AB531" i="1"/>
  <c r="AC531" i="1"/>
  <c r="P531" i="1" s="1"/>
  <c r="CP531" i="1" s="1"/>
  <c r="O531" i="1" s="1"/>
  <c r="GM531" i="1" s="1"/>
  <c r="GN531" i="1" s="1"/>
  <c r="AD531" i="1"/>
  <c r="AE531" i="1"/>
  <c r="AF531" i="1"/>
  <c r="AG531" i="1"/>
  <c r="CU531" i="1" s="1"/>
  <c r="T531" i="1" s="1"/>
  <c r="AH531" i="1"/>
  <c r="CV531" i="1" s="1"/>
  <c r="U531" i="1" s="1"/>
  <c r="AI531" i="1"/>
  <c r="CW531" i="1" s="1"/>
  <c r="V531" i="1" s="1"/>
  <c r="AJ531" i="1"/>
  <c r="CX531" i="1" s="1"/>
  <c r="W531" i="1" s="1"/>
  <c r="CQ531" i="1"/>
  <c r="CR531" i="1"/>
  <c r="CS531" i="1"/>
  <c r="CT531" i="1"/>
  <c r="CY531" i="1"/>
  <c r="GL531" i="1"/>
  <c r="GO531" i="1"/>
  <c r="GP531" i="1"/>
  <c r="GV531" i="1"/>
  <c r="HC531" i="1" s="1"/>
  <c r="GX531" i="1" s="1"/>
  <c r="I532" i="1"/>
  <c r="P532" i="1"/>
  <c r="R532" i="1"/>
  <c r="S532" i="1"/>
  <c r="AC532" i="1"/>
  <c r="CQ532" i="1" s="1"/>
  <c r="AD532" i="1"/>
  <c r="AE532" i="1"/>
  <c r="CR532" i="1" s="1"/>
  <c r="AF532" i="1"/>
  <c r="CT532" i="1" s="1"/>
  <c r="AG532" i="1"/>
  <c r="CU532" i="1" s="1"/>
  <c r="T532" i="1" s="1"/>
  <c r="AH532" i="1"/>
  <c r="CV532" i="1" s="1"/>
  <c r="U532" i="1" s="1"/>
  <c r="AI532" i="1"/>
  <c r="AJ532" i="1"/>
  <c r="CW532" i="1"/>
  <c r="V532" i="1" s="1"/>
  <c r="CX532" i="1"/>
  <c r="W532" i="1" s="1"/>
  <c r="GL532" i="1"/>
  <c r="GO532" i="1"/>
  <c r="GP532" i="1"/>
  <c r="GV532" i="1"/>
  <c r="HC532" i="1" s="1"/>
  <c r="GX532" i="1" s="1"/>
  <c r="I533" i="1"/>
  <c r="AB533" i="1"/>
  <c r="AC533" i="1"/>
  <c r="AE533" i="1"/>
  <c r="AD533" i="1" s="1"/>
  <c r="AF533" i="1"/>
  <c r="AG533" i="1"/>
  <c r="AH533" i="1"/>
  <c r="AI533" i="1"/>
  <c r="AJ533" i="1"/>
  <c r="CS533" i="1"/>
  <c r="CT533" i="1"/>
  <c r="CU533" i="1"/>
  <c r="T533" i="1" s="1"/>
  <c r="CV533" i="1"/>
  <c r="CW533" i="1"/>
  <c r="V533" i="1" s="1"/>
  <c r="CX533" i="1"/>
  <c r="GL533" i="1"/>
  <c r="GO533" i="1"/>
  <c r="GP533" i="1"/>
  <c r="GV533" i="1"/>
  <c r="HC533" i="1" s="1"/>
  <c r="I534" i="1"/>
  <c r="Q534" i="1" s="1"/>
  <c r="V534" i="1"/>
  <c r="W534" i="1"/>
  <c r="AB534" i="1"/>
  <c r="AC534" i="1"/>
  <c r="P534" i="1" s="1"/>
  <c r="AD534" i="1"/>
  <c r="AE534" i="1"/>
  <c r="AF534" i="1"/>
  <c r="AG534" i="1"/>
  <c r="CU534" i="1" s="1"/>
  <c r="T534" i="1" s="1"/>
  <c r="AH534" i="1"/>
  <c r="CV534" i="1" s="1"/>
  <c r="U534" i="1" s="1"/>
  <c r="AI534" i="1"/>
  <c r="CW534" i="1" s="1"/>
  <c r="AJ534" i="1"/>
  <c r="CX534" i="1" s="1"/>
  <c r="CQ534" i="1"/>
  <c r="CR534" i="1"/>
  <c r="CS534" i="1"/>
  <c r="CT534" i="1"/>
  <c r="GL534" i="1"/>
  <c r="GO534" i="1"/>
  <c r="GP534" i="1"/>
  <c r="GV534" i="1"/>
  <c r="HC534" i="1" s="1"/>
  <c r="GX534" i="1" s="1"/>
  <c r="C535" i="1"/>
  <c r="D535" i="1"/>
  <c r="I535" i="1"/>
  <c r="K535" i="1"/>
  <c r="P535" i="1"/>
  <c r="R535" i="1"/>
  <c r="AC535" i="1"/>
  <c r="AD535" i="1"/>
  <c r="AE535" i="1"/>
  <c r="CS535" i="1" s="1"/>
  <c r="AF535" i="1"/>
  <c r="S535" i="1" s="1"/>
  <c r="AG535" i="1"/>
  <c r="AH535" i="1"/>
  <c r="AI535" i="1"/>
  <c r="AJ535" i="1"/>
  <c r="CR535" i="1"/>
  <c r="CT535" i="1"/>
  <c r="CU535" i="1"/>
  <c r="T535" i="1" s="1"/>
  <c r="CV535" i="1"/>
  <c r="U535" i="1" s="1"/>
  <c r="CW535" i="1"/>
  <c r="V535" i="1" s="1"/>
  <c r="CX535" i="1"/>
  <c r="W535" i="1" s="1"/>
  <c r="GL535" i="1"/>
  <c r="GO535" i="1"/>
  <c r="GP535" i="1"/>
  <c r="GV535" i="1"/>
  <c r="HC535" i="1" s="1"/>
  <c r="GX535" i="1" s="1"/>
  <c r="C536" i="1"/>
  <c r="D536" i="1"/>
  <c r="I536" i="1"/>
  <c r="K536" i="1"/>
  <c r="R536" i="1"/>
  <c r="U536" i="1"/>
  <c r="AC536" i="1"/>
  <c r="AE536" i="1"/>
  <c r="CR536" i="1" s="1"/>
  <c r="AF536" i="1"/>
  <c r="CT536" i="1" s="1"/>
  <c r="AG536" i="1"/>
  <c r="CU536" i="1" s="1"/>
  <c r="T536" i="1" s="1"/>
  <c r="AH536" i="1"/>
  <c r="CV536" i="1" s="1"/>
  <c r="AI536" i="1"/>
  <c r="CW536" i="1" s="1"/>
  <c r="V536" i="1" s="1"/>
  <c r="AJ536" i="1"/>
  <c r="CX536" i="1" s="1"/>
  <c r="W536" i="1" s="1"/>
  <c r="CQ536" i="1"/>
  <c r="GL536" i="1"/>
  <c r="GO536" i="1"/>
  <c r="GP536" i="1"/>
  <c r="GV536" i="1"/>
  <c r="HC536" i="1"/>
  <c r="GX536" i="1" s="1"/>
  <c r="I537" i="1"/>
  <c r="P537" i="1"/>
  <c r="S537" i="1"/>
  <c r="CY537" i="1" s="1"/>
  <c r="AC537" i="1"/>
  <c r="CQ537" i="1" s="1"/>
  <c r="AD537" i="1"/>
  <c r="AB537" i="1" s="1"/>
  <c r="AE537" i="1"/>
  <c r="AF537" i="1"/>
  <c r="CT537" i="1" s="1"/>
  <c r="AG537" i="1"/>
  <c r="AH537" i="1"/>
  <c r="AI537" i="1"/>
  <c r="AJ537" i="1"/>
  <c r="CU537" i="1"/>
  <c r="T537" i="1" s="1"/>
  <c r="CV537" i="1"/>
  <c r="U537" i="1" s="1"/>
  <c r="CW537" i="1"/>
  <c r="V537" i="1" s="1"/>
  <c r="CX537" i="1"/>
  <c r="W537" i="1" s="1"/>
  <c r="GL537" i="1"/>
  <c r="GO537" i="1"/>
  <c r="GP537" i="1"/>
  <c r="GV537" i="1"/>
  <c r="GX537" i="1"/>
  <c r="HC537" i="1"/>
  <c r="I538" i="1"/>
  <c r="Q538" i="1" s="1"/>
  <c r="X538" i="1"/>
  <c r="Y538" i="1"/>
  <c r="AC538" i="1"/>
  <c r="AB538" i="1" s="1"/>
  <c r="AD538" i="1"/>
  <c r="AE538" i="1"/>
  <c r="AF538" i="1"/>
  <c r="S538" i="1" s="1"/>
  <c r="AG538" i="1"/>
  <c r="AH538" i="1"/>
  <c r="AI538" i="1"/>
  <c r="CW538" i="1" s="1"/>
  <c r="V538" i="1" s="1"/>
  <c r="AJ538" i="1"/>
  <c r="CX538" i="1" s="1"/>
  <c r="W538" i="1" s="1"/>
  <c r="CQ538" i="1"/>
  <c r="CR538" i="1"/>
  <c r="CS538" i="1"/>
  <c r="CT538" i="1"/>
  <c r="CU538" i="1"/>
  <c r="T538" i="1" s="1"/>
  <c r="CV538" i="1"/>
  <c r="GL538" i="1"/>
  <c r="GO538" i="1"/>
  <c r="GP538" i="1"/>
  <c r="GV538" i="1"/>
  <c r="HC538" i="1" s="1"/>
  <c r="GX538" i="1" s="1"/>
  <c r="C539" i="1"/>
  <c r="D539" i="1"/>
  <c r="I539" i="1"/>
  <c r="K539" i="1"/>
  <c r="AC539" i="1"/>
  <c r="CQ539" i="1" s="1"/>
  <c r="AE539" i="1"/>
  <c r="AF539" i="1"/>
  <c r="AG539" i="1"/>
  <c r="CU539" i="1" s="1"/>
  <c r="T539" i="1" s="1"/>
  <c r="AH539" i="1"/>
  <c r="AI539" i="1"/>
  <c r="AJ539" i="1"/>
  <c r="CV539" i="1"/>
  <c r="U539" i="1" s="1"/>
  <c r="CW539" i="1"/>
  <c r="V539" i="1" s="1"/>
  <c r="CX539" i="1"/>
  <c r="W539" i="1" s="1"/>
  <c r="GL539" i="1"/>
  <c r="GO539" i="1"/>
  <c r="GP539" i="1"/>
  <c r="GV539" i="1"/>
  <c r="HC539" i="1"/>
  <c r="GX539" i="1" s="1"/>
  <c r="C540" i="1"/>
  <c r="D540" i="1"/>
  <c r="I540" i="1"/>
  <c r="I546" i="1" s="1"/>
  <c r="K540" i="1"/>
  <c r="AC540" i="1"/>
  <c r="P540" i="1" s="1"/>
  <c r="AE540" i="1"/>
  <c r="AD540" i="1" s="1"/>
  <c r="AB540" i="1" s="1"/>
  <c r="AF540" i="1"/>
  <c r="AG540" i="1"/>
  <c r="CU540" i="1" s="1"/>
  <c r="T540" i="1" s="1"/>
  <c r="AH540" i="1"/>
  <c r="CV540" i="1" s="1"/>
  <c r="U540" i="1" s="1"/>
  <c r="AI540" i="1"/>
  <c r="CW540" i="1" s="1"/>
  <c r="V540" i="1" s="1"/>
  <c r="AJ540" i="1"/>
  <c r="CX540" i="1" s="1"/>
  <c r="W540" i="1" s="1"/>
  <c r="CQ540" i="1"/>
  <c r="CR540" i="1"/>
  <c r="CS540" i="1"/>
  <c r="CT540" i="1"/>
  <c r="GL540" i="1"/>
  <c r="GO540" i="1"/>
  <c r="GP540" i="1"/>
  <c r="GV540" i="1"/>
  <c r="HC540" i="1" s="1"/>
  <c r="GX540" i="1" s="1"/>
  <c r="I541" i="1"/>
  <c r="P541" i="1"/>
  <c r="R541" i="1"/>
  <c r="AC541" i="1"/>
  <c r="CQ541" i="1" s="1"/>
  <c r="AD541" i="1"/>
  <c r="AE541" i="1"/>
  <c r="CR541" i="1" s="1"/>
  <c r="AF541" i="1"/>
  <c r="CT541" i="1" s="1"/>
  <c r="AG541" i="1"/>
  <c r="CU541" i="1" s="1"/>
  <c r="T541" i="1" s="1"/>
  <c r="AH541" i="1"/>
  <c r="CV541" i="1" s="1"/>
  <c r="U541" i="1" s="1"/>
  <c r="AI541" i="1"/>
  <c r="AJ541" i="1"/>
  <c r="CW541" i="1"/>
  <c r="V541" i="1" s="1"/>
  <c r="CX541" i="1"/>
  <c r="W541" i="1" s="1"/>
  <c r="GL541" i="1"/>
  <c r="GO541" i="1"/>
  <c r="GP541" i="1"/>
  <c r="GV541" i="1"/>
  <c r="HC541" i="1" s="1"/>
  <c r="GX541" i="1" s="1"/>
  <c r="I542" i="1"/>
  <c r="AB542" i="1"/>
  <c r="AC542" i="1"/>
  <c r="AE542" i="1"/>
  <c r="AD542" i="1" s="1"/>
  <c r="AF542" i="1"/>
  <c r="AG542" i="1"/>
  <c r="AH542" i="1"/>
  <c r="AI542" i="1"/>
  <c r="AJ542" i="1"/>
  <c r="CS542" i="1"/>
  <c r="CT542" i="1"/>
  <c r="CU542" i="1"/>
  <c r="T542" i="1" s="1"/>
  <c r="CV542" i="1"/>
  <c r="CW542" i="1"/>
  <c r="CX542" i="1"/>
  <c r="GL542" i="1"/>
  <c r="GO542" i="1"/>
  <c r="GP542" i="1"/>
  <c r="GV542" i="1"/>
  <c r="HC542" i="1" s="1"/>
  <c r="GX542" i="1" s="1"/>
  <c r="I543" i="1"/>
  <c r="Q543" i="1" s="1"/>
  <c r="T543" i="1"/>
  <c r="W543" i="1"/>
  <c r="AC543" i="1"/>
  <c r="P543" i="1" s="1"/>
  <c r="AE543" i="1"/>
  <c r="AD543" i="1" s="1"/>
  <c r="AB543" i="1" s="1"/>
  <c r="AF543" i="1"/>
  <c r="AG543" i="1"/>
  <c r="CU543" i="1" s="1"/>
  <c r="AH543" i="1"/>
  <c r="CV543" i="1" s="1"/>
  <c r="U543" i="1" s="1"/>
  <c r="AI543" i="1"/>
  <c r="CW543" i="1" s="1"/>
  <c r="V543" i="1" s="1"/>
  <c r="AJ543" i="1"/>
  <c r="CX543" i="1" s="1"/>
  <c r="CQ543" i="1"/>
  <c r="CR543" i="1"/>
  <c r="CS543" i="1"/>
  <c r="CT543" i="1"/>
  <c r="GL543" i="1"/>
  <c r="GO543" i="1"/>
  <c r="CC556" i="1" s="1"/>
  <c r="GP543" i="1"/>
  <c r="GV543" i="1"/>
  <c r="HC543" i="1" s="1"/>
  <c r="GX543" i="1" s="1"/>
  <c r="AC544" i="1"/>
  <c r="CQ544" i="1" s="1"/>
  <c r="AD544" i="1"/>
  <c r="AE544" i="1"/>
  <c r="CR544" i="1" s="1"/>
  <c r="AF544" i="1"/>
  <c r="CT544" i="1" s="1"/>
  <c r="AG544" i="1"/>
  <c r="AH544" i="1"/>
  <c r="CV544" i="1" s="1"/>
  <c r="AI544" i="1"/>
  <c r="CW544" i="1" s="1"/>
  <c r="AJ544" i="1"/>
  <c r="CU544" i="1"/>
  <c r="CX544" i="1"/>
  <c r="GL544" i="1"/>
  <c r="GO544" i="1"/>
  <c r="GP544" i="1"/>
  <c r="GV544" i="1"/>
  <c r="HC544" i="1" s="1"/>
  <c r="I545" i="1"/>
  <c r="Q545" i="1"/>
  <c r="AC545" i="1"/>
  <c r="P545" i="1" s="1"/>
  <c r="CP545" i="1" s="1"/>
  <c r="O545" i="1" s="1"/>
  <c r="AE545" i="1"/>
  <c r="AF545" i="1"/>
  <c r="S545" i="1" s="1"/>
  <c r="X545" i="1" s="1"/>
  <c r="AG545" i="1"/>
  <c r="AH545" i="1"/>
  <c r="AI545" i="1"/>
  <c r="AJ545" i="1"/>
  <c r="CS545" i="1"/>
  <c r="CT545" i="1"/>
  <c r="CU545" i="1"/>
  <c r="CV545" i="1"/>
  <c r="CW545" i="1"/>
  <c r="V545" i="1" s="1"/>
  <c r="CX545" i="1"/>
  <c r="GL545" i="1"/>
  <c r="GO545" i="1"/>
  <c r="GP545" i="1"/>
  <c r="GV545" i="1"/>
  <c r="HC545" i="1"/>
  <c r="GX545" i="1" s="1"/>
  <c r="V546" i="1"/>
  <c r="W546" i="1"/>
  <c r="AC546" i="1"/>
  <c r="P546" i="1" s="1"/>
  <c r="AE546" i="1"/>
  <c r="AD546" i="1" s="1"/>
  <c r="AB546" i="1" s="1"/>
  <c r="AF546" i="1"/>
  <c r="AG546" i="1"/>
  <c r="CU546" i="1" s="1"/>
  <c r="T546" i="1" s="1"/>
  <c r="AH546" i="1"/>
  <c r="CV546" i="1" s="1"/>
  <c r="U546" i="1" s="1"/>
  <c r="AI546" i="1"/>
  <c r="AJ546" i="1"/>
  <c r="CX546" i="1" s="1"/>
  <c r="CQ546" i="1"/>
  <c r="CR546" i="1"/>
  <c r="CS546" i="1"/>
  <c r="CT546" i="1"/>
  <c r="CW546" i="1"/>
  <c r="GL546" i="1"/>
  <c r="GO546" i="1"/>
  <c r="GP546" i="1"/>
  <c r="GV546" i="1"/>
  <c r="HC546" i="1" s="1"/>
  <c r="GX546" i="1" s="1"/>
  <c r="I547" i="1"/>
  <c r="Q547" i="1" s="1"/>
  <c r="P547" i="1"/>
  <c r="R547" i="1"/>
  <c r="U547" i="1"/>
  <c r="AC547" i="1"/>
  <c r="CQ547" i="1" s="1"/>
  <c r="AD547" i="1"/>
  <c r="AE547" i="1"/>
  <c r="AF547" i="1"/>
  <c r="CT547" i="1" s="1"/>
  <c r="AG547" i="1"/>
  <c r="CU547" i="1" s="1"/>
  <c r="T547" i="1" s="1"/>
  <c r="AH547" i="1"/>
  <c r="CV547" i="1" s="1"/>
  <c r="AI547" i="1"/>
  <c r="CW547" i="1" s="1"/>
  <c r="V547" i="1" s="1"/>
  <c r="AJ547" i="1"/>
  <c r="CR547" i="1"/>
  <c r="CS547" i="1"/>
  <c r="CX547" i="1"/>
  <c r="W547" i="1" s="1"/>
  <c r="GL547" i="1"/>
  <c r="GO547" i="1"/>
  <c r="GP547" i="1"/>
  <c r="GV547" i="1"/>
  <c r="HC547" i="1" s="1"/>
  <c r="GX547" i="1"/>
  <c r="I548" i="1"/>
  <c r="R548" i="1" s="1"/>
  <c r="Q548" i="1"/>
  <c r="AC548" i="1"/>
  <c r="P548" i="1" s="1"/>
  <c r="CP548" i="1" s="1"/>
  <c r="O548" i="1" s="1"/>
  <c r="AE548" i="1"/>
  <c r="AF548" i="1"/>
  <c r="S548" i="1" s="1"/>
  <c r="X548" i="1" s="1"/>
  <c r="AG548" i="1"/>
  <c r="AH548" i="1"/>
  <c r="AI548" i="1"/>
  <c r="AJ548" i="1"/>
  <c r="CX548" i="1" s="1"/>
  <c r="CS548" i="1"/>
  <c r="CT548" i="1"/>
  <c r="CU548" i="1"/>
  <c r="CV548" i="1"/>
  <c r="CW548" i="1"/>
  <c r="V548" i="1" s="1"/>
  <c r="GL548" i="1"/>
  <c r="GO548" i="1"/>
  <c r="GP548" i="1"/>
  <c r="GV548" i="1"/>
  <c r="HC548" i="1"/>
  <c r="C549" i="1"/>
  <c r="D549" i="1"/>
  <c r="I549" i="1"/>
  <c r="K549" i="1"/>
  <c r="P549" i="1"/>
  <c r="Q549" i="1"/>
  <c r="CP549" i="1" s="1"/>
  <c r="O549" i="1" s="1"/>
  <c r="S549" i="1"/>
  <c r="T549" i="1"/>
  <c r="AC549" i="1"/>
  <c r="CQ549" i="1" s="1"/>
  <c r="AE549" i="1"/>
  <c r="AF549" i="1"/>
  <c r="AG549" i="1"/>
  <c r="CU549" i="1" s="1"/>
  <c r="AH549" i="1"/>
  <c r="AI549" i="1"/>
  <c r="CW549" i="1" s="1"/>
  <c r="V549" i="1" s="1"/>
  <c r="AJ549" i="1"/>
  <c r="CX549" i="1" s="1"/>
  <c r="W549" i="1" s="1"/>
  <c r="CT549" i="1"/>
  <c r="CV549" i="1"/>
  <c r="U549" i="1" s="1"/>
  <c r="CY549" i="1"/>
  <c r="GL549" i="1"/>
  <c r="GO549" i="1"/>
  <c r="GP549" i="1"/>
  <c r="GV549" i="1"/>
  <c r="HC549" i="1"/>
  <c r="GX549" i="1" s="1"/>
  <c r="C550" i="1"/>
  <c r="D550" i="1"/>
  <c r="I550" i="1"/>
  <c r="I552" i="1" s="1"/>
  <c r="K550" i="1"/>
  <c r="X550" i="1"/>
  <c r="AC550" i="1"/>
  <c r="AD550" i="1"/>
  <c r="AE550" i="1"/>
  <c r="AF550" i="1"/>
  <c r="S550" i="1" s="1"/>
  <c r="AG550" i="1"/>
  <c r="AH550" i="1"/>
  <c r="CV550" i="1" s="1"/>
  <c r="U550" i="1" s="1"/>
  <c r="AI550" i="1"/>
  <c r="CW550" i="1" s="1"/>
  <c r="V550" i="1" s="1"/>
  <c r="AJ550" i="1"/>
  <c r="CX550" i="1" s="1"/>
  <c r="CQ550" i="1"/>
  <c r="CR550" i="1"/>
  <c r="CS550" i="1"/>
  <c r="CT550" i="1"/>
  <c r="CU550" i="1"/>
  <c r="T550" i="1" s="1"/>
  <c r="GL550" i="1"/>
  <c r="GO550" i="1"/>
  <c r="FU556" i="1" s="1"/>
  <c r="GP550" i="1"/>
  <c r="GV550" i="1"/>
  <c r="HC550" i="1" s="1"/>
  <c r="GX550" i="1" s="1"/>
  <c r="I551" i="1"/>
  <c r="P551" i="1"/>
  <c r="R551" i="1"/>
  <c r="T551" i="1"/>
  <c r="U551" i="1"/>
  <c r="W551" i="1"/>
  <c r="AC551" i="1"/>
  <c r="AE551" i="1"/>
  <c r="CR551" i="1" s="1"/>
  <c r="AF551" i="1"/>
  <c r="AG551" i="1"/>
  <c r="AH551" i="1"/>
  <c r="CV551" i="1" s="1"/>
  <c r="AI551" i="1"/>
  <c r="AJ551" i="1"/>
  <c r="CX551" i="1" s="1"/>
  <c r="CQ551" i="1"/>
  <c r="CU551" i="1"/>
  <c r="CW551" i="1"/>
  <c r="V551" i="1" s="1"/>
  <c r="GL551" i="1"/>
  <c r="GO551" i="1"/>
  <c r="GP551" i="1"/>
  <c r="GV551" i="1"/>
  <c r="HC551" i="1"/>
  <c r="GX551" i="1" s="1"/>
  <c r="AC552" i="1"/>
  <c r="AE552" i="1"/>
  <c r="CR552" i="1" s="1"/>
  <c r="AF552" i="1"/>
  <c r="CT552" i="1" s="1"/>
  <c r="AG552" i="1"/>
  <c r="AH552" i="1"/>
  <c r="AI552" i="1"/>
  <c r="AJ552" i="1"/>
  <c r="CQ552" i="1"/>
  <c r="CS552" i="1"/>
  <c r="CU552" i="1"/>
  <c r="CV552" i="1"/>
  <c r="CW552" i="1"/>
  <c r="CX552" i="1"/>
  <c r="GL552" i="1"/>
  <c r="GO552" i="1"/>
  <c r="GP552" i="1"/>
  <c r="GV552" i="1"/>
  <c r="HC552" i="1"/>
  <c r="I553" i="1"/>
  <c r="Q553" i="1" s="1"/>
  <c r="AC553" i="1"/>
  <c r="P553" i="1" s="1"/>
  <c r="AD553" i="1"/>
  <c r="AE553" i="1"/>
  <c r="AF553" i="1"/>
  <c r="S553" i="1" s="1"/>
  <c r="AG553" i="1"/>
  <c r="AH553" i="1"/>
  <c r="CV553" i="1" s="1"/>
  <c r="U553" i="1" s="1"/>
  <c r="AI553" i="1"/>
  <c r="CW553" i="1" s="1"/>
  <c r="V553" i="1" s="1"/>
  <c r="AJ553" i="1"/>
  <c r="CX553" i="1" s="1"/>
  <c r="W553" i="1" s="1"/>
  <c r="CQ553" i="1"/>
  <c r="CR553" i="1"/>
  <c r="CS553" i="1"/>
  <c r="CT553" i="1"/>
  <c r="CU553" i="1"/>
  <c r="T553" i="1" s="1"/>
  <c r="GL553" i="1"/>
  <c r="GO553" i="1"/>
  <c r="GP553" i="1"/>
  <c r="GV553" i="1"/>
  <c r="HC553" i="1" s="1"/>
  <c r="GX553" i="1" s="1"/>
  <c r="AC554" i="1"/>
  <c r="AE554" i="1"/>
  <c r="CR554" i="1" s="1"/>
  <c r="AF554" i="1"/>
  <c r="AG554" i="1"/>
  <c r="AH554" i="1"/>
  <c r="CV554" i="1" s="1"/>
  <c r="AI554" i="1"/>
  <c r="AJ554" i="1"/>
  <c r="CX554" i="1" s="1"/>
  <c r="CQ554" i="1"/>
  <c r="CU554" i="1"/>
  <c r="CW554" i="1"/>
  <c r="GL554" i="1"/>
  <c r="GO554" i="1"/>
  <c r="GP554" i="1"/>
  <c r="GV554" i="1"/>
  <c r="HC554" i="1"/>
  <c r="B556" i="1"/>
  <c r="B495" i="1" s="1"/>
  <c r="C556" i="1"/>
  <c r="C495" i="1" s="1"/>
  <c r="D556" i="1"/>
  <c r="D495" i="1" s="1"/>
  <c r="F556" i="1"/>
  <c r="F495" i="1" s="1"/>
  <c r="G556" i="1"/>
  <c r="G495" i="1" s="1"/>
  <c r="AO556" i="1"/>
  <c r="AP556" i="1"/>
  <c r="BB556" i="1"/>
  <c r="F569" i="1" s="1"/>
  <c r="BC556" i="1"/>
  <c r="BD556" i="1"/>
  <c r="BD495" i="1" s="1"/>
  <c r="BX556" i="1"/>
  <c r="BX495" i="1" s="1"/>
  <c r="BY556" i="1"/>
  <c r="BY495" i="1" s="1"/>
  <c r="CK556" i="1"/>
  <c r="CK495" i="1" s="1"/>
  <c r="CL556" i="1"/>
  <c r="CL495" i="1" s="1"/>
  <c r="CM556" i="1"/>
  <c r="CM495" i="1" s="1"/>
  <c r="EG556" i="1"/>
  <c r="EG495" i="1" s="1"/>
  <c r="FP556" i="1"/>
  <c r="FP495" i="1" s="1"/>
  <c r="FQ556" i="1"/>
  <c r="FR556" i="1"/>
  <c r="GC556" i="1"/>
  <c r="GD556" i="1"/>
  <c r="GE556" i="1"/>
  <c r="GE495" i="1" s="1"/>
  <c r="P560" i="1"/>
  <c r="F581" i="1"/>
  <c r="D586" i="1"/>
  <c r="B588" i="1"/>
  <c r="E588" i="1"/>
  <c r="Z588" i="1"/>
  <c r="AA588" i="1"/>
  <c r="AM588" i="1"/>
  <c r="AN588" i="1"/>
  <c r="BE588" i="1"/>
  <c r="BF588" i="1"/>
  <c r="BG588" i="1"/>
  <c r="BH588" i="1"/>
  <c r="BI588" i="1"/>
  <c r="BJ588" i="1"/>
  <c r="BK588" i="1"/>
  <c r="BL588" i="1"/>
  <c r="BM588" i="1"/>
  <c r="BN588" i="1"/>
  <c r="BO588" i="1"/>
  <c r="BP588" i="1"/>
  <c r="BQ588" i="1"/>
  <c r="BR588" i="1"/>
  <c r="BS588" i="1"/>
  <c r="BT588" i="1"/>
  <c r="BU588" i="1"/>
  <c r="BV588" i="1"/>
  <c r="BW588" i="1"/>
  <c r="CN588" i="1"/>
  <c r="CO588" i="1"/>
  <c r="CP588" i="1"/>
  <c r="CQ588" i="1"/>
  <c r="CR588" i="1"/>
  <c r="CS588" i="1"/>
  <c r="CT588" i="1"/>
  <c r="CU588" i="1"/>
  <c r="CV588" i="1"/>
  <c r="CW588" i="1"/>
  <c r="CX588" i="1"/>
  <c r="CY588" i="1"/>
  <c r="CZ588" i="1"/>
  <c r="DA588" i="1"/>
  <c r="DB588" i="1"/>
  <c r="DC588" i="1"/>
  <c r="DD588" i="1"/>
  <c r="DE588" i="1"/>
  <c r="DF588" i="1"/>
  <c r="DR588" i="1"/>
  <c r="DS588" i="1"/>
  <c r="EE588" i="1"/>
  <c r="EF588" i="1"/>
  <c r="EW588" i="1"/>
  <c r="EX588" i="1"/>
  <c r="EY588" i="1"/>
  <c r="EZ588" i="1"/>
  <c r="FA588" i="1"/>
  <c r="FB588" i="1"/>
  <c r="FC588" i="1"/>
  <c r="FD588" i="1"/>
  <c r="FE588" i="1"/>
  <c r="FF588" i="1"/>
  <c r="FG588" i="1"/>
  <c r="FH588" i="1"/>
  <c r="FI588" i="1"/>
  <c r="FJ588" i="1"/>
  <c r="FK588" i="1"/>
  <c r="FL588" i="1"/>
  <c r="FM588" i="1"/>
  <c r="FN588" i="1"/>
  <c r="FO588" i="1"/>
  <c r="GF588" i="1"/>
  <c r="GG588" i="1"/>
  <c r="GH588" i="1"/>
  <c r="GI588" i="1"/>
  <c r="GJ588" i="1"/>
  <c r="GK588" i="1"/>
  <c r="GL588" i="1"/>
  <c r="GM588" i="1"/>
  <c r="GN588" i="1"/>
  <c r="GO588" i="1"/>
  <c r="GP588" i="1"/>
  <c r="GQ588" i="1"/>
  <c r="GR588" i="1"/>
  <c r="GS588" i="1"/>
  <c r="GT588" i="1"/>
  <c r="GU588" i="1"/>
  <c r="GV588" i="1"/>
  <c r="GW588" i="1"/>
  <c r="GX588" i="1"/>
  <c r="C590" i="1"/>
  <c r="D590" i="1"/>
  <c r="I590" i="1"/>
  <c r="K590" i="1"/>
  <c r="P590" i="1"/>
  <c r="Q590" i="1"/>
  <c r="AD595" i="1" s="1"/>
  <c r="S590" i="1"/>
  <c r="T590" i="1"/>
  <c r="V590" i="1"/>
  <c r="AC590" i="1"/>
  <c r="CQ590" i="1" s="1"/>
  <c r="AE590" i="1"/>
  <c r="CS590" i="1" s="1"/>
  <c r="AF590" i="1"/>
  <c r="AG590" i="1"/>
  <c r="AH590" i="1"/>
  <c r="CV590" i="1" s="1"/>
  <c r="U590" i="1" s="1"/>
  <c r="AH595" i="1" s="1"/>
  <c r="AI590" i="1"/>
  <c r="CW590" i="1" s="1"/>
  <c r="AJ590" i="1"/>
  <c r="CX590" i="1" s="1"/>
  <c r="W590" i="1" s="1"/>
  <c r="CT590" i="1"/>
  <c r="CU590" i="1"/>
  <c r="GL590" i="1"/>
  <c r="GO590" i="1"/>
  <c r="GP590" i="1"/>
  <c r="GV590" i="1"/>
  <c r="HC590" i="1" s="1"/>
  <c r="GX590" i="1" s="1"/>
  <c r="C591" i="1"/>
  <c r="D591" i="1"/>
  <c r="I591" i="1"/>
  <c r="K591" i="1"/>
  <c r="R591" i="1"/>
  <c r="U591" i="1"/>
  <c r="AB591" i="1"/>
  <c r="AC591" i="1"/>
  <c r="P591" i="1" s="1"/>
  <c r="AD591" i="1"/>
  <c r="AE591" i="1"/>
  <c r="CR591" i="1" s="1"/>
  <c r="AF591" i="1"/>
  <c r="AG591" i="1"/>
  <c r="CU591" i="1" s="1"/>
  <c r="T591" i="1" s="1"/>
  <c r="AH591" i="1"/>
  <c r="AI591" i="1"/>
  <c r="CW591" i="1" s="1"/>
  <c r="V591" i="1" s="1"/>
  <c r="EA595" i="1" s="1"/>
  <c r="AJ591" i="1"/>
  <c r="CQ591" i="1"/>
  <c r="CS591" i="1"/>
  <c r="CT591" i="1"/>
  <c r="CV591" i="1"/>
  <c r="CX591" i="1"/>
  <c r="W591" i="1" s="1"/>
  <c r="GL591" i="1"/>
  <c r="GO591" i="1"/>
  <c r="GP591" i="1"/>
  <c r="FV595" i="1" s="1"/>
  <c r="GV591" i="1"/>
  <c r="GX591" i="1"/>
  <c r="HC591" i="1"/>
  <c r="I592" i="1"/>
  <c r="Q592" i="1"/>
  <c r="R592" i="1"/>
  <c r="AC592" i="1"/>
  <c r="P592" i="1" s="1"/>
  <c r="AE592" i="1"/>
  <c r="AD592" i="1" s="1"/>
  <c r="AF592" i="1"/>
  <c r="S592" i="1" s="1"/>
  <c r="AG592" i="1"/>
  <c r="CU592" i="1" s="1"/>
  <c r="T592" i="1" s="1"/>
  <c r="AH592" i="1"/>
  <c r="AI592" i="1"/>
  <c r="AJ592" i="1"/>
  <c r="CX592" i="1" s="1"/>
  <c r="W592" i="1" s="1"/>
  <c r="CT592" i="1"/>
  <c r="CV592" i="1"/>
  <c r="U592" i="1" s="1"/>
  <c r="CW592" i="1"/>
  <c r="V592" i="1" s="1"/>
  <c r="GL592" i="1"/>
  <c r="GN592" i="1"/>
  <c r="GO592" i="1"/>
  <c r="GP592" i="1"/>
  <c r="CD595" i="1" s="1"/>
  <c r="GV592" i="1"/>
  <c r="HC592" i="1"/>
  <c r="GX592" i="1" s="1"/>
  <c r="I593" i="1"/>
  <c r="P593" i="1" s="1"/>
  <c r="S593" i="1"/>
  <c r="CY593" i="1" s="1"/>
  <c r="V593" i="1"/>
  <c r="Y593" i="1"/>
  <c r="AC593" i="1"/>
  <c r="AE593" i="1"/>
  <c r="X593" i="1" s="1"/>
  <c r="AF593" i="1"/>
  <c r="CT593" i="1" s="1"/>
  <c r="AG593" i="1"/>
  <c r="CU593" i="1" s="1"/>
  <c r="T593" i="1" s="1"/>
  <c r="AH593" i="1"/>
  <c r="AI593" i="1"/>
  <c r="AJ593" i="1"/>
  <c r="CX593" i="1" s="1"/>
  <c r="W593" i="1" s="1"/>
  <c r="CQ593" i="1"/>
  <c r="CR593" i="1"/>
  <c r="CV593" i="1"/>
  <c r="U593" i="1" s="1"/>
  <c r="CW593" i="1"/>
  <c r="GL593" i="1"/>
  <c r="GN593" i="1"/>
  <c r="GO593" i="1"/>
  <c r="GP593" i="1"/>
  <c r="GV593" i="1"/>
  <c r="HC593" i="1" s="1"/>
  <c r="GX593" i="1" s="1"/>
  <c r="B595" i="1"/>
  <c r="C595" i="1"/>
  <c r="C588" i="1" s="1"/>
  <c r="D595" i="1"/>
  <c r="D588" i="1" s="1"/>
  <c r="F595" i="1"/>
  <c r="F588" i="1" s="1"/>
  <c r="G595" i="1"/>
  <c r="G588" i="1" s="1"/>
  <c r="AO595" i="1"/>
  <c r="AO588" i="1" s="1"/>
  <c r="AQ595" i="1"/>
  <c r="AQ588" i="1" s="1"/>
  <c r="BB595" i="1"/>
  <c r="BB588" i="1" s="1"/>
  <c r="BC595" i="1"/>
  <c r="BC588" i="1" s="1"/>
  <c r="BD595" i="1"/>
  <c r="BD588" i="1" s="1"/>
  <c r="BX595" i="1"/>
  <c r="BX588" i="1" s="1"/>
  <c r="BZ595" i="1"/>
  <c r="BZ588" i="1" s="1"/>
  <c r="CC595" i="1"/>
  <c r="AT595" i="1" s="1"/>
  <c r="CK595" i="1"/>
  <c r="CK588" i="1" s="1"/>
  <c r="CL595" i="1"/>
  <c r="CL588" i="1" s="1"/>
  <c r="CM595" i="1"/>
  <c r="CM588" i="1" s="1"/>
  <c r="ET595" i="1"/>
  <c r="ET588" i="1" s="1"/>
  <c r="EV595" i="1"/>
  <c r="P620" i="1" s="1"/>
  <c r="FP595" i="1"/>
  <c r="FP588" i="1" s="1"/>
  <c r="FR595" i="1"/>
  <c r="FR588" i="1" s="1"/>
  <c r="FU595" i="1"/>
  <c r="FU588" i="1" s="1"/>
  <c r="GC595" i="1"/>
  <c r="GC588" i="1" s="1"/>
  <c r="GD595" i="1"/>
  <c r="GD588" i="1" s="1"/>
  <c r="GE595" i="1"/>
  <c r="GE588" i="1" s="1"/>
  <c r="F608" i="1"/>
  <c r="F620" i="1"/>
  <c r="B625" i="1"/>
  <c r="B22" i="1" s="1"/>
  <c r="C625" i="1"/>
  <c r="C22" i="1" s="1"/>
  <c r="D625" i="1"/>
  <c r="D22" i="1" s="1"/>
  <c r="F625" i="1"/>
  <c r="F22" i="1" s="1"/>
  <c r="G625" i="1"/>
  <c r="G22" i="1" s="1"/>
  <c r="B658" i="1"/>
  <c r="B18" i="1" s="1"/>
  <c r="C658" i="1"/>
  <c r="C18" i="1" s="1"/>
  <c r="D658" i="1"/>
  <c r="D18" i="1" s="1"/>
  <c r="F658" i="1"/>
  <c r="F18" i="1" s="1"/>
  <c r="G658" i="1"/>
  <c r="G18" i="1" s="1"/>
  <c r="F12" i="6"/>
  <c r="G12" i="6"/>
  <c r="J595" i="7" l="1"/>
  <c r="J597" i="7"/>
  <c r="O170" i="7"/>
  <c r="P245" i="7"/>
  <c r="H452" i="7"/>
  <c r="H581" i="7"/>
  <c r="H635" i="7"/>
  <c r="O761" i="7"/>
  <c r="J773" i="7"/>
  <c r="J56" i="7"/>
  <c r="H69" i="7"/>
  <c r="J127" i="7"/>
  <c r="H225" i="7"/>
  <c r="O365" i="7"/>
  <c r="H393" i="7"/>
  <c r="P438" i="7"/>
  <c r="J438" i="7"/>
  <c r="J452" i="7"/>
  <c r="P452" i="7"/>
  <c r="H661" i="7"/>
  <c r="O661" i="7"/>
  <c r="J708" i="7"/>
  <c r="P725" i="7"/>
  <c r="O150" i="7"/>
  <c r="J168" i="7"/>
  <c r="O380" i="7"/>
  <c r="J450" i="7"/>
  <c r="O648" i="7"/>
  <c r="H725" i="7"/>
  <c r="O792" i="7"/>
  <c r="H792" i="7"/>
  <c r="H110" i="7"/>
  <c r="H185" i="7"/>
  <c r="P227" i="7"/>
  <c r="J243" i="7"/>
  <c r="H311" i="7"/>
  <c r="J348" i="7"/>
  <c r="O548" i="7"/>
  <c r="J775" i="7"/>
  <c r="H168" i="7"/>
  <c r="J245" i="7"/>
  <c r="H350" i="7"/>
  <c r="O350" i="7"/>
  <c r="O625" i="7"/>
  <c r="H625" i="7"/>
  <c r="H659" i="7"/>
  <c r="O682" i="7"/>
  <c r="H790" i="7"/>
  <c r="P110" i="7"/>
  <c r="P170" i="7"/>
  <c r="J170" i="7"/>
  <c r="O185" i="7"/>
  <c r="O272" i="7"/>
  <c r="J311" i="7"/>
  <c r="J327" i="7"/>
  <c r="H548" i="7"/>
  <c r="O612" i="7"/>
  <c r="H694" i="7"/>
  <c r="O749" i="7"/>
  <c r="O775" i="7"/>
  <c r="J806" i="7"/>
  <c r="P806" i="7"/>
  <c r="J804" i="7"/>
  <c r="H348" i="7"/>
  <c r="H562" i="7"/>
  <c r="O562" i="7"/>
  <c r="P661" i="7"/>
  <c r="P682" i="7"/>
  <c r="J809" i="7" s="1"/>
  <c r="J696" i="7"/>
  <c r="P696" i="7"/>
  <c r="P792" i="7"/>
  <c r="J96" i="7"/>
  <c r="H170" i="7"/>
  <c r="J365" i="7"/>
  <c r="P365" i="7"/>
  <c r="J565" i="7" s="1"/>
  <c r="P409" i="7"/>
  <c r="J422" i="7"/>
  <c r="O452" i="7"/>
  <c r="P502" i="7"/>
  <c r="P524" i="7"/>
  <c r="J548" i="7"/>
  <c r="H623" i="7"/>
  <c r="J637" i="7"/>
  <c r="H682" i="7"/>
  <c r="J694" i="7"/>
  <c r="J749" i="7"/>
  <c r="J824" i="7"/>
  <c r="H205" i="7"/>
  <c r="P597" i="7"/>
  <c r="J664" i="7" s="1"/>
  <c r="P96" i="7"/>
  <c r="H108" i="7"/>
  <c r="H127" i="7"/>
  <c r="H203" i="7"/>
  <c r="J227" i="7"/>
  <c r="J350" i="7"/>
  <c r="J363" i="7"/>
  <c r="J436" i="7"/>
  <c r="P710" i="7"/>
  <c r="H94" i="7"/>
  <c r="P295" i="7"/>
  <c r="H560" i="7"/>
  <c r="O583" i="7"/>
  <c r="P625" i="7"/>
  <c r="H824" i="7"/>
  <c r="J108" i="7"/>
  <c r="P129" i="7"/>
  <c r="J203" i="7"/>
  <c r="H245" i="7"/>
  <c r="H325" i="7"/>
  <c r="O477" i="7"/>
  <c r="H477" i="7"/>
  <c r="P488" i="7"/>
  <c r="O524" i="7"/>
  <c r="J524" i="7"/>
  <c r="O806" i="7"/>
  <c r="J826" i="7"/>
  <c r="H761" i="7"/>
  <c r="O725" i="7"/>
  <c r="P56" i="7"/>
  <c r="J148" i="7"/>
  <c r="H227" i="7"/>
  <c r="O245" i="7"/>
  <c r="J272" i="7"/>
  <c r="H327" i="7"/>
  <c r="P380" i="7"/>
  <c r="O409" i="7"/>
  <c r="J424" i="7"/>
  <c r="O502" i="7"/>
  <c r="J522" i="7"/>
  <c r="P548" i="7"/>
  <c r="J560" i="7"/>
  <c r="O597" i="7"/>
  <c r="J612" i="7"/>
  <c r="J623" i="7"/>
  <c r="H637" i="7"/>
  <c r="J648" i="7"/>
  <c r="J659" i="7"/>
  <c r="J723" i="7"/>
  <c r="H749" i="7"/>
  <c r="J759" i="7"/>
  <c r="H583" i="7"/>
  <c r="H54" i="7"/>
  <c r="O110" i="7"/>
  <c r="H833" i="7" s="1"/>
  <c r="H129" i="7"/>
  <c r="J205" i="7"/>
  <c r="O227" i="7"/>
  <c r="P272" i="7"/>
  <c r="H295" i="7"/>
  <c r="O327" i="7"/>
  <c r="H378" i="7"/>
  <c r="P424" i="7"/>
  <c r="J477" i="7"/>
  <c r="H528" i="7"/>
  <c r="H546" i="7"/>
  <c r="J581" i="7"/>
  <c r="P612" i="7"/>
  <c r="O637" i="7"/>
  <c r="P648" i="7"/>
  <c r="J680" i="7"/>
  <c r="J69" i="7"/>
  <c r="O129" i="7"/>
  <c r="H840" i="7" s="1"/>
  <c r="P205" i="7"/>
  <c r="H270" i="7"/>
  <c r="O295" i="7"/>
  <c r="J393" i="7"/>
  <c r="H422" i="7"/>
  <c r="P477" i="7"/>
  <c r="J486" i="7"/>
  <c r="J562" i="7"/>
  <c r="H610" i="7"/>
  <c r="J625" i="7"/>
  <c r="H646" i="7"/>
  <c r="J661" i="7"/>
  <c r="J736" i="7"/>
  <c r="J792" i="7"/>
  <c r="H150" i="7"/>
  <c r="H56" i="7"/>
  <c r="J94" i="7"/>
  <c r="H309" i="7"/>
  <c r="H380" i="7"/>
  <c r="J583" i="7"/>
  <c r="J682" i="7"/>
  <c r="J71" i="7"/>
  <c r="H148" i="7"/>
  <c r="H272" i="7"/>
  <c r="J395" i="7"/>
  <c r="H424" i="7"/>
  <c r="J488" i="7"/>
  <c r="H522" i="7"/>
  <c r="H612" i="7"/>
  <c r="H648" i="7"/>
  <c r="H723" i="7"/>
  <c r="J738" i="7"/>
  <c r="H759" i="7"/>
  <c r="H524" i="7"/>
  <c r="J407" i="7"/>
  <c r="H436" i="7"/>
  <c r="J500" i="7"/>
  <c r="H680" i="7"/>
  <c r="H438" i="7"/>
  <c r="H71" i="7"/>
  <c r="J110" i="7"/>
  <c r="J183" i="7"/>
  <c r="H299" i="7"/>
  <c r="H363" i="7"/>
  <c r="H395" i="7"/>
  <c r="H450" i="7"/>
  <c r="J464" i="7"/>
  <c r="H488" i="7"/>
  <c r="H532" i="7"/>
  <c r="H738" i="7"/>
  <c r="H804" i="7"/>
  <c r="J54" i="7"/>
  <c r="H96" i="7"/>
  <c r="J129" i="7"/>
  <c r="H243" i="7"/>
  <c r="J295" i="7"/>
  <c r="J378" i="7"/>
  <c r="H407" i="7"/>
  <c r="H500" i="7"/>
  <c r="H595" i="7"/>
  <c r="J710" i="7"/>
  <c r="H775" i="7"/>
  <c r="H826" i="7"/>
  <c r="J185" i="7"/>
  <c r="H365" i="7"/>
  <c r="J466" i="7"/>
  <c r="H696" i="7"/>
  <c r="H806" i="7"/>
  <c r="AT588" i="1"/>
  <c r="F613" i="1"/>
  <c r="AC595" i="1"/>
  <c r="FR592" i="1"/>
  <c r="BY595" i="1" s="1"/>
  <c r="CP592" i="1"/>
  <c r="O592" i="1" s="1"/>
  <c r="DZ595" i="1"/>
  <c r="AJ595" i="1"/>
  <c r="DW595" i="1"/>
  <c r="AT556" i="1"/>
  <c r="CC495" i="1"/>
  <c r="CP543" i="1"/>
  <c r="O543" i="1" s="1"/>
  <c r="R552" i="1"/>
  <c r="Q552" i="1"/>
  <c r="S552" i="1"/>
  <c r="GX552" i="1"/>
  <c r="P552" i="1"/>
  <c r="AH588" i="1"/>
  <c r="U595" i="1"/>
  <c r="GB595" i="1"/>
  <c r="DY595" i="1"/>
  <c r="CJ595" i="1"/>
  <c r="DN595" i="1"/>
  <c r="EA588" i="1"/>
  <c r="FV588" i="1"/>
  <c r="EM595" i="1"/>
  <c r="AI595" i="1"/>
  <c r="CD588" i="1"/>
  <c r="AU595" i="1"/>
  <c r="FR593" i="1"/>
  <c r="FQ595" i="1" s="1"/>
  <c r="AG595" i="1"/>
  <c r="FU495" i="1"/>
  <c r="EL556" i="1"/>
  <c r="CY592" i="1"/>
  <c r="AF595" i="1"/>
  <c r="CZ592" i="1"/>
  <c r="X592" i="1"/>
  <c r="Y592" i="1"/>
  <c r="EB595" i="1"/>
  <c r="DU595" i="1"/>
  <c r="AD588" i="1"/>
  <c r="Q595" i="1"/>
  <c r="EL595" i="1"/>
  <c r="CZ593" i="1"/>
  <c r="CS592" i="1"/>
  <c r="AB592" i="1"/>
  <c r="S591" i="1"/>
  <c r="EH556" i="1"/>
  <c r="FQ495" i="1"/>
  <c r="W550" i="1"/>
  <c r="U548" i="1"/>
  <c r="U545" i="1"/>
  <c r="S541" i="1"/>
  <c r="Q546" i="1"/>
  <c r="CP546" i="1" s="1"/>
  <c r="O546" i="1" s="1"/>
  <c r="R546" i="1"/>
  <c r="S546" i="1"/>
  <c r="CQ535" i="1"/>
  <c r="AB535" i="1"/>
  <c r="U533" i="1"/>
  <c r="CY530" i="1"/>
  <c r="CZ530" i="1"/>
  <c r="X530" i="1"/>
  <c r="Y530" i="1"/>
  <c r="CZ529" i="1"/>
  <c r="X529" i="1"/>
  <c r="Y529" i="1"/>
  <c r="T507" i="1"/>
  <c r="CP498" i="1"/>
  <c r="O498" i="1" s="1"/>
  <c r="CR592" i="1"/>
  <c r="CZ590" i="1"/>
  <c r="CX1065" i="3"/>
  <c r="CU1060" i="3"/>
  <c r="CX1067" i="3"/>
  <c r="CV1060" i="3"/>
  <c r="CX1068" i="3"/>
  <c r="CW1061" i="3"/>
  <c r="CX1061" i="3"/>
  <c r="CX1062" i="3"/>
  <c r="CW1063" i="3"/>
  <c r="CX1063" i="3"/>
  <c r="Q550" i="1"/>
  <c r="R550" i="1"/>
  <c r="I554" i="1"/>
  <c r="W554" i="1" s="1"/>
  <c r="T548" i="1"/>
  <c r="S547" i="1"/>
  <c r="T545" i="1"/>
  <c r="CR537" i="1"/>
  <c r="CS537" i="1"/>
  <c r="Q533" i="1"/>
  <c r="R533" i="1"/>
  <c r="W533" i="1"/>
  <c r="CP529" i="1"/>
  <c r="O529" i="1" s="1"/>
  <c r="GM529" i="1" s="1"/>
  <c r="GN529" i="1" s="1"/>
  <c r="FV556" i="1"/>
  <c r="S507" i="1"/>
  <c r="CT507" i="1"/>
  <c r="CY455" i="1"/>
  <c r="X455" i="1"/>
  <c r="Y455" i="1"/>
  <c r="CZ455" i="1"/>
  <c r="Y363" i="1"/>
  <c r="CY363" i="1"/>
  <c r="CZ363" i="1"/>
  <c r="X363" i="1"/>
  <c r="CY590" i="1"/>
  <c r="R590" i="1"/>
  <c r="AE595" i="1" s="1"/>
  <c r="EV588" i="1"/>
  <c r="CC588" i="1"/>
  <c r="EV556" i="1"/>
  <c r="CY553" i="1"/>
  <c r="CZ553" i="1"/>
  <c r="CP535" i="1"/>
  <c r="O535" i="1" s="1"/>
  <c r="GM535" i="1" s="1"/>
  <c r="GN535" i="1" s="1"/>
  <c r="P530" i="1"/>
  <c r="CP530" i="1" s="1"/>
  <c r="O530" i="1" s="1"/>
  <c r="GM530" i="1" s="1"/>
  <c r="GN530" i="1" s="1"/>
  <c r="CQ530" i="1"/>
  <c r="CY515" i="1"/>
  <c r="CZ515" i="1"/>
  <c r="X515" i="1"/>
  <c r="Y515" i="1"/>
  <c r="X503" i="1"/>
  <c r="Y503" i="1"/>
  <c r="CY503" i="1"/>
  <c r="CZ503" i="1"/>
  <c r="EG424" i="1"/>
  <c r="P467" i="1"/>
  <c r="FV424" i="1"/>
  <c r="EM463" i="1"/>
  <c r="CY436" i="1"/>
  <c r="X436" i="1"/>
  <c r="Y436" i="1"/>
  <c r="CZ436" i="1"/>
  <c r="CG293" i="1"/>
  <c r="AX392" i="1"/>
  <c r="GM517" i="1"/>
  <c r="GN517" i="1" s="1"/>
  <c r="CQ592" i="1"/>
  <c r="EU595" i="1"/>
  <c r="EI595" i="1"/>
  <c r="R593" i="1"/>
  <c r="CW1081" i="3"/>
  <c r="CW1082" i="3"/>
  <c r="CX1082" i="3"/>
  <c r="CX1084" i="3"/>
  <c r="CX1085" i="3"/>
  <c r="CU1079" i="3"/>
  <c r="CV1079" i="3"/>
  <c r="CX1087" i="3"/>
  <c r="CX1079" i="3"/>
  <c r="CW1080" i="3"/>
  <c r="CX1088" i="3"/>
  <c r="Q591" i="1"/>
  <c r="AD590" i="1"/>
  <c r="CT554" i="1"/>
  <c r="S554" i="1"/>
  <c r="CP547" i="1"/>
  <c r="O547" i="1" s="1"/>
  <c r="S539" i="1"/>
  <c r="CT539" i="1"/>
  <c r="CY538" i="1"/>
  <c r="CZ538" i="1"/>
  <c r="AB530" i="1"/>
  <c r="BB495" i="1"/>
  <c r="S380" i="1"/>
  <c r="CT380" i="1"/>
  <c r="FY595" i="1"/>
  <c r="CY550" i="1"/>
  <c r="CZ550" i="1"/>
  <c r="CQ548" i="1"/>
  <c r="CQ545" i="1"/>
  <c r="R545" i="1"/>
  <c r="W545" i="1"/>
  <c r="S542" i="1"/>
  <c r="CR539" i="1"/>
  <c r="CS539" i="1"/>
  <c r="AD539" i="1"/>
  <c r="AB539" i="1" s="1"/>
  <c r="CY532" i="1"/>
  <c r="CZ532" i="1"/>
  <c r="X532" i="1"/>
  <c r="Y532" i="1"/>
  <c r="U524" i="1"/>
  <c r="CY522" i="1"/>
  <c r="CZ522" i="1"/>
  <c r="X522" i="1"/>
  <c r="Y522" i="1"/>
  <c r="W509" i="1"/>
  <c r="CT504" i="1"/>
  <c r="CT502" i="1"/>
  <c r="S502" i="1"/>
  <c r="FY556" i="1"/>
  <c r="EI556" i="1"/>
  <c r="FR495" i="1"/>
  <c r="X500" i="1"/>
  <c r="Y500" i="1"/>
  <c r="CY500" i="1"/>
  <c r="CZ500" i="1"/>
  <c r="CY305" i="1"/>
  <c r="CZ305" i="1"/>
  <c r="X305" i="1"/>
  <c r="Y305" i="1"/>
  <c r="Q593" i="1"/>
  <c r="CP593" i="1" s="1"/>
  <c r="O593" i="1" s="1"/>
  <c r="GM593" i="1" s="1"/>
  <c r="F611" i="1"/>
  <c r="F605" i="1"/>
  <c r="F599" i="1"/>
  <c r="EG595" i="1"/>
  <c r="AD593" i="1"/>
  <c r="AB593" i="1" s="1"/>
  <c r="Y590" i="1"/>
  <c r="AL595" i="1" s="1"/>
  <c r="GD495" i="1"/>
  <c r="EU556" i="1"/>
  <c r="F565" i="1"/>
  <c r="AP495" i="1"/>
  <c r="CP553" i="1"/>
  <c r="O553" i="1" s="1"/>
  <c r="CT551" i="1"/>
  <c r="S551" i="1"/>
  <c r="GX548" i="1"/>
  <c r="W548" i="1"/>
  <c r="Q537" i="1"/>
  <c r="CP537" i="1" s="1"/>
  <c r="O537" i="1" s="1"/>
  <c r="GM537" i="1" s="1"/>
  <c r="GN537" i="1" s="1"/>
  <c r="CR527" i="1"/>
  <c r="CS527" i="1"/>
  <c r="CP525" i="1"/>
  <c r="O525" i="1" s="1"/>
  <c r="T524" i="1"/>
  <c r="BZ556" i="1"/>
  <c r="CR520" i="1"/>
  <c r="CS520" i="1"/>
  <c r="CQ515" i="1"/>
  <c r="AB515" i="1"/>
  <c r="CX921" i="3"/>
  <c r="CX922" i="3"/>
  <c r="CX924" i="3"/>
  <c r="CU919" i="3"/>
  <c r="CX928" i="3"/>
  <c r="CX925" i="3"/>
  <c r="CW921" i="3"/>
  <c r="Q507" i="1"/>
  <c r="R507" i="1"/>
  <c r="I509" i="1"/>
  <c r="GX509" i="1" s="1"/>
  <c r="CY506" i="1"/>
  <c r="CZ506" i="1"/>
  <c r="X506" i="1"/>
  <c r="CR504" i="1"/>
  <c r="CS504" i="1"/>
  <c r="AD504" i="1"/>
  <c r="CQ439" i="1"/>
  <c r="AB439" i="1"/>
  <c r="P439" i="1"/>
  <c r="GC495" i="1"/>
  <c r="ET556" i="1"/>
  <c r="AO495" i="1"/>
  <c r="F560" i="1"/>
  <c r="AB553" i="1"/>
  <c r="W552" i="1"/>
  <c r="AD552" i="1"/>
  <c r="AB552" i="1" s="1"/>
  <c r="CR549" i="1"/>
  <c r="CS549" i="1"/>
  <c r="AD549" i="1"/>
  <c r="R549" i="1"/>
  <c r="P542" i="1"/>
  <c r="CQ542" i="1"/>
  <c r="R539" i="1"/>
  <c r="GX533" i="1"/>
  <c r="AD527" i="1"/>
  <c r="AB527" i="1" s="1"/>
  <c r="P522" i="1"/>
  <c r="CP522" i="1" s="1"/>
  <c r="O522" i="1" s="1"/>
  <c r="GM522" i="1" s="1"/>
  <c r="GN522" i="1" s="1"/>
  <c r="CQ522" i="1"/>
  <c r="AD520" i="1"/>
  <c r="AB520" i="1" s="1"/>
  <c r="CR517" i="1"/>
  <c r="CS517" i="1"/>
  <c r="AB502" i="1"/>
  <c r="CK424" i="1"/>
  <c r="BB463" i="1"/>
  <c r="Y451" i="1"/>
  <c r="CZ451" i="1"/>
  <c r="X451" i="1"/>
  <c r="CY451" i="1"/>
  <c r="CS593" i="1"/>
  <c r="CR590" i="1"/>
  <c r="GA556" i="1"/>
  <c r="Y553" i="1"/>
  <c r="V552" i="1"/>
  <c r="AB551" i="1"/>
  <c r="AB550" i="1"/>
  <c r="P550" i="1"/>
  <c r="V542" i="1"/>
  <c r="Q539" i="1"/>
  <c r="R537" i="1"/>
  <c r="CY528" i="1"/>
  <c r="CZ528" i="1"/>
  <c r="CQ510" i="1"/>
  <c r="AB510" i="1"/>
  <c r="GM459" i="1"/>
  <c r="GN459" i="1" s="1"/>
  <c r="CP590" i="1"/>
  <c r="O590" i="1" s="1"/>
  <c r="X553" i="1"/>
  <c r="U552" i="1"/>
  <c r="Y550" i="1"/>
  <c r="U542" i="1"/>
  <c r="S533" i="1"/>
  <c r="CY518" i="1"/>
  <c r="CZ518" i="1"/>
  <c r="CP513" i="1"/>
  <c r="O513" i="1" s="1"/>
  <c r="CD556" i="1"/>
  <c r="T552" i="1"/>
  <c r="CY548" i="1"/>
  <c r="CZ548" i="1"/>
  <c r="Y548" i="1"/>
  <c r="GM548" i="1" s="1"/>
  <c r="GN548" i="1" s="1"/>
  <c r="CY545" i="1"/>
  <c r="CZ545" i="1"/>
  <c r="Y545" i="1"/>
  <c r="GM545" i="1" s="1"/>
  <c r="GN545" i="1" s="1"/>
  <c r="Q542" i="1"/>
  <c r="R542" i="1"/>
  <c r="W542" i="1"/>
  <c r="CY535" i="1"/>
  <c r="CZ535" i="1"/>
  <c r="X535" i="1"/>
  <c r="Y535" i="1"/>
  <c r="CT430" i="1"/>
  <c r="AB430" i="1"/>
  <c r="S430" i="1"/>
  <c r="P608" i="1"/>
  <c r="CG595" i="1"/>
  <c r="X590" i="1"/>
  <c r="BC495" i="1"/>
  <c r="F572" i="1"/>
  <c r="GX554" i="1"/>
  <c r="CZ549" i="1"/>
  <c r="X549" i="1"/>
  <c r="GM549" i="1" s="1"/>
  <c r="GN549" i="1" s="1"/>
  <c r="Y549" i="1"/>
  <c r="AD548" i="1"/>
  <c r="AB548" i="1" s="1"/>
  <c r="CR548" i="1"/>
  <c r="AD545" i="1"/>
  <c r="AB545" i="1" s="1"/>
  <c r="CR545" i="1"/>
  <c r="P533" i="1"/>
  <c r="CQ533" i="1"/>
  <c r="CP527" i="1"/>
  <c r="O527" i="1" s="1"/>
  <c r="CY525" i="1"/>
  <c r="CZ525" i="1"/>
  <c r="X525" i="1"/>
  <c r="CP520" i="1"/>
  <c r="O520" i="1" s="1"/>
  <c r="GM520" i="1" s="1"/>
  <c r="GN520" i="1" s="1"/>
  <c r="V504" i="1"/>
  <c r="CP502" i="1"/>
  <c r="O502" i="1" s="1"/>
  <c r="CD463" i="1"/>
  <c r="Y389" i="1"/>
  <c r="CY389" i="1"/>
  <c r="CZ389" i="1"/>
  <c r="X389" i="1"/>
  <c r="CR542" i="1"/>
  <c r="Q541" i="1"/>
  <c r="CP541" i="1" s="1"/>
  <c r="O541" i="1" s="1"/>
  <c r="P539" i="1"/>
  <c r="S536" i="1"/>
  <c r="CR533" i="1"/>
  <c r="Q532" i="1"/>
  <c r="CP532" i="1" s="1"/>
  <c r="O532" i="1" s="1"/>
  <c r="GM532" i="1" s="1"/>
  <c r="GN532" i="1" s="1"/>
  <c r="CR530" i="1"/>
  <c r="R529" i="1"/>
  <c r="S526" i="1"/>
  <c r="CR522" i="1"/>
  <c r="CU986" i="3"/>
  <c r="CX986" i="3"/>
  <c r="CX990" i="3"/>
  <c r="CY521" i="1"/>
  <c r="S516" i="1"/>
  <c r="CQ513" i="1"/>
  <c r="W507" i="1"/>
  <c r="CW907" i="3"/>
  <c r="CX907" i="3"/>
  <c r="CU905" i="3"/>
  <c r="CX915" i="3"/>
  <c r="CX910" i="3"/>
  <c r="CW906" i="3"/>
  <c r="CX914" i="3"/>
  <c r="CX917" i="3"/>
  <c r="CW908" i="3"/>
  <c r="CX918" i="3"/>
  <c r="I504" i="1"/>
  <c r="U504" i="1" s="1"/>
  <c r="CT456" i="1"/>
  <c r="S456" i="1"/>
  <c r="S447" i="1"/>
  <c r="CT447" i="1"/>
  <c r="CZ378" i="1"/>
  <c r="X378" i="1"/>
  <c r="Y378" i="1"/>
  <c r="CY378" i="1"/>
  <c r="Y366" i="1"/>
  <c r="CY366" i="1"/>
  <c r="CZ366" i="1"/>
  <c r="X366" i="1"/>
  <c r="CU1017" i="3"/>
  <c r="CW1018" i="3"/>
  <c r="CX1018" i="3"/>
  <c r="CW1019" i="3"/>
  <c r="CX1020" i="3"/>
  <c r="CV1017" i="3"/>
  <c r="Q529" i="1"/>
  <c r="CX963" i="3"/>
  <c r="CX969" i="3"/>
  <c r="CX970" i="3"/>
  <c r="CU963" i="3"/>
  <c r="CX966" i="3"/>
  <c r="CV963" i="3"/>
  <c r="V513" i="1"/>
  <c r="CX930" i="3"/>
  <c r="CX931" i="3"/>
  <c r="CX933" i="3"/>
  <c r="CX935" i="3"/>
  <c r="CU930" i="3"/>
  <c r="CW933" i="3"/>
  <c r="CX938" i="3"/>
  <c r="CV930" i="3"/>
  <c r="P508" i="1"/>
  <c r="V507" i="1"/>
  <c r="P507" i="1"/>
  <c r="CP507" i="1" s="1"/>
  <c r="O507" i="1" s="1"/>
  <c r="CQ504" i="1"/>
  <c r="AB504" i="1"/>
  <c r="CY499" i="1"/>
  <c r="CZ499" i="1"/>
  <c r="CS457" i="1"/>
  <c r="AD457" i="1"/>
  <c r="AB457" i="1" s="1"/>
  <c r="CR456" i="1"/>
  <c r="CS456" i="1"/>
  <c r="AD456" i="1"/>
  <c r="AB456" i="1" s="1"/>
  <c r="CY440" i="1"/>
  <c r="CZ440" i="1"/>
  <c r="X440" i="1"/>
  <c r="GM440" i="1" s="1"/>
  <c r="GN440" i="1" s="1"/>
  <c r="Y440" i="1"/>
  <c r="CR434" i="1"/>
  <c r="CS434" i="1"/>
  <c r="AD434" i="1"/>
  <c r="AB434" i="1" s="1"/>
  <c r="CQ364" i="1"/>
  <c r="AB364" i="1"/>
  <c r="P364" i="1"/>
  <c r="Q551" i="1"/>
  <c r="CP551" i="1" s="1"/>
  <c r="O551" i="1" s="1"/>
  <c r="S543" i="1"/>
  <c r="S540" i="1"/>
  <c r="U538" i="1"/>
  <c r="Y537" i="1"/>
  <c r="Q536" i="1"/>
  <c r="S534" i="1"/>
  <c r="CP534" i="1" s="1"/>
  <c r="O534" i="1" s="1"/>
  <c r="AD529" i="1"/>
  <c r="AB529" i="1" s="1"/>
  <c r="U528" i="1"/>
  <c r="Y527" i="1"/>
  <c r="Q526" i="1"/>
  <c r="CP526" i="1" s="1"/>
  <c r="O526" i="1" s="1"/>
  <c r="Y520" i="1"/>
  <c r="U518" i="1"/>
  <c r="Y517" i="1"/>
  <c r="Q516" i="1"/>
  <c r="CP516" i="1" s="1"/>
  <c r="O516" i="1" s="1"/>
  <c r="U513" i="1"/>
  <c r="AB507" i="1"/>
  <c r="Q503" i="1"/>
  <c r="R503" i="1"/>
  <c r="AQ463" i="1"/>
  <c r="BZ424" i="1"/>
  <c r="FR457" i="1"/>
  <c r="FQ463" i="1" s="1"/>
  <c r="CR454" i="1"/>
  <c r="CS454" i="1"/>
  <c r="R454" i="1"/>
  <c r="GM441" i="1"/>
  <c r="GN441" i="1" s="1"/>
  <c r="W429" i="1"/>
  <c r="S376" i="1"/>
  <c r="CT376" i="1"/>
  <c r="AD554" i="1"/>
  <c r="AB554" i="1" s="1"/>
  <c r="AD551" i="1"/>
  <c r="AB547" i="1"/>
  <c r="CS544" i="1"/>
  <c r="AB544" i="1"/>
  <c r="I544" i="1"/>
  <c r="R543" i="1"/>
  <c r="CS541" i="1"/>
  <c r="AB541" i="1"/>
  <c r="R540" i="1"/>
  <c r="CU1031" i="3"/>
  <c r="CX1039" i="3"/>
  <c r="CV1031" i="3"/>
  <c r="CX1031" i="3"/>
  <c r="CX1033" i="3"/>
  <c r="CX1036" i="3"/>
  <c r="CW1032" i="3"/>
  <c r="CX1034" i="3"/>
  <c r="CX1040" i="3"/>
  <c r="X537" i="1"/>
  <c r="AD536" i="1"/>
  <c r="AB536" i="1" s="1"/>
  <c r="P536" i="1"/>
  <c r="R534" i="1"/>
  <c r="CS532" i="1"/>
  <c r="AB532" i="1"/>
  <c r="R531" i="1"/>
  <c r="X527" i="1"/>
  <c r="AD526" i="1"/>
  <c r="AB526" i="1" s="1"/>
  <c r="CS524" i="1"/>
  <c r="AB524" i="1"/>
  <c r="I524" i="1"/>
  <c r="V524" i="1" s="1"/>
  <c r="R523" i="1"/>
  <c r="X520" i="1"/>
  <c r="AD519" i="1"/>
  <c r="AB519" i="1" s="1"/>
  <c r="X517" i="1"/>
  <c r="AD516" i="1"/>
  <c r="AB516" i="1" s="1"/>
  <c r="R514" i="1"/>
  <c r="CZ512" i="1"/>
  <c r="I505" i="1"/>
  <c r="T505" i="1" s="1"/>
  <c r="CS502" i="1"/>
  <c r="GX501" i="1"/>
  <c r="F479" i="1"/>
  <c r="S461" i="1"/>
  <c r="CY459" i="1"/>
  <c r="X459" i="1"/>
  <c r="Y459" i="1"/>
  <c r="Y457" i="1"/>
  <c r="AD454" i="1"/>
  <c r="AB454" i="1" s="1"/>
  <c r="CY445" i="1"/>
  <c r="X445" i="1"/>
  <c r="Y445" i="1"/>
  <c r="T436" i="1"/>
  <c r="X432" i="1"/>
  <c r="CY432" i="1"/>
  <c r="Q430" i="1"/>
  <c r="R430" i="1"/>
  <c r="CX753" i="3"/>
  <c r="CX756" i="3"/>
  <c r="CX757" i="3"/>
  <c r="CU750" i="3"/>
  <c r="CV750" i="3"/>
  <c r="CX751" i="3"/>
  <c r="I382" i="1"/>
  <c r="I386" i="1"/>
  <c r="P380" i="1"/>
  <c r="CP380" i="1" s="1"/>
  <c r="O380" i="1" s="1"/>
  <c r="Q380" i="1"/>
  <c r="R380" i="1"/>
  <c r="I384" i="1"/>
  <c r="CQ367" i="1"/>
  <c r="AB367" i="1"/>
  <c r="P367" i="1"/>
  <c r="AB590" i="1"/>
  <c r="AB549" i="1"/>
  <c r="Q540" i="1"/>
  <c r="CP540" i="1" s="1"/>
  <c r="O540" i="1" s="1"/>
  <c r="CS529" i="1"/>
  <c r="P521" i="1"/>
  <c r="CP521" i="1" s="1"/>
  <c r="O521" i="1" s="1"/>
  <c r="GM521" i="1" s="1"/>
  <c r="GN521" i="1" s="1"/>
  <c r="R513" i="1"/>
  <c r="S511" i="1"/>
  <c r="CS508" i="1"/>
  <c r="CS507" i="1"/>
  <c r="GX502" i="1"/>
  <c r="S501" i="1"/>
  <c r="W500" i="1"/>
  <c r="CQ500" i="1"/>
  <c r="P500" i="1"/>
  <c r="CP500" i="1" s="1"/>
  <c r="O500" i="1" s="1"/>
  <c r="GM500" i="1" s="1"/>
  <c r="GN500" i="1" s="1"/>
  <c r="EV424" i="1"/>
  <c r="P488" i="1"/>
  <c r="BX424" i="1"/>
  <c r="AO463" i="1"/>
  <c r="CG463" i="1"/>
  <c r="CR460" i="1"/>
  <c r="CS460" i="1"/>
  <c r="AD460" i="1"/>
  <c r="AB460" i="1" s="1"/>
  <c r="FR456" i="1"/>
  <c r="BY463" i="1" s="1"/>
  <c r="CZ452" i="1"/>
  <c r="X452" i="1"/>
  <c r="Y452" i="1"/>
  <c r="CZ449" i="1"/>
  <c r="X449" i="1"/>
  <c r="Y449" i="1"/>
  <c r="AB447" i="1"/>
  <c r="CR437" i="1"/>
  <c r="CS437" i="1"/>
  <c r="AD437" i="1"/>
  <c r="AB437" i="1" s="1"/>
  <c r="R437" i="1"/>
  <c r="P436" i="1"/>
  <c r="Q436" i="1"/>
  <c r="R436" i="1"/>
  <c r="P434" i="1"/>
  <c r="Q434" i="1"/>
  <c r="R434" i="1"/>
  <c r="CY362" i="1"/>
  <c r="CZ362" i="1"/>
  <c r="X362" i="1"/>
  <c r="GM362" i="1" s="1"/>
  <c r="GN362" i="1" s="1"/>
  <c r="Y362" i="1"/>
  <c r="CX1074" i="3"/>
  <c r="CX1075" i="3"/>
  <c r="CU1069" i="3"/>
  <c r="CX1077" i="3"/>
  <c r="CX1069" i="3"/>
  <c r="CX1078" i="3"/>
  <c r="CX1070" i="3"/>
  <c r="CW1071" i="3"/>
  <c r="CX1071" i="3"/>
  <c r="CS554" i="1"/>
  <c r="R553" i="1"/>
  <c r="CS551" i="1"/>
  <c r="CU1051" i="3"/>
  <c r="CX1058" i="3"/>
  <c r="CV1051" i="3"/>
  <c r="CX1051" i="3"/>
  <c r="CW1052" i="3"/>
  <c r="CW1053" i="3"/>
  <c r="CX1053" i="3"/>
  <c r="CX1054" i="3"/>
  <c r="CX1055" i="3"/>
  <c r="CX1056" i="3"/>
  <c r="R538" i="1"/>
  <c r="CS536" i="1"/>
  <c r="R528" i="1"/>
  <c r="CS526" i="1"/>
  <c r="CS519" i="1"/>
  <c r="I519" i="1"/>
  <c r="R518" i="1"/>
  <c r="CS516" i="1"/>
  <c r="GX508" i="1"/>
  <c r="CR508" i="1"/>
  <c r="CR507" i="1"/>
  <c r="P503" i="1"/>
  <c r="AB500" i="1"/>
  <c r="CP460" i="1"/>
  <c r="O460" i="1" s="1"/>
  <c r="GM460" i="1" s="1"/>
  <c r="GN460" i="1" s="1"/>
  <c r="CY457" i="1"/>
  <c r="CZ457" i="1"/>
  <c r="R456" i="1"/>
  <c r="CP455" i="1"/>
  <c r="O455" i="1" s="1"/>
  <c r="GM455" i="1" s="1"/>
  <c r="GN455" i="1" s="1"/>
  <c r="Y441" i="1"/>
  <c r="CY441" i="1"/>
  <c r="CZ441" i="1"/>
  <c r="S435" i="1"/>
  <c r="AB435" i="1"/>
  <c r="CT435" i="1"/>
  <c r="EH293" i="1"/>
  <c r="P401" i="1"/>
  <c r="S388" i="1"/>
  <c r="CT388" i="1"/>
  <c r="AB388" i="1"/>
  <c r="CT383" i="1"/>
  <c r="CZ537" i="1"/>
  <c r="CU1024" i="3"/>
  <c r="CV1024" i="3"/>
  <c r="CX1026" i="3"/>
  <c r="CX1028" i="3"/>
  <c r="CX1024" i="3"/>
  <c r="CZ527" i="1"/>
  <c r="R525" i="1"/>
  <c r="CZ520" i="1"/>
  <c r="CZ517" i="1"/>
  <c r="CX978" i="3"/>
  <c r="CU971" i="3"/>
  <c r="CX974" i="3"/>
  <c r="CV971" i="3"/>
  <c r="S513" i="1"/>
  <c r="P511" i="1"/>
  <c r="CP511" i="1" s="1"/>
  <c r="O511" i="1" s="1"/>
  <c r="CQ507" i="1"/>
  <c r="Q506" i="1"/>
  <c r="CP506" i="1" s="1"/>
  <c r="O506" i="1" s="1"/>
  <c r="GM506" i="1" s="1"/>
  <c r="GN506" i="1" s="1"/>
  <c r="R506" i="1"/>
  <c r="U501" i="1"/>
  <c r="CT500" i="1"/>
  <c r="CQ461" i="1"/>
  <c r="P461" i="1"/>
  <c r="CP461" i="1" s="1"/>
  <c r="O461" i="1" s="1"/>
  <c r="CR457" i="1"/>
  <c r="Q457" i="1"/>
  <c r="CP457" i="1" s="1"/>
  <c r="O457" i="1" s="1"/>
  <c r="GM457" i="1" s="1"/>
  <c r="Q456" i="1"/>
  <c r="CP456" i="1" s="1"/>
  <c r="O456" i="1" s="1"/>
  <c r="Q454" i="1"/>
  <c r="CP451" i="1"/>
  <c r="O451" i="1" s="1"/>
  <c r="CQ442" i="1"/>
  <c r="AB442" i="1"/>
  <c r="P442" i="1"/>
  <c r="CY438" i="1"/>
  <c r="CZ438" i="1"/>
  <c r="X438" i="1"/>
  <c r="Y438" i="1"/>
  <c r="W436" i="1"/>
  <c r="U434" i="1"/>
  <c r="X431" i="1"/>
  <c r="CY431" i="1"/>
  <c r="CZ431" i="1"/>
  <c r="Y431" i="1"/>
  <c r="Q428" i="1"/>
  <c r="P428" i="1"/>
  <c r="CP428" i="1" s="1"/>
  <c r="O428" i="1" s="1"/>
  <c r="R428" i="1"/>
  <c r="P538" i="1"/>
  <c r="CP538" i="1" s="1"/>
  <c r="O538" i="1" s="1"/>
  <c r="GM538" i="1" s="1"/>
  <c r="GN538" i="1" s="1"/>
  <c r="R530" i="1"/>
  <c r="P528" i="1"/>
  <c r="CP528" i="1" s="1"/>
  <c r="O528" i="1" s="1"/>
  <c r="GM528" i="1" s="1"/>
  <c r="GN528" i="1" s="1"/>
  <c r="R522" i="1"/>
  <c r="Y521" i="1"/>
  <c r="CU979" i="3"/>
  <c r="CX982" i="3"/>
  <c r="CV979" i="3"/>
  <c r="P518" i="1"/>
  <c r="CP518" i="1" s="1"/>
  <c r="O518" i="1" s="1"/>
  <c r="GM518" i="1" s="1"/>
  <c r="GN518" i="1" s="1"/>
  <c r="CX954" i="3"/>
  <c r="CU952" i="3"/>
  <c r="CX961" i="3"/>
  <c r="CW953" i="3"/>
  <c r="CX962" i="3"/>
  <c r="CW954" i="3"/>
  <c r="CX958" i="3"/>
  <c r="Q512" i="1"/>
  <c r="CP512" i="1" s="1"/>
  <c r="O512" i="1" s="1"/>
  <c r="GM512" i="1" s="1"/>
  <c r="GN512" i="1" s="1"/>
  <c r="CX895" i="3"/>
  <c r="CU891" i="3"/>
  <c r="CV891" i="3"/>
  <c r="CX899" i="3"/>
  <c r="CW893" i="3"/>
  <c r="CX903" i="3"/>
  <c r="CX893" i="3"/>
  <c r="CX891" i="3"/>
  <c r="CX904" i="3"/>
  <c r="CX900" i="3"/>
  <c r="Q501" i="1"/>
  <c r="CS499" i="1"/>
  <c r="AD499" i="1"/>
  <c r="AB499" i="1" s="1"/>
  <c r="X497" i="1"/>
  <c r="Y497" i="1"/>
  <c r="R457" i="1"/>
  <c r="CY453" i="1"/>
  <c r="CZ453" i="1"/>
  <c r="Y453" i="1"/>
  <c r="GM453" i="1" s="1"/>
  <c r="GN453" i="1" s="1"/>
  <c r="CQ452" i="1"/>
  <c r="AB452" i="1"/>
  <c r="CY450" i="1"/>
  <c r="CZ450" i="1"/>
  <c r="Y450" i="1"/>
  <c r="GM450" i="1" s="1"/>
  <c r="GN450" i="1" s="1"/>
  <c r="CQ449" i="1"/>
  <c r="AB449" i="1"/>
  <c r="FR463" i="1"/>
  <c r="FU463" i="1"/>
  <c r="P376" i="1"/>
  <c r="CP376" i="1" s="1"/>
  <c r="O376" i="1" s="1"/>
  <c r="Q376" i="1"/>
  <c r="R376" i="1"/>
  <c r="CS346" i="1"/>
  <c r="CR346" i="1"/>
  <c r="AD346" i="1"/>
  <c r="CW1043" i="3"/>
  <c r="CX1044" i="3"/>
  <c r="CX1045" i="3"/>
  <c r="CX1047" i="3"/>
  <c r="CX1048" i="3"/>
  <c r="CU1041" i="3"/>
  <c r="CX1049" i="3"/>
  <c r="Q530" i="1"/>
  <c r="Q522" i="1"/>
  <c r="GC424" i="1"/>
  <c r="ET463" i="1"/>
  <c r="Y460" i="1"/>
  <c r="CY460" i="1"/>
  <c r="CZ460" i="1"/>
  <c r="CR458" i="1"/>
  <c r="CS458" i="1"/>
  <c r="R458" i="1"/>
  <c r="CY443" i="1"/>
  <c r="CZ443" i="1"/>
  <c r="X443" i="1"/>
  <c r="GM443" i="1" s="1"/>
  <c r="GN443" i="1" s="1"/>
  <c r="Y443" i="1"/>
  <c r="CZ439" i="1"/>
  <c r="X439" i="1"/>
  <c r="Y439" i="1"/>
  <c r="P438" i="1"/>
  <c r="CP438" i="1" s="1"/>
  <c r="O438" i="1" s="1"/>
  <c r="GM438" i="1" s="1"/>
  <c r="GN438" i="1" s="1"/>
  <c r="CQ438" i="1"/>
  <c r="AB438" i="1"/>
  <c r="AD426" i="1"/>
  <c r="AB426" i="1" s="1"/>
  <c r="CR426" i="1"/>
  <c r="CS426" i="1"/>
  <c r="CL424" i="1"/>
  <c r="CR385" i="1"/>
  <c r="CS385" i="1"/>
  <c r="AD385" i="1"/>
  <c r="AB385" i="1" s="1"/>
  <c r="U384" i="1"/>
  <c r="CC293" i="1"/>
  <c r="AT392" i="1"/>
  <c r="U361" i="1"/>
  <c r="Q535" i="1"/>
  <c r="Q515" i="1"/>
  <c r="CP515" i="1" s="1"/>
  <c r="O515" i="1" s="1"/>
  <c r="GM515" i="1" s="1"/>
  <c r="GN515" i="1" s="1"/>
  <c r="CU941" i="3"/>
  <c r="CX948" i="3"/>
  <c r="CV941" i="3"/>
  <c r="CX941" i="3"/>
  <c r="CX942" i="3"/>
  <c r="CX951" i="3"/>
  <c r="CX945" i="3"/>
  <c r="CW942" i="3"/>
  <c r="R511" i="1"/>
  <c r="I510" i="1"/>
  <c r="S508" i="1"/>
  <c r="Y499" i="1"/>
  <c r="GM499" i="1" s="1"/>
  <c r="GN499" i="1" s="1"/>
  <c r="CY498" i="1"/>
  <c r="X498" i="1"/>
  <c r="Y498" i="1"/>
  <c r="AD458" i="1"/>
  <c r="AB458" i="1" s="1"/>
  <c r="P452" i="1"/>
  <c r="P449" i="1"/>
  <c r="CR446" i="1"/>
  <c r="CS446" i="1"/>
  <c r="AD446" i="1"/>
  <c r="AB446" i="1" s="1"/>
  <c r="R446" i="1"/>
  <c r="GM445" i="1"/>
  <c r="GN445" i="1" s="1"/>
  <c r="AB433" i="1"/>
  <c r="CQ433" i="1"/>
  <c r="P433" i="1"/>
  <c r="CP433" i="1" s="1"/>
  <c r="O433" i="1" s="1"/>
  <c r="GX382" i="1"/>
  <c r="CR498" i="1"/>
  <c r="R497" i="1"/>
  <c r="EU463" i="1"/>
  <c r="CR459" i="1"/>
  <c r="CU868" i="3"/>
  <c r="CV868" i="3"/>
  <c r="CW869" i="3"/>
  <c r="CX869" i="3"/>
  <c r="CW870" i="3"/>
  <c r="CX871" i="3"/>
  <c r="CX872" i="3"/>
  <c r="CX873" i="3"/>
  <c r="CR455" i="1"/>
  <c r="CX859" i="3"/>
  <c r="CX860" i="3"/>
  <c r="CU855" i="3"/>
  <c r="CX856" i="3"/>
  <c r="CX857" i="3"/>
  <c r="CT453" i="1"/>
  <c r="CT450" i="1"/>
  <c r="CQ448" i="1"/>
  <c r="CR445" i="1"/>
  <c r="CX832" i="3"/>
  <c r="CX833" i="3"/>
  <c r="CX835" i="3"/>
  <c r="CX836" i="3"/>
  <c r="CU830" i="3"/>
  <c r="CW831" i="3"/>
  <c r="CT443" i="1"/>
  <c r="CT440" i="1"/>
  <c r="CS438" i="1"/>
  <c r="S434" i="1"/>
  <c r="CT429" i="1"/>
  <c r="I429" i="1"/>
  <c r="T429" i="1" s="1"/>
  <c r="DY463" i="1" s="1"/>
  <c r="W427" i="1"/>
  <c r="V426" i="1"/>
  <c r="S390" i="1"/>
  <c r="U386" i="1"/>
  <c r="T381" i="1"/>
  <c r="U379" i="1"/>
  <c r="CQ358" i="1"/>
  <c r="AB358" i="1"/>
  <c r="X348" i="1"/>
  <c r="CY348" i="1"/>
  <c r="CZ348" i="1"/>
  <c r="Y348" i="1"/>
  <c r="V334" i="1"/>
  <c r="Q497" i="1"/>
  <c r="CP497" i="1" s="1"/>
  <c r="O497" i="1" s="1"/>
  <c r="GM497" i="1" s="1"/>
  <c r="GN497" i="1" s="1"/>
  <c r="FY463" i="1"/>
  <c r="S458" i="1"/>
  <c r="CP458" i="1" s="1"/>
  <c r="O458" i="1" s="1"/>
  <c r="S454" i="1"/>
  <c r="CS453" i="1"/>
  <c r="R452" i="1"/>
  <c r="CS450" i="1"/>
  <c r="R449" i="1"/>
  <c r="P447" i="1"/>
  <c r="CP447" i="1" s="1"/>
  <c r="O447" i="1" s="1"/>
  <c r="S444" i="1"/>
  <c r="CS443" i="1"/>
  <c r="CS440" i="1"/>
  <c r="R439" i="1"/>
  <c r="CR438" i="1"/>
  <c r="CW809" i="3"/>
  <c r="CX809" i="3"/>
  <c r="CX811" i="3"/>
  <c r="CX812" i="3"/>
  <c r="CX813" i="3"/>
  <c r="CU807" i="3"/>
  <c r="CV807" i="3"/>
  <c r="CX807" i="3"/>
  <c r="P435" i="1"/>
  <c r="CP435" i="1" s="1"/>
  <c r="O435" i="1" s="1"/>
  <c r="Y433" i="1"/>
  <c r="W428" i="1"/>
  <c r="CR382" i="1"/>
  <c r="CS382" i="1"/>
  <c r="AD382" i="1"/>
  <c r="AB382" i="1" s="1"/>
  <c r="CQ373" i="1"/>
  <c r="AB373" i="1"/>
  <c r="P373" i="1"/>
  <c r="Y372" i="1"/>
  <c r="CY372" i="1"/>
  <c r="CZ372" i="1"/>
  <c r="CY368" i="1"/>
  <c r="CZ368" i="1"/>
  <c r="X368" i="1"/>
  <c r="GM368" i="1" s="1"/>
  <c r="GN368" i="1" s="1"/>
  <c r="Y368" i="1"/>
  <c r="CZ364" i="1"/>
  <c r="X364" i="1"/>
  <c r="Y364" i="1"/>
  <c r="CP363" i="1"/>
  <c r="O363" i="1" s="1"/>
  <c r="GM363" i="1" s="1"/>
  <c r="GN363" i="1" s="1"/>
  <c r="AD348" i="1"/>
  <c r="AB348" i="1" s="1"/>
  <c r="Q348" i="1"/>
  <c r="R348" i="1"/>
  <c r="CS348" i="1"/>
  <c r="CR347" i="1"/>
  <c r="CZ347" i="1"/>
  <c r="Q347" i="1"/>
  <c r="CP347" i="1" s="1"/>
  <c r="O347" i="1" s="1"/>
  <c r="GM347" i="1" s="1"/>
  <c r="GN347" i="1" s="1"/>
  <c r="R347" i="1"/>
  <c r="X347" i="1"/>
  <c r="AD347" i="1"/>
  <c r="AB347" i="1" s="1"/>
  <c r="CQ339" i="1"/>
  <c r="Q452" i="1"/>
  <c r="Q449" i="1"/>
  <c r="S446" i="1"/>
  <c r="R444" i="1"/>
  <c r="Q439" i="1"/>
  <c r="S437" i="1"/>
  <c r="CP437" i="1" s="1"/>
  <c r="O437" i="1" s="1"/>
  <c r="CR433" i="1"/>
  <c r="CS433" i="1"/>
  <c r="CW775" i="3"/>
  <c r="CX775" i="3"/>
  <c r="CX780" i="3"/>
  <c r="CU773" i="3"/>
  <c r="CX777" i="3"/>
  <c r="CX773" i="3"/>
  <c r="R426" i="1"/>
  <c r="CT387" i="1"/>
  <c r="S387" i="1"/>
  <c r="CT386" i="1"/>
  <c r="W384" i="1"/>
  <c r="P381" i="1"/>
  <c r="CP381" i="1" s="1"/>
  <c r="O381" i="1" s="1"/>
  <c r="Q381" i="1"/>
  <c r="R381" i="1"/>
  <c r="U380" i="1"/>
  <c r="CQ378" i="1"/>
  <c r="AB378" i="1"/>
  <c r="P378" i="1"/>
  <c r="Q377" i="1"/>
  <c r="R377" i="1"/>
  <c r="S377" i="1"/>
  <c r="U376" i="1"/>
  <c r="W361" i="1"/>
  <c r="CY359" i="1"/>
  <c r="CZ359" i="1"/>
  <c r="X359" i="1"/>
  <c r="Y359" i="1"/>
  <c r="V358" i="1"/>
  <c r="CR353" i="1"/>
  <c r="CS353" i="1"/>
  <c r="AD353" i="1"/>
  <c r="AB353" i="1" s="1"/>
  <c r="R353" i="1"/>
  <c r="CZ349" i="1"/>
  <c r="CY349" i="1"/>
  <c r="X349" i="1"/>
  <c r="Y349" i="1"/>
  <c r="FU392" i="1"/>
  <c r="Q444" i="1"/>
  <c r="CP444" i="1" s="1"/>
  <c r="O444" i="1" s="1"/>
  <c r="V434" i="1"/>
  <c r="BZ293" i="1"/>
  <c r="AQ392" i="1"/>
  <c r="CQ390" i="1"/>
  <c r="AB390" i="1"/>
  <c r="V384" i="1"/>
  <c r="FR392" i="1"/>
  <c r="GX380" i="1"/>
  <c r="GX376" i="1"/>
  <c r="CT375" i="1"/>
  <c r="S375" i="1"/>
  <c r="CY374" i="1"/>
  <c r="CZ374" i="1"/>
  <c r="X374" i="1"/>
  <c r="GM374" i="1" s="1"/>
  <c r="GN374" i="1" s="1"/>
  <c r="Y374" i="1"/>
  <c r="CZ370" i="1"/>
  <c r="X370" i="1"/>
  <c r="Y370" i="1"/>
  <c r="GM369" i="1"/>
  <c r="GN369" i="1" s="1"/>
  <c r="X343" i="1"/>
  <c r="GM343" i="1" s="1"/>
  <c r="GN343" i="1" s="1"/>
  <c r="CY343" i="1"/>
  <c r="Y343" i="1"/>
  <c r="CZ343" i="1"/>
  <c r="CS344" i="1"/>
  <c r="AD344" i="1"/>
  <c r="CR344" i="1"/>
  <c r="BD463" i="1"/>
  <c r="CS452" i="1"/>
  <c r="R451" i="1"/>
  <c r="CS449" i="1"/>
  <c r="CS442" i="1"/>
  <c r="I442" i="1"/>
  <c r="S442" i="1" s="1"/>
  <c r="R441" i="1"/>
  <c r="CS439" i="1"/>
  <c r="X433" i="1"/>
  <c r="CR432" i="1"/>
  <c r="R431" i="1"/>
  <c r="CS429" i="1"/>
  <c r="S428" i="1"/>
  <c r="GX427" i="1"/>
  <c r="S427" i="1"/>
  <c r="CQ426" i="1"/>
  <c r="P426" i="1"/>
  <c r="EV392" i="1"/>
  <c r="P389" i="1"/>
  <c r="Q389" i="1"/>
  <c r="R389" i="1"/>
  <c r="V381" i="1"/>
  <c r="V377" i="1"/>
  <c r="CY364" i="1"/>
  <c r="CY356" i="1"/>
  <c r="CZ356" i="1"/>
  <c r="X356" i="1"/>
  <c r="GM356" i="1" s="1"/>
  <c r="GN356" i="1" s="1"/>
  <c r="Y356" i="1"/>
  <c r="S354" i="1"/>
  <c r="CT354" i="1"/>
  <c r="Q353" i="1"/>
  <c r="CY350" i="1"/>
  <c r="CZ350" i="1"/>
  <c r="X350" i="1"/>
  <c r="GM350" i="1" s="1"/>
  <c r="GN350" i="1" s="1"/>
  <c r="R448" i="1"/>
  <c r="CS444" i="1"/>
  <c r="CW817" i="3"/>
  <c r="CX817" i="3"/>
  <c r="CX819" i="3"/>
  <c r="CX820" i="3"/>
  <c r="CX821" i="3"/>
  <c r="CU815" i="3"/>
  <c r="CV815" i="3"/>
  <c r="CX815" i="3"/>
  <c r="CT433" i="1"/>
  <c r="P431" i="1"/>
  <c r="CP431" i="1" s="1"/>
  <c r="O431" i="1" s="1"/>
  <c r="GM431" i="1" s="1"/>
  <c r="GN431" i="1" s="1"/>
  <c r="P430" i="1"/>
  <c r="CP430" i="1" s="1"/>
  <c r="O430" i="1" s="1"/>
  <c r="W426" i="1"/>
  <c r="ET392" i="1"/>
  <c r="W385" i="1"/>
  <c r="S384" i="1"/>
  <c r="AB383" i="1"/>
  <c r="U382" i="1"/>
  <c r="GX381" i="1"/>
  <c r="AB380" i="1"/>
  <c r="U377" i="1"/>
  <c r="AB376" i="1"/>
  <c r="CD392" i="1"/>
  <c r="CQ370" i="1"/>
  <c r="AB370" i="1"/>
  <c r="P370" i="1"/>
  <c r="Y369" i="1"/>
  <c r="CY369" i="1"/>
  <c r="CZ369" i="1"/>
  <c r="CY365" i="1"/>
  <c r="CZ365" i="1"/>
  <c r="X365" i="1"/>
  <c r="GM365" i="1" s="1"/>
  <c r="GN365" i="1" s="1"/>
  <c r="Y365" i="1"/>
  <c r="S361" i="1"/>
  <c r="CS347" i="1"/>
  <c r="W334" i="1"/>
  <c r="R498" i="1"/>
  <c r="R459" i="1"/>
  <c r="CU861" i="3"/>
  <c r="CW862" i="3"/>
  <c r="CX862" i="3"/>
  <c r="CX864" i="3"/>
  <c r="CX865" i="3"/>
  <c r="R455" i="1"/>
  <c r="CX850" i="3"/>
  <c r="CX853" i="3"/>
  <c r="CX854" i="3"/>
  <c r="CU849" i="3"/>
  <c r="R445" i="1"/>
  <c r="CW825" i="3"/>
  <c r="CX825" i="3"/>
  <c r="CX827" i="3"/>
  <c r="CX828" i="3"/>
  <c r="CX829" i="3"/>
  <c r="CU823" i="3"/>
  <c r="CV823" i="3"/>
  <c r="CX823" i="3"/>
  <c r="U427" i="1"/>
  <c r="T386" i="1"/>
  <c r="W380" i="1"/>
  <c r="W376" i="1"/>
  <c r="CY370" i="1"/>
  <c r="Y360" i="1"/>
  <c r="GM360" i="1" s="1"/>
  <c r="GN360" i="1" s="1"/>
  <c r="CY360" i="1"/>
  <c r="CZ360" i="1"/>
  <c r="CP357" i="1"/>
  <c r="O357" i="1" s="1"/>
  <c r="CT355" i="1"/>
  <c r="S355" i="1"/>
  <c r="AB354" i="1"/>
  <c r="CR348" i="1"/>
  <c r="P448" i="1"/>
  <c r="CP448" i="1" s="1"/>
  <c r="O448" i="1" s="1"/>
  <c r="GM448" i="1" s="1"/>
  <c r="GN448" i="1" s="1"/>
  <c r="R438" i="1"/>
  <c r="CW783" i="3"/>
  <c r="CX785" i="3"/>
  <c r="CX786" i="3"/>
  <c r="CX787" i="3"/>
  <c r="CU781" i="3"/>
  <c r="CX781" i="3"/>
  <c r="P427" i="1"/>
  <c r="Q427" i="1"/>
  <c r="W390" i="1"/>
  <c r="W382" i="1"/>
  <c r="S381" i="1"/>
  <c r="V380" i="1"/>
  <c r="CX745" i="3"/>
  <c r="CX748" i="3"/>
  <c r="CU741" i="3"/>
  <c r="CX749" i="3"/>
  <c r="CX741" i="3"/>
  <c r="CW743" i="3"/>
  <c r="CX743" i="3"/>
  <c r="Q379" i="1"/>
  <c r="I385" i="1"/>
  <c r="R379" i="1"/>
  <c r="S379" i="1"/>
  <c r="I383" i="1"/>
  <c r="GX377" i="1"/>
  <c r="V376" i="1"/>
  <c r="CY371" i="1"/>
  <c r="CZ371" i="1"/>
  <c r="X371" i="1"/>
  <c r="GM371" i="1" s="1"/>
  <c r="GN371" i="1" s="1"/>
  <c r="Y371" i="1"/>
  <c r="CZ367" i="1"/>
  <c r="X367" i="1"/>
  <c r="Y367" i="1"/>
  <c r="CP366" i="1"/>
  <c r="O366" i="1" s="1"/>
  <c r="GM366" i="1" s="1"/>
  <c r="GN366" i="1" s="1"/>
  <c r="P342" i="1"/>
  <c r="CQ342" i="1"/>
  <c r="CX636" i="3"/>
  <c r="CX637" i="3"/>
  <c r="CU632" i="3"/>
  <c r="CX640" i="3"/>
  <c r="CW633" i="3"/>
  <c r="CX642" i="3"/>
  <c r="CX633" i="3"/>
  <c r="CX634" i="3"/>
  <c r="Q334" i="1"/>
  <c r="R334" i="1"/>
  <c r="I336" i="1"/>
  <c r="P334" i="1"/>
  <c r="GX334" i="1"/>
  <c r="S334" i="1"/>
  <c r="Q438" i="1"/>
  <c r="GX430" i="1"/>
  <c r="GD293" i="1"/>
  <c r="EU392" i="1"/>
  <c r="GX385" i="1"/>
  <c r="T380" i="1"/>
  <c r="T376" i="1"/>
  <c r="CQ361" i="1"/>
  <c r="AB361" i="1"/>
  <c r="CP359" i="1"/>
  <c r="O359" i="1" s="1"/>
  <c r="AB355" i="1"/>
  <c r="FV392" i="1"/>
  <c r="CY352" i="1"/>
  <c r="X352" i="1"/>
  <c r="Y352" i="1"/>
  <c r="GM352" i="1" s="1"/>
  <c r="GN352" i="1" s="1"/>
  <c r="GX346" i="1"/>
  <c r="R433" i="1"/>
  <c r="P432" i="1"/>
  <c r="CP432" i="1" s="1"/>
  <c r="O432" i="1" s="1"/>
  <c r="GM432" i="1" s="1"/>
  <c r="GN432" i="1" s="1"/>
  <c r="S426" i="1"/>
  <c r="CL293" i="1"/>
  <c r="BC392" i="1"/>
  <c r="AP293" i="1"/>
  <c r="F401" i="1"/>
  <c r="T384" i="1"/>
  <c r="W379" i="1"/>
  <c r="AB377" i="1"/>
  <c r="CZ373" i="1"/>
  <c r="X373" i="1"/>
  <c r="Y373" i="1"/>
  <c r="CP372" i="1"/>
  <c r="O372" i="1" s="1"/>
  <c r="Y357" i="1"/>
  <c r="CY357" i="1"/>
  <c r="CZ357" i="1"/>
  <c r="CQ379" i="1"/>
  <c r="CQ377" i="1"/>
  <c r="CT374" i="1"/>
  <c r="CT371" i="1"/>
  <c r="CT368" i="1"/>
  <c r="CT365" i="1"/>
  <c r="CT362" i="1"/>
  <c r="CT359" i="1"/>
  <c r="CT356" i="1"/>
  <c r="CR352" i="1"/>
  <c r="CW710" i="3"/>
  <c r="CX710" i="3"/>
  <c r="CX711" i="3"/>
  <c r="CW712" i="3"/>
  <c r="CX713" i="3"/>
  <c r="CU708" i="3"/>
  <c r="CY351" i="1"/>
  <c r="CR350" i="1"/>
  <c r="CT349" i="1"/>
  <c r="CU691" i="3"/>
  <c r="CX691" i="3"/>
  <c r="CX693" i="3"/>
  <c r="CX694" i="3"/>
  <c r="Q349" i="1"/>
  <c r="CP349" i="1" s="1"/>
  <c r="O349" i="1" s="1"/>
  <c r="GM349" i="1" s="1"/>
  <c r="GN349" i="1" s="1"/>
  <c r="CQ348" i="1"/>
  <c r="P348" i="1"/>
  <c r="CX687" i="3"/>
  <c r="CX689" i="3"/>
  <c r="CX690" i="3"/>
  <c r="CU686" i="3"/>
  <c r="CV686" i="3"/>
  <c r="X345" i="1"/>
  <c r="GM345" i="1" s="1"/>
  <c r="GN345" i="1" s="1"/>
  <c r="AB344" i="1"/>
  <c r="W332" i="1"/>
  <c r="AB332" i="1"/>
  <c r="CQ332" i="1"/>
  <c r="GX330" i="1"/>
  <c r="V330" i="1"/>
  <c r="CR327" i="1"/>
  <c r="AD327" i="1"/>
  <c r="AB327" i="1" s="1"/>
  <c r="R327" i="1"/>
  <c r="AB346" i="1"/>
  <c r="W344" i="1"/>
  <c r="W337" i="1"/>
  <c r="R337" i="1"/>
  <c r="AD336" i="1"/>
  <c r="CR336" i="1"/>
  <c r="CS336" i="1"/>
  <c r="P335" i="1"/>
  <c r="CP335" i="1" s="1"/>
  <c r="O335" i="1" s="1"/>
  <c r="GM335" i="1" s="1"/>
  <c r="GN335" i="1" s="1"/>
  <c r="CY329" i="1"/>
  <c r="X329" i="1"/>
  <c r="Y329" i="1"/>
  <c r="CY252" i="1"/>
  <c r="CZ252" i="1"/>
  <c r="X252" i="1"/>
  <c r="Y252" i="1"/>
  <c r="CR388" i="1"/>
  <c r="CX772" i="3"/>
  <c r="CU766" i="3"/>
  <c r="CX767" i="3"/>
  <c r="CX769" i="3"/>
  <c r="CV766" i="3"/>
  <c r="S385" i="1"/>
  <c r="S382" i="1"/>
  <c r="Q378" i="1"/>
  <c r="Q373" i="1"/>
  <c r="Q370" i="1"/>
  <c r="Q367" i="1"/>
  <c r="Q364" i="1"/>
  <c r="CR356" i="1"/>
  <c r="CU728" i="3"/>
  <c r="CX737" i="3"/>
  <c r="CV728" i="3"/>
  <c r="CX728" i="3"/>
  <c r="CW729" i="3"/>
  <c r="CX740" i="3"/>
  <c r="CX729" i="3"/>
  <c r="CX731" i="3"/>
  <c r="CX734" i="3"/>
  <c r="S353" i="1"/>
  <c r="Q351" i="1"/>
  <c r="CP351" i="1" s="1"/>
  <c r="O351" i="1" s="1"/>
  <c r="GM351" i="1" s="1"/>
  <c r="GN351" i="1" s="1"/>
  <c r="CT348" i="1"/>
  <c r="Y341" i="1"/>
  <c r="CZ341" i="1"/>
  <c r="AB338" i="1"/>
  <c r="P338" i="1"/>
  <c r="CP338" i="1" s="1"/>
  <c r="O338" i="1" s="1"/>
  <c r="CQ338" i="1"/>
  <c r="GX337" i="1"/>
  <c r="CQ336" i="1"/>
  <c r="AB336" i="1"/>
  <c r="T330" i="1"/>
  <c r="CZ329" i="1"/>
  <c r="X325" i="1"/>
  <c r="Y325" i="1"/>
  <c r="CY325" i="1"/>
  <c r="CZ325" i="1"/>
  <c r="AB302" i="1"/>
  <c r="CP297" i="1"/>
  <c r="O297" i="1" s="1"/>
  <c r="U337" i="1"/>
  <c r="AB329" i="1"/>
  <c r="P329" i="1"/>
  <c r="CP329" i="1" s="1"/>
  <c r="O329" i="1" s="1"/>
  <c r="CQ329" i="1"/>
  <c r="CY328" i="1"/>
  <c r="CZ328" i="1"/>
  <c r="X328" i="1"/>
  <c r="U316" i="1"/>
  <c r="U302" i="1"/>
  <c r="Q302" i="1"/>
  <c r="R302" i="1"/>
  <c r="S302" i="1"/>
  <c r="GX340" i="1"/>
  <c r="CX647" i="3"/>
  <c r="CX649" i="3"/>
  <c r="CX652" i="3"/>
  <c r="CU643" i="3"/>
  <c r="CX643" i="3"/>
  <c r="CX650" i="3"/>
  <c r="Q337" i="1"/>
  <c r="CP337" i="1" s="1"/>
  <c r="O337" i="1" s="1"/>
  <c r="U334" i="1"/>
  <c r="CR330" i="1"/>
  <c r="AD330" i="1"/>
  <c r="AB330" i="1" s="1"/>
  <c r="W321" i="1"/>
  <c r="Q321" i="1"/>
  <c r="R321" i="1"/>
  <c r="S321" i="1"/>
  <c r="CP317" i="1"/>
  <c r="O317" i="1" s="1"/>
  <c r="GM317" i="1" s="1"/>
  <c r="GN317" i="1" s="1"/>
  <c r="T316" i="1"/>
  <c r="CS390" i="1"/>
  <c r="I390" i="1"/>
  <c r="U390" i="1" s="1"/>
  <c r="CS378" i="1"/>
  <c r="CS373" i="1"/>
  <c r="R372" i="1"/>
  <c r="CS370" i="1"/>
  <c r="R369" i="1"/>
  <c r="CS367" i="1"/>
  <c r="R366" i="1"/>
  <c r="CS364" i="1"/>
  <c r="R363" i="1"/>
  <c r="CS361" i="1"/>
  <c r="I361" i="1"/>
  <c r="GX361" i="1" s="1"/>
  <c r="R360" i="1"/>
  <c r="CS358" i="1"/>
  <c r="I358" i="1"/>
  <c r="R357" i="1"/>
  <c r="CT351" i="1"/>
  <c r="R350" i="1"/>
  <c r="CS343" i="1"/>
  <c r="R343" i="1"/>
  <c r="AB341" i="1"/>
  <c r="U338" i="1"/>
  <c r="CT337" i="1"/>
  <c r="S337" i="1"/>
  <c r="AB334" i="1"/>
  <c r="T331" i="1"/>
  <c r="CX613" i="3"/>
  <c r="CU607" i="3"/>
  <c r="CX607" i="3"/>
  <c r="CX616" i="3"/>
  <c r="CX617" i="3"/>
  <c r="CX619" i="3"/>
  <c r="CW608" i="3"/>
  <c r="CW609" i="3"/>
  <c r="R328" i="1"/>
  <c r="I332" i="1"/>
  <c r="P332" i="1" s="1"/>
  <c r="Q328" i="1"/>
  <c r="X323" i="1"/>
  <c r="Y323" i="1"/>
  <c r="CY323" i="1"/>
  <c r="CZ323" i="1"/>
  <c r="U321" i="1"/>
  <c r="CP305" i="1"/>
  <c r="O305" i="1" s="1"/>
  <c r="GM305" i="1" s="1"/>
  <c r="GN305" i="1" s="1"/>
  <c r="AD387" i="1"/>
  <c r="AB387" i="1" s="1"/>
  <c r="P387" i="1"/>
  <c r="CP387" i="1" s="1"/>
  <c r="O387" i="1" s="1"/>
  <c r="AD375" i="1"/>
  <c r="AB375" i="1" s="1"/>
  <c r="P375" i="1"/>
  <c r="CP375" i="1" s="1"/>
  <c r="O375" i="1" s="1"/>
  <c r="AD355" i="1"/>
  <c r="P355" i="1"/>
  <c r="CP355" i="1" s="1"/>
  <c r="O355" i="1" s="1"/>
  <c r="CS351" i="1"/>
  <c r="AB351" i="1"/>
  <c r="CX703" i="3"/>
  <c r="CW705" i="3"/>
  <c r="CX705" i="3"/>
  <c r="CU701" i="3"/>
  <c r="CX707" i="3"/>
  <c r="CV701" i="3"/>
  <c r="CX701" i="3"/>
  <c r="CW702" i="3"/>
  <c r="CX702" i="3"/>
  <c r="AD345" i="1"/>
  <c r="AD343" i="1"/>
  <c r="AB343" i="1" s="1"/>
  <c r="V342" i="1"/>
  <c r="X341" i="1"/>
  <c r="I339" i="1"/>
  <c r="U339" i="1" s="1"/>
  <c r="S338" i="1"/>
  <c r="CQ335" i="1"/>
  <c r="S333" i="1"/>
  <c r="CT333" i="1"/>
  <c r="CT329" i="1"/>
  <c r="CT320" i="1"/>
  <c r="S320" i="1"/>
  <c r="CP315" i="1"/>
  <c r="O315" i="1" s="1"/>
  <c r="CI392" i="1"/>
  <c r="BD392" i="1"/>
  <c r="R352" i="1"/>
  <c r="Y351" i="1"/>
  <c r="CQ345" i="1"/>
  <c r="AB345" i="1"/>
  <c r="V344" i="1"/>
  <c r="CX677" i="3"/>
  <c r="CX678" i="3"/>
  <c r="CX679" i="3"/>
  <c r="CU673" i="3"/>
  <c r="CW674" i="3"/>
  <c r="CX674" i="3"/>
  <c r="CX680" i="3"/>
  <c r="CX675" i="3"/>
  <c r="R342" i="1"/>
  <c r="I346" i="1"/>
  <c r="S342" i="1"/>
  <c r="I344" i="1"/>
  <c r="GX344" i="1" s="1"/>
  <c r="CT341" i="1"/>
  <c r="GX338" i="1"/>
  <c r="GX332" i="1"/>
  <c r="U330" i="1"/>
  <c r="W330" i="1"/>
  <c r="CQ326" i="1"/>
  <c r="P379" i="1"/>
  <c r="CP379" i="1" s="1"/>
  <c r="O379" i="1" s="1"/>
  <c r="P377" i="1"/>
  <c r="CP377" i="1" s="1"/>
  <c r="O377" i="1" s="1"/>
  <c r="Y345" i="1"/>
  <c r="T339" i="1"/>
  <c r="GX328" i="1"/>
  <c r="CQ323" i="1"/>
  <c r="AB323" i="1"/>
  <c r="P323" i="1"/>
  <c r="CX761" i="3"/>
  <c r="CX764" i="3"/>
  <c r="CX765" i="3"/>
  <c r="CU759" i="3"/>
  <c r="CV759" i="3"/>
  <c r="CX759" i="3"/>
  <c r="CW760" i="3"/>
  <c r="CX760" i="3"/>
  <c r="R374" i="1"/>
  <c r="R371" i="1"/>
  <c r="R368" i="1"/>
  <c r="R365" i="1"/>
  <c r="R362" i="1"/>
  <c r="R359" i="1"/>
  <c r="CX716" i="3"/>
  <c r="CX719" i="3"/>
  <c r="CX720" i="3"/>
  <c r="CX722" i="3"/>
  <c r="CU715" i="3"/>
  <c r="CV715" i="3"/>
  <c r="CX725" i="3"/>
  <c r="CX715" i="3"/>
  <c r="CS340" i="1"/>
  <c r="AD340" i="1"/>
  <c r="T332" i="1"/>
  <c r="CS330" i="1"/>
  <c r="R330" i="1"/>
  <c r="S330" i="1"/>
  <c r="V321" i="1"/>
  <c r="AB350" i="1"/>
  <c r="CU696" i="3"/>
  <c r="CV696" i="3"/>
  <c r="CX697" i="3"/>
  <c r="CX698" i="3"/>
  <c r="CX699" i="3"/>
  <c r="Y347" i="1"/>
  <c r="AD342" i="1"/>
  <c r="AB342" i="1" s="1"/>
  <c r="CS342" i="1"/>
  <c r="CP341" i="1"/>
  <c r="O341" i="1" s="1"/>
  <c r="CQ340" i="1"/>
  <c r="AB340" i="1"/>
  <c r="CR339" i="1"/>
  <c r="AD339" i="1"/>
  <c r="AB339" i="1" s="1"/>
  <c r="CU654" i="3"/>
  <c r="CX661" i="3"/>
  <c r="CV654" i="3"/>
  <c r="CX662" i="3"/>
  <c r="CX654" i="3"/>
  <c r="CW657" i="3"/>
  <c r="CX657" i="3"/>
  <c r="CX659" i="3"/>
  <c r="Q338" i="1"/>
  <c r="I340" i="1"/>
  <c r="T340" i="1" s="1"/>
  <c r="S332" i="1"/>
  <c r="CY317" i="1"/>
  <c r="X317" i="1"/>
  <c r="Y317" i="1"/>
  <c r="T314" i="1"/>
  <c r="X311" i="1"/>
  <c r="Y311" i="1"/>
  <c r="CY311" i="1"/>
  <c r="CZ311" i="1"/>
  <c r="GX300" i="1"/>
  <c r="W298" i="1"/>
  <c r="Q322" i="1"/>
  <c r="Q319" i="1"/>
  <c r="CZ318" i="1"/>
  <c r="Q310" i="1"/>
  <c r="Q307" i="1"/>
  <c r="CZ306" i="1"/>
  <c r="EV261" i="1"/>
  <c r="W252" i="1"/>
  <c r="CP239" i="1"/>
  <c r="O239" i="1" s="1"/>
  <c r="CP223" i="1"/>
  <c r="O223" i="1" s="1"/>
  <c r="CP220" i="1"/>
  <c r="O220" i="1" s="1"/>
  <c r="CY214" i="1"/>
  <c r="CZ214" i="1"/>
  <c r="X214" i="1"/>
  <c r="Y214" i="1"/>
  <c r="CP204" i="1"/>
  <c r="O204" i="1" s="1"/>
  <c r="R335" i="1"/>
  <c r="Q333" i="1"/>
  <c r="CP333" i="1" s="1"/>
  <c r="O333" i="1" s="1"/>
  <c r="AD331" i="1"/>
  <c r="AB331" i="1" s="1"/>
  <c r="P331" i="1"/>
  <c r="AD328" i="1"/>
  <c r="P328" i="1"/>
  <c r="CS324" i="1"/>
  <c r="AB324" i="1"/>
  <c r="AD322" i="1"/>
  <c r="AB322" i="1" s="1"/>
  <c r="P322" i="1"/>
  <c r="CQ320" i="1"/>
  <c r="AD319" i="1"/>
  <c r="P319" i="1"/>
  <c r="CP319" i="1" s="1"/>
  <c r="O319" i="1" s="1"/>
  <c r="CY318" i="1"/>
  <c r="CT317" i="1"/>
  <c r="CS315" i="1"/>
  <c r="AB315" i="1"/>
  <c r="CS312" i="1"/>
  <c r="AB312" i="1"/>
  <c r="AD310" i="1"/>
  <c r="AB310" i="1" s="1"/>
  <c r="P310" i="1"/>
  <c r="CP310" i="1" s="1"/>
  <c r="O310" i="1" s="1"/>
  <c r="CQ308" i="1"/>
  <c r="AD307" i="1"/>
  <c r="AB307" i="1" s="1"/>
  <c r="P307" i="1"/>
  <c r="CP307" i="1" s="1"/>
  <c r="O307" i="1" s="1"/>
  <c r="CY306" i="1"/>
  <c r="CT305" i="1"/>
  <c r="CS303" i="1"/>
  <c r="AB303" i="1"/>
  <c r="CS300" i="1"/>
  <c r="AB300" i="1"/>
  <c r="I300" i="1"/>
  <c r="CS297" i="1"/>
  <c r="AB297" i="1"/>
  <c r="R296" i="1"/>
  <c r="Y295" i="1"/>
  <c r="CW454" i="3"/>
  <c r="CX454" i="3"/>
  <c r="CX457" i="3"/>
  <c r="CU451" i="3"/>
  <c r="CX458" i="3"/>
  <c r="CV451" i="3"/>
  <c r="CX451" i="3"/>
  <c r="CW452" i="3"/>
  <c r="CW453" i="3"/>
  <c r="CX459" i="3"/>
  <c r="CX465" i="3"/>
  <c r="CX461" i="3"/>
  <c r="CX463" i="3"/>
  <c r="ET261" i="1"/>
  <c r="FR250" i="1"/>
  <c r="BY261" i="1" s="1"/>
  <c r="CP250" i="1"/>
  <c r="O250" i="1" s="1"/>
  <c r="CY242" i="1"/>
  <c r="CZ242" i="1"/>
  <c r="Y242" i="1"/>
  <c r="T230" i="1"/>
  <c r="CP218" i="1"/>
  <c r="O218" i="1" s="1"/>
  <c r="CP211" i="1"/>
  <c r="O211" i="1" s="1"/>
  <c r="Q335" i="1"/>
  <c r="CR324" i="1"/>
  <c r="CX592" i="3"/>
  <c r="CW583" i="3"/>
  <c r="CU580" i="3"/>
  <c r="CX586" i="3"/>
  <c r="CX589" i="3"/>
  <c r="CX588" i="3"/>
  <c r="CX584" i="3"/>
  <c r="CX583" i="3"/>
  <c r="CR315" i="1"/>
  <c r="CZ313" i="1"/>
  <c r="CR312" i="1"/>
  <c r="CX529" i="3"/>
  <c r="CX530" i="3"/>
  <c r="CU525" i="3"/>
  <c r="CX534" i="3"/>
  <c r="CX531" i="3"/>
  <c r="CW527" i="3"/>
  <c r="CX536" i="3"/>
  <c r="CX526" i="3"/>
  <c r="CX537" i="3"/>
  <c r="S309" i="1"/>
  <c r="CR303" i="1"/>
  <c r="CR300" i="1"/>
  <c r="CR297" i="1"/>
  <c r="Q296" i="1"/>
  <c r="X295" i="1"/>
  <c r="AQ261" i="1"/>
  <c r="CX439" i="3"/>
  <c r="CU435" i="3"/>
  <c r="CV435" i="3"/>
  <c r="CW436" i="3"/>
  <c r="CX436" i="3"/>
  <c r="CW437" i="3"/>
  <c r="CW438" i="3"/>
  <c r="Q252" i="1"/>
  <c r="I258" i="1"/>
  <c r="R252" i="1"/>
  <c r="I256" i="1"/>
  <c r="CP245" i="1"/>
  <c r="O245" i="1" s="1"/>
  <c r="GM245" i="1" s="1"/>
  <c r="GN245" i="1" s="1"/>
  <c r="CP226" i="1"/>
  <c r="O226" i="1" s="1"/>
  <c r="CP221" i="1"/>
  <c r="O221" i="1" s="1"/>
  <c r="CU681" i="3"/>
  <c r="CX685" i="3"/>
  <c r="CX682" i="3"/>
  <c r="AD335" i="1"/>
  <c r="AB335" i="1" s="1"/>
  <c r="I331" i="1"/>
  <c r="AB328" i="1"/>
  <c r="AD326" i="1"/>
  <c r="AB326" i="1" s="1"/>
  <c r="CQ324" i="1"/>
  <c r="CS322" i="1"/>
  <c r="CS319" i="1"/>
  <c r="AB319" i="1"/>
  <c r="R318" i="1"/>
  <c r="CR317" i="1"/>
  <c r="CU539" i="3"/>
  <c r="CX547" i="3"/>
  <c r="CX548" i="3"/>
  <c r="CW540" i="3"/>
  <c r="CX549" i="3"/>
  <c r="CW542" i="3"/>
  <c r="CX544" i="3"/>
  <c r="CX543" i="3"/>
  <c r="CX550" i="3"/>
  <c r="CX540" i="3"/>
  <c r="CQ315" i="1"/>
  <c r="AD314" i="1"/>
  <c r="AB314" i="1" s="1"/>
  <c r="P314" i="1"/>
  <c r="CY313" i="1"/>
  <c r="CQ312" i="1"/>
  <c r="CS310" i="1"/>
  <c r="R309" i="1"/>
  <c r="CS307" i="1"/>
  <c r="R306" i="1"/>
  <c r="CR305" i="1"/>
  <c r="CW484" i="3"/>
  <c r="CX493" i="3"/>
  <c r="CX484" i="3"/>
  <c r="CX485" i="3"/>
  <c r="CX496" i="3"/>
  <c r="CX486" i="3"/>
  <c r="CX487" i="3"/>
  <c r="CX489" i="3"/>
  <c r="CU483" i="3"/>
  <c r="CV483" i="3"/>
  <c r="CX491" i="3"/>
  <c r="CQ303" i="1"/>
  <c r="AD302" i="1"/>
  <c r="P302" i="1"/>
  <c r="CQ300" i="1"/>
  <c r="AD299" i="1"/>
  <c r="AB299" i="1" s="1"/>
  <c r="CQ297" i="1"/>
  <c r="AD296" i="1"/>
  <c r="AB296" i="1" s="1"/>
  <c r="P296" i="1"/>
  <c r="S259" i="1"/>
  <c r="CT259" i="1"/>
  <c r="P257" i="1"/>
  <c r="CP257" i="1" s="1"/>
  <c r="O257" i="1" s="1"/>
  <c r="GX257" i="1"/>
  <c r="Q257" i="1"/>
  <c r="R257" i="1"/>
  <c r="CY249" i="1"/>
  <c r="CZ249" i="1"/>
  <c r="Y249" i="1"/>
  <c r="Y246" i="1"/>
  <c r="CY246" i="1"/>
  <c r="CZ246" i="1"/>
  <c r="X246" i="1"/>
  <c r="CZ193" i="1"/>
  <c r="CY193" i="1"/>
  <c r="Y193" i="1"/>
  <c r="X193" i="1"/>
  <c r="CP189" i="1"/>
  <c r="O189" i="1" s="1"/>
  <c r="Q318" i="1"/>
  <c r="Q309" i="1"/>
  <c r="Q306" i="1"/>
  <c r="BX26" i="1"/>
  <c r="AO261" i="1"/>
  <c r="GX256" i="1"/>
  <c r="CY233" i="1"/>
  <c r="CZ233" i="1"/>
  <c r="Y233" i="1"/>
  <c r="CY217" i="1"/>
  <c r="CZ217" i="1"/>
  <c r="X217" i="1"/>
  <c r="Y217" i="1"/>
  <c r="CY208" i="1"/>
  <c r="CZ208" i="1"/>
  <c r="X208" i="1"/>
  <c r="Y208" i="1"/>
  <c r="Q341" i="1"/>
  <c r="CU621" i="3"/>
  <c r="CX629" i="3"/>
  <c r="CX621" i="3"/>
  <c r="CW622" i="3"/>
  <c r="CX624" i="3"/>
  <c r="CX626" i="3"/>
  <c r="P330" i="1"/>
  <c r="S327" i="1"/>
  <c r="I326" i="1"/>
  <c r="R325" i="1"/>
  <c r="Q323" i="1"/>
  <c r="X322" i="1"/>
  <c r="AD321" i="1"/>
  <c r="AB321" i="1" s="1"/>
  <c r="P321" i="1"/>
  <c r="CP321" i="1" s="1"/>
  <c r="O321" i="1" s="1"/>
  <c r="X319" i="1"/>
  <c r="AD318" i="1"/>
  <c r="AB318" i="1" s="1"/>
  <c r="P318" i="1"/>
  <c r="I314" i="1"/>
  <c r="W314" i="1" s="1"/>
  <c r="R313" i="1"/>
  <c r="Q311" i="1"/>
  <c r="X310" i="1"/>
  <c r="AD309" i="1"/>
  <c r="AB309" i="1" s="1"/>
  <c r="P309" i="1"/>
  <c r="CP309" i="1" s="1"/>
  <c r="O309" i="1" s="1"/>
  <c r="X307" i="1"/>
  <c r="AD306" i="1"/>
  <c r="AB306" i="1" s="1"/>
  <c r="P306" i="1"/>
  <c r="I299" i="1"/>
  <c r="GX299" i="1" s="1"/>
  <c r="CZ295" i="1"/>
  <c r="EP261" i="1"/>
  <c r="BD261" i="1"/>
  <c r="AB259" i="1"/>
  <c r="W257" i="1"/>
  <c r="I254" i="1"/>
  <c r="V252" i="1"/>
  <c r="X242" i="1"/>
  <c r="CP236" i="1"/>
  <c r="O236" i="1" s="1"/>
  <c r="CP227" i="1"/>
  <c r="O227" i="1" s="1"/>
  <c r="GM227" i="1" s="1"/>
  <c r="GN227" i="1" s="1"/>
  <c r="CP214" i="1"/>
  <c r="O214" i="1" s="1"/>
  <c r="Q325" i="1"/>
  <c r="CP325" i="1" s="1"/>
  <c r="O325" i="1" s="1"/>
  <c r="GM325" i="1" s="1"/>
  <c r="GN325" i="1" s="1"/>
  <c r="Q313" i="1"/>
  <c r="CP313" i="1" s="1"/>
  <c r="O313" i="1" s="1"/>
  <c r="GM313" i="1" s="1"/>
  <c r="GN313" i="1" s="1"/>
  <c r="P311" i="1"/>
  <c r="S308" i="1"/>
  <c r="Y296" i="1"/>
  <c r="CU467" i="3"/>
  <c r="CV467" i="3"/>
  <c r="CX467" i="3"/>
  <c r="CX477" i="3"/>
  <c r="CX479" i="3"/>
  <c r="CX480" i="3"/>
  <c r="CX468" i="3"/>
  <c r="CX472" i="3"/>
  <c r="CX482" i="3"/>
  <c r="BC261" i="1"/>
  <c r="S256" i="1"/>
  <c r="CT256" i="1"/>
  <c r="Y248" i="1"/>
  <c r="CY248" i="1"/>
  <c r="CZ248" i="1"/>
  <c r="X248" i="1"/>
  <c r="CY239" i="1"/>
  <c r="CZ239" i="1"/>
  <c r="Y239" i="1"/>
  <c r="CP231" i="1"/>
  <c r="O231" i="1" s="1"/>
  <c r="BB261" i="1"/>
  <c r="CP255" i="1"/>
  <c r="O255" i="1" s="1"/>
  <c r="CP242" i="1"/>
  <c r="O242" i="1" s="1"/>
  <c r="CY223" i="1"/>
  <c r="CZ223" i="1"/>
  <c r="X223" i="1"/>
  <c r="Y223" i="1"/>
  <c r="T222" i="1"/>
  <c r="P222" i="1"/>
  <c r="CP222" i="1" s="1"/>
  <c r="O222" i="1" s="1"/>
  <c r="Q222" i="1"/>
  <c r="R222" i="1"/>
  <c r="CY220" i="1"/>
  <c r="CZ220" i="1"/>
  <c r="X220" i="1"/>
  <c r="Y220" i="1"/>
  <c r="S324" i="1"/>
  <c r="CZ322" i="1"/>
  <c r="CZ319" i="1"/>
  <c r="Y318" i="1"/>
  <c r="CX566" i="3"/>
  <c r="CX556" i="3"/>
  <c r="CU553" i="3"/>
  <c r="CX560" i="3"/>
  <c r="CV553" i="3"/>
  <c r="CW554" i="3"/>
  <c r="CX557" i="3"/>
  <c r="CX562" i="3"/>
  <c r="CX553" i="3"/>
  <c r="S315" i="1"/>
  <c r="S312" i="1"/>
  <c r="AB311" i="1"/>
  <c r="CZ310" i="1"/>
  <c r="CZ307" i="1"/>
  <c r="Y306" i="1"/>
  <c r="CX503" i="3"/>
  <c r="CU497" i="3"/>
  <c r="CV497" i="3"/>
  <c r="CX497" i="3"/>
  <c r="CX498" i="3"/>
  <c r="CX508" i="3"/>
  <c r="CX505" i="3"/>
  <c r="CX510" i="3"/>
  <c r="CX499" i="3"/>
  <c r="S303" i="1"/>
  <c r="S297" i="1"/>
  <c r="R295" i="1"/>
  <c r="EM261" i="1"/>
  <c r="S253" i="1"/>
  <c r="CP253" i="1" s="1"/>
  <c r="O253" i="1" s="1"/>
  <c r="CT253" i="1"/>
  <c r="CP247" i="1"/>
  <c r="O247" i="1" s="1"/>
  <c r="CY245" i="1"/>
  <c r="CZ245" i="1"/>
  <c r="Y245" i="1"/>
  <c r="X233" i="1"/>
  <c r="CY211" i="1"/>
  <c r="CZ211" i="1"/>
  <c r="X211" i="1"/>
  <c r="Y211" i="1"/>
  <c r="CX669" i="3"/>
  <c r="CX670" i="3"/>
  <c r="CX672" i="3"/>
  <c r="CU665" i="3"/>
  <c r="CW666" i="3"/>
  <c r="CX666" i="3"/>
  <c r="CX667" i="3"/>
  <c r="R324" i="1"/>
  <c r="CX573" i="3"/>
  <c r="CU567" i="3"/>
  <c r="CV567" i="3"/>
  <c r="CX575" i="3"/>
  <c r="CW569" i="3"/>
  <c r="CX576" i="3"/>
  <c r="CX567" i="3"/>
  <c r="CX579" i="3"/>
  <c r="CW570" i="3"/>
  <c r="CX570" i="3"/>
  <c r="CX577" i="3"/>
  <c r="P320" i="1"/>
  <c r="CP320" i="1" s="1"/>
  <c r="O320" i="1" s="1"/>
  <c r="I316" i="1"/>
  <c r="W316" i="1" s="1"/>
  <c r="R312" i="1"/>
  <c r="CU511" i="3"/>
  <c r="CX519" i="3"/>
  <c r="CX523" i="3"/>
  <c r="CX515" i="3"/>
  <c r="CX513" i="3"/>
  <c r="CX524" i="3"/>
  <c r="CX517" i="3"/>
  <c r="P308" i="1"/>
  <c r="CP308" i="1" s="1"/>
  <c r="O308" i="1" s="1"/>
  <c r="I304" i="1"/>
  <c r="V304" i="1" s="1"/>
  <c r="I301" i="1"/>
  <c r="U301" i="1" s="1"/>
  <c r="I298" i="1"/>
  <c r="Q295" i="1"/>
  <c r="W258" i="1"/>
  <c r="CP249" i="1"/>
  <c r="O249" i="1" s="1"/>
  <c r="S230" i="1"/>
  <c r="CQ224" i="1"/>
  <c r="P224" i="1"/>
  <c r="CP224" i="1" s="1"/>
  <c r="O224" i="1" s="1"/>
  <c r="CT221" i="1"/>
  <c r="S221" i="1"/>
  <c r="CP217" i="1"/>
  <c r="O217" i="1" s="1"/>
  <c r="CP215" i="1"/>
  <c r="O215" i="1" s="1"/>
  <c r="CP208" i="1"/>
  <c r="O208" i="1" s="1"/>
  <c r="GM208" i="1" s="1"/>
  <c r="GN208" i="1" s="1"/>
  <c r="Q324" i="1"/>
  <c r="CP324" i="1" s="1"/>
  <c r="O324" i="1" s="1"/>
  <c r="Q315" i="1"/>
  <c r="Y313" i="1"/>
  <c r="Q312" i="1"/>
  <c r="CP312" i="1" s="1"/>
  <c r="O312" i="1" s="1"/>
  <c r="Q303" i="1"/>
  <c r="CP303" i="1" s="1"/>
  <c r="O303" i="1" s="1"/>
  <c r="Q297" i="1"/>
  <c r="FR26" i="1"/>
  <c r="EI261" i="1"/>
  <c r="AU261" i="1"/>
  <c r="T256" i="1"/>
  <c r="AB253" i="1"/>
  <c r="X239" i="1"/>
  <c r="CP233" i="1"/>
  <c r="O233" i="1" s="1"/>
  <c r="GM233" i="1" s="1"/>
  <c r="GN233" i="1" s="1"/>
  <c r="CP229" i="1"/>
  <c r="O229" i="1" s="1"/>
  <c r="CW595" i="3"/>
  <c r="CX605" i="3"/>
  <c r="CX595" i="3"/>
  <c r="CX606" i="3"/>
  <c r="CX597" i="3"/>
  <c r="CX598" i="3"/>
  <c r="CX600" i="3"/>
  <c r="CU593" i="3"/>
  <c r="GD26" i="1"/>
  <c r="EU261" i="1"/>
  <c r="CG261" i="1"/>
  <c r="CQ251" i="1"/>
  <c r="P251" i="1"/>
  <c r="CY236" i="1"/>
  <c r="CZ236" i="1"/>
  <c r="Y236" i="1"/>
  <c r="CY227" i="1"/>
  <c r="CZ227" i="1"/>
  <c r="Y227" i="1"/>
  <c r="W222" i="1"/>
  <c r="AB221" i="1"/>
  <c r="CQ252" i="1"/>
  <c r="CY251" i="1"/>
  <c r="CQ248" i="1"/>
  <c r="S247" i="1"/>
  <c r="CQ246" i="1"/>
  <c r="CR225" i="1"/>
  <c r="CX408" i="3"/>
  <c r="CX416" i="3"/>
  <c r="CX419" i="3"/>
  <c r="CX420" i="3"/>
  <c r="CW411" i="3"/>
  <c r="CX411" i="3"/>
  <c r="CX422" i="3"/>
  <c r="CX412" i="3"/>
  <c r="CX424" i="3"/>
  <c r="CX426" i="3"/>
  <c r="CU408" i="3"/>
  <c r="CX414" i="3"/>
  <c r="CT223" i="1"/>
  <c r="S222" i="1"/>
  <c r="CT220" i="1"/>
  <c r="S219" i="1"/>
  <c r="CT217" i="1"/>
  <c r="S216" i="1"/>
  <c r="CT214" i="1"/>
  <c r="S213" i="1"/>
  <c r="CT211" i="1"/>
  <c r="S210" i="1"/>
  <c r="CT208" i="1"/>
  <c r="S207" i="1"/>
  <c r="S202" i="1"/>
  <c r="CQ200" i="1"/>
  <c r="GX197" i="1"/>
  <c r="W188" i="1"/>
  <c r="Q176" i="1"/>
  <c r="R176" i="1"/>
  <c r="CT169" i="1"/>
  <c r="S169" i="1"/>
  <c r="Q169" i="1"/>
  <c r="U169" i="1"/>
  <c r="T157" i="1"/>
  <c r="CY155" i="1"/>
  <c r="CZ155" i="1"/>
  <c r="X155" i="1"/>
  <c r="Y155" i="1"/>
  <c r="S224" i="1"/>
  <c r="R219" i="1"/>
  <c r="R216" i="1"/>
  <c r="R213" i="1"/>
  <c r="R210" i="1"/>
  <c r="R207" i="1"/>
  <c r="S201" i="1"/>
  <c r="CT201" i="1"/>
  <c r="X197" i="1"/>
  <c r="Y197" i="1"/>
  <c r="Q191" i="1"/>
  <c r="R191" i="1"/>
  <c r="V188" i="1"/>
  <c r="T172" i="1"/>
  <c r="X167" i="1"/>
  <c r="Y167" i="1"/>
  <c r="CZ167" i="1"/>
  <c r="V166" i="1"/>
  <c r="CY161" i="1"/>
  <c r="CZ161" i="1"/>
  <c r="X161" i="1"/>
  <c r="Y161" i="1"/>
  <c r="S258" i="1"/>
  <c r="S255" i="1"/>
  <c r="R251" i="1"/>
  <c r="CT249" i="1"/>
  <c r="Q247" i="1"/>
  <c r="CT245" i="1"/>
  <c r="S244" i="1"/>
  <c r="CP244" i="1" s="1"/>
  <c r="O244" i="1" s="1"/>
  <c r="CT242" i="1"/>
  <c r="S241" i="1"/>
  <c r="CT239" i="1"/>
  <c r="S238" i="1"/>
  <c r="CP238" i="1" s="1"/>
  <c r="O238" i="1" s="1"/>
  <c r="CT236" i="1"/>
  <c r="S235" i="1"/>
  <c r="CT233" i="1"/>
  <c r="S232" i="1"/>
  <c r="CP232" i="1" s="1"/>
  <c r="O232" i="1" s="1"/>
  <c r="CT230" i="1"/>
  <c r="S229" i="1"/>
  <c r="CT227" i="1"/>
  <c r="S226" i="1"/>
  <c r="R224" i="1"/>
  <c r="Q219" i="1"/>
  <c r="Q216" i="1"/>
  <c r="Q213" i="1"/>
  <c r="Q210" i="1"/>
  <c r="Q207" i="1"/>
  <c r="CZ206" i="1"/>
  <c r="CZ204" i="1"/>
  <c r="R203" i="1"/>
  <c r="P202" i="1"/>
  <c r="CP202" i="1" s="1"/>
  <c r="O202" i="1" s="1"/>
  <c r="Y199" i="1"/>
  <c r="W191" i="1"/>
  <c r="X185" i="1"/>
  <c r="Y185" i="1"/>
  <c r="CR183" i="1"/>
  <c r="CS183" i="1"/>
  <c r="Q179" i="1"/>
  <c r="R179" i="1"/>
  <c r="CT172" i="1"/>
  <c r="S172" i="1"/>
  <c r="R255" i="1"/>
  <c r="Q251" i="1"/>
  <c r="R244" i="1"/>
  <c r="R241" i="1"/>
  <c r="R238" i="1"/>
  <c r="R235" i="1"/>
  <c r="R232" i="1"/>
  <c r="I230" i="1"/>
  <c r="R229" i="1"/>
  <c r="R226" i="1"/>
  <c r="AD222" i="1"/>
  <c r="AB222" i="1" s="1"/>
  <c r="AD219" i="1"/>
  <c r="AB219" i="1" s="1"/>
  <c r="P219" i="1"/>
  <c r="CP219" i="1" s="1"/>
  <c r="O219" i="1" s="1"/>
  <c r="AD216" i="1"/>
  <c r="AB216" i="1" s="1"/>
  <c r="P216" i="1"/>
  <c r="AD213" i="1"/>
  <c r="AB213" i="1" s="1"/>
  <c r="P213" i="1"/>
  <c r="AD210" i="1"/>
  <c r="AB210" i="1" s="1"/>
  <c r="P210" i="1"/>
  <c r="CP210" i="1" s="1"/>
  <c r="O210" i="1" s="1"/>
  <c r="AD207" i="1"/>
  <c r="AB207" i="1" s="1"/>
  <c r="P207" i="1"/>
  <c r="CY206" i="1"/>
  <c r="CZ205" i="1"/>
  <c r="CY204" i="1"/>
  <c r="R204" i="1"/>
  <c r="Q203" i="1"/>
  <c r="AD201" i="1"/>
  <c r="AB201" i="1" s="1"/>
  <c r="X199" i="1"/>
  <c r="CZ198" i="1"/>
  <c r="X198" i="1"/>
  <c r="Y198" i="1"/>
  <c r="GM198" i="1" s="1"/>
  <c r="GN198" i="1" s="1"/>
  <c r="CR195" i="1"/>
  <c r="CS195" i="1"/>
  <c r="V191" i="1"/>
  <c r="GX188" i="1"/>
  <c r="AD183" i="1"/>
  <c r="AB183" i="1" s="1"/>
  <c r="U171" i="1"/>
  <c r="CP169" i="1"/>
  <c r="O169" i="1" s="1"/>
  <c r="W164" i="1"/>
  <c r="Q164" i="1"/>
  <c r="R164" i="1"/>
  <c r="CZ118" i="1"/>
  <c r="X118" i="1"/>
  <c r="Y118" i="1"/>
  <c r="CY118" i="1"/>
  <c r="CU443" i="3"/>
  <c r="CX450" i="3"/>
  <c r="CV443" i="3"/>
  <c r="CX443" i="3"/>
  <c r="CX444" i="3"/>
  <c r="CX445" i="3"/>
  <c r="AD251" i="1"/>
  <c r="AB251" i="1" s="1"/>
  <c r="CW433" i="3"/>
  <c r="CX433" i="3"/>
  <c r="CU431" i="3"/>
  <c r="CV431" i="3"/>
  <c r="CW432" i="3"/>
  <c r="AD224" i="1"/>
  <c r="AB224" i="1" s="1"/>
  <c r="S218" i="1"/>
  <c r="S215" i="1"/>
  <c r="S212" i="1"/>
  <c r="CP212" i="1" s="1"/>
  <c r="O212" i="1" s="1"/>
  <c r="S209" i="1"/>
  <c r="CY205" i="1"/>
  <c r="P205" i="1"/>
  <c r="CP205" i="1" s="1"/>
  <c r="O205" i="1" s="1"/>
  <c r="S203" i="1"/>
  <c r="P203" i="1"/>
  <c r="Q200" i="1"/>
  <c r="CP200" i="1" s="1"/>
  <c r="O200" i="1" s="1"/>
  <c r="GM200" i="1" s="1"/>
  <c r="GN200" i="1" s="1"/>
  <c r="R200" i="1"/>
  <c r="CR198" i="1"/>
  <c r="CS198" i="1"/>
  <c r="R198" i="1"/>
  <c r="CZ197" i="1"/>
  <c r="CQ197" i="1"/>
  <c r="P197" i="1"/>
  <c r="AD195" i="1"/>
  <c r="AB195" i="1" s="1"/>
  <c r="R192" i="1"/>
  <c r="S188" i="1"/>
  <c r="CR186" i="1"/>
  <c r="CS186" i="1"/>
  <c r="CQ185" i="1"/>
  <c r="P185" i="1"/>
  <c r="GX181" i="1"/>
  <c r="CR180" i="1"/>
  <c r="CS180" i="1"/>
  <c r="V176" i="1"/>
  <c r="CT175" i="1"/>
  <c r="W172" i="1"/>
  <c r="GX170" i="1"/>
  <c r="S170" i="1"/>
  <c r="X173" i="1"/>
  <c r="Y173" i="1"/>
  <c r="CZ173" i="1"/>
  <c r="V172" i="1"/>
  <c r="V157" i="1"/>
  <c r="CP147" i="1"/>
  <c r="O147" i="1" s="1"/>
  <c r="S257" i="1"/>
  <c r="S250" i="1"/>
  <c r="R248" i="1"/>
  <c r="R246" i="1"/>
  <c r="S243" i="1"/>
  <c r="S240" i="1"/>
  <c r="S237" i="1"/>
  <c r="S234" i="1"/>
  <c r="S231" i="1"/>
  <c r="S228" i="1"/>
  <c r="S225" i="1"/>
  <c r="AD204" i="1"/>
  <c r="AB204" i="1" s="1"/>
  <c r="AD203" i="1"/>
  <c r="AB202" i="1"/>
  <c r="CS201" i="1"/>
  <c r="CY196" i="1"/>
  <c r="CZ196" i="1"/>
  <c r="CT194" i="1"/>
  <c r="S194" i="1"/>
  <c r="S191" i="1"/>
  <c r="CR189" i="1"/>
  <c r="CS189" i="1"/>
  <c r="CQ188" i="1"/>
  <c r="P188" i="1"/>
  <c r="CY185" i="1"/>
  <c r="CZ184" i="1"/>
  <c r="CY184" i="1"/>
  <c r="CT182" i="1"/>
  <c r="S182" i="1"/>
  <c r="CT181" i="1"/>
  <c r="V179" i="1"/>
  <c r="CT178" i="1"/>
  <c r="W175" i="1"/>
  <c r="W171" i="1"/>
  <c r="W167" i="1"/>
  <c r="Q167" i="1"/>
  <c r="R167" i="1"/>
  <c r="CT163" i="1"/>
  <c r="S163" i="1"/>
  <c r="X143" i="1"/>
  <c r="Y143" i="1"/>
  <c r="CY143" i="1"/>
  <c r="CZ143" i="1"/>
  <c r="CZ112" i="1"/>
  <c r="X112" i="1"/>
  <c r="Y112" i="1"/>
  <c r="CY112" i="1"/>
  <c r="Y251" i="1"/>
  <c r="R250" i="1"/>
  <c r="R243" i="1"/>
  <c r="R240" i="1"/>
  <c r="R237" i="1"/>
  <c r="R234" i="1"/>
  <c r="R231" i="1"/>
  <c r="R228" i="1"/>
  <c r="CW390" i="3"/>
  <c r="CX398" i="3"/>
  <c r="CX390" i="3"/>
  <c r="CX401" i="3"/>
  <c r="CW392" i="3"/>
  <c r="CX402" i="3"/>
  <c r="CX403" i="3"/>
  <c r="CW393" i="3"/>
  <c r="CX404" i="3"/>
  <c r="CX393" i="3"/>
  <c r="CX394" i="3"/>
  <c r="CX406" i="3"/>
  <c r="CU389" i="3"/>
  <c r="CX396" i="3"/>
  <c r="CV389" i="3"/>
  <c r="CZ200" i="1"/>
  <c r="CP199" i="1"/>
  <c r="O199" i="1" s="1"/>
  <c r="GM199" i="1" s="1"/>
  <c r="GN199" i="1" s="1"/>
  <c r="CS194" i="1"/>
  <c r="AD194" i="1"/>
  <c r="CR194" i="1"/>
  <c r="AB193" i="1"/>
  <c r="CT193" i="1"/>
  <c r="CR182" i="1"/>
  <c r="CS182" i="1"/>
  <c r="AD182" i="1"/>
  <c r="AB182" i="1" s="1"/>
  <c r="X176" i="1"/>
  <c r="Y176" i="1"/>
  <c r="CZ176" i="1"/>
  <c r="V175" i="1"/>
  <c r="W174" i="1"/>
  <c r="CP159" i="1"/>
  <c r="O159" i="1" s="1"/>
  <c r="CY152" i="1"/>
  <c r="CZ152" i="1"/>
  <c r="X152" i="1"/>
  <c r="Y152" i="1"/>
  <c r="AD252" i="1"/>
  <c r="AB252" i="1" s="1"/>
  <c r="P252" i="1"/>
  <c r="CP252" i="1" s="1"/>
  <c r="O252" i="1" s="1"/>
  <c r="GM252" i="1" s="1"/>
  <c r="GN252" i="1" s="1"/>
  <c r="Q250" i="1"/>
  <c r="AD248" i="1"/>
  <c r="AB248" i="1" s="1"/>
  <c r="P248" i="1"/>
  <c r="CP248" i="1" s="1"/>
  <c r="O248" i="1" s="1"/>
  <c r="AD246" i="1"/>
  <c r="AB246" i="1" s="1"/>
  <c r="P246" i="1"/>
  <c r="CP246" i="1" s="1"/>
  <c r="O246" i="1" s="1"/>
  <c r="GM246" i="1" s="1"/>
  <c r="GN246" i="1" s="1"/>
  <c r="Q243" i="1"/>
  <c r="CP243" i="1" s="1"/>
  <c r="O243" i="1" s="1"/>
  <c r="Q240" i="1"/>
  <c r="CP240" i="1" s="1"/>
  <c r="O240" i="1" s="1"/>
  <c r="Q237" i="1"/>
  <c r="CP237" i="1" s="1"/>
  <c r="O237" i="1" s="1"/>
  <c r="Q234" i="1"/>
  <c r="CP234" i="1" s="1"/>
  <c r="O234" i="1" s="1"/>
  <c r="Q231" i="1"/>
  <c r="Q228" i="1"/>
  <c r="CP228" i="1" s="1"/>
  <c r="O228" i="1" s="1"/>
  <c r="CT206" i="1"/>
  <c r="CS204" i="1"/>
  <c r="AB203" i="1"/>
  <c r="CY200" i="1"/>
  <c r="CP196" i="1"/>
  <c r="O196" i="1" s="1"/>
  <c r="GM196" i="1" s="1"/>
  <c r="GN196" i="1" s="1"/>
  <c r="Q195" i="1"/>
  <c r="CP195" i="1" s="1"/>
  <c r="O195" i="1" s="1"/>
  <c r="AB194" i="1"/>
  <c r="CQ191" i="1"/>
  <c r="P191" i="1"/>
  <c r="U188" i="1"/>
  <c r="CZ187" i="1"/>
  <c r="CY187" i="1"/>
  <c r="Q183" i="1"/>
  <c r="CP183" i="1" s="1"/>
  <c r="O183" i="1" s="1"/>
  <c r="GM183" i="1" s="1"/>
  <c r="GN183" i="1" s="1"/>
  <c r="T166" i="1"/>
  <c r="CY158" i="1"/>
  <c r="CZ158" i="1"/>
  <c r="X158" i="1"/>
  <c r="Y158" i="1"/>
  <c r="CZ121" i="1"/>
  <c r="X121" i="1"/>
  <c r="Y121" i="1"/>
  <c r="CY121" i="1"/>
  <c r="GX243" i="1"/>
  <c r="GX240" i="1"/>
  <c r="GX237" i="1"/>
  <c r="GX234" i="1"/>
  <c r="GX231" i="1"/>
  <c r="GX228" i="1"/>
  <c r="R223" i="1"/>
  <c r="R220" i="1"/>
  <c r="R217" i="1"/>
  <c r="R214" i="1"/>
  <c r="R211" i="1"/>
  <c r="R208" i="1"/>
  <c r="Y205" i="1"/>
  <c r="Y204" i="1"/>
  <c r="CS203" i="1"/>
  <c r="Q197" i="1"/>
  <c r="R197" i="1"/>
  <c r="CR192" i="1"/>
  <c r="CS192" i="1"/>
  <c r="Q185" i="1"/>
  <c r="R185" i="1"/>
  <c r="W181" i="1"/>
  <c r="P181" i="1"/>
  <c r="GX179" i="1"/>
  <c r="S179" i="1"/>
  <c r="CY173" i="1"/>
  <c r="W170" i="1"/>
  <c r="Q170" i="1"/>
  <c r="R170" i="1"/>
  <c r="CT166" i="1"/>
  <c r="CP139" i="1"/>
  <c r="O139" i="1" s="1"/>
  <c r="CZ115" i="1"/>
  <c r="X115" i="1"/>
  <c r="Y115" i="1"/>
  <c r="CY115" i="1"/>
  <c r="Y206" i="1"/>
  <c r="GM206" i="1" s="1"/>
  <c r="GN206" i="1" s="1"/>
  <c r="X204" i="1"/>
  <c r="Q201" i="1"/>
  <c r="CP201" i="1" s="1"/>
  <c r="O201" i="1" s="1"/>
  <c r="X200" i="1"/>
  <c r="V197" i="1"/>
  <c r="CP193" i="1"/>
  <c r="O193" i="1" s="1"/>
  <c r="AD192" i="1"/>
  <c r="AB192" i="1" s="1"/>
  <c r="U191" i="1"/>
  <c r="CZ190" i="1"/>
  <c r="CY190" i="1"/>
  <c r="W185" i="1"/>
  <c r="R182" i="1"/>
  <c r="V181" i="1"/>
  <c r="Q173" i="1"/>
  <c r="R173" i="1"/>
  <c r="V167" i="1"/>
  <c r="GX164" i="1"/>
  <c r="S164" i="1"/>
  <c r="CP150" i="1"/>
  <c r="O150" i="1" s="1"/>
  <c r="GM150" i="1" s="1"/>
  <c r="GN150" i="1" s="1"/>
  <c r="T142" i="1"/>
  <c r="CU427" i="3"/>
  <c r="CX430" i="3"/>
  <c r="CY199" i="1"/>
  <c r="Q188" i="1"/>
  <c r="R188" i="1"/>
  <c r="CP162" i="1"/>
  <c r="O162" i="1" s="1"/>
  <c r="CP156" i="1"/>
  <c r="O156" i="1" s="1"/>
  <c r="GM156" i="1" s="1"/>
  <c r="GN156" i="1" s="1"/>
  <c r="CY149" i="1"/>
  <c r="CZ149" i="1"/>
  <c r="X149" i="1"/>
  <c r="Y149" i="1"/>
  <c r="CX348" i="3"/>
  <c r="CX350" i="3"/>
  <c r="CX362" i="3"/>
  <c r="CW347" i="3"/>
  <c r="CX352" i="3"/>
  <c r="CX347" i="3"/>
  <c r="CX353" i="3"/>
  <c r="CX365" i="3"/>
  <c r="CW346" i="3"/>
  <c r="CU343" i="3"/>
  <c r="CW344" i="3"/>
  <c r="CX355" i="3"/>
  <c r="CV343" i="3"/>
  <c r="CX344" i="3"/>
  <c r="CX356" i="3"/>
  <c r="CX357" i="3"/>
  <c r="CX358" i="3"/>
  <c r="CX360" i="3"/>
  <c r="AD191" i="1"/>
  <c r="AB191" i="1" s="1"/>
  <c r="X189" i="1"/>
  <c r="AD188" i="1"/>
  <c r="AB188" i="1" s="1"/>
  <c r="X186" i="1"/>
  <c r="GM186" i="1" s="1"/>
  <c r="GN186" i="1" s="1"/>
  <c r="AD185" i="1"/>
  <c r="AB185" i="1" s="1"/>
  <c r="X183" i="1"/>
  <c r="AB181" i="1"/>
  <c r="I181" i="1"/>
  <c r="AB178" i="1"/>
  <c r="I178" i="1"/>
  <c r="AB175" i="1"/>
  <c r="I175" i="1"/>
  <c r="GX175" i="1" s="1"/>
  <c r="AB172" i="1"/>
  <c r="I172" i="1"/>
  <c r="P172" i="1" s="1"/>
  <c r="AB169" i="1"/>
  <c r="AB166" i="1"/>
  <c r="I166" i="1"/>
  <c r="GX166" i="1" s="1"/>
  <c r="AB163" i="1"/>
  <c r="AD161" i="1"/>
  <c r="AB161" i="1" s="1"/>
  <c r="P161" i="1"/>
  <c r="CP161" i="1" s="1"/>
  <c r="O161" i="1" s="1"/>
  <c r="GM161" i="1" s="1"/>
  <c r="GN161" i="1" s="1"/>
  <c r="X159" i="1"/>
  <c r="AD158" i="1"/>
  <c r="AB158" i="1" s="1"/>
  <c r="P158" i="1"/>
  <c r="CP158" i="1" s="1"/>
  <c r="O158" i="1" s="1"/>
  <c r="X156" i="1"/>
  <c r="AD155" i="1"/>
  <c r="AB155" i="1" s="1"/>
  <c r="P155" i="1"/>
  <c r="CP155" i="1" s="1"/>
  <c r="O155" i="1" s="1"/>
  <c r="X153" i="1"/>
  <c r="AD152" i="1"/>
  <c r="AB152" i="1" s="1"/>
  <c r="P152" i="1"/>
  <c r="CP152" i="1" s="1"/>
  <c r="O152" i="1" s="1"/>
  <c r="GM152" i="1" s="1"/>
  <c r="GN152" i="1" s="1"/>
  <c r="X150" i="1"/>
  <c r="AD149" i="1"/>
  <c r="AB149" i="1" s="1"/>
  <c r="P149" i="1"/>
  <c r="CP149" i="1" s="1"/>
  <c r="O149" i="1" s="1"/>
  <c r="X147" i="1"/>
  <c r="S146" i="1"/>
  <c r="CS145" i="1"/>
  <c r="AB145" i="1"/>
  <c r="P138" i="1"/>
  <c r="CP138" i="1" s="1"/>
  <c r="O138" i="1" s="1"/>
  <c r="U136" i="1"/>
  <c r="CP134" i="1"/>
  <c r="O134" i="1" s="1"/>
  <c r="P130" i="1"/>
  <c r="Q130" i="1"/>
  <c r="R130" i="1"/>
  <c r="GX127" i="1"/>
  <c r="U119" i="1"/>
  <c r="CY116" i="1"/>
  <c r="CZ116" i="1"/>
  <c r="X116" i="1"/>
  <c r="Y116" i="1"/>
  <c r="W109" i="1"/>
  <c r="X87" i="1"/>
  <c r="CY87" i="1"/>
  <c r="CZ87" i="1"/>
  <c r="Y87" i="1"/>
  <c r="CW300" i="3"/>
  <c r="CX310" i="3"/>
  <c r="CX300" i="3"/>
  <c r="CX302" i="3"/>
  <c r="CX314" i="3"/>
  <c r="CU297" i="3"/>
  <c r="CX303" i="3"/>
  <c r="CV297" i="3"/>
  <c r="CX304" i="3"/>
  <c r="CX297" i="3"/>
  <c r="CX305" i="3"/>
  <c r="CW298" i="3"/>
  <c r="CX306" i="3"/>
  <c r="CX298" i="3"/>
  <c r="CX307" i="3"/>
  <c r="CW299" i="3"/>
  <c r="CX308" i="3"/>
  <c r="S160" i="1"/>
  <c r="S157" i="1"/>
  <c r="S154" i="1"/>
  <c r="S148" i="1"/>
  <c r="R146" i="1"/>
  <c r="CX230" i="3"/>
  <c r="CU225" i="3"/>
  <c r="CX232" i="3"/>
  <c r="CX225" i="3"/>
  <c r="CX234" i="3"/>
  <c r="CX233" i="3"/>
  <c r="CW226" i="3"/>
  <c r="CX235" i="3"/>
  <c r="CX226" i="3"/>
  <c r="Q140" i="1"/>
  <c r="P133" i="1"/>
  <c r="Q133" i="1"/>
  <c r="R133" i="1"/>
  <c r="CS124" i="1"/>
  <c r="CY124" i="1"/>
  <c r="AB123" i="1"/>
  <c r="CT123" i="1"/>
  <c r="S123" i="1"/>
  <c r="T119" i="1"/>
  <c r="P109" i="1"/>
  <c r="Q109" i="1"/>
  <c r="R109" i="1"/>
  <c r="S109" i="1"/>
  <c r="P103" i="1"/>
  <c r="Q103" i="1"/>
  <c r="R103" i="1"/>
  <c r="V103" i="1"/>
  <c r="GX99" i="1"/>
  <c r="X84" i="1"/>
  <c r="Y84" i="1"/>
  <c r="CY84" i="1"/>
  <c r="CZ84" i="1"/>
  <c r="CY76" i="1"/>
  <c r="CZ76" i="1"/>
  <c r="X76" i="1"/>
  <c r="Y76" i="1"/>
  <c r="U67" i="1"/>
  <c r="Q67" i="1"/>
  <c r="R67" i="1"/>
  <c r="S67" i="1"/>
  <c r="S162" i="1"/>
  <c r="Q146" i="1"/>
  <c r="CP146" i="1" s="1"/>
  <c r="O146" i="1" s="1"/>
  <c r="CY126" i="1"/>
  <c r="CZ126" i="1"/>
  <c r="Y126" i="1"/>
  <c r="CQ122" i="1"/>
  <c r="AB122" i="1"/>
  <c r="X93" i="1"/>
  <c r="CY93" i="1"/>
  <c r="Y93" i="1"/>
  <c r="CZ93" i="1"/>
  <c r="U82" i="1"/>
  <c r="Q82" i="1"/>
  <c r="R82" i="1"/>
  <c r="S82" i="1"/>
  <c r="V82" i="1"/>
  <c r="CT198" i="1"/>
  <c r="CZ189" i="1"/>
  <c r="CZ186" i="1"/>
  <c r="CZ183" i="1"/>
  <c r="R162" i="1"/>
  <c r="Q160" i="1"/>
  <c r="CZ159" i="1"/>
  <c r="CZ156" i="1"/>
  <c r="Q154" i="1"/>
  <c r="CZ153" i="1"/>
  <c r="CZ150" i="1"/>
  <c r="Q148" i="1"/>
  <c r="CZ147" i="1"/>
  <c r="AD146" i="1"/>
  <c r="AB146" i="1" s="1"/>
  <c r="CZ135" i="1"/>
  <c r="Y135" i="1"/>
  <c r="U133" i="1"/>
  <c r="CY129" i="1"/>
  <c r="CZ129" i="1"/>
  <c r="Y129" i="1"/>
  <c r="CR126" i="1"/>
  <c r="CS126" i="1"/>
  <c r="AD126" i="1"/>
  <c r="AB126" i="1" s="1"/>
  <c r="GX118" i="1"/>
  <c r="AB117" i="1"/>
  <c r="CT117" i="1"/>
  <c r="CQ116" i="1"/>
  <c r="AB116" i="1"/>
  <c r="W115" i="1"/>
  <c r="CY107" i="1"/>
  <c r="CZ107" i="1"/>
  <c r="X107" i="1"/>
  <c r="Y107" i="1"/>
  <c r="W103" i="1"/>
  <c r="S99" i="1"/>
  <c r="W68" i="1"/>
  <c r="CQ54" i="1"/>
  <c r="AB54" i="1"/>
  <c r="P54" i="1"/>
  <c r="CP54" i="1" s="1"/>
  <c r="O54" i="1" s="1"/>
  <c r="P190" i="1"/>
  <c r="CP190" i="1" s="1"/>
  <c r="O190" i="1" s="1"/>
  <c r="GM190" i="1" s="1"/>
  <c r="GN190" i="1" s="1"/>
  <c r="CY189" i="1"/>
  <c r="P187" i="1"/>
  <c r="CP187" i="1" s="1"/>
  <c r="O187" i="1" s="1"/>
  <c r="GM187" i="1" s="1"/>
  <c r="GN187" i="1" s="1"/>
  <c r="CY186" i="1"/>
  <c r="P184" i="1"/>
  <c r="CP184" i="1" s="1"/>
  <c r="O184" i="1" s="1"/>
  <c r="GM184" i="1" s="1"/>
  <c r="GN184" i="1" s="1"/>
  <c r="CY183" i="1"/>
  <c r="I180" i="1"/>
  <c r="CS177" i="1"/>
  <c r="I177" i="1"/>
  <c r="CS174" i="1"/>
  <c r="I174" i="1"/>
  <c r="U174" i="1" s="1"/>
  <c r="CS171" i="1"/>
  <c r="I171" i="1"/>
  <c r="T171" i="1" s="1"/>
  <c r="CS168" i="1"/>
  <c r="I168" i="1"/>
  <c r="T168" i="1" s="1"/>
  <c r="CS165" i="1"/>
  <c r="I165" i="1"/>
  <c r="U165" i="1" s="1"/>
  <c r="Q162" i="1"/>
  <c r="P160" i="1"/>
  <c r="CY159" i="1"/>
  <c r="P157" i="1"/>
  <c r="CY156" i="1"/>
  <c r="P154" i="1"/>
  <c r="CY153" i="1"/>
  <c r="CY150" i="1"/>
  <c r="P148" i="1"/>
  <c r="CP148" i="1" s="1"/>
  <c r="O148" i="1" s="1"/>
  <c r="CY147" i="1"/>
  <c r="CS144" i="1"/>
  <c r="I144" i="1"/>
  <c r="T144" i="1" s="1"/>
  <c r="R143" i="1"/>
  <c r="V140" i="1"/>
  <c r="CR135" i="1"/>
  <c r="CS135" i="1"/>
  <c r="AD135" i="1"/>
  <c r="CY132" i="1"/>
  <c r="CZ132" i="1"/>
  <c r="Y132" i="1"/>
  <c r="CR129" i="1"/>
  <c r="CS129" i="1"/>
  <c r="AD129" i="1"/>
  <c r="AB129" i="1" s="1"/>
  <c r="P126" i="1"/>
  <c r="CP126" i="1" s="1"/>
  <c r="O126" i="1" s="1"/>
  <c r="GM126" i="1" s="1"/>
  <c r="GN126" i="1" s="1"/>
  <c r="P121" i="1"/>
  <c r="Q121" i="1"/>
  <c r="R121" i="1"/>
  <c r="P115" i="1"/>
  <c r="CP115" i="1" s="1"/>
  <c r="O115" i="1" s="1"/>
  <c r="GM115" i="1" s="1"/>
  <c r="GN115" i="1" s="1"/>
  <c r="Q115" i="1"/>
  <c r="R115" i="1"/>
  <c r="AB111" i="1"/>
  <c r="CT111" i="1"/>
  <c r="S111" i="1"/>
  <c r="CT105" i="1"/>
  <c r="CT102" i="1"/>
  <c r="V96" i="1"/>
  <c r="CY89" i="1"/>
  <c r="CZ89" i="1"/>
  <c r="X89" i="1"/>
  <c r="GM89" i="1" s="1"/>
  <c r="GN89" i="1" s="1"/>
  <c r="Y89" i="1"/>
  <c r="CX380" i="3"/>
  <c r="CX371" i="3"/>
  <c r="CX383" i="3"/>
  <c r="CU366" i="3"/>
  <c r="CX384" i="3"/>
  <c r="CX366" i="3"/>
  <c r="CX374" i="3"/>
  <c r="CX386" i="3"/>
  <c r="CX375" i="3"/>
  <c r="CX367" i="3"/>
  <c r="CX376" i="3"/>
  <c r="CX388" i="3"/>
  <c r="CX368" i="3"/>
  <c r="CX378" i="3"/>
  <c r="S192" i="1"/>
  <c r="U163" i="1"/>
  <c r="GX162" i="1"/>
  <c r="W161" i="1"/>
  <c r="W158" i="1"/>
  <c r="W155" i="1"/>
  <c r="W152" i="1"/>
  <c r="W149" i="1"/>
  <c r="CS146" i="1"/>
  <c r="Q143" i="1"/>
  <c r="S142" i="1"/>
  <c r="AB135" i="1"/>
  <c r="P135" i="1"/>
  <c r="CP135" i="1" s="1"/>
  <c r="O135" i="1" s="1"/>
  <c r="GM135" i="1" s="1"/>
  <c r="GN135" i="1" s="1"/>
  <c r="CR132" i="1"/>
  <c r="CS132" i="1"/>
  <c r="AD132" i="1"/>
  <c r="P129" i="1"/>
  <c r="CP129" i="1" s="1"/>
  <c r="O129" i="1" s="1"/>
  <c r="GM129" i="1" s="1"/>
  <c r="GN129" i="1" s="1"/>
  <c r="X126" i="1"/>
  <c r="P122" i="1"/>
  <c r="CP122" i="1" s="1"/>
  <c r="O122" i="1" s="1"/>
  <c r="GM122" i="1" s="1"/>
  <c r="GN122" i="1" s="1"/>
  <c r="V109" i="1"/>
  <c r="AB108" i="1"/>
  <c r="CT108" i="1"/>
  <c r="S108" i="1"/>
  <c r="CR106" i="1"/>
  <c r="CS106" i="1"/>
  <c r="AD106" i="1"/>
  <c r="GX103" i="1"/>
  <c r="U103" i="1"/>
  <c r="U91" i="1"/>
  <c r="CW318" i="3"/>
  <c r="CX328" i="3"/>
  <c r="CX318" i="3"/>
  <c r="CX320" i="3"/>
  <c r="CU315" i="3"/>
  <c r="CX321" i="3"/>
  <c r="CV315" i="3"/>
  <c r="CX322" i="3"/>
  <c r="CX315" i="3"/>
  <c r="CW316" i="3"/>
  <c r="CX324" i="3"/>
  <c r="CX316" i="3"/>
  <c r="CX325" i="3"/>
  <c r="CW317" i="3"/>
  <c r="CX326" i="3"/>
  <c r="AD179" i="1"/>
  <c r="AB179" i="1" s="1"/>
  <c r="P179" i="1"/>
  <c r="CP179" i="1" s="1"/>
  <c r="O179" i="1" s="1"/>
  <c r="AD176" i="1"/>
  <c r="AB176" i="1" s="1"/>
  <c r="P176" i="1"/>
  <c r="AD173" i="1"/>
  <c r="AB173" i="1" s="1"/>
  <c r="P173" i="1"/>
  <c r="CP173" i="1" s="1"/>
  <c r="O173" i="1" s="1"/>
  <c r="GM173" i="1" s="1"/>
  <c r="GN173" i="1" s="1"/>
  <c r="AD170" i="1"/>
  <c r="AB170" i="1" s="1"/>
  <c r="P170" i="1"/>
  <c r="AD167" i="1"/>
  <c r="AB167" i="1" s="1"/>
  <c r="P167" i="1"/>
  <c r="CP167" i="1" s="1"/>
  <c r="O167" i="1" s="1"/>
  <c r="GM167" i="1" s="1"/>
  <c r="GN167" i="1" s="1"/>
  <c r="AD164" i="1"/>
  <c r="AB164" i="1" s="1"/>
  <c r="P164" i="1"/>
  <c r="CP164" i="1" s="1"/>
  <c r="O164" i="1" s="1"/>
  <c r="I157" i="1"/>
  <c r="GX157" i="1" s="1"/>
  <c r="I151" i="1"/>
  <c r="P151" i="1" s="1"/>
  <c r="CU247" i="3"/>
  <c r="CX247" i="3"/>
  <c r="CW248" i="3"/>
  <c r="CX248" i="3"/>
  <c r="CV247" i="3"/>
  <c r="CX256" i="3"/>
  <c r="CX254" i="3"/>
  <c r="CX253" i="3"/>
  <c r="CX261" i="3"/>
  <c r="CX259" i="3"/>
  <c r="CX251" i="3"/>
  <c r="CX250" i="3"/>
  <c r="CW249" i="3"/>
  <c r="CX258" i="3"/>
  <c r="AD143" i="1"/>
  <c r="AB143" i="1" s="1"/>
  <c r="P143" i="1"/>
  <c r="CP143" i="1" s="1"/>
  <c r="O143" i="1" s="1"/>
  <c r="GM143" i="1" s="1"/>
  <c r="GN143" i="1" s="1"/>
  <c r="CT141" i="1"/>
  <c r="S141" i="1"/>
  <c r="CY135" i="1"/>
  <c r="X135" i="1"/>
  <c r="AB132" i="1"/>
  <c r="P132" i="1"/>
  <c r="CP132" i="1" s="1"/>
  <c r="O132" i="1" s="1"/>
  <c r="GM132" i="1" s="1"/>
  <c r="GN132" i="1" s="1"/>
  <c r="X129" i="1"/>
  <c r="V127" i="1"/>
  <c r="R126" i="1"/>
  <c r="P116" i="1"/>
  <c r="CP116" i="1" s="1"/>
  <c r="O116" i="1" s="1"/>
  <c r="GM116" i="1" s="1"/>
  <c r="GN116" i="1" s="1"/>
  <c r="V111" i="1"/>
  <c r="GX109" i="1"/>
  <c r="U109" i="1"/>
  <c r="AB106" i="1"/>
  <c r="AB102" i="1"/>
  <c r="CZ100" i="1"/>
  <c r="X100" i="1"/>
  <c r="Y100" i="1"/>
  <c r="X81" i="1"/>
  <c r="Y81" i="1"/>
  <c r="CY81" i="1"/>
  <c r="CZ81" i="1"/>
  <c r="CY79" i="1"/>
  <c r="CZ79" i="1"/>
  <c r="X79" i="1"/>
  <c r="Y79" i="1"/>
  <c r="Q159" i="1"/>
  <c r="Q156" i="1"/>
  <c r="Q153" i="1"/>
  <c r="CP153" i="1" s="1"/>
  <c r="O153" i="1" s="1"/>
  <c r="GM153" i="1" s="1"/>
  <c r="GN153" i="1" s="1"/>
  <c r="Q150" i="1"/>
  <c r="Q147" i="1"/>
  <c r="S145" i="1"/>
  <c r="CP145" i="1" s="1"/>
  <c r="O145" i="1" s="1"/>
  <c r="W142" i="1"/>
  <c r="W140" i="1"/>
  <c r="Y137" i="1"/>
  <c r="CY137" i="1"/>
  <c r="R129" i="1"/>
  <c r="V121" i="1"/>
  <c r="V115" i="1"/>
  <c r="S103" i="1"/>
  <c r="W99" i="1"/>
  <c r="CX154" i="3"/>
  <c r="CU144" i="3"/>
  <c r="CV144" i="3"/>
  <c r="CX144" i="3"/>
  <c r="CW148" i="3"/>
  <c r="CW147" i="3"/>
  <c r="CX158" i="3"/>
  <c r="CX151" i="3"/>
  <c r="CX152" i="3"/>
  <c r="CX157" i="3"/>
  <c r="CX147" i="3"/>
  <c r="Q93" i="1"/>
  <c r="W93" i="1"/>
  <c r="I97" i="1"/>
  <c r="I95" i="1"/>
  <c r="I101" i="1"/>
  <c r="I99" i="1"/>
  <c r="I105" i="1"/>
  <c r="R93" i="1"/>
  <c r="U93" i="1"/>
  <c r="GX91" i="1"/>
  <c r="W82" i="1"/>
  <c r="CW282" i="3"/>
  <c r="CX292" i="3"/>
  <c r="CX282" i="3"/>
  <c r="CX293" i="3"/>
  <c r="CX295" i="3"/>
  <c r="CX284" i="3"/>
  <c r="CX296" i="3"/>
  <c r="CX285" i="3"/>
  <c r="CX286" i="3"/>
  <c r="CU279" i="3"/>
  <c r="CX287" i="3"/>
  <c r="CX279" i="3"/>
  <c r="CX288" i="3"/>
  <c r="CW280" i="3"/>
  <c r="CX289" i="3"/>
  <c r="CW281" i="3"/>
  <c r="CX290" i="3"/>
  <c r="CX280" i="3"/>
  <c r="CT139" i="1"/>
  <c r="S139" i="1"/>
  <c r="GM137" i="1"/>
  <c r="GN137" i="1" s="1"/>
  <c r="X125" i="1"/>
  <c r="Y125" i="1"/>
  <c r="CY125" i="1"/>
  <c r="R124" i="1"/>
  <c r="CR124" i="1"/>
  <c r="CY113" i="1"/>
  <c r="CZ113" i="1"/>
  <c r="X113" i="1"/>
  <c r="Y113" i="1"/>
  <c r="CP107" i="1"/>
  <c r="O107" i="1" s="1"/>
  <c r="GM107" i="1" s="1"/>
  <c r="GN107" i="1" s="1"/>
  <c r="V99" i="1"/>
  <c r="W95" i="1"/>
  <c r="CT88" i="1"/>
  <c r="S88" i="1"/>
  <c r="S72" i="1"/>
  <c r="CT72" i="1"/>
  <c r="P194" i="1"/>
  <c r="CP194" i="1" s="1"/>
  <c r="O194" i="1" s="1"/>
  <c r="Q163" i="1"/>
  <c r="CP163" i="1" s="1"/>
  <c r="O163" i="1" s="1"/>
  <c r="I142" i="1"/>
  <c r="V142" i="1" s="1"/>
  <c r="S140" i="1"/>
  <c r="T136" i="1"/>
  <c r="CT135" i="1"/>
  <c r="Q135" i="1"/>
  <c r="Q132" i="1"/>
  <c r="CT129" i="1"/>
  <c r="X128" i="1"/>
  <c r="Y128" i="1"/>
  <c r="CY128" i="1"/>
  <c r="CQ126" i="1"/>
  <c r="AD124" i="1"/>
  <c r="AB124" i="1" s="1"/>
  <c r="W118" i="1"/>
  <c r="GX115" i="1"/>
  <c r="W112" i="1"/>
  <c r="Q106" i="1"/>
  <c r="U99" i="1"/>
  <c r="GX96" i="1"/>
  <c r="V95" i="1"/>
  <c r="P68" i="1"/>
  <c r="CQ68" i="1"/>
  <c r="AB68" i="1"/>
  <c r="R161" i="1"/>
  <c r="CS159" i="1"/>
  <c r="R158" i="1"/>
  <c r="CS156" i="1"/>
  <c r="R155" i="1"/>
  <c r="CS153" i="1"/>
  <c r="R152" i="1"/>
  <c r="CS150" i="1"/>
  <c r="R149" i="1"/>
  <c r="CS147" i="1"/>
  <c r="R140" i="1"/>
  <c r="CZ138" i="1"/>
  <c r="Y138" i="1"/>
  <c r="CQ135" i="1"/>
  <c r="CT132" i="1"/>
  <c r="X131" i="1"/>
  <c r="Y131" i="1"/>
  <c r="CY131" i="1"/>
  <c r="CQ129" i="1"/>
  <c r="GM128" i="1"/>
  <c r="GN128" i="1" s="1"/>
  <c r="AB120" i="1"/>
  <c r="CT120" i="1"/>
  <c r="S120" i="1"/>
  <c r="P118" i="1"/>
  <c r="Q118" i="1"/>
  <c r="R118" i="1"/>
  <c r="AB114" i="1"/>
  <c r="CT114" i="1"/>
  <c r="S114" i="1"/>
  <c r="P112" i="1"/>
  <c r="Q112" i="1"/>
  <c r="R112" i="1"/>
  <c r="Q113" i="1"/>
  <c r="CP113" i="1" s="1"/>
  <c r="O113" i="1" s="1"/>
  <c r="GM113" i="1" s="1"/>
  <c r="GN113" i="1" s="1"/>
  <c r="R113" i="1"/>
  <c r="T96" i="1"/>
  <c r="S195" i="1"/>
  <c r="CU329" i="3"/>
  <c r="CW330" i="3"/>
  <c r="CX338" i="3"/>
  <c r="CW331" i="3"/>
  <c r="CX331" i="3"/>
  <c r="CW332" i="3"/>
  <c r="CX340" i="3"/>
  <c r="CX332" i="3"/>
  <c r="CX334" i="3"/>
  <c r="CX335" i="3"/>
  <c r="CX342" i="3"/>
  <c r="CW333" i="3"/>
  <c r="CX341" i="3"/>
  <c r="V162" i="1"/>
  <c r="CV263" i="3"/>
  <c r="CW265" i="3"/>
  <c r="CW266" i="3"/>
  <c r="CX277" i="3"/>
  <c r="CU263" i="3"/>
  <c r="CW264" i="3"/>
  <c r="CX265" i="3"/>
  <c r="CX266" i="3"/>
  <c r="CX275" i="3"/>
  <c r="CX276" i="3"/>
  <c r="CX278" i="3"/>
  <c r="CX263" i="3"/>
  <c r="CW267" i="3"/>
  <c r="CX274" i="3"/>
  <c r="CX267" i="3"/>
  <c r="CX269" i="3"/>
  <c r="CX271" i="3"/>
  <c r="CX272" i="3"/>
  <c r="P140" i="1"/>
  <c r="CP140" i="1" s="1"/>
  <c r="O140" i="1" s="1"/>
  <c r="CR138" i="1"/>
  <c r="CS138" i="1"/>
  <c r="AD138" i="1"/>
  <c r="AB138" i="1" s="1"/>
  <c r="Q136" i="1"/>
  <c r="CP136" i="1" s="1"/>
  <c r="O136" i="1" s="1"/>
  <c r="R136" i="1"/>
  <c r="X134" i="1"/>
  <c r="Y134" i="1"/>
  <c r="CY134" i="1"/>
  <c r="CP131" i="1"/>
  <c r="O131" i="1" s="1"/>
  <c r="P127" i="1"/>
  <c r="Q127" i="1"/>
  <c r="R127" i="1"/>
  <c r="CY122" i="1"/>
  <c r="CZ122" i="1"/>
  <c r="X122" i="1"/>
  <c r="Y122" i="1"/>
  <c r="CQ119" i="1"/>
  <c r="AB119" i="1"/>
  <c r="CQ113" i="1"/>
  <c r="AB113" i="1"/>
  <c r="R106" i="1"/>
  <c r="AB98" i="1"/>
  <c r="W97" i="1"/>
  <c r="V93" i="1"/>
  <c r="CY85" i="1"/>
  <c r="CZ85" i="1"/>
  <c r="X85" i="1"/>
  <c r="Y85" i="1"/>
  <c r="CR57" i="1"/>
  <c r="CS57" i="1"/>
  <c r="AD57" i="1"/>
  <c r="Q57" i="1"/>
  <c r="P95" i="1"/>
  <c r="CQ95" i="1"/>
  <c r="S92" i="1"/>
  <c r="CT92" i="1"/>
  <c r="CW133" i="3"/>
  <c r="CW132" i="3"/>
  <c r="CX133" i="3"/>
  <c r="CX134" i="3"/>
  <c r="CX136" i="3"/>
  <c r="CU129" i="3"/>
  <c r="CX139" i="3"/>
  <c r="CX142" i="3"/>
  <c r="Q92" i="1"/>
  <c r="CQ85" i="1"/>
  <c r="P85" i="1"/>
  <c r="P83" i="1"/>
  <c r="CQ83" i="1"/>
  <c r="AB83" i="1"/>
  <c r="CQ81" i="1"/>
  <c r="P81" i="1"/>
  <c r="X78" i="1"/>
  <c r="Y78" i="1"/>
  <c r="CY78" i="1"/>
  <c r="CZ78" i="1"/>
  <c r="CY73" i="1"/>
  <c r="CZ73" i="1"/>
  <c r="X73" i="1"/>
  <c r="Y73" i="1"/>
  <c r="V66" i="1"/>
  <c r="CQ66" i="1"/>
  <c r="AB66" i="1"/>
  <c r="P66" i="1"/>
  <c r="R36" i="1"/>
  <c r="CR36" i="1"/>
  <c r="CS36" i="1"/>
  <c r="Q36" i="1"/>
  <c r="AD36" i="1"/>
  <c r="CS122" i="1"/>
  <c r="I119" i="1"/>
  <c r="CS116" i="1"/>
  <c r="AB110" i="1"/>
  <c r="I110" i="1"/>
  <c r="S110" i="1" s="1"/>
  <c r="AB107" i="1"/>
  <c r="AD105" i="1"/>
  <c r="AB105" i="1" s="1"/>
  <c r="AD102" i="1"/>
  <c r="AD99" i="1"/>
  <c r="AB99" i="1" s="1"/>
  <c r="P99" i="1"/>
  <c r="AD96" i="1"/>
  <c r="AB96" i="1" s="1"/>
  <c r="U95" i="1"/>
  <c r="AB95" i="1"/>
  <c r="T94" i="1"/>
  <c r="GX93" i="1"/>
  <c r="AB91" i="1"/>
  <c r="CQ91" i="1"/>
  <c r="CR89" i="1"/>
  <c r="V87" i="1"/>
  <c r="CQ87" i="1"/>
  <c r="P87" i="1"/>
  <c r="CQ84" i="1"/>
  <c r="P84" i="1"/>
  <c r="AB81" i="1"/>
  <c r="CQ74" i="1"/>
  <c r="AB74" i="1"/>
  <c r="U73" i="1"/>
  <c r="Q73" i="1"/>
  <c r="R73" i="1"/>
  <c r="P53" i="1"/>
  <c r="CQ53" i="1"/>
  <c r="AB53" i="1"/>
  <c r="CY52" i="1"/>
  <c r="CZ52" i="1"/>
  <c r="X52" i="1"/>
  <c r="Y52" i="1"/>
  <c r="CY49" i="1"/>
  <c r="CZ49" i="1"/>
  <c r="X49" i="1"/>
  <c r="Y49" i="1"/>
  <c r="CP45" i="1"/>
  <c r="O45" i="1" s="1"/>
  <c r="P40" i="1"/>
  <c r="CW177" i="3"/>
  <c r="CX185" i="3"/>
  <c r="CW178" i="3"/>
  <c r="CX187" i="3"/>
  <c r="CX178" i="3"/>
  <c r="CW180" i="3"/>
  <c r="CX191" i="3"/>
  <c r="CU176" i="3"/>
  <c r="CX181" i="3"/>
  <c r="CX183" i="3"/>
  <c r="CX180" i="3"/>
  <c r="CX192" i="3"/>
  <c r="CV176" i="3"/>
  <c r="CT99" i="1"/>
  <c r="CT96" i="1"/>
  <c r="CQ86" i="1"/>
  <c r="AB86" i="1"/>
  <c r="CY70" i="1"/>
  <c r="CZ70" i="1"/>
  <c r="X70" i="1"/>
  <c r="Y70" i="1"/>
  <c r="CY60" i="1"/>
  <c r="X60" i="1"/>
  <c r="Y60" i="1"/>
  <c r="CR60" i="1"/>
  <c r="CS60" i="1"/>
  <c r="AD60" i="1"/>
  <c r="X54" i="1"/>
  <c r="Y54" i="1"/>
  <c r="CY54" i="1"/>
  <c r="CZ54" i="1"/>
  <c r="CX1083" i="3"/>
  <c r="R137" i="1"/>
  <c r="R134" i="1"/>
  <c r="R131" i="1"/>
  <c r="R128" i="1"/>
  <c r="R125" i="1"/>
  <c r="Y124" i="1"/>
  <c r="CX203" i="3"/>
  <c r="CX205" i="3"/>
  <c r="CX206" i="3"/>
  <c r="CX208" i="3"/>
  <c r="CX197" i="3"/>
  <c r="CU193" i="3"/>
  <c r="CX199" i="3"/>
  <c r="CX201" i="3"/>
  <c r="CX198" i="3"/>
  <c r="AD121" i="1"/>
  <c r="AB121" i="1" s="1"/>
  <c r="AD118" i="1"/>
  <c r="AB118" i="1" s="1"/>
  <c r="AD115" i="1"/>
  <c r="AB115" i="1" s="1"/>
  <c r="AD112" i="1"/>
  <c r="AB112" i="1" s="1"/>
  <c r="AD109" i="1"/>
  <c r="AB109" i="1" s="1"/>
  <c r="T108" i="1"/>
  <c r="S106" i="1"/>
  <c r="CS105" i="1"/>
  <c r="CS102" i="1"/>
  <c r="I102" i="1"/>
  <c r="V100" i="1"/>
  <c r="CS99" i="1"/>
  <c r="CS96" i="1"/>
  <c r="I96" i="1"/>
  <c r="U96" i="1" s="1"/>
  <c r="CS95" i="1"/>
  <c r="CR94" i="1"/>
  <c r="AD94" i="1"/>
  <c r="AB94" i="1" s="1"/>
  <c r="CZ90" i="1"/>
  <c r="CS90" i="1"/>
  <c r="AD90" i="1"/>
  <c r="CT84" i="1"/>
  <c r="CY83" i="1"/>
  <c r="CZ83" i="1"/>
  <c r="X83" i="1"/>
  <c r="Y83" i="1"/>
  <c r="U79" i="1"/>
  <c r="Q79" i="1"/>
  <c r="R79" i="1"/>
  <c r="GX76" i="1"/>
  <c r="CQ71" i="1"/>
  <c r="AB71" i="1"/>
  <c r="U70" i="1"/>
  <c r="Q70" i="1"/>
  <c r="R70" i="1"/>
  <c r="CY64" i="1"/>
  <c r="CZ64" i="1"/>
  <c r="X64" i="1"/>
  <c r="Y64" i="1"/>
  <c r="AB60" i="1"/>
  <c r="CY53" i="1"/>
  <c r="CZ53" i="1"/>
  <c r="X53" i="1"/>
  <c r="Y53" i="1"/>
  <c r="CY46" i="1"/>
  <c r="CZ46" i="1"/>
  <c r="X46" i="1"/>
  <c r="Y46" i="1"/>
  <c r="Q40" i="1"/>
  <c r="R40" i="1"/>
  <c r="S40" i="1"/>
  <c r="W40" i="1"/>
  <c r="AB140" i="1"/>
  <c r="Q125" i="1"/>
  <c r="CP125" i="1" s="1"/>
  <c r="O125" i="1" s="1"/>
  <c r="GM125" i="1" s="1"/>
  <c r="GN125" i="1" s="1"/>
  <c r="X124" i="1"/>
  <c r="GM124" i="1" s="1"/>
  <c r="GN124" i="1" s="1"/>
  <c r="CR95" i="1"/>
  <c r="CQ94" i="1"/>
  <c r="P94" i="1"/>
  <c r="CR91" i="1"/>
  <c r="CY90" i="1"/>
  <c r="AB90" i="1"/>
  <c r="P90" i="1"/>
  <c r="T76" i="1"/>
  <c r="X75" i="1"/>
  <c r="Y75" i="1"/>
  <c r="CY75" i="1"/>
  <c r="CZ75" i="1"/>
  <c r="V73" i="1"/>
  <c r="CZ60" i="1"/>
  <c r="T59" i="1"/>
  <c r="P50" i="1"/>
  <c r="CP50" i="1" s="1"/>
  <c r="O50" i="1" s="1"/>
  <c r="CQ50" i="1"/>
  <c r="AB50" i="1"/>
  <c r="P47" i="1"/>
  <c r="CP47" i="1" s="1"/>
  <c r="O47" i="1" s="1"/>
  <c r="CQ47" i="1"/>
  <c r="AB47" i="1"/>
  <c r="S136" i="1"/>
  <c r="S133" i="1"/>
  <c r="S130" i="1"/>
  <c r="S127" i="1"/>
  <c r="Q123" i="1"/>
  <c r="CP123" i="1" s="1"/>
  <c r="O123" i="1" s="1"/>
  <c r="Q120" i="1"/>
  <c r="CP120" i="1" s="1"/>
  <c r="O120" i="1" s="1"/>
  <c r="Q114" i="1"/>
  <c r="CP114" i="1" s="1"/>
  <c r="O114" i="1" s="1"/>
  <c r="Q108" i="1"/>
  <c r="CP108" i="1" s="1"/>
  <c r="O108" i="1" s="1"/>
  <c r="P106" i="1"/>
  <c r="U85" i="1"/>
  <c r="Q85" i="1"/>
  <c r="R85" i="1"/>
  <c r="Q81" i="1"/>
  <c r="U81" i="1"/>
  <c r="T79" i="1"/>
  <c r="CQ75" i="1"/>
  <c r="AB75" i="1"/>
  <c r="P75" i="1"/>
  <c r="CP75" i="1" s="1"/>
  <c r="O75" i="1" s="1"/>
  <c r="GX66" i="1"/>
  <c r="CQ65" i="1"/>
  <c r="AB65" i="1"/>
  <c r="Q60" i="1"/>
  <c r="CY58" i="1"/>
  <c r="CZ58" i="1"/>
  <c r="X58" i="1"/>
  <c r="GM58" i="1" s="1"/>
  <c r="GN58" i="1" s="1"/>
  <c r="AB57" i="1"/>
  <c r="X51" i="1"/>
  <c r="Y51" i="1"/>
  <c r="CY51" i="1"/>
  <c r="CZ51" i="1"/>
  <c r="X48" i="1"/>
  <c r="Y48" i="1"/>
  <c r="CY48" i="1"/>
  <c r="CZ48" i="1"/>
  <c r="CZ39" i="1"/>
  <c r="X39" i="1"/>
  <c r="Y39" i="1"/>
  <c r="GM39" i="1" s="1"/>
  <c r="GN39" i="1" s="1"/>
  <c r="CY39" i="1"/>
  <c r="CZ124" i="1"/>
  <c r="I104" i="1"/>
  <c r="R100" i="1"/>
  <c r="I98" i="1"/>
  <c r="T98" i="1" s="1"/>
  <c r="P91" i="1"/>
  <c r="AB88" i="1"/>
  <c r="GX87" i="1"/>
  <c r="Q84" i="1"/>
  <c r="U84" i="1"/>
  <c r="GX82" i="1"/>
  <c r="GX70" i="1"/>
  <c r="X69" i="1"/>
  <c r="Y69" i="1"/>
  <c r="CY69" i="1"/>
  <c r="CZ69" i="1"/>
  <c r="S62" i="1"/>
  <c r="AB62" i="1"/>
  <c r="CT62" i="1"/>
  <c r="CS61" i="1"/>
  <c r="AD61" i="1"/>
  <c r="R60" i="1"/>
  <c r="CS58" i="1"/>
  <c r="AD58" i="1"/>
  <c r="R58" i="1"/>
  <c r="AB56" i="1"/>
  <c r="CX1073" i="3"/>
  <c r="CX221" i="3"/>
  <c r="CX223" i="3"/>
  <c r="CW213" i="3"/>
  <c r="CX224" i="3"/>
  <c r="CX214" i="3"/>
  <c r="CU209" i="3"/>
  <c r="CX215" i="3"/>
  <c r="CV209" i="3"/>
  <c r="CX209" i="3"/>
  <c r="CX217" i="3"/>
  <c r="CX219" i="3"/>
  <c r="CX210" i="3"/>
  <c r="CX216" i="3"/>
  <c r="Q100" i="1"/>
  <c r="CP100" i="1" s="1"/>
  <c r="O100" i="1" s="1"/>
  <c r="GM100" i="1" s="1"/>
  <c r="GN100" i="1" s="1"/>
  <c r="CS94" i="1"/>
  <c r="CQ93" i="1"/>
  <c r="P93" i="1"/>
  <c r="CP93" i="1" s="1"/>
  <c r="O93" i="1" s="1"/>
  <c r="GM93" i="1" s="1"/>
  <c r="GN93" i="1" s="1"/>
  <c r="W92" i="1"/>
  <c r="CR90" i="1"/>
  <c r="CU119" i="3"/>
  <c r="CX127" i="3"/>
  <c r="CX128" i="3"/>
  <c r="I91" i="1"/>
  <c r="R89" i="1"/>
  <c r="Q87" i="1"/>
  <c r="U87" i="1"/>
  <c r="T82" i="1"/>
  <c r="P77" i="1"/>
  <c r="CP77" i="1" s="1"/>
  <c r="O77" i="1" s="1"/>
  <c r="CQ77" i="1"/>
  <c r="AB77" i="1"/>
  <c r="CQ72" i="1"/>
  <c r="AB72" i="1"/>
  <c r="P72" i="1"/>
  <c r="T70" i="1"/>
  <c r="V67" i="1"/>
  <c r="X63" i="1"/>
  <c r="Y63" i="1"/>
  <c r="CY63" i="1"/>
  <c r="CZ63" i="1"/>
  <c r="AB61" i="1"/>
  <c r="V59" i="1"/>
  <c r="AB58" i="1"/>
  <c r="I117" i="1"/>
  <c r="S117" i="1" s="1"/>
  <c r="I111" i="1"/>
  <c r="R107" i="1"/>
  <c r="CX162" i="3"/>
  <c r="CW162" i="3"/>
  <c r="CX160" i="3"/>
  <c r="CW161" i="3"/>
  <c r="CU159" i="3"/>
  <c r="CX172" i="3"/>
  <c r="CX169" i="3"/>
  <c r="CX173" i="3"/>
  <c r="CX170" i="3"/>
  <c r="CX166" i="3"/>
  <c r="CX174" i="3"/>
  <c r="CX167" i="3"/>
  <c r="T95" i="1"/>
  <c r="S94" i="1"/>
  <c r="GX92" i="1"/>
  <c r="R92" i="1"/>
  <c r="CQ79" i="1"/>
  <c r="P79" i="1"/>
  <c r="W76" i="1"/>
  <c r="U68" i="1"/>
  <c r="GX67" i="1"/>
  <c r="CY55" i="1"/>
  <c r="CZ55" i="1"/>
  <c r="X55" i="1"/>
  <c r="Y55" i="1"/>
  <c r="T40" i="1"/>
  <c r="Y29" i="1"/>
  <c r="CY29" i="1"/>
  <c r="X29" i="1"/>
  <c r="CZ29" i="1"/>
  <c r="CW1054" i="3"/>
  <c r="CW237" i="3"/>
  <c r="CW238" i="3"/>
  <c r="CX238" i="3"/>
  <c r="CU236" i="3"/>
  <c r="CW240" i="3"/>
  <c r="CX240" i="3"/>
  <c r="CX245" i="3"/>
  <c r="CX243" i="3"/>
  <c r="Q107" i="1"/>
  <c r="Q94" i="1"/>
  <c r="P92" i="1"/>
  <c r="S91" i="1"/>
  <c r="Q90" i="1"/>
  <c r="AD89" i="1"/>
  <c r="AB79" i="1"/>
  <c r="CQ78" i="1"/>
  <c r="AB78" i="1"/>
  <c r="P78" i="1"/>
  <c r="CP78" i="1" s="1"/>
  <c r="O78" i="1" s="1"/>
  <c r="GM78" i="1" s="1"/>
  <c r="GN78" i="1" s="1"/>
  <c r="CQ69" i="1"/>
  <c r="AB69" i="1"/>
  <c r="P69" i="1"/>
  <c r="CP69" i="1" s="1"/>
  <c r="O69" i="1" s="1"/>
  <c r="T67" i="1"/>
  <c r="AB89" i="1"/>
  <c r="CQ82" i="1"/>
  <c r="P82" i="1"/>
  <c r="CP82" i="1" s="1"/>
  <c r="O82" i="1" s="1"/>
  <c r="CQ80" i="1"/>
  <c r="AB80" i="1"/>
  <c r="CY77" i="1"/>
  <c r="CZ77" i="1"/>
  <c r="X77" i="1"/>
  <c r="Y77" i="1"/>
  <c r="U76" i="1"/>
  <c r="Q76" i="1"/>
  <c r="R76" i="1"/>
  <c r="CQ63" i="1"/>
  <c r="AB63" i="1"/>
  <c r="P63" i="1"/>
  <c r="CP63" i="1" s="1"/>
  <c r="O63" i="1" s="1"/>
  <c r="CY36" i="1"/>
  <c r="CS86" i="1"/>
  <c r="I86" i="1"/>
  <c r="V86" i="1" s="1"/>
  <c r="CS83" i="1"/>
  <c r="CS80" i="1"/>
  <c r="I80" i="1"/>
  <c r="CS77" i="1"/>
  <c r="CS74" i="1"/>
  <c r="I74" i="1"/>
  <c r="CS71" i="1"/>
  <c r="I71" i="1"/>
  <c r="U71" i="1" s="1"/>
  <c r="CS68" i="1"/>
  <c r="I68" i="1"/>
  <c r="T68" i="1" s="1"/>
  <c r="CS65" i="1"/>
  <c r="I65" i="1"/>
  <c r="U65" i="1" s="1"/>
  <c r="R64" i="1"/>
  <c r="Q62" i="1"/>
  <c r="CQ61" i="1"/>
  <c r="P60" i="1"/>
  <c r="CQ58" i="1"/>
  <c r="P57" i="1"/>
  <c r="CP57" i="1" s="1"/>
  <c r="O57" i="1" s="1"/>
  <c r="R55" i="1"/>
  <c r="CS53" i="1"/>
  <c r="R52" i="1"/>
  <c r="CS50" i="1"/>
  <c r="R49" i="1"/>
  <c r="CS47" i="1"/>
  <c r="R46" i="1"/>
  <c r="S45" i="1"/>
  <c r="S43" i="1"/>
  <c r="R39" i="1"/>
  <c r="AB37" i="1"/>
  <c r="CZ35" i="1"/>
  <c r="X35" i="1"/>
  <c r="CY28" i="1"/>
  <c r="CZ28" i="1"/>
  <c r="X28" i="1"/>
  <c r="Y28" i="1"/>
  <c r="CX1066" i="3"/>
  <c r="CW1042" i="3"/>
  <c r="CX1019" i="3"/>
  <c r="CR86" i="1"/>
  <c r="CR83" i="1"/>
  <c r="CR80" i="1"/>
  <c r="U78" i="1"/>
  <c r="CR77" i="1"/>
  <c r="U75" i="1"/>
  <c r="CR74" i="1"/>
  <c r="CR71" i="1"/>
  <c r="CR68" i="1"/>
  <c r="CR65" i="1"/>
  <c r="Q64" i="1"/>
  <c r="Y50" i="1"/>
  <c r="Y47" i="1"/>
  <c r="P46" i="1"/>
  <c r="CP46" i="1" s="1"/>
  <c r="O46" i="1" s="1"/>
  <c r="R45" i="1"/>
  <c r="S44" i="1"/>
  <c r="R43" i="1"/>
  <c r="CQ36" i="1"/>
  <c r="AB36" i="1"/>
  <c r="CX1086" i="3"/>
  <c r="CX1081" i="3"/>
  <c r="CX1076" i="3"/>
  <c r="CX1059" i="3"/>
  <c r="CX923" i="3"/>
  <c r="CR88" i="1"/>
  <c r="CX115" i="3"/>
  <c r="CW113" i="3"/>
  <c r="CV109" i="3"/>
  <c r="CX109" i="3"/>
  <c r="CX113" i="3"/>
  <c r="CU109" i="3"/>
  <c r="CW112" i="3"/>
  <c r="CX111" i="3"/>
  <c r="AD85" i="1"/>
  <c r="AB85" i="1" s="1"/>
  <c r="AD82" i="1"/>
  <c r="AB82" i="1" s="1"/>
  <c r="AD79" i="1"/>
  <c r="AD76" i="1"/>
  <c r="AB76" i="1" s="1"/>
  <c r="P76" i="1"/>
  <c r="AD73" i="1"/>
  <c r="AB73" i="1" s="1"/>
  <c r="P73" i="1"/>
  <c r="CP73" i="1" s="1"/>
  <c r="O73" i="1" s="1"/>
  <c r="GM73" i="1" s="1"/>
  <c r="GN73" i="1" s="1"/>
  <c r="AD70" i="1"/>
  <c r="AB70" i="1" s="1"/>
  <c r="P70" i="1"/>
  <c r="CP70" i="1" s="1"/>
  <c r="O70" i="1" s="1"/>
  <c r="GM70" i="1" s="1"/>
  <c r="GN70" i="1" s="1"/>
  <c r="AD67" i="1"/>
  <c r="AB67" i="1" s="1"/>
  <c r="P67" i="1"/>
  <c r="CP67" i="1" s="1"/>
  <c r="O67" i="1" s="1"/>
  <c r="AD64" i="1"/>
  <c r="AB64" i="1" s="1"/>
  <c r="P64" i="1"/>
  <c r="CP64" i="1" s="1"/>
  <c r="O64" i="1" s="1"/>
  <c r="GM64" i="1" s="1"/>
  <c r="GN64" i="1" s="1"/>
  <c r="CZ56" i="1"/>
  <c r="AD55" i="1"/>
  <c r="AB55" i="1" s="1"/>
  <c r="P55" i="1"/>
  <c r="CP55" i="1" s="1"/>
  <c r="O55" i="1" s="1"/>
  <c r="AD52" i="1"/>
  <c r="AB52" i="1" s="1"/>
  <c r="P52" i="1"/>
  <c r="CP52" i="1" s="1"/>
  <c r="O52" i="1" s="1"/>
  <c r="GM52" i="1" s="1"/>
  <c r="GN52" i="1" s="1"/>
  <c r="X50" i="1"/>
  <c r="AD49" i="1"/>
  <c r="AB49" i="1" s="1"/>
  <c r="P49" i="1"/>
  <c r="CP49" i="1" s="1"/>
  <c r="O49" i="1" s="1"/>
  <c r="GM49" i="1" s="1"/>
  <c r="GN49" i="1" s="1"/>
  <c r="X47" i="1"/>
  <c r="Q45" i="1"/>
  <c r="P43" i="1"/>
  <c r="CP43" i="1" s="1"/>
  <c r="O43" i="1" s="1"/>
  <c r="AD42" i="1"/>
  <c r="AB42" i="1" s="1"/>
  <c r="AB34" i="1"/>
  <c r="R33" i="1"/>
  <c r="CR33" i="1"/>
  <c r="CS33" i="1"/>
  <c r="CV1069" i="3"/>
  <c r="CX1064" i="3"/>
  <c r="CX1052" i="3"/>
  <c r="CX61" i="3"/>
  <c r="CX66" i="3"/>
  <c r="CX58" i="3"/>
  <c r="CX59" i="3"/>
  <c r="CX64" i="3"/>
  <c r="CW58" i="3"/>
  <c r="CU56" i="3"/>
  <c r="CV56" i="3"/>
  <c r="CX56" i="3"/>
  <c r="CX62" i="3"/>
  <c r="CY56" i="1"/>
  <c r="CY33" i="1"/>
  <c r="AD33" i="1"/>
  <c r="AB33" i="1" s="1"/>
  <c r="CW1062" i="3"/>
  <c r="CX1057" i="3"/>
  <c r="DF996" i="3"/>
  <c r="DJ996" i="3" s="1"/>
  <c r="DG996" i="3"/>
  <c r="DH996" i="3"/>
  <c r="DI996" i="3"/>
  <c r="CX79" i="3"/>
  <c r="CX72" i="3"/>
  <c r="CX84" i="3"/>
  <c r="CV67" i="3"/>
  <c r="CX67" i="3"/>
  <c r="CX77" i="3"/>
  <c r="CX81" i="3"/>
  <c r="CW70" i="3"/>
  <c r="CX76" i="3"/>
  <c r="CX70" i="3"/>
  <c r="CX80" i="3"/>
  <c r="CW68" i="3"/>
  <c r="CX68" i="3"/>
  <c r="CX85" i="3"/>
  <c r="CU67" i="3"/>
  <c r="CX73" i="3"/>
  <c r="AB46" i="1"/>
  <c r="P36" i="1"/>
  <c r="CQ33" i="1"/>
  <c r="CZ32" i="1"/>
  <c r="X32" i="1"/>
  <c r="CX1043" i="3"/>
  <c r="CX984" i="3"/>
  <c r="CX968" i="3"/>
  <c r="CX939" i="3"/>
  <c r="CZ50" i="1"/>
  <c r="CZ47" i="1"/>
  <c r="CR44" i="1"/>
  <c r="AD44" i="1"/>
  <c r="AB44" i="1" s="1"/>
  <c r="CY32" i="1"/>
  <c r="CX1050" i="3"/>
  <c r="DF1003" i="3"/>
  <c r="DJ1003" i="3" s="1"/>
  <c r="DH1003" i="3"/>
  <c r="DI1003" i="3"/>
  <c r="DG1003" i="3"/>
  <c r="I59" i="1"/>
  <c r="Q56" i="1"/>
  <c r="CP56" i="1" s="1"/>
  <c r="O56" i="1" s="1"/>
  <c r="GM56" i="1" s="1"/>
  <c r="GN56" i="1" s="1"/>
  <c r="P51" i="1"/>
  <c r="CP51" i="1" s="1"/>
  <c r="O51" i="1" s="1"/>
  <c r="GM51" i="1" s="1"/>
  <c r="GN51" i="1" s="1"/>
  <c r="P48" i="1"/>
  <c r="CP48" i="1" s="1"/>
  <c r="O48" i="1" s="1"/>
  <c r="CS42" i="1"/>
  <c r="CQ40" i="1"/>
  <c r="CZ33" i="1"/>
  <c r="R30" i="1"/>
  <c r="CR30" i="1"/>
  <c r="CS30" i="1"/>
  <c r="CW1072" i="3"/>
  <c r="CX1072" i="3"/>
  <c r="CX1060" i="3"/>
  <c r="CX1046" i="3"/>
  <c r="CZ42" i="1"/>
  <c r="X42" i="1"/>
  <c r="Y42" i="1"/>
  <c r="CR39" i="1"/>
  <c r="CS39" i="1"/>
  <c r="CW1070" i="3"/>
  <c r="CW944" i="3"/>
  <c r="I66" i="1"/>
  <c r="U66" i="1" s="1"/>
  <c r="AB51" i="1"/>
  <c r="AB48" i="1"/>
  <c r="R42" i="1"/>
  <c r="AB41" i="1"/>
  <c r="P41" i="1"/>
  <c r="AD39" i="1"/>
  <c r="AB39" i="1" s="1"/>
  <c r="CP33" i="1"/>
  <c r="O33" i="1" s="1"/>
  <c r="CQ30" i="1"/>
  <c r="AB30" i="1"/>
  <c r="CV1041" i="3"/>
  <c r="CX1023" i="3"/>
  <c r="DF1013" i="3"/>
  <c r="DJ1013" i="3" s="1"/>
  <c r="DG1013" i="3"/>
  <c r="DH1013" i="3"/>
  <c r="DI1013" i="3"/>
  <c r="CW987" i="3"/>
  <c r="CX987" i="3"/>
  <c r="Q83" i="1"/>
  <c r="Q77" i="1"/>
  <c r="CX92" i="3"/>
  <c r="CX106" i="3"/>
  <c r="CW90" i="3"/>
  <c r="CW92" i="3"/>
  <c r="CX97" i="3"/>
  <c r="CX90" i="3"/>
  <c r="CW89" i="3"/>
  <c r="CU88" i="3"/>
  <c r="CX89" i="3"/>
  <c r="CX103" i="3"/>
  <c r="CX104" i="3"/>
  <c r="CV88" i="3"/>
  <c r="CX95" i="3"/>
  <c r="CX100" i="3"/>
  <c r="CX94" i="3"/>
  <c r="S57" i="1"/>
  <c r="Q53" i="1"/>
  <c r="Q50" i="1"/>
  <c r="Q47" i="1"/>
  <c r="W43" i="1"/>
  <c r="Q42" i="1"/>
  <c r="V40" i="1"/>
  <c r="CQ39" i="1"/>
  <c r="CX1080" i="3"/>
  <c r="I61" i="1"/>
  <c r="GX61" i="1" s="1"/>
  <c r="R57" i="1"/>
  <c r="CX55" i="3"/>
  <c r="CU45" i="3"/>
  <c r="CX49" i="3"/>
  <c r="CW47" i="3"/>
  <c r="CX53" i="3"/>
  <c r="CX47" i="3"/>
  <c r="CX52" i="3"/>
  <c r="CV45" i="3"/>
  <c r="CX45" i="3"/>
  <c r="CQ44" i="1"/>
  <c r="P42" i="1"/>
  <c r="U40" i="1"/>
  <c r="CZ38" i="1"/>
  <c r="X38" i="1"/>
  <c r="CZ36" i="1"/>
  <c r="X36" i="1"/>
  <c r="Y36" i="1"/>
  <c r="CZ30" i="1"/>
  <c r="CX976" i="3"/>
  <c r="CX960" i="3"/>
  <c r="CW1033" i="3"/>
  <c r="CX979" i="3"/>
  <c r="CX971" i="3"/>
  <c r="CW955" i="3"/>
  <c r="CW931" i="3"/>
  <c r="CX926" i="3"/>
  <c r="CX1037" i="3"/>
  <c r="CX1030" i="3"/>
  <c r="CX1017" i="3"/>
  <c r="DF1000" i="3"/>
  <c r="DJ1000" i="3" s="1"/>
  <c r="DG1000" i="3"/>
  <c r="DH1000" i="3"/>
  <c r="DI1000" i="3"/>
  <c r="CX947" i="3"/>
  <c r="R38" i="1"/>
  <c r="R29" i="1"/>
  <c r="CR28" i="1"/>
  <c r="CU1" i="3"/>
  <c r="CX7" i="3"/>
  <c r="CX19" i="3"/>
  <c r="CX1" i="3"/>
  <c r="CW3" i="3"/>
  <c r="CX12" i="3"/>
  <c r="CV1" i="3"/>
  <c r="CX17" i="3"/>
  <c r="CX21" i="3"/>
  <c r="CX16" i="3"/>
  <c r="CX10" i="3"/>
  <c r="CX20" i="3"/>
  <c r="CW5" i="3"/>
  <c r="CX5" i="3"/>
  <c r="CX3" i="3"/>
  <c r="CX8" i="3"/>
  <c r="CX13" i="3"/>
  <c r="CX1027" i="3"/>
  <c r="DH1007" i="3"/>
  <c r="DI1007" i="3"/>
  <c r="DF1007" i="3"/>
  <c r="DJ1007" i="3" s="1"/>
  <c r="DG994" i="3"/>
  <c r="DH994" i="3"/>
  <c r="DI994" i="3"/>
  <c r="CX953" i="3"/>
  <c r="CX950" i="3"/>
  <c r="CX934" i="3"/>
  <c r="CX929" i="3"/>
  <c r="Q41" i="1"/>
  <c r="Q38" i="1"/>
  <c r="Q35" i="1"/>
  <c r="CZ34" i="1"/>
  <c r="Y33" i="1"/>
  <c r="Q32" i="1"/>
  <c r="CZ31" i="1"/>
  <c r="Y30" i="1"/>
  <c r="Q29" i="1"/>
  <c r="DF1014" i="3"/>
  <c r="DJ1014" i="3" s="1"/>
  <c r="DG1014" i="3"/>
  <c r="DI1014" i="3"/>
  <c r="DF1010" i="3"/>
  <c r="DJ1010" i="3" s="1"/>
  <c r="DG1010" i="3"/>
  <c r="DH1010" i="3"/>
  <c r="DI1010" i="3"/>
  <c r="DG1004" i="3"/>
  <c r="DH1004" i="3"/>
  <c r="DI1004" i="3"/>
  <c r="DF997" i="3"/>
  <c r="DJ997" i="3" s="1"/>
  <c r="DG997" i="3"/>
  <c r="DH997" i="3"/>
  <c r="CW988" i="3"/>
  <c r="CX985" i="3"/>
  <c r="CX977" i="3"/>
  <c r="CX937" i="3"/>
  <c r="AD41" i="1"/>
  <c r="AD38" i="1"/>
  <c r="AB38" i="1" s="1"/>
  <c r="P38" i="1"/>
  <c r="AD35" i="1"/>
  <c r="AB35" i="1" s="1"/>
  <c r="P35" i="1"/>
  <c r="CP35" i="1" s="1"/>
  <c r="O35" i="1" s="1"/>
  <c r="GM35" i="1" s="1"/>
  <c r="GN35" i="1" s="1"/>
  <c r="X33" i="1"/>
  <c r="AD32" i="1"/>
  <c r="AB32" i="1" s="1"/>
  <c r="P32" i="1"/>
  <c r="X30" i="1"/>
  <c r="GM30" i="1" s="1"/>
  <c r="GN30" i="1" s="1"/>
  <c r="AD29" i="1"/>
  <c r="AB29" i="1" s="1"/>
  <c r="P29" i="1"/>
  <c r="CX1021" i="3"/>
  <c r="CX991" i="3"/>
  <c r="CX956" i="3"/>
  <c r="CW932" i="3"/>
  <c r="CW863" i="3"/>
  <c r="CX814" i="3"/>
  <c r="S37" i="1"/>
  <c r="CX983" i="3"/>
  <c r="CW980" i="3"/>
  <c r="CX975" i="3"/>
  <c r="CW972" i="3"/>
  <c r="CX967" i="3"/>
  <c r="CW964" i="3"/>
  <c r="CX959" i="3"/>
  <c r="CX940" i="3"/>
  <c r="CX916" i="3"/>
  <c r="CX911" i="3"/>
  <c r="CS41" i="1"/>
  <c r="CS38" i="1"/>
  <c r="R37" i="1"/>
  <c r="CS35" i="1"/>
  <c r="R34" i="1"/>
  <c r="CS32" i="1"/>
  <c r="R31" i="1"/>
  <c r="CS29" i="1"/>
  <c r="CX1038" i="3"/>
  <c r="CW1025" i="3"/>
  <c r="CX1025" i="3"/>
  <c r="DF1015" i="3"/>
  <c r="DJ1015" i="3" s="1"/>
  <c r="DH1015" i="3"/>
  <c r="DG1008" i="3"/>
  <c r="DH1008" i="3"/>
  <c r="DI1008" i="3"/>
  <c r="DF995" i="3"/>
  <c r="DJ995" i="3" s="1"/>
  <c r="DG995" i="3"/>
  <c r="DH995" i="3"/>
  <c r="DI995" i="3"/>
  <c r="CX927" i="3"/>
  <c r="CV919" i="3"/>
  <c r="CX919" i="3"/>
  <c r="CX37" i="3"/>
  <c r="CU23" i="3"/>
  <c r="CX30" i="3"/>
  <c r="CX34" i="3"/>
  <c r="CX38" i="3"/>
  <c r="CW27" i="3"/>
  <c r="CX43" i="3"/>
  <c r="CX27" i="3"/>
  <c r="CW25" i="3"/>
  <c r="CX31" i="3"/>
  <c r="CX25" i="3"/>
  <c r="CX40" i="3"/>
  <c r="CX35" i="3"/>
  <c r="CX39" i="3"/>
  <c r="CX23" i="3"/>
  <c r="CX1042" i="3"/>
  <c r="CX1035" i="3"/>
  <c r="CV1005" i="3"/>
  <c r="CX1005" i="3"/>
  <c r="CV986" i="3"/>
  <c r="CX946" i="3"/>
  <c r="CW943" i="3"/>
  <c r="CW922" i="3"/>
  <c r="CX1029" i="3"/>
  <c r="CX1022" i="3"/>
  <c r="DG1012" i="3"/>
  <c r="DH1012" i="3"/>
  <c r="DI1012" i="3"/>
  <c r="DF994" i="3"/>
  <c r="DJ994" i="3" s="1"/>
  <c r="CX989" i="3"/>
  <c r="CX1041" i="3"/>
  <c r="CX1032" i="3"/>
  <c r="CW981" i="3"/>
  <c r="CW973" i="3"/>
  <c r="CW965" i="3"/>
  <c r="CX957" i="3"/>
  <c r="CX949" i="3"/>
  <c r="CX905" i="3"/>
  <c r="CW1026" i="3"/>
  <c r="DF1009" i="3"/>
  <c r="DJ1009" i="3" s="1"/>
  <c r="DG1009" i="3"/>
  <c r="DH1009" i="3"/>
  <c r="DI1009" i="3"/>
  <c r="CX992" i="3"/>
  <c r="CV952" i="3"/>
  <c r="CX952" i="3"/>
  <c r="CX936" i="3"/>
  <c r="CW920" i="3"/>
  <c r="CX851" i="3"/>
  <c r="CX826" i="3"/>
  <c r="DG1016" i="3"/>
  <c r="DG1006" i="3"/>
  <c r="DG998" i="3"/>
  <c r="CX944" i="3"/>
  <c r="CX920" i="3"/>
  <c r="DF881" i="3"/>
  <c r="DJ881" i="3" s="1"/>
  <c r="DG881" i="3"/>
  <c r="DH881" i="3"/>
  <c r="DI881" i="3"/>
  <c r="CX849" i="3"/>
  <c r="CX824" i="3"/>
  <c r="DF800" i="3"/>
  <c r="DG800" i="3"/>
  <c r="DJ800" i="3" s="1"/>
  <c r="DH800" i="3"/>
  <c r="DI800" i="3"/>
  <c r="DF1006" i="3"/>
  <c r="DJ1006" i="3" s="1"/>
  <c r="CX912" i="3"/>
  <c r="CX908" i="3"/>
  <c r="CX897" i="3"/>
  <c r="CW892" i="3"/>
  <c r="CX892" i="3"/>
  <c r="DF887" i="3"/>
  <c r="DG887" i="3"/>
  <c r="DJ887" i="3" s="1"/>
  <c r="DH887" i="3"/>
  <c r="DI887" i="3"/>
  <c r="CX858" i="3"/>
  <c r="DF846" i="3"/>
  <c r="DJ846" i="3" s="1"/>
  <c r="DG846" i="3"/>
  <c r="DH846" i="3"/>
  <c r="DI846" i="3"/>
  <c r="CX822" i="3"/>
  <c r="CX943" i="3"/>
  <c r="CX831" i="3"/>
  <c r="DF792" i="3"/>
  <c r="DG792" i="3"/>
  <c r="DJ792" i="3" s="1"/>
  <c r="DH792" i="3"/>
  <c r="DI792" i="3"/>
  <c r="DI1011" i="3"/>
  <c r="DJ1011" i="3" s="1"/>
  <c r="DI993" i="3"/>
  <c r="DJ993" i="3" s="1"/>
  <c r="DI890" i="3"/>
  <c r="DF890" i="3"/>
  <c r="DJ890" i="3" s="1"/>
  <c r="DG890" i="3"/>
  <c r="DH890" i="3"/>
  <c r="CX867" i="3"/>
  <c r="CX818" i="3"/>
  <c r="DI795" i="3"/>
  <c r="DF795" i="3"/>
  <c r="DJ795" i="3" s="1"/>
  <c r="DG795" i="3"/>
  <c r="DH795" i="3"/>
  <c r="CX788" i="3"/>
  <c r="DH1011" i="3"/>
  <c r="DI1002" i="3"/>
  <c r="CX913" i="3"/>
  <c r="CX909" i="3"/>
  <c r="CV905" i="3"/>
  <c r="CX902" i="3"/>
  <c r="CX852" i="3"/>
  <c r="DF841" i="3"/>
  <c r="DJ841" i="3" s="1"/>
  <c r="DG841" i="3"/>
  <c r="DH841" i="3"/>
  <c r="DI841" i="3"/>
  <c r="CX816" i="3"/>
  <c r="DG1002" i="3"/>
  <c r="DH1001" i="3"/>
  <c r="CX981" i="3"/>
  <c r="CX973" i="3"/>
  <c r="CX965" i="3"/>
  <c r="CX932" i="3"/>
  <c r="DF880" i="3"/>
  <c r="DJ880" i="3" s="1"/>
  <c r="DG880" i="3"/>
  <c r="DH880" i="3"/>
  <c r="DI880" i="3"/>
  <c r="CX874" i="3"/>
  <c r="CV861" i="3"/>
  <c r="CX834" i="3"/>
  <c r="DI999" i="3"/>
  <c r="DJ999" i="3" s="1"/>
  <c r="CX988" i="3"/>
  <c r="CX906" i="3"/>
  <c r="CX898" i="3"/>
  <c r="DH999" i="3"/>
  <c r="CX980" i="3"/>
  <c r="CX972" i="3"/>
  <c r="CX964" i="3"/>
  <c r="CX955" i="3"/>
  <c r="CX896" i="3"/>
  <c r="CX870" i="3"/>
  <c r="CW832" i="3"/>
  <c r="CX810" i="3"/>
  <c r="CX808" i="3"/>
  <c r="DF805" i="3"/>
  <c r="DJ805" i="3" s="1"/>
  <c r="DG805" i="3"/>
  <c r="DH805" i="3"/>
  <c r="DI805" i="3"/>
  <c r="DG999" i="3"/>
  <c r="CX868" i="3"/>
  <c r="CX866" i="3"/>
  <c r="CV855" i="3"/>
  <c r="CV830" i="3"/>
  <c r="DI802" i="3"/>
  <c r="DF802" i="3"/>
  <c r="DJ802" i="3" s="1"/>
  <c r="DG802" i="3"/>
  <c r="DH802" i="3"/>
  <c r="CX901" i="3"/>
  <c r="CX894" i="3"/>
  <c r="DF889" i="3"/>
  <c r="DJ889" i="3" s="1"/>
  <c r="DG889" i="3"/>
  <c r="DH889" i="3"/>
  <c r="DI889" i="3"/>
  <c r="DF840" i="3"/>
  <c r="DJ840" i="3" s="1"/>
  <c r="DG840" i="3"/>
  <c r="DH840" i="3"/>
  <c r="DI840" i="3"/>
  <c r="CW894" i="3"/>
  <c r="CW887" i="3"/>
  <c r="DI875" i="3"/>
  <c r="DJ875" i="3" s="1"/>
  <c r="CV849" i="3"/>
  <c r="DF844" i="3"/>
  <c r="DJ844" i="3" s="1"/>
  <c r="CW824" i="3"/>
  <c r="CW816" i="3"/>
  <c r="CW808" i="3"/>
  <c r="DF804" i="3"/>
  <c r="DJ804" i="3" s="1"/>
  <c r="DG803" i="3"/>
  <c r="DI801" i="3"/>
  <c r="CW800" i="3"/>
  <c r="DF797" i="3"/>
  <c r="DJ797" i="3" s="1"/>
  <c r="DG796" i="3"/>
  <c r="DI794" i="3"/>
  <c r="CW792" i="3"/>
  <c r="CW774" i="3"/>
  <c r="CX774" i="3"/>
  <c r="CX754" i="3"/>
  <c r="CX709" i="3"/>
  <c r="CV691" i="3"/>
  <c r="CX763" i="3"/>
  <c r="CX736" i="3"/>
  <c r="CX727" i="3"/>
  <c r="CX718" i="3"/>
  <c r="CX700" i="3"/>
  <c r="DH888" i="3"/>
  <c r="DH882" i="3"/>
  <c r="DG875" i="3"/>
  <c r="CX830" i="3"/>
  <c r="DG801" i="3"/>
  <c r="DJ801" i="3" s="1"/>
  <c r="DG794" i="3"/>
  <c r="DH793" i="3"/>
  <c r="CX778" i="3"/>
  <c r="CX768" i="3"/>
  <c r="CW761" i="3"/>
  <c r="CX752" i="3"/>
  <c r="CW716" i="3"/>
  <c r="CX714" i="3"/>
  <c r="DG888" i="3"/>
  <c r="CX885" i="3"/>
  <c r="DG882" i="3"/>
  <c r="CX878" i="3"/>
  <c r="CX863" i="3"/>
  <c r="CX855" i="3"/>
  <c r="DG842" i="3"/>
  <c r="CX837" i="3"/>
  <c r="CX798" i="3"/>
  <c r="DG793" i="3"/>
  <c r="CW782" i="3"/>
  <c r="CX782" i="3"/>
  <c r="CV781" i="3"/>
  <c r="CX771" i="3"/>
  <c r="CX750" i="3"/>
  <c r="CV741" i="3"/>
  <c r="CX732" i="3"/>
  <c r="CX723" i="3"/>
  <c r="CX696" i="3"/>
  <c r="DI886" i="3"/>
  <c r="DI879" i="3"/>
  <c r="DI839" i="3"/>
  <c r="DI799" i="3"/>
  <c r="DI791" i="3"/>
  <c r="CX712" i="3"/>
  <c r="DH799" i="3"/>
  <c r="DH791" i="3"/>
  <c r="CX783" i="3"/>
  <c r="CX766" i="3"/>
  <c r="CX746" i="3"/>
  <c r="CX739" i="3"/>
  <c r="CX730" i="3"/>
  <c r="CX721" i="3"/>
  <c r="CW703" i="3"/>
  <c r="CX692" i="3"/>
  <c r="CX683" i="3"/>
  <c r="DG886" i="3"/>
  <c r="DJ886" i="3" s="1"/>
  <c r="DG879" i="3"/>
  <c r="DJ879" i="3" s="1"/>
  <c r="DH848" i="3"/>
  <c r="DG839" i="3"/>
  <c r="DH838" i="3"/>
  <c r="DG799" i="3"/>
  <c r="DJ799" i="3" s="1"/>
  <c r="DG791" i="3"/>
  <c r="DJ791" i="3" s="1"/>
  <c r="CX755" i="3"/>
  <c r="CX883" i="3"/>
  <c r="CX876" i="3"/>
  <c r="CX861" i="3"/>
  <c r="DG848" i="3"/>
  <c r="DH847" i="3"/>
  <c r="CX843" i="3"/>
  <c r="DG838" i="3"/>
  <c r="CX776" i="3"/>
  <c r="CX762" i="3"/>
  <c r="CX744" i="3"/>
  <c r="CX735" i="3"/>
  <c r="CX726" i="3"/>
  <c r="CX717" i="3"/>
  <c r="CV708" i="3"/>
  <c r="DI884" i="3"/>
  <c r="DI877" i="3"/>
  <c r="DI845" i="3"/>
  <c r="DI789" i="3"/>
  <c r="DJ789" i="3" s="1"/>
  <c r="CX779" i="3"/>
  <c r="CW742" i="3"/>
  <c r="CX688" i="3"/>
  <c r="DH884" i="3"/>
  <c r="DH877" i="3"/>
  <c r="DH845" i="3"/>
  <c r="DI844" i="3"/>
  <c r="CX784" i="3"/>
  <c r="CX770" i="3"/>
  <c r="CW751" i="3"/>
  <c r="CX733" i="3"/>
  <c r="CX724" i="3"/>
  <c r="CX706" i="3"/>
  <c r="CX695" i="3"/>
  <c r="DG884" i="3"/>
  <c r="DJ884" i="3" s="1"/>
  <c r="DG877" i="3"/>
  <c r="DJ877" i="3" s="1"/>
  <c r="DG845" i="3"/>
  <c r="DH844" i="3"/>
  <c r="DH804" i="3"/>
  <c r="DH797" i="3"/>
  <c r="DI796" i="3"/>
  <c r="CW767" i="3"/>
  <c r="CX758" i="3"/>
  <c r="CW704" i="3"/>
  <c r="CX686" i="3"/>
  <c r="CV773" i="3"/>
  <c r="CX747" i="3"/>
  <c r="CX738" i="3"/>
  <c r="CW711" i="3"/>
  <c r="CW768" i="3"/>
  <c r="CW752" i="3"/>
  <c r="CW709" i="3"/>
  <c r="CV681" i="3"/>
  <c r="CX681" i="3"/>
  <c r="CW655" i="3"/>
  <c r="CX631" i="3"/>
  <c r="CX625" i="3"/>
  <c r="CX612" i="3"/>
  <c r="CX708" i="3"/>
  <c r="CW645" i="3"/>
  <c r="CX628" i="3"/>
  <c r="CX609" i="3"/>
  <c r="CW596" i="3"/>
  <c r="CX363" i="3"/>
  <c r="CX742" i="3"/>
  <c r="CW675" i="3"/>
  <c r="CX658" i="3"/>
  <c r="CW634" i="3"/>
  <c r="CW623" i="3"/>
  <c r="CX620" i="3"/>
  <c r="CX615" i="3"/>
  <c r="CV607" i="3"/>
  <c r="CX604" i="3"/>
  <c r="CX590" i="3"/>
  <c r="CX684" i="3"/>
  <c r="CX664" i="3"/>
  <c r="CX653" i="3"/>
  <c r="CX648" i="3"/>
  <c r="CX601" i="3"/>
  <c r="CV593" i="3"/>
  <c r="CV673" i="3"/>
  <c r="CW656" i="3"/>
  <c r="CV632" i="3"/>
  <c r="CX676" i="3"/>
  <c r="CW667" i="3"/>
  <c r="CW646" i="3"/>
  <c r="CX638" i="3"/>
  <c r="CW635" i="3"/>
  <c r="CX635" i="3"/>
  <c r="CX618" i="3"/>
  <c r="CW610" i="3"/>
  <c r="CX599" i="3"/>
  <c r="CW594" i="3"/>
  <c r="CW581" i="3"/>
  <c r="CW500" i="3"/>
  <c r="CX500" i="3"/>
  <c r="CX476" i="3"/>
  <c r="CV643" i="3"/>
  <c r="CV621" i="3"/>
  <c r="CV665" i="3"/>
  <c r="CX651" i="3"/>
  <c r="CX641" i="3"/>
  <c r="CW624" i="3"/>
  <c r="CX602" i="3"/>
  <c r="CX563" i="3"/>
  <c r="CX704" i="3"/>
  <c r="CX671" i="3"/>
  <c r="CX668" i="3"/>
  <c r="CX627" i="3"/>
  <c r="CX614" i="3"/>
  <c r="CX611" i="3"/>
  <c r="CX608" i="3"/>
  <c r="CW644" i="3"/>
  <c r="CX644" i="3"/>
  <c r="CX639" i="3"/>
  <c r="CX630" i="3"/>
  <c r="CX568" i="3"/>
  <c r="CW568" i="3"/>
  <c r="CX660" i="3"/>
  <c r="CX622" i="3"/>
  <c r="CX603" i="3"/>
  <c r="CW582" i="3"/>
  <c r="CX663" i="3"/>
  <c r="CX587" i="3"/>
  <c r="CV580" i="3"/>
  <c r="CW486" i="3"/>
  <c r="CW556" i="3"/>
  <c r="CX516" i="3"/>
  <c r="CV511" i="3"/>
  <c r="CX511" i="3"/>
  <c r="CW498" i="3"/>
  <c r="CX565" i="3"/>
  <c r="CX559" i="3"/>
  <c r="CX546" i="3"/>
  <c r="CW528" i="3"/>
  <c r="CV525" i="3"/>
  <c r="CX525" i="3"/>
  <c r="CX522" i="3"/>
  <c r="CX506" i="3"/>
  <c r="CX569" i="3"/>
  <c r="CW514" i="3"/>
  <c r="CX514" i="3"/>
  <c r="CX469" i="3"/>
  <c r="CW368" i="3"/>
  <c r="CX673" i="3"/>
  <c r="CX665" i="3"/>
  <c r="CX656" i="3"/>
  <c r="CX632" i="3"/>
  <c r="CX623" i="3"/>
  <c r="CX596" i="3"/>
  <c r="CX578" i="3"/>
  <c r="CX574" i="3"/>
  <c r="CX532" i="3"/>
  <c r="CX501" i="3"/>
  <c r="CW512" i="3"/>
  <c r="CX509" i="3"/>
  <c r="CX504" i="3"/>
  <c r="CX655" i="3"/>
  <c r="CX646" i="3"/>
  <c r="CX551" i="3"/>
  <c r="CW541" i="3"/>
  <c r="CX541" i="3"/>
  <c r="CX538" i="3"/>
  <c r="CX535" i="3"/>
  <c r="CX520" i="3"/>
  <c r="CX351" i="3"/>
  <c r="CX554" i="3"/>
  <c r="CW526" i="3"/>
  <c r="CX507" i="3"/>
  <c r="CW499" i="3"/>
  <c r="CX494" i="3"/>
  <c r="CW485" i="3"/>
  <c r="CX470" i="3"/>
  <c r="CX645" i="3"/>
  <c r="CX594" i="3"/>
  <c r="CX585" i="3"/>
  <c r="CX580" i="3"/>
  <c r="CX571" i="3"/>
  <c r="CX502" i="3"/>
  <c r="CX478" i="3"/>
  <c r="CX475" i="3"/>
  <c r="CX610" i="3"/>
  <c r="CX558" i="3"/>
  <c r="CX533" i="3"/>
  <c r="CX518" i="3"/>
  <c r="CX492" i="3"/>
  <c r="CX593" i="3"/>
  <c r="CX591" i="3"/>
  <c r="CW555" i="3"/>
  <c r="CX545" i="3"/>
  <c r="CX542" i="3"/>
  <c r="CV539" i="3"/>
  <c r="CX521" i="3"/>
  <c r="CW513" i="3"/>
  <c r="CX581" i="3"/>
  <c r="CX572" i="3"/>
  <c r="CX564" i="3"/>
  <c r="CX561" i="3"/>
  <c r="CX552" i="3"/>
  <c r="CX527" i="3"/>
  <c r="CX495" i="3"/>
  <c r="CX490" i="3"/>
  <c r="CX488" i="3"/>
  <c r="CX483" i="3"/>
  <c r="CX481" i="3"/>
  <c r="CX471" i="3"/>
  <c r="CX460" i="3"/>
  <c r="CX438" i="3"/>
  <c r="CX431" i="3"/>
  <c r="CW409" i="3"/>
  <c r="CX399" i="3"/>
  <c r="CV366" i="3"/>
  <c r="CX354" i="3"/>
  <c r="CX317" i="3"/>
  <c r="CX449" i="3"/>
  <c r="CW446" i="3"/>
  <c r="CX446" i="3"/>
  <c r="CX441" i="3"/>
  <c r="CW429" i="3"/>
  <c r="CW412" i="3"/>
  <c r="CX361" i="3"/>
  <c r="CX349" i="3"/>
  <c r="CX175" i="3"/>
  <c r="CW444" i="3"/>
  <c r="CX397" i="3"/>
  <c r="CX257" i="3"/>
  <c r="CW468" i="3"/>
  <c r="CX434" i="3"/>
  <c r="CX417" i="3"/>
  <c r="CX407" i="3"/>
  <c r="CX405" i="3"/>
  <c r="CX359" i="3"/>
  <c r="CX273" i="3"/>
  <c r="CX473" i="3"/>
  <c r="CX464" i="3"/>
  <c r="CX452" i="3"/>
  <c r="CV427" i="3"/>
  <c r="CX427" i="3"/>
  <c r="CW410" i="3"/>
  <c r="CX400" i="3"/>
  <c r="CX395" i="3"/>
  <c r="CX381" i="3"/>
  <c r="CW369" i="3"/>
  <c r="CX369" i="3"/>
  <c r="CX364" i="3"/>
  <c r="CX455" i="3"/>
  <c r="CX447" i="3"/>
  <c r="CX442" i="3"/>
  <c r="CX432" i="3"/>
  <c r="CX415" i="3"/>
  <c r="CX372" i="3"/>
  <c r="CW367" i="3"/>
  <c r="CX582" i="3"/>
  <c r="CX539" i="3"/>
  <c r="CX512" i="3"/>
  <c r="CW469" i="3"/>
  <c r="CX425" i="3"/>
  <c r="CX423" i="3"/>
  <c r="CW391" i="3"/>
  <c r="CX379" i="3"/>
  <c r="CX555" i="3"/>
  <c r="CX528" i="3"/>
  <c r="CX437" i="3"/>
  <c r="CX435" i="3"/>
  <c r="CX421" i="3"/>
  <c r="CX418" i="3"/>
  <c r="CX413" i="3"/>
  <c r="CX474" i="3"/>
  <c r="CX466" i="3"/>
  <c r="CX462" i="3"/>
  <c r="CW445" i="3"/>
  <c r="CV408" i="3"/>
  <c r="CX389" i="3"/>
  <c r="CX387" i="3"/>
  <c r="CX377" i="3"/>
  <c r="CW470" i="3"/>
  <c r="CX456" i="3"/>
  <c r="CX453" i="3"/>
  <c r="CX448" i="3"/>
  <c r="CX440" i="3"/>
  <c r="CW428" i="3"/>
  <c r="CX385" i="3"/>
  <c r="CX382" i="3"/>
  <c r="CX373" i="3"/>
  <c r="CW370" i="3"/>
  <c r="CX330" i="3"/>
  <c r="CX392" i="3"/>
  <c r="CX327" i="3"/>
  <c r="CX312" i="3"/>
  <c r="CX241" i="3"/>
  <c r="CX193" i="3"/>
  <c r="CX333" i="3"/>
  <c r="CX323" i="3"/>
  <c r="CX200" i="3"/>
  <c r="CX429" i="3"/>
  <c r="CX336" i="3"/>
  <c r="CX313" i="3"/>
  <c r="CW283" i="3"/>
  <c r="CX410" i="3"/>
  <c r="CW345" i="3"/>
  <c r="CX345" i="3"/>
  <c r="CX343" i="3"/>
  <c r="CX337" i="3"/>
  <c r="CX249" i="3"/>
  <c r="CX242" i="3"/>
  <c r="CX428" i="3"/>
  <c r="CX391" i="3"/>
  <c r="CX346" i="3"/>
  <c r="CW301" i="3"/>
  <c r="CX207" i="3"/>
  <c r="CX409" i="3"/>
  <c r="CX370" i="3"/>
  <c r="CX281" i="3"/>
  <c r="CX218" i="3"/>
  <c r="CX339" i="3"/>
  <c r="CV329" i="3"/>
  <c r="CW319" i="3"/>
  <c r="CX311" i="3"/>
  <c r="CX291" i="3"/>
  <c r="CX227" i="3"/>
  <c r="CX299" i="3"/>
  <c r="CX309" i="3"/>
  <c r="CX294" i="3"/>
  <c r="CV236" i="3"/>
  <c r="CX270" i="3"/>
  <c r="CW250" i="3"/>
  <c r="CX222" i="3"/>
  <c r="CX189" i="3"/>
  <c r="CX176" i="3"/>
  <c r="CX114" i="3"/>
  <c r="CX268" i="3"/>
  <c r="CW251" i="3"/>
  <c r="CW229" i="3"/>
  <c r="CW210" i="3"/>
  <c r="CX204" i="3"/>
  <c r="CW195" i="3"/>
  <c r="CX182" i="3"/>
  <c r="CX260" i="3"/>
  <c r="CX252" i="3"/>
  <c r="CW239" i="3"/>
  <c r="CX239" i="3"/>
  <c r="CX186" i="3"/>
  <c r="CX177" i="3"/>
  <c r="CV279" i="3"/>
  <c r="CX262" i="3"/>
  <c r="CX244" i="3"/>
  <c r="CX165" i="3"/>
  <c r="CX264" i="3"/>
  <c r="CW211" i="3"/>
  <c r="CX211" i="3"/>
  <c r="CW196" i="3"/>
  <c r="CX190" i="3"/>
  <c r="CX329" i="3"/>
  <c r="CX319" i="3"/>
  <c r="CX301" i="3"/>
  <c r="CX283" i="3"/>
  <c r="CX246" i="3"/>
  <c r="CX220" i="3"/>
  <c r="CX255" i="3"/>
  <c r="CX236" i="3"/>
  <c r="CW227" i="3"/>
  <c r="CW212" i="3"/>
  <c r="CX202" i="3"/>
  <c r="CX122" i="3"/>
  <c r="CX237" i="3"/>
  <c r="CX231" i="3"/>
  <c r="CW197" i="3"/>
  <c r="CV193" i="3"/>
  <c r="CX188" i="3"/>
  <c r="CX184" i="3"/>
  <c r="CW131" i="3"/>
  <c r="CX131" i="3"/>
  <c r="CW179" i="3"/>
  <c r="CX164" i="3"/>
  <c r="CW228" i="3"/>
  <c r="CX228" i="3"/>
  <c r="CV225" i="3"/>
  <c r="CX213" i="3"/>
  <c r="CW194" i="3"/>
  <c r="CX194" i="3"/>
  <c r="CV159" i="3"/>
  <c r="CX148" i="3"/>
  <c r="CW163" i="3"/>
  <c r="CX138" i="3"/>
  <c r="CX116" i="3"/>
  <c r="CX82" i="3"/>
  <c r="CX63" i="3"/>
  <c r="CX29" i="3"/>
  <c r="CW146" i="3"/>
  <c r="CX119" i="3"/>
  <c r="CX22" i="3"/>
  <c r="CX153" i="3"/>
  <c r="CX135" i="3"/>
  <c r="CW71" i="3"/>
  <c r="CX2" i="3"/>
  <c r="CW2" i="3"/>
  <c r="CX168" i="3"/>
  <c r="CW48" i="3"/>
  <c r="CX179" i="3"/>
  <c r="CX171" i="3"/>
  <c r="CX143" i="3"/>
  <c r="CX117" i="3"/>
  <c r="CX99" i="3"/>
  <c r="CX196" i="3"/>
  <c r="CX140" i="3"/>
  <c r="CV129" i="3"/>
  <c r="CX129" i="3"/>
  <c r="CW123" i="3"/>
  <c r="CW120" i="3"/>
  <c r="CW60" i="3"/>
  <c r="CX155" i="3"/>
  <c r="CX28" i="3"/>
  <c r="CX9" i="3"/>
  <c r="CX229" i="3"/>
  <c r="CX212" i="3"/>
  <c r="CX195" i="3"/>
  <c r="CX159" i="3"/>
  <c r="CX149" i="3"/>
  <c r="CX137" i="3"/>
  <c r="CX107" i="3"/>
  <c r="CX161" i="3"/>
  <c r="CW160" i="3"/>
  <c r="CW130" i="3"/>
  <c r="CX130" i="3"/>
  <c r="CX118" i="3"/>
  <c r="CX156" i="3"/>
  <c r="CX124" i="3"/>
  <c r="CW121" i="3"/>
  <c r="CX110" i="3"/>
  <c r="CW110" i="3"/>
  <c r="CX93" i="3"/>
  <c r="CX163" i="3"/>
  <c r="CX150" i="3"/>
  <c r="CW145" i="3"/>
  <c r="CX145" i="3"/>
  <c r="CX141" i="3"/>
  <c r="CX98" i="3"/>
  <c r="CX78" i="3"/>
  <c r="CV23" i="3"/>
  <c r="CX18" i="3"/>
  <c r="CX108" i="3"/>
  <c r="CX86" i="3"/>
  <c r="CX74" i="3"/>
  <c r="CX51" i="3"/>
  <c r="CW24" i="3"/>
  <c r="CX24" i="3"/>
  <c r="CX14" i="3"/>
  <c r="CW57" i="3"/>
  <c r="CX57" i="3"/>
  <c r="CW4" i="3"/>
  <c r="CX4" i="3"/>
  <c r="CX112" i="3"/>
  <c r="CW111" i="3"/>
  <c r="CX101" i="3"/>
  <c r="CW46" i="3"/>
  <c r="CX46" i="3"/>
  <c r="CX87" i="3"/>
  <c r="CX75" i="3"/>
  <c r="CW69" i="3"/>
  <c r="CX69" i="3"/>
  <c r="CX41" i="3"/>
  <c r="CX36" i="3"/>
  <c r="CX15" i="3"/>
  <c r="CX102" i="3"/>
  <c r="CX32" i="3"/>
  <c r="CX146" i="3"/>
  <c r="CX123" i="3"/>
  <c r="CX121" i="3"/>
  <c r="CX120" i="3"/>
  <c r="CX96" i="3"/>
  <c r="CX88" i="3"/>
  <c r="CW59" i="3"/>
  <c r="CW26" i="3"/>
  <c r="CX26" i="3"/>
  <c r="CX125" i="3"/>
  <c r="CX65" i="3"/>
  <c r="CX48" i="3"/>
  <c r="CX42" i="3"/>
  <c r="CX11" i="3"/>
  <c r="CX6" i="3"/>
  <c r="CX126" i="3"/>
  <c r="CW122" i="3"/>
  <c r="CV119" i="3"/>
  <c r="CX105" i="3"/>
  <c r="CW91" i="3"/>
  <c r="CX91" i="3"/>
  <c r="CX71" i="3"/>
  <c r="CX60" i="3"/>
  <c r="CX33" i="3"/>
  <c r="CX132" i="3"/>
  <c r="CX54" i="3"/>
  <c r="CW49" i="3"/>
  <c r="CX83" i="3"/>
  <c r="CX50" i="3"/>
  <c r="CX44" i="3"/>
  <c r="H664" i="7" l="1"/>
  <c r="H565" i="7"/>
  <c r="H330" i="7"/>
  <c r="J840" i="7"/>
  <c r="J833" i="7"/>
  <c r="J330" i="7"/>
  <c r="H809" i="7"/>
  <c r="DL463" i="1"/>
  <c r="DY424" i="1"/>
  <c r="CZ442" i="1"/>
  <c r="X442" i="1"/>
  <c r="Y442" i="1"/>
  <c r="CY442" i="1"/>
  <c r="Y117" i="1"/>
  <c r="CY117" i="1"/>
  <c r="CZ117" i="1"/>
  <c r="X117" i="1"/>
  <c r="GM136" i="1"/>
  <c r="GN136" i="1" s="1"/>
  <c r="CY110" i="1"/>
  <c r="CZ110" i="1"/>
  <c r="X110" i="1"/>
  <c r="Y110" i="1"/>
  <c r="DF190" i="3"/>
  <c r="DJ190" i="3" s="1"/>
  <c r="DG190" i="3"/>
  <c r="DH190" i="3"/>
  <c r="DI190" i="3"/>
  <c r="DF572" i="3"/>
  <c r="DJ572" i="3" s="1"/>
  <c r="DG572" i="3"/>
  <c r="DH572" i="3"/>
  <c r="DI572" i="3"/>
  <c r="Y44" i="1"/>
  <c r="X44" i="1"/>
  <c r="CY44" i="1"/>
  <c r="CZ44" i="1"/>
  <c r="CP44" i="1"/>
  <c r="O44" i="1" s="1"/>
  <c r="Q74" i="1"/>
  <c r="R74" i="1"/>
  <c r="S74" i="1"/>
  <c r="V74" i="1"/>
  <c r="DF240" i="3"/>
  <c r="DG240" i="3"/>
  <c r="DJ240" i="3" s="1"/>
  <c r="DI240" i="3"/>
  <c r="DH240" i="3"/>
  <c r="DI160" i="3"/>
  <c r="DG160" i="3"/>
  <c r="DJ160" i="3" s="1"/>
  <c r="DH160" i="3"/>
  <c r="DF160" i="3"/>
  <c r="CZ136" i="1"/>
  <c r="X136" i="1"/>
  <c r="Y136" i="1"/>
  <c r="CY136" i="1"/>
  <c r="Q102" i="1"/>
  <c r="R102" i="1"/>
  <c r="DF199" i="3"/>
  <c r="DJ199" i="3" s="1"/>
  <c r="DG199" i="3"/>
  <c r="DH199" i="3"/>
  <c r="DI199" i="3"/>
  <c r="P86" i="1"/>
  <c r="DI187" i="3"/>
  <c r="DG187" i="3"/>
  <c r="DH187" i="3"/>
  <c r="DF187" i="3"/>
  <c r="DJ187" i="3" s="1"/>
  <c r="DG133" i="3"/>
  <c r="DJ133" i="3" s="1"/>
  <c r="DH133" i="3"/>
  <c r="DI133" i="3"/>
  <c r="DF133" i="3"/>
  <c r="DG338" i="3"/>
  <c r="DI338" i="3"/>
  <c r="DF338" i="3"/>
  <c r="DJ338" i="3" s="1"/>
  <c r="DH338" i="3"/>
  <c r="DG296" i="3"/>
  <c r="DH296" i="3"/>
  <c r="DI296" i="3"/>
  <c r="DF296" i="3"/>
  <c r="DJ296" i="3" s="1"/>
  <c r="DG158" i="3"/>
  <c r="DH158" i="3"/>
  <c r="DI158" i="3"/>
  <c r="DF158" i="3"/>
  <c r="DJ158" i="3" s="1"/>
  <c r="DH259" i="3"/>
  <c r="DF259" i="3"/>
  <c r="DJ259" i="3" s="1"/>
  <c r="DG259" i="3"/>
  <c r="DI259" i="3"/>
  <c r="DF326" i="3"/>
  <c r="DJ326" i="3" s="1"/>
  <c r="DG326" i="3"/>
  <c r="DH326" i="3"/>
  <c r="DI326" i="3"/>
  <c r="DF318" i="3"/>
  <c r="DG318" i="3"/>
  <c r="DJ318" i="3" s="1"/>
  <c r="DH318" i="3"/>
  <c r="DI318" i="3"/>
  <c r="Y108" i="1"/>
  <c r="CY108" i="1"/>
  <c r="CZ108" i="1"/>
  <c r="X108" i="1"/>
  <c r="GM108" i="1" s="1"/>
  <c r="GN108" i="1" s="1"/>
  <c r="CZ109" i="1"/>
  <c r="X109" i="1"/>
  <c r="Y109" i="1"/>
  <c r="CY109" i="1"/>
  <c r="DH230" i="3"/>
  <c r="DI230" i="3"/>
  <c r="DF230" i="3"/>
  <c r="DJ230" i="3" s="1"/>
  <c r="DG230" i="3"/>
  <c r="CY146" i="1"/>
  <c r="CZ146" i="1"/>
  <c r="X146" i="1"/>
  <c r="GM146" i="1" s="1"/>
  <c r="GN146" i="1" s="1"/>
  <c r="Y146" i="1"/>
  <c r="Q178" i="1"/>
  <c r="U178" i="1"/>
  <c r="R178" i="1"/>
  <c r="DF357" i="3"/>
  <c r="DJ357" i="3" s="1"/>
  <c r="DG357" i="3"/>
  <c r="DH357" i="3"/>
  <c r="DI357" i="3"/>
  <c r="P178" i="1"/>
  <c r="DF394" i="3"/>
  <c r="DJ394" i="3" s="1"/>
  <c r="DG394" i="3"/>
  <c r="DH394" i="3"/>
  <c r="DI394" i="3"/>
  <c r="CZ225" i="1"/>
  <c r="X225" i="1"/>
  <c r="Y225" i="1"/>
  <c r="CY225" i="1"/>
  <c r="GM147" i="1"/>
  <c r="GN147" i="1" s="1"/>
  <c r="X170" i="1"/>
  <c r="Y170" i="1"/>
  <c r="CZ170" i="1"/>
  <c r="CY170" i="1"/>
  <c r="GX178" i="1"/>
  <c r="CG26" i="1"/>
  <c r="AX261" i="1"/>
  <c r="DF517" i="3"/>
  <c r="DJ517" i="3" s="1"/>
  <c r="DH517" i="3"/>
  <c r="DI517" i="3"/>
  <c r="DG517" i="3"/>
  <c r="CY303" i="1"/>
  <c r="CZ303" i="1"/>
  <c r="X303" i="1"/>
  <c r="GM303" i="1" s="1"/>
  <c r="GN303" i="1" s="1"/>
  <c r="Y303" i="1"/>
  <c r="DF566" i="3"/>
  <c r="DJ566" i="3" s="1"/>
  <c r="DG566" i="3"/>
  <c r="DH566" i="3"/>
  <c r="DI566" i="3"/>
  <c r="BC26" i="1"/>
  <c r="F277" i="1"/>
  <c r="BC625" i="1"/>
  <c r="CP311" i="1"/>
  <c r="O311" i="1" s="1"/>
  <c r="GM311" i="1" s="1"/>
  <c r="GN311" i="1" s="1"/>
  <c r="P254" i="1"/>
  <c r="GX254" i="1"/>
  <c r="Q254" i="1"/>
  <c r="R254" i="1"/>
  <c r="T254" i="1"/>
  <c r="Q326" i="1"/>
  <c r="R326" i="1"/>
  <c r="S326" i="1"/>
  <c r="U326" i="1"/>
  <c r="CY259" i="1"/>
  <c r="CZ259" i="1"/>
  <c r="Y259" i="1"/>
  <c r="X259" i="1"/>
  <c r="DG544" i="3"/>
  <c r="DH544" i="3"/>
  <c r="DI544" i="3"/>
  <c r="DF544" i="3"/>
  <c r="DJ544" i="3" s="1"/>
  <c r="DF526" i="3"/>
  <c r="DH526" i="3"/>
  <c r="DI526" i="3"/>
  <c r="DG526" i="3"/>
  <c r="DJ526" i="3" s="1"/>
  <c r="DG584" i="3"/>
  <c r="DH584" i="3"/>
  <c r="DI584" i="3"/>
  <c r="DF584" i="3"/>
  <c r="DJ584" i="3" s="1"/>
  <c r="DG459" i="3"/>
  <c r="DH459" i="3"/>
  <c r="DI459" i="3"/>
  <c r="DF459" i="3"/>
  <c r="DJ459" i="3" s="1"/>
  <c r="GM310" i="1"/>
  <c r="GN310" i="1" s="1"/>
  <c r="DI654" i="3"/>
  <c r="DJ654" i="3" s="1"/>
  <c r="DG654" i="3"/>
  <c r="DF654" i="3"/>
  <c r="DH654" i="3"/>
  <c r="GX326" i="1"/>
  <c r="DF760" i="3"/>
  <c r="DG760" i="3"/>
  <c r="DJ760" i="3" s="1"/>
  <c r="DH760" i="3"/>
  <c r="DI760" i="3"/>
  <c r="CI293" i="1"/>
  <c r="AZ392" i="1"/>
  <c r="DF703" i="3"/>
  <c r="DG703" i="3"/>
  <c r="DJ703" i="3" s="1"/>
  <c r="DH703" i="3"/>
  <c r="DI703" i="3"/>
  <c r="DF617" i="3"/>
  <c r="DJ617" i="3" s="1"/>
  <c r="DG617" i="3"/>
  <c r="DH617" i="3"/>
  <c r="DI617" i="3"/>
  <c r="DF643" i="3"/>
  <c r="DG643" i="3"/>
  <c r="DH643" i="3"/>
  <c r="DI643" i="3"/>
  <c r="DJ643" i="3" s="1"/>
  <c r="DF734" i="3"/>
  <c r="DJ734" i="3" s="1"/>
  <c r="DG734" i="3"/>
  <c r="DH734" i="3"/>
  <c r="DI734" i="3"/>
  <c r="R336" i="1"/>
  <c r="S336" i="1"/>
  <c r="Q336" i="1"/>
  <c r="T336" i="1"/>
  <c r="W336" i="1"/>
  <c r="DF745" i="3"/>
  <c r="DJ745" i="3" s="1"/>
  <c r="DG745" i="3"/>
  <c r="DH745" i="3"/>
  <c r="DI745" i="3"/>
  <c r="DF785" i="3"/>
  <c r="DJ785" i="3" s="1"/>
  <c r="DG785" i="3"/>
  <c r="DH785" i="3"/>
  <c r="DI785" i="3"/>
  <c r="DH827" i="3"/>
  <c r="DI827" i="3"/>
  <c r="DF827" i="3"/>
  <c r="DJ827" i="3" s="1"/>
  <c r="DG827" i="3"/>
  <c r="DF821" i="3"/>
  <c r="DJ821" i="3" s="1"/>
  <c r="DG821" i="3"/>
  <c r="DH821" i="3"/>
  <c r="DI821" i="3"/>
  <c r="X446" i="1"/>
  <c r="Y446" i="1"/>
  <c r="CY446" i="1"/>
  <c r="CZ446" i="1"/>
  <c r="EP463" i="1"/>
  <c r="FY424" i="1"/>
  <c r="Q510" i="1"/>
  <c r="R510" i="1"/>
  <c r="W510" i="1"/>
  <c r="DF1047" i="3"/>
  <c r="DJ1047" i="3" s="1"/>
  <c r="DG1047" i="3"/>
  <c r="DH1047" i="3"/>
  <c r="DI1047" i="3"/>
  <c r="FR424" i="1"/>
  <c r="EI463" i="1"/>
  <c r="DG899" i="3"/>
  <c r="DH899" i="3"/>
  <c r="DI899" i="3"/>
  <c r="DF899" i="3"/>
  <c r="DJ899" i="3" s="1"/>
  <c r="CY388" i="1"/>
  <c r="CZ388" i="1"/>
  <c r="X388" i="1"/>
  <c r="Y388" i="1"/>
  <c r="CP388" i="1"/>
  <c r="O388" i="1" s="1"/>
  <c r="Q519" i="1"/>
  <c r="R519" i="1"/>
  <c r="U519" i="1"/>
  <c r="DI1051" i="3"/>
  <c r="DJ1051" i="3" s="1"/>
  <c r="DF1051" i="3"/>
  <c r="DG1051" i="3"/>
  <c r="DH1051" i="3"/>
  <c r="DF1077" i="3"/>
  <c r="DJ1077" i="3" s="1"/>
  <c r="DG1077" i="3"/>
  <c r="DH1077" i="3"/>
  <c r="DI1077" i="3"/>
  <c r="DG1034" i="3"/>
  <c r="DI1034" i="3"/>
  <c r="DF1034" i="3"/>
  <c r="DJ1034" i="3" s="1"/>
  <c r="DH1034" i="3"/>
  <c r="Q544" i="1"/>
  <c r="GX544" i="1"/>
  <c r="S544" i="1"/>
  <c r="P544" i="1"/>
  <c r="R544" i="1"/>
  <c r="DF935" i="3"/>
  <c r="DJ935" i="3" s="1"/>
  <c r="DG935" i="3"/>
  <c r="DH935" i="3"/>
  <c r="DI935" i="3"/>
  <c r="DH917" i="3"/>
  <c r="DI917" i="3"/>
  <c r="DF917" i="3"/>
  <c r="DJ917" i="3" s="1"/>
  <c r="DG917" i="3"/>
  <c r="V429" i="1"/>
  <c r="EA463" i="1" s="1"/>
  <c r="DF1079" i="3"/>
  <c r="DG1079" i="3"/>
  <c r="DH1079" i="3"/>
  <c r="DI1079" i="3"/>
  <c r="DJ1079" i="3" s="1"/>
  <c r="CY591" i="1"/>
  <c r="CZ591" i="1"/>
  <c r="X591" i="1"/>
  <c r="EC595" i="1" s="1"/>
  <c r="Y591" i="1"/>
  <c r="ED595" i="1" s="1"/>
  <c r="DX595" i="1"/>
  <c r="V544" i="1"/>
  <c r="DF249" i="3"/>
  <c r="DH249" i="3"/>
  <c r="DG249" i="3"/>
  <c r="DJ249" i="3" s="1"/>
  <c r="DI249" i="3"/>
  <c r="DI44" i="3"/>
  <c r="DF44" i="3"/>
  <c r="DJ44" i="3" s="1"/>
  <c r="DG44" i="3"/>
  <c r="DH44" i="3"/>
  <c r="DI14" i="3"/>
  <c r="DF14" i="3"/>
  <c r="DJ14" i="3" s="1"/>
  <c r="DG14" i="3"/>
  <c r="DH14" i="3"/>
  <c r="DF179" i="3"/>
  <c r="DG179" i="3"/>
  <c r="DJ179" i="3" s="1"/>
  <c r="DH179" i="3"/>
  <c r="DI179" i="3"/>
  <c r="DF193" i="3"/>
  <c r="DG193" i="3"/>
  <c r="DH193" i="3"/>
  <c r="DI193" i="3"/>
  <c r="DJ193" i="3" s="1"/>
  <c r="DF405" i="3"/>
  <c r="DJ405" i="3" s="1"/>
  <c r="DG405" i="3"/>
  <c r="DH405" i="3"/>
  <c r="DI405" i="3"/>
  <c r="DG646" i="3"/>
  <c r="DJ646" i="3" s="1"/>
  <c r="DH646" i="3"/>
  <c r="DI646" i="3"/>
  <c r="DF646" i="3"/>
  <c r="DF684" i="3"/>
  <c r="DJ684" i="3" s="1"/>
  <c r="DG684" i="3"/>
  <c r="DH684" i="3"/>
  <c r="DI684" i="3"/>
  <c r="DF975" i="3"/>
  <c r="DJ975" i="3" s="1"/>
  <c r="DG975" i="3"/>
  <c r="DH975" i="3"/>
  <c r="DI975" i="3"/>
  <c r="DF934" i="3"/>
  <c r="DJ934" i="3" s="1"/>
  <c r="DG934" i="3"/>
  <c r="DH934" i="3"/>
  <c r="DI934" i="3"/>
  <c r="DG19" i="3"/>
  <c r="DH19" i="3"/>
  <c r="DF19" i="3"/>
  <c r="DJ19" i="3" s="1"/>
  <c r="DI19" i="3"/>
  <c r="DF72" i="3"/>
  <c r="DJ72" i="3" s="1"/>
  <c r="DG72" i="3"/>
  <c r="DH72" i="3"/>
  <c r="DI72" i="3"/>
  <c r="GX74" i="1"/>
  <c r="CY94" i="1"/>
  <c r="X94" i="1"/>
  <c r="Y94" i="1"/>
  <c r="CZ94" i="1"/>
  <c r="CP84" i="1"/>
  <c r="O84" i="1" s="1"/>
  <c r="GM84" i="1" s="1"/>
  <c r="GN84" i="1" s="1"/>
  <c r="DI263" i="3"/>
  <c r="DJ263" i="3" s="1"/>
  <c r="DG263" i="3"/>
  <c r="DF263" i="3"/>
  <c r="DH263" i="3"/>
  <c r="X72" i="1"/>
  <c r="Y72" i="1"/>
  <c r="CY72" i="1"/>
  <c r="CZ72" i="1"/>
  <c r="DI280" i="3"/>
  <c r="DF280" i="3"/>
  <c r="DG280" i="3"/>
  <c r="DJ280" i="3" s="1"/>
  <c r="DH280" i="3"/>
  <c r="DG284" i="3"/>
  <c r="DH284" i="3"/>
  <c r="DI284" i="3"/>
  <c r="DF284" i="3"/>
  <c r="DJ284" i="3" s="1"/>
  <c r="Q105" i="1"/>
  <c r="R105" i="1"/>
  <c r="DF261" i="3"/>
  <c r="DJ261" i="3" s="1"/>
  <c r="DG261" i="3"/>
  <c r="DH261" i="3"/>
  <c r="DI261" i="3"/>
  <c r="DF328" i="3"/>
  <c r="DJ328" i="3" s="1"/>
  <c r="DG328" i="3"/>
  <c r="DH328" i="3"/>
  <c r="DI328" i="3"/>
  <c r="Y192" i="1"/>
  <c r="CY192" i="1"/>
  <c r="CZ192" i="1"/>
  <c r="X192" i="1"/>
  <c r="DH383" i="3"/>
  <c r="DI383" i="3"/>
  <c r="DF383" i="3"/>
  <c r="DJ383" i="3" s="1"/>
  <c r="DG383" i="3"/>
  <c r="S102" i="1"/>
  <c r="S177" i="1"/>
  <c r="Q177" i="1"/>
  <c r="R177" i="1"/>
  <c r="P177" i="1"/>
  <c r="V177" i="1"/>
  <c r="GX177" i="1"/>
  <c r="DF305" i="3"/>
  <c r="DJ305" i="3" s="1"/>
  <c r="DG305" i="3"/>
  <c r="DH305" i="3"/>
  <c r="DI305" i="3"/>
  <c r="DF356" i="3"/>
  <c r="DJ356" i="3" s="1"/>
  <c r="DG356" i="3"/>
  <c r="DH356" i="3"/>
  <c r="DI356" i="3"/>
  <c r="DF362" i="3"/>
  <c r="DJ362" i="3" s="1"/>
  <c r="DG362" i="3"/>
  <c r="DH362" i="3"/>
  <c r="DI362" i="3"/>
  <c r="X164" i="1"/>
  <c r="GM164" i="1" s="1"/>
  <c r="GN164" i="1" s="1"/>
  <c r="Y164" i="1"/>
  <c r="CZ164" i="1"/>
  <c r="CY164" i="1"/>
  <c r="V178" i="1"/>
  <c r="GM159" i="1"/>
  <c r="GN159" i="1" s="1"/>
  <c r="DF393" i="3"/>
  <c r="DG393" i="3"/>
  <c r="DJ393" i="3" s="1"/>
  <c r="DH393" i="3"/>
  <c r="DI393" i="3"/>
  <c r="S178" i="1"/>
  <c r="CZ228" i="1"/>
  <c r="X228" i="1"/>
  <c r="GM228" i="1" s="1"/>
  <c r="GN228" i="1" s="1"/>
  <c r="Y228" i="1"/>
  <c r="CY228" i="1"/>
  <c r="CY172" i="1"/>
  <c r="CZ172" i="1"/>
  <c r="Y172" i="1"/>
  <c r="X172" i="1"/>
  <c r="X232" i="1"/>
  <c r="GM232" i="1" s="1"/>
  <c r="GN232" i="1" s="1"/>
  <c r="Y232" i="1"/>
  <c r="CY232" i="1"/>
  <c r="CZ232" i="1"/>
  <c r="CZ201" i="1"/>
  <c r="Y201" i="1"/>
  <c r="X201" i="1"/>
  <c r="GM201" i="1" s="1"/>
  <c r="GN201" i="1" s="1"/>
  <c r="CY201" i="1"/>
  <c r="CY219" i="1"/>
  <c r="CZ219" i="1"/>
  <c r="X219" i="1"/>
  <c r="GM219" i="1" s="1"/>
  <c r="GN219" i="1" s="1"/>
  <c r="Y219" i="1"/>
  <c r="DG420" i="3"/>
  <c r="DH420" i="3"/>
  <c r="DI420" i="3"/>
  <c r="DF420" i="3"/>
  <c r="DJ420" i="3" s="1"/>
  <c r="EU26" i="1"/>
  <c r="P277" i="1"/>
  <c r="EU625" i="1"/>
  <c r="CY230" i="1"/>
  <c r="CZ230" i="1"/>
  <c r="Y230" i="1"/>
  <c r="X230" i="1"/>
  <c r="DG524" i="3"/>
  <c r="DH524" i="3"/>
  <c r="DI524" i="3"/>
  <c r="DF524" i="3"/>
  <c r="DJ524" i="3" s="1"/>
  <c r="DF579" i="3"/>
  <c r="DJ579" i="3" s="1"/>
  <c r="DG579" i="3"/>
  <c r="DH579" i="3"/>
  <c r="DI579" i="3"/>
  <c r="DF499" i="3"/>
  <c r="DG499" i="3"/>
  <c r="DJ499" i="3" s="1"/>
  <c r="DH499" i="3"/>
  <c r="DI499" i="3"/>
  <c r="DF482" i="3"/>
  <c r="DJ482" i="3" s="1"/>
  <c r="DG482" i="3"/>
  <c r="DH482" i="3"/>
  <c r="DI482" i="3"/>
  <c r="Y327" i="1"/>
  <c r="CZ327" i="1"/>
  <c r="X327" i="1"/>
  <c r="CY327" i="1"/>
  <c r="CP296" i="1"/>
  <c r="O296" i="1" s="1"/>
  <c r="DF489" i="3"/>
  <c r="DJ489" i="3" s="1"/>
  <c r="DG489" i="3"/>
  <c r="DH489" i="3"/>
  <c r="DI489" i="3"/>
  <c r="DF439" i="3"/>
  <c r="DJ439" i="3" s="1"/>
  <c r="DG439" i="3"/>
  <c r="DH439" i="3"/>
  <c r="DI439" i="3"/>
  <c r="DF536" i="3"/>
  <c r="DJ536" i="3" s="1"/>
  <c r="DH536" i="3"/>
  <c r="DI536" i="3"/>
  <c r="DG536" i="3"/>
  <c r="DF588" i="3"/>
  <c r="DJ588" i="3" s="1"/>
  <c r="DI588" i="3"/>
  <c r="DH588" i="3"/>
  <c r="DG588" i="3"/>
  <c r="DF662" i="3"/>
  <c r="DJ662" i="3" s="1"/>
  <c r="DH662" i="3"/>
  <c r="DG662" i="3"/>
  <c r="DI662" i="3"/>
  <c r="X330" i="1"/>
  <c r="Y330" i="1"/>
  <c r="CY330" i="1"/>
  <c r="CZ330" i="1"/>
  <c r="DI679" i="3"/>
  <c r="DG679" i="3"/>
  <c r="DH679" i="3"/>
  <c r="DF679" i="3"/>
  <c r="DJ679" i="3" s="1"/>
  <c r="DF616" i="3"/>
  <c r="DJ616" i="3" s="1"/>
  <c r="DG616" i="3"/>
  <c r="DH616" i="3"/>
  <c r="DI616" i="3"/>
  <c r="DF731" i="3"/>
  <c r="DJ731" i="3" s="1"/>
  <c r="DG731" i="3"/>
  <c r="DH731" i="3"/>
  <c r="DI731" i="3"/>
  <c r="DH690" i="3"/>
  <c r="DI690" i="3"/>
  <c r="DF690" i="3"/>
  <c r="DJ690" i="3" s="1"/>
  <c r="DG690" i="3"/>
  <c r="Q383" i="1"/>
  <c r="P383" i="1"/>
  <c r="R383" i="1"/>
  <c r="DF825" i="3"/>
  <c r="DG825" i="3"/>
  <c r="DJ825" i="3" s="1"/>
  <c r="DH825" i="3"/>
  <c r="DI825" i="3"/>
  <c r="CY384" i="1"/>
  <c r="Y384" i="1"/>
  <c r="CZ384" i="1"/>
  <c r="X384" i="1"/>
  <c r="DG820" i="3"/>
  <c r="DH820" i="3"/>
  <c r="DI820" i="3"/>
  <c r="DF820" i="3"/>
  <c r="DJ820" i="3" s="1"/>
  <c r="CY354" i="1"/>
  <c r="CZ354" i="1"/>
  <c r="X354" i="1"/>
  <c r="Y354" i="1"/>
  <c r="DG773" i="3"/>
  <c r="DH773" i="3"/>
  <c r="DI773" i="3"/>
  <c r="DJ773" i="3" s="1"/>
  <c r="DF773" i="3"/>
  <c r="CZ390" i="1"/>
  <c r="X390" i="1"/>
  <c r="Y390" i="1"/>
  <c r="CY390" i="1"/>
  <c r="DF860" i="3"/>
  <c r="DJ860" i="3" s="1"/>
  <c r="DG860" i="3"/>
  <c r="DH860" i="3"/>
  <c r="DI860" i="3"/>
  <c r="EU424" i="1"/>
  <c r="P479" i="1"/>
  <c r="AT293" i="1"/>
  <c r="F410" i="1"/>
  <c r="DF1045" i="3"/>
  <c r="DJ1045" i="3" s="1"/>
  <c r="DG1045" i="3"/>
  <c r="DH1045" i="3"/>
  <c r="DI1045" i="3"/>
  <c r="DG1024" i="3"/>
  <c r="DH1024" i="3"/>
  <c r="DI1024" i="3"/>
  <c r="DJ1024" i="3" s="1"/>
  <c r="DF1024" i="3"/>
  <c r="CP434" i="1"/>
  <c r="O434" i="1" s="1"/>
  <c r="Q386" i="1"/>
  <c r="P386" i="1"/>
  <c r="R386" i="1"/>
  <c r="DF933" i="3"/>
  <c r="DG933" i="3"/>
  <c r="DJ933" i="3" s="1"/>
  <c r="DH933" i="3"/>
  <c r="DI933" i="3"/>
  <c r="DG1020" i="3"/>
  <c r="DH1020" i="3"/>
  <c r="DI1020" i="3"/>
  <c r="DF1020" i="3"/>
  <c r="DJ1020" i="3" s="1"/>
  <c r="DF914" i="3"/>
  <c r="DJ914" i="3" s="1"/>
  <c r="DG914" i="3"/>
  <c r="DH914" i="3"/>
  <c r="DI914" i="3"/>
  <c r="DG990" i="3"/>
  <c r="DH990" i="3"/>
  <c r="DI990" i="3"/>
  <c r="DF990" i="3"/>
  <c r="DJ990" i="3" s="1"/>
  <c r="DH924" i="3"/>
  <c r="DI924" i="3"/>
  <c r="DF924" i="3"/>
  <c r="DJ924" i="3" s="1"/>
  <c r="DG924" i="3"/>
  <c r="Y595" i="1"/>
  <c r="AL588" i="1"/>
  <c r="EP595" i="1"/>
  <c r="FY588" i="1"/>
  <c r="DF1087" i="3"/>
  <c r="DJ1087" i="3" s="1"/>
  <c r="DG1087" i="3"/>
  <c r="DH1087" i="3"/>
  <c r="DI1087" i="3"/>
  <c r="DF1062" i="3"/>
  <c r="DG1062" i="3"/>
  <c r="DJ1062" i="3" s="1"/>
  <c r="DH1062" i="3"/>
  <c r="DI1062" i="3"/>
  <c r="GX519" i="1"/>
  <c r="X546" i="1"/>
  <c r="GM546" i="1" s="1"/>
  <c r="GN546" i="1" s="1"/>
  <c r="CZ546" i="1"/>
  <c r="CY546" i="1"/>
  <c r="Y546" i="1"/>
  <c r="AU588" i="1"/>
  <c r="F614" i="1"/>
  <c r="U544" i="1"/>
  <c r="DI171" i="3"/>
  <c r="DF171" i="3"/>
  <c r="DJ171" i="3" s="1"/>
  <c r="DG171" i="3"/>
  <c r="DH171" i="3"/>
  <c r="DF587" i="3"/>
  <c r="DJ587" i="3" s="1"/>
  <c r="DG587" i="3"/>
  <c r="DH587" i="3"/>
  <c r="DI587" i="3"/>
  <c r="DI988" i="3"/>
  <c r="DF988" i="3"/>
  <c r="DG988" i="3"/>
  <c r="DJ988" i="3" s="1"/>
  <c r="DH988" i="3"/>
  <c r="DF43" i="3"/>
  <c r="DJ43" i="3" s="1"/>
  <c r="DG43" i="3"/>
  <c r="DH43" i="3"/>
  <c r="DI43" i="3"/>
  <c r="DF8" i="3"/>
  <c r="DJ8" i="3" s="1"/>
  <c r="DG8" i="3"/>
  <c r="DH8" i="3"/>
  <c r="DI8" i="3"/>
  <c r="DF84" i="3"/>
  <c r="DJ84" i="3" s="1"/>
  <c r="DG84" i="3"/>
  <c r="DH84" i="3"/>
  <c r="DI84" i="3"/>
  <c r="DF88" i="3"/>
  <c r="DH88" i="3"/>
  <c r="DI88" i="3"/>
  <c r="DJ88" i="3" s="1"/>
  <c r="DG88" i="3"/>
  <c r="DF202" i="3"/>
  <c r="DJ202" i="3" s="1"/>
  <c r="DG202" i="3"/>
  <c r="DH202" i="3"/>
  <c r="DI202" i="3"/>
  <c r="DF339" i="3"/>
  <c r="DJ339" i="3" s="1"/>
  <c r="DI339" i="3"/>
  <c r="DG339" i="3"/>
  <c r="DH339" i="3"/>
  <c r="DF413" i="3"/>
  <c r="DJ413" i="3" s="1"/>
  <c r="DG413" i="3"/>
  <c r="DH413" i="3"/>
  <c r="DI413" i="3"/>
  <c r="DF460" i="3"/>
  <c r="DJ460" i="3" s="1"/>
  <c r="DG460" i="3"/>
  <c r="DH460" i="3"/>
  <c r="DI460" i="3"/>
  <c r="DF494" i="3"/>
  <c r="DJ494" i="3" s="1"/>
  <c r="DG494" i="3"/>
  <c r="DH494" i="3"/>
  <c r="DI494" i="3"/>
  <c r="DI611" i="3"/>
  <c r="DG611" i="3"/>
  <c r="DF611" i="3"/>
  <c r="DJ611" i="3" s="1"/>
  <c r="DH611" i="3"/>
  <c r="DH883" i="3"/>
  <c r="DI883" i="3"/>
  <c r="DJ883" i="3" s="1"/>
  <c r="DF883" i="3"/>
  <c r="DG883" i="3"/>
  <c r="W65" i="1"/>
  <c r="CY62" i="1"/>
  <c r="CZ62" i="1"/>
  <c r="X62" i="1"/>
  <c r="Y62" i="1"/>
  <c r="DG1083" i="3"/>
  <c r="DH1083" i="3"/>
  <c r="DI1083" i="3"/>
  <c r="DF1083" i="3"/>
  <c r="DJ1083" i="3" s="1"/>
  <c r="DI50" i="3"/>
  <c r="DF50" i="3"/>
  <c r="DJ50" i="3" s="1"/>
  <c r="DG50" i="3"/>
  <c r="DH50" i="3"/>
  <c r="DF96" i="3"/>
  <c r="DJ96" i="3" s="1"/>
  <c r="DH96" i="3"/>
  <c r="DI96" i="3"/>
  <c r="DG96" i="3"/>
  <c r="DH75" i="3"/>
  <c r="DI75" i="3"/>
  <c r="DG75" i="3"/>
  <c r="DF75" i="3"/>
  <c r="DJ75" i="3" s="1"/>
  <c r="DH24" i="3"/>
  <c r="DI24" i="3"/>
  <c r="DF24" i="3"/>
  <c r="DG24" i="3"/>
  <c r="DJ24" i="3" s="1"/>
  <c r="DH82" i="3"/>
  <c r="DF82" i="3"/>
  <c r="DJ82" i="3" s="1"/>
  <c r="DG82" i="3"/>
  <c r="DI82" i="3"/>
  <c r="DG164" i="3"/>
  <c r="DF164" i="3"/>
  <c r="DJ164" i="3" s="1"/>
  <c r="DH164" i="3"/>
  <c r="DI164" i="3"/>
  <c r="DF211" i="3"/>
  <c r="DI211" i="3"/>
  <c r="DH211" i="3"/>
  <c r="DG211" i="3"/>
  <c r="DJ211" i="3" s="1"/>
  <c r="DG260" i="3"/>
  <c r="DF260" i="3"/>
  <c r="DJ260" i="3" s="1"/>
  <c r="DH260" i="3"/>
  <c r="DI260" i="3"/>
  <c r="DF218" i="3"/>
  <c r="DJ218" i="3" s="1"/>
  <c r="DG218" i="3"/>
  <c r="DH218" i="3"/>
  <c r="DI218" i="3"/>
  <c r="DF343" i="3"/>
  <c r="DG343" i="3"/>
  <c r="DH343" i="3"/>
  <c r="DI343" i="3"/>
  <c r="DJ343" i="3" s="1"/>
  <c r="DF241" i="3"/>
  <c r="DJ241" i="3" s="1"/>
  <c r="DH241" i="3"/>
  <c r="DI241" i="3"/>
  <c r="DG241" i="3"/>
  <c r="DF453" i="3"/>
  <c r="DH453" i="3"/>
  <c r="DI453" i="3"/>
  <c r="DG453" i="3"/>
  <c r="DJ453" i="3" s="1"/>
  <c r="DI418" i="3"/>
  <c r="DF418" i="3"/>
  <c r="DJ418" i="3" s="1"/>
  <c r="DG418" i="3"/>
  <c r="DH418" i="3"/>
  <c r="DI539" i="3"/>
  <c r="DJ539" i="3" s="1"/>
  <c r="DF539" i="3"/>
  <c r="DG539" i="3"/>
  <c r="DH539" i="3"/>
  <c r="DF381" i="3"/>
  <c r="DJ381" i="3" s="1"/>
  <c r="DG381" i="3"/>
  <c r="DH381" i="3"/>
  <c r="DI381" i="3"/>
  <c r="DF407" i="3"/>
  <c r="DJ407" i="3" s="1"/>
  <c r="DG407" i="3"/>
  <c r="DH407" i="3"/>
  <c r="DI407" i="3"/>
  <c r="DI441" i="3"/>
  <c r="DF441" i="3"/>
  <c r="DJ441" i="3" s="1"/>
  <c r="DG441" i="3"/>
  <c r="DH441" i="3"/>
  <c r="DF471" i="3"/>
  <c r="DJ471" i="3" s="1"/>
  <c r="DH471" i="3"/>
  <c r="DG471" i="3"/>
  <c r="DI471" i="3"/>
  <c r="DF610" i="3"/>
  <c r="DH610" i="3"/>
  <c r="DG610" i="3"/>
  <c r="DJ610" i="3" s="1"/>
  <c r="DI610" i="3"/>
  <c r="DG655" i="3"/>
  <c r="DJ655" i="3" s="1"/>
  <c r="DH655" i="3"/>
  <c r="DI655" i="3"/>
  <c r="DF655" i="3"/>
  <c r="DF665" i="3"/>
  <c r="DG665" i="3"/>
  <c r="DH665" i="3"/>
  <c r="DI665" i="3"/>
  <c r="DJ665" i="3" s="1"/>
  <c r="DF546" i="3"/>
  <c r="DJ546" i="3" s="1"/>
  <c r="DG546" i="3"/>
  <c r="DH546" i="3"/>
  <c r="DI546" i="3"/>
  <c r="DF614" i="3"/>
  <c r="DJ614" i="3" s="1"/>
  <c r="DG614" i="3"/>
  <c r="DH614" i="3"/>
  <c r="DI614" i="3"/>
  <c r="DG590" i="3"/>
  <c r="DI590" i="3"/>
  <c r="DH590" i="3"/>
  <c r="DF590" i="3"/>
  <c r="DJ590" i="3" s="1"/>
  <c r="DF609" i="3"/>
  <c r="DG609" i="3"/>
  <c r="DJ609" i="3" s="1"/>
  <c r="DH609" i="3"/>
  <c r="DI609" i="3"/>
  <c r="DF726" i="3"/>
  <c r="DJ726" i="3" s="1"/>
  <c r="DG726" i="3"/>
  <c r="DH726" i="3"/>
  <c r="DI726" i="3"/>
  <c r="DI755" i="3"/>
  <c r="DF755" i="3"/>
  <c r="DJ755" i="3" s="1"/>
  <c r="DG755" i="3"/>
  <c r="DH755" i="3"/>
  <c r="DF730" i="3"/>
  <c r="DJ730" i="3" s="1"/>
  <c r="DG730" i="3"/>
  <c r="DH730" i="3"/>
  <c r="DI730" i="3"/>
  <c r="DF837" i="3"/>
  <c r="DG837" i="3"/>
  <c r="DH837" i="3"/>
  <c r="DI837" i="3"/>
  <c r="DJ837" i="3" s="1"/>
  <c r="DF768" i="3"/>
  <c r="DH768" i="3"/>
  <c r="DI768" i="3"/>
  <c r="DG768" i="3"/>
  <c r="DJ768" i="3" s="1"/>
  <c r="DF736" i="3"/>
  <c r="DJ736" i="3" s="1"/>
  <c r="DG736" i="3"/>
  <c r="DH736" i="3"/>
  <c r="DI736" i="3"/>
  <c r="DI834" i="3"/>
  <c r="DF834" i="3"/>
  <c r="DJ834" i="3" s="1"/>
  <c r="DG834" i="3"/>
  <c r="DH834" i="3"/>
  <c r="DF1035" i="3"/>
  <c r="DJ1035" i="3" s="1"/>
  <c r="DH1035" i="3"/>
  <c r="DI1035" i="3"/>
  <c r="DG1035" i="3"/>
  <c r="DF38" i="3"/>
  <c r="DJ38" i="3" s="1"/>
  <c r="DG38" i="3"/>
  <c r="DH38" i="3"/>
  <c r="DI38" i="3"/>
  <c r="CP32" i="1"/>
  <c r="O32" i="1" s="1"/>
  <c r="DH950" i="3"/>
  <c r="DI950" i="3"/>
  <c r="DF950" i="3"/>
  <c r="DJ950" i="3" s="1"/>
  <c r="DG950" i="3"/>
  <c r="DF5" i="3"/>
  <c r="DG5" i="3"/>
  <c r="DJ5" i="3" s="1"/>
  <c r="DI5" i="3"/>
  <c r="DH5" i="3"/>
  <c r="DG7" i="3"/>
  <c r="DH7" i="3"/>
  <c r="DF7" i="3"/>
  <c r="DJ7" i="3" s="1"/>
  <c r="DI7" i="3"/>
  <c r="DF1037" i="3"/>
  <c r="DJ1037" i="3" s="1"/>
  <c r="DG1037" i="3"/>
  <c r="DH1037" i="3"/>
  <c r="DI1037" i="3"/>
  <c r="DF49" i="3"/>
  <c r="DG49" i="3"/>
  <c r="DJ49" i="3" s="1"/>
  <c r="DH49" i="3"/>
  <c r="DI49" i="3"/>
  <c r="DG1060" i="3"/>
  <c r="DH1060" i="3"/>
  <c r="DI1060" i="3"/>
  <c r="DJ1060" i="3" s="1"/>
  <c r="DF1060" i="3"/>
  <c r="P59" i="1"/>
  <c r="GX59" i="1"/>
  <c r="Q59" i="1"/>
  <c r="R59" i="1"/>
  <c r="S59" i="1"/>
  <c r="U59" i="1"/>
  <c r="DF968" i="3"/>
  <c r="DJ968" i="3" s="1"/>
  <c r="DG968" i="3"/>
  <c r="DH968" i="3"/>
  <c r="DI968" i="3"/>
  <c r="DF68" i="3"/>
  <c r="DG68" i="3"/>
  <c r="DJ68" i="3" s="1"/>
  <c r="DI68" i="3"/>
  <c r="DH68" i="3"/>
  <c r="DG79" i="3"/>
  <c r="DH79" i="3"/>
  <c r="DF79" i="3"/>
  <c r="DJ79" i="3" s="1"/>
  <c r="DI79" i="3"/>
  <c r="DH56" i="3"/>
  <c r="DI56" i="3"/>
  <c r="DJ56" i="3" s="1"/>
  <c r="DF56" i="3"/>
  <c r="DG56" i="3"/>
  <c r="CP76" i="1"/>
  <c r="O76" i="1" s="1"/>
  <c r="GM76" i="1" s="1"/>
  <c r="GN76" i="1" s="1"/>
  <c r="DI115" i="3"/>
  <c r="DF115" i="3"/>
  <c r="DJ115" i="3" s="1"/>
  <c r="DG115" i="3"/>
  <c r="DH115" i="3"/>
  <c r="GM46" i="1"/>
  <c r="GN46" i="1" s="1"/>
  <c r="CP60" i="1"/>
  <c r="O60" i="1" s="1"/>
  <c r="GM60" i="1" s="1"/>
  <c r="GN60" i="1" s="1"/>
  <c r="T86" i="1"/>
  <c r="DF162" i="3"/>
  <c r="DG162" i="3"/>
  <c r="DJ162" i="3" s="1"/>
  <c r="DH162" i="3"/>
  <c r="DI162" i="3"/>
  <c r="T66" i="1"/>
  <c r="DF216" i="3"/>
  <c r="DJ216" i="3" s="1"/>
  <c r="DG216" i="3"/>
  <c r="DH216" i="3"/>
  <c r="DI216" i="3"/>
  <c r="DF221" i="3"/>
  <c r="DJ221" i="3" s="1"/>
  <c r="DI221" i="3"/>
  <c r="DG221" i="3"/>
  <c r="DH221" i="3"/>
  <c r="S61" i="1"/>
  <c r="DF197" i="3"/>
  <c r="DG197" i="3"/>
  <c r="DJ197" i="3" s="1"/>
  <c r="DH197" i="3"/>
  <c r="DI197" i="3"/>
  <c r="W61" i="1"/>
  <c r="DF185" i="3"/>
  <c r="DJ185" i="3" s="1"/>
  <c r="DI185" i="3"/>
  <c r="DG185" i="3"/>
  <c r="DH185" i="3"/>
  <c r="P96" i="1"/>
  <c r="Q119" i="1"/>
  <c r="R119" i="1"/>
  <c r="P119" i="1"/>
  <c r="V119" i="1"/>
  <c r="T71" i="1"/>
  <c r="DF278" i="3"/>
  <c r="DJ278" i="3" s="1"/>
  <c r="DG278" i="3"/>
  <c r="DH278" i="3"/>
  <c r="DI278" i="3"/>
  <c r="DG341" i="3"/>
  <c r="DH341" i="3"/>
  <c r="DF341" i="3"/>
  <c r="DJ341" i="3" s="1"/>
  <c r="DI341" i="3"/>
  <c r="CP112" i="1"/>
  <c r="O112" i="1" s="1"/>
  <c r="GM112" i="1" s="1"/>
  <c r="GN112" i="1" s="1"/>
  <c r="DF290" i="3"/>
  <c r="DJ290" i="3" s="1"/>
  <c r="DG290" i="3"/>
  <c r="DH290" i="3"/>
  <c r="DI290" i="3"/>
  <c r="DH295" i="3"/>
  <c r="DI295" i="3"/>
  <c r="DF295" i="3"/>
  <c r="DJ295" i="3" s="1"/>
  <c r="DG295" i="3"/>
  <c r="R99" i="1"/>
  <c r="Q99" i="1"/>
  <c r="DI253" i="3"/>
  <c r="DG253" i="3"/>
  <c r="DF253" i="3"/>
  <c r="DJ253" i="3" s="1"/>
  <c r="DH253" i="3"/>
  <c r="DF325" i="3"/>
  <c r="DJ325" i="3" s="1"/>
  <c r="DG325" i="3"/>
  <c r="DH325" i="3"/>
  <c r="DI325" i="3"/>
  <c r="DF378" i="3"/>
  <c r="DJ378" i="3" s="1"/>
  <c r="DG378" i="3"/>
  <c r="DH378" i="3"/>
  <c r="DI378" i="3"/>
  <c r="DH371" i="3"/>
  <c r="DI371" i="3"/>
  <c r="DF371" i="3"/>
  <c r="DJ371" i="3" s="1"/>
  <c r="DG371" i="3"/>
  <c r="CP121" i="1"/>
  <c r="O121" i="1" s="1"/>
  <c r="GM121" i="1" s="1"/>
  <c r="GN121" i="1" s="1"/>
  <c r="W96" i="1"/>
  <c r="X162" i="1"/>
  <c r="GM162" i="1" s="1"/>
  <c r="GN162" i="1" s="1"/>
  <c r="Y162" i="1"/>
  <c r="CY162" i="1"/>
  <c r="CZ162" i="1"/>
  <c r="CP133" i="1"/>
  <c r="O133" i="1" s="1"/>
  <c r="CZ148" i="1"/>
  <c r="X148" i="1"/>
  <c r="Y148" i="1"/>
  <c r="CY148" i="1"/>
  <c r="DF297" i="3"/>
  <c r="DG297" i="3"/>
  <c r="DH297" i="3"/>
  <c r="DI297" i="3"/>
  <c r="DJ297" i="3" s="1"/>
  <c r="GM149" i="1"/>
  <c r="GN149" i="1" s="1"/>
  <c r="Q181" i="1"/>
  <c r="R181" i="1"/>
  <c r="DF344" i="3"/>
  <c r="DG344" i="3"/>
  <c r="DJ344" i="3" s="1"/>
  <c r="DH344" i="3"/>
  <c r="DI344" i="3"/>
  <c r="DF350" i="3"/>
  <c r="DJ350" i="3" s="1"/>
  <c r="DG350" i="3"/>
  <c r="DH350" i="3"/>
  <c r="DI350" i="3"/>
  <c r="GX172" i="1"/>
  <c r="GM193" i="1"/>
  <c r="GN193" i="1" s="1"/>
  <c r="X179" i="1"/>
  <c r="Y179" i="1"/>
  <c r="CZ179" i="1"/>
  <c r="CY179" i="1"/>
  <c r="T177" i="1"/>
  <c r="GM248" i="1"/>
  <c r="GO248" i="1" s="1"/>
  <c r="CC261" i="1" s="1"/>
  <c r="DF404" i="3"/>
  <c r="DJ404" i="3" s="1"/>
  <c r="DG404" i="3"/>
  <c r="DH404" i="3"/>
  <c r="DI404" i="3"/>
  <c r="CZ231" i="1"/>
  <c r="X231" i="1"/>
  <c r="GM231" i="1" s="1"/>
  <c r="GN231" i="1" s="1"/>
  <c r="Y231" i="1"/>
  <c r="CY231" i="1"/>
  <c r="CP203" i="1"/>
  <c r="O203" i="1" s="1"/>
  <c r="DF433" i="3"/>
  <c r="DG433" i="3"/>
  <c r="DJ433" i="3" s="1"/>
  <c r="DH433" i="3"/>
  <c r="DI433" i="3"/>
  <c r="X255" i="1"/>
  <c r="Y255" i="1"/>
  <c r="CY255" i="1"/>
  <c r="CZ255" i="1"/>
  <c r="DH419" i="3"/>
  <c r="DI419" i="3"/>
  <c r="DF419" i="3"/>
  <c r="DJ419" i="3" s="1"/>
  <c r="DG419" i="3"/>
  <c r="GM249" i="1"/>
  <c r="GO249" i="1" s="1"/>
  <c r="FU261" i="1" s="1"/>
  <c r="DF513" i="3"/>
  <c r="DG513" i="3"/>
  <c r="DJ513" i="3" s="1"/>
  <c r="DH513" i="3"/>
  <c r="DI513" i="3"/>
  <c r="DG567" i="3"/>
  <c r="DH567" i="3"/>
  <c r="DI567" i="3"/>
  <c r="DJ567" i="3" s="1"/>
  <c r="DF567" i="3"/>
  <c r="DH672" i="3"/>
  <c r="DI672" i="3"/>
  <c r="DF672" i="3"/>
  <c r="DJ672" i="3" s="1"/>
  <c r="DG672" i="3"/>
  <c r="DF510" i="3"/>
  <c r="DJ510" i="3" s="1"/>
  <c r="DH510" i="3"/>
  <c r="DI510" i="3"/>
  <c r="DG510" i="3"/>
  <c r="CY312" i="1"/>
  <c r="CZ312" i="1"/>
  <c r="X312" i="1"/>
  <c r="GM312" i="1" s="1"/>
  <c r="GN312" i="1" s="1"/>
  <c r="Y312" i="1"/>
  <c r="DG472" i="3"/>
  <c r="DI472" i="3"/>
  <c r="DF472" i="3"/>
  <c r="DJ472" i="3" s="1"/>
  <c r="DH472" i="3"/>
  <c r="CP330" i="1"/>
  <c r="O330" i="1" s="1"/>
  <c r="DF487" i="3"/>
  <c r="DJ487" i="3" s="1"/>
  <c r="DG487" i="3"/>
  <c r="DH487" i="3"/>
  <c r="DI487" i="3"/>
  <c r="DH549" i="3"/>
  <c r="DI549" i="3"/>
  <c r="DF549" i="3"/>
  <c r="DJ549" i="3" s="1"/>
  <c r="DG549" i="3"/>
  <c r="DH589" i="3"/>
  <c r="DI589" i="3"/>
  <c r="DF589" i="3"/>
  <c r="DJ589" i="3" s="1"/>
  <c r="DG589" i="3"/>
  <c r="Q300" i="1"/>
  <c r="R300" i="1"/>
  <c r="S300" i="1"/>
  <c r="T300" i="1"/>
  <c r="W300" i="1"/>
  <c r="EB392" i="1" s="1"/>
  <c r="GX314" i="1"/>
  <c r="DG699" i="3"/>
  <c r="DH699" i="3"/>
  <c r="DI699" i="3"/>
  <c r="DF699" i="3"/>
  <c r="DJ699" i="3" s="1"/>
  <c r="DF722" i="3"/>
  <c r="DJ722" i="3" s="1"/>
  <c r="DG722" i="3"/>
  <c r="DH722" i="3"/>
  <c r="DI722" i="3"/>
  <c r="DF759" i="3"/>
  <c r="DG759" i="3"/>
  <c r="DH759" i="3"/>
  <c r="DI759" i="3"/>
  <c r="DJ759" i="3" s="1"/>
  <c r="DF678" i="3"/>
  <c r="DJ678" i="3" s="1"/>
  <c r="DH678" i="3"/>
  <c r="DG678" i="3"/>
  <c r="DI678" i="3"/>
  <c r="CY320" i="1"/>
  <c r="CZ320" i="1"/>
  <c r="X320" i="1"/>
  <c r="Y320" i="1"/>
  <c r="DF607" i="3"/>
  <c r="DG607" i="3"/>
  <c r="DH607" i="3"/>
  <c r="DI607" i="3"/>
  <c r="DJ607" i="3" s="1"/>
  <c r="X321" i="1"/>
  <c r="Y321" i="1"/>
  <c r="CY321" i="1"/>
  <c r="CZ321" i="1"/>
  <c r="DF652" i="3"/>
  <c r="DJ652" i="3" s="1"/>
  <c r="DG652" i="3"/>
  <c r="DH652" i="3"/>
  <c r="DI652" i="3"/>
  <c r="P336" i="1"/>
  <c r="CP336" i="1" s="1"/>
  <c r="O336" i="1" s="1"/>
  <c r="DG729" i="3"/>
  <c r="DJ729" i="3" s="1"/>
  <c r="DH729" i="3"/>
  <c r="DI729" i="3"/>
  <c r="DF729" i="3"/>
  <c r="DI689" i="3"/>
  <c r="DF689" i="3"/>
  <c r="DJ689" i="3" s="1"/>
  <c r="DG689" i="3"/>
  <c r="DH689" i="3"/>
  <c r="T383" i="1"/>
  <c r="CP342" i="1"/>
  <c r="O342" i="1" s="1"/>
  <c r="CZ379" i="1"/>
  <c r="X379" i="1"/>
  <c r="CY379" i="1"/>
  <c r="Y379" i="1"/>
  <c r="CY381" i="1"/>
  <c r="X381" i="1"/>
  <c r="Y381" i="1"/>
  <c r="CZ381" i="1"/>
  <c r="DH819" i="3"/>
  <c r="DI819" i="3"/>
  <c r="DF819" i="3"/>
  <c r="DJ819" i="3" s="1"/>
  <c r="DG819" i="3"/>
  <c r="CP389" i="1"/>
  <c r="O389" i="1" s="1"/>
  <c r="GM389" i="1" s="1"/>
  <c r="GN389" i="1" s="1"/>
  <c r="X375" i="1"/>
  <c r="Y375" i="1"/>
  <c r="CY375" i="1"/>
  <c r="CZ375" i="1"/>
  <c r="DG777" i="3"/>
  <c r="DH777" i="3"/>
  <c r="DI777" i="3"/>
  <c r="DF777" i="3"/>
  <c r="DJ777" i="3" s="1"/>
  <c r="GX390" i="1"/>
  <c r="DG836" i="3"/>
  <c r="DH836" i="3"/>
  <c r="DI836" i="3"/>
  <c r="DF836" i="3"/>
  <c r="DJ836" i="3" s="1"/>
  <c r="DF859" i="3"/>
  <c r="DJ859" i="3" s="1"/>
  <c r="DG859" i="3"/>
  <c r="DH859" i="3"/>
  <c r="DI859" i="3"/>
  <c r="DF1044" i="3"/>
  <c r="DJ1044" i="3" s="1"/>
  <c r="DG1044" i="3"/>
  <c r="DH1044" i="3"/>
  <c r="DI1044" i="3"/>
  <c r="DG982" i="3"/>
  <c r="DH982" i="3"/>
  <c r="DI982" i="3"/>
  <c r="DF982" i="3"/>
  <c r="DJ982" i="3" s="1"/>
  <c r="DG1028" i="3"/>
  <c r="DH1028" i="3"/>
  <c r="DI1028" i="3"/>
  <c r="DF1028" i="3"/>
  <c r="DJ1028" i="3" s="1"/>
  <c r="DF1058" i="3"/>
  <c r="DJ1058" i="3" s="1"/>
  <c r="DG1058" i="3"/>
  <c r="DH1058" i="3"/>
  <c r="DI1058" i="3"/>
  <c r="DH1075" i="3"/>
  <c r="DI1075" i="3"/>
  <c r="DF1075" i="3"/>
  <c r="DJ1075" i="3" s="1"/>
  <c r="DG1075" i="3"/>
  <c r="P382" i="1"/>
  <c r="CP382" i="1" s="1"/>
  <c r="O382" i="1" s="1"/>
  <c r="GM382" i="1" s="1"/>
  <c r="GN382" i="1" s="1"/>
  <c r="R382" i="1"/>
  <c r="Q382" i="1"/>
  <c r="V382" i="1"/>
  <c r="T382" i="1"/>
  <c r="DG1036" i="3"/>
  <c r="DH1036" i="3"/>
  <c r="DI1036" i="3"/>
  <c r="DF1036" i="3"/>
  <c r="DJ1036" i="3" s="1"/>
  <c r="DF931" i="3"/>
  <c r="DG931" i="3"/>
  <c r="DJ931" i="3" s="1"/>
  <c r="DH931" i="3"/>
  <c r="DI931" i="3"/>
  <c r="DG986" i="3"/>
  <c r="DH986" i="3"/>
  <c r="DI986" i="3"/>
  <c r="DJ986" i="3" s="1"/>
  <c r="DF986" i="3"/>
  <c r="GX504" i="1"/>
  <c r="DF922" i="3"/>
  <c r="DG922" i="3"/>
  <c r="DJ922" i="3" s="1"/>
  <c r="DH922" i="3"/>
  <c r="DI922" i="3"/>
  <c r="S504" i="1"/>
  <c r="AX293" i="1"/>
  <c r="F399" i="1"/>
  <c r="DF1061" i="3"/>
  <c r="DG1061" i="3"/>
  <c r="DJ1061" i="3" s="1"/>
  <c r="DH1061" i="3"/>
  <c r="DI1061" i="3"/>
  <c r="W524" i="1"/>
  <c r="GB588" i="1"/>
  <c r="ES595" i="1"/>
  <c r="AT495" i="1"/>
  <c r="F574" i="1"/>
  <c r="DF141" i="3"/>
  <c r="DJ141" i="3" s="1"/>
  <c r="DG141" i="3"/>
  <c r="DH141" i="3"/>
  <c r="DI141" i="3"/>
  <c r="DG474" i="3"/>
  <c r="DF474" i="3"/>
  <c r="DJ474" i="3" s="1"/>
  <c r="DH474" i="3"/>
  <c r="DI474" i="3"/>
  <c r="DF363" i="3"/>
  <c r="DJ363" i="3" s="1"/>
  <c r="DG363" i="3"/>
  <c r="DH363" i="3"/>
  <c r="DI363" i="3"/>
  <c r="DH912" i="3"/>
  <c r="DI912" i="3"/>
  <c r="DF912" i="3"/>
  <c r="DJ912" i="3" s="1"/>
  <c r="DG912" i="3"/>
  <c r="DG145" i="3"/>
  <c r="DJ145" i="3" s="1"/>
  <c r="DH145" i="3"/>
  <c r="DF145" i="3"/>
  <c r="DI145" i="3"/>
  <c r="DI63" i="3"/>
  <c r="DF63" i="3"/>
  <c r="DJ63" i="3" s="1"/>
  <c r="DG63" i="3"/>
  <c r="DH63" i="3"/>
  <c r="DH252" i="3"/>
  <c r="DF252" i="3"/>
  <c r="DJ252" i="3" s="1"/>
  <c r="DG252" i="3"/>
  <c r="DI252" i="3"/>
  <c r="DH337" i="3"/>
  <c r="DG337" i="3"/>
  <c r="DI337" i="3"/>
  <c r="DF337" i="3"/>
  <c r="DJ337" i="3" s="1"/>
  <c r="DH512" i="3"/>
  <c r="DI512" i="3"/>
  <c r="DF512" i="3"/>
  <c r="DG512" i="3"/>
  <c r="DJ512" i="3" s="1"/>
  <c r="DF558" i="3"/>
  <c r="DJ558" i="3" s="1"/>
  <c r="DG558" i="3"/>
  <c r="DH558" i="3"/>
  <c r="DI558" i="3"/>
  <c r="DH638" i="3"/>
  <c r="DI638" i="3"/>
  <c r="DF638" i="3"/>
  <c r="DJ638" i="3" s="1"/>
  <c r="DG638" i="3"/>
  <c r="DF721" i="3"/>
  <c r="DJ721" i="3" s="1"/>
  <c r="DG721" i="3"/>
  <c r="DH721" i="3"/>
  <c r="DI721" i="3"/>
  <c r="DF727" i="3"/>
  <c r="DJ727" i="3" s="1"/>
  <c r="DG727" i="3"/>
  <c r="DH727" i="3"/>
  <c r="DI727" i="3"/>
  <c r="DI810" i="3"/>
  <c r="DF810" i="3"/>
  <c r="DJ810" i="3" s="1"/>
  <c r="DG810" i="3"/>
  <c r="DH810" i="3"/>
  <c r="DF3" i="3"/>
  <c r="DG3" i="3"/>
  <c r="DJ3" i="3" s="1"/>
  <c r="DH3" i="3"/>
  <c r="DI3" i="3"/>
  <c r="DF1030" i="3"/>
  <c r="DJ1030" i="3" s="1"/>
  <c r="DG1030" i="3"/>
  <c r="DI1030" i="3"/>
  <c r="DH1030" i="3"/>
  <c r="DF1046" i="3"/>
  <c r="DJ1046" i="3" s="1"/>
  <c r="DG1046" i="3"/>
  <c r="DH1046" i="3"/>
  <c r="DI1046" i="3"/>
  <c r="DF85" i="3"/>
  <c r="DJ85" i="3" s="1"/>
  <c r="DG85" i="3"/>
  <c r="DH85" i="3"/>
  <c r="DI85" i="3"/>
  <c r="DF126" i="3"/>
  <c r="DJ126" i="3" s="1"/>
  <c r="DH126" i="3"/>
  <c r="DI126" i="3"/>
  <c r="DG126" i="3"/>
  <c r="DH87" i="3"/>
  <c r="DI87" i="3"/>
  <c r="DF87" i="3"/>
  <c r="DJ87" i="3" s="1"/>
  <c r="DG87" i="3"/>
  <c r="DF150" i="3"/>
  <c r="DJ150" i="3" s="1"/>
  <c r="DG150" i="3"/>
  <c r="DH150" i="3"/>
  <c r="DI150" i="3"/>
  <c r="DI116" i="3"/>
  <c r="DF116" i="3"/>
  <c r="DJ116" i="3" s="1"/>
  <c r="DG116" i="3"/>
  <c r="DH116" i="3"/>
  <c r="DF270" i="3"/>
  <c r="DJ270" i="3" s="1"/>
  <c r="DG270" i="3"/>
  <c r="DH270" i="3"/>
  <c r="DI270" i="3"/>
  <c r="DH345" i="3"/>
  <c r="DG345" i="3"/>
  <c r="DJ345" i="3" s="1"/>
  <c r="DI345" i="3"/>
  <c r="DF345" i="3"/>
  <c r="DH456" i="3"/>
  <c r="DI456" i="3"/>
  <c r="DF456" i="3"/>
  <c r="DJ456" i="3" s="1"/>
  <c r="DG456" i="3"/>
  <c r="DF582" i="3"/>
  <c r="DG582" i="3"/>
  <c r="DJ582" i="3" s="1"/>
  <c r="DH582" i="3"/>
  <c r="DI582" i="3"/>
  <c r="DF417" i="3"/>
  <c r="DJ417" i="3" s="1"/>
  <c r="DG417" i="3"/>
  <c r="DH417" i="3"/>
  <c r="DI417" i="3"/>
  <c r="DI521" i="3"/>
  <c r="DF521" i="3"/>
  <c r="DJ521" i="3" s="1"/>
  <c r="DG521" i="3"/>
  <c r="DH521" i="3"/>
  <c r="DF507" i="3"/>
  <c r="DJ507" i="3" s="1"/>
  <c r="DG507" i="3"/>
  <c r="DH507" i="3"/>
  <c r="DI507" i="3"/>
  <c r="DF559" i="3"/>
  <c r="DJ559" i="3" s="1"/>
  <c r="DG559" i="3"/>
  <c r="DH559" i="3"/>
  <c r="DI559" i="3"/>
  <c r="DF627" i="3"/>
  <c r="DJ627" i="3" s="1"/>
  <c r="DG627" i="3"/>
  <c r="DH627" i="3"/>
  <c r="DI627" i="3"/>
  <c r="DF628" i="3"/>
  <c r="DJ628" i="3" s="1"/>
  <c r="DG628" i="3"/>
  <c r="DI628" i="3"/>
  <c r="DH628" i="3"/>
  <c r="DF735" i="3"/>
  <c r="DJ735" i="3" s="1"/>
  <c r="DG735" i="3"/>
  <c r="DH735" i="3"/>
  <c r="DI735" i="3"/>
  <c r="DI739" i="3"/>
  <c r="DF739" i="3"/>
  <c r="DJ739" i="3" s="1"/>
  <c r="DG739" i="3"/>
  <c r="DH739" i="3"/>
  <c r="DI763" i="3"/>
  <c r="DF763" i="3"/>
  <c r="DJ763" i="3" s="1"/>
  <c r="DG763" i="3"/>
  <c r="DH763" i="3"/>
  <c r="DI788" i="3"/>
  <c r="DF788" i="3"/>
  <c r="DJ788" i="3" s="1"/>
  <c r="DG788" i="3"/>
  <c r="DH788" i="3"/>
  <c r="DF858" i="3"/>
  <c r="DJ858" i="3" s="1"/>
  <c r="DG858" i="3"/>
  <c r="DH858" i="3"/>
  <c r="DI858" i="3"/>
  <c r="DI1042" i="3"/>
  <c r="DF1042" i="3"/>
  <c r="DG1042" i="3"/>
  <c r="DJ1042" i="3" s="1"/>
  <c r="DH1042" i="3"/>
  <c r="DF953" i="3"/>
  <c r="DH953" i="3"/>
  <c r="DI953" i="3"/>
  <c r="DG953" i="3"/>
  <c r="DJ953" i="3" s="1"/>
  <c r="DF926" i="3"/>
  <c r="DJ926" i="3" s="1"/>
  <c r="DG926" i="3"/>
  <c r="DH926" i="3"/>
  <c r="DI926" i="3"/>
  <c r="DH90" i="3"/>
  <c r="DF90" i="3"/>
  <c r="DG90" i="3"/>
  <c r="DJ90" i="3" s="1"/>
  <c r="DI90" i="3"/>
  <c r="DF1072" i="3"/>
  <c r="DG1072" i="3"/>
  <c r="DJ1072" i="3" s="1"/>
  <c r="DH1072" i="3"/>
  <c r="DI1072" i="3"/>
  <c r="DF984" i="3"/>
  <c r="DJ984" i="3" s="1"/>
  <c r="DG984" i="3"/>
  <c r="DH984" i="3"/>
  <c r="DI984" i="3"/>
  <c r="GM55" i="1"/>
  <c r="GN55" i="1" s="1"/>
  <c r="CY43" i="1"/>
  <c r="X43" i="1"/>
  <c r="Y43" i="1"/>
  <c r="CZ43" i="1"/>
  <c r="Q80" i="1"/>
  <c r="R80" i="1"/>
  <c r="S80" i="1"/>
  <c r="DH238" i="3"/>
  <c r="DF238" i="3"/>
  <c r="DG238" i="3"/>
  <c r="DJ238" i="3" s="1"/>
  <c r="DI238" i="3"/>
  <c r="DG167" i="3"/>
  <c r="DF167" i="3"/>
  <c r="DJ167" i="3" s="1"/>
  <c r="DH167" i="3"/>
  <c r="DI167" i="3"/>
  <c r="DF210" i="3"/>
  <c r="DG210" i="3"/>
  <c r="DJ210" i="3" s="1"/>
  <c r="DH210" i="3"/>
  <c r="DI210" i="3"/>
  <c r="DF1073" i="3"/>
  <c r="DJ1073" i="3" s="1"/>
  <c r="DG1073" i="3"/>
  <c r="DH1073" i="3"/>
  <c r="DI1073" i="3"/>
  <c r="GM47" i="1"/>
  <c r="GN47" i="1" s="1"/>
  <c r="CY40" i="1"/>
  <c r="CZ40" i="1"/>
  <c r="X40" i="1"/>
  <c r="Y40" i="1"/>
  <c r="V61" i="1"/>
  <c r="P71" i="1"/>
  <c r="X106" i="1"/>
  <c r="Y106" i="1"/>
  <c r="CY106" i="1"/>
  <c r="CZ106" i="1"/>
  <c r="DF208" i="3"/>
  <c r="DJ208" i="3" s="1"/>
  <c r="DG208" i="3"/>
  <c r="DH208" i="3"/>
  <c r="DI208" i="3"/>
  <c r="CP62" i="1"/>
  <c r="O62" i="1" s="1"/>
  <c r="GM62" i="1" s="1"/>
  <c r="GN62" i="1" s="1"/>
  <c r="CP83" i="1"/>
  <c r="O83" i="1" s="1"/>
  <c r="GM83" i="1" s="1"/>
  <c r="GN83" i="1" s="1"/>
  <c r="DF276" i="3"/>
  <c r="DJ276" i="3" s="1"/>
  <c r="DG276" i="3"/>
  <c r="DH276" i="3"/>
  <c r="DI276" i="3"/>
  <c r="CY195" i="1"/>
  <c r="CZ195" i="1"/>
  <c r="X195" i="1"/>
  <c r="GM195" i="1" s="1"/>
  <c r="GN195" i="1" s="1"/>
  <c r="Y195" i="1"/>
  <c r="Y114" i="1"/>
  <c r="CY114" i="1"/>
  <c r="CZ114" i="1"/>
  <c r="X114" i="1"/>
  <c r="V102" i="1"/>
  <c r="CZ88" i="1"/>
  <c r="Y88" i="1"/>
  <c r="X88" i="1"/>
  <c r="CY88" i="1"/>
  <c r="CP88" i="1"/>
  <c r="O88" i="1" s="1"/>
  <c r="DF293" i="3"/>
  <c r="DJ293" i="3" s="1"/>
  <c r="DG293" i="3"/>
  <c r="DH293" i="3"/>
  <c r="DI293" i="3"/>
  <c r="Q101" i="1"/>
  <c r="R101" i="1"/>
  <c r="S101" i="1"/>
  <c r="U101" i="1"/>
  <c r="P101" i="1"/>
  <c r="CP101" i="1" s="1"/>
  <c r="O101" i="1" s="1"/>
  <c r="DG144" i="3"/>
  <c r="DI144" i="3"/>
  <c r="DJ144" i="3" s="1"/>
  <c r="DH144" i="3"/>
  <c r="DF144" i="3"/>
  <c r="DH254" i="3"/>
  <c r="DF254" i="3"/>
  <c r="DJ254" i="3" s="1"/>
  <c r="DG254" i="3"/>
  <c r="DI254" i="3"/>
  <c r="DF316" i="3"/>
  <c r="DG316" i="3"/>
  <c r="DJ316" i="3" s="1"/>
  <c r="DH316" i="3"/>
  <c r="DI316" i="3"/>
  <c r="Y142" i="1"/>
  <c r="CY142" i="1"/>
  <c r="CZ142" i="1"/>
  <c r="X142" i="1"/>
  <c r="DF368" i="3"/>
  <c r="DG368" i="3"/>
  <c r="DJ368" i="3" s="1"/>
  <c r="DH368" i="3"/>
  <c r="DI368" i="3"/>
  <c r="DF380" i="3"/>
  <c r="DJ380" i="3" s="1"/>
  <c r="DG380" i="3"/>
  <c r="DH380" i="3"/>
  <c r="DI380" i="3"/>
  <c r="S105" i="1"/>
  <c r="CP160" i="1"/>
  <c r="O160" i="1" s="1"/>
  <c r="S180" i="1"/>
  <c r="Q180" i="1"/>
  <c r="R180" i="1"/>
  <c r="P180" i="1"/>
  <c r="V180" i="1"/>
  <c r="CY99" i="1"/>
  <c r="CZ99" i="1"/>
  <c r="Y99" i="1"/>
  <c r="X99" i="1"/>
  <c r="CY67" i="1"/>
  <c r="CZ67" i="1"/>
  <c r="X67" i="1"/>
  <c r="Y67" i="1"/>
  <c r="CP109" i="1"/>
  <c r="O109" i="1" s="1"/>
  <c r="GM109" i="1" s="1"/>
  <c r="GN109" i="1" s="1"/>
  <c r="S151" i="1"/>
  <c r="DF304" i="3"/>
  <c r="DJ304" i="3" s="1"/>
  <c r="DG304" i="3"/>
  <c r="DH304" i="3"/>
  <c r="DI304" i="3"/>
  <c r="DF348" i="3"/>
  <c r="DJ348" i="3" s="1"/>
  <c r="DI348" i="3"/>
  <c r="DG348" i="3"/>
  <c r="DH348" i="3"/>
  <c r="W180" i="1"/>
  <c r="T165" i="1"/>
  <c r="W178" i="1"/>
  <c r="X191" i="1"/>
  <c r="Y191" i="1"/>
  <c r="CY191" i="1"/>
  <c r="CZ191" i="1"/>
  <c r="CZ234" i="1"/>
  <c r="X234" i="1"/>
  <c r="GM234" i="1" s="1"/>
  <c r="GN234" i="1" s="1"/>
  <c r="Y234" i="1"/>
  <c r="CY234" i="1"/>
  <c r="X188" i="1"/>
  <c r="Y188" i="1"/>
  <c r="CY188" i="1"/>
  <c r="CZ188" i="1"/>
  <c r="Y203" i="1"/>
  <c r="X203" i="1"/>
  <c r="CY203" i="1"/>
  <c r="CZ203" i="1"/>
  <c r="X235" i="1"/>
  <c r="Y235" i="1"/>
  <c r="CY235" i="1"/>
  <c r="CZ235" i="1"/>
  <c r="X258" i="1"/>
  <c r="Y258" i="1"/>
  <c r="CY258" i="1"/>
  <c r="CZ258" i="1"/>
  <c r="CY222" i="1"/>
  <c r="CZ222" i="1"/>
  <c r="X222" i="1"/>
  <c r="GM222" i="1" s="1"/>
  <c r="GN222" i="1" s="1"/>
  <c r="Y222" i="1"/>
  <c r="DF416" i="3"/>
  <c r="DJ416" i="3" s="1"/>
  <c r="DG416" i="3"/>
  <c r="DH416" i="3"/>
  <c r="DI416" i="3"/>
  <c r="U254" i="1"/>
  <c r="DF515" i="3"/>
  <c r="DJ515" i="3" s="1"/>
  <c r="DG515" i="3"/>
  <c r="DH515" i="3"/>
  <c r="DI515" i="3"/>
  <c r="DH576" i="3"/>
  <c r="DI576" i="3"/>
  <c r="DF576" i="3"/>
  <c r="DJ576" i="3" s="1"/>
  <c r="DG576" i="3"/>
  <c r="DF670" i="3"/>
  <c r="DJ670" i="3" s="1"/>
  <c r="DH670" i="3"/>
  <c r="DG670" i="3"/>
  <c r="DI670" i="3"/>
  <c r="DF505" i="3"/>
  <c r="DJ505" i="3" s="1"/>
  <c r="DG505" i="3"/>
  <c r="DH505" i="3"/>
  <c r="DI505" i="3"/>
  <c r="CY315" i="1"/>
  <c r="CZ315" i="1"/>
  <c r="X315" i="1"/>
  <c r="GM315" i="1" s="1"/>
  <c r="GN315" i="1" s="1"/>
  <c r="Y315" i="1"/>
  <c r="DG468" i="3"/>
  <c r="DJ468" i="3" s="1"/>
  <c r="DH468" i="3"/>
  <c r="DI468" i="3"/>
  <c r="DF468" i="3"/>
  <c r="BD26" i="1"/>
  <c r="F286" i="1"/>
  <c r="BD625" i="1"/>
  <c r="U314" i="1"/>
  <c r="Q314" i="1"/>
  <c r="R314" i="1"/>
  <c r="S314" i="1"/>
  <c r="DF626" i="3"/>
  <c r="DJ626" i="3" s="1"/>
  <c r="DG626" i="3"/>
  <c r="DH626" i="3"/>
  <c r="DI626" i="3"/>
  <c r="DF486" i="3"/>
  <c r="DG486" i="3"/>
  <c r="DJ486" i="3" s="1"/>
  <c r="DH486" i="3"/>
  <c r="DI486" i="3"/>
  <c r="P256" i="1"/>
  <c r="CP256" i="1" s="1"/>
  <c r="O256" i="1" s="1"/>
  <c r="Q256" i="1"/>
  <c r="R256" i="1"/>
  <c r="W256" i="1"/>
  <c r="DG531" i="3"/>
  <c r="DH531" i="3"/>
  <c r="DI531" i="3"/>
  <c r="DF531" i="3"/>
  <c r="DJ531" i="3" s="1"/>
  <c r="DF586" i="3"/>
  <c r="DJ586" i="3" s="1"/>
  <c r="DG586" i="3"/>
  <c r="DH586" i="3"/>
  <c r="DI586" i="3"/>
  <c r="DF451" i="3"/>
  <c r="DG451" i="3"/>
  <c r="DH451" i="3"/>
  <c r="DI451" i="3"/>
  <c r="DJ451" i="3" s="1"/>
  <c r="CP328" i="1"/>
  <c r="O328" i="1" s="1"/>
  <c r="GM328" i="1" s="1"/>
  <c r="GN328" i="1" s="1"/>
  <c r="GM220" i="1"/>
  <c r="GN220" i="1" s="1"/>
  <c r="DF661" i="3"/>
  <c r="DJ661" i="3" s="1"/>
  <c r="DG661" i="3"/>
  <c r="DI661" i="3"/>
  <c r="DH661" i="3"/>
  <c r="DH698" i="3"/>
  <c r="DI698" i="3"/>
  <c r="DF698" i="3"/>
  <c r="DJ698" i="3" s="1"/>
  <c r="DG698" i="3"/>
  <c r="DG720" i="3"/>
  <c r="DH720" i="3"/>
  <c r="DI720" i="3"/>
  <c r="DF720" i="3"/>
  <c r="DJ720" i="3" s="1"/>
  <c r="DF677" i="3"/>
  <c r="DJ677" i="3" s="1"/>
  <c r="DG677" i="3"/>
  <c r="DI677" i="3"/>
  <c r="DH677" i="3"/>
  <c r="DF649" i="3"/>
  <c r="DJ649" i="3" s="1"/>
  <c r="DG649" i="3"/>
  <c r="DH649" i="3"/>
  <c r="DI649" i="3"/>
  <c r="W326" i="1"/>
  <c r="DH740" i="3"/>
  <c r="DI740" i="3"/>
  <c r="DF740" i="3"/>
  <c r="DJ740" i="3" s="1"/>
  <c r="DG740" i="3"/>
  <c r="X382" i="1"/>
  <c r="Y382" i="1"/>
  <c r="CZ382" i="1"/>
  <c r="CY382" i="1"/>
  <c r="T299" i="1"/>
  <c r="DF687" i="3"/>
  <c r="DJ687" i="3" s="1"/>
  <c r="DG687" i="3"/>
  <c r="DH687" i="3"/>
  <c r="DI687" i="3"/>
  <c r="DF713" i="3"/>
  <c r="DJ713" i="3" s="1"/>
  <c r="DG713" i="3"/>
  <c r="DH713" i="3"/>
  <c r="DI713" i="3"/>
  <c r="DF634" i="3"/>
  <c r="DG634" i="3"/>
  <c r="DJ634" i="3" s="1"/>
  <c r="DH634" i="3"/>
  <c r="DI634" i="3"/>
  <c r="CP370" i="1"/>
  <c r="O370" i="1" s="1"/>
  <c r="GM370" i="1" s="1"/>
  <c r="GN370" i="1" s="1"/>
  <c r="V386" i="1"/>
  <c r="DF817" i="3"/>
  <c r="DG817" i="3"/>
  <c r="DJ817" i="3" s="1"/>
  <c r="DH817" i="3"/>
  <c r="DI817" i="3"/>
  <c r="EV293" i="1"/>
  <c r="P417" i="1"/>
  <c r="Q442" i="1"/>
  <c r="AD463" i="1" s="1"/>
  <c r="R442" i="1"/>
  <c r="AE463" i="1" s="1"/>
  <c r="T442" i="1"/>
  <c r="AG463" i="1" s="1"/>
  <c r="FU293" i="1"/>
  <c r="EL392" i="1"/>
  <c r="DH835" i="3"/>
  <c r="DI835" i="3"/>
  <c r="DF835" i="3"/>
  <c r="DJ835" i="3" s="1"/>
  <c r="DG835" i="3"/>
  <c r="CP449" i="1"/>
  <c r="O449" i="1" s="1"/>
  <c r="GM449" i="1" s="1"/>
  <c r="GN449" i="1" s="1"/>
  <c r="DG945" i="3"/>
  <c r="DH945" i="3"/>
  <c r="DI945" i="3"/>
  <c r="DF945" i="3"/>
  <c r="DJ945" i="3" s="1"/>
  <c r="P476" i="1"/>
  <c r="ET424" i="1"/>
  <c r="DF895" i="3"/>
  <c r="DJ895" i="3" s="1"/>
  <c r="DG895" i="3"/>
  <c r="DH895" i="3"/>
  <c r="DI895" i="3"/>
  <c r="GM451" i="1"/>
  <c r="GN451" i="1" s="1"/>
  <c r="DF1026" i="3"/>
  <c r="DG1026" i="3"/>
  <c r="DJ1026" i="3" s="1"/>
  <c r="DI1026" i="3"/>
  <c r="DH1026" i="3"/>
  <c r="DI1074" i="3"/>
  <c r="DF1074" i="3"/>
  <c r="DJ1074" i="3" s="1"/>
  <c r="DG1074" i="3"/>
  <c r="DH1074" i="3"/>
  <c r="DF751" i="3"/>
  <c r="DG751" i="3"/>
  <c r="DJ751" i="3" s="1"/>
  <c r="DH751" i="3"/>
  <c r="DI751" i="3"/>
  <c r="GX505" i="1"/>
  <c r="CJ556" i="1" s="1"/>
  <c r="P505" i="1"/>
  <c r="CP505" i="1" s="1"/>
  <c r="O505" i="1" s="1"/>
  <c r="Q505" i="1"/>
  <c r="R505" i="1"/>
  <c r="S505" i="1"/>
  <c r="W505" i="1"/>
  <c r="DF1033" i="3"/>
  <c r="DH1033" i="3"/>
  <c r="DG1033" i="3"/>
  <c r="DJ1033" i="3" s="1"/>
  <c r="DI1033" i="3"/>
  <c r="X540" i="1"/>
  <c r="GM540" i="1" s="1"/>
  <c r="GN540" i="1" s="1"/>
  <c r="Y540" i="1"/>
  <c r="CY540" i="1"/>
  <c r="CZ540" i="1"/>
  <c r="DF930" i="3"/>
  <c r="DG930" i="3"/>
  <c r="DH930" i="3"/>
  <c r="DI930" i="3"/>
  <c r="DJ930" i="3" s="1"/>
  <c r="DF1018" i="3"/>
  <c r="DG1018" i="3"/>
  <c r="DJ1018" i="3" s="1"/>
  <c r="DH1018" i="3"/>
  <c r="DI1018" i="3"/>
  <c r="DF910" i="3"/>
  <c r="DJ910" i="3" s="1"/>
  <c r="DG910" i="3"/>
  <c r="DH910" i="3"/>
  <c r="DI910" i="3"/>
  <c r="U510" i="1"/>
  <c r="DZ556" i="1" s="1"/>
  <c r="W519" i="1"/>
  <c r="DF921" i="3"/>
  <c r="DG921" i="3"/>
  <c r="DJ921" i="3" s="1"/>
  <c r="DH921" i="3"/>
  <c r="DI921" i="3"/>
  <c r="EG588" i="1"/>
  <c r="EG625" i="1"/>
  <c r="P599" i="1"/>
  <c r="CY380" i="1"/>
  <c r="CZ380" i="1"/>
  <c r="X380" i="1"/>
  <c r="GM380" i="1" s="1"/>
  <c r="GN380" i="1" s="1"/>
  <c r="Y380" i="1"/>
  <c r="AF588" i="1"/>
  <c r="S595" i="1"/>
  <c r="U588" i="1"/>
  <c r="F617" i="1"/>
  <c r="DW588" i="1"/>
  <c r="DJ595" i="1"/>
  <c r="DG122" i="3"/>
  <c r="DJ122" i="3" s="1"/>
  <c r="DH122" i="3"/>
  <c r="DF122" i="3"/>
  <c r="DI122" i="3"/>
  <c r="DF920" i="3"/>
  <c r="DH920" i="3"/>
  <c r="DI920" i="3"/>
  <c r="DG920" i="3"/>
  <c r="DJ920" i="3" s="1"/>
  <c r="DF929" i="3"/>
  <c r="DJ929" i="3" s="1"/>
  <c r="DG929" i="3"/>
  <c r="DI929" i="3"/>
  <c r="DH929" i="3"/>
  <c r="DF1064" i="3"/>
  <c r="DJ1064" i="3" s="1"/>
  <c r="DG1064" i="3"/>
  <c r="DH1064" i="3"/>
  <c r="DI1064" i="3"/>
  <c r="DF155" i="3"/>
  <c r="DJ155" i="3" s="1"/>
  <c r="DG155" i="3"/>
  <c r="DH155" i="3"/>
  <c r="DI155" i="3"/>
  <c r="DH222" i="3"/>
  <c r="DF222" i="3"/>
  <c r="DJ222" i="3" s="1"/>
  <c r="DG222" i="3"/>
  <c r="DI222" i="3"/>
  <c r="DI448" i="3"/>
  <c r="DF448" i="3"/>
  <c r="DJ448" i="3" s="1"/>
  <c r="DG448" i="3"/>
  <c r="DH448" i="3"/>
  <c r="DF581" i="3"/>
  <c r="DH581" i="3"/>
  <c r="DG581" i="3"/>
  <c r="DJ581" i="3" s="1"/>
  <c r="DI581" i="3"/>
  <c r="DF656" i="3"/>
  <c r="DG656" i="3"/>
  <c r="DJ656" i="3" s="1"/>
  <c r="DH656" i="3"/>
  <c r="DI656" i="3"/>
  <c r="DI663" i="3"/>
  <c r="DG663" i="3"/>
  <c r="DF663" i="3"/>
  <c r="DJ663" i="3" s="1"/>
  <c r="DH663" i="3"/>
  <c r="DF717" i="3"/>
  <c r="DJ717" i="3" s="1"/>
  <c r="DG717" i="3"/>
  <c r="DH717" i="3"/>
  <c r="DI717" i="3"/>
  <c r="DF798" i="3"/>
  <c r="DG798" i="3"/>
  <c r="DH798" i="3"/>
  <c r="DI798" i="3"/>
  <c r="DJ798" i="3" s="1"/>
  <c r="DF944" i="3"/>
  <c r="DH944" i="3"/>
  <c r="DI944" i="3"/>
  <c r="DG944" i="3"/>
  <c r="DJ944" i="3" s="1"/>
  <c r="DH989" i="3"/>
  <c r="DI989" i="3"/>
  <c r="DF989" i="3"/>
  <c r="DJ989" i="3" s="1"/>
  <c r="DG989" i="3"/>
  <c r="DF939" i="3"/>
  <c r="DJ939" i="3" s="1"/>
  <c r="DG939" i="3"/>
  <c r="DH939" i="3"/>
  <c r="DI939" i="3"/>
  <c r="DF62" i="3"/>
  <c r="DJ62" i="3" s="1"/>
  <c r="DG62" i="3"/>
  <c r="DH62" i="3"/>
  <c r="DI62" i="3"/>
  <c r="DI223" i="3"/>
  <c r="DG223" i="3"/>
  <c r="DF223" i="3"/>
  <c r="DJ223" i="3" s="1"/>
  <c r="DH223" i="3"/>
  <c r="DG83" i="3"/>
  <c r="DF83" i="3"/>
  <c r="DJ83" i="3" s="1"/>
  <c r="DH83" i="3"/>
  <c r="DI83" i="3"/>
  <c r="DH120" i="3"/>
  <c r="DI120" i="3"/>
  <c r="DF120" i="3"/>
  <c r="DG120" i="3"/>
  <c r="DJ120" i="3" s="1"/>
  <c r="DH161" i="3"/>
  <c r="DI161" i="3"/>
  <c r="DG161" i="3"/>
  <c r="DJ161" i="3" s="1"/>
  <c r="DF161" i="3"/>
  <c r="DF168" i="3"/>
  <c r="DJ168" i="3" s="1"/>
  <c r="DG168" i="3"/>
  <c r="DH168" i="3"/>
  <c r="DI168" i="3"/>
  <c r="DF182" i="3"/>
  <c r="DJ182" i="3" s="1"/>
  <c r="DG182" i="3"/>
  <c r="DH182" i="3"/>
  <c r="DI182" i="3"/>
  <c r="DF281" i="3"/>
  <c r="DG281" i="3"/>
  <c r="DJ281" i="3" s="1"/>
  <c r="DH281" i="3"/>
  <c r="DI281" i="3"/>
  <c r="DI312" i="3"/>
  <c r="DF312" i="3"/>
  <c r="DJ312" i="3" s="1"/>
  <c r="DG312" i="3"/>
  <c r="DH312" i="3"/>
  <c r="DF421" i="3"/>
  <c r="DJ421" i="3" s="1"/>
  <c r="DG421" i="3"/>
  <c r="DH421" i="3"/>
  <c r="DI421" i="3"/>
  <c r="DF395" i="3"/>
  <c r="DJ395" i="3" s="1"/>
  <c r="DG395" i="3"/>
  <c r="DH395" i="3"/>
  <c r="DI395" i="3"/>
  <c r="DF446" i="3"/>
  <c r="DG446" i="3"/>
  <c r="DJ446" i="3" s="1"/>
  <c r="DH446" i="3"/>
  <c r="DI446" i="3"/>
  <c r="DF481" i="3"/>
  <c r="DJ481" i="3" s="1"/>
  <c r="DG481" i="3"/>
  <c r="DH481" i="3"/>
  <c r="DI481" i="3"/>
  <c r="DF475" i="3"/>
  <c r="DJ475" i="3" s="1"/>
  <c r="DG475" i="3"/>
  <c r="DH475" i="3"/>
  <c r="DI475" i="3"/>
  <c r="DG504" i="3"/>
  <c r="DH504" i="3"/>
  <c r="DI504" i="3"/>
  <c r="DF504" i="3"/>
  <c r="DJ504" i="3" s="1"/>
  <c r="DF673" i="3"/>
  <c r="DG673" i="3"/>
  <c r="DH673" i="3"/>
  <c r="DI673" i="3"/>
  <c r="DJ673" i="3" s="1"/>
  <c r="DF603" i="3"/>
  <c r="DJ603" i="3" s="1"/>
  <c r="DH603" i="3"/>
  <c r="DG603" i="3"/>
  <c r="DI603" i="3"/>
  <c r="DI476" i="3"/>
  <c r="DF476" i="3"/>
  <c r="DJ476" i="3" s="1"/>
  <c r="DG476" i="3"/>
  <c r="DH476" i="3"/>
  <c r="DI604" i="3"/>
  <c r="DG604" i="3"/>
  <c r="DF604" i="3"/>
  <c r="DJ604" i="3" s="1"/>
  <c r="DH604" i="3"/>
  <c r="DF696" i="3"/>
  <c r="DG696" i="3"/>
  <c r="DH696" i="3"/>
  <c r="DI696" i="3"/>
  <c r="DJ696" i="3" s="1"/>
  <c r="DF778" i="3"/>
  <c r="DJ778" i="3" s="1"/>
  <c r="DG778" i="3"/>
  <c r="DH778" i="3"/>
  <c r="DI778" i="3"/>
  <c r="DF870" i="3"/>
  <c r="DG870" i="3"/>
  <c r="DJ870" i="3" s="1"/>
  <c r="DH870" i="3"/>
  <c r="DI870" i="3"/>
  <c r="DF816" i="3"/>
  <c r="DG816" i="3"/>
  <c r="DJ816" i="3" s="1"/>
  <c r="DH816" i="3"/>
  <c r="DI816" i="3"/>
  <c r="DG34" i="3"/>
  <c r="DH34" i="3"/>
  <c r="DF34" i="3"/>
  <c r="DJ34" i="3" s="1"/>
  <c r="DI34" i="3"/>
  <c r="DF983" i="3"/>
  <c r="DJ983" i="3" s="1"/>
  <c r="DG983" i="3"/>
  <c r="DH983" i="3"/>
  <c r="DI983" i="3"/>
  <c r="DF6" i="3"/>
  <c r="DJ6" i="3" s="1"/>
  <c r="DH6" i="3"/>
  <c r="DI6" i="3"/>
  <c r="DG6" i="3"/>
  <c r="DF121" i="3"/>
  <c r="DG121" i="3"/>
  <c r="DJ121" i="3" s="1"/>
  <c r="DH121" i="3"/>
  <c r="DI121" i="3"/>
  <c r="DG46" i="3"/>
  <c r="DJ46" i="3" s="1"/>
  <c r="DH46" i="3"/>
  <c r="DF46" i="3"/>
  <c r="DI46" i="3"/>
  <c r="DH51" i="3"/>
  <c r="DI51" i="3"/>
  <c r="DF51" i="3"/>
  <c r="DJ51" i="3" s="1"/>
  <c r="DG51" i="3"/>
  <c r="DH163" i="3"/>
  <c r="DF163" i="3"/>
  <c r="DG163" i="3"/>
  <c r="DJ163" i="3" s="1"/>
  <c r="DI163" i="3"/>
  <c r="DF107" i="3"/>
  <c r="DJ107" i="3" s="1"/>
  <c r="DG107" i="3"/>
  <c r="DH107" i="3"/>
  <c r="DI107" i="3"/>
  <c r="DI138" i="3"/>
  <c r="DF138" i="3"/>
  <c r="DJ138" i="3" s="1"/>
  <c r="DG138" i="3"/>
  <c r="DH138" i="3"/>
  <c r="DI131" i="3"/>
  <c r="DG131" i="3"/>
  <c r="DJ131" i="3" s="1"/>
  <c r="DH131" i="3"/>
  <c r="DF131" i="3"/>
  <c r="DF236" i="3"/>
  <c r="DI236" i="3"/>
  <c r="DJ236" i="3" s="1"/>
  <c r="DG236" i="3"/>
  <c r="DH236" i="3"/>
  <c r="DG264" i="3"/>
  <c r="DJ264" i="3" s="1"/>
  <c r="DI264" i="3"/>
  <c r="DF264" i="3"/>
  <c r="DH264" i="3"/>
  <c r="DI370" i="3"/>
  <c r="DF370" i="3"/>
  <c r="DG370" i="3"/>
  <c r="DJ370" i="3" s="1"/>
  <c r="DH370" i="3"/>
  <c r="DF327" i="3"/>
  <c r="DJ327" i="3" s="1"/>
  <c r="DG327" i="3"/>
  <c r="DH327" i="3"/>
  <c r="DI327" i="3"/>
  <c r="DF435" i="3"/>
  <c r="DG435" i="3"/>
  <c r="DH435" i="3"/>
  <c r="DI435" i="3"/>
  <c r="DJ435" i="3" s="1"/>
  <c r="DI400" i="3"/>
  <c r="DF400" i="3"/>
  <c r="DJ400" i="3" s="1"/>
  <c r="DG400" i="3"/>
  <c r="DH400" i="3"/>
  <c r="DI434" i="3"/>
  <c r="DF434" i="3"/>
  <c r="DJ434" i="3" s="1"/>
  <c r="DG434" i="3"/>
  <c r="DH434" i="3"/>
  <c r="DF483" i="3"/>
  <c r="DG483" i="3"/>
  <c r="DH483" i="3"/>
  <c r="DI483" i="3"/>
  <c r="DJ483" i="3" s="1"/>
  <c r="DG478" i="3"/>
  <c r="DH478" i="3"/>
  <c r="DI478" i="3"/>
  <c r="DF478" i="3"/>
  <c r="DJ478" i="3" s="1"/>
  <c r="DF509" i="3"/>
  <c r="DJ509" i="3" s="1"/>
  <c r="DG509" i="3"/>
  <c r="DI509" i="3"/>
  <c r="DH509" i="3"/>
  <c r="DF565" i="3"/>
  <c r="DJ565" i="3" s="1"/>
  <c r="DG565" i="3"/>
  <c r="DH565" i="3"/>
  <c r="DI565" i="3"/>
  <c r="DG622" i="3"/>
  <c r="DJ622" i="3" s="1"/>
  <c r="DH622" i="3"/>
  <c r="DI622" i="3"/>
  <c r="DF622" i="3"/>
  <c r="DF668" i="3"/>
  <c r="DJ668" i="3" s="1"/>
  <c r="DG668" i="3"/>
  <c r="DH668" i="3"/>
  <c r="DI668" i="3"/>
  <c r="DF500" i="3"/>
  <c r="DG500" i="3"/>
  <c r="DJ500" i="3" s="1"/>
  <c r="DH500" i="3"/>
  <c r="DI500" i="3"/>
  <c r="DF676" i="3"/>
  <c r="DJ676" i="3" s="1"/>
  <c r="DG676" i="3"/>
  <c r="DH676" i="3"/>
  <c r="DI676" i="3"/>
  <c r="DF738" i="3"/>
  <c r="DJ738" i="3" s="1"/>
  <c r="DG738" i="3"/>
  <c r="DH738" i="3"/>
  <c r="DI738" i="3"/>
  <c r="DF744" i="3"/>
  <c r="DJ744" i="3" s="1"/>
  <c r="DG744" i="3"/>
  <c r="DH744" i="3"/>
  <c r="DI744" i="3"/>
  <c r="DF746" i="3"/>
  <c r="DJ746" i="3" s="1"/>
  <c r="DG746" i="3"/>
  <c r="DH746" i="3"/>
  <c r="DI746" i="3"/>
  <c r="DF723" i="3"/>
  <c r="DJ723" i="3" s="1"/>
  <c r="DG723" i="3"/>
  <c r="DH723" i="3"/>
  <c r="DI723" i="3"/>
  <c r="DF855" i="3"/>
  <c r="DG855" i="3"/>
  <c r="DH855" i="3"/>
  <c r="DI855" i="3"/>
  <c r="DJ855" i="3" s="1"/>
  <c r="DF896" i="3"/>
  <c r="DJ896" i="3" s="1"/>
  <c r="DG896" i="3"/>
  <c r="DH896" i="3"/>
  <c r="DI896" i="3"/>
  <c r="DF874" i="3"/>
  <c r="DJ874" i="3" s="1"/>
  <c r="DG874" i="3"/>
  <c r="DH874" i="3"/>
  <c r="DI874" i="3"/>
  <c r="DF23" i="3"/>
  <c r="DG23" i="3"/>
  <c r="DH23" i="3"/>
  <c r="DI23" i="3"/>
  <c r="DJ23" i="3" s="1"/>
  <c r="DF30" i="3"/>
  <c r="DJ30" i="3" s="1"/>
  <c r="DG30" i="3"/>
  <c r="DH30" i="3"/>
  <c r="DI30" i="3"/>
  <c r="CY37" i="1"/>
  <c r="CZ37" i="1"/>
  <c r="CP37" i="1"/>
  <c r="O37" i="1" s="1"/>
  <c r="X37" i="1"/>
  <c r="Y37" i="1"/>
  <c r="DF20" i="3"/>
  <c r="DJ20" i="3" s="1"/>
  <c r="DG20" i="3"/>
  <c r="DH20" i="3"/>
  <c r="DI20" i="3"/>
  <c r="DG55" i="3"/>
  <c r="DH55" i="3"/>
  <c r="DF55" i="3"/>
  <c r="DJ55" i="3" s="1"/>
  <c r="DI55" i="3"/>
  <c r="DG97" i="3"/>
  <c r="DH97" i="3"/>
  <c r="DF97" i="3"/>
  <c r="DJ97" i="3" s="1"/>
  <c r="DI97" i="3"/>
  <c r="Q66" i="1"/>
  <c r="R66" i="1"/>
  <c r="W66" i="1"/>
  <c r="AJ261" i="1" s="1"/>
  <c r="DG1043" i="3"/>
  <c r="DJ1043" i="3" s="1"/>
  <c r="DH1043" i="3"/>
  <c r="DI1043" i="3"/>
  <c r="DF1043" i="3"/>
  <c r="DF80" i="3"/>
  <c r="DJ80" i="3" s="1"/>
  <c r="DG80" i="3"/>
  <c r="DH80" i="3"/>
  <c r="DI80" i="3"/>
  <c r="DI923" i="3"/>
  <c r="DF923" i="3"/>
  <c r="DJ923" i="3" s="1"/>
  <c r="DG923" i="3"/>
  <c r="DH923" i="3"/>
  <c r="DF1019" i="3"/>
  <c r="DH1019" i="3"/>
  <c r="DI1019" i="3"/>
  <c r="DG1019" i="3"/>
  <c r="DJ1019" i="3" s="1"/>
  <c r="CZ45" i="1"/>
  <c r="X45" i="1"/>
  <c r="Y45" i="1"/>
  <c r="CY45" i="1"/>
  <c r="S66" i="1"/>
  <c r="AF261" i="1" s="1"/>
  <c r="DF174" i="3"/>
  <c r="DJ174" i="3" s="1"/>
  <c r="DG174" i="3"/>
  <c r="DH174" i="3"/>
  <c r="DI174" i="3"/>
  <c r="P111" i="1"/>
  <c r="CP111" i="1" s="1"/>
  <c r="O111" i="1" s="1"/>
  <c r="Q111" i="1"/>
  <c r="T111" i="1"/>
  <c r="W111" i="1"/>
  <c r="R111" i="1"/>
  <c r="R91" i="1"/>
  <c r="Q91" i="1"/>
  <c r="CP91" i="1" s="1"/>
  <c r="O91" i="1" s="1"/>
  <c r="GM91" i="1" s="1"/>
  <c r="GN91" i="1" s="1"/>
  <c r="W91" i="1"/>
  <c r="T91" i="1"/>
  <c r="DF219" i="3"/>
  <c r="DJ219" i="3" s="1"/>
  <c r="DG219" i="3"/>
  <c r="DH219" i="3"/>
  <c r="DI219" i="3"/>
  <c r="V91" i="1"/>
  <c r="CP106" i="1"/>
  <c r="O106" i="1" s="1"/>
  <c r="GM106" i="1" s="1"/>
  <c r="GN106" i="1" s="1"/>
  <c r="CP90" i="1"/>
  <c r="O90" i="1" s="1"/>
  <c r="GM90" i="1" s="1"/>
  <c r="GN90" i="1" s="1"/>
  <c r="W74" i="1"/>
  <c r="DH206" i="3"/>
  <c r="DI206" i="3"/>
  <c r="DF206" i="3"/>
  <c r="DJ206" i="3" s="1"/>
  <c r="DG206" i="3"/>
  <c r="DF192" i="3"/>
  <c r="DJ192" i="3" s="1"/>
  <c r="DG192" i="3"/>
  <c r="DH192" i="3"/>
  <c r="DI192" i="3"/>
  <c r="CP40" i="1"/>
  <c r="O40" i="1" s="1"/>
  <c r="CP53" i="1"/>
  <c r="O53" i="1" s="1"/>
  <c r="GM53" i="1" s="1"/>
  <c r="GN53" i="1" s="1"/>
  <c r="CP87" i="1"/>
  <c r="O87" i="1" s="1"/>
  <c r="GM87" i="1" s="1"/>
  <c r="GN87" i="1" s="1"/>
  <c r="CP99" i="1"/>
  <c r="O99" i="1" s="1"/>
  <c r="GM99" i="1" s="1"/>
  <c r="GN99" i="1" s="1"/>
  <c r="CP85" i="1"/>
  <c r="O85" i="1" s="1"/>
  <c r="GM85" i="1" s="1"/>
  <c r="GN85" i="1" s="1"/>
  <c r="X92" i="1"/>
  <c r="CY92" i="1"/>
  <c r="CZ92" i="1"/>
  <c r="Y92" i="1"/>
  <c r="S96" i="1"/>
  <c r="DG275" i="3"/>
  <c r="DF275" i="3"/>
  <c r="DJ275" i="3" s="1"/>
  <c r="DH275" i="3"/>
  <c r="DI275" i="3"/>
  <c r="DF342" i="3"/>
  <c r="DJ342" i="3" s="1"/>
  <c r="DG342" i="3"/>
  <c r="DI342" i="3"/>
  <c r="DH342" i="3"/>
  <c r="V105" i="1"/>
  <c r="S119" i="1"/>
  <c r="DF289" i="3"/>
  <c r="DJ289" i="3" s="1"/>
  <c r="DG289" i="3"/>
  <c r="DH289" i="3"/>
  <c r="DI289" i="3"/>
  <c r="DF282" i="3"/>
  <c r="DG282" i="3"/>
  <c r="DJ282" i="3" s="1"/>
  <c r="DH282" i="3"/>
  <c r="DI282" i="3"/>
  <c r="Q95" i="1"/>
  <c r="R95" i="1"/>
  <c r="S95" i="1"/>
  <c r="GX95" i="1"/>
  <c r="W80" i="1"/>
  <c r="Y141" i="1"/>
  <c r="X141" i="1"/>
  <c r="CY141" i="1"/>
  <c r="CZ141" i="1"/>
  <c r="CP141" i="1"/>
  <c r="O141" i="1" s="1"/>
  <c r="GM141" i="1" s="1"/>
  <c r="GN141" i="1" s="1"/>
  <c r="DF256" i="3"/>
  <c r="DJ256" i="3" s="1"/>
  <c r="DH256" i="3"/>
  <c r="DG256" i="3"/>
  <c r="DI256" i="3"/>
  <c r="CP170" i="1"/>
  <c r="O170" i="1" s="1"/>
  <c r="GM170" i="1" s="1"/>
  <c r="GN170" i="1" s="1"/>
  <c r="DF324" i="3"/>
  <c r="DJ324" i="3" s="1"/>
  <c r="DG324" i="3"/>
  <c r="DH324" i="3"/>
  <c r="DI324" i="3"/>
  <c r="T110" i="1"/>
  <c r="DF388" i="3"/>
  <c r="DJ388" i="3" s="1"/>
  <c r="DG388" i="3"/>
  <c r="DH388" i="3"/>
  <c r="DI388" i="3"/>
  <c r="U74" i="1"/>
  <c r="U110" i="1"/>
  <c r="S144" i="1"/>
  <c r="P144" i="1"/>
  <c r="CP144" i="1" s="1"/>
  <c r="O144" i="1" s="1"/>
  <c r="GX144" i="1"/>
  <c r="Q144" i="1"/>
  <c r="R144" i="1"/>
  <c r="T101" i="1"/>
  <c r="T99" i="1"/>
  <c r="DF226" i="3"/>
  <c r="DG226" i="3"/>
  <c r="DJ226" i="3" s="1"/>
  <c r="DH226" i="3"/>
  <c r="DI226" i="3"/>
  <c r="CZ154" i="1"/>
  <c r="X154" i="1"/>
  <c r="Y154" i="1"/>
  <c r="CY154" i="1"/>
  <c r="DF355" i="3"/>
  <c r="DJ355" i="3" s="1"/>
  <c r="DG355" i="3"/>
  <c r="DH355" i="3"/>
  <c r="DI355" i="3"/>
  <c r="W144" i="1"/>
  <c r="T180" i="1"/>
  <c r="U180" i="1"/>
  <c r="P175" i="1"/>
  <c r="DF403" i="3"/>
  <c r="DJ403" i="3" s="1"/>
  <c r="DG403" i="3"/>
  <c r="DH403" i="3"/>
  <c r="DI403" i="3"/>
  <c r="S181" i="1"/>
  <c r="CY194" i="1"/>
  <c r="CZ194" i="1"/>
  <c r="Y194" i="1"/>
  <c r="X194" i="1"/>
  <c r="CZ237" i="1"/>
  <c r="X237" i="1"/>
  <c r="GM237" i="1" s="1"/>
  <c r="GN237" i="1" s="1"/>
  <c r="Y237" i="1"/>
  <c r="CY237" i="1"/>
  <c r="S175" i="1"/>
  <c r="GM205" i="1"/>
  <c r="GN205" i="1" s="1"/>
  <c r="W151" i="1"/>
  <c r="CP207" i="1"/>
  <c r="O207" i="1" s="1"/>
  <c r="GX101" i="1"/>
  <c r="X202" i="1"/>
  <c r="Y202" i="1"/>
  <c r="CY202" i="1"/>
  <c r="CZ202" i="1"/>
  <c r="DF408" i="3"/>
  <c r="DG408" i="3"/>
  <c r="DH408" i="3"/>
  <c r="DI408" i="3"/>
  <c r="DJ408" i="3" s="1"/>
  <c r="DF600" i="3"/>
  <c r="DJ600" i="3" s="1"/>
  <c r="DG600" i="3"/>
  <c r="DH600" i="3"/>
  <c r="DI600" i="3"/>
  <c r="V256" i="1"/>
  <c r="DH523" i="3"/>
  <c r="DI523" i="3"/>
  <c r="DF523" i="3"/>
  <c r="DJ523" i="3" s="1"/>
  <c r="DG523" i="3"/>
  <c r="DF669" i="3"/>
  <c r="DJ669" i="3" s="1"/>
  <c r="DG669" i="3"/>
  <c r="DI669" i="3"/>
  <c r="DH669" i="3"/>
  <c r="DF508" i="3"/>
  <c r="DJ508" i="3" s="1"/>
  <c r="DG508" i="3"/>
  <c r="DH508" i="3"/>
  <c r="DI508" i="3"/>
  <c r="DF553" i="3"/>
  <c r="DH553" i="3"/>
  <c r="DI553" i="3"/>
  <c r="DJ553" i="3" s="1"/>
  <c r="DG553" i="3"/>
  <c r="CZ324" i="1"/>
  <c r="X324" i="1"/>
  <c r="GM324" i="1" s="1"/>
  <c r="GN324" i="1" s="1"/>
  <c r="Y324" i="1"/>
  <c r="CY324" i="1"/>
  <c r="DF480" i="3"/>
  <c r="DJ480" i="3" s="1"/>
  <c r="DG480" i="3"/>
  <c r="DH480" i="3"/>
  <c r="DI480" i="3"/>
  <c r="GM214" i="1"/>
  <c r="GN214" i="1" s="1"/>
  <c r="EP26" i="1"/>
  <c r="P268" i="1"/>
  <c r="CP318" i="1"/>
  <c r="O318" i="1" s="1"/>
  <c r="GM318" i="1" s="1"/>
  <c r="GN318" i="1" s="1"/>
  <c r="DF624" i="3"/>
  <c r="DG624" i="3"/>
  <c r="DJ624" i="3" s="1"/>
  <c r="DH624" i="3"/>
  <c r="DI624" i="3"/>
  <c r="GM189" i="1"/>
  <c r="GN189" i="1" s="1"/>
  <c r="P299" i="1"/>
  <c r="DH496" i="3"/>
  <c r="DI496" i="3"/>
  <c r="DF496" i="3"/>
  <c r="DJ496" i="3" s="1"/>
  <c r="DG496" i="3"/>
  <c r="DI548" i="3"/>
  <c r="DF548" i="3"/>
  <c r="DJ548" i="3" s="1"/>
  <c r="DG548" i="3"/>
  <c r="DH548" i="3"/>
  <c r="R331" i="1"/>
  <c r="Q331" i="1"/>
  <c r="V331" i="1"/>
  <c r="S331" i="1"/>
  <c r="AQ26" i="1"/>
  <c r="F271" i="1"/>
  <c r="DF534" i="3"/>
  <c r="DJ534" i="3" s="1"/>
  <c r="DG534" i="3"/>
  <c r="DH534" i="3"/>
  <c r="DI534" i="3"/>
  <c r="GM223" i="1"/>
  <c r="GN223" i="1" s="1"/>
  <c r="DI697" i="3"/>
  <c r="DF697" i="3"/>
  <c r="DJ697" i="3" s="1"/>
  <c r="DG697" i="3"/>
  <c r="DH697" i="3"/>
  <c r="W331" i="1"/>
  <c r="DH719" i="3"/>
  <c r="DI719" i="3"/>
  <c r="DF719" i="3"/>
  <c r="DJ719" i="3" s="1"/>
  <c r="DG719" i="3"/>
  <c r="R344" i="1"/>
  <c r="Q344" i="1"/>
  <c r="S344" i="1"/>
  <c r="T344" i="1"/>
  <c r="U344" i="1"/>
  <c r="CP327" i="1"/>
  <c r="O327" i="1" s="1"/>
  <c r="GM327" i="1" s="1"/>
  <c r="GN327" i="1" s="1"/>
  <c r="DF702" i="3"/>
  <c r="DG702" i="3"/>
  <c r="DJ702" i="3" s="1"/>
  <c r="DH702" i="3"/>
  <c r="DI702" i="3"/>
  <c r="DG613" i="3"/>
  <c r="DH613" i="3"/>
  <c r="DI613" i="3"/>
  <c r="DF613" i="3"/>
  <c r="DJ613" i="3" s="1"/>
  <c r="DF647" i="3"/>
  <c r="DJ647" i="3" s="1"/>
  <c r="DG647" i="3"/>
  <c r="DH647" i="3"/>
  <c r="DI647" i="3"/>
  <c r="X385" i="1"/>
  <c r="Y385" i="1"/>
  <c r="CZ385" i="1"/>
  <c r="CY385" i="1"/>
  <c r="CP348" i="1"/>
  <c r="O348" i="1" s="1"/>
  <c r="GM348" i="1" s="1"/>
  <c r="GN348" i="1" s="1"/>
  <c r="FV293" i="1"/>
  <c r="EM392" i="1"/>
  <c r="EU293" i="1"/>
  <c r="P408" i="1"/>
  <c r="DF633" i="3"/>
  <c r="DG633" i="3"/>
  <c r="DJ633" i="3" s="1"/>
  <c r="DH633" i="3"/>
  <c r="DI633" i="3"/>
  <c r="P385" i="1"/>
  <c r="R385" i="1"/>
  <c r="Q385" i="1"/>
  <c r="T385" i="1"/>
  <c r="V385" i="1"/>
  <c r="V383" i="1"/>
  <c r="W383" i="1"/>
  <c r="ET293" i="1"/>
  <c r="P405" i="1"/>
  <c r="CP426" i="1"/>
  <c r="O426" i="1" s="1"/>
  <c r="AC463" i="1"/>
  <c r="DH780" i="3"/>
  <c r="DF780" i="3"/>
  <c r="DJ780" i="3" s="1"/>
  <c r="DG780" i="3"/>
  <c r="DI780" i="3"/>
  <c r="U331" i="1"/>
  <c r="DF807" i="3"/>
  <c r="DG807" i="3"/>
  <c r="DH807" i="3"/>
  <c r="DI807" i="3"/>
  <c r="DJ807" i="3" s="1"/>
  <c r="X444" i="1"/>
  <c r="GM444" i="1" s="1"/>
  <c r="GN444" i="1" s="1"/>
  <c r="Y444" i="1"/>
  <c r="CY444" i="1"/>
  <c r="CZ444" i="1"/>
  <c r="EB463" i="1"/>
  <c r="DF833" i="3"/>
  <c r="DJ833" i="3" s="1"/>
  <c r="DG833" i="3"/>
  <c r="DH833" i="3"/>
  <c r="DI833" i="3"/>
  <c r="DF873" i="3"/>
  <c r="DJ873" i="3" s="1"/>
  <c r="DG873" i="3"/>
  <c r="DH873" i="3"/>
  <c r="DI873" i="3"/>
  <c r="CP452" i="1"/>
  <c r="O452" i="1" s="1"/>
  <c r="GM452" i="1" s="1"/>
  <c r="GN452" i="1" s="1"/>
  <c r="DG951" i="3"/>
  <c r="DH951" i="3"/>
  <c r="DI951" i="3"/>
  <c r="DF951" i="3"/>
  <c r="DJ951" i="3" s="1"/>
  <c r="Y513" i="1"/>
  <c r="CY513" i="1"/>
  <c r="CZ513" i="1"/>
  <c r="X513" i="1"/>
  <c r="GM513" i="1" s="1"/>
  <c r="GN513" i="1" s="1"/>
  <c r="CP436" i="1"/>
  <c r="O436" i="1" s="1"/>
  <c r="GM436" i="1" s="1"/>
  <c r="GN436" i="1" s="1"/>
  <c r="DH1031" i="3"/>
  <c r="DI1031" i="3"/>
  <c r="DJ1031" i="3" s="1"/>
  <c r="DF1031" i="3"/>
  <c r="DG1031" i="3"/>
  <c r="X543" i="1"/>
  <c r="GM543" i="1" s="1"/>
  <c r="GN543" i="1" s="1"/>
  <c r="CZ543" i="1"/>
  <c r="Y543" i="1"/>
  <c r="CY543" i="1"/>
  <c r="V442" i="1"/>
  <c r="AI463" i="1" s="1"/>
  <c r="DF915" i="3"/>
  <c r="DJ915" i="3" s="1"/>
  <c r="DG915" i="3"/>
  <c r="DH915" i="3"/>
  <c r="DI915" i="3"/>
  <c r="GM527" i="1"/>
  <c r="GN527" i="1" s="1"/>
  <c r="V519" i="1"/>
  <c r="GX524" i="1"/>
  <c r="P510" i="1"/>
  <c r="GA495" i="1"/>
  <c r="ER556" i="1"/>
  <c r="F476" i="1"/>
  <c r="BB424" i="1"/>
  <c r="V509" i="1"/>
  <c r="GX510" i="1"/>
  <c r="CY539" i="1"/>
  <c r="CZ539" i="1"/>
  <c r="X539" i="1"/>
  <c r="Y539" i="1"/>
  <c r="DF1085" i="3"/>
  <c r="DJ1085" i="3" s="1"/>
  <c r="DG1085" i="3"/>
  <c r="DH1085" i="3"/>
  <c r="DI1085" i="3"/>
  <c r="T544" i="1"/>
  <c r="DH1068" i="3"/>
  <c r="DI1068" i="3"/>
  <c r="DF1068" i="3"/>
  <c r="DJ1068" i="3" s="1"/>
  <c r="DG1068" i="3"/>
  <c r="CY541" i="1"/>
  <c r="CZ541" i="1"/>
  <c r="X541" i="1"/>
  <c r="GM541" i="1" s="1"/>
  <c r="GN541" i="1" s="1"/>
  <c r="Y541" i="1"/>
  <c r="EL588" i="1"/>
  <c r="P613" i="1"/>
  <c r="AI588" i="1"/>
  <c r="V595" i="1"/>
  <c r="V554" i="1"/>
  <c r="DG69" i="3"/>
  <c r="DJ69" i="3" s="1"/>
  <c r="DH69" i="3"/>
  <c r="DI69" i="3"/>
  <c r="DF69" i="3"/>
  <c r="DF632" i="3"/>
  <c r="DG632" i="3"/>
  <c r="DH632" i="3"/>
  <c r="DI632" i="3"/>
  <c r="DJ632" i="3" s="1"/>
  <c r="DF752" i="3"/>
  <c r="DG752" i="3"/>
  <c r="DJ752" i="3" s="1"/>
  <c r="DH752" i="3"/>
  <c r="DI752" i="3"/>
  <c r="DF53" i="3"/>
  <c r="DJ53" i="3" s="1"/>
  <c r="DG53" i="3"/>
  <c r="DI53" i="3"/>
  <c r="DH53" i="3"/>
  <c r="DG11" i="3"/>
  <c r="DH11" i="3"/>
  <c r="DF11" i="3"/>
  <c r="DJ11" i="3" s="1"/>
  <c r="DI11" i="3"/>
  <c r="DI294" i="3"/>
  <c r="DF294" i="3"/>
  <c r="DJ294" i="3" s="1"/>
  <c r="DG294" i="3"/>
  <c r="DH294" i="3"/>
  <c r="DF708" i="3"/>
  <c r="DG708" i="3"/>
  <c r="DH708" i="3"/>
  <c r="DI708" i="3"/>
  <c r="DJ708" i="3" s="1"/>
  <c r="DI747" i="3"/>
  <c r="DF747" i="3"/>
  <c r="DJ747" i="3" s="1"/>
  <c r="DG747" i="3"/>
  <c r="DH747" i="3"/>
  <c r="DF688" i="3"/>
  <c r="DJ688" i="3" s="1"/>
  <c r="DG688" i="3"/>
  <c r="DH688" i="3"/>
  <c r="DI688" i="3"/>
  <c r="DF762" i="3"/>
  <c r="DJ762" i="3" s="1"/>
  <c r="DG762" i="3"/>
  <c r="DH762" i="3"/>
  <c r="DI762" i="3"/>
  <c r="DF766" i="3"/>
  <c r="DG766" i="3"/>
  <c r="DH766" i="3"/>
  <c r="DI766" i="3"/>
  <c r="DJ766" i="3" s="1"/>
  <c r="DF732" i="3"/>
  <c r="DJ732" i="3" s="1"/>
  <c r="DG732" i="3"/>
  <c r="DH732" i="3"/>
  <c r="DI732" i="3"/>
  <c r="DF863" i="3"/>
  <c r="DG863" i="3"/>
  <c r="DJ863" i="3" s="1"/>
  <c r="DH863" i="3"/>
  <c r="DI863" i="3"/>
  <c r="DF709" i="3"/>
  <c r="DG709" i="3"/>
  <c r="DJ709" i="3" s="1"/>
  <c r="DH709" i="3"/>
  <c r="DI709" i="3"/>
  <c r="DF866" i="3"/>
  <c r="DJ866" i="3" s="1"/>
  <c r="DG866" i="3"/>
  <c r="DH866" i="3"/>
  <c r="DI866" i="3"/>
  <c r="DF955" i="3"/>
  <c r="DG955" i="3"/>
  <c r="DJ955" i="3" s="1"/>
  <c r="DH955" i="3"/>
  <c r="DI955" i="3"/>
  <c r="DI826" i="3"/>
  <c r="DF826" i="3"/>
  <c r="DJ826" i="3" s="1"/>
  <c r="DG826" i="3"/>
  <c r="DH826" i="3"/>
  <c r="DF905" i="3"/>
  <c r="DG905" i="3"/>
  <c r="DH905" i="3"/>
  <c r="DI905" i="3"/>
  <c r="DJ905" i="3" s="1"/>
  <c r="DI39" i="3"/>
  <c r="DF39" i="3"/>
  <c r="DJ39" i="3" s="1"/>
  <c r="DG39" i="3"/>
  <c r="DH39" i="3"/>
  <c r="DF814" i="3"/>
  <c r="DJ814" i="3" s="1"/>
  <c r="DG814" i="3"/>
  <c r="DH814" i="3"/>
  <c r="DI814" i="3"/>
  <c r="DH10" i="3"/>
  <c r="DI10" i="3"/>
  <c r="DG10" i="3"/>
  <c r="DF10" i="3"/>
  <c r="DJ10" i="3" s="1"/>
  <c r="CY57" i="1"/>
  <c r="X57" i="1"/>
  <c r="GM57" i="1" s="1"/>
  <c r="GN57" i="1" s="1"/>
  <c r="Y57" i="1"/>
  <c r="CZ57" i="1"/>
  <c r="DF1023" i="3"/>
  <c r="DJ1023" i="3" s="1"/>
  <c r="DH1023" i="3"/>
  <c r="DG1023" i="3"/>
  <c r="DI1023" i="3"/>
  <c r="DI70" i="3"/>
  <c r="DF70" i="3"/>
  <c r="DH70" i="3"/>
  <c r="DG70" i="3"/>
  <c r="DJ70" i="3" s="1"/>
  <c r="DF1059" i="3"/>
  <c r="DJ1059" i="3" s="1"/>
  <c r="DG1059" i="3"/>
  <c r="DH1059" i="3"/>
  <c r="DI1059" i="3"/>
  <c r="U61" i="1"/>
  <c r="DH166" i="3"/>
  <c r="DF166" i="3"/>
  <c r="DJ166" i="3" s="1"/>
  <c r="DG166" i="3"/>
  <c r="DI166" i="3"/>
  <c r="P117" i="1"/>
  <c r="CP117" i="1" s="1"/>
  <c r="O117" i="1" s="1"/>
  <c r="Q117" i="1"/>
  <c r="R117" i="1"/>
  <c r="W117" i="1"/>
  <c r="CP72" i="1"/>
  <c r="O72" i="1" s="1"/>
  <c r="GM72" i="1" s="1"/>
  <c r="GN72" i="1" s="1"/>
  <c r="DI128" i="3"/>
  <c r="DF128" i="3"/>
  <c r="DJ128" i="3" s="1"/>
  <c r="DH128" i="3"/>
  <c r="DG128" i="3"/>
  <c r="DF217" i="3"/>
  <c r="DJ217" i="3" s="1"/>
  <c r="DG217" i="3"/>
  <c r="DH217" i="3"/>
  <c r="DI217" i="3"/>
  <c r="Q98" i="1"/>
  <c r="R98" i="1"/>
  <c r="S98" i="1"/>
  <c r="P98" i="1"/>
  <c r="P65" i="1"/>
  <c r="CP65" i="1" s="1"/>
  <c r="O65" i="1" s="1"/>
  <c r="DI205" i="3"/>
  <c r="DG205" i="3"/>
  <c r="DF205" i="3"/>
  <c r="DJ205" i="3" s="1"/>
  <c r="DH205" i="3"/>
  <c r="DF180" i="3"/>
  <c r="DG180" i="3"/>
  <c r="DJ180" i="3" s="1"/>
  <c r="DH180" i="3"/>
  <c r="DI180" i="3"/>
  <c r="GM45" i="1"/>
  <c r="GN45" i="1" s="1"/>
  <c r="GX71" i="1"/>
  <c r="DF266" i="3"/>
  <c r="DG266" i="3"/>
  <c r="DJ266" i="3" s="1"/>
  <c r="DH266" i="3"/>
  <c r="DI266" i="3"/>
  <c r="DF335" i="3"/>
  <c r="DJ335" i="3" s="1"/>
  <c r="DG335" i="3"/>
  <c r="DH335" i="3"/>
  <c r="DI335" i="3"/>
  <c r="DF292" i="3"/>
  <c r="DJ292" i="3" s="1"/>
  <c r="DG292" i="3"/>
  <c r="DH292" i="3"/>
  <c r="DI292" i="3"/>
  <c r="P97" i="1"/>
  <c r="Q97" i="1"/>
  <c r="R97" i="1"/>
  <c r="S97" i="1"/>
  <c r="V97" i="1"/>
  <c r="T97" i="1"/>
  <c r="V98" i="1"/>
  <c r="V117" i="1"/>
  <c r="DF376" i="3"/>
  <c r="DJ376" i="3" s="1"/>
  <c r="DG376" i="3"/>
  <c r="DH376" i="3"/>
  <c r="DI376" i="3"/>
  <c r="V80" i="1"/>
  <c r="Y111" i="1"/>
  <c r="CY111" i="1"/>
  <c r="CZ111" i="1"/>
  <c r="X111" i="1"/>
  <c r="S165" i="1"/>
  <c r="Q165" i="1"/>
  <c r="R165" i="1"/>
  <c r="P165" i="1"/>
  <c r="CP165" i="1" s="1"/>
  <c r="O165" i="1" s="1"/>
  <c r="V165" i="1"/>
  <c r="GX165" i="1"/>
  <c r="T102" i="1"/>
  <c r="GX102" i="1"/>
  <c r="U97" i="1"/>
  <c r="U117" i="1"/>
  <c r="DF235" i="3"/>
  <c r="DJ235" i="3" s="1"/>
  <c r="DG235" i="3"/>
  <c r="DH235" i="3"/>
  <c r="DI235" i="3"/>
  <c r="CZ157" i="1"/>
  <c r="X157" i="1"/>
  <c r="Y157" i="1"/>
  <c r="CY157" i="1"/>
  <c r="DF303" i="3"/>
  <c r="DJ303" i="3" s="1"/>
  <c r="DG303" i="3"/>
  <c r="DH303" i="3"/>
  <c r="DI303" i="3"/>
  <c r="CP130" i="1"/>
  <c r="O130" i="1" s="1"/>
  <c r="Q166" i="1"/>
  <c r="U166" i="1"/>
  <c r="R166" i="1"/>
  <c r="S166" i="1"/>
  <c r="CP181" i="1"/>
  <c r="O181" i="1" s="1"/>
  <c r="DG402" i="3"/>
  <c r="DH402" i="3"/>
  <c r="DI402" i="3"/>
  <c r="DF402" i="3"/>
  <c r="DJ402" i="3" s="1"/>
  <c r="CY163" i="1"/>
  <c r="CZ163" i="1"/>
  <c r="X163" i="1"/>
  <c r="GM163" i="1" s="1"/>
  <c r="GN163" i="1" s="1"/>
  <c r="Y163" i="1"/>
  <c r="CZ240" i="1"/>
  <c r="X240" i="1"/>
  <c r="GM240" i="1" s="1"/>
  <c r="GN240" i="1" s="1"/>
  <c r="Y240" i="1"/>
  <c r="CY240" i="1"/>
  <c r="DF445" i="3"/>
  <c r="DG445" i="3"/>
  <c r="DJ445" i="3" s="1"/>
  <c r="DH445" i="3"/>
  <c r="DI445" i="3"/>
  <c r="R230" i="1"/>
  <c r="P230" i="1"/>
  <c r="Q230" i="1"/>
  <c r="X238" i="1"/>
  <c r="GM238" i="1" s="1"/>
  <c r="GN238" i="1" s="1"/>
  <c r="Y238" i="1"/>
  <c r="CY238" i="1"/>
  <c r="CZ238" i="1"/>
  <c r="GX110" i="1"/>
  <c r="W165" i="1"/>
  <c r="CY207" i="1"/>
  <c r="CZ207" i="1"/>
  <c r="X207" i="1"/>
  <c r="Y207" i="1"/>
  <c r="DF414" i="3"/>
  <c r="DJ414" i="3" s="1"/>
  <c r="DG414" i="3"/>
  <c r="DH414" i="3"/>
  <c r="DI414" i="3"/>
  <c r="DF598" i="3"/>
  <c r="DJ598" i="3" s="1"/>
  <c r="DG598" i="3"/>
  <c r="DH598" i="3"/>
  <c r="DI598" i="3"/>
  <c r="DF519" i="3"/>
  <c r="DJ519" i="3" s="1"/>
  <c r="DG519" i="3"/>
  <c r="DH519" i="3"/>
  <c r="DI519" i="3"/>
  <c r="DH575" i="3"/>
  <c r="DI575" i="3"/>
  <c r="DF575" i="3"/>
  <c r="DJ575" i="3" s="1"/>
  <c r="DG575" i="3"/>
  <c r="GX180" i="1"/>
  <c r="DF498" i="3"/>
  <c r="DG498" i="3"/>
  <c r="DJ498" i="3" s="1"/>
  <c r="DH498" i="3"/>
  <c r="DI498" i="3"/>
  <c r="DF562" i="3"/>
  <c r="DJ562" i="3" s="1"/>
  <c r="DH562" i="3"/>
  <c r="DI562" i="3"/>
  <c r="DG562" i="3"/>
  <c r="DF479" i="3"/>
  <c r="DJ479" i="3" s="1"/>
  <c r="DG479" i="3"/>
  <c r="DH479" i="3"/>
  <c r="DI479" i="3"/>
  <c r="DH485" i="3"/>
  <c r="DI485" i="3"/>
  <c r="DF485" i="3"/>
  <c r="DG485" i="3"/>
  <c r="DJ485" i="3" s="1"/>
  <c r="DF547" i="3"/>
  <c r="DJ547" i="3" s="1"/>
  <c r="DG547" i="3"/>
  <c r="DH547" i="3"/>
  <c r="DI547" i="3"/>
  <c r="Q258" i="1"/>
  <c r="R258" i="1"/>
  <c r="P258" i="1"/>
  <c r="V258" i="1"/>
  <c r="GX258" i="1"/>
  <c r="DF458" i="3"/>
  <c r="DJ458" i="3" s="1"/>
  <c r="DH458" i="3"/>
  <c r="DI458" i="3"/>
  <c r="DG458" i="3"/>
  <c r="CP331" i="1"/>
  <c r="O331" i="1" s="1"/>
  <c r="V230" i="1"/>
  <c r="DF716" i="3"/>
  <c r="DG716" i="3"/>
  <c r="DJ716" i="3" s="1"/>
  <c r="DH716" i="3"/>
  <c r="DI716" i="3"/>
  <c r="DG765" i="3"/>
  <c r="DH765" i="3"/>
  <c r="DI765" i="3"/>
  <c r="DF765" i="3"/>
  <c r="DJ765" i="3" s="1"/>
  <c r="X342" i="1"/>
  <c r="CY342" i="1"/>
  <c r="CZ342" i="1"/>
  <c r="Y342" i="1"/>
  <c r="GM375" i="1"/>
  <c r="GN375" i="1" s="1"/>
  <c r="DI728" i="3"/>
  <c r="DJ728" i="3" s="1"/>
  <c r="DF728" i="3"/>
  <c r="DG728" i="3"/>
  <c r="DH728" i="3"/>
  <c r="DH711" i="3"/>
  <c r="DI711" i="3"/>
  <c r="DF711" i="3"/>
  <c r="DG711" i="3"/>
  <c r="DJ711" i="3" s="1"/>
  <c r="DF642" i="3"/>
  <c r="DJ642" i="3" s="1"/>
  <c r="DG642" i="3"/>
  <c r="DH642" i="3"/>
  <c r="DI642" i="3"/>
  <c r="DG854" i="3"/>
  <c r="DH854" i="3"/>
  <c r="DI854" i="3"/>
  <c r="DF854" i="3"/>
  <c r="DJ854" i="3" s="1"/>
  <c r="GM381" i="1"/>
  <c r="GN381" i="1" s="1"/>
  <c r="DG775" i="3"/>
  <c r="DJ775" i="3" s="1"/>
  <c r="DI775" i="3"/>
  <c r="DF775" i="3"/>
  <c r="DH775" i="3"/>
  <c r="Q429" i="1"/>
  <c r="DV463" i="1" s="1"/>
  <c r="R429" i="1"/>
  <c r="DW463" i="1" s="1"/>
  <c r="GX429" i="1"/>
  <c r="P429" i="1"/>
  <c r="DF832" i="3"/>
  <c r="DG832" i="3"/>
  <c r="DJ832" i="3" s="1"/>
  <c r="DH832" i="3"/>
  <c r="DI832" i="3"/>
  <c r="DF872" i="3"/>
  <c r="DJ872" i="3" s="1"/>
  <c r="DG872" i="3"/>
  <c r="DH872" i="3"/>
  <c r="DI872" i="3"/>
  <c r="DF942" i="3"/>
  <c r="DG942" i="3"/>
  <c r="DJ942" i="3" s="1"/>
  <c r="DH942" i="3"/>
  <c r="DI942" i="3"/>
  <c r="DG958" i="3"/>
  <c r="DH958" i="3"/>
  <c r="DI958" i="3"/>
  <c r="DF958" i="3"/>
  <c r="DJ958" i="3" s="1"/>
  <c r="CP503" i="1"/>
  <c r="O503" i="1" s="1"/>
  <c r="GM503" i="1" s="1"/>
  <c r="GN503" i="1" s="1"/>
  <c r="BY424" i="1"/>
  <c r="AP463" i="1"/>
  <c r="CI463" i="1"/>
  <c r="CZ501" i="1"/>
  <c r="CY501" i="1"/>
  <c r="X501" i="1"/>
  <c r="Y501" i="1"/>
  <c r="V361" i="1"/>
  <c r="X526" i="1"/>
  <c r="GM526" i="1" s="1"/>
  <c r="GN526" i="1" s="1"/>
  <c r="Y526" i="1"/>
  <c r="CY526" i="1"/>
  <c r="CZ526" i="1"/>
  <c r="CY533" i="1"/>
  <c r="CZ533" i="1"/>
  <c r="X533" i="1"/>
  <c r="Y533" i="1"/>
  <c r="ET495" i="1"/>
  <c r="P569" i="1"/>
  <c r="X551" i="1"/>
  <c r="GM551" i="1" s="1"/>
  <c r="GN551" i="1" s="1"/>
  <c r="Y551" i="1"/>
  <c r="CY551" i="1"/>
  <c r="CZ551" i="1"/>
  <c r="DF1084" i="3"/>
  <c r="DJ1084" i="3" s="1"/>
  <c r="DG1084" i="3"/>
  <c r="DH1084" i="3"/>
  <c r="DI1084" i="3"/>
  <c r="EV495" i="1"/>
  <c r="P581" i="1"/>
  <c r="W544" i="1"/>
  <c r="EL495" i="1"/>
  <c r="P574" i="1"/>
  <c r="P614" i="1"/>
  <c r="EM588" i="1"/>
  <c r="AJ588" i="1"/>
  <c r="W595" i="1"/>
  <c r="DG29" i="3"/>
  <c r="DH29" i="3"/>
  <c r="DF29" i="3"/>
  <c r="DJ29" i="3" s="1"/>
  <c r="DI29" i="3"/>
  <c r="DF369" i="3"/>
  <c r="DG369" i="3"/>
  <c r="DJ369" i="3" s="1"/>
  <c r="DH369" i="3"/>
  <c r="DI369" i="3"/>
  <c r="DF608" i="3"/>
  <c r="DG608" i="3"/>
  <c r="DJ608" i="3" s="1"/>
  <c r="DH608" i="3"/>
  <c r="DI608" i="3"/>
  <c r="DI718" i="3"/>
  <c r="DF718" i="3"/>
  <c r="DJ718" i="3" s="1"/>
  <c r="DG718" i="3"/>
  <c r="DH718" i="3"/>
  <c r="DF129" i="3"/>
  <c r="DG129" i="3"/>
  <c r="DI129" i="3"/>
  <c r="DJ129" i="3" s="1"/>
  <c r="DH129" i="3"/>
  <c r="DH204" i="3"/>
  <c r="DF204" i="3"/>
  <c r="DJ204" i="3" s="1"/>
  <c r="DG204" i="3"/>
  <c r="DI204" i="3"/>
  <c r="DG372" i="3"/>
  <c r="DH372" i="3"/>
  <c r="DI372" i="3"/>
  <c r="DF372" i="3"/>
  <c r="DJ372" i="3" s="1"/>
  <c r="DF469" i="3"/>
  <c r="DG469" i="3"/>
  <c r="DJ469" i="3" s="1"/>
  <c r="DH469" i="3"/>
  <c r="DI469" i="3"/>
  <c r="DF415" i="3"/>
  <c r="DJ415" i="3" s="1"/>
  <c r="DG415" i="3"/>
  <c r="DH415" i="3"/>
  <c r="DI415" i="3"/>
  <c r="DI704" i="3"/>
  <c r="DF704" i="3"/>
  <c r="DG704" i="3"/>
  <c r="DJ704" i="3" s="1"/>
  <c r="DH704" i="3"/>
  <c r="DF878" i="3"/>
  <c r="DG878" i="3"/>
  <c r="DJ878" i="3" s="1"/>
  <c r="DH878" i="3"/>
  <c r="DI878" i="3"/>
  <c r="CP42" i="1"/>
  <c r="O42" i="1" s="1"/>
  <c r="GM42" i="1" s="1"/>
  <c r="GN42" i="1" s="1"/>
  <c r="DG76" i="3"/>
  <c r="DH76" i="3"/>
  <c r="DF76" i="3"/>
  <c r="DJ76" i="3" s="1"/>
  <c r="DI76" i="3"/>
  <c r="DG1076" i="3"/>
  <c r="DH1076" i="3"/>
  <c r="DI1076" i="3"/>
  <c r="DF1076" i="3"/>
  <c r="DJ1076" i="3" s="1"/>
  <c r="X91" i="1"/>
  <c r="CY91" i="1"/>
  <c r="CZ91" i="1"/>
  <c r="Y91" i="1"/>
  <c r="DF170" i="3"/>
  <c r="DJ170" i="3" s="1"/>
  <c r="DG170" i="3"/>
  <c r="DH170" i="3"/>
  <c r="DI170" i="3"/>
  <c r="DG127" i="3"/>
  <c r="DH127" i="3"/>
  <c r="DF127" i="3"/>
  <c r="DJ127" i="3" s="1"/>
  <c r="DI127" i="3"/>
  <c r="DF209" i="3"/>
  <c r="DG209" i="3"/>
  <c r="DH209" i="3"/>
  <c r="DI209" i="3"/>
  <c r="DJ209" i="3" s="1"/>
  <c r="GM114" i="1"/>
  <c r="GN114" i="1" s="1"/>
  <c r="GM50" i="1"/>
  <c r="GN50" i="1" s="1"/>
  <c r="DF203" i="3"/>
  <c r="DJ203" i="3" s="1"/>
  <c r="DI203" i="3"/>
  <c r="DG203" i="3"/>
  <c r="DH203" i="3"/>
  <c r="DF183" i="3"/>
  <c r="DJ183" i="3" s="1"/>
  <c r="DG183" i="3"/>
  <c r="DH183" i="3"/>
  <c r="DI183" i="3"/>
  <c r="P102" i="1"/>
  <c r="CP102" i="1" s="1"/>
  <c r="O102" i="1" s="1"/>
  <c r="CP95" i="1"/>
  <c r="O95" i="1" s="1"/>
  <c r="DG265" i="3"/>
  <c r="DJ265" i="3" s="1"/>
  <c r="DF265" i="3"/>
  <c r="DH265" i="3"/>
  <c r="DI265" i="3"/>
  <c r="DF334" i="3"/>
  <c r="DJ334" i="3" s="1"/>
  <c r="DG334" i="3"/>
  <c r="DH334" i="3"/>
  <c r="DI334" i="3"/>
  <c r="DF288" i="3"/>
  <c r="DJ288" i="3" s="1"/>
  <c r="DG288" i="3"/>
  <c r="DH288" i="3"/>
  <c r="DI288" i="3"/>
  <c r="DG154" i="3"/>
  <c r="DH154" i="3"/>
  <c r="DF154" i="3"/>
  <c r="DJ154" i="3" s="1"/>
  <c r="DI154" i="3"/>
  <c r="CY145" i="1"/>
  <c r="CZ145" i="1"/>
  <c r="X145" i="1"/>
  <c r="GM145" i="1" s="1"/>
  <c r="GN145" i="1" s="1"/>
  <c r="Y145" i="1"/>
  <c r="DG248" i="3"/>
  <c r="DJ248" i="3" s="1"/>
  <c r="DH248" i="3"/>
  <c r="DF248" i="3"/>
  <c r="DI248" i="3"/>
  <c r="DF315" i="3"/>
  <c r="DG315" i="3"/>
  <c r="DH315" i="3"/>
  <c r="DI315" i="3"/>
  <c r="DJ315" i="3" s="1"/>
  <c r="DF367" i="3"/>
  <c r="DG367" i="3"/>
  <c r="DJ367" i="3" s="1"/>
  <c r="DH367" i="3"/>
  <c r="DI367" i="3"/>
  <c r="GX105" i="1"/>
  <c r="GX97" i="1"/>
  <c r="CZ160" i="1"/>
  <c r="X160" i="1"/>
  <c r="Y160" i="1"/>
  <c r="CY160" i="1"/>
  <c r="GM134" i="1"/>
  <c r="GN134" i="1" s="1"/>
  <c r="CY182" i="1"/>
  <c r="CZ182" i="1"/>
  <c r="X182" i="1"/>
  <c r="Y182" i="1"/>
  <c r="CZ243" i="1"/>
  <c r="X243" i="1"/>
  <c r="GM243" i="1" s="1"/>
  <c r="GN243" i="1" s="1"/>
  <c r="Y243" i="1"/>
  <c r="CY243" i="1"/>
  <c r="CP197" i="1"/>
  <c r="O197" i="1" s="1"/>
  <c r="GM197" i="1" s="1"/>
  <c r="GN197" i="1" s="1"/>
  <c r="X209" i="1"/>
  <c r="Y209" i="1"/>
  <c r="CY209" i="1"/>
  <c r="CZ209" i="1"/>
  <c r="DF444" i="3"/>
  <c r="DG444" i="3"/>
  <c r="DJ444" i="3" s="1"/>
  <c r="DH444" i="3"/>
  <c r="DI444" i="3"/>
  <c r="P166" i="1"/>
  <c r="CP166" i="1" s="1"/>
  <c r="O166" i="1" s="1"/>
  <c r="DF597" i="3"/>
  <c r="DJ597" i="3" s="1"/>
  <c r="DG597" i="3"/>
  <c r="DH597" i="3"/>
  <c r="DI597" i="3"/>
  <c r="CP259" i="1"/>
  <c r="O259" i="1" s="1"/>
  <c r="GM259" i="1" s="1"/>
  <c r="GN259" i="1" s="1"/>
  <c r="DF497" i="3"/>
  <c r="DG497" i="3"/>
  <c r="DH497" i="3"/>
  <c r="DI497" i="3"/>
  <c r="DJ497" i="3" s="1"/>
  <c r="DG557" i="3"/>
  <c r="DH557" i="3"/>
  <c r="DI557" i="3"/>
  <c r="DF557" i="3"/>
  <c r="DJ557" i="3" s="1"/>
  <c r="U230" i="1"/>
  <c r="DH477" i="3"/>
  <c r="DI477" i="3"/>
  <c r="DF477" i="3"/>
  <c r="DJ477" i="3" s="1"/>
  <c r="DG477" i="3"/>
  <c r="W230" i="1"/>
  <c r="U299" i="1"/>
  <c r="Q299" i="1"/>
  <c r="R299" i="1"/>
  <c r="S299" i="1"/>
  <c r="DI621" i="3"/>
  <c r="DJ621" i="3" s="1"/>
  <c r="DG621" i="3"/>
  <c r="DF621" i="3"/>
  <c r="DH621" i="3"/>
  <c r="V254" i="1"/>
  <c r="DF484" i="3"/>
  <c r="DG484" i="3"/>
  <c r="DJ484" i="3" s="1"/>
  <c r="DH484" i="3"/>
  <c r="DI484" i="3"/>
  <c r="CP314" i="1"/>
  <c r="O314" i="1" s="1"/>
  <c r="DH530" i="3"/>
  <c r="DI530" i="3"/>
  <c r="DF530" i="3"/>
  <c r="DJ530" i="3" s="1"/>
  <c r="DG530" i="3"/>
  <c r="DG592" i="3"/>
  <c r="DF592" i="3"/>
  <c r="DJ592" i="3" s="1"/>
  <c r="DH592" i="3"/>
  <c r="DI592" i="3"/>
  <c r="GM239" i="1"/>
  <c r="GN239" i="1" s="1"/>
  <c r="CY332" i="1"/>
  <c r="X332" i="1"/>
  <c r="Y332" i="1"/>
  <c r="CZ332" i="1"/>
  <c r="V336" i="1"/>
  <c r="DH764" i="3"/>
  <c r="DI764" i="3"/>
  <c r="DF764" i="3"/>
  <c r="DJ764" i="3" s="1"/>
  <c r="DG764" i="3"/>
  <c r="GM379" i="1"/>
  <c r="GN379" i="1" s="1"/>
  <c r="R346" i="1"/>
  <c r="P346" i="1"/>
  <c r="CP346" i="1" s="1"/>
  <c r="O346" i="1" s="1"/>
  <c r="Q346" i="1"/>
  <c r="S346" i="1"/>
  <c r="U346" i="1"/>
  <c r="DF701" i="3"/>
  <c r="DG701" i="3"/>
  <c r="DH701" i="3"/>
  <c r="DI701" i="3"/>
  <c r="DJ701" i="3" s="1"/>
  <c r="Q358" i="1"/>
  <c r="R358" i="1"/>
  <c r="T358" i="1"/>
  <c r="CY302" i="1"/>
  <c r="CZ302" i="1"/>
  <c r="X302" i="1"/>
  <c r="Y302" i="1"/>
  <c r="DG769" i="3"/>
  <c r="DH769" i="3"/>
  <c r="DI769" i="3"/>
  <c r="DF769" i="3"/>
  <c r="DJ769" i="3" s="1"/>
  <c r="DF710" i="3"/>
  <c r="DG710" i="3"/>
  <c r="DJ710" i="3" s="1"/>
  <c r="DH710" i="3"/>
  <c r="DI710" i="3"/>
  <c r="S358" i="1"/>
  <c r="DF743" i="3"/>
  <c r="DG743" i="3"/>
  <c r="DJ743" i="3" s="1"/>
  <c r="DH743" i="3"/>
  <c r="DI743" i="3"/>
  <c r="X355" i="1"/>
  <c r="GM355" i="1" s="1"/>
  <c r="GN355" i="1" s="1"/>
  <c r="Y355" i="1"/>
  <c r="CY355" i="1"/>
  <c r="CZ355" i="1"/>
  <c r="DH853" i="3"/>
  <c r="DI853" i="3"/>
  <c r="DF853" i="3"/>
  <c r="DJ853" i="3" s="1"/>
  <c r="DG853" i="3"/>
  <c r="CZ361" i="1"/>
  <c r="X361" i="1"/>
  <c r="Y361" i="1"/>
  <c r="CY361" i="1"/>
  <c r="CD293" i="1"/>
  <c r="AU392" i="1"/>
  <c r="W358" i="1"/>
  <c r="CZ427" i="1"/>
  <c r="X427" i="1"/>
  <c r="Y427" i="1"/>
  <c r="CY427" i="1"/>
  <c r="FR293" i="1"/>
  <c r="EI392" i="1"/>
  <c r="FY392" i="1"/>
  <c r="GA392" i="1"/>
  <c r="U383" i="1"/>
  <c r="P339" i="1"/>
  <c r="DF871" i="3"/>
  <c r="DJ871" i="3" s="1"/>
  <c r="DG871" i="3"/>
  <c r="DH871" i="3"/>
  <c r="DI871" i="3"/>
  <c r="GM433" i="1"/>
  <c r="GN433" i="1" s="1"/>
  <c r="DH941" i="3"/>
  <c r="DI941" i="3"/>
  <c r="DJ941" i="3" s="1"/>
  <c r="DF941" i="3"/>
  <c r="DG941" i="3"/>
  <c r="S510" i="1"/>
  <c r="DF900" i="3"/>
  <c r="DJ900" i="3" s="1"/>
  <c r="DG900" i="3"/>
  <c r="DH900" i="3"/>
  <c r="DI900" i="3"/>
  <c r="DG974" i="3"/>
  <c r="DH974" i="3"/>
  <c r="DI974" i="3"/>
  <c r="DF974" i="3"/>
  <c r="DJ974" i="3" s="1"/>
  <c r="CY435" i="1"/>
  <c r="CZ435" i="1"/>
  <c r="X435" i="1"/>
  <c r="GM435" i="1" s="1"/>
  <c r="GN435" i="1" s="1"/>
  <c r="Y435" i="1"/>
  <c r="U505" i="1"/>
  <c r="DF1056" i="3"/>
  <c r="DJ1056" i="3" s="1"/>
  <c r="DG1056" i="3"/>
  <c r="DH1056" i="3"/>
  <c r="DI1056" i="3"/>
  <c r="GB556" i="1"/>
  <c r="CP367" i="1"/>
  <c r="O367" i="1" s="1"/>
  <c r="GM367" i="1" s="1"/>
  <c r="GN367" i="1" s="1"/>
  <c r="DG757" i="3"/>
  <c r="DH757" i="3"/>
  <c r="DI757" i="3"/>
  <c r="DF757" i="3"/>
  <c r="DJ757" i="3" s="1"/>
  <c r="DF1039" i="3"/>
  <c r="DJ1039" i="3" s="1"/>
  <c r="DH1039" i="3"/>
  <c r="DG1039" i="3"/>
  <c r="DI1039" i="3"/>
  <c r="GX336" i="1"/>
  <c r="CP354" i="1"/>
  <c r="O354" i="1" s="1"/>
  <c r="GM354" i="1" s="1"/>
  <c r="GN354" i="1" s="1"/>
  <c r="DG966" i="3"/>
  <c r="DH966" i="3"/>
  <c r="DI966" i="3"/>
  <c r="DF966" i="3"/>
  <c r="DJ966" i="3" s="1"/>
  <c r="CY447" i="1"/>
  <c r="CZ447" i="1"/>
  <c r="X447" i="1"/>
  <c r="GM447" i="1" s="1"/>
  <c r="GN447" i="1" s="1"/>
  <c r="Y447" i="1"/>
  <c r="DG907" i="3"/>
  <c r="DJ907" i="3" s="1"/>
  <c r="DF907" i="3"/>
  <c r="DH907" i="3"/>
  <c r="DI907" i="3"/>
  <c r="CD424" i="1"/>
  <c r="AU463" i="1"/>
  <c r="CP501" i="1"/>
  <c r="O501" i="1" s="1"/>
  <c r="Q509" i="1"/>
  <c r="AD556" i="1" s="1"/>
  <c r="P509" i="1"/>
  <c r="R509" i="1"/>
  <c r="S509" i="1"/>
  <c r="AF556" i="1" s="1"/>
  <c r="T509" i="1"/>
  <c r="AG556" i="1" s="1"/>
  <c r="U509" i="1"/>
  <c r="CY542" i="1"/>
  <c r="CZ542" i="1"/>
  <c r="X542" i="1"/>
  <c r="Y542" i="1"/>
  <c r="CP446" i="1"/>
  <c r="O446" i="1" s="1"/>
  <c r="GM446" i="1" s="1"/>
  <c r="GN446" i="1" s="1"/>
  <c r="Y554" i="1"/>
  <c r="X554" i="1"/>
  <c r="CY554" i="1"/>
  <c r="CZ554" i="1"/>
  <c r="DH1082" i="3"/>
  <c r="DI1082" i="3"/>
  <c r="DF1082" i="3"/>
  <c r="DG1082" i="3"/>
  <c r="DJ1082" i="3" s="1"/>
  <c r="CY547" i="1"/>
  <c r="X547" i="1"/>
  <c r="GM547" i="1" s="1"/>
  <c r="GN547" i="1" s="1"/>
  <c r="Y547" i="1"/>
  <c r="CZ547" i="1"/>
  <c r="DI1067" i="3"/>
  <c r="DF1067" i="3"/>
  <c r="DJ1067" i="3" s="1"/>
  <c r="DG1067" i="3"/>
  <c r="DH1067" i="3"/>
  <c r="DZ588" i="1"/>
  <c r="DM595" i="1"/>
  <c r="DF130" i="3"/>
  <c r="DG130" i="3"/>
  <c r="DJ130" i="3" s="1"/>
  <c r="DI130" i="3"/>
  <c r="DH130" i="3"/>
  <c r="DF333" i="3"/>
  <c r="DH333" i="3"/>
  <c r="DG333" i="3"/>
  <c r="DJ333" i="3" s="1"/>
  <c r="DI333" i="3"/>
  <c r="DF551" i="3"/>
  <c r="DJ551" i="3" s="1"/>
  <c r="DG551" i="3"/>
  <c r="DH551" i="3"/>
  <c r="DI551" i="3"/>
  <c r="DF1041" i="3"/>
  <c r="DG1041" i="3"/>
  <c r="DH1041" i="3"/>
  <c r="DI1041" i="3"/>
  <c r="DJ1041" i="3" s="1"/>
  <c r="DF54" i="3"/>
  <c r="DJ54" i="3" s="1"/>
  <c r="DH54" i="3"/>
  <c r="DI54" i="3"/>
  <c r="DG54" i="3"/>
  <c r="DF137" i="3"/>
  <c r="DJ137" i="3" s="1"/>
  <c r="DG137" i="3"/>
  <c r="DH137" i="3"/>
  <c r="DI137" i="3"/>
  <c r="DF377" i="3"/>
  <c r="DJ377" i="3" s="1"/>
  <c r="DG377" i="3"/>
  <c r="DH377" i="3"/>
  <c r="DI377" i="3"/>
  <c r="DF542" i="3"/>
  <c r="DG542" i="3"/>
  <c r="DJ542" i="3" s="1"/>
  <c r="DI542" i="3"/>
  <c r="DH542" i="3"/>
  <c r="DF615" i="3"/>
  <c r="DJ615" i="3" s="1"/>
  <c r="DG615" i="3"/>
  <c r="DH615" i="3"/>
  <c r="DI615" i="3"/>
  <c r="DG101" i="3"/>
  <c r="DF101" i="3"/>
  <c r="DJ101" i="3" s="1"/>
  <c r="DH101" i="3"/>
  <c r="DI101" i="3"/>
  <c r="DF148" i="3"/>
  <c r="DG148" i="3"/>
  <c r="DJ148" i="3" s="1"/>
  <c r="DH148" i="3"/>
  <c r="DI148" i="3"/>
  <c r="DF309" i="3"/>
  <c r="DJ309" i="3" s="1"/>
  <c r="DG309" i="3"/>
  <c r="DH309" i="3"/>
  <c r="DI309" i="3"/>
  <c r="DF528" i="3"/>
  <c r="DG528" i="3"/>
  <c r="DJ528" i="3" s="1"/>
  <c r="DH528" i="3"/>
  <c r="DI528" i="3"/>
  <c r="DF490" i="3"/>
  <c r="DJ490" i="3" s="1"/>
  <c r="DG490" i="3"/>
  <c r="DH490" i="3"/>
  <c r="DI490" i="3"/>
  <c r="DF514" i="3"/>
  <c r="DG514" i="3"/>
  <c r="DJ514" i="3" s="1"/>
  <c r="DH514" i="3"/>
  <c r="DI514" i="3"/>
  <c r="DF695" i="3"/>
  <c r="DJ695" i="3" s="1"/>
  <c r="DG695" i="3"/>
  <c r="DH695" i="3"/>
  <c r="DI695" i="3"/>
  <c r="DG783" i="3"/>
  <c r="DJ783" i="3" s="1"/>
  <c r="DI783" i="3"/>
  <c r="DH783" i="3"/>
  <c r="DF783" i="3"/>
  <c r="DI868" i="3"/>
  <c r="DJ868" i="3" s="1"/>
  <c r="DF868" i="3"/>
  <c r="DG868" i="3"/>
  <c r="DH868" i="3"/>
  <c r="DI949" i="3"/>
  <c r="DF949" i="3"/>
  <c r="DJ949" i="3" s="1"/>
  <c r="DG949" i="3"/>
  <c r="DH949" i="3"/>
  <c r="DF35" i="3"/>
  <c r="DJ35" i="3" s="1"/>
  <c r="DG35" i="3"/>
  <c r="DI35" i="3"/>
  <c r="DH35" i="3"/>
  <c r="DF971" i="3"/>
  <c r="DG971" i="3"/>
  <c r="DH971" i="3"/>
  <c r="DI971" i="3"/>
  <c r="DJ971" i="3" s="1"/>
  <c r="DH64" i="3"/>
  <c r="DI64" i="3"/>
  <c r="DG64" i="3"/>
  <c r="DF64" i="3"/>
  <c r="DJ64" i="3" s="1"/>
  <c r="Q65" i="1"/>
  <c r="R65" i="1"/>
  <c r="V65" i="1"/>
  <c r="S65" i="1"/>
  <c r="DG48" i="3"/>
  <c r="DJ48" i="3" s="1"/>
  <c r="DH48" i="3"/>
  <c r="DF48" i="3"/>
  <c r="DI48" i="3"/>
  <c r="DF108" i="3"/>
  <c r="DJ108" i="3" s="1"/>
  <c r="DI108" i="3"/>
  <c r="DG108" i="3"/>
  <c r="DH108" i="3"/>
  <c r="DG140" i="3"/>
  <c r="DH140" i="3"/>
  <c r="DI140" i="3"/>
  <c r="DF140" i="3"/>
  <c r="DJ140" i="3" s="1"/>
  <c r="DH188" i="3"/>
  <c r="DI188" i="3"/>
  <c r="DF188" i="3"/>
  <c r="DJ188" i="3" s="1"/>
  <c r="DG188" i="3"/>
  <c r="DH313" i="3"/>
  <c r="DI313" i="3"/>
  <c r="DF313" i="3"/>
  <c r="DJ313" i="3" s="1"/>
  <c r="DG313" i="3"/>
  <c r="DF555" i="3"/>
  <c r="DG555" i="3"/>
  <c r="DJ555" i="3" s="1"/>
  <c r="DH555" i="3"/>
  <c r="DI555" i="3"/>
  <c r="DF397" i="3"/>
  <c r="DJ397" i="3" s="1"/>
  <c r="DG397" i="3"/>
  <c r="DH397" i="3"/>
  <c r="DI397" i="3"/>
  <c r="DG563" i="3"/>
  <c r="DH563" i="3"/>
  <c r="DI563" i="3"/>
  <c r="DF563" i="3"/>
  <c r="DJ563" i="3" s="1"/>
  <c r="DF686" i="3"/>
  <c r="DG686" i="3"/>
  <c r="DH686" i="3"/>
  <c r="DI686" i="3"/>
  <c r="DJ686" i="3" s="1"/>
  <c r="DF750" i="3"/>
  <c r="DG750" i="3"/>
  <c r="DH750" i="3"/>
  <c r="DI750" i="3"/>
  <c r="DJ750" i="3" s="1"/>
  <c r="DF774" i="3"/>
  <c r="DG774" i="3"/>
  <c r="DJ774" i="3" s="1"/>
  <c r="DI774" i="3"/>
  <c r="DH774" i="3"/>
  <c r="DF972" i="3"/>
  <c r="DG972" i="3"/>
  <c r="DJ972" i="3" s="1"/>
  <c r="DH972" i="3"/>
  <c r="DI972" i="3"/>
  <c r="DF849" i="3"/>
  <c r="DG849" i="3"/>
  <c r="DH849" i="3"/>
  <c r="DI849" i="3"/>
  <c r="DJ849" i="3" s="1"/>
  <c r="DH957" i="3"/>
  <c r="DI957" i="3"/>
  <c r="DF957" i="3"/>
  <c r="DJ957" i="3" s="1"/>
  <c r="DG957" i="3"/>
  <c r="DF1029" i="3"/>
  <c r="DJ1029" i="3" s="1"/>
  <c r="DG1029" i="3"/>
  <c r="DH1029" i="3"/>
  <c r="DI1029" i="3"/>
  <c r="DF919" i="3"/>
  <c r="DG919" i="3"/>
  <c r="DH919" i="3"/>
  <c r="DI919" i="3"/>
  <c r="DJ919" i="3" s="1"/>
  <c r="DF1025" i="3"/>
  <c r="DG1025" i="3"/>
  <c r="DJ1025" i="3" s="1"/>
  <c r="DH1025" i="3"/>
  <c r="DI1025" i="3"/>
  <c r="DI916" i="3"/>
  <c r="DF916" i="3"/>
  <c r="DJ916" i="3" s="1"/>
  <c r="DG916" i="3"/>
  <c r="DH916" i="3"/>
  <c r="CP38" i="1"/>
  <c r="O38" i="1" s="1"/>
  <c r="GM38" i="1" s="1"/>
  <c r="GN38" i="1" s="1"/>
  <c r="DI21" i="3"/>
  <c r="DF21" i="3"/>
  <c r="DJ21" i="3" s="1"/>
  <c r="DG21" i="3"/>
  <c r="DH21" i="3"/>
  <c r="DF947" i="3"/>
  <c r="DJ947" i="3" s="1"/>
  <c r="DG947" i="3"/>
  <c r="DH947" i="3"/>
  <c r="DI947" i="3"/>
  <c r="DF979" i="3"/>
  <c r="DG979" i="3"/>
  <c r="DH979" i="3"/>
  <c r="DI979" i="3"/>
  <c r="DJ979" i="3" s="1"/>
  <c r="DF1080" i="3"/>
  <c r="DG1080" i="3"/>
  <c r="DJ1080" i="3" s="1"/>
  <c r="DH1080" i="3"/>
  <c r="DI1080" i="3"/>
  <c r="DH100" i="3"/>
  <c r="DF100" i="3"/>
  <c r="DJ100" i="3" s="1"/>
  <c r="DG100" i="3"/>
  <c r="DI100" i="3"/>
  <c r="DG106" i="3"/>
  <c r="DH106" i="3"/>
  <c r="DF106" i="3"/>
  <c r="DJ106" i="3" s="1"/>
  <c r="DI106" i="3"/>
  <c r="DF1050" i="3"/>
  <c r="DJ1050" i="3" s="1"/>
  <c r="DG1050" i="3"/>
  <c r="DH1050" i="3"/>
  <c r="DI1050" i="3"/>
  <c r="DF1057" i="3"/>
  <c r="DJ1057" i="3" s="1"/>
  <c r="DG1057" i="3"/>
  <c r="DH1057" i="3"/>
  <c r="DI1057" i="3"/>
  <c r="DG59" i="3"/>
  <c r="DJ59" i="3" s="1"/>
  <c r="DH59" i="3"/>
  <c r="DI59" i="3"/>
  <c r="DF59" i="3"/>
  <c r="GM43" i="1"/>
  <c r="GN43" i="1" s="1"/>
  <c r="DF111" i="3"/>
  <c r="DG111" i="3"/>
  <c r="DJ111" i="3" s="1"/>
  <c r="DH111" i="3"/>
  <c r="DI111" i="3"/>
  <c r="DF1081" i="3"/>
  <c r="DG1081" i="3"/>
  <c r="DJ1081" i="3" s="1"/>
  <c r="DH1081" i="3"/>
  <c r="DI1081" i="3"/>
  <c r="CP92" i="1"/>
  <c r="O92" i="1" s="1"/>
  <c r="GM92" i="1" s="1"/>
  <c r="GN92" i="1" s="1"/>
  <c r="DF173" i="3"/>
  <c r="DJ173" i="3" s="1"/>
  <c r="DG173" i="3"/>
  <c r="DH173" i="3"/>
  <c r="DI173" i="3"/>
  <c r="Q104" i="1"/>
  <c r="R104" i="1"/>
  <c r="S104" i="1"/>
  <c r="U104" i="1"/>
  <c r="P104" i="1"/>
  <c r="GM75" i="1"/>
  <c r="GN75" i="1" s="1"/>
  <c r="W59" i="1"/>
  <c r="EB261" i="1" s="1"/>
  <c r="DF181" i="3"/>
  <c r="DJ181" i="3" s="1"/>
  <c r="DG181" i="3"/>
  <c r="DH181" i="3"/>
  <c r="DI181" i="3"/>
  <c r="DF142" i="3"/>
  <c r="DJ142" i="3" s="1"/>
  <c r="DG142" i="3"/>
  <c r="DH142" i="3"/>
  <c r="DI142" i="3"/>
  <c r="DH272" i="3"/>
  <c r="DF272" i="3"/>
  <c r="DJ272" i="3" s="1"/>
  <c r="DG272" i="3"/>
  <c r="DI272" i="3"/>
  <c r="DF332" i="3"/>
  <c r="DG332" i="3"/>
  <c r="DJ332" i="3" s="1"/>
  <c r="DH332" i="3"/>
  <c r="DI332" i="3"/>
  <c r="V101" i="1"/>
  <c r="DF279" i="3"/>
  <c r="DG279" i="3"/>
  <c r="DH279" i="3"/>
  <c r="DI279" i="3"/>
  <c r="DJ279" i="3" s="1"/>
  <c r="W71" i="1"/>
  <c r="DF322" i="3"/>
  <c r="DJ322" i="3" s="1"/>
  <c r="DG322" i="3"/>
  <c r="DH322" i="3"/>
  <c r="DI322" i="3"/>
  <c r="DF375" i="3"/>
  <c r="DJ375" i="3" s="1"/>
  <c r="DG375" i="3"/>
  <c r="DH375" i="3"/>
  <c r="DI375" i="3"/>
  <c r="GM148" i="1"/>
  <c r="GN148" i="1" s="1"/>
  <c r="S168" i="1"/>
  <c r="Q168" i="1"/>
  <c r="R168" i="1"/>
  <c r="V168" i="1"/>
  <c r="GX168" i="1"/>
  <c r="P168" i="1"/>
  <c r="T104" i="1"/>
  <c r="U111" i="1"/>
  <c r="Y123" i="1"/>
  <c r="CY123" i="1"/>
  <c r="CZ123" i="1"/>
  <c r="X123" i="1"/>
  <c r="DF233" i="3"/>
  <c r="DJ233" i="3" s="1"/>
  <c r="DG233" i="3"/>
  <c r="DH233" i="3"/>
  <c r="DI233" i="3"/>
  <c r="DF308" i="3"/>
  <c r="DJ308" i="3" s="1"/>
  <c r="DG308" i="3"/>
  <c r="DH308" i="3"/>
  <c r="DI308" i="3"/>
  <c r="DG314" i="3"/>
  <c r="DH314" i="3"/>
  <c r="DI314" i="3"/>
  <c r="DF314" i="3"/>
  <c r="DJ314" i="3" s="1"/>
  <c r="DF430" i="3"/>
  <c r="DJ430" i="3" s="1"/>
  <c r="DG430" i="3"/>
  <c r="DH430" i="3"/>
  <c r="DI430" i="3"/>
  <c r="GX98" i="1"/>
  <c r="DH401" i="3"/>
  <c r="DI401" i="3"/>
  <c r="DF401" i="3"/>
  <c r="DJ401" i="3" s="1"/>
  <c r="DG401" i="3"/>
  <c r="X212" i="1"/>
  <c r="GM212" i="1" s="1"/>
  <c r="GN212" i="1" s="1"/>
  <c r="Y212" i="1"/>
  <c r="CY212" i="1"/>
  <c r="CZ212" i="1"/>
  <c r="DF443" i="3"/>
  <c r="DG443" i="3"/>
  <c r="DH443" i="3"/>
  <c r="DI443" i="3"/>
  <c r="DJ443" i="3" s="1"/>
  <c r="X241" i="1"/>
  <c r="Y241" i="1"/>
  <c r="CY241" i="1"/>
  <c r="CZ241" i="1"/>
  <c r="CZ224" i="1"/>
  <c r="X224" i="1"/>
  <c r="Y224" i="1"/>
  <c r="CY224" i="1"/>
  <c r="W166" i="1"/>
  <c r="CY210" i="1"/>
  <c r="CZ210" i="1"/>
  <c r="X210" i="1"/>
  <c r="GM210" i="1" s="1"/>
  <c r="GN210" i="1" s="1"/>
  <c r="Y210" i="1"/>
  <c r="DF426" i="3"/>
  <c r="DJ426" i="3" s="1"/>
  <c r="DG426" i="3"/>
  <c r="DH426" i="3"/>
  <c r="DI426" i="3"/>
  <c r="CY247" i="1"/>
  <c r="CZ247" i="1"/>
  <c r="X247" i="1"/>
  <c r="GM247" i="1" s="1"/>
  <c r="GN247" i="1" s="1"/>
  <c r="Y247" i="1"/>
  <c r="DG606" i="3"/>
  <c r="DH606" i="3"/>
  <c r="DI606" i="3"/>
  <c r="DF606" i="3"/>
  <c r="DJ606" i="3" s="1"/>
  <c r="GM217" i="1"/>
  <c r="GN217" i="1" s="1"/>
  <c r="GX230" i="1"/>
  <c r="DG467" i="3"/>
  <c r="DI467" i="3"/>
  <c r="DJ467" i="3" s="1"/>
  <c r="DF467" i="3"/>
  <c r="DH467" i="3"/>
  <c r="GM236" i="1"/>
  <c r="GN236" i="1" s="1"/>
  <c r="CP306" i="1"/>
  <c r="O306" i="1" s="1"/>
  <c r="GM306" i="1" s="1"/>
  <c r="GN306" i="1" s="1"/>
  <c r="GM321" i="1"/>
  <c r="GN321" i="1" s="1"/>
  <c r="DF629" i="3"/>
  <c r="DJ629" i="3" s="1"/>
  <c r="DH629" i="3"/>
  <c r="DI629" i="3"/>
  <c r="DG629" i="3"/>
  <c r="CP302" i="1"/>
  <c r="O302" i="1" s="1"/>
  <c r="DF493" i="3"/>
  <c r="DJ493" i="3" s="1"/>
  <c r="DG493" i="3"/>
  <c r="DH493" i="3"/>
  <c r="DI493" i="3"/>
  <c r="DF682" i="3"/>
  <c r="DJ682" i="3" s="1"/>
  <c r="DG682" i="3"/>
  <c r="DH682" i="3"/>
  <c r="DI682" i="3"/>
  <c r="DI529" i="3"/>
  <c r="DF529" i="3"/>
  <c r="DJ529" i="3" s="1"/>
  <c r="DH529" i="3"/>
  <c r="DG529" i="3"/>
  <c r="BY26" i="1"/>
  <c r="CI261" i="1"/>
  <c r="AP261" i="1"/>
  <c r="DG457" i="3"/>
  <c r="DI457" i="3"/>
  <c r="DF457" i="3"/>
  <c r="DJ457" i="3" s="1"/>
  <c r="DH457" i="3"/>
  <c r="GM333" i="1"/>
  <c r="GN333" i="1" s="1"/>
  <c r="T301" i="1"/>
  <c r="R340" i="1"/>
  <c r="Q340" i="1"/>
  <c r="S340" i="1"/>
  <c r="V340" i="1"/>
  <c r="P340" i="1"/>
  <c r="DF761" i="3"/>
  <c r="DG761" i="3"/>
  <c r="DJ761" i="3" s="1"/>
  <c r="DH761" i="3"/>
  <c r="DI761" i="3"/>
  <c r="V300" i="1"/>
  <c r="CZ333" i="1"/>
  <c r="X333" i="1"/>
  <c r="Y333" i="1"/>
  <c r="CY333" i="1"/>
  <c r="Q332" i="1"/>
  <c r="CP332" i="1" s="1"/>
  <c r="O332" i="1" s="1"/>
  <c r="GM332" i="1" s="1"/>
  <c r="GN332" i="1" s="1"/>
  <c r="R332" i="1"/>
  <c r="U332" i="1"/>
  <c r="CZ337" i="1"/>
  <c r="X337" i="1"/>
  <c r="GM337" i="1" s="1"/>
  <c r="GN337" i="1" s="1"/>
  <c r="Y337" i="1"/>
  <c r="CY337" i="1"/>
  <c r="DF737" i="3"/>
  <c r="DJ737" i="3" s="1"/>
  <c r="DG737" i="3"/>
  <c r="DH737" i="3"/>
  <c r="DI737" i="3"/>
  <c r="DF767" i="3"/>
  <c r="DG767" i="3"/>
  <c r="DJ767" i="3" s="1"/>
  <c r="DH767" i="3"/>
  <c r="DI767" i="3"/>
  <c r="T346" i="1"/>
  <c r="U340" i="1"/>
  <c r="DF694" i="3"/>
  <c r="DJ694" i="3" s="1"/>
  <c r="DG694" i="3"/>
  <c r="DH694" i="3"/>
  <c r="DI694" i="3"/>
  <c r="BC293" i="1"/>
  <c r="F408" i="1"/>
  <c r="GX358" i="1"/>
  <c r="DF640" i="3"/>
  <c r="DJ640" i="3" s="1"/>
  <c r="DG640" i="3"/>
  <c r="DH640" i="3"/>
  <c r="DI640" i="3"/>
  <c r="CP427" i="1"/>
  <c r="O427" i="1" s="1"/>
  <c r="DU463" i="1"/>
  <c r="DF823" i="3"/>
  <c r="DG823" i="3"/>
  <c r="DH823" i="3"/>
  <c r="DI823" i="3"/>
  <c r="DJ823" i="3" s="1"/>
  <c r="DF850" i="3"/>
  <c r="DJ850" i="3" s="1"/>
  <c r="DG850" i="3"/>
  <c r="DH850" i="3"/>
  <c r="DI850" i="3"/>
  <c r="U336" i="1"/>
  <c r="GB463" i="1"/>
  <c r="CP373" i="1"/>
  <c r="O373" i="1" s="1"/>
  <c r="GM373" i="1" s="1"/>
  <c r="GN373" i="1" s="1"/>
  <c r="DF813" i="3"/>
  <c r="DJ813" i="3" s="1"/>
  <c r="DG813" i="3"/>
  <c r="DH813" i="3"/>
  <c r="DI813" i="3"/>
  <c r="P358" i="1"/>
  <c r="CP358" i="1" s="1"/>
  <c r="O358" i="1" s="1"/>
  <c r="S429" i="1"/>
  <c r="DX463" i="1" s="1"/>
  <c r="DF904" i="3"/>
  <c r="DJ904" i="3" s="1"/>
  <c r="DG904" i="3"/>
  <c r="DI904" i="3"/>
  <c r="DH904" i="3"/>
  <c r="DF962" i="3"/>
  <c r="DJ962" i="3" s="1"/>
  <c r="DG962" i="3"/>
  <c r="DI962" i="3"/>
  <c r="DH962" i="3"/>
  <c r="DF1055" i="3"/>
  <c r="DJ1055" i="3" s="1"/>
  <c r="DG1055" i="3"/>
  <c r="DH1055" i="3"/>
  <c r="DI1055" i="3"/>
  <c r="DF1071" i="3"/>
  <c r="DG1071" i="3"/>
  <c r="DJ1071" i="3" s="1"/>
  <c r="DH1071" i="3"/>
  <c r="DI1071" i="3"/>
  <c r="V505" i="1"/>
  <c r="AI556" i="1" s="1"/>
  <c r="DH756" i="3"/>
  <c r="DI756" i="3"/>
  <c r="DF756" i="3"/>
  <c r="DJ756" i="3" s="1"/>
  <c r="DG756" i="3"/>
  <c r="FQ424" i="1"/>
  <c r="EH463" i="1"/>
  <c r="GA463" i="1"/>
  <c r="CP364" i="1"/>
  <c r="O364" i="1" s="1"/>
  <c r="GM364" i="1" s="1"/>
  <c r="GN364" i="1" s="1"/>
  <c r="U442" i="1"/>
  <c r="AH463" i="1" s="1"/>
  <c r="CP508" i="1"/>
  <c r="O508" i="1" s="1"/>
  <c r="Y456" i="1"/>
  <c r="CY456" i="1"/>
  <c r="CZ456" i="1"/>
  <c r="X456" i="1"/>
  <c r="GM456" i="1" s="1"/>
  <c r="CP533" i="1"/>
  <c r="O533" i="1" s="1"/>
  <c r="GM533" i="1" s="1"/>
  <c r="GN533" i="1" s="1"/>
  <c r="AK595" i="1"/>
  <c r="U429" i="1"/>
  <c r="DZ463" i="1" s="1"/>
  <c r="CP542" i="1"/>
  <c r="O542" i="1" s="1"/>
  <c r="GM553" i="1"/>
  <c r="GN553" i="1" s="1"/>
  <c r="X507" i="1"/>
  <c r="GM507" i="1" s="1"/>
  <c r="GN507" i="1" s="1"/>
  <c r="Y507" i="1"/>
  <c r="CY507" i="1"/>
  <c r="CZ507" i="1"/>
  <c r="Q588" i="1"/>
  <c r="F607" i="1"/>
  <c r="T519" i="1"/>
  <c r="CP552" i="1"/>
  <c r="O552" i="1" s="1"/>
  <c r="GM592" i="1"/>
  <c r="DF228" i="3"/>
  <c r="DI228" i="3"/>
  <c r="DG228" i="3"/>
  <c r="DJ228" i="3" s="1"/>
  <c r="DH228" i="3"/>
  <c r="DF359" i="3"/>
  <c r="DJ359" i="3" s="1"/>
  <c r="DG359" i="3"/>
  <c r="DH359" i="3"/>
  <c r="DI359" i="3"/>
  <c r="DH93" i="3"/>
  <c r="DI93" i="3"/>
  <c r="DF93" i="3"/>
  <c r="DJ93" i="3" s="1"/>
  <c r="DG93" i="3"/>
  <c r="DF165" i="3"/>
  <c r="DJ165" i="3" s="1"/>
  <c r="DI165" i="3"/>
  <c r="DG165" i="3"/>
  <c r="DH165" i="3"/>
  <c r="DF437" i="3"/>
  <c r="DG437" i="3"/>
  <c r="DJ437" i="3" s="1"/>
  <c r="DH437" i="3"/>
  <c r="DI437" i="3"/>
  <c r="DI502" i="3"/>
  <c r="DF502" i="3"/>
  <c r="DJ502" i="3" s="1"/>
  <c r="DG502" i="3"/>
  <c r="DH502" i="3"/>
  <c r="DI671" i="3"/>
  <c r="DG671" i="3"/>
  <c r="DF671" i="3"/>
  <c r="DJ671" i="3" s="1"/>
  <c r="DH671" i="3"/>
  <c r="DF387" i="3"/>
  <c r="DJ387" i="3" s="1"/>
  <c r="DG387" i="3"/>
  <c r="DH387" i="3"/>
  <c r="DI387" i="3"/>
  <c r="DF545" i="3"/>
  <c r="DJ545" i="3" s="1"/>
  <c r="DG545" i="3"/>
  <c r="DH545" i="3"/>
  <c r="DI545" i="3"/>
  <c r="DF824" i="3"/>
  <c r="DG824" i="3"/>
  <c r="DJ824" i="3" s="1"/>
  <c r="DH824" i="3"/>
  <c r="DI824" i="3"/>
  <c r="DF1022" i="3"/>
  <c r="DJ1022" i="3" s="1"/>
  <c r="DG1022" i="3"/>
  <c r="DI1022" i="3"/>
  <c r="DH1022" i="3"/>
  <c r="DG37" i="3"/>
  <c r="DH37" i="3"/>
  <c r="DF37" i="3"/>
  <c r="DJ37" i="3" s="1"/>
  <c r="DI37" i="3"/>
  <c r="DF911" i="3"/>
  <c r="DJ911" i="3" s="1"/>
  <c r="DI911" i="3"/>
  <c r="DG911" i="3"/>
  <c r="DH911" i="3"/>
  <c r="DF1066" i="3"/>
  <c r="DJ1066" i="3" s="1"/>
  <c r="DG1066" i="3"/>
  <c r="DH1066" i="3"/>
  <c r="DI1066" i="3"/>
  <c r="DI32" i="3"/>
  <c r="DH32" i="3"/>
  <c r="DF32" i="3"/>
  <c r="DJ32" i="3" s="1"/>
  <c r="DG32" i="3"/>
  <c r="DG110" i="3"/>
  <c r="DJ110" i="3" s="1"/>
  <c r="DF110" i="3"/>
  <c r="DH110" i="3"/>
  <c r="DI110" i="3"/>
  <c r="DF135" i="3"/>
  <c r="DJ135" i="3" s="1"/>
  <c r="DH135" i="3"/>
  <c r="DI135" i="3"/>
  <c r="DG135" i="3"/>
  <c r="DF262" i="3"/>
  <c r="DJ262" i="3" s="1"/>
  <c r="DG262" i="3"/>
  <c r="DH262" i="3"/>
  <c r="DI262" i="3"/>
  <c r="DF389" i="3"/>
  <c r="DG389" i="3"/>
  <c r="DH389" i="3"/>
  <c r="DI389" i="3"/>
  <c r="DJ389" i="3" s="1"/>
  <c r="DI495" i="3"/>
  <c r="DF495" i="3"/>
  <c r="DJ495" i="3" s="1"/>
  <c r="DG495" i="3"/>
  <c r="DH495" i="3"/>
  <c r="DF520" i="3"/>
  <c r="DJ520" i="3" s="1"/>
  <c r="DG520" i="3"/>
  <c r="DH520" i="3"/>
  <c r="DI520" i="3"/>
  <c r="DF706" i="3"/>
  <c r="DJ706" i="3" s="1"/>
  <c r="DG706" i="3"/>
  <c r="DH706" i="3"/>
  <c r="DI706" i="3"/>
  <c r="DH40" i="3"/>
  <c r="DI40" i="3"/>
  <c r="DF40" i="3"/>
  <c r="DJ40" i="3" s="1"/>
  <c r="DG40" i="3"/>
  <c r="DF60" i="3"/>
  <c r="DH60" i="3"/>
  <c r="DI60" i="3"/>
  <c r="DG60" i="3"/>
  <c r="DJ60" i="3" s="1"/>
  <c r="DG65" i="3"/>
  <c r="DH65" i="3"/>
  <c r="DF65" i="3"/>
  <c r="DJ65" i="3" s="1"/>
  <c r="DI65" i="3"/>
  <c r="DF102" i="3"/>
  <c r="DJ102" i="3" s="1"/>
  <c r="DH102" i="3"/>
  <c r="DI102" i="3"/>
  <c r="DG102" i="3"/>
  <c r="DH112" i="3"/>
  <c r="DI112" i="3"/>
  <c r="DF112" i="3"/>
  <c r="DG112" i="3"/>
  <c r="DJ112" i="3" s="1"/>
  <c r="DF18" i="3"/>
  <c r="DJ18" i="3" s="1"/>
  <c r="DH18" i="3"/>
  <c r="DI18" i="3"/>
  <c r="DG18" i="3"/>
  <c r="DI195" i="3"/>
  <c r="DG195" i="3"/>
  <c r="DJ195" i="3" s="1"/>
  <c r="DF195" i="3"/>
  <c r="DH195" i="3"/>
  <c r="DG196" i="3"/>
  <c r="DJ196" i="3" s="1"/>
  <c r="DH196" i="3"/>
  <c r="DI196" i="3"/>
  <c r="DF196" i="3"/>
  <c r="DH153" i="3"/>
  <c r="DI153" i="3"/>
  <c r="DF153" i="3"/>
  <c r="DJ153" i="3" s="1"/>
  <c r="DG153" i="3"/>
  <c r="DF194" i="3"/>
  <c r="DI194" i="3"/>
  <c r="DG194" i="3"/>
  <c r="DJ194" i="3" s="1"/>
  <c r="DH194" i="3"/>
  <c r="DH283" i="3"/>
  <c r="DI283" i="3"/>
  <c r="DF283" i="3"/>
  <c r="DG283" i="3"/>
  <c r="DJ283" i="3" s="1"/>
  <c r="DF227" i="3"/>
  <c r="DG227" i="3"/>
  <c r="DJ227" i="3" s="1"/>
  <c r="DH227" i="3"/>
  <c r="DI227" i="3"/>
  <c r="DF346" i="3"/>
  <c r="DI346" i="3"/>
  <c r="DH346" i="3"/>
  <c r="DG346" i="3"/>
  <c r="DJ346" i="3" s="1"/>
  <c r="DI336" i="3"/>
  <c r="DF336" i="3"/>
  <c r="DJ336" i="3" s="1"/>
  <c r="DG336" i="3"/>
  <c r="DH336" i="3"/>
  <c r="DF373" i="3"/>
  <c r="DJ373" i="3" s="1"/>
  <c r="DG373" i="3"/>
  <c r="DH373" i="3"/>
  <c r="DI373" i="3"/>
  <c r="DF379" i="3"/>
  <c r="DJ379" i="3" s="1"/>
  <c r="DG379" i="3"/>
  <c r="DH379" i="3"/>
  <c r="DI379" i="3"/>
  <c r="DH442" i="3"/>
  <c r="DI442" i="3"/>
  <c r="DF442" i="3"/>
  <c r="DJ442" i="3" s="1"/>
  <c r="DG442" i="3"/>
  <c r="DF452" i="3"/>
  <c r="DG452" i="3"/>
  <c r="DJ452" i="3" s="1"/>
  <c r="DH452" i="3"/>
  <c r="DI452" i="3"/>
  <c r="DF527" i="3"/>
  <c r="DG527" i="3"/>
  <c r="DJ527" i="3" s="1"/>
  <c r="DH527" i="3"/>
  <c r="DI527" i="3"/>
  <c r="DF591" i="3"/>
  <c r="DJ591" i="3" s="1"/>
  <c r="DH591" i="3"/>
  <c r="DG591" i="3"/>
  <c r="DI591" i="3"/>
  <c r="DF585" i="3"/>
  <c r="DJ585" i="3" s="1"/>
  <c r="DG585" i="3"/>
  <c r="DH585" i="3"/>
  <c r="DI585" i="3"/>
  <c r="DF535" i="3"/>
  <c r="DJ535" i="3" s="1"/>
  <c r="DG535" i="3"/>
  <c r="DI535" i="3"/>
  <c r="DH535" i="3"/>
  <c r="DI574" i="3"/>
  <c r="DF574" i="3"/>
  <c r="DJ574" i="3" s="1"/>
  <c r="DG574" i="3"/>
  <c r="DH574" i="3"/>
  <c r="DF569" i="3"/>
  <c r="DG569" i="3"/>
  <c r="DJ569" i="3" s="1"/>
  <c r="DH569" i="3"/>
  <c r="DI569" i="3"/>
  <c r="DF516" i="3"/>
  <c r="DJ516" i="3" s="1"/>
  <c r="DG516" i="3"/>
  <c r="DI516" i="3"/>
  <c r="DH516" i="3"/>
  <c r="DI630" i="3"/>
  <c r="DG630" i="3"/>
  <c r="DF630" i="3"/>
  <c r="DJ630" i="3" s="1"/>
  <c r="DH630" i="3"/>
  <c r="DF602" i="3"/>
  <c r="DJ602" i="3" s="1"/>
  <c r="DG602" i="3"/>
  <c r="DI602" i="3"/>
  <c r="DH602" i="3"/>
  <c r="DF599" i="3"/>
  <c r="DJ599" i="3" s="1"/>
  <c r="DG599" i="3"/>
  <c r="DH599" i="3"/>
  <c r="DI599" i="3"/>
  <c r="DH631" i="3"/>
  <c r="DI631" i="3"/>
  <c r="DF631" i="3"/>
  <c r="DJ631" i="3" s="1"/>
  <c r="DG631" i="3"/>
  <c r="DF724" i="3"/>
  <c r="DJ724" i="3" s="1"/>
  <c r="DG724" i="3"/>
  <c r="DH724" i="3"/>
  <c r="DI724" i="3"/>
  <c r="DH843" i="3"/>
  <c r="DI843" i="3"/>
  <c r="DJ843" i="3" s="1"/>
  <c r="DF843" i="3"/>
  <c r="DG843" i="3"/>
  <c r="DI771" i="3"/>
  <c r="DF771" i="3"/>
  <c r="DJ771" i="3" s="1"/>
  <c r="DG771" i="3"/>
  <c r="DH771" i="3"/>
  <c r="DF885" i="3"/>
  <c r="DG885" i="3"/>
  <c r="DJ885" i="3" s="1"/>
  <c r="DH885" i="3"/>
  <c r="DI885" i="3"/>
  <c r="DF980" i="3"/>
  <c r="DG980" i="3"/>
  <c r="DJ980" i="3" s="1"/>
  <c r="DH980" i="3"/>
  <c r="DI980" i="3"/>
  <c r="DI852" i="3"/>
  <c r="DF852" i="3"/>
  <c r="DJ852" i="3" s="1"/>
  <c r="DG852" i="3"/>
  <c r="DH852" i="3"/>
  <c r="DI818" i="3"/>
  <c r="DF818" i="3"/>
  <c r="DJ818" i="3" s="1"/>
  <c r="DG818" i="3"/>
  <c r="DH818" i="3"/>
  <c r="DF831" i="3"/>
  <c r="DG831" i="3"/>
  <c r="DJ831" i="3" s="1"/>
  <c r="DH831" i="3"/>
  <c r="DI831" i="3"/>
  <c r="DF892" i="3"/>
  <c r="DG892" i="3"/>
  <c r="DJ892" i="3" s="1"/>
  <c r="DH892" i="3"/>
  <c r="DI892" i="3"/>
  <c r="DF936" i="3"/>
  <c r="DJ936" i="3" s="1"/>
  <c r="DG936" i="3"/>
  <c r="DI936" i="3"/>
  <c r="DH936" i="3"/>
  <c r="DF25" i="3"/>
  <c r="DG25" i="3"/>
  <c r="DJ25" i="3" s="1"/>
  <c r="DI25" i="3"/>
  <c r="DH25" i="3"/>
  <c r="DF940" i="3"/>
  <c r="DJ940" i="3" s="1"/>
  <c r="DG940" i="3"/>
  <c r="DH940" i="3"/>
  <c r="DI940" i="3"/>
  <c r="DI956" i="3"/>
  <c r="DF956" i="3"/>
  <c r="DJ956" i="3" s="1"/>
  <c r="DG956" i="3"/>
  <c r="DH956" i="3"/>
  <c r="DF17" i="3"/>
  <c r="DJ17" i="3" s="1"/>
  <c r="DG17" i="3"/>
  <c r="DI17" i="3"/>
  <c r="DH17" i="3"/>
  <c r="DF45" i="3"/>
  <c r="DG45" i="3"/>
  <c r="DI45" i="3"/>
  <c r="DJ45" i="3" s="1"/>
  <c r="DH45" i="3"/>
  <c r="DF95" i="3"/>
  <c r="DJ95" i="3" s="1"/>
  <c r="DG95" i="3"/>
  <c r="DI95" i="3"/>
  <c r="DH95" i="3"/>
  <c r="DI92" i="3"/>
  <c r="DF92" i="3"/>
  <c r="DG92" i="3"/>
  <c r="DJ92" i="3" s="1"/>
  <c r="DH92" i="3"/>
  <c r="DI81" i="3"/>
  <c r="DF81" i="3"/>
  <c r="DJ81" i="3" s="1"/>
  <c r="DG81" i="3"/>
  <c r="DH81" i="3"/>
  <c r="DI58" i="3"/>
  <c r="DF58" i="3"/>
  <c r="DG58" i="3"/>
  <c r="DJ58" i="3" s="1"/>
  <c r="DH58" i="3"/>
  <c r="GM67" i="1"/>
  <c r="GN67" i="1" s="1"/>
  <c r="DF1086" i="3"/>
  <c r="DJ1086" i="3" s="1"/>
  <c r="DG1086" i="3"/>
  <c r="DH1086" i="3"/>
  <c r="DI1086" i="3"/>
  <c r="Q68" i="1"/>
  <c r="AD261" i="1" s="1"/>
  <c r="R68" i="1"/>
  <c r="AE261" i="1" s="1"/>
  <c r="S68" i="1"/>
  <c r="V68" i="1"/>
  <c r="GM28" i="1"/>
  <c r="GM69" i="1"/>
  <c r="GN69" i="1" s="1"/>
  <c r="CP79" i="1"/>
  <c r="O79" i="1" s="1"/>
  <c r="GM79" i="1" s="1"/>
  <c r="GN79" i="1" s="1"/>
  <c r="DF169" i="3"/>
  <c r="DJ169" i="3" s="1"/>
  <c r="DG169" i="3"/>
  <c r="DH169" i="3"/>
  <c r="DI169" i="3"/>
  <c r="DF215" i="3"/>
  <c r="DJ215" i="3" s="1"/>
  <c r="DG215" i="3"/>
  <c r="DH215" i="3"/>
  <c r="DI215" i="3"/>
  <c r="GM123" i="1"/>
  <c r="GN123" i="1" s="1"/>
  <c r="CP94" i="1"/>
  <c r="O94" i="1" s="1"/>
  <c r="GM94" i="1" s="1"/>
  <c r="GN94" i="1" s="1"/>
  <c r="T65" i="1"/>
  <c r="R96" i="1"/>
  <c r="Q96" i="1"/>
  <c r="P105" i="1"/>
  <c r="CP105" i="1" s="1"/>
  <c r="O105" i="1" s="1"/>
  <c r="DH139" i="3"/>
  <c r="DI139" i="3"/>
  <c r="DF139" i="3"/>
  <c r="DJ139" i="3" s="1"/>
  <c r="DG139" i="3"/>
  <c r="GX111" i="1"/>
  <c r="CP127" i="1"/>
  <c r="O127" i="1" s="1"/>
  <c r="DI271" i="3"/>
  <c r="DF271" i="3"/>
  <c r="DJ271" i="3" s="1"/>
  <c r="DG271" i="3"/>
  <c r="DH271" i="3"/>
  <c r="DH340" i="3"/>
  <c r="DI340" i="3"/>
  <c r="DF340" i="3"/>
  <c r="DJ340" i="3" s="1"/>
  <c r="DG340" i="3"/>
  <c r="U102" i="1"/>
  <c r="CP118" i="1"/>
  <c r="O118" i="1" s="1"/>
  <c r="GM118" i="1" s="1"/>
  <c r="GN118" i="1" s="1"/>
  <c r="CY140" i="1"/>
  <c r="X140" i="1"/>
  <c r="GM140" i="1" s="1"/>
  <c r="GN140" i="1" s="1"/>
  <c r="Y140" i="1"/>
  <c r="CZ140" i="1"/>
  <c r="W102" i="1"/>
  <c r="DF287" i="3"/>
  <c r="DJ287" i="3" s="1"/>
  <c r="DG287" i="3"/>
  <c r="DH287" i="3"/>
  <c r="DI287" i="3"/>
  <c r="DG147" i="3"/>
  <c r="DJ147" i="3" s="1"/>
  <c r="DH147" i="3"/>
  <c r="DI147" i="3"/>
  <c r="DF147" i="3"/>
  <c r="W101" i="1"/>
  <c r="T117" i="1"/>
  <c r="DF258" i="3"/>
  <c r="DJ258" i="3" s="1"/>
  <c r="DI258" i="3"/>
  <c r="DG258" i="3"/>
  <c r="DH258" i="3"/>
  <c r="DG247" i="3"/>
  <c r="DI247" i="3"/>
  <c r="DJ247" i="3" s="1"/>
  <c r="DF247" i="3"/>
  <c r="DH247" i="3"/>
  <c r="CP176" i="1"/>
  <c r="O176" i="1" s="1"/>
  <c r="GM176" i="1" s="1"/>
  <c r="GN176" i="1" s="1"/>
  <c r="DF386" i="3"/>
  <c r="DJ386" i="3" s="1"/>
  <c r="DG386" i="3"/>
  <c r="DH386" i="3"/>
  <c r="DI386" i="3"/>
  <c r="T105" i="1"/>
  <c r="CY82" i="1"/>
  <c r="CZ82" i="1"/>
  <c r="X82" i="1"/>
  <c r="GM82" i="1" s="1"/>
  <c r="GN82" i="1" s="1"/>
  <c r="Y82" i="1"/>
  <c r="DF234" i="3"/>
  <c r="DJ234" i="3" s="1"/>
  <c r="DG234" i="3"/>
  <c r="DH234" i="3"/>
  <c r="DI234" i="3"/>
  <c r="DG302" i="3"/>
  <c r="DH302" i="3"/>
  <c r="DI302" i="3"/>
  <c r="DF302" i="3"/>
  <c r="DJ302" i="3" s="1"/>
  <c r="GM138" i="1"/>
  <c r="GN138" i="1" s="1"/>
  <c r="GM155" i="1"/>
  <c r="GN155" i="1" s="1"/>
  <c r="Q172" i="1"/>
  <c r="CP172" i="1" s="1"/>
  <c r="O172" i="1" s="1"/>
  <c r="GM172" i="1" s="1"/>
  <c r="GN172" i="1" s="1"/>
  <c r="U172" i="1"/>
  <c r="R172" i="1"/>
  <c r="DH365" i="3"/>
  <c r="DI365" i="3"/>
  <c r="DF365" i="3"/>
  <c r="DJ365" i="3" s="1"/>
  <c r="DG365" i="3"/>
  <c r="GX104" i="1"/>
  <c r="U144" i="1"/>
  <c r="V104" i="1"/>
  <c r="DF390" i="3"/>
  <c r="DG390" i="3"/>
  <c r="DJ390" i="3" s="1"/>
  <c r="DH390" i="3"/>
  <c r="DI390" i="3"/>
  <c r="T178" i="1"/>
  <c r="X215" i="1"/>
  <c r="GM215" i="1" s="1"/>
  <c r="GN215" i="1" s="1"/>
  <c r="Y215" i="1"/>
  <c r="CY215" i="1"/>
  <c r="CZ215" i="1"/>
  <c r="W168" i="1"/>
  <c r="CP213" i="1"/>
  <c r="O213" i="1" s="1"/>
  <c r="V144" i="1"/>
  <c r="U168" i="1"/>
  <c r="DF424" i="3"/>
  <c r="DJ424" i="3" s="1"/>
  <c r="DG424" i="3"/>
  <c r="DH424" i="3"/>
  <c r="DI424" i="3"/>
  <c r="FR251" i="1"/>
  <c r="FQ261" i="1" s="1"/>
  <c r="CP251" i="1"/>
  <c r="O251" i="1" s="1"/>
  <c r="GM251" i="1" s="1"/>
  <c r="DG595" i="3"/>
  <c r="DJ595" i="3" s="1"/>
  <c r="DH595" i="3"/>
  <c r="DI595" i="3"/>
  <c r="DF595" i="3"/>
  <c r="AU26" i="1"/>
  <c r="F280" i="1"/>
  <c r="X221" i="1"/>
  <c r="Y221" i="1"/>
  <c r="CY221" i="1"/>
  <c r="CZ221" i="1"/>
  <c r="P298" i="1"/>
  <c r="CP298" i="1" s="1"/>
  <c r="O298" i="1" s="1"/>
  <c r="GX298" i="1"/>
  <c r="Q298" i="1"/>
  <c r="DV392" i="1" s="1"/>
  <c r="R298" i="1"/>
  <c r="S298" i="1"/>
  <c r="P316" i="1"/>
  <c r="CP316" i="1" s="1"/>
  <c r="O316" i="1" s="1"/>
  <c r="GX316" i="1"/>
  <c r="Q316" i="1"/>
  <c r="R316" i="1"/>
  <c r="S316" i="1"/>
  <c r="DG573" i="3"/>
  <c r="DF573" i="3"/>
  <c r="DJ573" i="3" s="1"/>
  <c r="DH573" i="3"/>
  <c r="DI573" i="3"/>
  <c r="CY253" i="1"/>
  <c r="CZ253" i="1"/>
  <c r="Y253" i="1"/>
  <c r="X253" i="1"/>
  <c r="GM253" i="1" s="1"/>
  <c r="GN253" i="1" s="1"/>
  <c r="GM242" i="1"/>
  <c r="GN242" i="1" s="1"/>
  <c r="CP241" i="1"/>
  <c r="O241" i="1" s="1"/>
  <c r="GM241" i="1" s="1"/>
  <c r="GN241" i="1" s="1"/>
  <c r="DF685" i="3"/>
  <c r="DJ685" i="3" s="1"/>
  <c r="DG685" i="3"/>
  <c r="DH685" i="3"/>
  <c r="DI685" i="3"/>
  <c r="ET26" i="1"/>
  <c r="P274" i="1"/>
  <c r="ET625" i="1"/>
  <c r="DF454" i="3"/>
  <c r="DG454" i="3"/>
  <c r="DJ454" i="3" s="1"/>
  <c r="DH454" i="3"/>
  <c r="DI454" i="3"/>
  <c r="GM319" i="1"/>
  <c r="GN319" i="1" s="1"/>
  <c r="U300" i="1"/>
  <c r="DF675" i="3"/>
  <c r="DG675" i="3"/>
  <c r="DJ675" i="3" s="1"/>
  <c r="DH675" i="3"/>
  <c r="DI675" i="3"/>
  <c r="V346" i="1"/>
  <c r="DF707" i="3"/>
  <c r="DJ707" i="3" s="1"/>
  <c r="DG707" i="3"/>
  <c r="DH707" i="3"/>
  <c r="DI707" i="3"/>
  <c r="Q390" i="1"/>
  <c r="R390" i="1"/>
  <c r="T390" i="1"/>
  <c r="V390" i="1"/>
  <c r="GX331" i="1"/>
  <c r="GM329" i="1"/>
  <c r="GN329" i="1" s="1"/>
  <c r="P326" i="1"/>
  <c r="CP326" i="1" s="1"/>
  <c r="O326" i="1" s="1"/>
  <c r="T298" i="1"/>
  <c r="P344" i="1"/>
  <c r="CP344" i="1" s="1"/>
  <c r="O344" i="1" s="1"/>
  <c r="DF693" i="3"/>
  <c r="DJ693" i="3" s="1"/>
  <c r="DG693" i="3"/>
  <c r="DH693" i="3"/>
  <c r="DI693" i="3"/>
  <c r="GM359" i="1"/>
  <c r="GN359" i="1" s="1"/>
  <c r="T326" i="1"/>
  <c r="DF741" i="3"/>
  <c r="DG741" i="3"/>
  <c r="DH741" i="3"/>
  <c r="DI741" i="3"/>
  <c r="DJ741" i="3" s="1"/>
  <c r="DG781" i="3"/>
  <c r="DH781" i="3"/>
  <c r="DF781" i="3"/>
  <c r="DI781" i="3"/>
  <c r="DJ781" i="3" s="1"/>
  <c r="GM357" i="1"/>
  <c r="GN357" i="1" s="1"/>
  <c r="X428" i="1"/>
  <c r="GM428" i="1" s="1"/>
  <c r="GN428" i="1" s="1"/>
  <c r="Y428" i="1"/>
  <c r="CY428" i="1"/>
  <c r="CZ428" i="1"/>
  <c r="BD424" i="1"/>
  <c r="F488" i="1"/>
  <c r="P390" i="1"/>
  <c r="CP390" i="1" s="1"/>
  <c r="O390" i="1" s="1"/>
  <c r="GM390" i="1" s="1"/>
  <c r="GN390" i="1" s="1"/>
  <c r="CZ377" i="1"/>
  <c r="X377" i="1"/>
  <c r="GM377" i="1" s="1"/>
  <c r="GN377" i="1" s="1"/>
  <c r="CY377" i="1"/>
  <c r="Y377" i="1"/>
  <c r="W340" i="1"/>
  <c r="DG812" i="3"/>
  <c r="DH812" i="3"/>
  <c r="DI812" i="3"/>
  <c r="DF812" i="3"/>
  <c r="DJ812" i="3" s="1"/>
  <c r="X434" i="1"/>
  <c r="Y434" i="1"/>
  <c r="CY434" i="1"/>
  <c r="CZ434" i="1"/>
  <c r="DG869" i="3"/>
  <c r="DJ869" i="3" s="1"/>
  <c r="DH869" i="3"/>
  <c r="DI869" i="3"/>
  <c r="DF869" i="3"/>
  <c r="DF948" i="3"/>
  <c r="DJ948" i="3" s="1"/>
  <c r="DG948" i="3"/>
  <c r="DH948" i="3"/>
  <c r="DI948" i="3"/>
  <c r="DF891" i="3"/>
  <c r="DG891" i="3"/>
  <c r="DH891" i="3"/>
  <c r="DI891" i="3"/>
  <c r="DJ891" i="3" s="1"/>
  <c r="DF978" i="3"/>
  <c r="DJ978" i="3" s="1"/>
  <c r="DG978" i="3"/>
  <c r="DI978" i="3"/>
  <c r="DH978" i="3"/>
  <c r="DF1054" i="3"/>
  <c r="DG1054" i="3"/>
  <c r="DJ1054" i="3" s="1"/>
  <c r="DH1054" i="3"/>
  <c r="DI1054" i="3"/>
  <c r="DF753" i="3"/>
  <c r="DJ753" i="3" s="1"/>
  <c r="DG753" i="3"/>
  <c r="DH753" i="3"/>
  <c r="DI753" i="3"/>
  <c r="CP536" i="1"/>
  <c r="O536" i="1" s="1"/>
  <c r="DF970" i="3"/>
  <c r="DJ970" i="3" s="1"/>
  <c r="DG970" i="3"/>
  <c r="DI970" i="3"/>
  <c r="DH970" i="3"/>
  <c r="CG588" i="1"/>
  <c r="AX595" i="1"/>
  <c r="CP439" i="1"/>
  <c r="O439" i="1" s="1"/>
  <c r="GM439" i="1" s="1"/>
  <c r="GN439" i="1" s="1"/>
  <c r="U298" i="1"/>
  <c r="EI495" i="1"/>
  <c r="P566" i="1"/>
  <c r="EM424" i="1"/>
  <c r="P482" i="1"/>
  <c r="AE588" i="1"/>
  <c r="R595" i="1"/>
  <c r="FV495" i="1"/>
  <c r="EM556" i="1"/>
  <c r="P554" i="1"/>
  <c r="Q554" i="1"/>
  <c r="T554" i="1"/>
  <c r="U554" i="1"/>
  <c r="R554" i="1"/>
  <c r="DF1065" i="3"/>
  <c r="DJ1065" i="3" s="1"/>
  <c r="DG1065" i="3"/>
  <c r="DH1065" i="3"/>
  <c r="DI1065" i="3"/>
  <c r="DN588" i="1"/>
  <c r="P618" i="1"/>
  <c r="BY588" i="1"/>
  <c r="AP595" i="1"/>
  <c r="CI595" i="1"/>
  <c r="DH28" i="3"/>
  <c r="DI28" i="3"/>
  <c r="DF28" i="3"/>
  <c r="DJ28" i="3" s="1"/>
  <c r="DG28" i="3"/>
  <c r="DF440" i="3"/>
  <c r="DJ440" i="3" s="1"/>
  <c r="DG440" i="3"/>
  <c r="DH440" i="3"/>
  <c r="DI440" i="3"/>
  <c r="DH876" i="3"/>
  <c r="DI876" i="3"/>
  <c r="DF876" i="3"/>
  <c r="DG876" i="3"/>
  <c r="DJ876" i="3" s="1"/>
  <c r="DH981" i="3"/>
  <c r="DI981" i="3"/>
  <c r="DF981" i="3"/>
  <c r="DG981" i="3"/>
  <c r="DJ981" i="3" s="1"/>
  <c r="DI74" i="3"/>
  <c r="DF74" i="3"/>
  <c r="DJ74" i="3" s="1"/>
  <c r="DG74" i="3"/>
  <c r="DH74" i="3"/>
  <c r="DG255" i="3"/>
  <c r="DI255" i="3"/>
  <c r="DF255" i="3"/>
  <c r="DJ255" i="3" s="1"/>
  <c r="DH255" i="3"/>
  <c r="DF392" i="3"/>
  <c r="DG392" i="3"/>
  <c r="DJ392" i="3" s="1"/>
  <c r="DH392" i="3"/>
  <c r="DI392" i="3"/>
  <c r="DF488" i="3"/>
  <c r="DJ488" i="3" s="1"/>
  <c r="DG488" i="3"/>
  <c r="DH488" i="3"/>
  <c r="DI488" i="3"/>
  <c r="DI146" i="3"/>
  <c r="DF146" i="3"/>
  <c r="DG146" i="3"/>
  <c r="DJ146" i="3" s="1"/>
  <c r="DH146" i="3"/>
  <c r="DF220" i="3"/>
  <c r="DJ220" i="3" s="1"/>
  <c r="DG220" i="3"/>
  <c r="DH220" i="3"/>
  <c r="DI220" i="3"/>
  <c r="DF427" i="3"/>
  <c r="DG427" i="3"/>
  <c r="DH427" i="3"/>
  <c r="DI427" i="3"/>
  <c r="DJ427" i="3" s="1"/>
  <c r="DG571" i="3"/>
  <c r="DH571" i="3"/>
  <c r="DI571" i="3"/>
  <c r="DF571" i="3"/>
  <c r="DJ571" i="3" s="1"/>
  <c r="DF511" i="3"/>
  <c r="DG511" i="3"/>
  <c r="DH511" i="3"/>
  <c r="DI511" i="3"/>
  <c r="DJ511" i="3" s="1"/>
  <c r="DH612" i="3"/>
  <c r="DI612" i="3"/>
  <c r="DF612" i="3"/>
  <c r="DJ612" i="3" s="1"/>
  <c r="DG612" i="3"/>
  <c r="DF776" i="3"/>
  <c r="DJ776" i="3" s="1"/>
  <c r="DH776" i="3"/>
  <c r="DI776" i="3"/>
  <c r="DG776" i="3"/>
  <c r="DF754" i="3"/>
  <c r="DJ754" i="3" s="1"/>
  <c r="DG754" i="3"/>
  <c r="DH754" i="3"/>
  <c r="DI754" i="3"/>
  <c r="DG94" i="3"/>
  <c r="DH94" i="3"/>
  <c r="DF94" i="3"/>
  <c r="DJ94" i="3" s="1"/>
  <c r="DI94" i="3"/>
  <c r="Q86" i="1"/>
  <c r="R86" i="1"/>
  <c r="S86" i="1"/>
  <c r="DH33" i="3"/>
  <c r="DI33" i="3"/>
  <c r="DF33" i="3"/>
  <c r="DJ33" i="3" s="1"/>
  <c r="DG33" i="3"/>
  <c r="DF159" i="3"/>
  <c r="DG159" i="3"/>
  <c r="DH159" i="3"/>
  <c r="DI159" i="3"/>
  <c r="DJ159" i="3" s="1"/>
  <c r="DH246" i="3"/>
  <c r="DF246" i="3"/>
  <c r="DJ246" i="3" s="1"/>
  <c r="DG246" i="3"/>
  <c r="DI246" i="3"/>
  <c r="DF299" i="3"/>
  <c r="DG299" i="3"/>
  <c r="DJ299" i="3" s="1"/>
  <c r="DH299" i="3"/>
  <c r="DI299" i="3"/>
  <c r="DF432" i="3"/>
  <c r="DG432" i="3"/>
  <c r="DJ432" i="3" s="1"/>
  <c r="DH432" i="3"/>
  <c r="DI432" i="3"/>
  <c r="DG354" i="3"/>
  <c r="DH354" i="3"/>
  <c r="DI354" i="3"/>
  <c r="DF354" i="3"/>
  <c r="DJ354" i="3" s="1"/>
  <c r="DH580" i="3"/>
  <c r="DF580" i="3"/>
  <c r="DG580" i="3"/>
  <c r="DI580" i="3"/>
  <c r="DJ580" i="3" s="1"/>
  <c r="DF532" i="3"/>
  <c r="DJ532" i="3" s="1"/>
  <c r="DG532" i="3"/>
  <c r="DH532" i="3"/>
  <c r="DI532" i="3"/>
  <c r="DF568" i="3"/>
  <c r="DG568" i="3"/>
  <c r="DJ568" i="3" s="1"/>
  <c r="DH568" i="3"/>
  <c r="DI568" i="3"/>
  <c r="DF625" i="3"/>
  <c r="DJ625" i="3" s="1"/>
  <c r="DG625" i="3"/>
  <c r="DH625" i="3"/>
  <c r="DI625" i="3"/>
  <c r="DI779" i="3"/>
  <c r="DF779" i="3"/>
  <c r="DJ779" i="3" s="1"/>
  <c r="DG779" i="3"/>
  <c r="DH779" i="3"/>
  <c r="DF830" i="3"/>
  <c r="DG830" i="3"/>
  <c r="DH830" i="3"/>
  <c r="DI830" i="3"/>
  <c r="DJ830" i="3" s="1"/>
  <c r="DG71" i="3"/>
  <c r="DJ71" i="3" s="1"/>
  <c r="DH71" i="3"/>
  <c r="DF71" i="3"/>
  <c r="DI71" i="3"/>
  <c r="DG125" i="3"/>
  <c r="DF125" i="3"/>
  <c r="DJ125" i="3" s="1"/>
  <c r="DH125" i="3"/>
  <c r="DI125" i="3"/>
  <c r="DH15" i="3"/>
  <c r="DI15" i="3"/>
  <c r="DG15" i="3"/>
  <c r="DF15" i="3"/>
  <c r="DJ15" i="3" s="1"/>
  <c r="DH4" i="3"/>
  <c r="DI4" i="3"/>
  <c r="DF4" i="3"/>
  <c r="DG4" i="3"/>
  <c r="DJ4" i="3" s="1"/>
  <c r="DH124" i="3"/>
  <c r="DI124" i="3"/>
  <c r="DF124" i="3"/>
  <c r="DJ124" i="3" s="1"/>
  <c r="DG124" i="3"/>
  <c r="DI212" i="3"/>
  <c r="DG212" i="3"/>
  <c r="DJ212" i="3" s="1"/>
  <c r="DF212" i="3"/>
  <c r="DH212" i="3"/>
  <c r="DI99" i="3"/>
  <c r="DF99" i="3"/>
  <c r="DJ99" i="3" s="1"/>
  <c r="DG99" i="3"/>
  <c r="DH99" i="3"/>
  <c r="DH22" i="3"/>
  <c r="DI22" i="3"/>
  <c r="DF22" i="3"/>
  <c r="DJ22" i="3" s="1"/>
  <c r="DG22" i="3"/>
  <c r="DH301" i="3"/>
  <c r="DI301" i="3"/>
  <c r="DF301" i="3"/>
  <c r="DG301" i="3"/>
  <c r="DJ301" i="3" s="1"/>
  <c r="DH177" i="3"/>
  <c r="DF177" i="3"/>
  <c r="DG177" i="3"/>
  <c r="DJ177" i="3" s="1"/>
  <c r="DI177" i="3"/>
  <c r="DF268" i="3"/>
  <c r="DJ268" i="3" s="1"/>
  <c r="DG268" i="3"/>
  <c r="DH268" i="3"/>
  <c r="DI268" i="3"/>
  <c r="DF291" i="3"/>
  <c r="DJ291" i="3" s="1"/>
  <c r="DG291" i="3"/>
  <c r="DH291" i="3"/>
  <c r="DI291" i="3"/>
  <c r="DH391" i="3"/>
  <c r="DI391" i="3"/>
  <c r="DF391" i="3"/>
  <c r="DG391" i="3"/>
  <c r="DJ391" i="3" s="1"/>
  <c r="DF429" i="3"/>
  <c r="DG429" i="3"/>
  <c r="DJ429" i="3" s="1"/>
  <c r="DH429" i="3"/>
  <c r="DI429" i="3"/>
  <c r="DI382" i="3"/>
  <c r="DF382" i="3"/>
  <c r="DJ382" i="3" s="1"/>
  <c r="DG382" i="3"/>
  <c r="DH382" i="3"/>
  <c r="DF447" i="3"/>
  <c r="DJ447" i="3" s="1"/>
  <c r="DG447" i="3"/>
  <c r="DH447" i="3"/>
  <c r="DI447" i="3"/>
  <c r="DF464" i="3"/>
  <c r="DJ464" i="3" s="1"/>
  <c r="DH464" i="3"/>
  <c r="DG464" i="3"/>
  <c r="DI464" i="3"/>
  <c r="DF175" i="3"/>
  <c r="DJ175" i="3" s="1"/>
  <c r="DG175" i="3"/>
  <c r="DH175" i="3"/>
  <c r="DI175" i="3"/>
  <c r="DF399" i="3"/>
  <c r="DJ399" i="3" s="1"/>
  <c r="DG399" i="3"/>
  <c r="DH399" i="3"/>
  <c r="DI399" i="3"/>
  <c r="DF552" i="3"/>
  <c r="DJ552" i="3" s="1"/>
  <c r="DG552" i="3"/>
  <c r="DH552" i="3"/>
  <c r="DI552" i="3"/>
  <c r="DF593" i="3"/>
  <c r="DG593" i="3"/>
  <c r="DI593" i="3"/>
  <c r="DJ593" i="3" s="1"/>
  <c r="DH593" i="3"/>
  <c r="DI594" i="3"/>
  <c r="DG594" i="3"/>
  <c r="DJ594" i="3" s="1"/>
  <c r="DH594" i="3"/>
  <c r="DF594" i="3"/>
  <c r="DF538" i="3"/>
  <c r="DJ538" i="3" s="1"/>
  <c r="DG538" i="3"/>
  <c r="DH538" i="3"/>
  <c r="DI538" i="3"/>
  <c r="DF578" i="3"/>
  <c r="DJ578" i="3" s="1"/>
  <c r="DG578" i="3"/>
  <c r="DH578" i="3"/>
  <c r="DI578" i="3"/>
  <c r="DF506" i="3"/>
  <c r="DJ506" i="3" s="1"/>
  <c r="DG506" i="3"/>
  <c r="DH506" i="3"/>
  <c r="DI506" i="3"/>
  <c r="DG639" i="3"/>
  <c r="DH639" i="3"/>
  <c r="DI639" i="3"/>
  <c r="DF639" i="3"/>
  <c r="DJ639" i="3" s="1"/>
  <c r="DF601" i="3"/>
  <c r="DJ601" i="3" s="1"/>
  <c r="DG601" i="3"/>
  <c r="DH601" i="3"/>
  <c r="DI601" i="3"/>
  <c r="DF658" i="3"/>
  <c r="DJ658" i="3" s="1"/>
  <c r="DG658" i="3"/>
  <c r="DH658" i="3"/>
  <c r="DI658" i="3"/>
  <c r="DF758" i="3"/>
  <c r="DJ758" i="3" s="1"/>
  <c r="DG758" i="3"/>
  <c r="DH758" i="3"/>
  <c r="DI758" i="3"/>
  <c r="DF733" i="3"/>
  <c r="DJ733" i="3" s="1"/>
  <c r="DG733" i="3"/>
  <c r="DH733" i="3"/>
  <c r="DI733" i="3"/>
  <c r="DF712" i="3"/>
  <c r="DG712" i="3"/>
  <c r="DJ712" i="3" s="1"/>
  <c r="DH712" i="3"/>
  <c r="DI712" i="3"/>
  <c r="DG894" i="3"/>
  <c r="DJ894" i="3" s="1"/>
  <c r="DH894" i="3"/>
  <c r="DI894" i="3"/>
  <c r="DF894" i="3"/>
  <c r="DH932" i="3"/>
  <c r="DI932" i="3"/>
  <c r="DF932" i="3"/>
  <c r="DG932" i="3"/>
  <c r="DJ932" i="3" s="1"/>
  <c r="DF902" i="3"/>
  <c r="DJ902" i="3" s="1"/>
  <c r="DG902" i="3"/>
  <c r="DH902" i="3"/>
  <c r="DI902" i="3"/>
  <c r="DF867" i="3"/>
  <c r="DJ867" i="3" s="1"/>
  <c r="DG867" i="3"/>
  <c r="DH867" i="3"/>
  <c r="DI867" i="3"/>
  <c r="DF943" i="3"/>
  <c r="DG943" i="3"/>
  <c r="DJ943" i="3" s="1"/>
  <c r="DH943" i="3"/>
  <c r="DI943" i="3"/>
  <c r="DF952" i="3"/>
  <c r="DG952" i="3"/>
  <c r="DH952" i="3"/>
  <c r="DI952" i="3"/>
  <c r="DJ952" i="3" s="1"/>
  <c r="DF31" i="3"/>
  <c r="DJ31" i="3" s="1"/>
  <c r="DG31" i="3"/>
  <c r="DH31" i="3"/>
  <c r="DI31" i="3"/>
  <c r="DF927" i="3"/>
  <c r="DJ927" i="3" s="1"/>
  <c r="DG927" i="3"/>
  <c r="DH927" i="3"/>
  <c r="DI927" i="3"/>
  <c r="DF1038" i="3"/>
  <c r="DJ1038" i="3" s="1"/>
  <c r="DG1038" i="3"/>
  <c r="DI1038" i="3"/>
  <c r="DH1038" i="3"/>
  <c r="DF959" i="3"/>
  <c r="DJ959" i="3" s="1"/>
  <c r="DG959" i="3"/>
  <c r="DH959" i="3"/>
  <c r="DI959" i="3"/>
  <c r="DF991" i="3"/>
  <c r="DJ991" i="3" s="1"/>
  <c r="DG991" i="3"/>
  <c r="DH991" i="3"/>
  <c r="DI991" i="3"/>
  <c r="DF960" i="3"/>
  <c r="DJ960" i="3" s="1"/>
  <c r="DG960" i="3"/>
  <c r="DH960" i="3"/>
  <c r="DI960" i="3"/>
  <c r="GM33" i="1"/>
  <c r="GN33" i="1" s="1"/>
  <c r="CP36" i="1"/>
  <c r="O36" i="1" s="1"/>
  <c r="GM36" i="1" s="1"/>
  <c r="GN36" i="1" s="1"/>
  <c r="DF77" i="3"/>
  <c r="DJ77" i="3" s="1"/>
  <c r="DG77" i="3"/>
  <c r="DI77" i="3"/>
  <c r="DH77" i="3"/>
  <c r="DF66" i="3"/>
  <c r="DJ66" i="3" s="1"/>
  <c r="DG66" i="3"/>
  <c r="DH66" i="3"/>
  <c r="DI66" i="3"/>
  <c r="DF172" i="3"/>
  <c r="DJ172" i="3" s="1"/>
  <c r="DG172" i="3"/>
  <c r="DH172" i="3"/>
  <c r="DI172" i="3"/>
  <c r="GX80" i="1"/>
  <c r="CZ127" i="1"/>
  <c r="X127" i="1"/>
  <c r="Y127" i="1"/>
  <c r="CY127" i="1"/>
  <c r="GX65" i="1"/>
  <c r="GX68" i="1"/>
  <c r="CJ261" i="1" s="1"/>
  <c r="U80" i="1"/>
  <c r="AH261" i="1" s="1"/>
  <c r="DF191" i="3"/>
  <c r="DJ191" i="3" s="1"/>
  <c r="DG191" i="3"/>
  <c r="DH191" i="3"/>
  <c r="DI191" i="3"/>
  <c r="GM131" i="1"/>
  <c r="GN131" i="1" s="1"/>
  <c r="DF269" i="3"/>
  <c r="DJ269" i="3" s="1"/>
  <c r="DG269" i="3"/>
  <c r="DH269" i="3"/>
  <c r="DI269" i="3"/>
  <c r="DF277" i="3"/>
  <c r="DJ277" i="3" s="1"/>
  <c r="DG277" i="3"/>
  <c r="DH277" i="3"/>
  <c r="DI277" i="3"/>
  <c r="U105" i="1"/>
  <c r="Y120" i="1"/>
  <c r="CY120" i="1"/>
  <c r="CZ120" i="1"/>
  <c r="X120" i="1"/>
  <c r="GM120" i="1" s="1"/>
  <c r="GN120" i="1" s="1"/>
  <c r="R142" i="1"/>
  <c r="P142" i="1"/>
  <c r="CP142" i="1" s="1"/>
  <c r="O142" i="1" s="1"/>
  <c r="Q142" i="1"/>
  <c r="U142" i="1"/>
  <c r="W105" i="1"/>
  <c r="W86" i="1"/>
  <c r="DH157" i="3"/>
  <c r="DI157" i="3"/>
  <c r="DF157" i="3"/>
  <c r="DJ157" i="3" s="1"/>
  <c r="DG157" i="3"/>
  <c r="CZ103" i="1"/>
  <c r="X103" i="1"/>
  <c r="Y103" i="1"/>
  <c r="CY103" i="1"/>
  <c r="U98" i="1"/>
  <c r="DF321" i="3"/>
  <c r="DJ321" i="3" s="1"/>
  <c r="DG321" i="3"/>
  <c r="DH321" i="3"/>
  <c r="DI321" i="3"/>
  <c r="DF374" i="3"/>
  <c r="DJ374" i="3" s="1"/>
  <c r="DG374" i="3"/>
  <c r="DH374" i="3"/>
  <c r="DI374" i="3"/>
  <c r="S171" i="1"/>
  <c r="Q171" i="1"/>
  <c r="R171" i="1"/>
  <c r="GX171" i="1"/>
  <c r="P171" i="1"/>
  <c r="V171" i="1"/>
  <c r="DF225" i="3"/>
  <c r="DG225" i="3"/>
  <c r="DH225" i="3"/>
  <c r="DI225" i="3"/>
  <c r="DJ225" i="3" s="1"/>
  <c r="DF307" i="3"/>
  <c r="DJ307" i="3" s="1"/>
  <c r="DG307" i="3"/>
  <c r="DH307" i="3"/>
  <c r="DI307" i="3"/>
  <c r="DF300" i="3"/>
  <c r="DG300" i="3"/>
  <c r="DJ300" i="3" s="1"/>
  <c r="DH300" i="3"/>
  <c r="DI300" i="3"/>
  <c r="DH353" i="3"/>
  <c r="DI353" i="3"/>
  <c r="DF353" i="3"/>
  <c r="DJ353" i="3" s="1"/>
  <c r="DG353" i="3"/>
  <c r="CP191" i="1"/>
  <c r="O191" i="1" s="1"/>
  <c r="GM191" i="1" s="1"/>
  <c r="GN191" i="1" s="1"/>
  <c r="U177" i="1"/>
  <c r="DF396" i="3"/>
  <c r="DJ396" i="3" s="1"/>
  <c r="DG396" i="3"/>
  <c r="DH396" i="3"/>
  <c r="DI396" i="3"/>
  <c r="DF398" i="3"/>
  <c r="DJ398" i="3" s="1"/>
  <c r="DG398" i="3"/>
  <c r="DH398" i="3"/>
  <c r="DI398" i="3"/>
  <c r="CZ250" i="1"/>
  <c r="X250" i="1"/>
  <c r="GM250" i="1" s="1"/>
  <c r="Y250" i="1"/>
  <c r="CY250" i="1"/>
  <c r="T181" i="1"/>
  <c r="U181" i="1"/>
  <c r="X218" i="1"/>
  <c r="GM218" i="1" s="1"/>
  <c r="GN218" i="1" s="1"/>
  <c r="Y218" i="1"/>
  <c r="CY218" i="1"/>
  <c r="CZ218" i="1"/>
  <c r="DG450" i="3"/>
  <c r="DH450" i="3"/>
  <c r="DI450" i="3"/>
  <c r="DF450" i="3"/>
  <c r="DJ450" i="3" s="1"/>
  <c r="X226" i="1"/>
  <c r="GM226" i="1" s="1"/>
  <c r="GN226" i="1" s="1"/>
  <c r="Y226" i="1"/>
  <c r="CY226" i="1"/>
  <c r="CZ226" i="1"/>
  <c r="X244" i="1"/>
  <c r="GM244" i="1" s="1"/>
  <c r="GN244" i="1" s="1"/>
  <c r="Y244" i="1"/>
  <c r="CY244" i="1"/>
  <c r="CZ244" i="1"/>
  <c r="CY169" i="1"/>
  <c r="CZ169" i="1"/>
  <c r="Y169" i="1"/>
  <c r="X169" i="1"/>
  <c r="GM169" i="1" s="1"/>
  <c r="GN169" i="1" s="1"/>
  <c r="CY213" i="1"/>
  <c r="CZ213" i="1"/>
  <c r="X213" i="1"/>
  <c r="Y213" i="1"/>
  <c r="DF412" i="3"/>
  <c r="DG412" i="3"/>
  <c r="DJ412" i="3" s="1"/>
  <c r="DH412" i="3"/>
  <c r="DI412" i="3"/>
  <c r="DH605" i="3"/>
  <c r="DI605" i="3"/>
  <c r="DF605" i="3"/>
  <c r="DJ605" i="3" s="1"/>
  <c r="DG605" i="3"/>
  <c r="EI26" i="1"/>
  <c r="P271" i="1"/>
  <c r="EI625" i="1"/>
  <c r="P301" i="1"/>
  <c r="GX301" i="1"/>
  <c r="CJ392" i="1" s="1"/>
  <c r="Q301" i="1"/>
  <c r="AD392" i="1" s="1"/>
  <c r="R301" i="1"/>
  <c r="S301" i="1"/>
  <c r="GM320" i="1"/>
  <c r="GN320" i="1" s="1"/>
  <c r="EM26" i="1"/>
  <c r="P280" i="1"/>
  <c r="EM625" i="1"/>
  <c r="DH503" i="3"/>
  <c r="DI503" i="3"/>
  <c r="DF503" i="3"/>
  <c r="DJ503" i="3" s="1"/>
  <c r="DG503" i="3"/>
  <c r="DF560" i="3"/>
  <c r="DJ560" i="3" s="1"/>
  <c r="DG560" i="3"/>
  <c r="DH560" i="3"/>
  <c r="DI560" i="3"/>
  <c r="W254" i="1"/>
  <c r="U256" i="1"/>
  <c r="CP235" i="1"/>
  <c r="O235" i="1" s="1"/>
  <c r="GM235" i="1" s="1"/>
  <c r="GN235" i="1" s="1"/>
  <c r="DG540" i="3"/>
  <c r="DJ540" i="3" s="1"/>
  <c r="DH540" i="3"/>
  <c r="DI540" i="3"/>
  <c r="DF540" i="3"/>
  <c r="DF436" i="3"/>
  <c r="DG436" i="3"/>
  <c r="DJ436" i="3" s="1"/>
  <c r="DH436" i="3"/>
  <c r="DI436" i="3"/>
  <c r="DF463" i="3"/>
  <c r="DJ463" i="3" s="1"/>
  <c r="DG463" i="3"/>
  <c r="DI463" i="3"/>
  <c r="DH463" i="3"/>
  <c r="GM307" i="1"/>
  <c r="GN307" i="1" s="1"/>
  <c r="CP192" i="1"/>
  <c r="O192" i="1" s="1"/>
  <c r="GM192" i="1" s="1"/>
  <c r="GN192" i="1" s="1"/>
  <c r="EV26" i="1"/>
  <c r="P286" i="1"/>
  <c r="EV625" i="1"/>
  <c r="DF659" i="3"/>
  <c r="DJ659" i="3" s="1"/>
  <c r="DG659" i="3"/>
  <c r="DH659" i="3"/>
  <c r="DI659" i="3"/>
  <c r="V316" i="1"/>
  <c r="W301" i="1"/>
  <c r="DH680" i="3"/>
  <c r="DI680" i="3"/>
  <c r="DF680" i="3"/>
  <c r="DJ680" i="3" s="1"/>
  <c r="DG680" i="3"/>
  <c r="CY338" i="1"/>
  <c r="X338" i="1"/>
  <c r="GM338" i="1" s="1"/>
  <c r="GN338" i="1" s="1"/>
  <c r="Y338" i="1"/>
  <c r="CZ338" i="1"/>
  <c r="V298" i="1"/>
  <c r="Q361" i="1"/>
  <c r="R361" i="1"/>
  <c r="T361" i="1"/>
  <c r="DH772" i="3"/>
  <c r="DF772" i="3"/>
  <c r="DJ772" i="3" s="1"/>
  <c r="DG772" i="3"/>
  <c r="DI772" i="3"/>
  <c r="V332" i="1"/>
  <c r="P300" i="1"/>
  <c r="CP300" i="1" s="1"/>
  <c r="O300" i="1" s="1"/>
  <c r="DF691" i="3"/>
  <c r="DG691" i="3"/>
  <c r="DH691" i="3"/>
  <c r="DI691" i="3"/>
  <c r="DJ691" i="3" s="1"/>
  <c r="GM372" i="1"/>
  <c r="GN372" i="1" s="1"/>
  <c r="X426" i="1"/>
  <c r="Y426" i="1"/>
  <c r="CY426" i="1"/>
  <c r="AF463" i="1"/>
  <c r="CZ426" i="1"/>
  <c r="P361" i="1"/>
  <c r="X334" i="1"/>
  <c r="CY334" i="1"/>
  <c r="CZ334" i="1"/>
  <c r="Y334" i="1"/>
  <c r="DI637" i="3"/>
  <c r="DG637" i="3"/>
  <c r="DF637" i="3"/>
  <c r="DJ637" i="3" s="1"/>
  <c r="DH637" i="3"/>
  <c r="DG749" i="3"/>
  <c r="DH749" i="3"/>
  <c r="DI749" i="3"/>
  <c r="DF749" i="3"/>
  <c r="DJ749" i="3" s="1"/>
  <c r="U358" i="1"/>
  <c r="DF865" i="3"/>
  <c r="DJ865" i="3" s="1"/>
  <c r="DG865" i="3"/>
  <c r="DH865" i="3"/>
  <c r="DI865" i="3"/>
  <c r="DF815" i="3"/>
  <c r="DG815" i="3"/>
  <c r="DH815" i="3"/>
  <c r="DI815" i="3"/>
  <c r="DJ815" i="3" s="1"/>
  <c r="S386" i="1"/>
  <c r="X437" i="1"/>
  <c r="GM437" i="1" s="1"/>
  <c r="GN437" i="1" s="1"/>
  <c r="Y437" i="1"/>
  <c r="CY437" i="1"/>
  <c r="CZ437" i="1"/>
  <c r="W346" i="1"/>
  <c r="DH811" i="3"/>
  <c r="DI811" i="3"/>
  <c r="DF811" i="3"/>
  <c r="DJ811" i="3" s="1"/>
  <c r="DG811" i="3"/>
  <c r="DF1049" i="3"/>
  <c r="DJ1049" i="3" s="1"/>
  <c r="DG1049" i="3"/>
  <c r="DH1049" i="3"/>
  <c r="DI1049" i="3"/>
  <c r="DF893" i="3"/>
  <c r="DG893" i="3"/>
  <c r="DJ893" i="3" s="1"/>
  <c r="DI893" i="3"/>
  <c r="DH893" i="3"/>
  <c r="DF961" i="3"/>
  <c r="DJ961" i="3" s="1"/>
  <c r="DG961" i="3"/>
  <c r="DH961" i="3"/>
  <c r="DI961" i="3"/>
  <c r="S383" i="1"/>
  <c r="DF1053" i="3"/>
  <c r="DG1053" i="3"/>
  <c r="DJ1053" i="3" s="1"/>
  <c r="DH1053" i="3"/>
  <c r="DI1053" i="3"/>
  <c r="DF1070" i="3"/>
  <c r="DG1070" i="3"/>
  <c r="DJ1070" i="3" s="1"/>
  <c r="DH1070" i="3"/>
  <c r="DI1070" i="3"/>
  <c r="GX383" i="1"/>
  <c r="GX442" i="1"/>
  <c r="CJ463" i="1" s="1"/>
  <c r="CG424" i="1"/>
  <c r="AX463" i="1"/>
  <c r="P384" i="1"/>
  <c r="CP384" i="1" s="1"/>
  <c r="O384" i="1" s="1"/>
  <c r="Q384" i="1"/>
  <c r="R384" i="1"/>
  <c r="CY376" i="1"/>
  <c r="CZ376" i="1"/>
  <c r="X376" i="1"/>
  <c r="Y376" i="1"/>
  <c r="AQ424" i="1"/>
  <c r="F473" i="1"/>
  <c r="DG938" i="3"/>
  <c r="DH938" i="3"/>
  <c r="DI938" i="3"/>
  <c r="DF938" i="3"/>
  <c r="DJ938" i="3" s="1"/>
  <c r="DF969" i="3"/>
  <c r="DJ969" i="3" s="1"/>
  <c r="DG969" i="3"/>
  <c r="DH969" i="3"/>
  <c r="DI969" i="3"/>
  <c r="P504" i="1"/>
  <c r="Q504" i="1"/>
  <c r="R504" i="1"/>
  <c r="T504" i="1"/>
  <c r="W504" i="1"/>
  <c r="EB556" i="1" s="1"/>
  <c r="BZ495" i="1"/>
  <c r="AQ556" i="1"/>
  <c r="CG556" i="1"/>
  <c r="CI556" i="1"/>
  <c r="V299" i="1"/>
  <c r="FY495" i="1"/>
  <c r="EP556" i="1"/>
  <c r="DV595" i="1"/>
  <c r="P519" i="1"/>
  <c r="DU588" i="1"/>
  <c r="FW595" i="1"/>
  <c r="FX595" i="1"/>
  <c r="FZ595" i="1"/>
  <c r="DH595" i="1"/>
  <c r="AG588" i="1"/>
  <c r="T595" i="1"/>
  <c r="CY552" i="1"/>
  <c r="CZ552" i="1"/>
  <c r="X552" i="1"/>
  <c r="Y552" i="1"/>
  <c r="AC588" i="1"/>
  <c r="CH595" i="1"/>
  <c r="P595" i="1"/>
  <c r="CF595" i="1"/>
  <c r="CE595" i="1"/>
  <c r="DG189" i="3"/>
  <c r="DH189" i="3"/>
  <c r="DI189" i="3"/>
  <c r="DF189" i="3"/>
  <c r="DJ189" i="3" s="1"/>
  <c r="DF533" i="3"/>
  <c r="DJ533" i="3" s="1"/>
  <c r="DG533" i="3"/>
  <c r="DH533" i="3"/>
  <c r="DI533" i="3"/>
  <c r="DF784" i="3"/>
  <c r="DJ784" i="3" s="1"/>
  <c r="DH784" i="3"/>
  <c r="DI784" i="3"/>
  <c r="DG784" i="3"/>
  <c r="DF808" i="3"/>
  <c r="DG808" i="3"/>
  <c r="DJ808" i="3" s="1"/>
  <c r="DH808" i="3"/>
  <c r="DI808" i="3"/>
  <c r="DF1005" i="3"/>
  <c r="DG1005" i="3"/>
  <c r="DH1005" i="3"/>
  <c r="DI1005" i="3"/>
  <c r="DJ1005" i="3" s="1"/>
  <c r="DF985" i="3"/>
  <c r="DJ985" i="3" s="1"/>
  <c r="DG985" i="3"/>
  <c r="DH985" i="3"/>
  <c r="DI985" i="3"/>
  <c r="DI1" i="3"/>
  <c r="DJ1" i="3" s="1"/>
  <c r="DF1" i="3"/>
  <c r="DG1" i="3"/>
  <c r="DH1" i="3"/>
  <c r="DF89" i="3"/>
  <c r="DG89" i="3"/>
  <c r="DJ89" i="3" s="1"/>
  <c r="DH89" i="3"/>
  <c r="DI89" i="3"/>
  <c r="DI123" i="3"/>
  <c r="DH123" i="3"/>
  <c r="DF123" i="3"/>
  <c r="DG123" i="3"/>
  <c r="DJ123" i="3" s="1"/>
  <c r="DG2" i="3"/>
  <c r="DJ2" i="3" s="1"/>
  <c r="DH2" i="3"/>
  <c r="DF2" i="3"/>
  <c r="DI2" i="3"/>
  <c r="DI409" i="3"/>
  <c r="DF409" i="3"/>
  <c r="DG409" i="3"/>
  <c r="DJ409" i="3" s="1"/>
  <c r="DH409" i="3"/>
  <c r="DF554" i="3"/>
  <c r="DG554" i="3"/>
  <c r="DJ554" i="3" s="1"/>
  <c r="DH554" i="3"/>
  <c r="DI554" i="3"/>
  <c r="DF42" i="3"/>
  <c r="DJ42" i="3" s="1"/>
  <c r="DG42" i="3"/>
  <c r="DH42" i="3"/>
  <c r="DI42" i="3"/>
  <c r="DF149" i="3"/>
  <c r="DJ149" i="3" s="1"/>
  <c r="DG149" i="3"/>
  <c r="DH149" i="3"/>
  <c r="DI149" i="3"/>
  <c r="DF244" i="3"/>
  <c r="DJ244" i="3" s="1"/>
  <c r="DG244" i="3"/>
  <c r="DH244" i="3"/>
  <c r="DI244" i="3"/>
  <c r="DF330" i="3"/>
  <c r="DG330" i="3"/>
  <c r="DJ330" i="3" s="1"/>
  <c r="DH330" i="3"/>
  <c r="DI330" i="3"/>
  <c r="DF317" i="3"/>
  <c r="DG317" i="3"/>
  <c r="DJ317" i="3" s="1"/>
  <c r="DH317" i="3"/>
  <c r="DI317" i="3"/>
  <c r="DF501" i="3"/>
  <c r="DJ501" i="3" s="1"/>
  <c r="DG501" i="3"/>
  <c r="DH501" i="3"/>
  <c r="DI501" i="3"/>
  <c r="DG16" i="3"/>
  <c r="DH16" i="3"/>
  <c r="DF16" i="3"/>
  <c r="DJ16" i="3" s="1"/>
  <c r="DI16" i="3"/>
  <c r="DF91" i="3"/>
  <c r="DG91" i="3"/>
  <c r="DJ91" i="3" s="1"/>
  <c r="DH91" i="3"/>
  <c r="DI91" i="3"/>
  <c r="DF36" i="3"/>
  <c r="DJ36" i="3" s="1"/>
  <c r="DH36" i="3"/>
  <c r="DI36" i="3"/>
  <c r="DG36" i="3"/>
  <c r="DF78" i="3"/>
  <c r="DJ78" i="3" s="1"/>
  <c r="DH78" i="3"/>
  <c r="DI78" i="3"/>
  <c r="DG78" i="3"/>
  <c r="DI229" i="3"/>
  <c r="DG229" i="3"/>
  <c r="DJ229" i="3" s="1"/>
  <c r="DF229" i="3"/>
  <c r="DH229" i="3"/>
  <c r="DI119" i="3"/>
  <c r="DJ119" i="3" s="1"/>
  <c r="DF119" i="3"/>
  <c r="DG119" i="3"/>
  <c r="DH119" i="3"/>
  <c r="DG231" i="3"/>
  <c r="DH231" i="3"/>
  <c r="DI231" i="3"/>
  <c r="DF231" i="3"/>
  <c r="DJ231" i="3" s="1"/>
  <c r="DF114" i="3"/>
  <c r="DJ114" i="3" s="1"/>
  <c r="DI114" i="3"/>
  <c r="DH114" i="3"/>
  <c r="DG114" i="3"/>
  <c r="DH428" i="3"/>
  <c r="DI428" i="3"/>
  <c r="DF428" i="3"/>
  <c r="DG428" i="3"/>
  <c r="DJ428" i="3" s="1"/>
  <c r="DF385" i="3"/>
  <c r="DJ385" i="3" s="1"/>
  <c r="DG385" i="3"/>
  <c r="DH385" i="3"/>
  <c r="DI385" i="3"/>
  <c r="DF423" i="3"/>
  <c r="DJ423" i="3" s="1"/>
  <c r="DG423" i="3"/>
  <c r="DH423" i="3"/>
  <c r="DI423" i="3"/>
  <c r="DF473" i="3"/>
  <c r="DJ473" i="3" s="1"/>
  <c r="DH473" i="3"/>
  <c r="DI473" i="3"/>
  <c r="DG473" i="3"/>
  <c r="DF492" i="3"/>
  <c r="DJ492" i="3" s="1"/>
  <c r="DG492" i="3"/>
  <c r="DH492" i="3"/>
  <c r="DI492" i="3"/>
  <c r="DF541" i="3"/>
  <c r="DG541" i="3"/>
  <c r="DJ541" i="3" s="1"/>
  <c r="DH541" i="3"/>
  <c r="DI541" i="3"/>
  <c r="DF641" i="3"/>
  <c r="DJ641" i="3" s="1"/>
  <c r="DG641" i="3"/>
  <c r="DH641" i="3"/>
  <c r="DI641" i="3"/>
  <c r="DF648" i="3"/>
  <c r="DJ648" i="3" s="1"/>
  <c r="DG648" i="3"/>
  <c r="DH648" i="3"/>
  <c r="DI648" i="3"/>
  <c r="DF681" i="3"/>
  <c r="DG681" i="3"/>
  <c r="DH681" i="3"/>
  <c r="DI681" i="3"/>
  <c r="DJ681" i="3" s="1"/>
  <c r="DI683" i="3"/>
  <c r="DF683" i="3"/>
  <c r="DJ683" i="3" s="1"/>
  <c r="DG683" i="3"/>
  <c r="DH683" i="3"/>
  <c r="DF782" i="3"/>
  <c r="DI782" i="3"/>
  <c r="DG782" i="3"/>
  <c r="DJ782" i="3" s="1"/>
  <c r="DH782" i="3"/>
  <c r="DH965" i="3"/>
  <c r="DI965" i="3"/>
  <c r="DF965" i="3"/>
  <c r="DG965" i="3"/>
  <c r="DJ965" i="3" s="1"/>
  <c r="DI897" i="3"/>
  <c r="DF897" i="3"/>
  <c r="DJ897" i="3" s="1"/>
  <c r="DG897" i="3"/>
  <c r="DH897" i="3"/>
  <c r="DF946" i="3"/>
  <c r="DJ946" i="3" s="1"/>
  <c r="DG946" i="3"/>
  <c r="DH946" i="3"/>
  <c r="DI946" i="3"/>
  <c r="DF937" i="3"/>
  <c r="DJ937" i="3" s="1"/>
  <c r="DH937" i="3"/>
  <c r="DI937" i="3"/>
  <c r="DG937" i="3"/>
  <c r="DF1027" i="3"/>
  <c r="DJ1027" i="3" s="1"/>
  <c r="DH1027" i="3"/>
  <c r="DI1027" i="3"/>
  <c r="DG1027" i="3"/>
  <c r="DG52" i="3"/>
  <c r="DH52" i="3"/>
  <c r="DF52" i="3"/>
  <c r="DJ52" i="3" s="1"/>
  <c r="DI52" i="3"/>
  <c r="DH67" i="3"/>
  <c r="DI67" i="3"/>
  <c r="DJ67" i="3" s="1"/>
  <c r="DF67" i="3"/>
  <c r="DG67" i="3"/>
  <c r="DG61" i="3"/>
  <c r="DH61" i="3"/>
  <c r="DF61" i="3"/>
  <c r="DJ61" i="3" s="1"/>
  <c r="DI61" i="3"/>
  <c r="DF113" i="3"/>
  <c r="DG113" i="3"/>
  <c r="DJ113" i="3" s="1"/>
  <c r="DH113" i="3"/>
  <c r="DI113" i="3"/>
  <c r="Q71" i="1"/>
  <c r="R71" i="1"/>
  <c r="V71" i="1"/>
  <c r="EA261" i="1" s="1"/>
  <c r="S71" i="1"/>
  <c r="GM63" i="1"/>
  <c r="GN63" i="1" s="1"/>
  <c r="DF243" i="3"/>
  <c r="DJ243" i="3" s="1"/>
  <c r="DG243" i="3"/>
  <c r="DH243" i="3"/>
  <c r="DI243" i="3"/>
  <c r="GX86" i="1"/>
  <c r="GM77" i="1"/>
  <c r="GN77" i="1" s="1"/>
  <c r="DF214" i="3"/>
  <c r="DJ214" i="3" s="1"/>
  <c r="DG214" i="3"/>
  <c r="DH214" i="3"/>
  <c r="DI214" i="3"/>
  <c r="CZ130" i="1"/>
  <c r="X130" i="1"/>
  <c r="Y130" i="1"/>
  <c r="CY130" i="1"/>
  <c r="DF198" i="3"/>
  <c r="DJ198" i="3" s="1"/>
  <c r="DG198" i="3"/>
  <c r="DH198" i="3"/>
  <c r="DI198" i="3"/>
  <c r="CP66" i="1"/>
  <c r="O66" i="1" s="1"/>
  <c r="DG136" i="3"/>
  <c r="DH136" i="3"/>
  <c r="DI136" i="3"/>
  <c r="DF136" i="3"/>
  <c r="DJ136" i="3" s="1"/>
  <c r="DF267" i="3"/>
  <c r="DG267" i="3"/>
  <c r="DJ267" i="3" s="1"/>
  <c r="DH267" i="3"/>
  <c r="DI267" i="3"/>
  <c r="DF331" i="3"/>
  <c r="DG331" i="3"/>
  <c r="DJ331" i="3" s="1"/>
  <c r="DH331" i="3"/>
  <c r="DI331" i="3"/>
  <c r="CP68" i="1"/>
  <c r="O68" i="1" s="1"/>
  <c r="DF286" i="3"/>
  <c r="DJ286" i="3" s="1"/>
  <c r="DG286" i="3"/>
  <c r="DH286" i="3"/>
  <c r="DI286" i="3"/>
  <c r="DI152" i="3"/>
  <c r="DF152" i="3"/>
  <c r="DJ152" i="3" s="1"/>
  <c r="DG152" i="3"/>
  <c r="DH152" i="3"/>
  <c r="W104" i="1"/>
  <c r="DF250" i="3"/>
  <c r="DG250" i="3"/>
  <c r="DJ250" i="3" s="1"/>
  <c r="DH250" i="3"/>
  <c r="DI250" i="3"/>
  <c r="U151" i="1"/>
  <c r="Q151" i="1"/>
  <c r="CP151" i="1" s="1"/>
  <c r="O151" i="1" s="1"/>
  <c r="R151" i="1"/>
  <c r="GM179" i="1"/>
  <c r="GN179" i="1" s="1"/>
  <c r="DF366" i="3"/>
  <c r="DG366" i="3"/>
  <c r="DH366" i="3"/>
  <c r="DI366" i="3"/>
  <c r="DJ366" i="3" s="1"/>
  <c r="GM54" i="1"/>
  <c r="GN54" i="1" s="1"/>
  <c r="DF232" i="3"/>
  <c r="DJ232" i="3" s="1"/>
  <c r="DG232" i="3"/>
  <c r="DH232" i="3"/>
  <c r="DI232" i="3"/>
  <c r="DF298" i="3"/>
  <c r="DG298" i="3"/>
  <c r="DJ298" i="3" s="1"/>
  <c r="DH298" i="3"/>
  <c r="DI298" i="3"/>
  <c r="DF310" i="3"/>
  <c r="DJ310" i="3" s="1"/>
  <c r="DG310" i="3"/>
  <c r="DH310" i="3"/>
  <c r="DI310" i="3"/>
  <c r="Q175" i="1"/>
  <c r="U175" i="1"/>
  <c r="R175" i="1"/>
  <c r="DF360" i="3"/>
  <c r="DJ360" i="3" s="1"/>
  <c r="DG360" i="3"/>
  <c r="DH360" i="3"/>
  <c r="DI360" i="3"/>
  <c r="DG347" i="3"/>
  <c r="DJ347" i="3" s="1"/>
  <c r="DH347" i="3"/>
  <c r="DF347" i="3"/>
  <c r="DI347" i="3"/>
  <c r="T151" i="1"/>
  <c r="S254" i="1"/>
  <c r="V151" i="1"/>
  <c r="CP216" i="1"/>
  <c r="O216" i="1" s="1"/>
  <c r="DF422" i="3"/>
  <c r="DJ422" i="3" s="1"/>
  <c r="DG422" i="3"/>
  <c r="DH422" i="3"/>
  <c r="DI422" i="3"/>
  <c r="GM224" i="1"/>
  <c r="GN224" i="1" s="1"/>
  <c r="P304" i="1"/>
  <c r="GX304" i="1"/>
  <c r="Q304" i="1"/>
  <c r="R304" i="1"/>
  <c r="S304" i="1"/>
  <c r="DG577" i="3"/>
  <c r="DH577" i="3"/>
  <c r="DI577" i="3"/>
  <c r="DF577" i="3"/>
  <c r="DJ577" i="3" s="1"/>
  <c r="DF667" i="3"/>
  <c r="DG667" i="3"/>
  <c r="DJ667" i="3" s="1"/>
  <c r="DH667" i="3"/>
  <c r="DI667" i="3"/>
  <c r="AE392" i="1"/>
  <c r="GM255" i="1"/>
  <c r="GN255" i="1" s="1"/>
  <c r="CY256" i="1"/>
  <c r="CZ256" i="1"/>
  <c r="Y256" i="1"/>
  <c r="X256" i="1"/>
  <c r="DF491" i="3"/>
  <c r="DJ491" i="3" s="1"/>
  <c r="DG491" i="3"/>
  <c r="DH491" i="3"/>
  <c r="DI491" i="3"/>
  <c r="DG550" i="3"/>
  <c r="DH550" i="3"/>
  <c r="DI550" i="3"/>
  <c r="DF550" i="3"/>
  <c r="DJ550" i="3" s="1"/>
  <c r="GM221" i="1"/>
  <c r="GN221" i="1" s="1"/>
  <c r="X309" i="1"/>
  <c r="GM309" i="1" s="1"/>
  <c r="GN309" i="1" s="1"/>
  <c r="Y309" i="1"/>
  <c r="CY309" i="1"/>
  <c r="CZ309" i="1"/>
  <c r="CP209" i="1"/>
  <c r="O209" i="1" s="1"/>
  <c r="GM209" i="1" s="1"/>
  <c r="GN209" i="1" s="1"/>
  <c r="DF461" i="3"/>
  <c r="DJ461" i="3" s="1"/>
  <c r="DG461" i="3"/>
  <c r="DH461" i="3"/>
  <c r="DI461" i="3"/>
  <c r="GM204" i="1"/>
  <c r="GN204" i="1" s="1"/>
  <c r="DF657" i="3"/>
  <c r="DG657" i="3"/>
  <c r="DJ657" i="3" s="1"/>
  <c r="DH657" i="3"/>
  <c r="DI657" i="3"/>
  <c r="GM341" i="1"/>
  <c r="GN341" i="1" s="1"/>
  <c r="DF715" i="3"/>
  <c r="DG715" i="3"/>
  <c r="DH715" i="3"/>
  <c r="DI715" i="3"/>
  <c r="DJ715" i="3" s="1"/>
  <c r="V314" i="1"/>
  <c r="DF674" i="3"/>
  <c r="DG674" i="3"/>
  <c r="DJ674" i="3" s="1"/>
  <c r="DH674" i="3"/>
  <c r="DI674" i="3"/>
  <c r="R339" i="1"/>
  <c r="Q339" i="1"/>
  <c r="S339" i="1"/>
  <c r="W339" i="1"/>
  <c r="DG705" i="3"/>
  <c r="DJ705" i="3" s="1"/>
  <c r="DH705" i="3"/>
  <c r="DI705" i="3"/>
  <c r="DF705" i="3"/>
  <c r="W299" i="1"/>
  <c r="AJ392" i="1" s="1"/>
  <c r="GX339" i="1"/>
  <c r="V301" i="1"/>
  <c r="DF636" i="3"/>
  <c r="DJ636" i="3" s="1"/>
  <c r="DH636" i="3"/>
  <c r="DG636" i="3"/>
  <c r="DI636" i="3"/>
  <c r="DF787" i="3"/>
  <c r="DJ787" i="3" s="1"/>
  <c r="DG787" i="3"/>
  <c r="DH787" i="3"/>
  <c r="DI787" i="3"/>
  <c r="DF829" i="3"/>
  <c r="DJ829" i="3" s="1"/>
  <c r="DG829" i="3"/>
  <c r="DH829" i="3"/>
  <c r="DI829" i="3"/>
  <c r="DF864" i="3"/>
  <c r="DJ864" i="3" s="1"/>
  <c r="DG864" i="3"/>
  <c r="DH864" i="3"/>
  <c r="DI864" i="3"/>
  <c r="X387" i="1"/>
  <c r="GM387" i="1" s="1"/>
  <c r="GN387" i="1" s="1"/>
  <c r="Y387" i="1"/>
  <c r="CY387" i="1"/>
  <c r="CZ387" i="1"/>
  <c r="DF809" i="3"/>
  <c r="DG809" i="3"/>
  <c r="DJ809" i="3" s="1"/>
  <c r="DH809" i="3"/>
  <c r="DI809" i="3"/>
  <c r="X454" i="1"/>
  <c r="Y454" i="1"/>
  <c r="CY454" i="1"/>
  <c r="CZ454" i="1"/>
  <c r="DF857" i="3"/>
  <c r="DJ857" i="3" s="1"/>
  <c r="DG857" i="3"/>
  <c r="DH857" i="3"/>
  <c r="DI857" i="3"/>
  <c r="GM376" i="1"/>
  <c r="GN376" i="1" s="1"/>
  <c r="DF903" i="3"/>
  <c r="DJ903" i="3" s="1"/>
  <c r="DG903" i="3"/>
  <c r="DH903" i="3"/>
  <c r="DI903" i="3"/>
  <c r="DF1078" i="3"/>
  <c r="DJ1078" i="3" s="1"/>
  <c r="DG1078" i="3"/>
  <c r="DH1078" i="3"/>
  <c r="DI1078" i="3"/>
  <c r="AO424" i="1"/>
  <c r="F467" i="1"/>
  <c r="X511" i="1"/>
  <c r="GM511" i="1" s="1"/>
  <c r="GN511" i="1" s="1"/>
  <c r="CY511" i="1"/>
  <c r="CZ511" i="1"/>
  <c r="Y511" i="1"/>
  <c r="GX386" i="1"/>
  <c r="X534" i="1"/>
  <c r="GM534" i="1" s="1"/>
  <c r="GN534" i="1" s="1"/>
  <c r="Y534" i="1"/>
  <c r="CY534" i="1"/>
  <c r="CZ534" i="1"/>
  <c r="DF963" i="3"/>
  <c r="DG963" i="3"/>
  <c r="DH963" i="3"/>
  <c r="DI963" i="3"/>
  <c r="DJ963" i="3" s="1"/>
  <c r="DG918" i="3"/>
  <c r="DH918" i="3"/>
  <c r="DI918" i="3"/>
  <c r="DF918" i="3"/>
  <c r="DJ918" i="3" s="1"/>
  <c r="X516" i="1"/>
  <c r="GM516" i="1" s="1"/>
  <c r="GN516" i="1" s="1"/>
  <c r="Y516" i="1"/>
  <c r="CY516" i="1"/>
  <c r="CZ516" i="1"/>
  <c r="X536" i="1"/>
  <c r="Y536" i="1"/>
  <c r="CY536" i="1"/>
  <c r="CZ536" i="1"/>
  <c r="CZ430" i="1"/>
  <c r="X430" i="1"/>
  <c r="GM430" i="1" s="1"/>
  <c r="GN430" i="1" s="1"/>
  <c r="Y430" i="1"/>
  <c r="CY430" i="1"/>
  <c r="AU556" i="1"/>
  <c r="AU625" i="1" s="1"/>
  <c r="CD495" i="1"/>
  <c r="AB595" i="1"/>
  <c r="GM590" i="1"/>
  <c r="W442" i="1"/>
  <c r="AJ463" i="1" s="1"/>
  <c r="DG925" i="3"/>
  <c r="DH925" i="3"/>
  <c r="DI925" i="3"/>
  <c r="DF925" i="3"/>
  <c r="DJ925" i="3" s="1"/>
  <c r="DF1088" i="3"/>
  <c r="DJ1088" i="3" s="1"/>
  <c r="DG1088" i="3"/>
  <c r="DH1088" i="3"/>
  <c r="DI1088" i="3"/>
  <c r="EI588" i="1"/>
  <c r="P605" i="1"/>
  <c r="CP591" i="1"/>
  <c r="O591" i="1" s="1"/>
  <c r="FQ588" i="1"/>
  <c r="EH595" i="1"/>
  <c r="GA595" i="1"/>
  <c r="CJ588" i="1"/>
  <c r="BA595" i="1"/>
  <c r="DH105" i="3"/>
  <c r="DI105" i="3"/>
  <c r="DF105" i="3"/>
  <c r="DJ105" i="3" s="1"/>
  <c r="DG105" i="3"/>
  <c r="DF438" i="3"/>
  <c r="DG438" i="3"/>
  <c r="DJ438" i="3" s="1"/>
  <c r="DH438" i="3"/>
  <c r="DI438" i="3"/>
  <c r="DH664" i="3"/>
  <c r="DI664" i="3"/>
  <c r="DF664" i="3"/>
  <c r="DJ664" i="3" s="1"/>
  <c r="DG664" i="3"/>
  <c r="DG913" i="3"/>
  <c r="DH913" i="3"/>
  <c r="DI913" i="3"/>
  <c r="DF913" i="3"/>
  <c r="DJ913" i="3" s="1"/>
  <c r="DF1017" i="3"/>
  <c r="DG1017" i="3"/>
  <c r="DH1017" i="3"/>
  <c r="DI1017" i="3"/>
  <c r="DJ1017" i="3" s="1"/>
  <c r="DG410" i="3"/>
  <c r="DJ410" i="3" s="1"/>
  <c r="DH410" i="3"/>
  <c r="DI410" i="3"/>
  <c r="DF410" i="3"/>
  <c r="DH449" i="3"/>
  <c r="DI449" i="3"/>
  <c r="DF449" i="3"/>
  <c r="DJ449" i="3" s="1"/>
  <c r="DG449" i="3"/>
  <c r="DF660" i="3"/>
  <c r="DJ660" i="3" s="1"/>
  <c r="DG660" i="3"/>
  <c r="DH660" i="3"/>
  <c r="DI660" i="3"/>
  <c r="DG132" i="3"/>
  <c r="DJ132" i="3" s="1"/>
  <c r="DH132" i="3"/>
  <c r="DI132" i="3"/>
  <c r="DF132" i="3"/>
  <c r="DI86" i="3"/>
  <c r="DF86" i="3"/>
  <c r="DJ86" i="3" s="1"/>
  <c r="DG86" i="3"/>
  <c r="DH86" i="3"/>
  <c r="DF184" i="3"/>
  <c r="DJ184" i="3" s="1"/>
  <c r="DG184" i="3"/>
  <c r="DH184" i="3"/>
  <c r="DI184" i="3"/>
  <c r="DG207" i="3"/>
  <c r="DH207" i="3"/>
  <c r="DI207" i="3"/>
  <c r="DF207" i="3"/>
  <c r="DJ207" i="3" s="1"/>
  <c r="DG257" i="3"/>
  <c r="DF257" i="3"/>
  <c r="DJ257" i="3" s="1"/>
  <c r="DH257" i="3"/>
  <c r="DI257" i="3"/>
  <c r="DF351" i="3"/>
  <c r="DJ351" i="3" s="1"/>
  <c r="DG351" i="3"/>
  <c r="DH351" i="3"/>
  <c r="DI351" i="3"/>
  <c r="DF620" i="3"/>
  <c r="DJ620" i="3" s="1"/>
  <c r="DG620" i="3"/>
  <c r="DH620" i="3"/>
  <c r="DI620" i="3"/>
  <c r="DF964" i="3"/>
  <c r="DG964" i="3"/>
  <c r="DJ964" i="3" s="1"/>
  <c r="DH964" i="3"/>
  <c r="DI964" i="3"/>
  <c r="DF851" i="3"/>
  <c r="DJ851" i="3" s="1"/>
  <c r="DG851" i="3"/>
  <c r="DH851" i="3"/>
  <c r="DI851" i="3"/>
  <c r="P61" i="1"/>
  <c r="CP61" i="1" s="1"/>
  <c r="O61" i="1" s="1"/>
  <c r="R61" i="1"/>
  <c r="DW261" i="1" s="1"/>
  <c r="T61" i="1"/>
  <c r="DY261" i="1" s="1"/>
  <c r="Q61" i="1"/>
  <c r="DV261" i="1" s="1"/>
  <c r="DG26" i="3"/>
  <c r="DJ26" i="3" s="1"/>
  <c r="DH26" i="3"/>
  <c r="DF26" i="3"/>
  <c r="DI26" i="3"/>
  <c r="DI156" i="3"/>
  <c r="DF156" i="3"/>
  <c r="DJ156" i="3" s="1"/>
  <c r="DG156" i="3"/>
  <c r="DH156" i="3"/>
  <c r="DI117" i="3"/>
  <c r="DF117" i="3"/>
  <c r="DJ117" i="3" s="1"/>
  <c r="DG117" i="3"/>
  <c r="DH117" i="3"/>
  <c r="DG213" i="3"/>
  <c r="DJ213" i="3" s="1"/>
  <c r="DH213" i="3"/>
  <c r="DI213" i="3"/>
  <c r="DF213" i="3"/>
  <c r="DH319" i="3"/>
  <c r="DI319" i="3"/>
  <c r="DF319" i="3"/>
  <c r="DG319" i="3"/>
  <c r="DJ319" i="3" s="1"/>
  <c r="DH186" i="3"/>
  <c r="DF186" i="3"/>
  <c r="DJ186" i="3" s="1"/>
  <c r="DG186" i="3"/>
  <c r="DI186" i="3"/>
  <c r="DF311" i="3"/>
  <c r="DJ311" i="3" s="1"/>
  <c r="DG311" i="3"/>
  <c r="DH311" i="3"/>
  <c r="DI311" i="3"/>
  <c r="DF200" i="3"/>
  <c r="DJ200" i="3" s="1"/>
  <c r="DG200" i="3"/>
  <c r="DH200" i="3"/>
  <c r="DI200" i="3"/>
  <c r="DF462" i="3"/>
  <c r="DJ462" i="3" s="1"/>
  <c r="DG462" i="3"/>
  <c r="DH462" i="3"/>
  <c r="DI462" i="3"/>
  <c r="DI455" i="3"/>
  <c r="DF455" i="3"/>
  <c r="DJ455" i="3" s="1"/>
  <c r="DG455" i="3"/>
  <c r="DH455" i="3"/>
  <c r="DF349" i="3"/>
  <c r="DJ349" i="3" s="1"/>
  <c r="DG349" i="3"/>
  <c r="DH349" i="3"/>
  <c r="DI349" i="3"/>
  <c r="DF561" i="3"/>
  <c r="DJ561" i="3" s="1"/>
  <c r="DG561" i="3"/>
  <c r="DI561" i="3"/>
  <c r="DH561" i="3"/>
  <c r="DI645" i="3"/>
  <c r="DG645" i="3"/>
  <c r="DJ645" i="3" s="1"/>
  <c r="DF645" i="3"/>
  <c r="DH645" i="3"/>
  <c r="DF596" i="3"/>
  <c r="DG596" i="3"/>
  <c r="DJ596" i="3" s="1"/>
  <c r="DH596" i="3"/>
  <c r="DI596" i="3"/>
  <c r="DH522" i="3"/>
  <c r="DI522" i="3"/>
  <c r="DF522" i="3"/>
  <c r="DJ522" i="3" s="1"/>
  <c r="DG522" i="3"/>
  <c r="DF644" i="3"/>
  <c r="DG644" i="3"/>
  <c r="DJ644" i="3" s="1"/>
  <c r="DI644" i="3"/>
  <c r="DH644" i="3"/>
  <c r="DF618" i="3"/>
  <c r="DJ618" i="3" s="1"/>
  <c r="DG618" i="3"/>
  <c r="DH618" i="3"/>
  <c r="DI618" i="3"/>
  <c r="DF714" i="3"/>
  <c r="DJ714" i="3" s="1"/>
  <c r="DG714" i="3"/>
  <c r="DH714" i="3"/>
  <c r="DI714" i="3"/>
  <c r="DF901" i="3"/>
  <c r="DJ901" i="3" s="1"/>
  <c r="DG901" i="3"/>
  <c r="DH901" i="3"/>
  <c r="DI901" i="3"/>
  <c r="DH898" i="3"/>
  <c r="DI898" i="3"/>
  <c r="DF898" i="3"/>
  <c r="DJ898" i="3" s="1"/>
  <c r="DG898" i="3"/>
  <c r="DF822" i="3"/>
  <c r="DJ822" i="3" s="1"/>
  <c r="DG822" i="3"/>
  <c r="DH822" i="3"/>
  <c r="DI822" i="3"/>
  <c r="DF1021" i="3"/>
  <c r="DJ1021" i="3" s="1"/>
  <c r="DG1021" i="3"/>
  <c r="DH1021" i="3"/>
  <c r="DI1021" i="3"/>
  <c r="DF12" i="3"/>
  <c r="DJ12" i="3" s="1"/>
  <c r="DG12" i="3"/>
  <c r="DH12" i="3"/>
  <c r="DI12" i="3"/>
  <c r="DF976" i="3"/>
  <c r="DJ976" i="3" s="1"/>
  <c r="DG976" i="3"/>
  <c r="DH976" i="3"/>
  <c r="DI976" i="3"/>
  <c r="DI104" i="3"/>
  <c r="DH104" i="3"/>
  <c r="DF104" i="3"/>
  <c r="DJ104" i="3" s="1"/>
  <c r="DG104" i="3"/>
  <c r="DG41" i="3"/>
  <c r="DH41" i="3"/>
  <c r="DI41" i="3"/>
  <c r="DF41" i="3"/>
  <c r="DJ41" i="3" s="1"/>
  <c r="DF57" i="3"/>
  <c r="DG57" i="3"/>
  <c r="DJ57" i="3" s="1"/>
  <c r="DH57" i="3"/>
  <c r="DI57" i="3"/>
  <c r="DF98" i="3"/>
  <c r="DJ98" i="3" s="1"/>
  <c r="DG98" i="3"/>
  <c r="DH98" i="3"/>
  <c r="DI98" i="3"/>
  <c r="DH118" i="3"/>
  <c r="DF118" i="3"/>
  <c r="DJ118" i="3" s="1"/>
  <c r="DG118" i="3"/>
  <c r="DI118" i="3"/>
  <c r="DI9" i="3"/>
  <c r="DF9" i="3"/>
  <c r="DJ9" i="3" s="1"/>
  <c r="DG9" i="3"/>
  <c r="DH9" i="3"/>
  <c r="DF143" i="3"/>
  <c r="DJ143" i="3" s="1"/>
  <c r="DG143" i="3"/>
  <c r="DI143" i="3"/>
  <c r="DH143" i="3"/>
  <c r="DH237" i="3"/>
  <c r="DF237" i="3"/>
  <c r="DG237" i="3"/>
  <c r="DJ237" i="3" s="1"/>
  <c r="DI237" i="3"/>
  <c r="DH329" i="3"/>
  <c r="DI329" i="3"/>
  <c r="DJ329" i="3" s="1"/>
  <c r="DF329" i="3"/>
  <c r="DG329" i="3"/>
  <c r="DF239" i="3"/>
  <c r="DH239" i="3"/>
  <c r="DI239" i="3"/>
  <c r="DG239" i="3"/>
  <c r="DJ239" i="3" s="1"/>
  <c r="DF176" i="3"/>
  <c r="DG176" i="3"/>
  <c r="DH176" i="3"/>
  <c r="DI176" i="3"/>
  <c r="DJ176" i="3" s="1"/>
  <c r="DG242" i="3"/>
  <c r="DH242" i="3"/>
  <c r="DF242" i="3"/>
  <c r="DJ242" i="3" s="1"/>
  <c r="DI242" i="3"/>
  <c r="DF323" i="3"/>
  <c r="DJ323" i="3" s="1"/>
  <c r="DG323" i="3"/>
  <c r="DH323" i="3"/>
  <c r="DI323" i="3"/>
  <c r="DF466" i="3"/>
  <c r="DJ466" i="3" s="1"/>
  <c r="DH466" i="3"/>
  <c r="DG466" i="3"/>
  <c r="DI466" i="3"/>
  <c r="DF425" i="3"/>
  <c r="DJ425" i="3" s="1"/>
  <c r="DG425" i="3"/>
  <c r="DH425" i="3"/>
  <c r="DI425" i="3"/>
  <c r="DI364" i="3"/>
  <c r="DF364" i="3"/>
  <c r="DJ364" i="3" s="1"/>
  <c r="DG364" i="3"/>
  <c r="DH364" i="3"/>
  <c r="DG273" i="3"/>
  <c r="DI273" i="3"/>
  <c r="DF273" i="3"/>
  <c r="DJ273" i="3" s="1"/>
  <c r="DH273" i="3"/>
  <c r="DF361" i="3"/>
  <c r="DJ361" i="3" s="1"/>
  <c r="DG361" i="3"/>
  <c r="DH361" i="3"/>
  <c r="DI361" i="3"/>
  <c r="DF431" i="3"/>
  <c r="DG431" i="3"/>
  <c r="DH431" i="3"/>
  <c r="DI431" i="3"/>
  <c r="DJ431" i="3" s="1"/>
  <c r="DG564" i="3"/>
  <c r="DH564" i="3"/>
  <c r="DI564" i="3"/>
  <c r="DF564" i="3"/>
  <c r="DJ564" i="3" s="1"/>
  <c r="DG518" i="3"/>
  <c r="DH518" i="3"/>
  <c r="DI518" i="3"/>
  <c r="DF518" i="3"/>
  <c r="DJ518" i="3" s="1"/>
  <c r="DF470" i="3"/>
  <c r="DG470" i="3"/>
  <c r="DJ470" i="3" s="1"/>
  <c r="DI470" i="3"/>
  <c r="DH470" i="3"/>
  <c r="DF623" i="3"/>
  <c r="DG623" i="3"/>
  <c r="DJ623" i="3" s="1"/>
  <c r="DH623" i="3"/>
  <c r="DI623" i="3"/>
  <c r="DF525" i="3"/>
  <c r="DG525" i="3"/>
  <c r="DH525" i="3"/>
  <c r="DI525" i="3"/>
  <c r="DJ525" i="3" s="1"/>
  <c r="DF651" i="3"/>
  <c r="DJ651" i="3" s="1"/>
  <c r="DG651" i="3"/>
  <c r="DH651" i="3"/>
  <c r="DI651" i="3"/>
  <c r="DF635" i="3"/>
  <c r="DG635" i="3"/>
  <c r="DJ635" i="3" s="1"/>
  <c r="DI635" i="3"/>
  <c r="DH635" i="3"/>
  <c r="DF653" i="3"/>
  <c r="DJ653" i="3" s="1"/>
  <c r="DG653" i="3"/>
  <c r="DH653" i="3"/>
  <c r="DI653" i="3"/>
  <c r="DF742" i="3"/>
  <c r="DG742" i="3"/>
  <c r="DJ742" i="3" s="1"/>
  <c r="DH742" i="3"/>
  <c r="DI742" i="3"/>
  <c r="DF770" i="3"/>
  <c r="DJ770" i="3" s="1"/>
  <c r="DG770" i="3"/>
  <c r="DH770" i="3"/>
  <c r="DI770" i="3"/>
  <c r="DH861" i="3"/>
  <c r="DI861" i="3"/>
  <c r="DJ861" i="3" s="1"/>
  <c r="DF861" i="3"/>
  <c r="DG861" i="3"/>
  <c r="DF692" i="3"/>
  <c r="DJ692" i="3" s="1"/>
  <c r="DG692" i="3"/>
  <c r="DH692" i="3"/>
  <c r="DI692" i="3"/>
  <c r="DF700" i="3"/>
  <c r="DJ700" i="3" s="1"/>
  <c r="DG700" i="3"/>
  <c r="DH700" i="3"/>
  <c r="DI700" i="3"/>
  <c r="DI906" i="3"/>
  <c r="DF906" i="3"/>
  <c r="DH906" i="3"/>
  <c r="DG906" i="3"/>
  <c r="DJ906" i="3" s="1"/>
  <c r="DH973" i="3"/>
  <c r="DI973" i="3"/>
  <c r="DF973" i="3"/>
  <c r="DG973" i="3"/>
  <c r="DJ973" i="3" s="1"/>
  <c r="DG909" i="3"/>
  <c r="DH909" i="3"/>
  <c r="DI909" i="3"/>
  <c r="DF909" i="3"/>
  <c r="DJ909" i="3" s="1"/>
  <c r="DH908" i="3"/>
  <c r="DI908" i="3"/>
  <c r="DF908" i="3"/>
  <c r="DG908" i="3"/>
  <c r="DJ908" i="3" s="1"/>
  <c r="DF992" i="3"/>
  <c r="DJ992" i="3" s="1"/>
  <c r="DG992" i="3"/>
  <c r="DH992" i="3"/>
  <c r="DI992" i="3"/>
  <c r="DF1032" i="3"/>
  <c r="DG1032" i="3"/>
  <c r="DJ1032" i="3" s="1"/>
  <c r="DH1032" i="3"/>
  <c r="DI1032" i="3"/>
  <c r="DI27" i="3"/>
  <c r="DF27" i="3"/>
  <c r="DG27" i="3"/>
  <c r="DJ27" i="3" s="1"/>
  <c r="DH27" i="3"/>
  <c r="DF967" i="3"/>
  <c r="DJ967" i="3" s="1"/>
  <c r="DG967" i="3"/>
  <c r="DH967" i="3"/>
  <c r="DI967" i="3"/>
  <c r="CP29" i="1"/>
  <c r="O29" i="1" s="1"/>
  <c r="DF977" i="3"/>
  <c r="DJ977" i="3" s="1"/>
  <c r="DG977" i="3"/>
  <c r="DH977" i="3"/>
  <c r="DI977" i="3"/>
  <c r="DF13" i="3"/>
  <c r="DJ13" i="3" s="1"/>
  <c r="DG13" i="3"/>
  <c r="DH13" i="3"/>
  <c r="DI13" i="3"/>
  <c r="DI47" i="3"/>
  <c r="DF47" i="3"/>
  <c r="DG47" i="3"/>
  <c r="DJ47" i="3" s="1"/>
  <c r="DH47" i="3"/>
  <c r="AI261" i="1"/>
  <c r="DG103" i="3"/>
  <c r="DH103" i="3"/>
  <c r="DI103" i="3"/>
  <c r="DF103" i="3"/>
  <c r="DJ103" i="3" s="1"/>
  <c r="DF987" i="3"/>
  <c r="DG987" i="3"/>
  <c r="DJ987" i="3" s="1"/>
  <c r="DH987" i="3"/>
  <c r="DI987" i="3"/>
  <c r="CP41" i="1"/>
  <c r="O41" i="1" s="1"/>
  <c r="GM41" i="1" s="1"/>
  <c r="GN41" i="1" s="1"/>
  <c r="GM48" i="1"/>
  <c r="GN48" i="1" s="1"/>
  <c r="DF73" i="3"/>
  <c r="DJ73" i="3" s="1"/>
  <c r="DG73" i="3"/>
  <c r="DH73" i="3"/>
  <c r="DI73" i="3"/>
  <c r="DG1052" i="3"/>
  <c r="DJ1052" i="3" s="1"/>
  <c r="DH1052" i="3"/>
  <c r="DI1052" i="3"/>
  <c r="DF1052" i="3"/>
  <c r="DI109" i="3"/>
  <c r="DJ109" i="3" s="1"/>
  <c r="DF109" i="3"/>
  <c r="DG109" i="3"/>
  <c r="DH109" i="3"/>
  <c r="P80" i="1"/>
  <c r="CP80" i="1" s="1"/>
  <c r="O80" i="1" s="1"/>
  <c r="T74" i="1"/>
  <c r="AG261" i="1" s="1"/>
  <c r="DI245" i="3"/>
  <c r="DG245" i="3"/>
  <c r="DH245" i="3"/>
  <c r="DF245" i="3"/>
  <c r="DJ245" i="3" s="1"/>
  <c r="T80" i="1"/>
  <c r="DH224" i="3"/>
  <c r="DI224" i="3"/>
  <c r="DF224" i="3"/>
  <c r="DJ224" i="3" s="1"/>
  <c r="DG224" i="3"/>
  <c r="CZ133" i="1"/>
  <c r="X133" i="1"/>
  <c r="Y133" i="1"/>
  <c r="CY133" i="1"/>
  <c r="DF201" i="3"/>
  <c r="DJ201" i="3" s="1"/>
  <c r="DG201" i="3"/>
  <c r="DH201" i="3"/>
  <c r="DI201" i="3"/>
  <c r="DH178" i="3"/>
  <c r="DI178" i="3"/>
  <c r="DF178" i="3"/>
  <c r="DG178" i="3"/>
  <c r="DJ178" i="3" s="1"/>
  <c r="P74" i="1"/>
  <c r="CP74" i="1" s="1"/>
  <c r="O74" i="1" s="1"/>
  <c r="Q110" i="1"/>
  <c r="R110" i="1"/>
  <c r="P110" i="1"/>
  <c r="CP110" i="1" s="1"/>
  <c r="O110" i="1" s="1"/>
  <c r="GM110" i="1" s="1"/>
  <c r="GN110" i="1" s="1"/>
  <c r="V110" i="1"/>
  <c r="CP81" i="1"/>
  <c r="O81" i="1" s="1"/>
  <c r="GM81" i="1" s="1"/>
  <c r="GN81" i="1" s="1"/>
  <c r="DI134" i="3"/>
  <c r="DG134" i="3"/>
  <c r="DH134" i="3"/>
  <c r="DF134" i="3"/>
  <c r="DJ134" i="3" s="1"/>
  <c r="GX117" i="1"/>
  <c r="DF274" i="3"/>
  <c r="DJ274" i="3" s="1"/>
  <c r="DH274" i="3"/>
  <c r="DG274" i="3"/>
  <c r="DI274" i="3"/>
  <c r="U86" i="1"/>
  <c r="GM194" i="1"/>
  <c r="GN194" i="1" s="1"/>
  <c r="W110" i="1"/>
  <c r="CZ139" i="1"/>
  <c r="X139" i="1"/>
  <c r="GM139" i="1" s="1"/>
  <c r="GN139" i="1" s="1"/>
  <c r="CY139" i="1"/>
  <c r="Y139" i="1"/>
  <c r="DF285" i="3"/>
  <c r="DJ285" i="3" s="1"/>
  <c r="DG285" i="3"/>
  <c r="DH285" i="3"/>
  <c r="DI285" i="3"/>
  <c r="DF151" i="3"/>
  <c r="DJ151" i="3" s="1"/>
  <c r="DG151" i="3"/>
  <c r="DH151" i="3"/>
  <c r="DI151" i="3"/>
  <c r="DI251" i="3"/>
  <c r="DF251" i="3"/>
  <c r="DG251" i="3"/>
  <c r="DJ251" i="3" s="1"/>
  <c r="DH251" i="3"/>
  <c r="U157" i="1"/>
  <c r="Q157" i="1"/>
  <c r="CP157" i="1" s="1"/>
  <c r="O157" i="1" s="1"/>
  <c r="GM157" i="1" s="1"/>
  <c r="GN157" i="1" s="1"/>
  <c r="R157" i="1"/>
  <c r="DG320" i="3"/>
  <c r="DH320" i="3"/>
  <c r="DI320" i="3"/>
  <c r="DF320" i="3"/>
  <c r="DJ320" i="3" s="1"/>
  <c r="DG384" i="3"/>
  <c r="DH384" i="3"/>
  <c r="DI384" i="3"/>
  <c r="DF384" i="3"/>
  <c r="DJ384" i="3" s="1"/>
  <c r="W98" i="1"/>
  <c r="W119" i="1"/>
  <c r="CP154" i="1"/>
  <c r="O154" i="1" s="1"/>
  <c r="GM154" i="1" s="1"/>
  <c r="GN154" i="1" s="1"/>
  <c r="S174" i="1"/>
  <c r="Q174" i="1"/>
  <c r="R174" i="1"/>
  <c r="GX174" i="1"/>
  <c r="P174" i="1"/>
  <c r="V174" i="1"/>
  <c r="CP103" i="1"/>
  <c r="O103" i="1" s="1"/>
  <c r="GM103" i="1" s="1"/>
  <c r="GN103" i="1" s="1"/>
  <c r="DF306" i="3"/>
  <c r="DJ306" i="3" s="1"/>
  <c r="DG306" i="3"/>
  <c r="DH306" i="3"/>
  <c r="DI306" i="3"/>
  <c r="GM158" i="1"/>
  <c r="GN158" i="1" s="1"/>
  <c r="DF358" i="3"/>
  <c r="DJ358" i="3" s="1"/>
  <c r="DG358" i="3"/>
  <c r="DH358" i="3"/>
  <c r="DI358" i="3"/>
  <c r="DI352" i="3"/>
  <c r="DF352" i="3"/>
  <c r="DJ352" i="3" s="1"/>
  <c r="DG352" i="3"/>
  <c r="DH352" i="3"/>
  <c r="GX151" i="1"/>
  <c r="GX142" i="1"/>
  <c r="W177" i="1"/>
  <c r="DF406" i="3"/>
  <c r="DJ406" i="3" s="1"/>
  <c r="DG406" i="3"/>
  <c r="DH406" i="3"/>
  <c r="DI406" i="3"/>
  <c r="GX119" i="1"/>
  <c r="T174" i="1"/>
  <c r="CP188" i="1"/>
  <c r="O188" i="1" s="1"/>
  <c r="GM188" i="1" s="1"/>
  <c r="GN188" i="1" s="1"/>
  <c r="CZ257" i="1"/>
  <c r="X257" i="1"/>
  <c r="GM257" i="1" s="1"/>
  <c r="GN257" i="1" s="1"/>
  <c r="Y257" i="1"/>
  <c r="CY257" i="1"/>
  <c r="W157" i="1"/>
  <c r="CP185" i="1"/>
  <c r="O185" i="1" s="1"/>
  <c r="GM185" i="1" s="1"/>
  <c r="GN185" i="1" s="1"/>
  <c r="T175" i="1"/>
  <c r="GM202" i="1"/>
  <c r="GN202" i="1" s="1"/>
  <c r="X229" i="1"/>
  <c r="GM229" i="1" s="1"/>
  <c r="GN229" i="1" s="1"/>
  <c r="Y229" i="1"/>
  <c r="CY229" i="1"/>
  <c r="CZ229" i="1"/>
  <c r="CY216" i="1"/>
  <c r="CZ216" i="1"/>
  <c r="X216" i="1"/>
  <c r="Y216" i="1"/>
  <c r="DF411" i="3"/>
  <c r="DG411" i="3"/>
  <c r="DJ411" i="3" s="1"/>
  <c r="DH411" i="3"/>
  <c r="DI411" i="3"/>
  <c r="U258" i="1"/>
  <c r="CP182" i="1"/>
  <c r="O182" i="1" s="1"/>
  <c r="GM182" i="1" s="1"/>
  <c r="GN182" i="1" s="1"/>
  <c r="DH570" i="3"/>
  <c r="DI570" i="3"/>
  <c r="DF570" i="3"/>
  <c r="DG570" i="3"/>
  <c r="DJ570" i="3" s="1"/>
  <c r="DF666" i="3"/>
  <c r="DG666" i="3"/>
  <c r="DJ666" i="3" s="1"/>
  <c r="DH666" i="3"/>
  <c r="DI666" i="3"/>
  <c r="CY297" i="1"/>
  <c r="CZ297" i="1"/>
  <c r="X297" i="1"/>
  <c r="Y297" i="1"/>
  <c r="AF392" i="1"/>
  <c r="DH556" i="3"/>
  <c r="DI556" i="3"/>
  <c r="DF556" i="3"/>
  <c r="DG556" i="3"/>
  <c r="DJ556" i="3" s="1"/>
  <c r="BB26" i="1"/>
  <c r="F274" i="1"/>
  <c r="BB625" i="1"/>
  <c r="T258" i="1"/>
  <c r="CY308" i="1"/>
  <c r="CZ308" i="1"/>
  <c r="X308" i="1"/>
  <c r="GM308" i="1" s="1"/>
  <c r="GN308" i="1" s="1"/>
  <c r="Y308" i="1"/>
  <c r="AO26" i="1"/>
  <c r="F265" i="1"/>
  <c r="AO625" i="1"/>
  <c r="DF543" i="3"/>
  <c r="DJ543" i="3" s="1"/>
  <c r="DH543" i="3"/>
  <c r="DI543" i="3"/>
  <c r="DG543" i="3"/>
  <c r="CP225" i="1"/>
  <c r="O225" i="1" s="1"/>
  <c r="GM225" i="1" s="1"/>
  <c r="GN225" i="1" s="1"/>
  <c r="DG537" i="3"/>
  <c r="DH537" i="3"/>
  <c r="DI537" i="3"/>
  <c r="DF537" i="3"/>
  <c r="DJ537" i="3" s="1"/>
  <c r="DH583" i="3"/>
  <c r="DI583" i="3"/>
  <c r="DF583" i="3"/>
  <c r="DG583" i="3"/>
  <c r="DJ583" i="3" s="1"/>
  <c r="GM211" i="1"/>
  <c r="GN211" i="1" s="1"/>
  <c r="DG465" i="3"/>
  <c r="DI465" i="3"/>
  <c r="DF465" i="3"/>
  <c r="DJ465" i="3" s="1"/>
  <c r="DH465" i="3"/>
  <c r="DW392" i="1"/>
  <c r="CP322" i="1"/>
  <c r="O322" i="1" s="1"/>
  <c r="GM322" i="1" s="1"/>
  <c r="GN322" i="1" s="1"/>
  <c r="V326" i="1"/>
  <c r="DF725" i="3"/>
  <c r="DJ725" i="3" s="1"/>
  <c r="DG725" i="3"/>
  <c r="DH725" i="3"/>
  <c r="DI725" i="3"/>
  <c r="CP323" i="1"/>
  <c r="O323" i="1" s="1"/>
  <c r="GM323" i="1" s="1"/>
  <c r="GN323" i="1" s="1"/>
  <c r="BD293" i="1"/>
  <c r="F417" i="1"/>
  <c r="V339" i="1"/>
  <c r="T304" i="1"/>
  <c r="DF619" i="3"/>
  <c r="DJ619" i="3" s="1"/>
  <c r="DG619" i="3"/>
  <c r="DH619" i="3"/>
  <c r="DI619" i="3"/>
  <c r="U304" i="1"/>
  <c r="DF650" i="3"/>
  <c r="DJ650" i="3" s="1"/>
  <c r="DG650" i="3"/>
  <c r="DH650" i="3"/>
  <c r="DI650" i="3"/>
  <c r="W304" i="1"/>
  <c r="CP295" i="1"/>
  <c r="O295" i="1" s="1"/>
  <c r="X353" i="1"/>
  <c r="Y353" i="1"/>
  <c r="CY353" i="1"/>
  <c r="CZ353" i="1"/>
  <c r="CP334" i="1"/>
  <c r="O334" i="1" s="1"/>
  <c r="GM334" i="1" s="1"/>
  <c r="GN334" i="1" s="1"/>
  <c r="DH748" i="3"/>
  <c r="DI748" i="3"/>
  <c r="DF748" i="3"/>
  <c r="DJ748" i="3" s="1"/>
  <c r="DG748" i="3"/>
  <c r="DF786" i="3"/>
  <c r="DJ786" i="3" s="1"/>
  <c r="DG786" i="3"/>
  <c r="DH786" i="3"/>
  <c r="DI786" i="3"/>
  <c r="DG828" i="3"/>
  <c r="DH828" i="3"/>
  <c r="DI828" i="3"/>
  <c r="DF828" i="3"/>
  <c r="DJ828" i="3" s="1"/>
  <c r="DF862" i="3"/>
  <c r="DG862" i="3"/>
  <c r="DJ862" i="3" s="1"/>
  <c r="DH862" i="3"/>
  <c r="DI862" i="3"/>
  <c r="CP353" i="1"/>
  <c r="O353" i="1" s="1"/>
  <c r="W386" i="1"/>
  <c r="AQ293" i="1"/>
  <c r="F402" i="1"/>
  <c r="CP378" i="1"/>
  <c r="O378" i="1" s="1"/>
  <c r="GM378" i="1" s="1"/>
  <c r="GN378" i="1" s="1"/>
  <c r="X458" i="1"/>
  <c r="GM458" i="1" s="1"/>
  <c r="GN458" i="1" s="1"/>
  <c r="Y458" i="1"/>
  <c r="CY458" i="1"/>
  <c r="CZ458" i="1"/>
  <c r="DF856" i="3"/>
  <c r="DJ856" i="3" s="1"/>
  <c r="DG856" i="3"/>
  <c r="DH856" i="3"/>
  <c r="DI856" i="3"/>
  <c r="CZ508" i="1"/>
  <c r="X508" i="1"/>
  <c r="Y508" i="1"/>
  <c r="CY508" i="1"/>
  <c r="DF1048" i="3"/>
  <c r="DJ1048" i="3" s="1"/>
  <c r="DG1048" i="3"/>
  <c r="DH1048" i="3"/>
  <c r="DI1048" i="3"/>
  <c r="FU424" i="1"/>
  <c r="EL463" i="1"/>
  <c r="CP454" i="1"/>
  <c r="O454" i="1" s="1"/>
  <c r="GM454" i="1" s="1"/>
  <c r="GN454" i="1" s="1"/>
  <c r="DF954" i="3"/>
  <c r="DG954" i="3"/>
  <c r="DJ954" i="3" s="1"/>
  <c r="DH954" i="3"/>
  <c r="DI954" i="3"/>
  <c r="AH556" i="1"/>
  <c r="DF1069" i="3"/>
  <c r="DG1069" i="3"/>
  <c r="DH1069" i="3"/>
  <c r="DI1069" i="3"/>
  <c r="DJ1069" i="3" s="1"/>
  <c r="CZ461" i="1"/>
  <c r="X461" i="1"/>
  <c r="GM461" i="1" s="1"/>
  <c r="GN461" i="1" s="1"/>
  <c r="Y461" i="1"/>
  <c r="CY461" i="1"/>
  <c r="P524" i="1"/>
  <c r="Q524" i="1"/>
  <c r="S524" i="1"/>
  <c r="R524" i="1"/>
  <c r="DF1040" i="3"/>
  <c r="DJ1040" i="3" s="1"/>
  <c r="DG1040" i="3"/>
  <c r="DH1040" i="3"/>
  <c r="DI1040" i="3"/>
  <c r="U385" i="1"/>
  <c r="S519" i="1"/>
  <c r="CP539" i="1"/>
  <c r="O539" i="1" s="1"/>
  <c r="GM539" i="1" s="1"/>
  <c r="GN539" i="1" s="1"/>
  <c r="T510" i="1"/>
  <c r="V510" i="1"/>
  <c r="EA556" i="1" s="1"/>
  <c r="GX384" i="1"/>
  <c r="CP550" i="1"/>
  <c r="O550" i="1" s="1"/>
  <c r="GM550" i="1" s="1"/>
  <c r="GN550" i="1" s="1"/>
  <c r="DF928" i="3"/>
  <c r="DJ928" i="3" s="1"/>
  <c r="DG928" i="3"/>
  <c r="DH928" i="3"/>
  <c r="DI928" i="3"/>
  <c r="GM525" i="1"/>
  <c r="GN525" i="1" s="1"/>
  <c r="EU495" i="1"/>
  <c r="P572" i="1"/>
  <c r="CY502" i="1"/>
  <c r="CZ502" i="1"/>
  <c r="X502" i="1"/>
  <c r="Y502" i="1"/>
  <c r="DX556" i="1"/>
  <c r="EU588" i="1"/>
  <c r="P611" i="1"/>
  <c r="DF1063" i="3"/>
  <c r="DG1063" i="3"/>
  <c r="DJ1063" i="3" s="1"/>
  <c r="DH1063" i="3"/>
  <c r="DI1063" i="3"/>
  <c r="GM498" i="1"/>
  <c r="GN498" i="1" s="1"/>
  <c r="EH495" i="1"/>
  <c r="P565" i="1"/>
  <c r="DO595" i="1"/>
  <c r="EB588" i="1"/>
  <c r="DL595" i="1"/>
  <c r="DY588" i="1"/>
  <c r="T556" i="1" l="1"/>
  <c r="AG495" i="1"/>
  <c r="AI424" i="1"/>
  <c r="V463" i="1"/>
  <c r="EA495" i="1"/>
  <c r="DN556" i="1"/>
  <c r="AF495" i="1"/>
  <c r="S556" i="1"/>
  <c r="EB293" i="1"/>
  <c r="DO392" i="1"/>
  <c r="AU22" i="1"/>
  <c r="F644" i="1"/>
  <c r="AU658" i="1"/>
  <c r="DV26" i="1"/>
  <c r="DI261" i="1"/>
  <c r="CJ424" i="1"/>
  <c r="BA463" i="1"/>
  <c r="AH26" i="1"/>
  <c r="U261" i="1"/>
  <c r="AG424" i="1"/>
  <c r="T463" i="1"/>
  <c r="CJ26" i="1"/>
  <c r="BA261" i="1"/>
  <c r="AJ26" i="1"/>
  <c r="W261" i="1"/>
  <c r="AE424" i="1"/>
  <c r="R463" i="1"/>
  <c r="DW26" i="1"/>
  <c r="DJ261" i="1"/>
  <c r="Q556" i="1"/>
  <c r="AD495" i="1"/>
  <c r="AD424" i="1"/>
  <c r="Q463" i="1"/>
  <c r="AD293" i="1"/>
  <c r="Q392" i="1"/>
  <c r="DX424" i="1"/>
  <c r="DK463" i="1"/>
  <c r="DZ495" i="1"/>
  <c r="DM556" i="1"/>
  <c r="CJ293" i="1"/>
  <c r="BA392" i="1"/>
  <c r="EB26" i="1"/>
  <c r="DO261" i="1"/>
  <c r="AF26" i="1"/>
  <c r="S261" i="1"/>
  <c r="DY26" i="1"/>
  <c r="DL261" i="1"/>
  <c r="DZ424" i="1"/>
  <c r="DM463" i="1"/>
  <c r="CJ495" i="1"/>
  <c r="BA556" i="1"/>
  <c r="EA26" i="1"/>
  <c r="DN261" i="1"/>
  <c r="AG26" i="1"/>
  <c r="T261" i="1"/>
  <c r="W463" i="1"/>
  <c r="AJ424" i="1"/>
  <c r="DV293" i="1"/>
  <c r="DI392" i="1"/>
  <c r="AE26" i="1"/>
  <c r="R261" i="1"/>
  <c r="AD26" i="1"/>
  <c r="Q261" i="1"/>
  <c r="DI463" i="1"/>
  <c r="DV424" i="1"/>
  <c r="CY71" i="1"/>
  <c r="CZ71" i="1"/>
  <c r="X71" i="1"/>
  <c r="Y71" i="1"/>
  <c r="CP519" i="1"/>
  <c r="O519" i="1" s="1"/>
  <c r="AB556" i="1" s="1"/>
  <c r="AO22" i="1"/>
  <c r="F629" i="1"/>
  <c r="AO658" i="1"/>
  <c r="GM216" i="1"/>
  <c r="GN216" i="1" s="1"/>
  <c r="DV588" i="1"/>
  <c r="DI595" i="1"/>
  <c r="DW556" i="1"/>
  <c r="EA392" i="1"/>
  <c r="DU424" i="1"/>
  <c r="FZ463" i="1"/>
  <c r="DH463" i="1"/>
  <c r="FW463" i="1"/>
  <c r="FX463" i="1"/>
  <c r="CP509" i="1"/>
  <c r="O509" i="1" s="1"/>
  <c r="EI293" i="1"/>
  <c r="P402" i="1"/>
  <c r="W588" i="1"/>
  <c r="F619" i="1"/>
  <c r="CI424" i="1"/>
  <c r="AZ463" i="1"/>
  <c r="DW424" i="1"/>
  <c r="DJ463" i="1"/>
  <c r="ER495" i="1"/>
  <c r="P567" i="1"/>
  <c r="GM40" i="1"/>
  <c r="GN40" i="1" s="1"/>
  <c r="DJ588" i="1"/>
  <c r="P609" i="1"/>
  <c r="X101" i="1"/>
  <c r="Y101" i="1"/>
  <c r="CY101" i="1"/>
  <c r="CZ101" i="1"/>
  <c r="CY80" i="1"/>
  <c r="CZ80" i="1"/>
  <c r="X80" i="1"/>
  <c r="Y80" i="1"/>
  <c r="X504" i="1"/>
  <c r="Y504" i="1"/>
  <c r="CY504" i="1"/>
  <c r="CZ504" i="1"/>
  <c r="CP119" i="1"/>
  <c r="O119" i="1" s="1"/>
  <c r="CP383" i="1"/>
  <c r="O383" i="1" s="1"/>
  <c r="CP544" i="1"/>
  <c r="O544" i="1" s="1"/>
  <c r="GM297" i="1"/>
  <c r="GN297" i="1" s="1"/>
  <c r="CY326" i="1"/>
  <c r="Y326" i="1"/>
  <c r="X326" i="1"/>
  <c r="CZ326" i="1"/>
  <c r="EP495" i="1"/>
  <c r="P563" i="1"/>
  <c r="DV556" i="1"/>
  <c r="CP171" i="1"/>
  <c r="O171" i="1" s="1"/>
  <c r="CY86" i="1"/>
  <c r="CZ86" i="1"/>
  <c r="X86" i="1"/>
  <c r="Y86" i="1"/>
  <c r="CI588" i="1"/>
  <c r="AZ595" i="1"/>
  <c r="F602" i="1"/>
  <c r="AX588" i="1"/>
  <c r="X316" i="1"/>
  <c r="Y316" i="1"/>
  <c r="CY316" i="1"/>
  <c r="CZ316" i="1"/>
  <c r="GM427" i="1"/>
  <c r="CY65" i="1"/>
  <c r="CZ65" i="1"/>
  <c r="X65" i="1"/>
  <c r="Y65" i="1"/>
  <c r="AP424" i="1"/>
  <c r="F472" i="1"/>
  <c r="CP258" i="1"/>
  <c r="O258" i="1" s="1"/>
  <c r="GM258" i="1" s="1"/>
  <c r="GN258" i="1" s="1"/>
  <c r="CY165" i="1"/>
  <c r="CZ165" i="1"/>
  <c r="X165" i="1"/>
  <c r="Y165" i="1"/>
  <c r="EB424" i="1"/>
  <c r="DO463" i="1"/>
  <c r="CP385" i="1"/>
  <c r="O385" i="1" s="1"/>
  <c r="GM385" i="1" s="1"/>
  <c r="GN385" i="1" s="1"/>
  <c r="GM111" i="1"/>
  <c r="GN111" i="1" s="1"/>
  <c r="GM342" i="1"/>
  <c r="GN342" i="1" s="1"/>
  <c r="CC26" i="1"/>
  <c r="AT261" i="1"/>
  <c r="CY178" i="1"/>
  <c r="CZ178" i="1"/>
  <c r="Y178" i="1"/>
  <c r="X178" i="1"/>
  <c r="DN463" i="1"/>
  <c r="EA424" i="1"/>
  <c r="CY544" i="1"/>
  <c r="X544" i="1"/>
  <c r="Y544" i="1"/>
  <c r="CZ544" i="1"/>
  <c r="CP442" i="1"/>
  <c r="O442" i="1" s="1"/>
  <c r="GM442" i="1" s="1"/>
  <c r="GN442" i="1" s="1"/>
  <c r="AZ293" i="1"/>
  <c r="F403" i="1"/>
  <c r="EH588" i="1"/>
  <c r="P604" i="1"/>
  <c r="BA588" i="1"/>
  <c r="F615" i="1"/>
  <c r="AJ293" i="1"/>
  <c r="W392" i="1"/>
  <c r="X304" i="1"/>
  <c r="Y304" i="1"/>
  <c r="CY304" i="1"/>
  <c r="CZ304" i="1"/>
  <c r="CZ254" i="1"/>
  <c r="X254" i="1"/>
  <c r="Y254" i="1"/>
  <c r="CY254" i="1"/>
  <c r="CP504" i="1"/>
  <c r="O504" i="1" s="1"/>
  <c r="DU556" i="1"/>
  <c r="AP588" i="1"/>
  <c r="F604" i="1"/>
  <c r="CP554" i="1"/>
  <c r="O554" i="1" s="1"/>
  <c r="GM554" i="1" s="1"/>
  <c r="GN554" i="1" s="1"/>
  <c r="AI495" i="1"/>
  <c r="V556" i="1"/>
  <c r="GB424" i="1"/>
  <c r="ES463" i="1"/>
  <c r="CY168" i="1"/>
  <c r="CZ168" i="1"/>
  <c r="X168" i="1"/>
  <c r="Y168" i="1"/>
  <c r="CP104" i="1"/>
  <c r="O104" i="1" s="1"/>
  <c r="GM501" i="1"/>
  <c r="CY299" i="1"/>
  <c r="CZ299" i="1"/>
  <c r="X299" i="1"/>
  <c r="AK392" i="1" s="1"/>
  <c r="Y299" i="1"/>
  <c r="AL392" i="1" s="1"/>
  <c r="CP510" i="1"/>
  <c r="O510" i="1" s="1"/>
  <c r="CY331" i="1"/>
  <c r="CZ331" i="1"/>
  <c r="X331" i="1"/>
  <c r="GM331" i="1" s="1"/>
  <c r="GN331" i="1" s="1"/>
  <c r="Y331" i="1"/>
  <c r="CP299" i="1"/>
  <c r="O299" i="1" s="1"/>
  <c r="GM299" i="1" s="1"/>
  <c r="GN299" i="1" s="1"/>
  <c r="AC392" i="1"/>
  <c r="CY314" i="1"/>
  <c r="CZ314" i="1"/>
  <c r="X314" i="1"/>
  <c r="GM314" i="1" s="1"/>
  <c r="GN314" i="1" s="1"/>
  <c r="Y314" i="1"/>
  <c r="GM330" i="1"/>
  <c r="GN330" i="1" s="1"/>
  <c r="CY61" i="1"/>
  <c r="CZ61" i="1"/>
  <c r="X61" i="1"/>
  <c r="Y61" i="1"/>
  <c r="AX26" i="1"/>
  <c r="F268" i="1"/>
  <c r="CY74" i="1"/>
  <c r="CZ74" i="1"/>
  <c r="X74" i="1"/>
  <c r="Y74" i="1"/>
  <c r="AF293" i="1"/>
  <c r="S392" i="1"/>
  <c r="AI392" i="1"/>
  <c r="EV22" i="1"/>
  <c r="EV658" i="1"/>
  <c r="P650" i="1"/>
  <c r="CP301" i="1"/>
  <c r="O301" i="1" s="1"/>
  <c r="GM142" i="1"/>
  <c r="GN142" i="1" s="1"/>
  <c r="EM495" i="1"/>
  <c r="P575" i="1"/>
  <c r="AP26" i="1"/>
  <c r="F270" i="1"/>
  <c r="AP625" i="1"/>
  <c r="F482" i="1"/>
  <c r="AU424" i="1"/>
  <c r="CY346" i="1"/>
  <c r="CZ346" i="1"/>
  <c r="X346" i="1"/>
  <c r="GM346" i="1" s="1"/>
  <c r="GN346" i="1" s="1"/>
  <c r="Y346" i="1"/>
  <c r="AC556" i="1"/>
  <c r="GM130" i="1"/>
  <c r="GN130" i="1" s="1"/>
  <c r="CZ97" i="1"/>
  <c r="X97" i="1"/>
  <c r="Y97" i="1"/>
  <c r="CY97" i="1"/>
  <c r="AC424" i="1"/>
  <c r="CF463" i="1"/>
  <c r="CH463" i="1"/>
  <c r="P463" i="1"/>
  <c r="CE463" i="1"/>
  <c r="GM207" i="1"/>
  <c r="GN207" i="1" s="1"/>
  <c r="CY181" i="1"/>
  <c r="CZ181" i="1"/>
  <c r="X181" i="1"/>
  <c r="Y181" i="1"/>
  <c r="CY96" i="1"/>
  <c r="CZ96" i="1"/>
  <c r="Y96" i="1"/>
  <c r="X96" i="1"/>
  <c r="AJ556" i="1"/>
  <c r="ES588" i="1"/>
  <c r="P615" i="1"/>
  <c r="FU26" i="1"/>
  <c r="EL261" i="1"/>
  <c r="CP96" i="1"/>
  <c r="O96" i="1" s="1"/>
  <c r="GM96" i="1" s="1"/>
  <c r="GN96" i="1" s="1"/>
  <c r="P602" i="1"/>
  <c r="EP588" i="1"/>
  <c r="EL424" i="1"/>
  <c r="P481" i="1"/>
  <c r="CP174" i="1"/>
  <c r="O174" i="1" s="1"/>
  <c r="GM174" i="1" s="1"/>
  <c r="GN174" i="1" s="1"/>
  <c r="ER595" i="1"/>
  <c r="GA588" i="1"/>
  <c r="T588" i="1"/>
  <c r="F616" i="1"/>
  <c r="CI495" i="1"/>
  <c r="AZ556" i="1"/>
  <c r="CP361" i="1"/>
  <c r="O361" i="1" s="1"/>
  <c r="GM361" i="1" s="1"/>
  <c r="GN361" i="1" s="1"/>
  <c r="EI22" i="1"/>
  <c r="P635" i="1"/>
  <c r="EI658" i="1"/>
  <c r="GM508" i="1"/>
  <c r="GN508" i="1" s="1"/>
  <c r="CP340" i="1"/>
  <c r="O340" i="1" s="1"/>
  <c r="CI26" i="1"/>
  <c r="AZ261" i="1"/>
  <c r="X104" i="1"/>
  <c r="Y104" i="1"/>
  <c r="CY104" i="1"/>
  <c r="CZ104" i="1"/>
  <c r="GB495" i="1"/>
  <c r="ES556" i="1"/>
  <c r="CP230" i="1"/>
  <c r="O230" i="1" s="1"/>
  <c r="GM230" i="1" s="1"/>
  <c r="GN230" i="1" s="1"/>
  <c r="GM426" i="1"/>
  <c r="AB463" i="1"/>
  <c r="S588" i="1"/>
  <c r="F610" i="1"/>
  <c r="CY505" i="1"/>
  <c r="CZ505" i="1"/>
  <c r="X505" i="1"/>
  <c r="GM505" i="1" s="1"/>
  <c r="GN505" i="1" s="1"/>
  <c r="Y505" i="1"/>
  <c r="AL556" i="1" s="1"/>
  <c r="EL293" i="1"/>
  <c r="P410" i="1"/>
  <c r="CP180" i="1"/>
  <c r="O180" i="1" s="1"/>
  <c r="GM203" i="1"/>
  <c r="GN203" i="1" s="1"/>
  <c r="GM133" i="1"/>
  <c r="GN133" i="1" s="1"/>
  <c r="DZ261" i="1"/>
  <c r="CP386" i="1"/>
  <c r="O386" i="1" s="1"/>
  <c r="CP177" i="1"/>
  <c r="O177" i="1" s="1"/>
  <c r="DX588" i="1"/>
  <c r="DK595" i="1"/>
  <c r="CY171" i="1"/>
  <c r="CZ171" i="1"/>
  <c r="X171" i="1"/>
  <c r="Y171" i="1"/>
  <c r="R588" i="1"/>
  <c r="F609" i="1"/>
  <c r="GM316" i="1"/>
  <c r="GN316" i="1" s="1"/>
  <c r="AH424" i="1"/>
  <c r="U463" i="1"/>
  <c r="AH392" i="1"/>
  <c r="GM65" i="1"/>
  <c r="GN65" i="1" s="1"/>
  <c r="CY119" i="1"/>
  <c r="CZ119" i="1"/>
  <c r="X119" i="1"/>
  <c r="Y119" i="1"/>
  <c r="AE556" i="1"/>
  <c r="AG392" i="1"/>
  <c r="GM256" i="1"/>
  <c r="GN256" i="1" s="1"/>
  <c r="CZ151" i="1"/>
  <c r="X151" i="1"/>
  <c r="GM151" i="1" s="1"/>
  <c r="GN151" i="1" s="1"/>
  <c r="Y151" i="1"/>
  <c r="CY151" i="1"/>
  <c r="X59" i="1"/>
  <c r="CY59" i="1"/>
  <c r="Y59" i="1"/>
  <c r="CZ59" i="1"/>
  <c r="F622" i="1"/>
  <c r="Y588" i="1"/>
  <c r="DQ595" i="1"/>
  <c r="ED588" i="1"/>
  <c r="EP424" i="1"/>
  <c r="P470" i="1"/>
  <c r="CP86" i="1"/>
  <c r="O86" i="1" s="1"/>
  <c r="AE293" i="1"/>
  <c r="R392" i="1"/>
  <c r="CG495" i="1"/>
  <c r="AX556" i="1"/>
  <c r="AX625" i="1" s="1"/>
  <c r="P616" i="1"/>
  <c r="DL588" i="1"/>
  <c r="DX495" i="1"/>
  <c r="DK556" i="1"/>
  <c r="CY524" i="1"/>
  <c r="CZ524" i="1"/>
  <c r="X524" i="1"/>
  <c r="Y524" i="1"/>
  <c r="CP304" i="1"/>
  <c r="O304" i="1" s="1"/>
  <c r="GM304" i="1" s="1"/>
  <c r="GN304" i="1" s="1"/>
  <c r="DH588" i="1"/>
  <c r="P598" i="1"/>
  <c r="AQ495" i="1"/>
  <c r="F566" i="1"/>
  <c r="CY386" i="1"/>
  <c r="CZ386" i="1"/>
  <c r="X386" i="1"/>
  <c r="Y386" i="1"/>
  <c r="AF424" i="1"/>
  <c r="S463" i="1"/>
  <c r="X298" i="1"/>
  <c r="Y298" i="1"/>
  <c r="ED392" i="1" s="1"/>
  <c r="CY298" i="1"/>
  <c r="CZ298" i="1"/>
  <c r="DX392" i="1"/>
  <c r="GM213" i="1"/>
  <c r="GN213" i="1" s="1"/>
  <c r="CY340" i="1"/>
  <c r="CZ340" i="1"/>
  <c r="X340" i="1"/>
  <c r="Y340" i="1"/>
  <c r="GM302" i="1"/>
  <c r="GN302" i="1" s="1"/>
  <c r="CZ358" i="1"/>
  <c r="X358" i="1"/>
  <c r="GM358" i="1" s="1"/>
  <c r="GN358" i="1" s="1"/>
  <c r="Y358" i="1"/>
  <c r="CY358" i="1"/>
  <c r="CP97" i="1"/>
  <c r="O97" i="1" s="1"/>
  <c r="GM97" i="1" s="1"/>
  <c r="GN97" i="1" s="1"/>
  <c r="CP98" i="1"/>
  <c r="O98" i="1" s="1"/>
  <c r="X344" i="1"/>
  <c r="Y344" i="1"/>
  <c r="CY344" i="1"/>
  <c r="CZ344" i="1"/>
  <c r="CY175" i="1"/>
  <c r="CZ175" i="1"/>
  <c r="Y175" i="1"/>
  <c r="X175" i="1"/>
  <c r="CY144" i="1"/>
  <c r="CZ144" i="1"/>
  <c r="X144" i="1"/>
  <c r="GM144" i="1" s="1"/>
  <c r="GN144" i="1" s="1"/>
  <c r="Y144" i="1"/>
  <c r="CY95" i="1"/>
  <c r="CZ95" i="1"/>
  <c r="X95" i="1"/>
  <c r="GM95" i="1" s="1"/>
  <c r="GN95" i="1" s="1"/>
  <c r="Y95" i="1"/>
  <c r="X66" i="1"/>
  <c r="Y66" i="1"/>
  <c r="CY66" i="1"/>
  <c r="CZ66" i="1"/>
  <c r="DX261" i="1"/>
  <c r="BD22" i="1"/>
  <c r="BD658" i="1"/>
  <c r="F650" i="1"/>
  <c r="GM434" i="1"/>
  <c r="GN434" i="1" s="1"/>
  <c r="DP595" i="1"/>
  <c r="EC588" i="1"/>
  <c r="X336" i="1"/>
  <c r="GM336" i="1" s="1"/>
  <c r="GN336" i="1" s="1"/>
  <c r="Y336" i="1"/>
  <c r="CY336" i="1"/>
  <c r="CZ336" i="1"/>
  <c r="GM44" i="1"/>
  <c r="GN44" i="1" s="1"/>
  <c r="AI26" i="1"/>
  <c r="V261" i="1"/>
  <c r="GM591" i="1"/>
  <c r="DT595" i="1"/>
  <c r="GN590" i="1"/>
  <c r="CB595" i="1" s="1"/>
  <c r="CA595" i="1"/>
  <c r="AV595" i="1"/>
  <c r="CE588" i="1"/>
  <c r="EQ595" i="1"/>
  <c r="FZ588" i="1"/>
  <c r="GM384" i="1"/>
  <c r="GN384" i="1" s="1"/>
  <c r="EM22" i="1"/>
  <c r="P644" i="1"/>
  <c r="EM658" i="1"/>
  <c r="GM536" i="1"/>
  <c r="GN536" i="1" s="1"/>
  <c r="GN28" i="1"/>
  <c r="GA424" i="1"/>
  <c r="ER463" i="1"/>
  <c r="CY429" i="1"/>
  <c r="Y429" i="1"/>
  <c r="ED463" i="1" s="1"/>
  <c r="X429" i="1"/>
  <c r="EC463" i="1" s="1"/>
  <c r="CZ429" i="1"/>
  <c r="X98" i="1"/>
  <c r="Y98" i="1"/>
  <c r="CY98" i="1"/>
  <c r="CZ98" i="1"/>
  <c r="CY180" i="1"/>
  <c r="CZ180" i="1"/>
  <c r="X180" i="1"/>
  <c r="Y180" i="1"/>
  <c r="GM88" i="1"/>
  <c r="GN88" i="1" s="1"/>
  <c r="DU392" i="1"/>
  <c r="CY177" i="1"/>
  <c r="CZ177" i="1"/>
  <c r="X177" i="1"/>
  <c r="Y177" i="1"/>
  <c r="EI424" i="1"/>
  <c r="P473" i="1"/>
  <c r="CP254" i="1"/>
  <c r="O254" i="1" s="1"/>
  <c r="GM254" i="1" s="1"/>
  <c r="GN254" i="1" s="1"/>
  <c r="GM295" i="1"/>
  <c r="AB392" i="1"/>
  <c r="DO588" i="1"/>
  <c r="P619" i="1"/>
  <c r="CP524" i="1"/>
  <c r="O524" i="1" s="1"/>
  <c r="GM74" i="1"/>
  <c r="GN74" i="1" s="1"/>
  <c r="GM80" i="1"/>
  <c r="GN80" i="1" s="1"/>
  <c r="DU261" i="1"/>
  <c r="AB588" i="1"/>
  <c r="O595" i="1"/>
  <c r="X339" i="1"/>
  <c r="Y339" i="1"/>
  <c r="CY339" i="1"/>
  <c r="CZ339" i="1"/>
  <c r="AW595" i="1"/>
  <c r="CF588" i="1"/>
  <c r="EO595" i="1"/>
  <c r="FX588" i="1"/>
  <c r="AX424" i="1"/>
  <c r="F470" i="1"/>
  <c r="CY383" i="1"/>
  <c r="CZ383" i="1"/>
  <c r="X383" i="1"/>
  <c r="Y383" i="1"/>
  <c r="AL463" i="1"/>
  <c r="GM344" i="1"/>
  <c r="GN344" i="1" s="1"/>
  <c r="ET22" i="1"/>
  <c r="ET658" i="1"/>
  <c r="P638" i="1"/>
  <c r="GM127" i="1"/>
  <c r="GN127" i="1" s="1"/>
  <c r="GM542" i="1"/>
  <c r="GN542" i="1" s="1"/>
  <c r="EH424" i="1"/>
  <c r="P472" i="1"/>
  <c r="CP339" i="1"/>
  <c r="O339" i="1" s="1"/>
  <c r="EM293" i="1"/>
  <c r="P411" i="1"/>
  <c r="CP175" i="1"/>
  <c r="O175" i="1" s="1"/>
  <c r="GM160" i="1"/>
  <c r="GN160" i="1" s="1"/>
  <c r="GB261" i="1"/>
  <c r="GM296" i="1"/>
  <c r="DT392" i="1"/>
  <c r="GM388" i="1"/>
  <c r="GN388" i="1" s="1"/>
  <c r="CP178" i="1"/>
  <c r="O178" i="1" s="1"/>
  <c r="GM178" i="1" s="1"/>
  <c r="GN178" i="1" s="1"/>
  <c r="DW293" i="1"/>
  <c r="DJ392" i="1"/>
  <c r="GM61" i="1"/>
  <c r="GN61" i="1" s="1"/>
  <c r="ED556" i="1"/>
  <c r="BB22" i="1"/>
  <c r="F638" i="1"/>
  <c r="BB658" i="1"/>
  <c r="CY174" i="1"/>
  <c r="CZ174" i="1"/>
  <c r="X174" i="1"/>
  <c r="Y174" i="1"/>
  <c r="GM353" i="1"/>
  <c r="GN353" i="1" s="1"/>
  <c r="GM29" i="1"/>
  <c r="DT261" i="1"/>
  <c r="P588" i="1"/>
  <c r="F598" i="1"/>
  <c r="EN595" i="1"/>
  <c r="FW588" i="1"/>
  <c r="GM502" i="1"/>
  <c r="AK463" i="1"/>
  <c r="DY392" i="1"/>
  <c r="GB392" i="1"/>
  <c r="CY68" i="1"/>
  <c r="CZ68" i="1"/>
  <c r="X68" i="1"/>
  <c r="GM68" i="1" s="1"/>
  <c r="GN68" i="1" s="1"/>
  <c r="Y68" i="1"/>
  <c r="CP168" i="1"/>
  <c r="O168" i="1" s="1"/>
  <c r="GM168" i="1" s="1"/>
  <c r="GN168" i="1" s="1"/>
  <c r="P617" i="1"/>
  <c r="DM588" i="1"/>
  <c r="AU293" i="1"/>
  <c r="F411" i="1"/>
  <c r="GM37" i="1"/>
  <c r="GN37" i="1" s="1"/>
  <c r="CY105" i="1"/>
  <c r="CZ105" i="1"/>
  <c r="Y105" i="1"/>
  <c r="X105" i="1"/>
  <c r="GM105" i="1" s="1"/>
  <c r="GN105" i="1" s="1"/>
  <c r="CP59" i="1"/>
  <c r="O59" i="1" s="1"/>
  <c r="GM59" i="1" s="1"/>
  <c r="GN59" i="1" s="1"/>
  <c r="CY102" i="1"/>
  <c r="CZ102" i="1"/>
  <c r="Y102" i="1"/>
  <c r="X102" i="1"/>
  <c r="GM102" i="1" s="1"/>
  <c r="GN102" i="1" s="1"/>
  <c r="BC22" i="1"/>
  <c r="BC658" i="1"/>
  <c r="F641" i="1"/>
  <c r="DL424" i="1"/>
  <c r="P484" i="1"/>
  <c r="AU495" i="1"/>
  <c r="F575" i="1"/>
  <c r="CH588" i="1"/>
  <c r="AY595" i="1"/>
  <c r="EB495" i="1"/>
  <c r="DO556" i="1"/>
  <c r="GM326" i="1"/>
  <c r="GN326" i="1" s="1"/>
  <c r="AK588" i="1"/>
  <c r="X595" i="1"/>
  <c r="X509" i="1"/>
  <c r="AK556" i="1" s="1"/>
  <c r="Y509" i="1"/>
  <c r="CY509" i="1"/>
  <c r="CZ509" i="1"/>
  <c r="CY510" i="1"/>
  <c r="Y510" i="1"/>
  <c r="CZ510" i="1"/>
  <c r="X510" i="1"/>
  <c r="EC556" i="1" s="1"/>
  <c r="GA293" i="1"/>
  <c r="ER392" i="1"/>
  <c r="CP429" i="1"/>
  <c r="O429" i="1" s="1"/>
  <c r="GM429" i="1" s="1"/>
  <c r="GN429" i="1" s="1"/>
  <c r="GM181" i="1"/>
  <c r="GN181" i="1" s="1"/>
  <c r="GM165" i="1"/>
  <c r="GN165" i="1" s="1"/>
  <c r="GM117" i="1"/>
  <c r="GN117" i="1" s="1"/>
  <c r="GM101" i="1"/>
  <c r="GN101" i="1" s="1"/>
  <c r="AC261" i="1"/>
  <c r="EU22" i="1"/>
  <c r="EU658" i="1"/>
  <c r="P641" i="1"/>
  <c r="AH495" i="1"/>
  <c r="U556" i="1"/>
  <c r="X519" i="1"/>
  <c r="Y519" i="1"/>
  <c r="CY519" i="1"/>
  <c r="CZ519" i="1"/>
  <c r="DY556" i="1"/>
  <c r="X301" i="1"/>
  <c r="Y301" i="1"/>
  <c r="CY301" i="1"/>
  <c r="CZ301" i="1"/>
  <c r="DZ392" i="1"/>
  <c r="FQ26" i="1"/>
  <c r="EH261" i="1"/>
  <c r="GA261" i="1"/>
  <c r="GM552" i="1"/>
  <c r="GN552" i="1" s="1"/>
  <c r="FY293" i="1"/>
  <c r="EP392" i="1"/>
  <c r="CY166" i="1"/>
  <c r="CZ166" i="1"/>
  <c r="Y166" i="1"/>
  <c r="X166" i="1"/>
  <c r="GM166" i="1" s="1"/>
  <c r="GN166" i="1" s="1"/>
  <c r="V588" i="1"/>
  <c r="F618" i="1"/>
  <c r="AQ625" i="1"/>
  <c r="EG22" i="1"/>
  <c r="EG658" i="1"/>
  <c r="P629" i="1"/>
  <c r="CP71" i="1"/>
  <c r="O71" i="1" s="1"/>
  <c r="GM71" i="1" s="1"/>
  <c r="GN71" i="1" s="1"/>
  <c r="CY300" i="1"/>
  <c r="CZ300" i="1"/>
  <c r="X300" i="1"/>
  <c r="GM300" i="1" s="1"/>
  <c r="GN300" i="1" s="1"/>
  <c r="Y300" i="1"/>
  <c r="GM32" i="1"/>
  <c r="GN32" i="1" s="1"/>
  <c r="AB261" i="1"/>
  <c r="AX22" i="1" l="1"/>
  <c r="F632" i="1"/>
  <c r="AX658" i="1"/>
  <c r="AB495" i="1"/>
  <c r="O556" i="1"/>
  <c r="AL293" i="1"/>
  <c r="Y392" i="1"/>
  <c r="AL495" i="1"/>
  <c r="Y556" i="1"/>
  <c r="AK293" i="1"/>
  <c r="X392" i="1"/>
  <c r="EC424" i="1"/>
  <c r="DP463" i="1"/>
  <c r="AK495" i="1"/>
  <c r="X556" i="1"/>
  <c r="EC495" i="1"/>
  <c r="DP556" i="1"/>
  <c r="ED424" i="1"/>
  <c r="DQ463" i="1"/>
  <c r="DO495" i="1"/>
  <c r="P580" i="1"/>
  <c r="EP293" i="1"/>
  <c r="P399" i="1"/>
  <c r="EP625" i="1"/>
  <c r="DT293" i="1"/>
  <c r="DG392" i="1"/>
  <c r="EC392" i="1"/>
  <c r="BC18" i="1"/>
  <c r="F674" i="1"/>
  <c r="GN502" i="1"/>
  <c r="BB18" i="1"/>
  <c r="F671" i="1"/>
  <c r="DU293" i="1"/>
  <c r="FW392" i="1"/>
  <c r="FZ392" i="1"/>
  <c r="DH392" i="1"/>
  <c r="FX392" i="1"/>
  <c r="F478" i="1"/>
  <c r="S424" i="1"/>
  <c r="AH293" i="1"/>
  <c r="U392" i="1"/>
  <c r="DK588" i="1"/>
  <c r="P610" i="1"/>
  <c r="DH424" i="1"/>
  <c r="P466" i="1"/>
  <c r="DL26" i="1"/>
  <c r="P282" i="1"/>
  <c r="Q293" i="1"/>
  <c r="F404" i="1"/>
  <c r="DY293" i="1"/>
  <c r="DL392" i="1"/>
  <c r="F621" i="1"/>
  <c r="X588" i="1"/>
  <c r="GB26" i="1"/>
  <c r="ES261" i="1"/>
  <c r="EO588" i="1"/>
  <c r="P601" i="1"/>
  <c r="GM524" i="1"/>
  <c r="GN524" i="1" s="1"/>
  <c r="EG18" i="1"/>
  <c r="P662" i="1"/>
  <c r="GA26" i="1"/>
  <c r="ER261" i="1"/>
  <c r="ER293" i="1"/>
  <c r="P403" i="1"/>
  <c r="GM298" i="1"/>
  <c r="GN298" i="1" s="1"/>
  <c r="ET18" i="1"/>
  <c r="P671" i="1"/>
  <c r="AL261" i="1"/>
  <c r="CE424" i="1"/>
  <c r="AV463" i="1"/>
  <c r="AZ588" i="1"/>
  <c r="F606" i="1"/>
  <c r="P477" i="1"/>
  <c r="DJ424" i="1"/>
  <c r="FZ424" i="1"/>
  <c r="EQ463" i="1"/>
  <c r="W424" i="1"/>
  <c r="F487" i="1"/>
  <c r="BA26" i="1"/>
  <c r="F281" i="1"/>
  <c r="BA625" i="1"/>
  <c r="EH26" i="1"/>
  <c r="P270" i="1"/>
  <c r="EH625" i="1"/>
  <c r="U495" i="1"/>
  <c r="F578" i="1"/>
  <c r="EN588" i="1"/>
  <c r="P600" i="1"/>
  <c r="GM175" i="1"/>
  <c r="GN175" i="1" s="1"/>
  <c r="AW588" i="1"/>
  <c r="F601" i="1"/>
  <c r="P603" i="1"/>
  <c r="EQ588" i="1"/>
  <c r="AK261" i="1"/>
  <c r="GM177" i="1"/>
  <c r="GN177" i="1" s="1"/>
  <c r="P424" i="1"/>
  <c r="F466" i="1"/>
  <c r="GM301" i="1"/>
  <c r="GN301" i="1" s="1"/>
  <c r="AC293" i="1"/>
  <c r="CF392" i="1"/>
  <c r="CH392" i="1"/>
  <c r="P392" i="1"/>
  <c r="CE392" i="1"/>
  <c r="T26" i="1"/>
  <c r="F282" i="1"/>
  <c r="T625" i="1"/>
  <c r="S26" i="1"/>
  <c r="F276" i="1"/>
  <c r="S625" i="1"/>
  <c r="DO293" i="1"/>
  <c r="P416" i="1"/>
  <c r="AG293" i="1"/>
  <c r="T392" i="1"/>
  <c r="U424" i="1"/>
  <c r="F485" i="1"/>
  <c r="GM386" i="1"/>
  <c r="GN386" i="1" s="1"/>
  <c r="AZ26" i="1"/>
  <c r="F272" i="1"/>
  <c r="AZ625" i="1"/>
  <c r="AJ495" i="1"/>
  <c r="W556" i="1"/>
  <c r="CH424" i="1"/>
  <c r="AY463" i="1"/>
  <c r="GN501" i="1"/>
  <c r="AZ424" i="1"/>
  <c r="F474" i="1"/>
  <c r="EA293" i="1"/>
  <c r="DN392" i="1"/>
  <c r="Q424" i="1"/>
  <c r="F475" i="1"/>
  <c r="T424" i="1"/>
  <c r="F484" i="1"/>
  <c r="DK495" i="1"/>
  <c r="P571" i="1"/>
  <c r="DZ26" i="1"/>
  <c r="DM261" i="1"/>
  <c r="AB424" i="1"/>
  <c r="O463" i="1"/>
  <c r="ER588" i="1"/>
  <c r="P606" i="1"/>
  <c r="CF424" i="1"/>
  <c r="AW463" i="1"/>
  <c r="EV18" i="1"/>
  <c r="P683" i="1"/>
  <c r="GM104" i="1"/>
  <c r="GN104" i="1" s="1"/>
  <c r="W293" i="1"/>
  <c r="F416" i="1"/>
  <c r="P487" i="1"/>
  <c r="DO424" i="1"/>
  <c r="DW495" i="1"/>
  <c r="DJ556" i="1"/>
  <c r="DO26" i="1"/>
  <c r="P285" i="1"/>
  <c r="DO625" i="1"/>
  <c r="S495" i="1"/>
  <c r="F571" i="1"/>
  <c r="DZ293" i="1"/>
  <c r="DM392" i="1"/>
  <c r="GN295" i="1"/>
  <c r="CA392" i="1"/>
  <c r="GN426" i="1"/>
  <c r="CB463" i="1" s="1"/>
  <c r="CA463" i="1"/>
  <c r="GM340" i="1"/>
  <c r="GN340" i="1" s="1"/>
  <c r="FW556" i="1"/>
  <c r="FX556" i="1"/>
  <c r="FZ556" i="1"/>
  <c r="DU495" i="1"/>
  <c r="DH556" i="1"/>
  <c r="DT463" i="1"/>
  <c r="GM544" i="1"/>
  <c r="GN544" i="1" s="1"/>
  <c r="DI588" i="1"/>
  <c r="P607" i="1"/>
  <c r="DI424" i="1"/>
  <c r="P475" i="1"/>
  <c r="DN26" i="1"/>
  <c r="P284" i="1"/>
  <c r="DN625" i="1"/>
  <c r="U26" i="1"/>
  <c r="F283" i="1"/>
  <c r="U625" i="1"/>
  <c r="DQ588" i="1"/>
  <c r="P622" i="1"/>
  <c r="AE495" i="1"/>
  <c r="R556" i="1"/>
  <c r="R625" i="1" s="1"/>
  <c r="EU18" i="1"/>
  <c r="P674" i="1"/>
  <c r="CA588" i="1"/>
  <c r="AR595" i="1"/>
  <c r="DP588" i="1"/>
  <c r="P621" i="1"/>
  <c r="GN29" i="1"/>
  <c r="DJ293" i="1"/>
  <c r="P406" i="1"/>
  <c r="GM339" i="1"/>
  <c r="GN339" i="1" s="1"/>
  <c r="CA261" i="1"/>
  <c r="AS595" i="1"/>
  <c r="CB588" i="1"/>
  <c r="GM504" i="1"/>
  <c r="GN504" i="1" s="1"/>
  <c r="DT556" i="1"/>
  <c r="DN424" i="1"/>
  <c r="P486" i="1"/>
  <c r="GN427" i="1"/>
  <c r="FT463" i="1" s="1"/>
  <c r="FS463" i="1"/>
  <c r="GM383" i="1"/>
  <c r="GN383" i="1" s="1"/>
  <c r="Q26" i="1"/>
  <c r="F273" i="1"/>
  <c r="Q625" i="1"/>
  <c r="BA293" i="1"/>
  <c r="F412" i="1"/>
  <c r="Q495" i="1"/>
  <c r="F568" i="1"/>
  <c r="DN495" i="1"/>
  <c r="P579" i="1"/>
  <c r="AQ22" i="1"/>
  <c r="AQ658" i="1"/>
  <c r="F635" i="1"/>
  <c r="DT26" i="1"/>
  <c r="DG261" i="1"/>
  <c r="F597" i="1"/>
  <c r="O588" i="1"/>
  <c r="DT588" i="1"/>
  <c r="DG595" i="1"/>
  <c r="GM98" i="1"/>
  <c r="GN98" i="1" s="1"/>
  <c r="DX293" i="1"/>
  <c r="DK392" i="1"/>
  <c r="AX495" i="1"/>
  <c r="F563" i="1"/>
  <c r="ED261" i="1"/>
  <c r="GM180" i="1"/>
  <c r="GN180" i="1" s="1"/>
  <c r="EI18" i="1"/>
  <c r="P668" i="1"/>
  <c r="AI293" i="1"/>
  <c r="V392" i="1"/>
  <c r="GM66" i="1"/>
  <c r="GN66" i="1" s="1"/>
  <c r="GM171" i="1"/>
  <c r="GN171" i="1" s="1"/>
  <c r="GM119" i="1"/>
  <c r="GN119" i="1" s="1"/>
  <c r="F576" i="1"/>
  <c r="BA495" i="1"/>
  <c r="DJ26" i="1"/>
  <c r="P275" i="1"/>
  <c r="BA424" i="1"/>
  <c r="F483" i="1"/>
  <c r="AB26" i="1"/>
  <c r="O261" i="1"/>
  <c r="AL424" i="1"/>
  <c r="Y463" i="1"/>
  <c r="F600" i="1"/>
  <c r="AV588" i="1"/>
  <c r="F603" i="1"/>
  <c r="AY588" i="1"/>
  <c r="AC26" i="1"/>
  <c r="CE261" i="1"/>
  <c r="CF261" i="1"/>
  <c r="CH261" i="1"/>
  <c r="P261" i="1"/>
  <c r="FS595" i="1"/>
  <c r="GN591" i="1"/>
  <c r="FT595" i="1" s="1"/>
  <c r="BD18" i="1"/>
  <c r="F683" i="1"/>
  <c r="AP22" i="1"/>
  <c r="AP658" i="1"/>
  <c r="F634" i="1"/>
  <c r="V16" i="2" s="1"/>
  <c r="S293" i="1"/>
  <c r="F407" i="1"/>
  <c r="GM510" i="1"/>
  <c r="GN510" i="1" s="1"/>
  <c r="DV495" i="1"/>
  <c r="DI556" i="1"/>
  <c r="AO18" i="1"/>
  <c r="F662" i="1"/>
  <c r="R26" i="1"/>
  <c r="F275" i="1"/>
  <c r="DM495" i="1"/>
  <c r="P578" i="1"/>
  <c r="V424" i="1"/>
  <c r="F486" i="1"/>
  <c r="ED495" i="1"/>
  <c r="DQ556" i="1"/>
  <c r="ER424" i="1"/>
  <c r="P474" i="1"/>
  <c r="DY495" i="1"/>
  <c r="DL556" i="1"/>
  <c r="GB293" i="1"/>
  <c r="ES392" i="1"/>
  <c r="DU26" i="1"/>
  <c r="FZ261" i="1"/>
  <c r="FW261" i="1"/>
  <c r="DH261" i="1"/>
  <c r="FX261" i="1"/>
  <c r="EM18" i="1"/>
  <c r="P677" i="1"/>
  <c r="V26" i="1"/>
  <c r="F284" i="1"/>
  <c r="R293" i="1"/>
  <c r="F406" i="1"/>
  <c r="EC261" i="1"/>
  <c r="ES495" i="1"/>
  <c r="P576" i="1"/>
  <c r="ES424" i="1"/>
  <c r="P483" i="1"/>
  <c r="GM509" i="1"/>
  <c r="GN509" i="1" s="1"/>
  <c r="P485" i="1"/>
  <c r="DM424" i="1"/>
  <c r="F477" i="1"/>
  <c r="R424" i="1"/>
  <c r="DI26" i="1"/>
  <c r="P273" i="1"/>
  <c r="DI625" i="1"/>
  <c r="AB293" i="1"/>
  <c r="O392" i="1"/>
  <c r="ED293" i="1"/>
  <c r="DQ392" i="1"/>
  <c r="EO463" i="1"/>
  <c r="FX424" i="1"/>
  <c r="DI293" i="1"/>
  <c r="P404" i="1"/>
  <c r="DK424" i="1"/>
  <c r="P478" i="1"/>
  <c r="DX26" i="1"/>
  <c r="DK261" i="1"/>
  <c r="AK424" i="1"/>
  <c r="X463" i="1"/>
  <c r="GN296" i="1"/>
  <c r="FS392" i="1"/>
  <c r="GM86" i="1"/>
  <c r="GN86" i="1" s="1"/>
  <c r="CB261" i="1" s="1"/>
  <c r="F567" i="1"/>
  <c r="AZ495" i="1"/>
  <c r="EL26" i="1"/>
  <c r="P279" i="1"/>
  <c r="EL625" i="1"/>
  <c r="AC495" i="1"/>
  <c r="CE556" i="1"/>
  <c r="CF556" i="1"/>
  <c r="P556" i="1"/>
  <c r="CH556" i="1"/>
  <c r="V495" i="1"/>
  <c r="F579" i="1"/>
  <c r="AT26" i="1"/>
  <c r="F279" i="1"/>
  <c r="AT625" i="1"/>
  <c r="EN463" i="1"/>
  <c r="FW424" i="1"/>
  <c r="GM519" i="1"/>
  <c r="GN519" i="1" s="1"/>
  <c r="W26" i="1"/>
  <c r="F285" i="1"/>
  <c r="W625" i="1"/>
  <c r="AU18" i="1"/>
  <c r="F677" i="1"/>
  <c r="T495" i="1"/>
  <c r="F577" i="1"/>
  <c r="R22" i="1" l="1"/>
  <c r="R658" i="1"/>
  <c r="F639" i="1"/>
  <c r="CB26" i="1"/>
  <c r="AS261" i="1"/>
  <c r="AL26" i="1"/>
  <c r="Y261" i="1"/>
  <c r="FZ293" i="1"/>
  <c r="EQ392" i="1"/>
  <c r="P26" i="1"/>
  <c r="F264" i="1"/>
  <c r="P625" i="1"/>
  <c r="AR463" i="1"/>
  <c r="CA424" i="1"/>
  <c r="O424" i="1"/>
  <c r="F465" i="1"/>
  <c r="CE293" i="1"/>
  <c r="AV392" i="1"/>
  <c r="ES26" i="1"/>
  <c r="P281" i="1"/>
  <c r="ES625" i="1"/>
  <c r="FW293" i="1"/>
  <c r="EN392" i="1"/>
  <c r="X293" i="1"/>
  <c r="F418" i="1"/>
  <c r="DJ495" i="1"/>
  <c r="P570" i="1"/>
  <c r="EP22" i="1"/>
  <c r="P632" i="1"/>
  <c r="EP658" i="1"/>
  <c r="DI495" i="1"/>
  <c r="P568" i="1"/>
  <c r="EO424" i="1"/>
  <c r="P469" i="1"/>
  <c r="DQ495" i="1"/>
  <c r="P583" i="1"/>
  <c r="CH26" i="1"/>
  <c r="AY261" i="1"/>
  <c r="AS588" i="1"/>
  <c r="F612" i="1"/>
  <c r="CB424" i="1"/>
  <c r="AS463" i="1"/>
  <c r="P293" i="1"/>
  <c r="F395" i="1"/>
  <c r="CA293" i="1"/>
  <c r="AR392" i="1"/>
  <c r="DM26" i="1"/>
  <c r="P283" i="1"/>
  <c r="DM625" i="1"/>
  <c r="CA556" i="1"/>
  <c r="T293" i="1"/>
  <c r="F413" i="1"/>
  <c r="CH293" i="1"/>
  <c r="AY392" i="1"/>
  <c r="Y495" i="1"/>
  <c r="F583" i="1"/>
  <c r="FS293" i="1"/>
  <c r="EJ392" i="1"/>
  <c r="FT392" i="1"/>
  <c r="DH26" i="1"/>
  <c r="P264" i="1"/>
  <c r="DH625" i="1"/>
  <c r="CE26" i="1"/>
  <c r="AV261" i="1"/>
  <c r="DJ625" i="1"/>
  <c r="DG26" i="1"/>
  <c r="P263" i="1"/>
  <c r="CB392" i="1"/>
  <c r="CB556" i="1"/>
  <c r="CF293" i="1"/>
  <c r="AW392" i="1"/>
  <c r="EQ424" i="1"/>
  <c r="P471" i="1"/>
  <c r="ED26" i="1"/>
  <c r="DQ261" i="1"/>
  <c r="DM293" i="1"/>
  <c r="P414" i="1"/>
  <c r="AY424" i="1"/>
  <c r="F471" i="1"/>
  <c r="FS556" i="1"/>
  <c r="DQ424" i="1"/>
  <c r="P490" i="1"/>
  <c r="Y293" i="1"/>
  <c r="F419" i="1"/>
  <c r="FS588" i="1"/>
  <c r="EJ595" i="1"/>
  <c r="V293" i="1"/>
  <c r="F415" i="1"/>
  <c r="FX26" i="1"/>
  <c r="EO261" i="1"/>
  <c r="CF26" i="1"/>
  <c r="AW261" i="1"/>
  <c r="CH495" i="1"/>
  <c r="AY556" i="1"/>
  <c r="W22" i="1"/>
  <c r="F649" i="1"/>
  <c r="W658" i="1"/>
  <c r="P495" i="1"/>
  <c r="F559" i="1"/>
  <c r="X424" i="1"/>
  <c r="F489" i="1"/>
  <c r="O293" i="1"/>
  <c r="F394" i="1"/>
  <c r="FW26" i="1"/>
  <c r="EN261" i="1"/>
  <c r="CF495" i="1"/>
  <c r="AW556" i="1"/>
  <c r="FZ26" i="1"/>
  <c r="EQ261" i="1"/>
  <c r="DT424" i="1"/>
  <c r="DG463" i="1"/>
  <c r="ER26" i="1"/>
  <c r="P272" i="1"/>
  <c r="ER625" i="1"/>
  <c r="DL293" i="1"/>
  <c r="P413" i="1"/>
  <c r="U293" i="1"/>
  <c r="F414" i="1"/>
  <c r="FT556" i="1"/>
  <c r="CA26" i="1"/>
  <c r="AR261" i="1"/>
  <c r="DI22" i="1"/>
  <c r="P637" i="1"/>
  <c r="DI658" i="1"/>
  <c r="AQ18" i="1"/>
  <c r="F668" i="1"/>
  <c r="FS424" i="1"/>
  <c r="EJ463" i="1"/>
  <c r="FS261" i="1"/>
  <c r="U22" i="1"/>
  <c r="U658" i="1"/>
  <c r="F647" i="1"/>
  <c r="P559" i="1"/>
  <c r="DH495" i="1"/>
  <c r="W495" i="1"/>
  <c r="F580" i="1"/>
  <c r="S22" i="1"/>
  <c r="S658" i="1"/>
  <c r="F640" i="1"/>
  <c r="Y16" i="2" s="1"/>
  <c r="DP495" i="1"/>
  <c r="P582" i="1"/>
  <c r="O495" i="1"/>
  <c r="F558" i="1"/>
  <c r="EC26" i="1"/>
  <c r="DP261" i="1"/>
  <c r="AP18" i="1"/>
  <c r="F667" i="1"/>
  <c r="ES293" i="1"/>
  <c r="P412" i="1"/>
  <c r="DK293" i="1"/>
  <c r="P407" i="1"/>
  <c r="FT424" i="1"/>
  <c r="EK463" i="1"/>
  <c r="FT261" i="1"/>
  <c r="EH22" i="1"/>
  <c r="EH658" i="1"/>
  <c r="P634" i="1"/>
  <c r="G16" i="2" s="1"/>
  <c r="O26" i="1"/>
  <c r="F263" i="1"/>
  <c r="O625" i="1"/>
  <c r="Q22" i="1"/>
  <c r="Q658" i="1"/>
  <c r="F637" i="1"/>
  <c r="R495" i="1"/>
  <c r="F570" i="1"/>
  <c r="CE495" i="1"/>
  <c r="AV556" i="1"/>
  <c r="DK26" i="1"/>
  <c r="P276" i="1"/>
  <c r="DK625" i="1"/>
  <c r="EL22" i="1"/>
  <c r="P643" i="1"/>
  <c r="F16" i="2" s="1"/>
  <c r="EL658" i="1"/>
  <c r="FZ495" i="1"/>
  <c r="EQ556" i="1"/>
  <c r="DO22" i="1"/>
  <c r="P649" i="1"/>
  <c r="DO658" i="1"/>
  <c r="AW424" i="1"/>
  <c r="F469" i="1"/>
  <c r="AZ22" i="1"/>
  <c r="F636" i="1"/>
  <c r="AZ658" i="1"/>
  <c r="EC293" i="1"/>
  <c r="DP392" i="1"/>
  <c r="X495" i="1"/>
  <c r="F582" i="1"/>
  <c r="AX18" i="1"/>
  <c r="F665" i="1"/>
  <c r="DQ293" i="1"/>
  <c r="P419" i="1"/>
  <c r="DL495" i="1"/>
  <c r="P577" i="1"/>
  <c r="Y424" i="1"/>
  <c r="F490" i="1"/>
  <c r="DN22" i="1"/>
  <c r="P648" i="1"/>
  <c r="DN658" i="1"/>
  <c r="FX495" i="1"/>
  <c r="EO556" i="1"/>
  <c r="T22" i="1"/>
  <c r="T658" i="1"/>
  <c r="F646" i="1"/>
  <c r="AK26" i="1"/>
  <c r="X261" i="1"/>
  <c r="F468" i="1"/>
  <c r="AV424" i="1"/>
  <c r="FX293" i="1"/>
  <c r="EO392" i="1"/>
  <c r="DG293" i="1"/>
  <c r="P394" i="1"/>
  <c r="EN424" i="1"/>
  <c r="P468" i="1"/>
  <c r="V625" i="1"/>
  <c r="AT22" i="1"/>
  <c r="F643" i="1"/>
  <c r="U16" i="2" s="1"/>
  <c r="AT658" i="1"/>
  <c r="FT588" i="1"/>
  <c r="EK595" i="1"/>
  <c r="P597" i="1"/>
  <c r="DG588" i="1"/>
  <c r="DT495" i="1"/>
  <c r="DG556" i="1"/>
  <c r="DG625" i="1" s="1"/>
  <c r="AR588" i="1"/>
  <c r="F623" i="1"/>
  <c r="FW495" i="1"/>
  <c r="EN556" i="1"/>
  <c r="DN293" i="1"/>
  <c r="P415" i="1"/>
  <c r="BA22" i="1"/>
  <c r="F645" i="1"/>
  <c r="W16" i="2" s="1"/>
  <c r="BA658" i="1"/>
  <c r="DL625" i="1"/>
  <c r="DH293" i="1"/>
  <c r="P395" i="1"/>
  <c r="DP424" i="1"/>
  <c r="P489" i="1"/>
  <c r="DG22" i="1" l="1"/>
  <c r="DG658" i="1"/>
  <c r="P627" i="1"/>
  <c r="FT495" i="1"/>
  <c r="EK556" i="1"/>
  <c r="AW495" i="1"/>
  <c r="F562" i="1"/>
  <c r="AW293" i="1"/>
  <c r="F398" i="1"/>
  <c r="P22" i="1"/>
  <c r="P658" i="1"/>
  <c r="F628" i="1"/>
  <c r="FT293" i="1"/>
  <c r="EK392" i="1"/>
  <c r="EN293" i="1"/>
  <c r="P397" i="1"/>
  <c r="CB495" i="1"/>
  <c r="AS556" i="1"/>
  <c r="EJ293" i="1"/>
  <c r="P420" i="1"/>
  <c r="AR293" i="1"/>
  <c r="F420" i="1"/>
  <c r="CB293" i="1"/>
  <c r="AS392" i="1"/>
  <c r="ES22" i="1"/>
  <c r="ES658" i="1"/>
  <c r="P645" i="1"/>
  <c r="H16" i="2" s="1"/>
  <c r="EQ293" i="1"/>
  <c r="P400" i="1"/>
  <c r="FT26" i="1"/>
  <c r="EK261" i="1"/>
  <c r="AY495" i="1"/>
  <c r="F564" i="1"/>
  <c r="EQ495" i="1"/>
  <c r="P564" i="1"/>
  <c r="U18" i="1"/>
  <c r="F680" i="1"/>
  <c r="EK424" i="1"/>
  <c r="P480" i="1"/>
  <c r="AW26" i="1"/>
  <c r="F267" i="1"/>
  <c r="AW625" i="1"/>
  <c r="DN18" i="1"/>
  <c r="P681" i="1"/>
  <c r="Q18" i="1"/>
  <c r="F670" i="1"/>
  <c r="S18" i="1"/>
  <c r="F673" i="1"/>
  <c r="ER22" i="1"/>
  <c r="ER658" i="1"/>
  <c r="P636" i="1"/>
  <c r="EO26" i="1"/>
  <c r="P267" i="1"/>
  <c r="EO625" i="1"/>
  <c r="Y26" i="1"/>
  <c r="F288" i="1"/>
  <c r="Y625" i="1"/>
  <c r="DO18" i="1"/>
  <c r="P682" i="1"/>
  <c r="EN26" i="1"/>
  <c r="P266" i="1"/>
  <c r="EN625" i="1"/>
  <c r="EJ424" i="1"/>
  <c r="P491" i="1"/>
  <c r="DL22" i="1"/>
  <c r="DL658" i="1"/>
  <c r="P646" i="1"/>
  <c r="EO293" i="1"/>
  <c r="P398" i="1"/>
  <c r="DP293" i="1"/>
  <c r="P418" i="1"/>
  <c r="EL18" i="1"/>
  <c r="P676" i="1"/>
  <c r="AY293" i="1"/>
  <c r="F400" i="1"/>
  <c r="AS424" i="1"/>
  <c r="F480" i="1"/>
  <c r="EP18" i="1"/>
  <c r="P665" i="1"/>
  <c r="AV293" i="1"/>
  <c r="F397" i="1"/>
  <c r="FS495" i="1"/>
  <c r="EJ556" i="1"/>
  <c r="O22" i="1"/>
  <c r="F627" i="1"/>
  <c r="O658" i="1"/>
  <c r="DI18" i="1"/>
  <c r="P670" i="1"/>
  <c r="DJ22" i="1"/>
  <c r="DJ658" i="1"/>
  <c r="P639" i="1"/>
  <c r="AS26" i="1"/>
  <c r="F278" i="1"/>
  <c r="AS625" i="1"/>
  <c r="EN495" i="1"/>
  <c r="P561" i="1"/>
  <c r="V22" i="1"/>
  <c r="F648" i="1"/>
  <c r="V658" i="1"/>
  <c r="EO495" i="1"/>
  <c r="P562" i="1"/>
  <c r="DG495" i="1"/>
  <c r="P558" i="1"/>
  <c r="BA18" i="1"/>
  <c r="F678" i="1"/>
  <c r="EK588" i="1"/>
  <c r="P612" i="1"/>
  <c r="AZ18" i="1"/>
  <c r="F669" i="1"/>
  <c r="DG424" i="1"/>
  <c r="P465" i="1"/>
  <c r="DQ26" i="1"/>
  <c r="P288" i="1"/>
  <c r="DQ625" i="1"/>
  <c r="AV26" i="1"/>
  <c r="F266" i="1"/>
  <c r="AV625" i="1"/>
  <c r="DK22" i="1"/>
  <c r="DK658" i="1"/>
  <c r="P640" i="1"/>
  <c r="J16" i="2" s="1"/>
  <c r="EJ588" i="1"/>
  <c r="P623" i="1"/>
  <c r="AV495" i="1"/>
  <c r="F561" i="1"/>
  <c r="T18" i="1"/>
  <c r="F679" i="1"/>
  <c r="X26" i="1"/>
  <c r="F287" i="1"/>
  <c r="X625" i="1"/>
  <c r="DP26" i="1"/>
  <c r="P287" i="1"/>
  <c r="DP625" i="1"/>
  <c r="AR26" i="1"/>
  <c r="F289" i="1"/>
  <c r="EQ26" i="1"/>
  <c r="P269" i="1"/>
  <c r="EQ625" i="1"/>
  <c r="W18" i="1"/>
  <c r="F682" i="1"/>
  <c r="DH22" i="1"/>
  <c r="DH658" i="1"/>
  <c r="P628" i="1"/>
  <c r="CA495" i="1"/>
  <c r="AR556" i="1"/>
  <c r="AR625" i="1" s="1"/>
  <c r="AY26" i="1"/>
  <c r="F269" i="1"/>
  <c r="AY625" i="1"/>
  <c r="R18" i="1"/>
  <c r="F672" i="1"/>
  <c r="FS26" i="1"/>
  <c r="EJ261" i="1"/>
  <c r="AT18" i="1"/>
  <c r="F676" i="1"/>
  <c r="EH18" i="1"/>
  <c r="P667" i="1"/>
  <c r="DM22" i="1"/>
  <c r="DM658" i="1"/>
  <c r="P647" i="1"/>
  <c r="AR424" i="1"/>
  <c r="F491" i="1"/>
  <c r="AR22" i="1" l="1"/>
  <c r="AR658" i="1"/>
  <c r="F653" i="1"/>
  <c r="F654" i="1" s="1"/>
  <c r="DP22" i="1"/>
  <c r="DP658" i="1"/>
  <c r="P651" i="1"/>
  <c r="AS293" i="1"/>
  <c r="F409" i="1"/>
  <c r="EJ495" i="1"/>
  <c r="P584" i="1"/>
  <c r="P18" i="1"/>
  <c r="F661" i="1"/>
  <c r="DH18" i="1"/>
  <c r="P661" i="1"/>
  <c r="AS22" i="1"/>
  <c r="F642" i="1"/>
  <c r="T16" i="2" s="1"/>
  <c r="X16" i="2" s="1"/>
  <c r="AC16" i="2" s="1"/>
  <c r="AS658" i="1"/>
  <c r="EJ26" i="1"/>
  <c r="P289" i="1"/>
  <c r="EJ625" i="1"/>
  <c r="EK26" i="1"/>
  <c r="P278" i="1"/>
  <c r="EK625" i="1"/>
  <c r="X22" i="1"/>
  <c r="F651" i="1"/>
  <c r="X658" i="1"/>
  <c r="EQ22" i="1"/>
  <c r="EQ658" i="1"/>
  <c r="P633" i="1"/>
  <c r="DQ22" i="1"/>
  <c r="DQ658" i="1"/>
  <c r="P652" i="1"/>
  <c r="DJ18" i="1"/>
  <c r="P672" i="1"/>
  <c r="DL18" i="1"/>
  <c r="P679" i="1"/>
  <c r="EO22" i="1"/>
  <c r="P631" i="1"/>
  <c r="EO658" i="1"/>
  <c r="AW22" i="1"/>
  <c r="F631" i="1"/>
  <c r="AW658" i="1"/>
  <c r="AS495" i="1"/>
  <c r="F573" i="1"/>
  <c r="DK18" i="1"/>
  <c r="P673" i="1"/>
  <c r="EK495" i="1"/>
  <c r="P573" i="1"/>
  <c r="Y22" i="1"/>
  <c r="F652" i="1"/>
  <c r="Y658" i="1"/>
  <c r="V18" i="1"/>
  <c r="F681" i="1"/>
  <c r="DM18" i="1"/>
  <c r="P680" i="1"/>
  <c r="O18" i="1"/>
  <c r="F660" i="1"/>
  <c r="EN22" i="1"/>
  <c r="P630" i="1"/>
  <c r="EN658" i="1"/>
  <c r="ER18" i="1"/>
  <c r="P669" i="1"/>
  <c r="ES18" i="1"/>
  <c r="P678" i="1"/>
  <c r="EK293" i="1"/>
  <c r="P409" i="1"/>
  <c r="DG18" i="1"/>
  <c r="P660" i="1"/>
  <c r="AV22" i="1"/>
  <c r="F630" i="1"/>
  <c r="AV658" i="1"/>
  <c r="AY22" i="1"/>
  <c r="F633" i="1"/>
  <c r="AY658" i="1"/>
  <c r="AR495" i="1"/>
  <c r="F584" i="1"/>
  <c r="EK22" i="1" l="1"/>
  <c r="P642" i="1"/>
  <c r="E16" i="2" s="1"/>
  <c r="I16" i="2" s="1"/>
  <c r="N16" i="2" s="1"/>
  <c r="EK658" i="1"/>
  <c r="EJ22" i="1"/>
  <c r="P653" i="1"/>
  <c r="P654" i="1" s="1"/>
  <c r="EJ658" i="1"/>
  <c r="EN18" i="1"/>
  <c r="P663" i="1"/>
  <c r="DQ18" i="1"/>
  <c r="P685" i="1"/>
  <c r="AV18" i="1"/>
  <c r="F663" i="1"/>
  <c r="AW18" i="1"/>
  <c r="F664" i="1"/>
  <c r="AS18" i="1"/>
  <c r="F675" i="1"/>
  <c r="DP18" i="1"/>
  <c r="P684" i="1"/>
  <c r="Y18" i="1"/>
  <c r="F685" i="1"/>
  <c r="EO18" i="1"/>
  <c r="P664" i="1"/>
  <c r="F655" i="1"/>
  <c r="F656" i="1" s="1"/>
  <c r="EQ18" i="1"/>
  <c r="P666" i="1"/>
  <c r="AY18" i="1"/>
  <c r="F666" i="1"/>
  <c r="X18" i="1"/>
  <c r="F684" i="1"/>
  <c r="AR18" i="1"/>
  <c r="F686" i="1"/>
  <c r="EJ18" i="1" l="1"/>
  <c r="P686" i="1"/>
  <c r="P655" i="1"/>
  <c r="P656" i="1" s="1"/>
  <c r="EK18" i="1"/>
  <c r="P675" i="1"/>
</calcChain>
</file>

<file path=xl/sharedStrings.xml><?xml version="1.0" encoding="utf-8"?>
<sst xmlns="http://schemas.openxmlformats.org/spreadsheetml/2006/main" count="43268" uniqueCount="1104">
  <si>
    <t>Smeta.RU  (495) 974-1589</t>
  </si>
  <si>
    <t>_PS_</t>
  </si>
  <si>
    <t>Smeta.RU</t>
  </si>
  <si>
    <t/>
  </si>
  <si>
    <t>Новый проект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</si>
  <si>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</si>
  <si>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</t>
  </si>
  <si>
    <t>2024-00375-01-0-ИОС4.1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</si>
  <si>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</si>
  <si>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</si>
  <si>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</si>
  <si>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</si>
  <si>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</si>
  <si>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</si>
  <si>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</si>
  <si>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</si>
  <si>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02-01-06</t>
  </si>
  <si>
    <t>Отопление.</t>
  </si>
  <si>
    <t>Новый раздел</t>
  </si>
  <si>
    <t>Отопительные приборы.</t>
  </si>
  <si>
    <t>1</t>
  </si>
  <si>
    <t>3.18-25-1</t>
  </si>
  <si>
    <t>Установка радиаторов стальных панельных однорядных с креплением к стене длиной до 1600 мм (вентиль справа)</t>
  </si>
  <si>
    <t>100 шт.</t>
  </si>
  <si>
    <t>ТСН-2001.3 Доп. 81, Сб. 18, т. 25, поз. 1</t>
  </si>
  <si>
    <t>*1)*1)*1</t>
  </si>
  <si>
    <t>*1,03)*1,25)*1,2</t>
  </si>
  <si>
    <t>*1,03)*1,15)*1,2</t>
  </si>
  <si>
    <t>Строительные работы</t>
  </si>
  <si>
    <t>ТСН-2001.3-18. Отопление - внутренние устройства</t>
  </si>
  <si>
    <t>ТСН-2001.3-18-1</t>
  </si>
  <si>
    <t>Поправка: 3-18. О.П. п.1.8
Поправка: Гл.6.Прил.2.2.п.2.2.6_06.00.01.07.001
Поправка: Гл.12.Прил.8.п.8. 3_12.00.01.11.001</t>
  </si>
  <si>
    <t>1,1</t>
  </si>
  <si>
    <t>КА. п. 1</t>
  </si>
  <si>
    <t>Сmальной nанельный  paguamop PRADO Classic, mun 20, Bыcoma Н = 500 мм, PRADO Classic-20-500-400</t>
  </si>
  <si>
    <t>шт.</t>
  </si>
  <si>
    <t>[4 393 / 1,22 /  9,84] +  2% Заг.скл</t>
  </si>
  <si>
    <t>0</t>
  </si>
  <si>
    <t>2</t>
  </si>
  <si>
    <t>1,2</t>
  </si>
  <si>
    <t>КА. п. 2</t>
  </si>
  <si>
    <t>Сmальной nанельный  paguamop PRADO Classic, mun 20, Bыcoma Н = 500 мм, PRADO Classic-20-500-500</t>
  </si>
  <si>
    <t>[5 084 / 1,22 /  9,84] +  2% Заг.скл</t>
  </si>
  <si>
    <t>1,3</t>
  </si>
  <si>
    <t>КА. п. 3</t>
  </si>
  <si>
    <t>Сmальной nанельный  paguamop PRADO Classic, mun 20, Bыcoma Н = 500 мм, PRADO Classic-20-500-600</t>
  </si>
  <si>
    <t>[5 817 / 1,22 /  9,84] +  2% Заг.скл</t>
  </si>
  <si>
    <t>1,4</t>
  </si>
  <si>
    <t>КА. п. 4</t>
  </si>
  <si>
    <t>Сmальной nанельный  paguamop PRADO Classic, mun 20, Bыcoma Н = 500 мм, PRADO Classic-20-500-700</t>
  </si>
  <si>
    <t>[6 422 / 1,22 /  9,84] +  2% Заг.скл</t>
  </si>
  <si>
    <t>1,5</t>
  </si>
  <si>
    <t>КА. п. 5</t>
  </si>
  <si>
    <t>Сmальной nанельный  paguamop PRADO Classic, mun 20, Bыcoma Н = 500 мм, PRADO Classic-20-500-800</t>
  </si>
  <si>
    <t>[7 079 / 1,22 /  9,84] +  2% Заг.скл</t>
  </si>
  <si>
    <t>1,6</t>
  </si>
  <si>
    <t>КА. п. 6</t>
  </si>
  <si>
    <t>Сmальной nанельный  paguamop PRADO Classic, mun 20, Bыcoma Н = 500 мм, PRADO Classic-20-500-900</t>
  </si>
  <si>
    <t>[7 769 / 1,22 /  9,84] +  2% Заг.скл</t>
  </si>
  <si>
    <t>1,7</t>
  </si>
  <si>
    <t>КА. п. 7</t>
  </si>
  <si>
    <t>Сmальной nанельный  paguamop PRADO Classic, mun 20, Bыcoma Н = 500 мм, PRADO Classic-20-500-1000</t>
  </si>
  <si>
    <t>[8 545 / 1,22 /  9,84] +  2% Заг.скл</t>
  </si>
  <si>
    <t>1,8</t>
  </si>
  <si>
    <t>КА. п. 8</t>
  </si>
  <si>
    <t>Сmальной nанельный  paguamop PRADO Classic, mun 20, Bыcoma Н = 500 мм, PRADO Classic-20-500-1100</t>
  </si>
  <si>
    <t>[9 202 / 1,22 /  9,84] +  2% Заг.скл</t>
  </si>
  <si>
    <t>1,9</t>
  </si>
  <si>
    <t>КА. п. 9</t>
  </si>
  <si>
    <t>Сmальной nанельный  paguamop PRADO Classic, mun 20, Bыcoma Н = 500 мм, PRADO Classic-20-500-1200</t>
  </si>
  <si>
    <t>[9 861 / 1,22 /  9,84] +  2% Заг.скл</t>
  </si>
  <si>
    <t>1,10</t>
  </si>
  <si>
    <t>КА. п. 10</t>
  </si>
  <si>
    <t>Сmальной nанельный  paguamop PRADO Classic, mun 20, Bыcoma Н = 500 мм, PRADO Classic-20-500-1300</t>
  </si>
  <si>
    <t>[9 989 / 1,22 /  9,84] +  2% Заг.скл</t>
  </si>
  <si>
    <t>1,11</t>
  </si>
  <si>
    <t>КА. п. 11</t>
  </si>
  <si>
    <t>Сmальной nанельный  paguamop PRADO Classic, mun 20, Bыcoma Н = 500 мм, PRADO Classic-20-500-1400</t>
  </si>
  <si>
    <t>[11 261 / 1,22 /  9,84] +  2% Заг.скл</t>
  </si>
  <si>
    <t>1,12</t>
  </si>
  <si>
    <t>КА. п. 12</t>
  </si>
  <si>
    <t>Сmальной nанельный  paguamop PRADO Classic, mun 20, Bыcoma Н = 500 мм, PRADO Classic-20-500-1500</t>
  </si>
  <si>
    <t>[11 342 / 1,22 /  9,84] +  2% Заг.скл</t>
  </si>
  <si>
    <t>1,13</t>
  </si>
  <si>
    <t>КА. п. 13</t>
  </si>
  <si>
    <t>Сmальной nанельный  paguamop PRADO Classic, mun 20, Bыcoma Н = 500 мм, PRADO Classic-20-500-1600</t>
  </si>
  <si>
    <t>[12 609 / 1,22 /  9,84] +  2% Заг.скл</t>
  </si>
  <si>
    <t>3.18-25-2</t>
  </si>
  <si>
    <t>Установка радиаторов стальных панельных однорядных с креплением к стене длиной свыше 1600 до 2000 мм (вентиль справа)</t>
  </si>
  <si>
    <t>ТСН-2001.3 Доп. 81, Сб. 18, т. 25, поз. 2</t>
  </si>
  <si>
    <t>2,1</t>
  </si>
  <si>
    <t>КА. п. 14</t>
  </si>
  <si>
    <t>Сmальной nанельный  paguamop PRADO Classic, mun 20, Bыcoma Н = 500 мм, PRADO Classic-20-500-1900</t>
  </si>
  <si>
    <t>[14 011 / 1,22 /  9,84] +  2% Заг.скл</t>
  </si>
  <si>
    <t>2,2</t>
  </si>
  <si>
    <t>КА. п. 15</t>
  </si>
  <si>
    <t>Сmальной nанельный  paguamop PRADO Classic, mun 20, Bыcoma Н = 500 мм, PRADO Classic-20-500-2000</t>
  </si>
  <si>
    <t>[15 560 / 1,22 /  9,84] +  2% Заг.скл</t>
  </si>
  <si>
    <t>3</t>
  </si>
  <si>
    <t>Установка радиаторов стальных панельных однорядных с креплением к стене длиной до 1600 мм (вентиль слева)</t>
  </si>
  <si>
    <t>3,1</t>
  </si>
  <si>
    <t>3,2</t>
  </si>
  <si>
    <t>3,3</t>
  </si>
  <si>
    <t>3,4</t>
  </si>
  <si>
    <t>3,5</t>
  </si>
  <si>
    <t>3,6</t>
  </si>
  <si>
    <t>3,7</t>
  </si>
  <si>
    <t>3,8</t>
  </si>
  <si>
    <t>3,9</t>
  </si>
  <si>
    <t>3,10</t>
  </si>
  <si>
    <t>3,11</t>
  </si>
  <si>
    <t>3,12</t>
  </si>
  <si>
    <t>4</t>
  </si>
  <si>
    <t>4,1</t>
  </si>
  <si>
    <t>КА. п. 16</t>
  </si>
  <si>
    <t>Сmальной nанельный  paguamop PRADO Classic, mun 20, Bыcoma Н = 300 мм, PRADO Classic-20-300-400</t>
  </si>
  <si>
    <t>[4 034 / 1,22 /  9,84] +  2% Заг.скл</t>
  </si>
  <si>
    <t>5</t>
  </si>
  <si>
    <t>5,1</t>
  </si>
  <si>
    <t>КА. п. 17</t>
  </si>
  <si>
    <t>Сmальной nанельный гигиенический радиатор, Bыcoma Н = 500 мм, PRADO Classic Z 10х500х400</t>
  </si>
  <si>
    <t>[3 585 / 1,22 /  9,84] +  2% Заг.скл</t>
  </si>
  <si>
    <t>5,2</t>
  </si>
  <si>
    <t>КА. п. 22</t>
  </si>
  <si>
    <t>Сmальной nанельный гигиенический радиатор, Bыcoma Н = 500 мм, PRADO Classic Z 20х500х700</t>
  </si>
  <si>
    <t>[8 357 / 1,22 /  9,84] +  2% Заг.скл</t>
  </si>
  <si>
    <t>5,3</t>
  </si>
  <si>
    <t>КА. п. 23</t>
  </si>
  <si>
    <t>Сmальной nанельный гигиенический радиатор, Bыcoma Н = 500 мм, PRADO Classic Z 20х500х800</t>
  </si>
  <si>
    <t>[9 215 / 1,22 /  9,84] +  2% Заг.скл</t>
  </si>
  <si>
    <t>5,4</t>
  </si>
  <si>
    <t>КА. п. 25</t>
  </si>
  <si>
    <t>Сmальной nанельный гигиенический радиатор, Bыcoma Н = 500 мм, PRADO Classic Z 20х500х1000</t>
  </si>
  <si>
    <t>[11 128 / 1,22 /  9,84] +  2% Заг.скл</t>
  </si>
  <si>
    <t>5,5</t>
  </si>
  <si>
    <t>КА. п. 26</t>
  </si>
  <si>
    <t>Сmальной nанельный гигиенический радиатор, Bыcoma Н = 500 мм, PRADO Classic Z 20х500х1400</t>
  </si>
  <si>
    <t>[14 666 / 1,22 /  9,84] +  2% Заг.скл</t>
  </si>
  <si>
    <t>5,6</t>
  </si>
  <si>
    <t>КА. п. 27</t>
  </si>
  <si>
    <t>Сmальной nанельный гигиенический радиатор, Bыcoma Н = 500 мм, PRADO Classic Z 20х500х1500</t>
  </si>
  <si>
    <t>[15 550 / 1,22 /  9,84] +  2% Заг.скл</t>
  </si>
  <si>
    <t>6</t>
  </si>
  <si>
    <t>6,1</t>
  </si>
  <si>
    <t>КА. п. 18</t>
  </si>
  <si>
    <t>Сmальной nанельный гигиенический радиатор, Bыcoma Н = 500 мм, PRADO Classic Z 10х500х700</t>
  </si>
  <si>
    <t>[5 234 / 1,22 /  9,84] +  2% Заг.скл</t>
  </si>
  <si>
    <t>6,2</t>
  </si>
  <si>
    <t>6,3</t>
  </si>
  <si>
    <t>6,4</t>
  </si>
  <si>
    <t>КА. п. 24</t>
  </si>
  <si>
    <t>Сmальной nанельный гигиенический радиатор, Bыcoma Н = 500 мм, PRADO Classic Z 20х500х900</t>
  </si>
  <si>
    <t>[10 124 / 1,22 /  9,84] +  2% Заг.скл</t>
  </si>
  <si>
    <t>6,5</t>
  </si>
  <si>
    <t>КА. п. 19</t>
  </si>
  <si>
    <t>Сmальной nанельный гигиенический радиатор, Bыcoma Н = 500 мм, PRADO Classic Z 10х500х1000</t>
  </si>
  <si>
    <t>[6 835 / 1,22 /  9,84] +  2% Заг.скл</t>
  </si>
  <si>
    <t>6,6</t>
  </si>
  <si>
    <t>6,7</t>
  </si>
  <si>
    <t>КА. п. 20</t>
  </si>
  <si>
    <t>Сmальной nанельный гигиенический радиатор, Bыcoma Н = 500 мм, PRADO Classic Z 10х500х1100</t>
  </si>
  <si>
    <t>[7 358 / 1,22 /  9,84] +  2% Заг.скл</t>
  </si>
  <si>
    <t>6,8</t>
  </si>
  <si>
    <t>КА. п. 21</t>
  </si>
  <si>
    <t>Сmальной nанельный гигиенический радиатор, Bыcoma Н = 500 мм, PRADO Classic Z 10х500х1400</t>
  </si>
  <si>
    <t>[9 008 / 1,22 /  9,84] +  2% Заг.скл</t>
  </si>
  <si>
    <t>7</t>
  </si>
  <si>
    <t>7,1</t>
  </si>
  <si>
    <t>КА. п. 28</t>
  </si>
  <si>
    <t>Секционный радиатор трубчатый, Bыcoma Н = 500 мм, KZTO Гармония 1-500-4</t>
  </si>
  <si>
    <t>[19 295 / 1,22 /  9,84] +  2% Заг.скл</t>
  </si>
  <si>
    <t>7,2</t>
  </si>
  <si>
    <t>КА. п. 30</t>
  </si>
  <si>
    <t>Секционный радиатор трубчатый, Bыcoma Н = 500 мм,  KZTO Гармония 1-500-10</t>
  </si>
  <si>
    <t>[35 537 / 1,22 /  9,84] +  2% Заг.скл</t>
  </si>
  <si>
    <t>7,3</t>
  </si>
  <si>
    <t>КА. п. 31</t>
  </si>
  <si>
    <t>Секционный радиатор трубчатый, Bыcoma Н = 500 мм,  KZTO Гармония 1-500-11</t>
  </si>
  <si>
    <t>[38 244 / 1,22 /  9,84] +  2% Заг.скл</t>
  </si>
  <si>
    <t>7,4</t>
  </si>
  <si>
    <t>КА. п. 36</t>
  </si>
  <si>
    <t>Секционный радиатор трубчатый, Bыcoma Н = 500 мм,  KZTO Гармония 2-500-13</t>
  </si>
  <si>
    <t>[74 065 / 1,22 /  9,84] +  2% Заг.скл</t>
  </si>
  <si>
    <t>7,5</t>
  </si>
  <si>
    <t>КА. п. 37</t>
  </si>
  <si>
    <t>Секционный радиатор трубчатый, Bыcoma Н = 500 мм,  KZTO Гармония 2-500-14</t>
  </si>
  <si>
    <t>[79 111 / 1,22 /  9,84] +  2% Заг.скл</t>
  </si>
  <si>
    <t>7,6</t>
  </si>
  <si>
    <t>КА. п. 38</t>
  </si>
  <si>
    <t>Секционный радиатор трубчатый, Bыcoma Н = 500 мм,  KZTO Гармония 2-500-15</t>
  </si>
  <si>
    <t>[84 157 / 1,22 /  9,84] +  2% Заг.скл</t>
  </si>
  <si>
    <t>7,7</t>
  </si>
  <si>
    <t>КА. п. 35</t>
  </si>
  <si>
    <t>Секционный радиатор трубчатый, Bыcoma Н = 500 мм,  KZTO Гармония 1-500-19</t>
  </si>
  <si>
    <t>[59 900 / 1,22 /  9,84] +  2% Заг.скл</t>
  </si>
  <si>
    <t>8</t>
  </si>
  <si>
    <t>8,1</t>
  </si>
  <si>
    <t>КА. п. 33</t>
  </si>
  <si>
    <t>Секционный радиатор трубчатый, Bыcoma Н = 500 мм,  KZTO Гармония 1-500-14</t>
  </si>
  <si>
    <t>[46 365 / 1,22 /  9,84] +  2% Заг.скл</t>
  </si>
  <si>
    <t>8,2</t>
  </si>
  <si>
    <t>9</t>
  </si>
  <si>
    <t>9,1</t>
  </si>
  <si>
    <t>9,2</t>
  </si>
  <si>
    <t>КА. п. 29</t>
  </si>
  <si>
    <t>Секционный радиатор трубчатый, Bыcoma Н = 500 мм,  KZTO Гармония 1-500-8</t>
  </si>
  <si>
    <t>[30 123 / 1,22 /  9,84] +  2% Заг.скл</t>
  </si>
  <si>
    <t>9,3</t>
  </si>
  <si>
    <t>9,4</t>
  </si>
  <si>
    <t>КА. п. 32</t>
  </si>
  <si>
    <t>Секционный радиатор трубчатый, Bыcoma Н = 500 мм,  KZTO Гармония 1-500-12</t>
  </si>
  <si>
    <t>[40 951 / 1,22 /  9,84] +  2% Заг.скл</t>
  </si>
  <si>
    <t>9,5</t>
  </si>
  <si>
    <t>9,6</t>
  </si>
  <si>
    <t>9,7</t>
  </si>
  <si>
    <t>10</t>
  </si>
  <si>
    <t>10,1</t>
  </si>
  <si>
    <t>10,2</t>
  </si>
  <si>
    <t>10,3</t>
  </si>
  <si>
    <t>КА. п. 39</t>
  </si>
  <si>
    <t>Секционный радиатор трубчатый, Bыcoma Н = 500 мм,  KZTO Гармония 2-500-17</t>
  </si>
  <si>
    <t>[94 249 / 1,22 /  9,84] +  2% Заг.скл</t>
  </si>
  <si>
    <t>10,4</t>
  </si>
  <si>
    <t>10,5</t>
  </si>
  <si>
    <t>10,6</t>
  </si>
  <si>
    <t>10,7</t>
  </si>
  <si>
    <t>10,8</t>
  </si>
  <si>
    <t>КА. п. 34</t>
  </si>
  <si>
    <t>Секционный радиатор трубчатый, Bыcoma Н = 500 мм,  KZTO Гармония 1-500-15</t>
  </si>
  <si>
    <t>[49 072 /  9,84] +  2% Заг.скл</t>
  </si>
  <si>
    <t>10,9</t>
  </si>
  <si>
    <t>11</t>
  </si>
  <si>
    <t>11,1</t>
  </si>
  <si>
    <t>КА. п. 40</t>
  </si>
  <si>
    <t>Секционный радиатор трубчатый, Bыcoma Н = 500 мм,  KZTO Гармония 1-400-4</t>
  </si>
  <si>
    <t>[48 755 / 1,22 /  9,84] +  2% Заг.скл</t>
  </si>
  <si>
    <t>11,2</t>
  </si>
  <si>
    <t>КА. п. 41</t>
  </si>
  <si>
    <t>Секционный радиатор трубчатый, Bыcoma Н = 400 мм,  KZTO Гармония 1-400-5</t>
  </si>
  <si>
    <t>[55 139 / 1,22 /  9,84] +  2% Заг.скл</t>
  </si>
  <si>
    <t>11,3</t>
  </si>
  <si>
    <t>КА. п. 43</t>
  </si>
  <si>
    <t>Секционный радиатор трубчатый, Bыcoma Н = 300 мм,  KZTO Гармония 1-300-18</t>
  </si>
  <si>
    <t>[46 480 / 1,22 /  9,84] +  2% Заг.скл</t>
  </si>
  <si>
    <t>11,4</t>
  </si>
  <si>
    <t>КА. п. 44</t>
  </si>
  <si>
    <t>Секционный радиатор трубчатый, Bыcoma Н = 200 мм,  KZTO Гармония 1-155-7</t>
  </si>
  <si>
    <t>[51 135 / 1,22 /  9,84] +  2% Заг.скл</t>
  </si>
  <si>
    <t>11,5</t>
  </si>
  <si>
    <t>КА. п. 42</t>
  </si>
  <si>
    <t>Секционный радиатор трубчатый, Bыcoma Н = 400 мм,  KZTO Гармония 1-400-7</t>
  </si>
  <si>
    <t>[67 914 / 1,22 /  9,84] +  2% Заг.скл</t>
  </si>
  <si>
    <t>12</t>
  </si>
  <si>
    <t>12,1</t>
  </si>
  <si>
    <t>КА. п. 45</t>
  </si>
  <si>
    <t>Секционный радиатор трубчатый, Bыcoma Н = 500 мм,  KZTO PC 2-500-7</t>
  </si>
  <si>
    <t>[7 675 / 1,22 /  9,84] +  2% Заг.скл</t>
  </si>
  <si>
    <t>12,2</t>
  </si>
  <si>
    <t>КА. п. 46</t>
  </si>
  <si>
    <t>Секционный радиатор трубчатый, Bыcoma Н = 500 мм,  KZTO PC 2-500-8</t>
  </si>
  <si>
    <t>[8 528 / 1,22 /  9,84] +  2% Заг.скл</t>
  </si>
  <si>
    <t>12,3</t>
  </si>
  <si>
    <t>КА. п. 47</t>
  </si>
  <si>
    <t>Секционный радиатор трубчатый, Bыcoma Н = 500 мм,  KZTO PC 2-500-11</t>
  </si>
  <si>
    <t>[11 087 / 1,22 /  9,84] +  2% Заг.скл</t>
  </si>
  <si>
    <t>12,4</t>
  </si>
  <si>
    <t>КА. п. 59</t>
  </si>
  <si>
    <t>Секционный радиатор трубчатый, Bыcoma Н = 500 мм,  KZTO PC 1-500-13</t>
  </si>
  <si>
    <t>[7 967 / 1,22 /  9,84] +  2% Заг.скл</t>
  </si>
  <si>
    <t>12,5</t>
  </si>
  <si>
    <t>КА. п. 48</t>
  </si>
  <si>
    <t>Секционный радиатор трубчатый, Bыcoma Н = 500 мм,  KZTO PC 2-500-15</t>
  </si>
  <si>
    <t>[14 499 / 1,22 /  9,84] +  2% Заг.скл</t>
  </si>
  <si>
    <t>12,6</t>
  </si>
  <si>
    <t>КА. п. 60</t>
  </si>
  <si>
    <t>Секционный радиатор трубчатый, Bыcoma Н = 500 мм,  KZTO PC 1-500-18</t>
  </si>
  <si>
    <t>[10 407 / 1,22 /  9,84] +  2% Заг.скл</t>
  </si>
  <si>
    <t>12,7</t>
  </si>
  <si>
    <t>КА. п. 50</t>
  </si>
  <si>
    <t>Секционный радиатор трубчатый, Bыcoma Н = 500 мм,  KZTO PC 2-500-20</t>
  </si>
  <si>
    <t>[18 764 / 1,22 /  9,84] +  2% Заг.скл</t>
  </si>
  <si>
    <t>12,8</t>
  </si>
  <si>
    <t>КА. п. 61</t>
  </si>
  <si>
    <t>Секционный радиатор трубчатый, Bыcoma Н = 500 мм,  KZTO PC 1-500-23</t>
  </si>
  <si>
    <t>[12 847 / 1,22 /  9,84] +  2% Заг.скл</t>
  </si>
  <si>
    <t>12,9</t>
  </si>
  <si>
    <t>КА. п. 51</t>
  </si>
  <si>
    <t>Секционный радиатор трубчатый, Bыcoma Н = 500 мм,  KZTO PC 2-500-23</t>
  </si>
  <si>
    <t>[21 323 / 1,22 /  9,84] +  2% Заг.скл</t>
  </si>
  <si>
    <t>12,10</t>
  </si>
  <si>
    <t>КА. п. 52</t>
  </si>
  <si>
    <t>Секционный радиатор трубчатый, Bыcoma Н = 500 мм,  KZTO PC 2-500-24</t>
  </si>
  <si>
    <t>[22 176 / 1,22 /  9,84] +  2% Заг.скл</t>
  </si>
  <si>
    <t>12,11</t>
  </si>
  <si>
    <t>КА. п. 54</t>
  </si>
  <si>
    <t>Секционный радиатор трубчатый, Bыcoma Н = 500 мм,  KZTO PC 2-500-27</t>
  </si>
  <si>
    <t>[24 735 / 1,22 /  9,84] +  2% Заг.скл</t>
  </si>
  <si>
    <t>12,12</t>
  </si>
  <si>
    <t>КА. п. 55</t>
  </si>
  <si>
    <t>Секционный радиатор трубчатый, Bыcoma Н = 500 мм,  KZTO PC 2-500-28</t>
  </si>
  <si>
    <t>[25 588 / 1,22 /  9,84] +  2% Заг.скл</t>
  </si>
  <si>
    <t>12,13</t>
  </si>
  <si>
    <t>КА. п. 53</t>
  </si>
  <si>
    <t>Секционный радиатор трубчатый, Bыcoma Н = 500 мм,  KZTO PC 2-500-25</t>
  </si>
  <si>
    <t>[23 029 / 1,22 /  9,84] +  2% Заг.скл</t>
  </si>
  <si>
    <t>12,14</t>
  </si>
  <si>
    <t>КА. п. 56</t>
  </si>
  <si>
    <t>Секционный радиатор трубчатый, Bыcoma Н = 500 мм,  KZTO PC 2-500-30</t>
  </si>
  <si>
    <t>[27 294 / 1,22 /  9,84] +  2% Заг.скл</t>
  </si>
  <si>
    <t>13</t>
  </si>
  <si>
    <t>13,1</t>
  </si>
  <si>
    <t>13,2</t>
  </si>
  <si>
    <t>13,3</t>
  </si>
  <si>
    <t>КА. п. 49</t>
  </si>
  <si>
    <t>Секционный радиатор трубчатый, Bыcoma Н = 500 мм,  KZTO PC 2-500-17</t>
  </si>
  <si>
    <t>[16 205 / 1,22 /  9,84] +  2% Заг.скл</t>
  </si>
  <si>
    <t>13,4</t>
  </si>
  <si>
    <t>13,5</t>
  </si>
  <si>
    <t>13,6</t>
  </si>
  <si>
    <t>КА. п. 62</t>
  </si>
  <si>
    <t>Секционный радиатор трубчатый, Bыcoma Н = 500 мм,  KZTO PC 1-500-28</t>
  </si>
  <si>
    <t>[15 287 / 1,22 /  9,84] +  2% Заг.скл</t>
  </si>
  <si>
    <t>13,7</t>
  </si>
  <si>
    <t>13,8</t>
  </si>
  <si>
    <t>КА. п. 58</t>
  </si>
  <si>
    <t>Секционный радиатор трубчатый, Bыcoma Н = 500 мм,  KZTO PC 2-500-41</t>
  </si>
  <si>
    <t>[36 677 / 1,22 /  9,84] +  2% Заг.скл</t>
  </si>
  <si>
    <t>13,9</t>
  </si>
  <si>
    <t>КА. п. 57</t>
  </si>
  <si>
    <t>Секционный радиатор трубчатый, Bыcoma Н = 500 мм,  KZTO PC 2-500-31</t>
  </si>
  <si>
    <t>[28 147 / 1,22 /  9,84] +  2% Заг.скл</t>
  </si>
  <si>
    <t>13,10</t>
  </si>
  <si>
    <t>14</t>
  </si>
  <si>
    <t>1.12-10-26</t>
  </si>
  <si>
    <t>Кронштейн настенный, охватывающий, с подпружиненным верхним захватом, для крепления радиаторов отопления стальных панельных, типа 21/22/33</t>
  </si>
  <si>
    <t>ТСН-2001.1 Доп. 67, Р. 12, о. 10, поз. 26</t>
  </si>
  <si>
    <t>Материалы строительные</t>
  </si>
  <si>
    <t>ТСН-2001.1 Материалы строительные</t>
  </si>
  <si>
    <t>ТСН-2001.1-1</t>
  </si>
  <si>
    <t>15</t>
  </si>
  <si>
    <t>4.8-254-2</t>
  </si>
  <si>
    <t>Монтаж приборов нагревательных, электропечь мощностью до 1 кВт</t>
  </si>
  <si>
    <t>1  ШТ.</t>
  </si>
  <si>
    <t>ТСН-2001.4 Доп. 68, Сб. 8, т. 254, поз. 2</t>
  </si>
  <si>
    <t>*1</t>
  </si>
  <si>
    <t>*1,2</t>
  </si>
  <si>
    <t>Монтаж оборудования</t>
  </si>
  <si>
    <t>ТСН-2001.4-8. Электротехнические установки</t>
  </si>
  <si>
    <t>ТСН-2001.4-8-1</t>
  </si>
  <si>
    <t>Поправка: Гл.12.Прил.8.п.8. 3_12.00.01.11.001</t>
  </si>
  <si>
    <t>15,1</t>
  </si>
  <si>
    <t>13.1-11-145</t>
  </si>
  <si>
    <t>ТСН-2001.13-2. Доп. 31. 13.1-11-145</t>
  </si>
  <si>
    <t>Сметная стоимость оборудования</t>
  </si>
  <si>
    <t>ТСН-2001.13. Сметная стоимость оборудования</t>
  </si>
  <si>
    <t>ТСН-2001.13</t>
  </si>
  <si>
    <t>16</t>
  </si>
  <si>
    <t>3.18-22-1</t>
  </si>
  <si>
    <t>Установка терморегулирующих клапанов на отопительных приборах</t>
  </si>
  <si>
    <t>ТСН-2001.3 Доп. 79, Сб. 18, т. 22, поз. 1</t>
  </si>
  <si>
    <t>*1)*1</t>
  </si>
  <si>
    <t>*1,25)*1,2</t>
  </si>
  <si>
    <t>*1,15)*1,2</t>
  </si>
  <si>
    <t>Поправка: Гл.6.Прил.2.2.п.2.2.6_06.00.01.07.001
Поправка: Гл.12.Прил.8.п.8. 3_12.00.01.11.001</t>
  </si>
  <si>
    <t>16,1</t>
  </si>
  <si>
    <t>1.13-3-173</t>
  </si>
  <si>
    <t>Клапан термостатический, из никелированной бронзы, прямой, с предварительной настройкой, для двухтрубной системы отопления, максимальная температура +120°C, пропускная способность 0,86 м3/ч, номинальное давление PN 1,0 МПа, номинальный диаметр DN 15 мм</t>
  </si>
  <si>
    <t>ТСН-2001.1 Доп. 79, Р. 13, о. 3, поз. 173</t>
  </si>
  <si>
    <t>Поправка: Гл.6.Прил.2.2.п.2.2.6_06.00.01.07.001_x000D_
Поправка: Гл.12.Прил.8.п.8. 3_12.00.01.11.001</t>
  </si>
  <si>
    <t>16,2</t>
  </si>
  <si>
    <t>1.13-5-25</t>
  </si>
  <si>
    <t>Элемент термостатический, газоконденсатный, диапазон настройки температуры от +5 до +26°С, с встроенным датчиком температуры, ограничением и блокировкой настройки, защитой от замерзания, с защитным кожухом от несанкционированного вмешательства</t>
  </si>
  <si>
    <t>ТСН-2001.1 Доп. 55, Р. 13, о. 5, поз. 25</t>
  </si>
  <si>
    <t>16,3</t>
  </si>
  <si>
    <t>1.13-5-30</t>
  </si>
  <si>
    <t>Элемент термостатический, жидкостный, диапазон настройки температуры от +8 до +28°С, с дистанционным управлением (длина капиллярной трубки 2 м), ограничением и блокировкой настройки, защитой от замерзания</t>
  </si>
  <si>
    <t>ТСН-2001.1 Доп. 55, Р. 13, о. 5, поз. 30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</si>
  <si>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</si>
  <si>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</si>
  <si>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</si>
  <si>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</si>
  <si>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</si>
  <si>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</si>
  <si>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</si>
  <si>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</si>
  <si>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</si>
  <si>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</si>
  <si>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</si>
  <si>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</si>
  <si>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</si>
  <si>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</si>
  <si>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</si>
  <si>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</si>
  <si>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</si>
  <si>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</si>
  <si>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</si>
  <si>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</si>
  <si>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</si>
  <si>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</si>
  <si>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</si>
  <si>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</si>
  <si>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</si>
  <si>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</si>
  <si>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</si>
  <si>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</si>
  <si>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</si>
  <si>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</si>
  <si>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</si>
  <si>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</si>
  <si>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</si>
  <si>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</si>
  <si>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</si>
  <si>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</si>
  <si>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</si>
  <si>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</si>
  <si>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</si>
  <si>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</si>
  <si>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</si>
  <si>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</si>
  <si>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</si>
  <si>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</si>
  <si>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</si>
  <si>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</si>
  <si>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</si>
  <si>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</si>
  <si>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</si>
  <si>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</si>
  <si>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</si>
  <si>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</si>
  <si>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</si>
  <si>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</si>
  <si>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Трубопроводы.</t>
  </si>
  <si>
    <t>17</t>
  </si>
  <si>
    <t>3.16-6-1</t>
  </si>
  <si>
    <t>Прокладка трубопроводов отопления из стальных водогазопроводных неоцинкованных труб диаметром 15 мм</t>
  </si>
  <si>
    <t>100 м трубопровода</t>
  </si>
  <si>
    <t>ТСН-2001.3 Доп. 79, Сб. 16, т. 6, поз. 1</t>
  </si>
  <si>
    <t>ТСН-2001.3-16. Трубопроводы внутренние</t>
  </si>
  <si>
    <t>ТСН-2001.3-16-1</t>
  </si>
  <si>
    <t>17,1</t>
  </si>
  <si>
    <t>1.13-3-2</t>
  </si>
  <si>
    <t>Клапан терморегулятора для двухтрубной системы отопления, латунный, угловой, пропускная способность без термоэлемента 0,9 м3/ч, номинальное давление PN 1,0 МПа, номинальный диаметр DN 15 мм</t>
  </si>
  <si>
    <t>ТСН-2001.1 Доп. 67, Р. 13, о. 3, поз. 2</t>
  </si>
  <si>
    <t>17,2</t>
  </si>
  <si>
    <t>1.13-1-7</t>
  </si>
  <si>
    <t>Клапан запорный, латунный, проходной, муфтовый, 15Б1п, номинальное давление PN 1,6 (2,5) МПа, номинальный диаметр DN 15 мм</t>
  </si>
  <si>
    <t>ТСН-2001.1 Доп. 79, Р. 13, о. 1, поз. 7</t>
  </si>
  <si>
    <t>17,3</t>
  </si>
  <si>
    <t>1.13-4-42</t>
  </si>
  <si>
    <t>Кран шаровой, латунный, газовый, проходной, муфтовый, 11б27п, номинальное давление PN 1,6 МПа, номинальный диаметр DN 15 мм</t>
  </si>
  <si>
    <t>ТСН-2001.1 Доп. 73, Р. 13, о. 4, поз. 42</t>
  </si>
  <si>
    <t>17,4</t>
  </si>
  <si>
    <t>1.12-1-40</t>
  </si>
  <si>
    <t>Узел трубопровода из стальных водогазопроводных неоцинкованных труб, с гильзами, для систем отопления, диаметр условного прохода 15 мм</t>
  </si>
  <si>
    <t>м</t>
  </si>
  <si>
    <t>ТСН-2001.1 Доп. 79, Р. 12, о. 1, поз. 40</t>
  </si>
  <si>
    <t>18</t>
  </si>
  <si>
    <t>3.16-6-2</t>
  </si>
  <si>
    <t>Прокладка трубопроводов отопления из стальных водогазопроводных неоцинкованных труб диаметром 20 мм</t>
  </si>
  <si>
    <t>ТСН-2001.3 Доп. 79, Сб. 16, т. 6, поз. 2</t>
  </si>
  <si>
    <t>18,1</t>
  </si>
  <si>
    <t>1.13-4-43</t>
  </si>
  <si>
    <t>Кран шаровой, латунный, газовый, проходной, муфтовый, 11б27п, номинальное давление PN 1,6 МПа, номинальный диаметр DN 20 мм</t>
  </si>
  <si>
    <t>ТСН-2001.1 Доп. 73, Р. 13, о. 4, поз. 43</t>
  </si>
  <si>
    <t>18,2</t>
  </si>
  <si>
    <t>1.12-1-41</t>
  </si>
  <si>
    <t>Узел трубопровода из стальных водогазопроводных неоцинкованных труб, с гильзами, для систем отопления, диаметр условного прохода 20 мм</t>
  </si>
  <si>
    <t>ТСН-2001.1 Доп. 79, Р. 12, о. 1, поз. 41</t>
  </si>
  <si>
    <t>19</t>
  </si>
  <si>
    <t>3.16-6-3</t>
  </si>
  <si>
    <t>Прокладка трубопроводов отопления из стальных водогазопроводных неоцинкованных труб диаметром 25 мм</t>
  </si>
  <si>
    <t>ТСН-2001.3 Доп. 79, Сб. 16, т. 6, поз. 3</t>
  </si>
  <si>
    <t>19,1</t>
  </si>
  <si>
    <t>1.13-4-44</t>
  </si>
  <si>
    <t>Кран шаровой, латунный, газовый, проходной, муфтовый, 11б27п, номинальное давление PN 1,6 МПа, номинальный диаметр DN 25 мм</t>
  </si>
  <si>
    <t>ТСН-2001.1 Доп. 73, Р. 13, о. 4, поз. 44</t>
  </si>
  <si>
    <t>19,2</t>
  </si>
  <si>
    <t>1.12-1-42</t>
  </si>
  <si>
    <t>Узел трубопровода из стальных водогазопроводных неоцинкованных труб, с гильзами, для систем отопления, диаметр условного прохода 25 мм</t>
  </si>
  <si>
    <t>ТСН-2001.1 Доп. 79, Р. 12, о. 1, поз. 42</t>
  </si>
  <si>
    <t>20</t>
  </si>
  <si>
    <t>3.16-6-4</t>
  </si>
  <si>
    <t>Прокладка трубопроводов отопления из стальных водогазопроводных неоцинкованных труб диаметром 32 мм</t>
  </si>
  <si>
    <t>ТСН-2001.3 Доп. 79, Сб. 16, т. 6, поз. 4</t>
  </si>
  <si>
    <t>20,1</t>
  </si>
  <si>
    <t>1.13-4-45</t>
  </si>
  <si>
    <t>Кран шаровой, латунный, газовый, проходной, муфтовый, 11б27п, номинальное давление PN 1,6 МПа, номинальный диаметр DN 32 мм</t>
  </si>
  <si>
    <t>ТСН-2001.1 Доп. 73, Р. 13, о. 4, поз. 45</t>
  </si>
  <si>
    <t>20,2</t>
  </si>
  <si>
    <t>1.12-1-43</t>
  </si>
  <si>
    <t>Узел трубопровода из стальных водогазопроводных неоцинкованных труб, с гильзами, для систем отопления, диаметр условного прохода 32 мм</t>
  </si>
  <si>
    <t>ТСН-2001.1 Доп. 79, Р. 12, о. 1, поз. 43</t>
  </si>
  <si>
    <t>21</t>
  </si>
  <si>
    <t>3.16-6-5</t>
  </si>
  <si>
    <t>Прокладка трубопроводов отопления из стальных водогазопроводных неоцинкованных труб диаметром 40 мм</t>
  </si>
  <si>
    <t>ТСН-2001.3 Доп. 79, Сб. 16, т. 6, поз. 5</t>
  </si>
  <si>
    <t>21,1</t>
  </si>
  <si>
    <t>1.12-1-44</t>
  </si>
  <si>
    <t>Узел трубопровода из стальных водогазопроводных неоцинкованных труб, с гильзами, для систем отопления, диаметр условного прохода 40 мм</t>
  </si>
  <si>
    <t>ТСН-2001.1 Доп. 79, Р. 12, о. 1, поз. 44</t>
  </si>
  <si>
    <t>22</t>
  </si>
  <si>
    <t>3.16-6-6</t>
  </si>
  <si>
    <t>Прокладка трубопроводов отопления из стальных водогазопроводных неоцинкованных труб диаметром 50 мм</t>
  </si>
  <si>
    <t>ТСН-2001.3 Доп. 79, Сб. 16, т. 6, поз. 6</t>
  </si>
  <si>
    <t>22,1</t>
  </si>
  <si>
    <t>1.13-4-47</t>
  </si>
  <si>
    <t>Кран шаровой, латунный, газовый, проходной, муфтовый, 11б27п, номинальное давление PN 1,6 МПа, номинальный диаметр DN 50 мм</t>
  </si>
  <si>
    <t>ТСН-2001.1 Доп. 79, Р. 13, о. 4, поз. 47</t>
  </si>
  <si>
    <t>22,2</t>
  </si>
  <si>
    <t>1.12-1-45</t>
  </si>
  <si>
    <t>Узел трубопровода из стальных водогазопроводных неоцинкованных труб, с гильзами, для систем отопления, диаметр условного прохода 50 мм</t>
  </si>
  <si>
    <t>ТСН-2001.1 Доп. 79, Р. 12, о. 1, поз. 45</t>
  </si>
  <si>
    <t>23</t>
  </si>
  <si>
    <t>3.16-10-3</t>
  </si>
  <si>
    <t>Прокладка трубопроводов отопления и водоснабжения из стальных электросварных труб диаметром 65 мм</t>
  </si>
  <si>
    <t>ТСН-2001.3 Доп. 79, Сб. 16, т. 10, поз. 3</t>
  </si>
  <si>
    <t>23,1</t>
  </si>
  <si>
    <t>1.12-1-47</t>
  </si>
  <si>
    <t>Узел трубопровода отопления, водоснабжения из стальных электросварных труб, с гильзами, наружный диаметр (толщина стенки) 76х3,5 мм</t>
  </si>
  <si>
    <t>ТСН-2001.1 Доп. 79, Р. 12, о. 1, поз. 47</t>
  </si>
  <si>
    <t>24</t>
  </si>
  <si>
    <t>3.16-10-5</t>
  </si>
  <si>
    <t>Прокладка трубопроводов отопления и водоснабжения из стальных электросварных труб диаметром 100 мм</t>
  </si>
  <si>
    <t>ТСН-2001.3 Доп. 79, Сб. 16, т. 10, поз. 5</t>
  </si>
  <si>
    <t>24,1</t>
  </si>
  <si>
    <t>1.12-1-49</t>
  </si>
  <si>
    <t>Узел трубопровода отопления, водоснабжения из стальных электросварных труб, с гильзами, наружный диаметр (толщина стенки) 108х4,0 мм</t>
  </si>
  <si>
    <t>ТСН-2001.1 Доп. 79, Р. 12, о. 1, поз. 49</t>
  </si>
  <si>
    <t>25</t>
  </si>
  <si>
    <t>3.16-15-3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</si>
  <si>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</si>
  <si>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ТСН-2001.3 Доп. 79, Сб. 16, т. 15, поз. 3</t>
  </si>
  <si>
    <t>25,1</t>
  </si>
  <si>
    <t>1.12-9-21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</si>
  <si>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100 мм</t>
  </si>
  <si>
    <t>ТСН-2001.1 Доп. 80, Р. 12, о. 9, поз. 21</t>
  </si>
  <si>
    <t>25,2</t>
  </si>
  <si>
    <t>1.13-2-62</t>
  </si>
  <si>
    <t>Задвижка параллельная, чугунная, двухдисковая, с выдвижным шпинделем, фланцевая, с ручным приводом, 30ч6нж, номинальное давление PN 1,0 МПа, номинальный диаметр DN 100 мм</t>
  </si>
  <si>
    <t>ТСН-2001.1 Доп. 79, Р. 13, о. 2, поз. 62</t>
  </si>
  <si>
    <t>26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</si>
  <si>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</si>
  <si>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</si>
  <si>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ТСН-2001.3 Доп. 72, Сб. 16, т. 29, поз. 1</t>
  </si>
  <si>
    <t>27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</si>
  <si>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</si>
  <si>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</si>
  <si>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ТСН-2001.3 Доп. 72, Сб. 16, т. 29, поз. 2</t>
  </si>
  <si>
    <t>28</t>
  </si>
  <si>
    <t>3.70-370-2</t>
  </si>
  <si>
    <t>Огрунтовка металлических поверхностей грунтовкой ГФ-021 за один раз (2 слоя)</t>
  </si>
  <si>
    <t>100 м2</t>
  </si>
  <si>
    <t>ТСН-2001.3 Доп. 79, Сб. 70, т. 370, поз. 2</t>
  </si>
  <si>
    <t>)*2)*1)*1</t>
  </si>
  <si>
    <t>)*2)*1,25)*1,2</t>
  </si>
  <si>
    <t>)*2)*1,15)*1,2</t>
  </si>
  <si>
    <t>ТСН-2001.3-70. Защита строительных конструкций и оборудования от коррозии</t>
  </si>
  <si>
    <t>ТСН-2001.3-70-8</t>
  </si>
  <si>
    <t>28,1</t>
  </si>
  <si>
    <t>1.1-1-165</t>
  </si>
  <si>
    <t>Грунтовка глифталевая, типа ГФ-021</t>
  </si>
  <si>
    <t>т</t>
  </si>
  <si>
    <t>ТСН-2001.1 Доп. 79, Р. 1, о. 1, поз. 165</t>
  </si>
  <si>
    <t>29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</si>
  <si>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</si>
  <si>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</si>
  <si>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</si>
  <si>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</si>
  <si>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ТСН-2001.3-26. Теплоизоляционные работы</t>
  </si>
  <si>
    <t>ТСН-2001.3-26-1</t>
  </si>
  <si>
    <t>29,1</t>
  </si>
  <si>
    <t>1.1-1-517</t>
  </si>
  <si>
    <t>Лента с клеевым слоем, ширина 50 мм, толщина 0,5 мм</t>
  </si>
  <si>
    <t>ТСН-2001.1 Доп. 55, Р. 1, о. 1, поз. 517</t>
  </si>
  <si>
    <t>29,2</t>
  </si>
  <si>
    <t>1.1-1-1271</t>
  </si>
  <si>
    <t>ТСН-2001.1 Доп. 73, Р. 1, о. 1, поз. 1271</t>
  </si>
  <si>
    <t>29,3</t>
  </si>
  <si>
    <t>1.1-1-1273</t>
  </si>
  <si>
    <t>ТСН-2001.1 Доп. 73, Р. 1, о. 1, поз. 1273</t>
  </si>
  <si>
    <t>29,4</t>
  </si>
  <si>
    <t>1.1-1-1274</t>
  </si>
  <si>
    <t>ТСН-2001.1 Доп. 73, Р. 1, о. 1, поз. 1274</t>
  </si>
  <si>
    <t>29,5</t>
  </si>
  <si>
    <t>1.1-1-1275</t>
  </si>
  <si>
    <t>ТСН-2001.1 Доп. 73, Р. 1, о. 1, поз. 1275</t>
  </si>
  <si>
    <t>29,6</t>
  </si>
  <si>
    <t>1.1-1-1276</t>
  </si>
  <si>
    <t>ТСН-2001.1 Доп. 73, Р. 1, о. 1, поз. 1276</t>
  </si>
  <si>
    <t>29,7</t>
  </si>
  <si>
    <t>1.1-1-1277</t>
  </si>
  <si>
    <t>ТСН-2001.1 Доп. 73, Р. 1, о. 1, поз. 1277</t>
  </si>
  <si>
    <t>29,8</t>
  </si>
  <si>
    <t>1.1-1-1279</t>
  </si>
  <si>
    <t>ТСН-2001.1 Доп. 73, Р. 1, о. 1, поз. 1279</t>
  </si>
  <si>
    <t>29,9</t>
  </si>
  <si>
    <t>1.1-1-1281</t>
  </si>
  <si>
    <t>ТСН-2001.1 Доп. 73, Р. 1, о. 1, поз. 1281</t>
  </si>
  <si>
    <t>30</t>
  </si>
  <si>
    <t>1.1-1-2545</t>
  </si>
  <si>
    <t>Клей для крепления теплоизоляционных трубок к поверхности трубопровода</t>
  </si>
  <si>
    <t>л</t>
  </si>
  <si>
    <t>ТСН-2001.1 Доп. 79, Р. 1, о. 1, поз. 2545</t>
  </si>
  <si>
    <t>31</t>
  </si>
  <si>
    <t>1.1-1-464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</si>
  <si>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</si>
  <si>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ТСН-2001.1 Доп. 79, Р. 1, о. 1, поз. 464</t>
  </si>
  <si>
    <t>32</t>
  </si>
  <si>
    <t>3.16-19-1</t>
  </si>
  <si>
    <t>Установка клапанов редукционных пружинных диаметром до 25 мм</t>
  </si>
  <si>
    <t>ТСН-2001.3 Доп. 79, Сб. 16, т. 19, поз. 1</t>
  </si>
  <si>
    <t>32,1</t>
  </si>
  <si>
    <t>1.13-5-91</t>
  </si>
  <si>
    <t>ТСН-2001.1 Доп. 79, Р. 13, о. 5, поз. 91</t>
  </si>
  <si>
    <t>32,2</t>
  </si>
  <si>
    <t>1.13-5-92</t>
  </si>
  <si>
    <t>ТСН-2001.1 Доп. 67, Р. 13, о. 5, поз. 92</t>
  </si>
  <si>
    <t>32,3</t>
  </si>
  <si>
    <t>1.13-5-93</t>
  </si>
  <si>
    <t>ТСН-2001.1 Доп. 79, Р. 13, о. 5, поз. 93</t>
  </si>
  <si>
    <t>33</t>
  </si>
  <si>
    <t>3.16-19-2</t>
  </si>
  <si>
    <t>Установка клапанов редукционных пружинных диаметром до 50 мм</t>
  </si>
  <si>
    <t>ТСН-2001.3 Доп. 79, Сб. 16, т. 19, поз. 2</t>
  </si>
  <si>
    <t>33,1</t>
  </si>
  <si>
    <t>1.18-6-230</t>
  </si>
  <si>
    <t>Регулятор перепада давления, бронзовый, для монтажа на обратном трубопроводе, с наружной резьбой, диапазон настройки от 0,02 до 0,1 МПа, пропускная способность 10,0 м3/ч, номинальное давление PN 1,6 МПа, номинальный диаметр DN 32 мм</t>
  </si>
  <si>
    <t>ТСН-2001.1 Доп. 79, Р. 18, о. 6, поз. 230</t>
  </si>
  <si>
    <t>Арматура коллектора отопления.</t>
  </si>
  <si>
    <t>34</t>
  </si>
  <si>
    <t>34,1</t>
  </si>
  <si>
    <t>1.13-3-179</t>
  </si>
  <si>
    <t>Клапан балансировочный, латунный, с дренажем, с внутренней резьбой, максимальная температура +120°C, пропускная способность 5,70 м3/ч, номинальное давление РN 2,0 МПа, номинальный диаметр DN 20 мм</t>
  </si>
  <si>
    <t>ТСН-2001.1 Доп. 70, Р. 13, о. 3, поз. 179</t>
  </si>
  <si>
    <t>34,2</t>
  </si>
  <si>
    <t>1.13-3-180</t>
  </si>
  <si>
    <t>Клапан балансировочный, латунный, с дренажем, с внутренней резьбой, максимальная температура +120°C, пропускная способность 8,70 м3/ч, номинальное давление РN 2,0 МПа, номинальный диаметр DN 25 мм</t>
  </si>
  <si>
    <t>ТСН-2001.1 Доп. 70, Р. 13, о. 3, поз. 180</t>
  </si>
  <si>
    <t>35</t>
  </si>
  <si>
    <t>3.16-19-3</t>
  </si>
  <si>
    <t>Установка клапанов редукционных пружинных диаметром до 80 мм</t>
  </si>
  <si>
    <t>ТСН-2001.3 Доп. 79, Сб. 16, т. 19, поз. 3</t>
  </si>
  <si>
    <t>35,1</t>
  </si>
  <si>
    <t>1.12-9-19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</si>
  <si>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65 мм</t>
  </si>
  <si>
    <t>ТСН-2001.1 Доп. 80, Р. 12, о. 9, поз. 19</t>
  </si>
  <si>
    <t>35,2</t>
  </si>
  <si>
    <t>1.13-3-183</t>
  </si>
  <si>
    <t>Клапан балансировочный, чугунный, фланцевый, ручной, температура рабочей среды от -10 до +130°С, пропускная способность 122,3 м3/ч, номинальное давление PN 1,6 МПа, номинальный диаметр DN 80 мм (65 мм)</t>
  </si>
  <si>
    <t>ТСН-2001.1 Доп. 79, Р. 13, о. 3, поз. 183</t>
  </si>
  <si>
    <t>36</t>
  </si>
  <si>
    <t>3.16-15-1</t>
  </si>
  <si>
    <t>Установка вентилей, задвижек, затворов, клапанов обратных, кранов проходных на трубопроводах из стальных труб диаметром до 25 мм</t>
  </si>
  <si>
    <t>ТСН-2001.3 Доп. 79, Сб. 16, т. 15, поз. 1</t>
  </si>
  <si>
    <t>36,1</t>
  </si>
  <si>
    <t>36,2</t>
  </si>
  <si>
    <t>37</t>
  </si>
  <si>
    <t>37,1</t>
  </si>
  <si>
    <t>1.13-4-67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</si>
  <si>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65 мм</t>
  </si>
  <si>
    <t>ТСН-2001.1 Доп. 79, Р. 13, о. 4, поз. 67</t>
  </si>
  <si>
    <t>38</t>
  </si>
  <si>
    <t>3.18-20-2</t>
  </si>
  <si>
    <t>Установка манометров с трехходовым краном</t>
  </si>
  <si>
    <t>1 комплект</t>
  </si>
  <si>
    <t>ТСН-2001.3. Доп. 1-42. Сб. 18, т. 20, поз. 2</t>
  </si>
  <si>
    <t>38,1</t>
  </si>
  <si>
    <t>1.13-4-39</t>
  </si>
  <si>
    <t>Кран трехходовой, латунный, пробковый, натяжной, муфтовый, с фланцем для контрольного манометра, 11б18бк, номинальное давление PN 1,6 МПа, номинальный диаметр DN 15 мм</t>
  </si>
  <si>
    <t>ТСН-2001.1 Доп. 73, Р. 13, о. 4, поз. 39</t>
  </si>
  <si>
    <t>38,2</t>
  </si>
  <si>
    <t>1.18-5-3</t>
  </si>
  <si>
    <t>ТСН-2001.1 Доп. 79, Р. 18, о. 5, поз. 3</t>
  </si>
  <si>
    <t>39</t>
  </si>
  <si>
    <t>3.18-20-4</t>
  </si>
  <si>
    <t>Установка термометров в оправе прямых или угловых</t>
  </si>
  <si>
    <t>ТСН-2001.3. Доп. 1-42. Сб. 18, т. 20, поз. 4</t>
  </si>
  <si>
    <t>39,1</t>
  </si>
  <si>
    <t>13.1-3-178</t>
  </si>
  <si>
    <t>ТСН-2001.13-2. Доп. 34. 13.1-3-178</t>
  </si>
  <si>
    <t>40</t>
  </si>
  <si>
    <t>40,1</t>
  </si>
  <si>
    <t>Распределительные гребенки.</t>
  </si>
  <si>
    <t>3.18-13-1</t>
  </si>
  <si>
    <t>Установка гребенок пароводораспределительных из стальных труб наружным диаметром корпуса 108 мм</t>
  </si>
  <si>
    <t>1 гребенка</t>
  </si>
  <si>
    <t>ТСН-2001.3 Доп. 79, Сб. 18, т. 13, поз. 1</t>
  </si>
  <si>
    <t>3925380000</t>
  </si>
  <si>
    <t>Гребенки паро-водораспределительные из стальных труб с фланцами, болтами, прокладками, кронштейнами</t>
  </si>
  <si>
    <t>КОМПЛЕКТ</t>
  </si>
  <si>
    <t>41</t>
  </si>
  <si>
    <t>41,1</t>
  </si>
  <si>
    <t>41,2</t>
  </si>
  <si>
    <t>42</t>
  </si>
  <si>
    <t>3.16-10-4</t>
  </si>
  <si>
    <t>Прокладка трубопроводов отопления и водоснабжения из стальных электросварных труб диаметром 80 мм</t>
  </si>
  <si>
    <t>ТСН-2001.3 Доп. 79, Сб. 16, т. 10, поз. 4</t>
  </si>
  <si>
    <t>42,1</t>
  </si>
  <si>
    <t>43</t>
  </si>
  <si>
    <t>43,1</t>
  </si>
  <si>
    <t>44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</si>
  <si>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</si>
  <si>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</si>
  <si>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ТСН-2001.3 Доп. 79, Сб. 16, т. 15, поз. 2</t>
  </si>
  <si>
    <t>44,1</t>
  </si>
  <si>
    <t>44,2</t>
  </si>
  <si>
    <t>1.13-4-46</t>
  </si>
  <si>
    <t>Кран шаровой, латунный, газовый, проходной, муфтовый, 11б27п, номинальное давление PN 1,6 МПа, номинальный диаметр DN 40 мм</t>
  </si>
  <si>
    <t>ТСН-2001.1 Доп. 73, Р. 13, о. 4, поз. 46</t>
  </si>
  <si>
    <t>45</t>
  </si>
  <si>
    <t>45,1</t>
  </si>
  <si>
    <t>46</t>
  </si>
  <si>
    <t>46,1</t>
  </si>
  <si>
    <t>1.18-7-5</t>
  </si>
  <si>
    <t>Термометр технический, стеклянный, ртутный, прямой, для измерения температур жидких и газообразных сред</t>
  </si>
  <si>
    <t>ТСН-2001.1 Доп. 67, Р. 18, о. 7, поз. 5</t>
  </si>
  <si>
    <t>47</t>
  </si>
  <si>
    <t>47,1</t>
  </si>
  <si>
    <t>47,2</t>
  </si>
  <si>
    <t>48</t>
  </si>
  <si>
    <t>48,1</t>
  </si>
  <si>
    <t>1.13-3-229</t>
  </si>
  <si>
    <t>ТСН-2001.1 Доп. 73, Р. 13, о. 3, поз. 229</t>
  </si>
  <si>
    <t>49</t>
  </si>
  <si>
    <t>49,1</t>
  </si>
  <si>
    <t>1.12-9-37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</si>
  <si>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32 мм</t>
  </si>
  <si>
    <t>ТСН-2001.1 Доп. 80, Р. 12, о. 9, поз. 37</t>
  </si>
  <si>
    <t>49,2</t>
  </si>
  <si>
    <t>1.13-3-219</t>
  </si>
  <si>
    <t>Клапан балансировочный, чугунный, фланцевый, ручной, температура рабочей среды от -10 до +130°С, пропускная способность 15,5 м3/ч, номинальное давление PN 1,6 МПа, номинальный диаметр DN 32 мм</t>
  </si>
  <si>
    <t>ТСН-2001.1 Доп. 79, Р. 13, о. 3, поз. 219</t>
  </si>
  <si>
    <t>49,3</t>
  </si>
  <si>
    <t>1.12-9-38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</si>
  <si>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40 мм</t>
  </si>
  <si>
    <t>ТСН-2001.1 Доп. 80, Р. 12, о. 9, поз. 38</t>
  </si>
  <si>
    <t>49,4</t>
  </si>
  <si>
    <t>1.13-3-220</t>
  </si>
  <si>
    <t>Клапан балансировочный, чугунный, фланцевый, ручной, температура рабочей среды от -10 до +130°С, пропускная способность 32,3 м3/ч, номинальное давление PN 1,6 МПа, номинальный диаметр DN 40 мм</t>
  </si>
  <si>
    <t>ТСН-2001.1 Доп. 79, Р. 13, о. 3, поз. 220</t>
  </si>
  <si>
    <t>50</t>
  </si>
  <si>
    <t>50,1</t>
  </si>
  <si>
    <t>50,2</t>
  </si>
  <si>
    <t>Тепловая завеса (электрическая)</t>
  </si>
  <si>
    <t>51</t>
  </si>
  <si>
    <t>3.20-32-6</t>
  </si>
  <si>
    <t>Установка электрических завес воздушно-тепловых</t>
  </si>
  <si>
    <t>10 шт.</t>
  </si>
  <si>
    <t>ТСН-2001.3 Доп. 79, Сб. 20, т. 32, поз. 6</t>
  </si>
  <si>
    <t>*1,25)*1,25</t>
  </si>
  <si>
    <t>*1,15)*1,15</t>
  </si>
  <si>
    <t>ТСН-2001.3-20. Вентиляция и кондиционирование воздуха</t>
  </si>
  <si>
    <t>ТСН-2001.3-20-1</t>
  </si>
  <si>
    <t>Поправка: Гл.6.Прил.2.2.п.2.2.6_06.00.01.07.001
Поправка: Гл.6.Прил.2.2.п.2.2.6_06.00.01.07.001</t>
  </si>
  <si>
    <t>51,1</t>
  </si>
  <si>
    <t>13.1-11-174</t>
  </si>
  <si>
    <t>ТСН-2001.13-2. Доп. 37. 13.1-11-174</t>
  </si>
  <si>
    <t>Поправка: Гл.6.Прил.2.2.п.2.2.6_06.00.01.07.001_x000D_
Поправка: Гл.6.Прил.2.2.п.2.2.6_06.00.01.07.001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</si>
  <si>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</si>
  <si>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</si>
  <si>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</si>
  <si>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</si>
  <si>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</si>
  <si>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</si>
  <si>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</si>
  <si>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</si>
  <si>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</si>
  <si>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</si>
  <si>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</si>
  <si>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</si>
  <si>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</si>
  <si>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</si>
  <si>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</si>
  <si>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</si>
  <si>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</si>
  <si>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</si>
  <si>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</si>
  <si>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</si>
  <si>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</si>
  <si>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</si>
  <si>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</si>
  <si>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</si>
  <si>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</si>
  <si>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</si>
  <si>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</si>
  <si>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г. Москва, Старопименовский переулок, д. 5. 1 этап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</si>
  <si>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</si>
  <si>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</si>
  <si>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</si>
  <si>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</si>
  <si>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</si>
  <si>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</si>
  <si>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</si>
  <si>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</si>
  <si>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</si>
  <si>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</si>
  <si>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</si>
  <si>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</si>
  <si>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</si>
  <si>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</si>
  <si>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2.1-3-38</t>
  </si>
  <si>
    <t>ТСН-2001.2. Доп. 68. п.1-3-38 (032009)</t>
  </si>
  <si>
    <t>Краны на автомобильном ходу, грузоподъемность до 16 т</t>
  </si>
  <si>
    <t>1.1-1-118</t>
  </si>
  <si>
    <t>ТСН-2001.1. Доп. 1-42. Р. 1, о. 1, поз. 118</t>
  </si>
  <si>
    <t>Вода</t>
  </si>
  <si>
    <t>м3</t>
  </si>
  <si>
    <t>1.1-1-8264</t>
  </si>
  <si>
    <t>ТСН-2001.1 Доп. 80, Р. 1, о. 1, поз. 8264</t>
  </si>
  <si>
    <t>Дюбель пластиковый, с цилиндрическим бортиком, с оцинкованным шурупом, диаметр 8 мм, длина 80 мм</t>
  </si>
  <si>
    <t>1.7-3-136</t>
  </si>
  <si>
    <t>ТСН-2001.1 Доп. 74, Р. 7, о. 3, поз. 136</t>
  </si>
  <si>
    <t>Бур с наконечником из твердого сплава, с хвостовиком SDS–plus, диаметр 8 мм, длина 260 мм</t>
  </si>
  <si>
    <t>2.1-30-96</t>
  </si>
  <si>
    <t>ТСН-2001.2. Доп. 64. п.1-30-96 (303703)</t>
  </si>
  <si>
    <t>Дрели электрические, мощность до 200 Вт</t>
  </si>
  <si>
    <t>2.1-30-116</t>
  </si>
  <si>
    <t>ТСН-2001.2. Доп. 68. п.1-30-116 (359001)</t>
  </si>
  <si>
    <t>Пилы электрические цепные, мощность до 2 кВт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</si>
  <si>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</si>
  <si>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</si>
  <si>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</si>
  <si>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кг</t>
  </si>
  <si>
    <t>2.1-13-16</t>
  </si>
  <si>
    <t>ТСН-2001.2. Доп. 68. п.1-13-16 (136301)</t>
  </si>
  <si>
    <t>Аппараты для газовой сварки и резки (комплект оборудования)</t>
  </si>
  <si>
    <t>1.1-1-1664</t>
  </si>
  <si>
    <t>ТСН-2001.1 Доп. 79, Р. 1, о. 1, поз. 1664</t>
  </si>
  <si>
    <t>Проволока сварочная, марка СВ-08 Г2С, диаметр 2 мм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</si>
  <si>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</si>
  <si>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</si>
  <si>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</si>
  <si>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1.1-1-258</t>
  </si>
  <si>
    <t>ТСН-2001.1 Доп. 79, Р. 1, о. 1, поз. 258</t>
  </si>
  <si>
    <t>Известь хлорная</t>
  </si>
  <si>
    <t>1.1-1-26</t>
  </si>
  <si>
    <t>ТСН-2001.1 Доп. 79, Р. 1, о. 1, поз. 26</t>
  </si>
  <si>
    <t>Ацетилен технический</t>
  </si>
  <si>
    <t>1.1-1-376</t>
  </si>
  <si>
    <t>ТСН-2001.1 Доп. 79, Р. 1, о. 1, поз. 376</t>
  </si>
  <si>
    <t>Кислород технический, газообразный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</si>
  <si>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</si>
  <si>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</si>
  <si>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</si>
  <si>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</si>
  <si>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</si>
  <si>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</si>
  <si>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1.3-2-133</t>
  </si>
  <si>
    <t>ТСН-2001.1 Доп. 79, Р. 3, о. 2, поз. 133</t>
  </si>
  <si>
    <t>Раствор цементный, марка М200 Пк2 F50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</si>
  <si>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</si>
  <si>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</si>
  <si>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</si>
  <si>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1.1-1-1668</t>
  </si>
  <si>
    <t>ТСН-2001.1 Доп. 79, Р. 1, о. 1, поз. 1668</t>
  </si>
  <si>
    <t>Электроды, типа Э-42А, диаметр от 2 до 2,5 мм</t>
  </si>
  <si>
    <t>1.1-1-57</t>
  </si>
  <si>
    <t>ТСН-2001.1 Доп. 79, Р. 1, о. 1, поз. 57</t>
  </si>
  <si>
    <t>Болты строительные с гайками и шайбами, черные, М10х100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</si>
  <si>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</si>
  <si>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</si>
  <si>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</si>
  <si>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2.1-10-12</t>
  </si>
  <si>
    <t>ТСН-2001.2. Доп. 68. п.1-10-12 (105001)</t>
  </si>
  <si>
    <t>Компрессоры передвижные электрические, давление до 10 ат, производительность до 3,5 м3/мин</t>
  </si>
  <si>
    <t>2.1-4-12</t>
  </si>
  <si>
    <t>ТСН-2001.2. Доп. 68. п.1-4-12 (040205)</t>
  </si>
  <si>
    <t>Автопогрузчики вилочные, грузоподъемность до 5 т</t>
  </si>
  <si>
    <t>2.1-4-30</t>
  </si>
  <si>
    <t>ТСН-2001.2. Доп. 68. п.1-4-30 (042901)</t>
  </si>
  <si>
    <t>Лебедки электрические, тяговое усилие до 4,9 кН (0,5 тс)</t>
  </si>
  <si>
    <t>1.1-1-489</t>
  </si>
  <si>
    <t>ТСН-2001.1 Доп. 79, Р. 1, о. 1, поз. 489</t>
  </si>
  <si>
    <t>Ксилол нефтяной, марка А</t>
  </si>
  <si>
    <t>1.1-1-3610</t>
  </si>
  <si>
    <t>ТСН-2001.1 Доп. 79, Р. 1, о. 1, поз. 3610</t>
  </si>
  <si>
    <t>Обезжириватель (очиститель) на основе метилэтилкетона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</si>
  <si>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</si>
  <si>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</si>
  <si>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</si>
  <si>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1.1-1-593</t>
  </si>
  <si>
    <t>ТСН-2001.1 Доп. 79, Р. 1, о. 1, поз. 593</t>
  </si>
  <si>
    <t>Масло индустриальное для вентиляционных фильтров</t>
  </si>
  <si>
    <t>2.1-30-102</t>
  </si>
  <si>
    <t>ТСН-2001.2. Доп. 68. п.1-30-102 (303704)</t>
  </si>
  <si>
    <t>Дрели, мощность до 800 Вт</t>
  </si>
  <si>
    <t>1.1-1-1669</t>
  </si>
  <si>
    <t>ТСН-2001.1 Доп. 79, Р. 1, о. 1, поз. 1669</t>
  </si>
  <si>
    <t>Электроды, типа Э-42А, диаметр от 4 до 6 мм</t>
  </si>
  <si>
    <t>1.3-2-3</t>
  </si>
  <si>
    <t>ТСН-2001.1 Доп. 79, Р. 3, о. 2, поз. 3</t>
  </si>
  <si>
    <t>Раствор цементный, марка М50</t>
  </si>
  <si>
    <t>2.1-30-19</t>
  </si>
  <si>
    <t>ТСН-2001.2. Доп. 80. п.1-30-19 (305001)</t>
  </si>
  <si>
    <t>Машины шлифовальные электрические, мощность до 1700 Вт</t>
  </si>
  <si>
    <t>1.1-1-3929</t>
  </si>
  <si>
    <t>ТСН-2001.1 Доп. 79, Р. 1, о. 1, поз. 3929</t>
  </si>
  <si>
    <t>Шпильки резьбовые оцинкованные, М5, М6</t>
  </si>
  <si>
    <t>1.1-1-8094</t>
  </si>
  <si>
    <t>ТСН-2001.1 Доп. 79, Р. 1, о. 1, поз. 8094</t>
  </si>
  <si>
    <t>Гайки шестигранные стальные оцинкованные, М6</t>
  </si>
  <si>
    <t>1.1-1-8095</t>
  </si>
  <si>
    <t>ТСН-2001.1 Доп. 70, Р. 1, о. 1, поз. 8095</t>
  </si>
  <si>
    <t>Шайба из нержавеющей стали, М6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</si>
  <si>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</si>
  <si>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</si>
  <si>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</si>
  <si>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1.7-3-51</t>
  </si>
  <si>
    <t>ТСН-2001.1 Доп. 67, Р. 7, о. 3, поз. 51</t>
  </si>
  <si>
    <t>Круг (диск) отрезной, для резки металла, диаметр 125 мм</t>
  </si>
  <si>
    <t>4935120000</t>
  </si>
  <si>
    <t>Радиаторы стальные панельные</t>
  </si>
  <si>
    <t>3468120000</t>
  </si>
  <si>
    <t>Электропечь мощностью до 1 кВт</t>
  </si>
  <si>
    <t>3712510000</t>
  </si>
  <si>
    <t>Клапаны терморегулирующие</t>
  </si>
  <si>
    <t>4218830000</t>
  </si>
  <si>
    <t>Элементы термостатические</t>
  </si>
  <si>
    <t>1468070000</t>
  </si>
  <si>
    <t>Средства для крепления труб</t>
  </si>
  <si>
    <t>3700000000</t>
  </si>
  <si>
    <t>Арматура трубопроводная</t>
  </si>
  <si>
    <t>4923010000</t>
  </si>
  <si>
    <t>Узлы укрупненные монтажные (трубопроводы) из стальных водогазопроводных неоцинкованных труб с гильзами</t>
  </si>
  <si>
    <t>4923040000</t>
  </si>
  <si>
    <t>Трубопроводы отопления и водоснабжения из стальных электросварных труб с гильзами</t>
  </si>
  <si>
    <t>1468010000</t>
  </si>
  <si>
    <t>Фланцы стальные плоские приварные</t>
  </si>
  <si>
    <t>2312130000</t>
  </si>
  <si>
    <t>Грунтовка ГФ-021 красно-коричневая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</si>
  <si>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</si>
  <si>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</si>
  <si>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</si>
  <si>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</si>
  <si>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м2</t>
  </si>
  <si>
    <t>2247120000</t>
  </si>
  <si>
    <t>Трубки из вспененного каучука, вспененного полиэтилена</t>
  </si>
  <si>
    <t>2513111000</t>
  </si>
  <si>
    <t>Клей</t>
  </si>
  <si>
    <t>Фланцы стальные плоские приварные (146803)</t>
  </si>
  <si>
    <t>3712220000</t>
  </si>
  <si>
    <t>Кран трехходовой</t>
  </si>
  <si>
    <t>4212130000</t>
  </si>
  <si>
    <t>Контрольно-измерительные приборы</t>
  </si>
  <si>
    <t>4211010000</t>
  </si>
  <si>
    <t>Термометры стеклянные технические или (421130) биметаллические</t>
  </si>
  <si>
    <t>3468551000</t>
  </si>
  <si>
    <t>Завесы воздушно-тепловые, с электрическим источником тепла</t>
  </si>
  <si>
    <t>*1,03</t>
  </si>
  <si>
    <t>3-18. О.П. п.1.8</t>
  </si>
  <si>
    <t>Затраты на тепловое испытание систем отопления с проверкой равномерности прогрева отопительных приборов</t>
  </si>
  <si>
    <t>Глава 3. Сборники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</si>
  <si>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</si>
  <si>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</si>
  <si>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</si>
  <si>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</si>
  <si>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</si>
  <si>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</si>
  <si>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</si>
  <si>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</si>
  <si>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)*2</t>
  </si>
  <si>
    <t>Поправка: 3-18. О.П. п.1.8
Наименование: Затраты на тепловое испытание систем отопления с проверкой равномерности прогрева отопительных приборов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</si>
  <si>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</si>
  <si>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Конвектор электрический, номинальная мощность 2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995х405х80 мм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</si>
  <si>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</si>
  <si>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</si>
  <si>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</si>
  <si>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15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</si>
  <si>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</si>
  <si>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</si>
  <si>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35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</si>
  <si>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42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</si>
  <si>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48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</si>
  <si>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76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</si>
  <si>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114 мм, толщина 13 мм</t>
  </si>
  <si>
    <t>Регулятор перепада давления, латунный, автоматический, муфтовый, диапазон настройки от 10 до 60 кПа, коэффициент расхода от 0,07 до 1,4 (номинальный 1,0) м3/ч, диапазон рабочих температур от -20 до +120°C, номинальное давление PN 1,6 МПа, номинальный диаметр DN 15 мм</t>
  </si>
  <si>
    <t>Регулятор перепада давления, латунный, автоматический, муфтовый, диапазон настройки от 10 до 60 кПа, коэффициент расхода от 0,16 до 3,1 (номинальный 2,2) м3/ч, диапазон рабочих температур от -20 до +120°C, номинальное давление PN 1,6 МПа, номинальный диаметр DN 20 мм</t>
  </si>
  <si>
    <t>Регулятор перепада давления, латунный, автоматический, муфтовый, диапазон настройки от 10 до 60 кПа, коэффициент расхода от 0,28 до 5,5 (номинальный 3,8) м3/ч, диапазон рабочих температур от -20 до +120°C, номинальное давление PN 1,6 МПа, номинальный диаметр DN 25 мм</t>
  </si>
  <si>
    <t>Манометр показывающий, для измерения избыточного давления, в пылебрызгозащищенном исполнении, типа МП-3У, с трубчатой пружиной, радиальное присоединение снизу, диаметр корпуса 100 мм, присоединение резьбовое М20х1,5, класс точности 1,5, диапазон измерения от 0 до 2,5 МПа</t>
  </si>
  <si>
    <t>Термометр биметаллический, осевой, строительная длина 60 мм, диапазон измерения от 0 до 0,6 МПа, диаметр корпуса 80 мм. Для измерения температур систем отопления, вентиляции, кондиционирования, санитарных установок, измерения температуры различных неагрессивных сред, присоединение защитной гильзой с наружной резьбой G1/2 и с установочным винтом сзади, класс точности 2, материал корпуса алюминий, степень защиты IP33, диапазон рабочих температур от 0 до +160°C</t>
  </si>
  <si>
    <t>Клапан балансировочный, автоматический, латунный, муфтовый, с импульсной трубкой и дренажным краном, максимальная температура +120°C, пропускная способность 2,5 м3/ч, настройка перепада давления от 20 до 60 кПа, номинальное давление PN 1,6 МПа, номинальный диаметр DN 20 мм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</si>
  <si>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</si>
  <si>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Завеса воздушно-тепловая, накладная, с электрическим источником тепла, производительность от 1100 до 1600 м3/час, для защиты проемов высотой от 2 до 2,5 метров внутри помещения. В комплекте: два вентиляционных блока, пульт с электронным термостатом, крепежные элементы; диапазон регулирования температуры от +5 до +35°С, скорость воздуха 7 м/с, три скорости вентилятора, режим без обогрева, потребляемая мощность вентилятора 200 Вт, звуковое давление 53 дБ, напряжение 380 В, частота 50 Гц, максимальная тепловая мощность 9 кВт, 1 класс электрозащиты, степень защиты IP20, температура эксплуатации от +5 до +35°С, габаритные размеры 1525х215х220 мм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</si>
  <si>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</si>
  <si>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</si>
  <si>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</si>
  <si>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</si>
  <si>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</si>
  <si>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</si>
  <si>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</si>
  <si>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</si>
  <si>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</si>
  <si>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</si>
  <si>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</si>
  <si>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</si>
  <si>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</si>
  <si>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</si>
  <si>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</si>
  <si>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</si>
  <si>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</si>
  <si>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</si>
  <si>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</si>
  <si>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</si>
  <si>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</si>
  <si>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</si>
  <si>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</si>
  <si>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</si>
  <si>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</si>
  <si>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</si>
  <si>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</si>
  <si>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</si>
  <si>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1,03*1,15*1,2</t>
  </si>
  <si>
    <t>ЭМ</t>
  </si>
  <si>
    <t>1,03*1,25*1,2</t>
  </si>
  <si>
    <t>в т.ч. ЗПМ</t>
  </si>
  <si>
    <t>МР</t>
  </si>
  <si>
    <r>
      <t>Сmальной nанельный  paguamop PRADO Classic, mun 20, Bыcoma Н = 500 мм, PRADO Classic-20-500-400</t>
    </r>
    <r>
      <rPr>
        <i/>
        <sz val="10"/>
        <rFont val="Arial"/>
        <family val="2"/>
        <charset val="204"/>
      </rPr>
      <t xml:space="preserve">
373,26 = [4 393 / 1,22 /  9,84] +  2% Заг.скл</t>
    </r>
  </si>
  <si>
    <r>
      <t>Сmальной nанельный  paguamop PRADO Classic, mun 20, Bыcoma Н = 500 мм, PRADO Classic-20-500-500</t>
    </r>
    <r>
      <rPr>
        <i/>
        <sz val="10"/>
        <rFont val="Arial"/>
        <family val="2"/>
        <charset val="204"/>
      </rPr>
      <t xml:space="preserve">
431,97 = [5 084 / 1,22 /  9,84] +  2% Заг.скл</t>
    </r>
  </si>
  <si>
    <r>
      <t>Сmальной nанельный  paguamop PRADO Classic, mun 20, Bыcoma Н = 500 мм, PRADO Classic-20-500-600</t>
    </r>
    <r>
      <rPr>
        <i/>
        <sz val="10"/>
        <rFont val="Arial"/>
        <family val="2"/>
        <charset val="204"/>
      </rPr>
      <t xml:space="preserve">
494,25 = [5 817 / 1,22 /  9,84] +  2% Заг.скл</t>
    </r>
  </si>
  <si>
    <r>
      <t>Сmальной nанельный  paguamop PRADO Classic, mun 20, Bыcoma Н = 500 мм, PRADO Classic-20-500-700</t>
    </r>
    <r>
      <rPr>
        <i/>
        <sz val="10"/>
        <rFont val="Arial"/>
        <family val="2"/>
        <charset val="204"/>
      </rPr>
      <t xml:space="preserve">
545,65 = [6 422 / 1,22 /  9,84] +  2% Заг.скл</t>
    </r>
  </si>
  <si>
    <r>
      <t>Сmальной nанельный  paguamop PRADO Classic, mun 20, Bыcoma Н = 500 мм, PRADO Classic-20-500-800</t>
    </r>
    <r>
      <rPr>
        <i/>
        <sz val="10"/>
        <rFont val="Arial"/>
        <family val="2"/>
        <charset val="204"/>
      </rPr>
      <t xml:space="preserve">
601,47 = [7 079 / 1,22 /  9,84] +  2% Заг.скл</t>
    </r>
  </si>
  <si>
    <r>
      <t>Сmальной nанельный  paguamop PRADO Classic, mun 20, Bыcoma Н = 500 мм, PRADO Classic-20-500-900</t>
    </r>
    <r>
      <rPr>
        <i/>
        <sz val="10"/>
        <rFont val="Arial"/>
        <family val="2"/>
        <charset val="204"/>
      </rPr>
      <t xml:space="preserve">
660,10 = [7 769 / 1,22 /  9,84] +  2% Заг.скл</t>
    </r>
  </si>
  <si>
    <r>
      <t>Сmальной nанельный  paguamop PRADO Classic, mun 20, Bыcoma Н = 500 мм, PRADO Classic-20-500-1000</t>
    </r>
    <r>
      <rPr>
        <i/>
        <sz val="10"/>
        <rFont val="Arial"/>
        <family val="2"/>
        <charset val="204"/>
      </rPr>
      <t xml:space="preserve">
726,04 = [8 545 / 1,22 /  9,84] +  2% Заг.скл</t>
    </r>
  </si>
  <si>
    <r>
      <t>Сmальной nанельный  paguamop PRADO Classic, mun 20, Bыcoma Н = 500 мм, PRADO Classic-20-500-1100</t>
    </r>
    <r>
      <rPr>
        <i/>
        <sz val="10"/>
        <rFont val="Arial"/>
        <family val="2"/>
        <charset val="204"/>
      </rPr>
      <t xml:space="preserve">
781,86 = [9 202 / 1,22 /  9,84] +  2% Заг.скл</t>
    </r>
  </si>
  <si>
    <r>
      <t>Сmальной nанельный  paguamop PRADO Classic, mun 20, Bыcoma Н = 500 мм, PRADO Classic-20-500-1200</t>
    </r>
    <r>
      <rPr>
        <i/>
        <sz val="10"/>
        <rFont val="Arial"/>
        <family val="2"/>
        <charset val="204"/>
      </rPr>
      <t xml:space="preserve">
837,85 = [9 861 / 1,22 /  9,84] +  2% Заг.скл</t>
    </r>
  </si>
  <si>
    <r>
      <t>Сmальной nанельный  paguamop PRADO Classic, mun 20, Bыcoma Н = 500 мм, PRADO Classic-20-500-1300</t>
    </r>
    <r>
      <rPr>
        <i/>
        <sz val="10"/>
        <rFont val="Arial"/>
        <family val="2"/>
        <charset val="204"/>
      </rPr>
      <t xml:space="preserve">
848,72 = [9 989 / 1,22 /  9,84] +  2% Заг.скл</t>
    </r>
  </si>
  <si>
    <r>
      <t>Сmальной nанельный  paguamop PRADO Classic, mun 20, Bыcoma Н = 500 мм, PRADO Classic-20-500-1400</t>
    </r>
    <r>
      <rPr>
        <i/>
        <sz val="10"/>
        <rFont val="Arial"/>
        <family val="2"/>
        <charset val="204"/>
      </rPr>
      <t xml:space="preserve">
956,80 = [11 261 / 1,22 /  9,84] +  2% Заг.скл</t>
    </r>
  </si>
  <si>
    <r>
      <t>Сmальной nанельный  paguamop PRADO Classic, mun 20, Bыcoma Н = 500 мм, PRADO Classic-20-500-1500</t>
    </r>
    <r>
      <rPr>
        <i/>
        <sz val="10"/>
        <rFont val="Arial"/>
        <family val="2"/>
        <charset val="204"/>
      </rPr>
      <t xml:space="preserve">
963,69 = [11 342 / 1,22 /  9,84] +  2% Заг.скл</t>
    </r>
  </si>
  <si>
    <r>
      <t>Сmальной nанельный  paguamop PRADO Classic, mun 20, Bыcoma Н = 500 мм, PRADO Classic-20-500-1600</t>
    </r>
    <r>
      <rPr>
        <i/>
        <sz val="10"/>
        <rFont val="Arial"/>
        <family val="2"/>
        <charset val="204"/>
      </rPr>
      <t xml:space="preserve">
1 071,34 = [12 609 / 1,22 /  9,84] +  2% Заг.скл</t>
    </r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</si>
  <si>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</si>
  <si>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</si>
  <si>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</si>
  <si>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</si>
  <si>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</si>
  <si>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</si>
  <si>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</si>
  <si>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</si>
  <si>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Сmальной nанельный  paguamop PRADO Classic, mun 20, Bыcoma Н = 500 мм, PRADO Classic-20-500-1900</t>
    </r>
    <r>
      <rPr>
        <i/>
        <sz val="10"/>
        <rFont val="Arial"/>
        <family val="2"/>
        <charset val="204"/>
      </rPr>
      <t xml:space="preserve">
1 190,46 = [14 011 / 1,22 /  9,84] +  2% Заг.скл</t>
    </r>
  </si>
  <si>
    <r>
      <t>Сmальной nанельный  paguamop PRADO Classic, mun 20, Bыcoma Н = 500 мм, PRADO Classic-20-500-2000</t>
    </r>
    <r>
      <rPr>
        <i/>
        <sz val="10"/>
        <rFont val="Arial"/>
        <family val="2"/>
        <charset val="204"/>
      </rPr>
      <t xml:space="preserve">
1 322,07 = [15 560 / 1,22 /  9,84] +  2% Заг.скл</t>
    </r>
  </si>
  <si>
    <r>
      <t>Сmальной nанельный  paguamop PRADO Classic, mun 20, Bыcoma Н = 300 мм, PRADO Classic-20-300-400</t>
    </r>
    <r>
      <rPr>
        <i/>
        <sz val="10"/>
        <rFont val="Arial"/>
        <family val="2"/>
        <charset val="204"/>
      </rPr>
      <t xml:space="preserve">
342,75 = [4 034 / 1,22 /  9,84] +  2% Заг.скл</t>
    </r>
  </si>
  <si>
    <r>
      <t>Сmальной nанельный гигиенический радиатор, Bыcoma Н = 500 мм, PRADO Classic Z 10х500х400</t>
    </r>
    <r>
      <rPr>
        <i/>
        <sz val="10"/>
        <rFont val="Arial"/>
        <family val="2"/>
        <charset val="204"/>
      </rPr>
      <t xml:space="preserve">
304,60 = [3 585 / 1,22 /  9,84] +  2% Заг.скл</t>
    </r>
  </si>
  <si>
    <r>
      <t>Сmальной nанельный гигиенический радиатор, Bыcoma Н = 500 мм, PRADO Classic Z 20х500х700</t>
    </r>
    <r>
      <rPr>
        <i/>
        <sz val="10"/>
        <rFont val="Arial"/>
        <family val="2"/>
        <charset val="204"/>
      </rPr>
      <t xml:space="preserve">
710,06 = [8 357 / 1,22 /  9,84] +  2% Заг.скл</t>
    </r>
  </si>
  <si>
    <r>
      <t>Сmальной nанельный гигиенический радиатор, Bыcoma Н = 500 мм, PRADO Classic Z 20х500х800</t>
    </r>
    <r>
      <rPr>
        <i/>
        <sz val="10"/>
        <rFont val="Arial"/>
        <family val="2"/>
        <charset val="204"/>
      </rPr>
      <t xml:space="preserve">
782,96 = [9 215 / 1,22 /  9,84] +  2% Заг.скл</t>
    </r>
  </si>
  <si>
    <r>
      <t>Сmальной nанельный гигиенический радиатор, Bыcoma Н = 500 мм, PRADO Classic Z 20х500х1000</t>
    </r>
    <r>
      <rPr>
        <i/>
        <sz val="10"/>
        <rFont val="Arial"/>
        <family val="2"/>
        <charset val="204"/>
      </rPr>
      <t xml:space="preserve">
945,50 = [11 128 / 1,22 /  9,84] +  2% Заг.скл</t>
    </r>
  </si>
  <si>
    <r>
      <t>Сmальной nанельный гигиенический радиатор, Bыcoma Н = 500 мм, PRADO Classic Z 20х500х1400</t>
    </r>
    <r>
      <rPr>
        <i/>
        <sz val="10"/>
        <rFont val="Arial"/>
        <family val="2"/>
        <charset val="204"/>
      </rPr>
      <t xml:space="preserve">
1 246,11 = [14 666 / 1,22 /  9,84] +  2% Заг.скл</t>
    </r>
  </si>
  <si>
    <r>
      <t>Сmальной nанельный гигиенический радиатор, Bыcoma Н = 500 мм, PRADO Classic Z 20х500х1500</t>
    </r>
    <r>
      <rPr>
        <i/>
        <sz val="10"/>
        <rFont val="Arial"/>
        <family val="2"/>
        <charset val="204"/>
      </rPr>
      <t xml:space="preserve">
1 321,23 = [15 550 / 1,22 /  9,84] +  2% Заг.скл</t>
    </r>
  </si>
  <si>
    <r>
      <t>Сmальной nанельный гигиенический радиатор, Bыcoma Н = 500 мм, PRADO Classic Z 10х500х700</t>
    </r>
    <r>
      <rPr>
        <i/>
        <sz val="10"/>
        <rFont val="Arial"/>
        <family val="2"/>
        <charset val="204"/>
      </rPr>
      <t xml:space="preserve">
444,71 = [5 234 / 1,22 /  9,84] +  2% Заг.скл</t>
    </r>
  </si>
  <si>
    <r>
      <t>Сmальной nанельный гигиенический радиатор, Bыcoma Н = 500 мм, PRADO Classic Z 20х500х900</t>
    </r>
    <r>
      <rPr>
        <i/>
        <sz val="10"/>
        <rFont val="Arial"/>
        <family val="2"/>
        <charset val="204"/>
      </rPr>
      <t xml:space="preserve">
860,20 = [10 124 / 1,22 /  9,84] +  2% Заг.скл</t>
    </r>
  </si>
  <si>
    <r>
      <t>Сmальной nанельный гигиенический радиатор, Bыcoma Н = 500 мм, PRADO Classic Z 10х500х1000</t>
    </r>
    <r>
      <rPr>
        <i/>
        <sz val="10"/>
        <rFont val="Arial"/>
        <family val="2"/>
        <charset val="204"/>
      </rPr>
      <t xml:space="preserve">
580,75 = [6 835 / 1,22 /  9,84] +  2% Заг.скл</t>
    </r>
  </si>
  <si>
    <r>
      <t>Сmальной nанельный гигиенический радиатор, Bыcoma Н = 500 мм, PRADO Classic Z 10х500х1100</t>
    </r>
    <r>
      <rPr>
        <i/>
        <sz val="10"/>
        <rFont val="Arial"/>
        <family val="2"/>
        <charset val="204"/>
      </rPr>
      <t xml:space="preserve">
625,18 = [7 358 / 1,22 /  9,84] +  2% Заг.скл</t>
    </r>
  </si>
  <si>
    <r>
      <t>Сmальной nанельный гигиенический радиатор, Bыcoma Н = 500 мм, PRADO Classic Z 10х500х1400</t>
    </r>
    <r>
      <rPr>
        <i/>
        <sz val="10"/>
        <rFont val="Arial"/>
        <family val="2"/>
        <charset val="204"/>
      </rPr>
      <t xml:space="preserve">
765,38 = [9 008 / 1,22 /  9,84] +  2% Заг.скл</t>
    </r>
  </si>
  <si>
    <r>
      <t>Секционный радиатор трубчатый, Bыcoma Н = 500 мм, KZTO Гармония 1-500-4</t>
    </r>
    <r>
      <rPr>
        <i/>
        <sz val="10"/>
        <rFont val="Arial"/>
        <family val="2"/>
        <charset val="204"/>
      </rPr>
      <t xml:space="preserve">
1 639,42 = [19 295 / 1,22 /  9,84] +  2% Заг.скл</t>
    </r>
  </si>
  <si>
    <r>
      <t>Секционный радиатор трубчатый, Bыcoma Н = 500 мм,  KZTO Гармония 1-500-10</t>
    </r>
    <r>
      <rPr>
        <i/>
        <sz val="10"/>
        <rFont val="Arial"/>
        <family val="2"/>
        <charset val="204"/>
      </rPr>
      <t xml:space="preserve">
3 019,43 = [35 537 / 1,22 /  9,84] +  2% Заг.скл</t>
    </r>
  </si>
  <si>
    <r>
      <t>Секционный радиатор трубчатый, Bыcoma Н = 500 мм,  KZTO Гармония 1-500-11</t>
    </r>
    <r>
      <rPr>
        <i/>
        <sz val="10"/>
        <rFont val="Arial"/>
        <family val="2"/>
        <charset val="204"/>
      </rPr>
      <t xml:space="preserve">
3 249,44 = [38 244 / 1,22 /  9,84] +  2% Заг.скл</t>
    </r>
  </si>
  <si>
    <r>
      <t>Секционный радиатор трубчатый, Bыcoma Н = 500 мм,  KZTO Гармония 2-500-13</t>
    </r>
    <r>
      <rPr>
        <i/>
        <sz val="10"/>
        <rFont val="Arial"/>
        <family val="2"/>
        <charset val="204"/>
      </rPr>
      <t xml:space="preserve">
6 293,01 = [74 065 / 1,22 /  9,84] +  2% Заг.скл</t>
    </r>
  </si>
  <si>
    <r>
      <t>Секционный радиатор трубчатый, Bыcoma Н = 500 мм,  KZTO Гармония 2-500-14</t>
    </r>
    <r>
      <rPr>
        <i/>
        <sz val="10"/>
        <rFont val="Arial"/>
        <family val="2"/>
        <charset val="204"/>
      </rPr>
      <t xml:space="preserve">
6 721,75 = [79 111 / 1,22 /  9,84] +  2% Заг.скл</t>
    </r>
  </si>
  <si>
    <r>
      <t>Секционный радиатор трубчатый, Bыcoma Н = 500 мм,  KZTO Гармония 2-500-15</t>
    </r>
    <r>
      <rPr>
        <i/>
        <sz val="10"/>
        <rFont val="Arial"/>
        <family val="2"/>
        <charset val="204"/>
      </rPr>
      <t xml:space="preserve">
7 150,49 = [84 157 / 1,22 /  9,84] +  2% Заг.скл</t>
    </r>
  </si>
  <si>
    <r>
      <t>Секционный радиатор трубчатый, Bыcoma Н = 500 мм,  KZTO Гармония 1-500-19</t>
    </r>
    <r>
      <rPr>
        <i/>
        <sz val="10"/>
        <rFont val="Arial"/>
        <family val="2"/>
        <charset val="204"/>
      </rPr>
      <t xml:space="preserve">
5 089,46 = [59 900 / 1,22 /  9,84] +  2% Заг.скл</t>
    </r>
  </si>
  <si>
    <r>
      <t>Секционный радиатор трубчатый, Bыcoma Н = 500 мм,  KZTO Гармония 1-500-14</t>
    </r>
    <r>
      <rPr>
        <i/>
        <sz val="10"/>
        <rFont val="Arial"/>
        <family val="2"/>
        <charset val="204"/>
      </rPr>
      <t xml:space="preserve">
3 939,45 = [46 365 / 1,22 /  9,84] +  2% Заг.скл</t>
    </r>
  </si>
  <si>
    <r>
      <t>Секционный радиатор трубчатый, Bыcoma Н = 500 мм,  KZTO Гармония 1-500-8</t>
    </r>
    <r>
      <rPr>
        <i/>
        <sz val="10"/>
        <rFont val="Arial"/>
        <family val="2"/>
        <charset val="204"/>
      </rPr>
      <t xml:space="preserve">
2 559,44 = [30 123 / 1,22 /  9,84] +  2% Заг.скл</t>
    </r>
  </si>
  <si>
    <r>
      <t>Секционный радиатор трубчатый, Bыcoma Н = 500 мм,  KZTO Гармония 1-500-12</t>
    </r>
    <r>
      <rPr>
        <i/>
        <sz val="10"/>
        <rFont val="Arial"/>
        <family val="2"/>
        <charset val="204"/>
      </rPr>
      <t xml:space="preserve">
3 479,44 = [40 951 / 1,22 /  9,84] +  2% Заг.скл</t>
    </r>
  </si>
  <si>
    <r>
      <t>Секционный радиатор трубчатый, Bыcoma Н = 500 мм,  KZTO Гармония 2-500-17</t>
    </r>
    <r>
      <rPr>
        <i/>
        <sz val="10"/>
        <rFont val="Arial"/>
        <family val="2"/>
        <charset val="204"/>
      </rPr>
      <t xml:space="preserve">
8 007,96 = [94 249 / 1,22 /  9,84] +  2% Заг.скл</t>
    </r>
  </si>
  <si>
    <r>
      <t>Секционный радиатор трубчатый, Bыcoma Н = 500 мм,  KZTO Гармония 1-500-15</t>
    </r>
    <r>
      <rPr>
        <i/>
        <sz val="10"/>
        <rFont val="Arial"/>
        <family val="2"/>
        <charset val="204"/>
      </rPr>
      <t xml:space="preserve">
5 086,73 = [49 072 /  9,84] +  2% Заг.скл</t>
    </r>
  </si>
  <si>
    <r>
      <t>Секционный радиатор трубчатый, Bыcoma Н = 500 мм,  KZTO Гармония 1-400-4</t>
    </r>
    <r>
      <rPr>
        <i/>
        <sz val="10"/>
        <rFont val="Arial"/>
        <family val="2"/>
        <charset val="204"/>
      </rPr>
      <t xml:space="preserve">
4 142,52 = [48 755 / 1,22 /  9,84] +  2% Заг.скл</t>
    </r>
  </si>
  <si>
    <r>
      <t>Секционный радиатор трубчатый, Bыcoma Н = 400 мм,  KZTO Гармония 1-400-5</t>
    </r>
    <r>
      <rPr>
        <i/>
        <sz val="10"/>
        <rFont val="Arial"/>
        <family val="2"/>
        <charset val="204"/>
      </rPr>
      <t xml:space="preserve">
4 684,94 = [55 139 / 1,22 /  9,84] +  2% Заг.скл</t>
    </r>
  </si>
  <si>
    <r>
      <t>Секционный радиатор трубчатый, Bыcoma Н = 300 мм,  KZTO Гармония 1-300-18</t>
    </r>
    <r>
      <rPr>
        <i/>
        <sz val="10"/>
        <rFont val="Arial"/>
        <family val="2"/>
        <charset val="204"/>
      </rPr>
      <t xml:space="preserve">
3 949,22 = [46 480 / 1,22 /  9,84] +  2% Заг.скл</t>
    </r>
  </si>
  <si>
    <r>
      <t>Секционный радиатор трубчатый, Bыcoma Н = 200 мм,  KZTO Гармония 1-155-7</t>
    </r>
    <r>
      <rPr>
        <i/>
        <sz val="10"/>
        <rFont val="Arial"/>
        <family val="2"/>
        <charset val="204"/>
      </rPr>
      <t xml:space="preserve">
4 344,74 = [51 135 / 1,22 /  9,84] +  2% Заг.скл</t>
    </r>
  </si>
  <si>
    <r>
      <t>Секционный радиатор трубчатый, Bыcoma Н = 400 мм,  KZTO Гармония 1-400-7</t>
    </r>
    <r>
      <rPr>
        <i/>
        <sz val="10"/>
        <rFont val="Arial"/>
        <family val="2"/>
        <charset val="204"/>
      </rPr>
      <t xml:space="preserve">
5 770,38 = [67 914 / 1,22 /  9,84] +  2% Заг.скл</t>
    </r>
  </si>
  <si>
    <r>
      <t>Секционный радиатор трубчатый, Bыcoma Н = 500 мм,  KZTO PC 2-500-7</t>
    </r>
    <r>
      <rPr>
        <i/>
        <sz val="10"/>
        <rFont val="Arial"/>
        <family val="2"/>
        <charset val="204"/>
      </rPr>
      <t xml:space="preserve">
652,12 = [7 675 / 1,22 /  9,84] +  2% Заг.скл</t>
    </r>
  </si>
  <si>
    <r>
      <t>Секционный радиатор трубчатый, Bыcoma Н = 500 мм,  KZTO PC 2-500-8</t>
    </r>
    <r>
      <rPr>
        <i/>
        <sz val="10"/>
        <rFont val="Arial"/>
        <family val="2"/>
        <charset val="204"/>
      </rPr>
      <t xml:space="preserve">
724,59 = [8 528 / 1,22 /  9,84] +  2% Заг.скл</t>
    </r>
  </si>
  <si>
    <r>
      <t>Секционный радиатор трубчатый, Bыcoma Н = 500 мм,  KZTO PC 2-500-11</t>
    </r>
    <r>
      <rPr>
        <i/>
        <sz val="10"/>
        <rFont val="Arial"/>
        <family val="2"/>
        <charset val="204"/>
      </rPr>
      <t xml:space="preserve">
942,02 = [11 087 / 1,22 /  9,84] +  2% Заг.скл</t>
    </r>
  </si>
  <si>
    <r>
      <t>Секционный радиатор трубчатый, Bыcoma Н = 500 мм,  KZTO PC 1-500-13</t>
    </r>
    <r>
      <rPr>
        <i/>
        <sz val="10"/>
        <rFont val="Arial"/>
        <family val="2"/>
        <charset val="204"/>
      </rPr>
      <t xml:space="preserve">
676,92 = [7 967 / 1,22 /  9,84] +  2% Заг.скл</t>
    </r>
  </si>
  <si>
    <r>
      <t>Секционный радиатор трубчатый, Bыcoma Н = 500 мм,  KZTO PC 2-500-15</t>
    </r>
    <r>
      <rPr>
        <i/>
        <sz val="10"/>
        <rFont val="Arial"/>
        <family val="2"/>
        <charset val="204"/>
      </rPr>
      <t xml:space="preserve">
1 231,93 = [14 499 / 1,22 /  9,84] +  2% Заг.скл</t>
    </r>
  </si>
  <si>
    <r>
      <t>Секционный радиатор трубчатый, Bыcoma Н = 500 мм,  KZTO PC 1-500-18</t>
    </r>
    <r>
      <rPr>
        <i/>
        <sz val="10"/>
        <rFont val="Arial"/>
        <family val="2"/>
        <charset val="204"/>
      </rPr>
      <t xml:space="preserve">
884,24 = [10 407 / 1,22 /  9,84] +  2% Заг.скл</t>
    </r>
  </si>
  <si>
    <r>
      <t>Секционный радиатор трубчатый, Bыcoma Н = 500 мм,  KZTO PC 2-500-20</t>
    </r>
    <r>
      <rPr>
        <i/>
        <sz val="10"/>
        <rFont val="Arial"/>
        <family val="2"/>
        <charset val="204"/>
      </rPr>
      <t xml:space="preserve">
1 594,30 = [18 764 / 1,22 /  9,84] +  2% Заг.скл</t>
    </r>
  </si>
  <si>
    <r>
      <t>Секционный радиатор трубчатый, Bыcoma Н = 500 мм,  KZTO PC 1-500-23</t>
    </r>
    <r>
      <rPr>
        <i/>
        <sz val="10"/>
        <rFont val="Arial"/>
        <family val="2"/>
        <charset val="204"/>
      </rPr>
      <t xml:space="preserve">
1 091,56 = [12 847 / 1,22 /  9,84] +  2% Заг.скл</t>
    </r>
  </si>
  <si>
    <r>
      <t>Секционный радиатор трубчатый, Bыcoma Н = 500 мм,  KZTO PC 2-500-23</t>
    </r>
    <r>
      <rPr>
        <i/>
        <sz val="10"/>
        <rFont val="Arial"/>
        <family val="2"/>
        <charset val="204"/>
      </rPr>
      <t xml:space="preserve">
1 811,73 = [21 323 / 1,22 /  9,84] +  2% Заг.скл</t>
    </r>
  </si>
  <si>
    <r>
      <t>Секционный радиатор трубчатый, Bыcoma Н = 500 мм,  KZTO PC 2-500-24</t>
    </r>
    <r>
      <rPr>
        <i/>
        <sz val="10"/>
        <rFont val="Arial"/>
        <family val="2"/>
        <charset val="204"/>
      </rPr>
      <t xml:space="preserve">
1 884,21 = [22 176 / 1,22 /  9,84] +  2% Заг.скл</t>
    </r>
  </si>
  <si>
    <r>
      <t>Секционный радиатор трубчатый, Bыcoma Н = 500 мм,  KZTO PC 2-500-27</t>
    </r>
    <r>
      <rPr>
        <i/>
        <sz val="10"/>
        <rFont val="Arial"/>
        <family val="2"/>
        <charset val="204"/>
      </rPr>
      <t xml:space="preserve">
2 101,64 = [24 735 / 1,22 /  9,84] +  2% Заг.скл</t>
    </r>
  </si>
  <si>
    <r>
      <t>Секционный радиатор трубчатый, Bыcoma Н = 500 мм,  KZTO PC 2-500-28</t>
    </r>
    <r>
      <rPr>
        <i/>
        <sz val="10"/>
        <rFont val="Arial"/>
        <family val="2"/>
        <charset val="204"/>
      </rPr>
      <t xml:space="preserve">
2 174,11 = [25 588 / 1,22 /  9,84] +  2% Заг.скл</t>
    </r>
  </si>
  <si>
    <r>
      <t>Секционный радиатор трубчатый, Bыcoma Н = 500 мм,  KZTO PC 2-500-25</t>
    </r>
    <r>
      <rPr>
        <i/>
        <sz val="10"/>
        <rFont val="Arial"/>
        <family val="2"/>
        <charset val="204"/>
      </rPr>
      <t xml:space="preserve">
1 956,69 = [23 029 / 1,22 /  9,84] +  2% Заг.скл</t>
    </r>
  </si>
  <si>
    <r>
      <t>Секционный радиатор трубчатый, Bыcoma Н = 500 мм,  KZTO PC 2-500-30</t>
    </r>
    <r>
      <rPr>
        <i/>
        <sz val="10"/>
        <rFont val="Arial"/>
        <family val="2"/>
        <charset val="204"/>
      </rPr>
      <t xml:space="preserve">
2 319,06 = [27 294 / 1,22 /  9,84] +  2% Заг.скл</t>
    </r>
  </si>
  <si>
    <r>
      <t>Секционный радиатор трубчатый, Bыcoma Н = 500 мм,  KZTO PC 2-500-17</t>
    </r>
    <r>
      <rPr>
        <i/>
        <sz val="10"/>
        <rFont val="Arial"/>
        <family val="2"/>
        <charset val="204"/>
      </rPr>
      <t xml:space="preserve">
1 376,88 = [16 205 / 1,22 /  9,84] +  2% Заг.скл</t>
    </r>
  </si>
  <si>
    <r>
      <t>Секционный радиатор трубчатый, Bыcoma Н = 500 мм,  KZTO PC 1-500-28</t>
    </r>
    <r>
      <rPr>
        <i/>
        <sz val="10"/>
        <rFont val="Arial"/>
        <family val="2"/>
        <charset val="204"/>
      </rPr>
      <t xml:space="preserve">
1 298,88 = [15 287 / 1,22 /  9,84] +  2% Заг.скл</t>
    </r>
  </si>
  <si>
    <r>
      <t>Секционный радиатор трубчатый, Bыcoma Н = 500 мм,  KZTO PC 2-500-41</t>
    </r>
    <r>
      <rPr>
        <i/>
        <sz val="10"/>
        <rFont val="Arial"/>
        <family val="2"/>
        <charset val="204"/>
      </rPr>
      <t xml:space="preserve">
3 116,29 = [36 677 / 1,22 /  9,84] +  2% Заг.скл</t>
    </r>
  </si>
  <si>
    <r>
      <t>Секционный радиатор трубчатый, Bыcoma Н = 500 мм,  KZTO PC 2-500-31</t>
    </r>
    <r>
      <rPr>
        <i/>
        <sz val="10"/>
        <rFont val="Arial"/>
        <family val="2"/>
        <charset val="204"/>
      </rPr>
      <t xml:space="preserve">
2 391,54 = [28 147 / 1,22 /  9,84] +  2% Заг.скл</t>
    </r>
  </si>
  <si>
    <t>ОБОРУДОВАНИЕ:_x000D_
Конвектор электрический, номинальная мощность 2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995х405х80 мм</t>
  </si>
  <si>
    <t>1,15*1,2</t>
  </si>
  <si>
    <t>1,25*1,2</t>
  </si>
  <si>
    <t xml:space="preserve">   Итого по ТСН-2001.16</t>
  </si>
  <si>
    <t xml:space="preserve">   Итого возвратных сумм</t>
  </si>
  <si>
    <t>2*1,15*1,2</t>
  </si>
  <si>
    <t>2*1,25*1,2</t>
  </si>
  <si>
    <t>к нр 2</t>
  </si>
  <si>
    <t>ОБОРУДОВАНИЕ:_x000D_
Термометр биметаллический, осевой, строительная длина 60 мм, диапазон измерения от 0 до 0,6 МПа, диаметр корпуса 80 мм. Для измерения температур систем отопления, вентиляции, кондиционирования, санитарных установок, измерения температуры различных неагрессивных сред, присоединение защитной гильзой с наружной резьбой G1/2 и с установочным винтом сзади, класс точности 2, материал корпуса алюминий, степень защиты IP33, диапазон рабочих температур от 0 до +160°C</t>
  </si>
  <si>
    <t>1,15*1,15</t>
  </si>
  <si>
    <t>1,25*1,25</t>
  </si>
  <si>
    <t>ОБОРУДОВАНИЕ:_x000D_
Завеса воздушно-тепловая, накладная, с электрическим источником тепла, производительность от 1100 до 1600 м3/час, для защиты проемов высотой от 2 до 2,5 метров внутри помещения. В комплекте: два вентиляционных блока, пульт с электронным термостатом, крепежные элементы; диапазон регулирования температуры от +5 до +35°С, скорость воздуха 7 м/с, три скорости вентилятора, режим без обогрева, потребляемая мощность вентилятора 200 Вт, звуковое давление 53 дБ, напряжение 380 В, частота 50 Гц, максимальная тепловая мощность 9 кВт, 1 класс электрозащиты, степень защиты IP20, температура эксплуатации от +5 до +35°С, габаритные размеры 1525х215х220 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</si>
  <si>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</si>
  <si>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</si>
  <si>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</si>
  <si>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</si>
  <si>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02-01-06.</t>
  </si>
  <si>
    <t>Гришечкина О.А.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</si>
</sst>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2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6" fillId="0" borderId="0" xfId="0" applyNumberFormat="1" applyFont="1"/>
    <xf numFmtId="0" fontId="16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2" fillId="0" borderId="1" xfId="0" applyFont="1" applyBorder="1"/>
    <xf numFmtId="14" fontId="1" fillId="0" borderId="0" xfId="0" applyNumberFormat="1" applyFont="1" applyAlignment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0" fontId="17" fillId="0" borderId="0" xfId="0" applyFont="1" applyAlignment="1">
      <alignment horizontal="center" vertical="top" wrapText="1"/>
    </xf>
    <xf numFmtId="164" fontId="16" fillId="0" borderId="2" xfId="0" applyNumberFormat="1" applyFont="1" applyBorder="1" applyAlignment="1">
      <alignment horizontal="right" vertical="top"/>
    </xf>
    <xf numFmtId="0" fontId="12" fillId="0" borderId="0" xfId="1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</cellXfs>
  <cellStyles count="2">
    <cellStyle name="Обычный" xfId="0" builtinId="0"/>
    <cellStyle name="Обычный 4" xfId="1" xr:uid="{F5AF3F22-D2E9-47B4-A3C3-9C155446A3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2756-1AC3-4D55-B092-6FAD884DE7A9}">
  <sheetPr>
    <pageSetUpPr fitToPage="1"/>
  </sheetPr>
  <dimension ref="A1:AP849"/>
  <sheetViews>
    <sheetView tabSelected="1" topLeftCell="A821" zoomScaleNormal="100" workbookViewId="0">
      <selection activeCell="H846" sqref="H846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6" width="9.6328125" bestFit="1" customWidth="1"/>
    <col min="7" max="7" width="13.08984375" bestFit="1" customWidth="1"/>
    <col min="8" max="8" width="9.54296875" bestFit="1" customWidth="1"/>
    <col min="9" max="9" width="10.90625" bestFit="1" customWidth="1"/>
    <col min="10" max="10" width="9.81640625" bestFit="1" customWidth="1"/>
    <col min="11" max="11" width="12" bestFit="1" customWidth="1"/>
    <col min="15" max="41" width="0" hidden="1" customWidth="1"/>
    <col min="42" max="42" width="127.26953125" hidden="1" customWidth="1"/>
    <col min="43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63" t="s">
        <v>1005</v>
      </c>
      <c r="K2" s="63"/>
    </row>
    <row r="3" spans="1:42" ht="31" x14ac:dyDescent="0.35">
      <c r="A3" s="65" t="s">
        <v>1006</v>
      </c>
      <c r="B3" s="65"/>
      <c r="C3" s="65"/>
      <c r="D3" s="65"/>
      <c r="E3" s="65"/>
      <c r="F3" s="65"/>
      <c r="G3" s="65"/>
      <c r="H3" s="65"/>
      <c r="I3" s="65"/>
      <c r="J3" s="65"/>
      <c r="K3" s="65"/>
      <c r="AP3" s="25" t="s">
        <v>1006</v>
      </c>
    </row>
    <row r="4" spans="1:42" x14ac:dyDescent="0.25">
      <c r="A4" s="53" t="s">
        <v>984</v>
      </c>
      <c r="B4" s="53"/>
      <c r="C4" s="53"/>
      <c r="D4" s="53"/>
      <c r="E4" s="53"/>
      <c r="F4" s="53"/>
      <c r="G4" s="53"/>
      <c r="H4" s="53"/>
      <c r="I4" s="53"/>
      <c r="J4" s="53"/>
      <c r="K4" s="53"/>
    </row>
    <row r="5" spans="1:42" ht="14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5" x14ac:dyDescent="0.35">
      <c r="A6" s="65" t="str">
        <f>CONCATENATE( "ЛОКАЛЬНАЯ СМЕТА № ",IF(Source!F12&lt;&gt;"Новый объект", Source!F12, ""))</f>
        <v>ЛОКАЛЬНАЯ СМЕТА № 02-01-06.</v>
      </c>
      <c r="B6" s="66"/>
      <c r="C6" s="66"/>
      <c r="D6" s="66"/>
      <c r="E6" s="66"/>
      <c r="F6" s="66"/>
      <c r="G6" s="66"/>
      <c r="H6" s="66"/>
      <c r="I6" s="66"/>
      <c r="J6" s="66"/>
      <c r="K6" s="66"/>
    </row>
    <row r="7" spans="1:42" ht="14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4">
      <c r="A8" s="67" t="s">
        <v>17</v>
      </c>
      <c r="B8" s="67"/>
      <c r="C8" s="67"/>
      <c r="D8" s="67"/>
      <c r="E8" s="67"/>
      <c r="F8" s="67"/>
      <c r="G8" s="67"/>
      <c r="H8" s="67"/>
      <c r="I8" s="67"/>
      <c r="J8" s="67"/>
      <c r="K8" s="67"/>
    </row>
    <row r="9" spans="1:42" x14ac:dyDescent="0.25">
      <c r="A9" s="68" t="s">
        <v>985</v>
      </c>
      <c r="B9" s="69"/>
      <c r="C9" s="69"/>
      <c r="D9" s="69"/>
      <c r="E9" s="69"/>
      <c r="F9" s="69"/>
      <c r="G9" s="69"/>
      <c r="H9" s="69"/>
      <c r="I9" s="69"/>
      <c r="J9" s="69"/>
      <c r="K9" s="69"/>
    </row>
    <row r="10" spans="1:42" ht="14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" x14ac:dyDescent="0.3">
      <c r="A11" s="62" t="str">
        <f>CONCATENATE( "Основание: чертежи № ", Source!J12)</f>
        <v>Основание: чертежи № 2024-00375-01-0-ИОС4.1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56" x14ac:dyDescent="0.3">
      <c r="A13" s="16"/>
      <c r="B13" s="16"/>
      <c r="C13" s="16"/>
      <c r="D13" s="16"/>
      <c r="E13" s="16"/>
      <c r="F13" s="16"/>
      <c r="G13" s="16"/>
      <c r="H13" s="16"/>
      <c r="I13" s="18" t="s">
        <v>986</v>
      </c>
      <c r="J13" s="18" t="s">
        <v>987</v>
      </c>
      <c r="K13" s="16"/>
    </row>
    <row r="14" spans="1:42" ht="14" x14ac:dyDescent="0.3">
      <c r="A14" s="16"/>
      <c r="B14" s="16"/>
      <c r="C14" s="16"/>
      <c r="D14" s="16"/>
      <c r="E14" s="64" t="s">
        <v>988</v>
      </c>
      <c r="F14" s="64"/>
      <c r="G14" s="64"/>
      <c r="H14" s="64"/>
      <c r="I14" s="19">
        <f>I15+I16+I17+I18</f>
        <v>1411.49</v>
      </c>
      <c r="J14" s="19">
        <f>J15+J16+J17+J18</f>
        <v>19902.93</v>
      </c>
      <c r="K14" s="20" t="s">
        <v>1098</v>
      </c>
    </row>
    <row r="15" spans="1:42" ht="14" x14ac:dyDescent="0.3">
      <c r="A15" s="16"/>
      <c r="B15" s="16"/>
      <c r="C15" s="16"/>
      <c r="D15" s="16"/>
      <c r="E15" s="52" t="s">
        <v>28</v>
      </c>
      <c r="F15" s="52"/>
      <c r="G15" s="52"/>
      <c r="H15" s="52"/>
      <c r="I15" s="21">
        <f>ROUND((Source!F675)/1000, 2)</f>
        <v>1379.86</v>
      </c>
      <c r="J15" s="21">
        <f>ROUND((Source!P675)/1000, 2)</f>
        <v>19683.43</v>
      </c>
      <c r="K15" s="16" t="s">
        <v>1098</v>
      </c>
    </row>
    <row r="16" spans="1:42" ht="14" x14ac:dyDescent="0.3">
      <c r="A16" s="16"/>
      <c r="B16" s="16"/>
      <c r="C16" s="16"/>
      <c r="D16" s="16"/>
      <c r="E16" s="52" t="s">
        <v>989</v>
      </c>
      <c r="F16" s="52"/>
      <c r="G16" s="52"/>
      <c r="H16" s="52"/>
      <c r="I16" s="21">
        <f>ROUND((Source!F676)/1000, 2)</f>
        <v>0.17</v>
      </c>
      <c r="J16" s="21">
        <f>ROUND((Source!P676)/1000, 2)</f>
        <v>9.4600000000000009</v>
      </c>
      <c r="K16" s="16" t="s">
        <v>1098</v>
      </c>
    </row>
    <row r="17" spans="1:42" ht="14" x14ac:dyDescent="0.3">
      <c r="A17" s="16"/>
      <c r="B17" s="16"/>
      <c r="C17" s="16"/>
      <c r="D17" s="16"/>
      <c r="E17" s="52" t="s">
        <v>990</v>
      </c>
      <c r="F17" s="52"/>
      <c r="G17" s="52"/>
      <c r="H17" s="52"/>
      <c r="I17" s="21">
        <f>ROUND((Source!F667)/1000, 2)</f>
        <v>31.46</v>
      </c>
      <c r="J17" s="21">
        <f>ROUND((Source!P667)/1000, 2)</f>
        <v>210.04</v>
      </c>
      <c r="K17" s="16" t="s">
        <v>1098</v>
      </c>
    </row>
    <row r="18" spans="1:42" ht="14" x14ac:dyDescent="0.3">
      <c r="A18" s="16"/>
      <c r="B18" s="16"/>
      <c r="C18" s="16"/>
      <c r="D18" s="16"/>
      <c r="E18" s="52" t="s">
        <v>991</v>
      </c>
      <c r="F18" s="52"/>
      <c r="G18" s="52"/>
      <c r="H18" s="52"/>
      <c r="I18" s="21">
        <f>ROUND((Source!F677+Source!F678)/1000, 2)</f>
        <v>0</v>
      </c>
      <c r="J18" s="21">
        <f>ROUND((Source!P677+Source!P678)/1000, 2)</f>
        <v>0</v>
      </c>
      <c r="K18" s="16" t="s">
        <v>1098</v>
      </c>
    </row>
    <row r="19" spans="1:42" ht="14" x14ac:dyDescent="0.3">
      <c r="A19" s="16"/>
      <c r="B19" s="16"/>
      <c r="C19" s="16"/>
      <c r="D19" s="16"/>
      <c r="E19" s="52" t="s">
        <v>992</v>
      </c>
      <c r="F19" s="52"/>
      <c r="G19" s="52"/>
      <c r="H19" s="52"/>
      <c r="I19" s="21">
        <f>(Source!F673+ Source!F672)/1000</f>
        <v>57.037860000000002</v>
      </c>
      <c r="J19" s="21">
        <f>((Source!P673 + Source!P672)/1000)</f>
        <v>3214.08349</v>
      </c>
      <c r="K19" s="16" t="s">
        <v>1098</v>
      </c>
    </row>
    <row r="20" spans="1:42" ht="14" x14ac:dyDescent="0.3">
      <c r="A20" s="16"/>
      <c r="B20" s="16"/>
      <c r="C20" s="16"/>
      <c r="D20" s="16"/>
      <c r="E20" s="52" t="s">
        <v>993</v>
      </c>
      <c r="F20" s="52"/>
      <c r="G20" s="52"/>
      <c r="H20" s="52"/>
      <c r="I20" s="21">
        <f>Source!F680</f>
        <v>4400.957816879999</v>
      </c>
      <c r="J20" s="21"/>
      <c r="K20" s="16" t="s">
        <v>788</v>
      </c>
    </row>
    <row r="21" spans="1:42" ht="14" hidden="1" x14ac:dyDescent="0.3">
      <c r="A21" s="16"/>
      <c r="B21" s="16"/>
      <c r="C21" s="16"/>
      <c r="D21" s="16"/>
      <c r="E21" s="52" t="s">
        <v>994</v>
      </c>
      <c r="F21" s="52"/>
      <c r="G21" s="52"/>
      <c r="H21" s="52"/>
      <c r="I21" s="21"/>
      <c r="J21" s="21"/>
      <c r="K21" s="16"/>
    </row>
    <row r="22" spans="1:42" ht="14" hidden="1" x14ac:dyDescent="0.3">
      <c r="A22" s="16"/>
      <c r="B22" s="16"/>
      <c r="C22" s="16"/>
      <c r="D22" s="16"/>
      <c r="E22" s="61" t="s">
        <v>416</v>
      </c>
      <c r="F22" s="61"/>
      <c r="G22" s="61"/>
      <c r="H22" s="61"/>
      <c r="I22" s="21">
        <f>SUM(Y1:Y842)/1000</f>
        <v>0</v>
      </c>
      <c r="J22" s="21">
        <f>SUM(Z1:Z842)/1000</f>
        <v>0</v>
      </c>
      <c r="K22" s="16" t="s">
        <v>1098</v>
      </c>
    </row>
    <row r="23" spans="1:42" ht="14" x14ac:dyDescent="0.3">
      <c r="A23" s="16"/>
      <c r="B23" s="16"/>
      <c r="C23" s="16"/>
      <c r="D23" s="16"/>
      <c r="E23" s="16"/>
      <c r="F23" s="22"/>
      <c r="G23" s="22"/>
      <c r="H23" s="22"/>
      <c r="I23" s="21"/>
      <c r="J23" s="21"/>
      <c r="K23" s="16"/>
    </row>
    <row r="24" spans="1:42" ht="14" x14ac:dyDescent="0.3">
      <c r="A24" s="16" t="s">
        <v>1007</v>
      </c>
      <c r="B24" s="16"/>
      <c r="C24" s="16"/>
      <c r="D24" s="16"/>
      <c r="E24" s="16"/>
      <c r="F24" s="22"/>
      <c r="G24" s="22"/>
      <c r="H24" s="22"/>
      <c r="I24" s="21"/>
      <c r="J24" s="21"/>
      <c r="K24" s="16"/>
    </row>
    <row r="25" spans="1:42" ht="28" x14ac:dyDescent="0.3">
      <c r="A25" s="62" t="s">
        <v>1008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AP25" s="26" t="s">
        <v>1008</v>
      </c>
    </row>
    <row r="26" spans="1:42" ht="98" x14ac:dyDescent="0.25">
      <c r="A26" s="23" t="s">
        <v>995</v>
      </c>
      <c r="B26" s="23" t="s">
        <v>996</v>
      </c>
      <c r="C26" s="23" t="s">
        <v>997</v>
      </c>
      <c r="D26" s="23" t="s">
        <v>998</v>
      </c>
      <c r="E26" s="23" t="s">
        <v>999</v>
      </c>
      <c r="F26" s="23" t="s">
        <v>1000</v>
      </c>
      <c r="G26" s="24" t="s">
        <v>1001</v>
      </c>
      <c r="H26" s="24" t="s">
        <v>1002</v>
      </c>
      <c r="I26" s="23" t="s">
        <v>1009</v>
      </c>
      <c r="J26" s="23" t="s">
        <v>1003</v>
      </c>
      <c r="K26" s="23" t="s">
        <v>1004</v>
      </c>
    </row>
    <row r="27" spans="1:42" ht="14" x14ac:dyDescent="0.25">
      <c r="A27" s="23">
        <v>1</v>
      </c>
      <c r="B27" s="23">
        <v>2</v>
      </c>
      <c r="C27" s="23">
        <v>3</v>
      </c>
      <c r="D27" s="23">
        <v>4</v>
      </c>
      <c r="E27" s="23">
        <v>5</v>
      </c>
      <c r="F27" s="23">
        <v>6</v>
      </c>
      <c r="G27" s="23">
        <v>7</v>
      </c>
      <c r="H27" s="23">
        <v>8</v>
      </c>
      <c r="I27" s="23">
        <v>9</v>
      </c>
      <c r="J27" s="23">
        <v>10</v>
      </c>
      <c r="K27" s="23">
        <v>11</v>
      </c>
    </row>
    <row r="29" spans="1:42" ht="16.5" hidden="1" x14ac:dyDescent="0.25">
      <c r="A29" s="59" t="str">
        <f>CONCATENATE("Локальная смета: ",IF(Source!G20&lt;&gt;"Новая локальная смета", Source!G20, ""))</f>
        <v>Локальная смета: Отопление.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</row>
    <row r="31" spans="1:42" ht="16.5" x14ac:dyDescent="0.25">
      <c r="A31" s="59" t="str">
        <f>CONCATENATE("Раздел: ",IF(Source!G24&lt;&gt;"Новый раздел", Source!G24, ""))</f>
        <v>Раздел: Отопительные приборы.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</row>
    <row r="32" spans="1:42" ht="56" x14ac:dyDescent="0.25">
      <c r="A32" s="27">
        <v>1</v>
      </c>
      <c r="B32" s="27" t="str">
        <f>Source!F28</f>
        <v>3.18-25-1</v>
      </c>
      <c r="C32" s="27" t="s">
        <v>22</v>
      </c>
      <c r="D32" s="29" t="str">
        <f>Source!H28</f>
        <v>100 шт.</v>
      </c>
      <c r="E32" s="28">
        <f>Source!I28</f>
        <v>1.33</v>
      </c>
      <c r="F32" s="31"/>
      <c r="G32" s="30"/>
      <c r="H32" s="28"/>
      <c r="I32" s="31"/>
      <c r="J32" s="28"/>
      <c r="K32" s="31"/>
      <c r="Q32">
        <f>Source!X28</f>
        <v>2039.9</v>
      </c>
      <c r="R32">
        <f>Source!X29</f>
        <v>114948.49</v>
      </c>
      <c r="S32">
        <f>Source!Y28</f>
        <v>1141.5999999999999</v>
      </c>
      <c r="T32">
        <f>Source!Y29</f>
        <v>64328.97</v>
      </c>
      <c r="U32">
        <f>ROUND((175/100)*ROUND(Source!R28, 2), 2)</f>
        <v>39.520000000000003</v>
      </c>
      <c r="V32">
        <f>ROUND((0/100)*ROUND(Source!R29, 2), 2)</f>
        <v>0</v>
      </c>
      <c r="AC32">
        <v>0</v>
      </c>
    </row>
    <row r="33" spans="1:29" ht="37.5" x14ac:dyDescent="0.25">
      <c r="C33" s="32" t="str">
        <f>"Объем: "&amp;Source!I28&amp;"=(1+"&amp;"9+"&amp;"11+"&amp;"13+"&amp;"23+"&amp;"2+"&amp;"10+"&amp;"13+"&amp;"18+"&amp;"6+"&amp;"17+"&amp;"2+"&amp;"8)/"&amp;"100"</f>
        <v>Объем: 1,33=(1+9+11+13+23+2+10+13+18+6+17+2+8)/100</v>
      </c>
    </row>
    <row r="34" spans="1:29" ht="14.5" x14ac:dyDescent="0.25">
      <c r="A34" s="27"/>
      <c r="B34" s="27"/>
      <c r="C34" s="27" t="s">
        <v>1010</v>
      </c>
      <c r="D34" s="29"/>
      <c r="E34" s="28"/>
      <c r="F34" s="31">
        <f>Source!AO28</f>
        <v>916.6</v>
      </c>
      <c r="G34" s="33" t="s">
        <v>1011</v>
      </c>
      <c r="H34" s="28">
        <f>Source!AV29</f>
        <v>1.0669999999999999</v>
      </c>
      <c r="I34" s="31">
        <f>Source!S28</f>
        <v>1848.89</v>
      </c>
      <c r="J34" s="28">
        <f>IF(Source!BA29&lt;&gt; 0, Source!BA29, 1)</f>
        <v>56.35</v>
      </c>
      <c r="K34" s="31">
        <f>Source!S29</f>
        <v>104184.95</v>
      </c>
    </row>
    <row r="35" spans="1:29" ht="14.5" x14ac:dyDescent="0.25">
      <c r="A35" s="27"/>
      <c r="B35" s="27"/>
      <c r="C35" s="27" t="s">
        <v>1012</v>
      </c>
      <c r="D35" s="29"/>
      <c r="E35" s="28"/>
      <c r="F35" s="31">
        <f>Source!AM28</f>
        <v>95.35</v>
      </c>
      <c r="G35" s="33" t="s">
        <v>1013</v>
      </c>
      <c r="H35" s="28">
        <f>Source!AV29</f>
        <v>1.0669999999999999</v>
      </c>
      <c r="I35" s="31">
        <f>Source!Q28</f>
        <v>209.06</v>
      </c>
      <c r="J35" s="28">
        <f>IF(Source!BB29&lt;&gt; 0, Source!BB29, 1)</f>
        <v>15.04</v>
      </c>
      <c r="K35" s="31">
        <f>Source!Q29</f>
        <v>3144.26</v>
      </c>
    </row>
    <row r="36" spans="1:29" ht="14.5" x14ac:dyDescent="0.25">
      <c r="A36" s="27"/>
      <c r="B36" s="27"/>
      <c r="C36" s="27" t="s">
        <v>1014</v>
      </c>
      <c r="D36" s="29"/>
      <c r="E36" s="28"/>
      <c r="F36" s="31">
        <f>Source!AN28</f>
        <v>10.3</v>
      </c>
      <c r="G36" s="33" t="s">
        <v>1013</v>
      </c>
      <c r="H36" s="28">
        <f>Source!AV29</f>
        <v>1.0669999999999999</v>
      </c>
      <c r="I36" s="34">
        <f>Source!R28</f>
        <v>22.58</v>
      </c>
      <c r="J36" s="28">
        <f>IF(Source!BS29&lt;&gt; 0, Source!BS29, 1)</f>
        <v>56.35</v>
      </c>
      <c r="K36" s="34">
        <f>Source!R29</f>
        <v>1272.3800000000001</v>
      </c>
    </row>
    <row r="37" spans="1:29" ht="14.5" x14ac:dyDescent="0.25">
      <c r="A37" s="27"/>
      <c r="B37" s="27"/>
      <c r="C37" s="27" t="s">
        <v>1015</v>
      </c>
      <c r="D37" s="29"/>
      <c r="E37" s="28"/>
      <c r="F37" s="31">
        <f>Source!AL28</f>
        <v>2078.86</v>
      </c>
      <c r="G37" s="33" t="s">
        <v>3</v>
      </c>
      <c r="H37" s="28">
        <f>Source!AW29</f>
        <v>1</v>
      </c>
      <c r="I37" s="31">
        <f>Source!P28</f>
        <v>2764.88</v>
      </c>
      <c r="J37" s="28">
        <f>IF(Source!BC29&lt;&gt; 0, Source!BC29, 1)</f>
        <v>20.83</v>
      </c>
      <c r="K37" s="31">
        <f>Source!P29</f>
        <v>57592.45</v>
      </c>
    </row>
    <row r="38" spans="1:29" ht="55" x14ac:dyDescent="0.25">
      <c r="A38" s="27" t="s">
        <v>32</v>
      </c>
      <c r="B38" s="27" t="str">
        <f>Source!F30</f>
        <v>КА. п. 1</v>
      </c>
      <c r="C38" s="27" t="s">
        <v>1016</v>
      </c>
      <c r="D38" s="29" t="str">
        <f>Source!H30</f>
        <v>шт.</v>
      </c>
      <c r="E38" s="28">
        <f>Source!I30</f>
        <v>1</v>
      </c>
      <c r="F38" s="31">
        <f>Source!AK30</f>
        <v>373.26</v>
      </c>
      <c r="G38" s="33" t="s">
        <v>3</v>
      </c>
      <c r="H38" s="28">
        <f>Source!AW31</f>
        <v>1</v>
      </c>
      <c r="I38" s="31">
        <f>Source!O30</f>
        <v>373.26</v>
      </c>
      <c r="J38" s="28">
        <f>IF(Source!BC31&lt;&gt; 0, Source!BC31, 1)</f>
        <v>9.84</v>
      </c>
      <c r="K38" s="31">
        <f>Source!O31</f>
        <v>3672.88</v>
      </c>
      <c r="Q38">
        <f>Source!X30</f>
        <v>0</v>
      </c>
      <c r="R38">
        <f>Source!X31</f>
        <v>0</v>
      </c>
      <c r="S38">
        <f>Source!Y30</f>
        <v>0</v>
      </c>
      <c r="T38">
        <f>Source!Y31</f>
        <v>0</v>
      </c>
      <c r="U38">
        <f>ROUND((175/100)*ROUND(Source!R30, 2), 2)</f>
        <v>0</v>
      </c>
      <c r="V38">
        <f>ROUND((0/100)*ROUND(Source!R31, 2), 2)</f>
        <v>0</v>
      </c>
      <c r="AC38">
        <v>3</v>
      </c>
    </row>
    <row r="39" spans="1:29" ht="55" x14ac:dyDescent="0.25">
      <c r="A39" s="27" t="s">
        <v>39</v>
      </c>
      <c r="B39" s="27" t="str">
        <f>Source!F32</f>
        <v>КА. п. 2</v>
      </c>
      <c r="C39" s="27" t="s">
        <v>1017</v>
      </c>
      <c r="D39" s="29" t="str">
        <f>Source!H32</f>
        <v/>
      </c>
      <c r="E39" s="28">
        <f>Source!I32</f>
        <v>9</v>
      </c>
      <c r="F39" s="31">
        <f>Source!AK32</f>
        <v>431.97</v>
      </c>
      <c r="G39" s="33" t="s">
        <v>3</v>
      </c>
      <c r="H39" s="28">
        <f>Source!AW33</f>
        <v>1</v>
      </c>
      <c r="I39" s="31">
        <f>Source!O32</f>
        <v>3887.73</v>
      </c>
      <c r="J39" s="28">
        <f>IF(Source!BC33&lt;&gt; 0, Source!BC33, 1)</f>
        <v>9.84</v>
      </c>
      <c r="K39" s="31">
        <f>Source!O33</f>
        <v>38255.26</v>
      </c>
      <c r="Q39">
        <f>Source!X32</f>
        <v>0</v>
      </c>
      <c r="R39">
        <f>Source!X33</f>
        <v>0</v>
      </c>
      <c r="S39">
        <f>Source!Y32</f>
        <v>0</v>
      </c>
      <c r="T39">
        <f>Source!Y33</f>
        <v>0</v>
      </c>
      <c r="U39">
        <f>ROUND((175/100)*ROUND(Source!R32, 2), 2)</f>
        <v>0</v>
      </c>
      <c r="V39">
        <f>ROUND((0/100)*ROUND(Source!R33, 2), 2)</f>
        <v>0</v>
      </c>
      <c r="AC39">
        <v>3</v>
      </c>
    </row>
    <row r="40" spans="1:29" ht="55" x14ac:dyDescent="0.25">
      <c r="A40" s="27" t="s">
        <v>43</v>
      </c>
      <c r="B40" s="27" t="str">
        <f>Source!F34</f>
        <v>КА. п. 3</v>
      </c>
      <c r="C40" s="27" t="s">
        <v>1018</v>
      </c>
      <c r="D40" s="29" t="str">
        <f>Source!H34</f>
        <v/>
      </c>
      <c r="E40" s="28">
        <f>Source!I34</f>
        <v>11</v>
      </c>
      <c r="F40" s="31">
        <f>Source!AK34</f>
        <v>494.25</v>
      </c>
      <c r="G40" s="33" t="s">
        <v>3</v>
      </c>
      <c r="H40" s="28">
        <f>Source!AW35</f>
        <v>1</v>
      </c>
      <c r="I40" s="31">
        <f>Source!O34</f>
        <v>5436.75</v>
      </c>
      <c r="J40" s="28">
        <f>IF(Source!BC35&lt;&gt; 0, Source!BC35, 1)</f>
        <v>9.84</v>
      </c>
      <c r="K40" s="31">
        <f>Source!O35</f>
        <v>53497.62</v>
      </c>
      <c r="Q40">
        <f>Source!X34</f>
        <v>0</v>
      </c>
      <c r="R40">
        <f>Source!X35</f>
        <v>0</v>
      </c>
      <c r="S40">
        <f>Source!Y34</f>
        <v>0</v>
      </c>
      <c r="T40">
        <f>Source!Y35</f>
        <v>0</v>
      </c>
      <c r="U40">
        <f>ROUND((175/100)*ROUND(Source!R34, 2), 2)</f>
        <v>0</v>
      </c>
      <c r="V40">
        <f>ROUND((0/100)*ROUND(Source!R35, 2), 2)</f>
        <v>0</v>
      </c>
      <c r="AC40">
        <v>3</v>
      </c>
    </row>
    <row r="41" spans="1:29" ht="55" x14ac:dyDescent="0.25">
      <c r="A41" s="27" t="s">
        <v>47</v>
      </c>
      <c r="B41" s="27" t="str">
        <f>Source!F36</f>
        <v>КА. п. 4</v>
      </c>
      <c r="C41" s="27" t="s">
        <v>1019</v>
      </c>
      <c r="D41" s="29" t="str">
        <f>Source!H36</f>
        <v/>
      </c>
      <c r="E41" s="28">
        <f>Source!I36</f>
        <v>13</v>
      </c>
      <c r="F41" s="31">
        <f>Source!AK36</f>
        <v>545.65000000000009</v>
      </c>
      <c r="G41" s="33" t="s">
        <v>3</v>
      </c>
      <c r="H41" s="28">
        <f>Source!AW37</f>
        <v>1</v>
      </c>
      <c r="I41" s="31">
        <f>Source!O36</f>
        <v>7093.45</v>
      </c>
      <c r="J41" s="28">
        <f>IF(Source!BC37&lt;&gt; 0, Source!BC37, 1)</f>
        <v>9.84</v>
      </c>
      <c r="K41" s="31">
        <f>Source!O37</f>
        <v>69799.55</v>
      </c>
      <c r="Q41">
        <f>Source!X36</f>
        <v>0</v>
      </c>
      <c r="R41">
        <f>Source!X37</f>
        <v>0</v>
      </c>
      <c r="S41">
        <f>Source!Y36</f>
        <v>0</v>
      </c>
      <c r="T41">
        <f>Source!Y37</f>
        <v>0</v>
      </c>
      <c r="U41">
        <f>ROUND((175/100)*ROUND(Source!R36, 2), 2)</f>
        <v>0</v>
      </c>
      <c r="V41">
        <f>ROUND((0/100)*ROUND(Source!R37, 2), 2)</f>
        <v>0</v>
      </c>
      <c r="AC41">
        <v>3</v>
      </c>
    </row>
    <row r="42" spans="1:29" ht="55" x14ac:dyDescent="0.25">
      <c r="A42" s="27" t="s">
        <v>51</v>
      </c>
      <c r="B42" s="27" t="str">
        <f>Source!F38</f>
        <v>КА. п. 5</v>
      </c>
      <c r="C42" s="27" t="s">
        <v>1020</v>
      </c>
      <c r="D42" s="29" t="str">
        <f>Source!H38</f>
        <v/>
      </c>
      <c r="E42" s="28">
        <f>Source!I38</f>
        <v>23</v>
      </c>
      <c r="F42" s="31">
        <f>Source!AK38</f>
        <v>601.46999999999991</v>
      </c>
      <c r="G42" s="33" t="s">
        <v>3</v>
      </c>
      <c r="H42" s="28">
        <f>Source!AW39</f>
        <v>1</v>
      </c>
      <c r="I42" s="31">
        <f>Source!O38</f>
        <v>13833.81</v>
      </c>
      <c r="J42" s="28">
        <f>IF(Source!BC39&lt;&gt; 0, Source!BC39, 1)</f>
        <v>9.84</v>
      </c>
      <c r="K42" s="31">
        <f>Source!O39</f>
        <v>136124.69</v>
      </c>
      <c r="Q42">
        <f>Source!X38</f>
        <v>0</v>
      </c>
      <c r="R42">
        <f>Source!X39</f>
        <v>0</v>
      </c>
      <c r="S42">
        <f>Source!Y38</f>
        <v>0</v>
      </c>
      <c r="T42">
        <f>Source!Y39</f>
        <v>0</v>
      </c>
      <c r="U42">
        <f>ROUND((175/100)*ROUND(Source!R38, 2), 2)</f>
        <v>0</v>
      </c>
      <c r="V42">
        <f>ROUND((0/100)*ROUND(Source!R39, 2), 2)</f>
        <v>0</v>
      </c>
      <c r="AC42">
        <v>3</v>
      </c>
    </row>
    <row r="43" spans="1:29" ht="55" x14ac:dyDescent="0.25">
      <c r="A43" s="27" t="s">
        <v>55</v>
      </c>
      <c r="B43" s="27" t="str">
        <f>Source!F40</f>
        <v>КА. п. 6</v>
      </c>
      <c r="C43" s="27" t="s">
        <v>1021</v>
      </c>
      <c r="D43" s="29" t="str">
        <f>Source!H40</f>
        <v/>
      </c>
      <c r="E43" s="28">
        <f>Source!I40</f>
        <v>2</v>
      </c>
      <c r="F43" s="31">
        <f>Source!AK40</f>
        <v>660.1</v>
      </c>
      <c r="G43" s="33" t="s">
        <v>3</v>
      </c>
      <c r="H43" s="28">
        <f>Source!AW41</f>
        <v>1</v>
      </c>
      <c r="I43" s="31">
        <f>Source!O40</f>
        <v>1320.2</v>
      </c>
      <c r="J43" s="28">
        <f>IF(Source!BC41&lt;&gt; 0, Source!BC41, 1)</f>
        <v>9.84</v>
      </c>
      <c r="K43" s="31">
        <f>Source!O41</f>
        <v>12990.77</v>
      </c>
      <c r="Q43">
        <f>Source!X40</f>
        <v>0</v>
      </c>
      <c r="R43">
        <f>Source!X41</f>
        <v>0</v>
      </c>
      <c r="S43">
        <f>Source!Y40</f>
        <v>0</v>
      </c>
      <c r="T43">
        <f>Source!Y41</f>
        <v>0</v>
      </c>
      <c r="U43">
        <f>ROUND((175/100)*ROUND(Source!R40, 2), 2)</f>
        <v>0</v>
      </c>
      <c r="V43">
        <f>ROUND((0/100)*ROUND(Source!R41, 2), 2)</f>
        <v>0</v>
      </c>
      <c r="AC43">
        <v>3</v>
      </c>
    </row>
    <row r="44" spans="1:29" ht="55" x14ac:dyDescent="0.25">
      <c r="A44" s="27" t="s">
        <v>59</v>
      </c>
      <c r="B44" s="27" t="str">
        <f>Source!F42</f>
        <v>КА. п. 7</v>
      </c>
      <c r="C44" s="27" t="s">
        <v>1022</v>
      </c>
      <c r="D44" s="29" t="str">
        <f>Source!H42</f>
        <v/>
      </c>
      <c r="E44" s="28">
        <f>Source!I42</f>
        <v>10</v>
      </c>
      <c r="F44" s="31">
        <f>Source!AK42</f>
        <v>726.04</v>
      </c>
      <c r="G44" s="33" t="s">
        <v>3</v>
      </c>
      <c r="H44" s="28">
        <f>Source!AW43</f>
        <v>1</v>
      </c>
      <c r="I44" s="31">
        <f>Source!O42</f>
        <v>7260.4</v>
      </c>
      <c r="J44" s="28">
        <f>IF(Source!BC43&lt;&gt; 0, Source!BC43, 1)</f>
        <v>9.84</v>
      </c>
      <c r="K44" s="31">
        <f>Source!O43</f>
        <v>71442.34</v>
      </c>
      <c r="Q44">
        <f>Source!X42</f>
        <v>0</v>
      </c>
      <c r="R44">
        <f>Source!X43</f>
        <v>0</v>
      </c>
      <c r="S44">
        <f>Source!Y42</f>
        <v>0</v>
      </c>
      <c r="T44">
        <f>Source!Y43</f>
        <v>0</v>
      </c>
      <c r="U44">
        <f>ROUND((175/100)*ROUND(Source!R42, 2), 2)</f>
        <v>0</v>
      </c>
      <c r="V44">
        <f>ROUND((0/100)*ROUND(Source!R43, 2), 2)</f>
        <v>0</v>
      </c>
      <c r="AC44">
        <v>3</v>
      </c>
    </row>
    <row r="45" spans="1:29" ht="55" x14ac:dyDescent="0.25">
      <c r="A45" s="27" t="s">
        <v>63</v>
      </c>
      <c r="B45" s="27" t="str">
        <f>Source!F44</f>
        <v>КА. п. 8</v>
      </c>
      <c r="C45" s="27" t="s">
        <v>1023</v>
      </c>
      <c r="D45" s="29" t="str">
        <f>Source!H44</f>
        <v/>
      </c>
      <c r="E45" s="28">
        <f>Source!I44</f>
        <v>13</v>
      </c>
      <c r="F45" s="31">
        <f>Source!AK44</f>
        <v>781.86</v>
      </c>
      <c r="G45" s="33" t="s">
        <v>3</v>
      </c>
      <c r="H45" s="28">
        <f>Source!AW45</f>
        <v>1</v>
      </c>
      <c r="I45" s="31">
        <f>Source!O44</f>
        <v>10164.18</v>
      </c>
      <c r="J45" s="28">
        <f>IF(Source!BC45&lt;&gt; 0, Source!BC45, 1)</f>
        <v>9.84</v>
      </c>
      <c r="K45" s="31">
        <f>Source!O45</f>
        <v>100015.53</v>
      </c>
      <c r="Q45">
        <f>Source!X44</f>
        <v>0</v>
      </c>
      <c r="R45">
        <f>Source!X45</f>
        <v>0</v>
      </c>
      <c r="S45">
        <f>Source!Y44</f>
        <v>0</v>
      </c>
      <c r="T45">
        <f>Source!Y45</f>
        <v>0</v>
      </c>
      <c r="U45">
        <f>ROUND((175/100)*ROUND(Source!R44, 2), 2)</f>
        <v>0</v>
      </c>
      <c r="V45">
        <f>ROUND((0/100)*ROUND(Source!R45, 2), 2)</f>
        <v>0</v>
      </c>
      <c r="AC45">
        <v>3</v>
      </c>
    </row>
    <row r="46" spans="1:29" ht="55" x14ac:dyDescent="0.25">
      <c r="A46" s="27" t="s">
        <v>67</v>
      </c>
      <c r="B46" s="27" t="str">
        <f>Source!F46</f>
        <v>КА. п. 9</v>
      </c>
      <c r="C46" s="27" t="s">
        <v>1024</v>
      </c>
      <c r="D46" s="29" t="str">
        <f>Source!H46</f>
        <v/>
      </c>
      <c r="E46" s="28">
        <f>Source!I46</f>
        <v>18</v>
      </c>
      <c r="F46" s="31">
        <f>Source!AK46</f>
        <v>837.84999999999991</v>
      </c>
      <c r="G46" s="33" t="s">
        <v>3</v>
      </c>
      <c r="H46" s="28">
        <f>Source!AW47</f>
        <v>1</v>
      </c>
      <c r="I46" s="31">
        <f>Source!O46</f>
        <v>15081.3</v>
      </c>
      <c r="J46" s="28">
        <f>IF(Source!BC47&lt;&gt; 0, Source!BC47, 1)</f>
        <v>9.84</v>
      </c>
      <c r="K46" s="31">
        <f>Source!O47</f>
        <v>148399.99</v>
      </c>
      <c r="Q46">
        <f>Source!X46</f>
        <v>0</v>
      </c>
      <c r="R46">
        <f>Source!X47</f>
        <v>0</v>
      </c>
      <c r="S46">
        <f>Source!Y46</f>
        <v>0</v>
      </c>
      <c r="T46">
        <f>Source!Y47</f>
        <v>0</v>
      </c>
      <c r="U46">
        <f>ROUND((175/100)*ROUND(Source!R46, 2), 2)</f>
        <v>0</v>
      </c>
      <c r="V46">
        <f>ROUND((0/100)*ROUND(Source!R47, 2), 2)</f>
        <v>0</v>
      </c>
      <c r="AC46">
        <v>3</v>
      </c>
    </row>
    <row r="47" spans="1:29" ht="55" x14ac:dyDescent="0.25">
      <c r="A47" s="27" t="s">
        <v>71</v>
      </c>
      <c r="B47" s="27" t="str">
        <f>Source!F48</f>
        <v>КА. п. 10</v>
      </c>
      <c r="C47" s="27" t="s">
        <v>1025</v>
      </c>
      <c r="D47" s="29" t="str">
        <f>Source!H48</f>
        <v/>
      </c>
      <c r="E47" s="28">
        <f>Source!I48</f>
        <v>6.0000000000000009</v>
      </c>
      <c r="F47" s="31">
        <f>Source!AK48</f>
        <v>848.72</v>
      </c>
      <c r="G47" s="33" t="s">
        <v>3</v>
      </c>
      <c r="H47" s="28">
        <f>Source!AW49</f>
        <v>1</v>
      </c>
      <c r="I47" s="31">
        <f>Source!O48</f>
        <v>5092.32</v>
      </c>
      <c r="J47" s="28">
        <f>IF(Source!BC49&lt;&gt; 0, Source!BC49, 1)</f>
        <v>9.84</v>
      </c>
      <c r="K47" s="31">
        <f>Source!O49</f>
        <v>50108.43</v>
      </c>
      <c r="Q47">
        <f>Source!X48</f>
        <v>0</v>
      </c>
      <c r="R47">
        <f>Source!X49</f>
        <v>0</v>
      </c>
      <c r="S47">
        <f>Source!Y48</f>
        <v>0</v>
      </c>
      <c r="T47">
        <f>Source!Y49</f>
        <v>0</v>
      </c>
      <c r="U47">
        <f>ROUND((175/100)*ROUND(Source!R48, 2), 2)</f>
        <v>0</v>
      </c>
      <c r="V47">
        <f>ROUND((0/100)*ROUND(Source!R49, 2), 2)</f>
        <v>0</v>
      </c>
      <c r="AC47">
        <v>3</v>
      </c>
    </row>
    <row r="48" spans="1:29" ht="55" x14ac:dyDescent="0.25">
      <c r="A48" s="27" t="s">
        <v>75</v>
      </c>
      <c r="B48" s="27" t="str">
        <f>Source!F50</f>
        <v>КА. п. 11</v>
      </c>
      <c r="C48" s="27" t="s">
        <v>1026</v>
      </c>
      <c r="D48" s="29" t="str">
        <f>Source!H50</f>
        <v/>
      </c>
      <c r="E48" s="28">
        <f>Source!I50</f>
        <v>17</v>
      </c>
      <c r="F48" s="31">
        <f>Source!AK50</f>
        <v>956.8</v>
      </c>
      <c r="G48" s="33" t="s">
        <v>3</v>
      </c>
      <c r="H48" s="28">
        <f>Source!AW51</f>
        <v>1</v>
      </c>
      <c r="I48" s="31">
        <f>Source!O50</f>
        <v>16265.6</v>
      </c>
      <c r="J48" s="28">
        <f>IF(Source!BC51&lt;&gt; 0, Source!BC51, 1)</f>
        <v>9.84</v>
      </c>
      <c r="K48" s="31">
        <f>Source!O51</f>
        <v>160053.5</v>
      </c>
      <c r="Q48">
        <f>Source!X50</f>
        <v>0</v>
      </c>
      <c r="R48">
        <f>Source!X51</f>
        <v>0</v>
      </c>
      <c r="S48">
        <f>Source!Y50</f>
        <v>0</v>
      </c>
      <c r="T48">
        <f>Source!Y51</f>
        <v>0</v>
      </c>
      <c r="U48">
        <f>ROUND((175/100)*ROUND(Source!R50, 2), 2)</f>
        <v>0</v>
      </c>
      <c r="V48">
        <f>ROUND((0/100)*ROUND(Source!R51, 2), 2)</f>
        <v>0</v>
      </c>
      <c r="AC48">
        <v>3</v>
      </c>
    </row>
    <row r="49" spans="1:29" ht="55" x14ac:dyDescent="0.25">
      <c r="A49" s="27" t="s">
        <v>79</v>
      </c>
      <c r="B49" s="27" t="str">
        <f>Source!F52</f>
        <v>КА. п. 12</v>
      </c>
      <c r="C49" s="27" t="s">
        <v>1027</v>
      </c>
      <c r="D49" s="29" t="str">
        <f>Source!H52</f>
        <v/>
      </c>
      <c r="E49" s="28">
        <f>Source!I52</f>
        <v>2</v>
      </c>
      <c r="F49" s="31">
        <f>Source!AK52</f>
        <v>963.68999999999994</v>
      </c>
      <c r="G49" s="33" t="s">
        <v>3</v>
      </c>
      <c r="H49" s="28">
        <f>Source!AW53</f>
        <v>1</v>
      </c>
      <c r="I49" s="31">
        <f>Source!O52</f>
        <v>1927.38</v>
      </c>
      <c r="J49" s="28">
        <f>IF(Source!BC53&lt;&gt; 0, Source!BC53, 1)</f>
        <v>9.84</v>
      </c>
      <c r="K49" s="31">
        <f>Source!O53</f>
        <v>18965.419999999998</v>
      </c>
      <c r="Q49">
        <f>Source!X52</f>
        <v>0</v>
      </c>
      <c r="R49">
        <f>Source!X53</f>
        <v>0</v>
      </c>
      <c r="S49">
        <f>Source!Y52</f>
        <v>0</v>
      </c>
      <c r="T49">
        <f>Source!Y53</f>
        <v>0</v>
      </c>
      <c r="U49">
        <f>ROUND((175/100)*ROUND(Source!R52, 2), 2)</f>
        <v>0</v>
      </c>
      <c r="V49">
        <f>ROUND((0/100)*ROUND(Source!R53, 2), 2)</f>
        <v>0</v>
      </c>
      <c r="AC49">
        <v>3</v>
      </c>
    </row>
    <row r="50" spans="1:29" ht="68" x14ac:dyDescent="0.25">
      <c r="A50" s="27" t="s">
        <v>83</v>
      </c>
      <c r="B50" s="27" t="str">
        <f>Source!F54</f>
        <v>КА. п. 13</v>
      </c>
      <c r="C50" s="27" t="s">
        <v>1028</v>
      </c>
      <c r="D50" s="29" t="str">
        <f>Source!H54</f>
        <v/>
      </c>
      <c r="E50" s="28">
        <f>Source!I54</f>
        <v>8</v>
      </c>
      <c r="F50" s="31">
        <f>Source!AK54</f>
        <v>1071.3399999999999</v>
      </c>
      <c r="G50" s="33" t="s">
        <v>3</v>
      </c>
      <c r="H50" s="28">
        <f>Source!AW55</f>
        <v>1</v>
      </c>
      <c r="I50" s="31">
        <f>Source!O54</f>
        <v>8570.7199999999993</v>
      </c>
      <c r="J50" s="28">
        <f>IF(Source!BC55&lt;&gt; 0, Source!BC55, 1)</f>
        <v>9.84</v>
      </c>
      <c r="K50" s="31">
        <f>Source!O55</f>
        <v>84335.88</v>
      </c>
      <c r="Q50">
        <f>Source!X54</f>
        <v>0</v>
      </c>
      <c r="R50">
        <f>Source!X55</f>
        <v>0</v>
      </c>
      <c r="S50">
        <f>Source!Y54</f>
        <v>0</v>
      </c>
      <c r="T50">
        <f>Source!Y55</f>
        <v>0</v>
      </c>
      <c r="U50">
        <f>ROUND((175/100)*ROUND(Source!R54, 2), 2)</f>
        <v>0</v>
      </c>
      <c r="V50">
        <f>ROUND((0/100)*ROUND(Source!R55, 2), 2)</f>
        <v>0</v>
      </c>
      <c r="AC50">
        <v>3</v>
      </c>
    </row>
    <row r="51" spans="1:29" ht="14.5" x14ac:dyDescent="0.25">
      <c r="A51" s="27"/>
      <c r="B51" s="27"/>
      <c r="C51" s="27" t="s">
        <v>1029</v>
      </c>
      <c r="D51" s="29" t="s">
        <v>1030</v>
      </c>
      <c r="E51" s="28">
        <f>Source!BZ29</f>
        <v>109</v>
      </c>
      <c r="F51" s="31"/>
      <c r="G51" s="30"/>
      <c r="H51" s="28"/>
      <c r="I51" s="31">
        <f>SUM(Q32:Q50)</f>
        <v>2039.9</v>
      </c>
      <c r="J51" s="28">
        <f>Source!AT29</f>
        <v>109</v>
      </c>
      <c r="K51" s="31">
        <f>SUM(R32:R50)</f>
        <v>114948.49</v>
      </c>
    </row>
    <row r="52" spans="1:29" ht="14.5" x14ac:dyDescent="0.25">
      <c r="A52" s="27"/>
      <c r="B52" s="27"/>
      <c r="C52" s="27" t="s">
        <v>1031</v>
      </c>
      <c r="D52" s="29" t="s">
        <v>1030</v>
      </c>
      <c r="E52" s="28">
        <f>Source!CA29</f>
        <v>61</v>
      </c>
      <c r="F52" s="31"/>
      <c r="G52" s="30"/>
      <c r="H52" s="28"/>
      <c r="I52" s="31">
        <f>SUM(S32:S51)</f>
        <v>1141.5999999999999</v>
      </c>
      <c r="J52" s="28">
        <f>Source!AU29</f>
        <v>61</v>
      </c>
      <c r="K52" s="31">
        <f>SUM(T32:T51)</f>
        <v>64328.97</v>
      </c>
    </row>
    <row r="53" spans="1:29" ht="14.5" x14ac:dyDescent="0.25">
      <c r="A53" s="35"/>
      <c r="B53" s="35"/>
      <c r="C53" s="35" t="s">
        <v>1032</v>
      </c>
      <c r="D53" s="36" t="s">
        <v>1033</v>
      </c>
      <c r="E53" s="37">
        <f>Source!AQ28</f>
        <v>74.7</v>
      </c>
      <c r="F53" s="38"/>
      <c r="G53" s="39" t="s">
        <v>1011</v>
      </c>
      <c r="H53" s="37">
        <f>Source!AV29</f>
        <v>1.0669999999999999</v>
      </c>
      <c r="I53" s="38">
        <f>Source!U28</f>
        <v>150.67908466379998</v>
      </c>
      <c r="J53" s="37"/>
      <c r="K53" s="38"/>
    </row>
    <row r="54" spans="1:29" ht="14" x14ac:dyDescent="0.25">
      <c r="C54" s="40" t="s">
        <v>1034</v>
      </c>
      <c r="H54" s="60">
        <f>I34+I35+I37+I51+I52+SUM(I38:I50)-SUMIF(AC38:AC50, 5, I38:I50)-SUMIF(AC38:AC50, 6, I38:I50)</f>
        <v>104311.43000000001</v>
      </c>
      <c r="I54" s="60"/>
      <c r="J54" s="60">
        <f>K34+K35+K37+K51+K52+SUM(K38:K50)-SUMIF(AC38:AC50, 5, K38:K50)-SUMIF(AC38:AC50, 6, K38:K50)</f>
        <v>1291860.98</v>
      </c>
      <c r="K54" s="60"/>
    </row>
    <row r="55" spans="1:29" ht="14" hidden="1" x14ac:dyDescent="0.25">
      <c r="C55" s="40" t="s">
        <v>1035</v>
      </c>
      <c r="H55" s="54">
        <f>SUMIF(AC38:AC50, 5, I38:I50)+SUMIF(AC38:AC50, 6, I38:I50)</f>
        <v>0</v>
      </c>
      <c r="I55" s="54"/>
      <c r="J55" s="54">
        <f>SUMIF(AC38:AC50, 5, K38:K50)+SUMIF(AC38:AC50, 6, K38:K50)</f>
        <v>0</v>
      </c>
      <c r="K55" s="54"/>
    </row>
    <row r="56" spans="1:29" ht="14" x14ac:dyDescent="0.25">
      <c r="C56" s="40" t="s">
        <v>1036</v>
      </c>
      <c r="H56" s="54">
        <f>I34+I35+I37+I51+I52+SUM(I38:I50)</f>
        <v>104311.43000000001</v>
      </c>
      <c r="I56" s="54"/>
      <c r="J56" s="54">
        <f>K34+K35+K37+K51+K52+SUM(K38:K50)</f>
        <v>1291860.98</v>
      </c>
      <c r="K56" s="54"/>
      <c r="O56" s="41">
        <f>I34+I35+I37+I51+I52+SUM(I38:I50)</f>
        <v>104311.43000000001</v>
      </c>
      <c r="P56" s="41">
        <f>K34+K35+K37+K51+K52+SUM(K38:K50)</f>
        <v>1291860.98</v>
      </c>
    </row>
    <row r="58" spans="1:29" ht="56" x14ac:dyDescent="0.25">
      <c r="A58" s="27">
        <v>2</v>
      </c>
      <c r="B58" s="27" t="str">
        <f>Source!F56</f>
        <v>3.18-25-2</v>
      </c>
      <c r="C58" s="27" t="s">
        <v>88</v>
      </c>
      <c r="D58" s="29" t="str">
        <f>Source!H56</f>
        <v>100 шт.</v>
      </c>
      <c r="E58" s="28">
        <f>Source!I56</f>
        <v>0.02</v>
      </c>
      <c r="F58" s="31"/>
      <c r="G58" s="30"/>
      <c r="H58" s="28"/>
      <c r="I58" s="31"/>
      <c r="J58" s="28"/>
      <c r="K58" s="31"/>
      <c r="Q58">
        <f>Source!X56</f>
        <v>40.200000000000003</v>
      </c>
      <c r="R58">
        <f>Source!X57</f>
        <v>2265.23</v>
      </c>
      <c r="S58">
        <f>Source!Y56</f>
        <v>22.5</v>
      </c>
      <c r="T58">
        <f>Source!Y57</f>
        <v>1267.7</v>
      </c>
      <c r="U58">
        <f>ROUND((175/100)*ROUND(Source!R56, 2), 2)</f>
        <v>1.05</v>
      </c>
      <c r="V58">
        <f>ROUND((0/100)*ROUND(Source!R57, 2), 2)</f>
        <v>0</v>
      </c>
      <c r="AC58">
        <v>0</v>
      </c>
    </row>
    <row r="59" spans="1:29" x14ac:dyDescent="0.25">
      <c r="C59" s="32" t="str">
        <f>"Объем: "&amp;Source!I56&amp;"=(1+"&amp;"1)/"&amp;"100"</f>
        <v>Объем: 0,02=(1+1)/100</v>
      </c>
    </row>
    <row r="60" spans="1:29" ht="14.5" x14ac:dyDescent="0.25">
      <c r="A60" s="27"/>
      <c r="B60" s="27"/>
      <c r="C60" s="27" t="s">
        <v>1010</v>
      </c>
      <c r="D60" s="29"/>
      <c r="E60" s="28"/>
      <c r="F60" s="31">
        <f>Source!AO56</f>
        <v>1196.19</v>
      </c>
      <c r="G60" s="33" t="s">
        <v>1011</v>
      </c>
      <c r="H60" s="28">
        <f>Source!AV57</f>
        <v>1.0669999999999999</v>
      </c>
      <c r="I60" s="31">
        <f>Source!S56</f>
        <v>36.28</v>
      </c>
      <c r="J60" s="28">
        <f>IF(Source!BA57&lt;&gt; 0, Source!BA57, 1)</f>
        <v>56.35</v>
      </c>
      <c r="K60" s="31">
        <f>Source!S57</f>
        <v>2044.38</v>
      </c>
    </row>
    <row r="61" spans="1:29" ht="14.5" x14ac:dyDescent="0.25">
      <c r="A61" s="27"/>
      <c r="B61" s="27"/>
      <c r="C61" s="27" t="s">
        <v>1012</v>
      </c>
      <c r="D61" s="29"/>
      <c r="E61" s="28"/>
      <c r="F61" s="31">
        <f>Source!AM56</f>
        <v>166.7</v>
      </c>
      <c r="G61" s="33" t="s">
        <v>1013</v>
      </c>
      <c r="H61" s="28">
        <f>Source!AV57</f>
        <v>1.0669999999999999</v>
      </c>
      <c r="I61" s="31">
        <f>Source!Q56</f>
        <v>5.5</v>
      </c>
      <c r="J61" s="28">
        <f>IF(Source!BB57&lt;&gt; 0, Source!BB57, 1)</f>
        <v>15.06</v>
      </c>
      <c r="K61" s="31">
        <f>Source!Q57</f>
        <v>82.83</v>
      </c>
    </row>
    <row r="62" spans="1:29" ht="14.5" x14ac:dyDescent="0.25">
      <c r="A62" s="27"/>
      <c r="B62" s="27"/>
      <c r="C62" s="27" t="s">
        <v>1014</v>
      </c>
      <c r="D62" s="29"/>
      <c r="E62" s="28"/>
      <c r="F62" s="31">
        <f>Source!AN56</f>
        <v>18.07</v>
      </c>
      <c r="G62" s="33" t="s">
        <v>1013</v>
      </c>
      <c r="H62" s="28">
        <f>Source!AV57</f>
        <v>1.0669999999999999</v>
      </c>
      <c r="I62" s="34">
        <f>Source!R56</f>
        <v>0.6</v>
      </c>
      <c r="J62" s="28">
        <f>IF(Source!BS57&lt;&gt; 0, Source!BS57, 1)</f>
        <v>56.35</v>
      </c>
      <c r="K62" s="34">
        <f>Source!R57</f>
        <v>33.81</v>
      </c>
    </row>
    <row r="63" spans="1:29" ht="14.5" x14ac:dyDescent="0.25">
      <c r="A63" s="27"/>
      <c r="B63" s="27"/>
      <c r="C63" s="27" t="s">
        <v>1015</v>
      </c>
      <c r="D63" s="29"/>
      <c r="E63" s="28"/>
      <c r="F63" s="31">
        <f>Source!AL56</f>
        <v>3119.05</v>
      </c>
      <c r="G63" s="33" t="s">
        <v>3</v>
      </c>
      <c r="H63" s="28">
        <f>Source!AW57</f>
        <v>1</v>
      </c>
      <c r="I63" s="31">
        <f>Source!P56</f>
        <v>62.38</v>
      </c>
      <c r="J63" s="28">
        <f>IF(Source!BC57&lt;&gt; 0, Source!BC57, 1)</f>
        <v>20.83</v>
      </c>
      <c r="K63" s="31">
        <f>Source!P57</f>
        <v>1299.3800000000001</v>
      </c>
    </row>
    <row r="64" spans="1:29" ht="68" x14ac:dyDescent="0.25">
      <c r="A64" s="27" t="s">
        <v>90</v>
      </c>
      <c r="B64" s="27" t="str">
        <f>Source!F58</f>
        <v>КА. п. 14</v>
      </c>
      <c r="C64" s="27" t="s">
        <v>1037</v>
      </c>
      <c r="D64" s="29" t="str">
        <f>Source!H58</f>
        <v>шт.</v>
      </c>
      <c r="E64" s="28">
        <f>Source!I58</f>
        <v>1</v>
      </c>
      <c r="F64" s="31">
        <f>Source!AK58</f>
        <v>1190.4599999999998</v>
      </c>
      <c r="G64" s="33" t="s">
        <v>3</v>
      </c>
      <c r="H64" s="28">
        <f>Source!AW59</f>
        <v>1</v>
      </c>
      <c r="I64" s="31">
        <f>Source!O58</f>
        <v>1190.46</v>
      </c>
      <c r="J64" s="28">
        <f>IF(Source!BC59&lt;&gt; 0, Source!BC59, 1)</f>
        <v>9.84</v>
      </c>
      <c r="K64" s="31">
        <f>Source!O59</f>
        <v>11714.13</v>
      </c>
      <c r="Q64">
        <f>Source!X58</f>
        <v>0</v>
      </c>
      <c r="R64">
        <f>Source!X59</f>
        <v>0</v>
      </c>
      <c r="S64">
        <f>Source!Y58</f>
        <v>0</v>
      </c>
      <c r="T64">
        <f>Source!Y59</f>
        <v>0</v>
      </c>
      <c r="U64">
        <f>ROUND((175/100)*ROUND(Source!R58, 2), 2)</f>
        <v>0</v>
      </c>
      <c r="V64">
        <f>ROUND((0/100)*ROUND(Source!R59, 2), 2)</f>
        <v>0</v>
      </c>
      <c r="AC64">
        <v>3</v>
      </c>
    </row>
    <row r="65" spans="1:29" ht="68" x14ac:dyDescent="0.25">
      <c r="A65" s="27" t="s">
        <v>94</v>
      </c>
      <c r="B65" s="27" t="str">
        <f>Source!F60</f>
        <v>КА. п. 15</v>
      </c>
      <c r="C65" s="27" t="s">
        <v>1038</v>
      </c>
      <c r="D65" s="29" t="str">
        <f>Source!H60</f>
        <v>шт.</v>
      </c>
      <c r="E65" s="28">
        <f>Source!I60</f>
        <v>1</v>
      </c>
      <c r="F65" s="31">
        <f>Source!AK60</f>
        <v>1322.0700000000002</v>
      </c>
      <c r="G65" s="33" t="s">
        <v>3</v>
      </c>
      <c r="H65" s="28">
        <f>Source!AW61</f>
        <v>1</v>
      </c>
      <c r="I65" s="31">
        <f>Source!O60</f>
        <v>1322.07</v>
      </c>
      <c r="J65" s="28">
        <f>IF(Source!BC61&lt;&gt; 0, Source!BC61, 1)</f>
        <v>9.84</v>
      </c>
      <c r="K65" s="31">
        <f>Source!O61</f>
        <v>13009.17</v>
      </c>
      <c r="Q65">
        <f>Source!X60</f>
        <v>0</v>
      </c>
      <c r="R65">
        <f>Source!X61</f>
        <v>0</v>
      </c>
      <c r="S65">
        <f>Source!Y60</f>
        <v>0</v>
      </c>
      <c r="T65">
        <f>Source!Y61</f>
        <v>0</v>
      </c>
      <c r="U65">
        <f>ROUND((175/100)*ROUND(Source!R60, 2), 2)</f>
        <v>0</v>
      </c>
      <c r="V65">
        <f>ROUND((0/100)*ROUND(Source!R61, 2), 2)</f>
        <v>0</v>
      </c>
      <c r="AC65">
        <v>3</v>
      </c>
    </row>
    <row r="66" spans="1:29" ht="14.5" x14ac:dyDescent="0.25">
      <c r="A66" s="27"/>
      <c r="B66" s="27"/>
      <c r="C66" s="27" t="s">
        <v>1029</v>
      </c>
      <c r="D66" s="29" t="s">
        <v>1030</v>
      </c>
      <c r="E66" s="28">
        <f>Source!BZ57</f>
        <v>109</v>
      </c>
      <c r="F66" s="31"/>
      <c r="G66" s="30"/>
      <c r="H66" s="28"/>
      <c r="I66" s="31">
        <f>SUM(Q58:Q65)</f>
        <v>40.200000000000003</v>
      </c>
      <c r="J66" s="28">
        <f>Source!AT57</f>
        <v>109</v>
      </c>
      <c r="K66" s="31">
        <f>SUM(R58:R65)</f>
        <v>2265.23</v>
      </c>
    </row>
    <row r="67" spans="1:29" ht="14.5" x14ac:dyDescent="0.25">
      <c r="A67" s="27"/>
      <c r="B67" s="27"/>
      <c r="C67" s="27" t="s">
        <v>1031</v>
      </c>
      <c r="D67" s="29" t="s">
        <v>1030</v>
      </c>
      <c r="E67" s="28">
        <f>Source!CA57</f>
        <v>61</v>
      </c>
      <c r="F67" s="31"/>
      <c r="G67" s="30"/>
      <c r="H67" s="28"/>
      <c r="I67" s="31">
        <f>SUM(S58:S66)</f>
        <v>22.5</v>
      </c>
      <c r="J67" s="28">
        <f>Source!AU57</f>
        <v>61</v>
      </c>
      <c r="K67" s="31">
        <f>SUM(T58:T66)</f>
        <v>1267.7</v>
      </c>
    </row>
    <row r="68" spans="1:29" ht="14.5" x14ac:dyDescent="0.25">
      <c r="A68" s="35"/>
      <c r="B68" s="35"/>
      <c r="C68" s="35" t="s">
        <v>1032</v>
      </c>
      <c r="D68" s="36" t="s">
        <v>1033</v>
      </c>
      <c r="E68" s="37">
        <f>Source!AQ56</f>
        <v>97.55</v>
      </c>
      <c r="F68" s="38"/>
      <c r="G68" s="39" t="s">
        <v>1011</v>
      </c>
      <c r="H68" s="37">
        <f>Source!AV57</f>
        <v>1.0669999999999999</v>
      </c>
      <c r="I68" s="38">
        <f>Source!U56</f>
        <v>2.9589525437999997</v>
      </c>
      <c r="J68" s="37"/>
      <c r="K68" s="38"/>
    </row>
    <row r="69" spans="1:29" ht="14" x14ac:dyDescent="0.25">
      <c r="C69" s="40" t="s">
        <v>1034</v>
      </c>
      <c r="H69" s="60">
        <f>I60+I61+I63+I66+I67+SUM(I64:I65)-SUMIF(AC64:AC65, 5, I64:I65)-SUMIF(AC64:AC65, 6, I64:I65)</f>
        <v>2679.39</v>
      </c>
      <c r="I69" s="60"/>
      <c r="J69" s="60">
        <f>K60+K61+K63+K66+K67+SUM(K64:K65)-SUMIF(AC64:AC65, 5, K64:K65)-SUMIF(AC64:AC65, 6, K64:K65)</f>
        <v>31682.82</v>
      </c>
      <c r="K69" s="60"/>
    </row>
    <row r="70" spans="1:29" ht="14" hidden="1" x14ac:dyDescent="0.25">
      <c r="C70" s="40" t="s">
        <v>1035</v>
      </c>
      <c r="H70" s="54">
        <f>SUMIF(AC64:AC65, 5, I64:I65)+SUMIF(AC64:AC65, 6, I64:I65)</f>
        <v>0</v>
      </c>
      <c r="I70" s="54"/>
      <c r="J70" s="54">
        <f>SUMIF(AC64:AC65, 5, K64:K65)+SUMIF(AC64:AC65, 6, K64:K65)</f>
        <v>0</v>
      </c>
      <c r="K70" s="54"/>
    </row>
    <row r="71" spans="1:29" ht="14" x14ac:dyDescent="0.25">
      <c r="C71" s="40" t="s">
        <v>1036</v>
      </c>
      <c r="H71" s="54">
        <f>I60+I61+I63+I66+I67+SUM(I64:I65)</f>
        <v>2679.39</v>
      </c>
      <c r="I71" s="54"/>
      <c r="J71" s="54">
        <f>K60+K61+K63+K66+K67+SUM(K64:K65)</f>
        <v>31682.82</v>
      </c>
      <c r="K71" s="54"/>
      <c r="O71" s="41">
        <f>I60+I61+I63+I66+I67+SUM(I64:I65)</f>
        <v>2679.39</v>
      </c>
      <c r="P71" s="41">
        <f>K60+K61+K63+K66+K67+SUM(K64:K65)</f>
        <v>31682.82</v>
      </c>
    </row>
    <row r="73" spans="1:29" ht="56" x14ac:dyDescent="0.25">
      <c r="A73" s="27">
        <v>3</v>
      </c>
      <c r="B73" s="27" t="str">
        <f>Source!F62</f>
        <v>3.18-25-1</v>
      </c>
      <c r="C73" s="27" t="s">
        <v>99</v>
      </c>
      <c r="D73" s="29" t="str">
        <f>Source!H62</f>
        <v>100 шт.</v>
      </c>
      <c r="E73" s="28">
        <f>Source!I62</f>
        <v>1.52</v>
      </c>
      <c r="F73" s="31"/>
      <c r="G73" s="30"/>
      <c r="H73" s="28"/>
      <c r="I73" s="31"/>
      <c r="J73" s="28"/>
      <c r="K73" s="31"/>
      <c r="Q73">
        <f>Source!X62</f>
        <v>2331.3200000000002</v>
      </c>
      <c r="R73">
        <f>Source!X63</f>
        <v>131370.15</v>
      </c>
      <c r="S73">
        <f>Source!Y62</f>
        <v>1304.69</v>
      </c>
      <c r="T73">
        <f>Source!Y63</f>
        <v>73519.070000000007</v>
      </c>
      <c r="U73">
        <f>ROUND((175/100)*ROUND(Source!R62, 2), 2)</f>
        <v>45.17</v>
      </c>
      <c r="V73">
        <f>ROUND((0/100)*ROUND(Source!R63, 2), 2)</f>
        <v>0</v>
      </c>
      <c r="AC73">
        <v>0</v>
      </c>
    </row>
    <row r="74" spans="1:29" ht="37.5" x14ac:dyDescent="0.25">
      <c r="C74" s="32" t="str">
        <f>"Объем: "&amp;Source!I62&amp;"=(9+"&amp;"13+"&amp;"15+"&amp;"25+"&amp;"3+"&amp;"20+"&amp;"13+"&amp;"15+"&amp;"3+"&amp;"24+"&amp;"2+"&amp;"10)/"&amp;"100"</f>
        <v>Объем: 1,52=(9+13+15+25+3+20+13+15+3+24+2+10)/100</v>
      </c>
    </row>
    <row r="75" spans="1:29" ht="14.5" x14ac:dyDescent="0.25">
      <c r="A75" s="27"/>
      <c r="B75" s="27"/>
      <c r="C75" s="27" t="s">
        <v>1010</v>
      </c>
      <c r="D75" s="29"/>
      <c r="E75" s="28"/>
      <c r="F75" s="31">
        <f>Source!AO62</f>
        <v>916.6</v>
      </c>
      <c r="G75" s="33" t="s">
        <v>1011</v>
      </c>
      <c r="H75" s="28">
        <f>Source!AV63</f>
        <v>1.0669999999999999</v>
      </c>
      <c r="I75" s="31">
        <f>Source!S62</f>
        <v>2113.02</v>
      </c>
      <c r="J75" s="28">
        <f>IF(Source!BA63&lt;&gt; 0, Source!BA63, 1)</f>
        <v>56.35</v>
      </c>
      <c r="K75" s="31">
        <f>Source!S63</f>
        <v>119068.68</v>
      </c>
    </row>
    <row r="76" spans="1:29" ht="14.5" x14ac:dyDescent="0.25">
      <c r="A76" s="27"/>
      <c r="B76" s="27"/>
      <c r="C76" s="27" t="s">
        <v>1012</v>
      </c>
      <c r="D76" s="29"/>
      <c r="E76" s="28"/>
      <c r="F76" s="31">
        <f>Source!AM62</f>
        <v>95.35</v>
      </c>
      <c r="G76" s="33" t="s">
        <v>1013</v>
      </c>
      <c r="H76" s="28">
        <f>Source!AV63</f>
        <v>1.0669999999999999</v>
      </c>
      <c r="I76" s="31">
        <f>Source!Q62</f>
        <v>238.92</v>
      </c>
      <c r="J76" s="28">
        <f>IF(Source!BB63&lt;&gt; 0, Source!BB63, 1)</f>
        <v>15.04</v>
      </c>
      <c r="K76" s="31">
        <f>Source!Q63</f>
        <v>3593.36</v>
      </c>
    </row>
    <row r="77" spans="1:29" ht="14.5" x14ac:dyDescent="0.25">
      <c r="A77" s="27"/>
      <c r="B77" s="27"/>
      <c r="C77" s="27" t="s">
        <v>1014</v>
      </c>
      <c r="D77" s="29"/>
      <c r="E77" s="28"/>
      <c r="F77" s="31">
        <f>Source!AN62</f>
        <v>10.3</v>
      </c>
      <c r="G77" s="33" t="s">
        <v>1013</v>
      </c>
      <c r="H77" s="28">
        <f>Source!AV63</f>
        <v>1.0669999999999999</v>
      </c>
      <c r="I77" s="34">
        <f>Source!R62</f>
        <v>25.81</v>
      </c>
      <c r="J77" s="28">
        <f>IF(Source!BS63&lt;&gt; 0, Source!BS63, 1)</f>
        <v>56.35</v>
      </c>
      <c r="K77" s="34">
        <f>Source!R63</f>
        <v>1454.39</v>
      </c>
    </row>
    <row r="78" spans="1:29" ht="14.5" x14ac:dyDescent="0.25">
      <c r="A78" s="27"/>
      <c r="B78" s="27"/>
      <c r="C78" s="27" t="s">
        <v>1015</v>
      </c>
      <c r="D78" s="29"/>
      <c r="E78" s="28"/>
      <c r="F78" s="31">
        <f>Source!AL62</f>
        <v>2078.86</v>
      </c>
      <c r="G78" s="33" t="s">
        <v>3</v>
      </c>
      <c r="H78" s="28">
        <f>Source!AW63</f>
        <v>1</v>
      </c>
      <c r="I78" s="31">
        <f>Source!P62</f>
        <v>3159.87</v>
      </c>
      <c r="J78" s="28">
        <f>IF(Source!BC63&lt;&gt; 0, Source!BC63, 1)</f>
        <v>20.83</v>
      </c>
      <c r="K78" s="31">
        <f>Source!P63</f>
        <v>65820.09</v>
      </c>
    </row>
    <row r="79" spans="1:29" ht="55" x14ac:dyDescent="0.25">
      <c r="A79" s="27" t="s">
        <v>100</v>
      </c>
      <c r="B79" s="27" t="str">
        <f>Source!F64</f>
        <v>КА. п. 2</v>
      </c>
      <c r="C79" s="27" t="s">
        <v>1017</v>
      </c>
      <c r="D79" s="29" t="str">
        <f>Source!H64</f>
        <v/>
      </c>
      <c r="E79" s="28">
        <f>Source!I64</f>
        <v>9</v>
      </c>
      <c r="F79" s="31">
        <f>Source!AK64</f>
        <v>431.97</v>
      </c>
      <c r="G79" s="33" t="s">
        <v>3</v>
      </c>
      <c r="H79" s="28">
        <f>Source!AW65</f>
        <v>1</v>
      </c>
      <c r="I79" s="31">
        <f>Source!O64</f>
        <v>3887.73</v>
      </c>
      <c r="J79" s="28">
        <f>IF(Source!BC65&lt;&gt; 0, Source!BC65, 1)</f>
        <v>9.84</v>
      </c>
      <c r="K79" s="31">
        <f>Source!O65</f>
        <v>38255.26</v>
      </c>
      <c r="Q79">
        <f>Source!X64</f>
        <v>0</v>
      </c>
      <c r="R79">
        <f>Source!X65</f>
        <v>0</v>
      </c>
      <c r="S79">
        <f>Source!Y64</f>
        <v>0</v>
      </c>
      <c r="T79">
        <f>Source!Y65</f>
        <v>0</v>
      </c>
      <c r="U79">
        <f>ROUND((175/100)*ROUND(Source!R64, 2), 2)</f>
        <v>0</v>
      </c>
      <c r="V79">
        <f>ROUND((0/100)*ROUND(Source!R65, 2), 2)</f>
        <v>0</v>
      </c>
      <c r="AC79">
        <v>3</v>
      </c>
    </row>
    <row r="80" spans="1:29" ht="55" x14ac:dyDescent="0.25">
      <c r="A80" s="27" t="s">
        <v>101</v>
      </c>
      <c r="B80" s="27" t="str">
        <f>Source!F66</f>
        <v>КА. п. 3</v>
      </c>
      <c r="C80" s="27" t="s">
        <v>1018</v>
      </c>
      <c r="D80" s="29" t="str">
        <f>Source!H66</f>
        <v/>
      </c>
      <c r="E80" s="28">
        <f>Source!I66</f>
        <v>13</v>
      </c>
      <c r="F80" s="31">
        <f>Source!AK66</f>
        <v>494.25</v>
      </c>
      <c r="G80" s="33" t="s">
        <v>3</v>
      </c>
      <c r="H80" s="28">
        <f>Source!AW67</f>
        <v>1</v>
      </c>
      <c r="I80" s="31">
        <f>Source!O66</f>
        <v>6425.25</v>
      </c>
      <c r="J80" s="28">
        <f>IF(Source!BC67&lt;&gt; 0, Source!BC67, 1)</f>
        <v>9.84</v>
      </c>
      <c r="K80" s="31">
        <f>Source!O67</f>
        <v>63224.46</v>
      </c>
      <c r="Q80">
        <f>Source!X66</f>
        <v>0</v>
      </c>
      <c r="R80">
        <f>Source!X67</f>
        <v>0</v>
      </c>
      <c r="S80">
        <f>Source!Y66</f>
        <v>0</v>
      </c>
      <c r="T80">
        <f>Source!Y67</f>
        <v>0</v>
      </c>
      <c r="U80">
        <f>ROUND((175/100)*ROUND(Source!R66, 2), 2)</f>
        <v>0</v>
      </c>
      <c r="V80">
        <f>ROUND((0/100)*ROUND(Source!R67, 2), 2)</f>
        <v>0</v>
      </c>
      <c r="AC80">
        <v>3</v>
      </c>
    </row>
    <row r="81" spans="1:29" ht="55" x14ac:dyDescent="0.25">
      <c r="A81" s="27" t="s">
        <v>102</v>
      </c>
      <c r="B81" s="27" t="str">
        <f>Source!F68</f>
        <v>КА. п. 4</v>
      </c>
      <c r="C81" s="27" t="s">
        <v>1019</v>
      </c>
      <c r="D81" s="29" t="str">
        <f>Source!H68</f>
        <v/>
      </c>
      <c r="E81" s="28">
        <f>Source!I68</f>
        <v>15</v>
      </c>
      <c r="F81" s="31">
        <f>Source!AK68</f>
        <v>545.65000000000009</v>
      </c>
      <c r="G81" s="33" t="s">
        <v>3</v>
      </c>
      <c r="H81" s="28">
        <f>Source!AW69</f>
        <v>1</v>
      </c>
      <c r="I81" s="31">
        <f>Source!O68</f>
        <v>8184.75</v>
      </c>
      <c r="J81" s="28">
        <f>IF(Source!BC69&lt;&gt; 0, Source!BC69, 1)</f>
        <v>9.84</v>
      </c>
      <c r="K81" s="31">
        <f>Source!O69</f>
        <v>80537.94</v>
      </c>
      <c r="Q81">
        <f>Source!X68</f>
        <v>0</v>
      </c>
      <c r="R81">
        <f>Source!X69</f>
        <v>0</v>
      </c>
      <c r="S81">
        <f>Source!Y68</f>
        <v>0</v>
      </c>
      <c r="T81">
        <f>Source!Y69</f>
        <v>0</v>
      </c>
      <c r="U81">
        <f>ROUND((175/100)*ROUND(Source!R68, 2), 2)</f>
        <v>0</v>
      </c>
      <c r="V81">
        <f>ROUND((0/100)*ROUND(Source!R69, 2), 2)</f>
        <v>0</v>
      </c>
      <c r="AC81">
        <v>3</v>
      </c>
    </row>
    <row r="82" spans="1:29" ht="55" x14ac:dyDescent="0.25">
      <c r="A82" s="27" t="s">
        <v>103</v>
      </c>
      <c r="B82" s="27" t="str">
        <f>Source!F70</f>
        <v>КА. п. 5</v>
      </c>
      <c r="C82" s="27" t="s">
        <v>1020</v>
      </c>
      <c r="D82" s="29" t="str">
        <f>Source!H70</f>
        <v/>
      </c>
      <c r="E82" s="28">
        <f>Source!I70</f>
        <v>24.999999999999996</v>
      </c>
      <c r="F82" s="31">
        <f>Source!AK70</f>
        <v>601.46999999999991</v>
      </c>
      <c r="G82" s="33" t="s">
        <v>3</v>
      </c>
      <c r="H82" s="28">
        <f>Source!AW71</f>
        <v>1</v>
      </c>
      <c r="I82" s="31">
        <f>Source!O70</f>
        <v>15036.75</v>
      </c>
      <c r="J82" s="28">
        <f>IF(Source!BC71&lt;&gt; 0, Source!BC71, 1)</f>
        <v>9.84</v>
      </c>
      <c r="K82" s="31">
        <f>Source!O71</f>
        <v>147961.62</v>
      </c>
      <c r="Q82">
        <f>Source!X70</f>
        <v>0</v>
      </c>
      <c r="R82">
        <f>Source!X71</f>
        <v>0</v>
      </c>
      <c r="S82">
        <f>Source!Y70</f>
        <v>0</v>
      </c>
      <c r="T82">
        <f>Source!Y71</f>
        <v>0</v>
      </c>
      <c r="U82">
        <f>ROUND((175/100)*ROUND(Source!R70, 2), 2)</f>
        <v>0</v>
      </c>
      <c r="V82">
        <f>ROUND((0/100)*ROUND(Source!R71, 2), 2)</f>
        <v>0</v>
      </c>
      <c r="AC82">
        <v>3</v>
      </c>
    </row>
    <row r="83" spans="1:29" ht="55" x14ac:dyDescent="0.25">
      <c r="A83" s="27" t="s">
        <v>104</v>
      </c>
      <c r="B83" s="27" t="str">
        <f>Source!F72</f>
        <v>КА. п. 6</v>
      </c>
      <c r="C83" s="27" t="s">
        <v>1021</v>
      </c>
      <c r="D83" s="29" t="str">
        <f>Source!H72</f>
        <v/>
      </c>
      <c r="E83" s="28">
        <f>Source!I72</f>
        <v>3</v>
      </c>
      <c r="F83" s="31">
        <f>Source!AK72</f>
        <v>660.1</v>
      </c>
      <c r="G83" s="33" t="s">
        <v>3</v>
      </c>
      <c r="H83" s="28">
        <f>Source!AW73</f>
        <v>1</v>
      </c>
      <c r="I83" s="31">
        <f>Source!O72</f>
        <v>1980.3</v>
      </c>
      <c r="J83" s="28">
        <f>IF(Source!BC73&lt;&gt; 0, Source!BC73, 1)</f>
        <v>9.84</v>
      </c>
      <c r="K83" s="31">
        <f>Source!O73</f>
        <v>19486.150000000001</v>
      </c>
      <c r="Q83">
        <f>Source!X72</f>
        <v>0</v>
      </c>
      <c r="R83">
        <f>Source!X73</f>
        <v>0</v>
      </c>
      <c r="S83">
        <f>Source!Y72</f>
        <v>0</v>
      </c>
      <c r="T83">
        <f>Source!Y73</f>
        <v>0</v>
      </c>
      <c r="U83">
        <f>ROUND((175/100)*ROUND(Source!R72, 2), 2)</f>
        <v>0</v>
      </c>
      <c r="V83">
        <f>ROUND((0/100)*ROUND(Source!R73, 2), 2)</f>
        <v>0</v>
      </c>
      <c r="AC83">
        <v>3</v>
      </c>
    </row>
    <row r="84" spans="1:29" ht="55" x14ac:dyDescent="0.25">
      <c r="A84" s="27" t="s">
        <v>105</v>
      </c>
      <c r="B84" s="27" t="str">
        <f>Source!F74</f>
        <v>КА. п. 7</v>
      </c>
      <c r="C84" s="27" t="s">
        <v>1022</v>
      </c>
      <c r="D84" s="29" t="str">
        <f>Source!H74</f>
        <v/>
      </c>
      <c r="E84" s="28">
        <f>Source!I74</f>
        <v>20</v>
      </c>
      <c r="F84" s="31">
        <f>Source!AK74</f>
        <v>726.04</v>
      </c>
      <c r="G84" s="33" t="s">
        <v>3</v>
      </c>
      <c r="H84" s="28">
        <f>Source!AW75</f>
        <v>1</v>
      </c>
      <c r="I84" s="31">
        <f>Source!O74</f>
        <v>14520.8</v>
      </c>
      <c r="J84" s="28">
        <f>IF(Source!BC75&lt;&gt; 0, Source!BC75, 1)</f>
        <v>9.84</v>
      </c>
      <c r="K84" s="31">
        <f>Source!O75</f>
        <v>142884.67000000001</v>
      </c>
      <c r="Q84">
        <f>Source!X74</f>
        <v>0</v>
      </c>
      <c r="R84">
        <f>Source!X75</f>
        <v>0</v>
      </c>
      <c r="S84">
        <f>Source!Y74</f>
        <v>0</v>
      </c>
      <c r="T84">
        <f>Source!Y75</f>
        <v>0</v>
      </c>
      <c r="U84">
        <f>ROUND((175/100)*ROUND(Source!R74, 2), 2)</f>
        <v>0</v>
      </c>
      <c r="V84">
        <f>ROUND((0/100)*ROUND(Source!R75, 2), 2)</f>
        <v>0</v>
      </c>
      <c r="AC84">
        <v>3</v>
      </c>
    </row>
    <row r="85" spans="1:29" ht="55" x14ac:dyDescent="0.25">
      <c r="A85" s="27" t="s">
        <v>106</v>
      </c>
      <c r="B85" s="27" t="str">
        <f>Source!F76</f>
        <v>КА. п. 8</v>
      </c>
      <c r="C85" s="27" t="s">
        <v>1023</v>
      </c>
      <c r="D85" s="29" t="str">
        <f>Source!H76</f>
        <v/>
      </c>
      <c r="E85" s="28">
        <f>Source!I76</f>
        <v>13</v>
      </c>
      <c r="F85" s="31">
        <f>Source!AK76</f>
        <v>781.86</v>
      </c>
      <c r="G85" s="33" t="s">
        <v>3</v>
      </c>
      <c r="H85" s="28">
        <f>Source!AW77</f>
        <v>1</v>
      </c>
      <c r="I85" s="31">
        <f>Source!O76</f>
        <v>10164.18</v>
      </c>
      <c r="J85" s="28">
        <f>IF(Source!BC77&lt;&gt; 0, Source!BC77, 1)</f>
        <v>9.84</v>
      </c>
      <c r="K85" s="31">
        <f>Source!O77</f>
        <v>100015.53</v>
      </c>
      <c r="Q85">
        <f>Source!X76</f>
        <v>0</v>
      </c>
      <c r="R85">
        <f>Source!X77</f>
        <v>0</v>
      </c>
      <c r="S85">
        <f>Source!Y76</f>
        <v>0</v>
      </c>
      <c r="T85">
        <f>Source!Y77</f>
        <v>0</v>
      </c>
      <c r="U85">
        <f>ROUND((175/100)*ROUND(Source!R76, 2), 2)</f>
        <v>0</v>
      </c>
      <c r="V85">
        <f>ROUND((0/100)*ROUND(Source!R77, 2), 2)</f>
        <v>0</v>
      </c>
      <c r="AC85">
        <v>3</v>
      </c>
    </row>
    <row r="86" spans="1:29" ht="55" x14ac:dyDescent="0.25">
      <c r="A86" s="27" t="s">
        <v>107</v>
      </c>
      <c r="B86" s="27" t="str">
        <f>Source!F78</f>
        <v>КА. п. 9</v>
      </c>
      <c r="C86" s="27" t="s">
        <v>1024</v>
      </c>
      <c r="D86" s="29" t="str">
        <f>Source!H78</f>
        <v/>
      </c>
      <c r="E86" s="28">
        <f>Source!I78</f>
        <v>15</v>
      </c>
      <c r="F86" s="31">
        <f>Source!AK78</f>
        <v>837.84999999999991</v>
      </c>
      <c r="G86" s="33" t="s">
        <v>3</v>
      </c>
      <c r="H86" s="28">
        <f>Source!AW79</f>
        <v>1</v>
      </c>
      <c r="I86" s="31">
        <f>Source!O78</f>
        <v>12567.75</v>
      </c>
      <c r="J86" s="28">
        <f>IF(Source!BC79&lt;&gt; 0, Source!BC79, 1)</f>
        <v>9.84</v>
      </c>
      <c r="K86" s="31">
        <f>Source!O79</f>
        <v>123666.66</v>
      </c>
      <c r="Q86">
        <f>Source!X78</f>
        <v>0</v>
      </c>
      <c r="R86">
        <f>Source!X79</f>
        <v>0</v>
      </c>
      <c r="S86">
        <f>Source!Y78</f>
        <v>0</v>
      </c>
      <c r="T86">
        <f>Source!Y79</f>
        <v>0</v>
      </c>
      <c r="U86">
        <f>ROUND((175/100)*ROUND(Source!R78, 2), 2)</f>
        <v>0</v>
      </c>
      <c r="V86">
        <f>ROUND((0/100)*ROUND(Source!R79, 2), 2)</f>
        <v>0</v>
      </c>
      <c r="AC86">
        <v>3</v>
      </c>
    </row>
    <row r="87" spans="1:29" ht="55" x14ac:dyDescent="0.25">
      <c r="A87" s="27" t="s">
        <v>108</v>
      </c>
      <c r="B87" s="27" t="str">
        <f>Source!F80</f>
        <v>КА. п. 10</v>
      </c>
      <c r="C87" s="27" t="s">
        <v>1025</v>
      </c>
      <c r="D87" s="29" t="str">
        <f>Source!H80</f>
        <v/>
      </c>
      <c r="E87" s="28">
        <f>Source!I80</f>
        <v>3</v>
      </c>
      <c r="F87" s="31">
        <f>Source!AK80</f>
        <v>848.72</v>
      </c>
      <c r="G87" s="33" t="s">
        <v>3</v>
      </c>
      <c r="H87" s="28">
        <f>Source!AW81</f>
        <v>1</v>
      </c>
      <c r="I87" s="31">
        <f>Source!O80</f>
        <v>2546.16</v>
      </c>
      <c r="J87" s="28">
        <f>IF(Source!BC81&lt;&gt; 0, Source!BC81, 1)</f>
        <v>9.84</v>
      </c>
      <c r="K87" s="31">
        <f>Source!O81</f>
        <v>25054.21</v>
      </c>
      <c r="Q87">
        <f>Source!X80</f>
        <v>0</v>
      </c>
      <c r="R87">
        <f>Source!X81</f>
        <v>0</v>
      </c>
      <c r="S87">
        <f>Source!Y80</f>
        <v>0</v>
      </c>
      <c r="T87">
        <f>Source!Y81</f>
        <v>0</v>
      </c>
      <c r="U87">
        <f>ROUND((175/100)*ROUND(Source!R80, 2), 2)</f>
        <v>0</v>
      </c>
      <c r="V87">
        <f>ROUND((0/100)*ROUND(Source!R81, 2), 2)</f>
        <v>0</v>
      </c>
      <c r="AC87">
        <v>3</v>
      </c>
    </row>
    <row r="88" spans="1:29" ht="55" x14ac:dyDescent="0.25">
      <c r="A88" s="27" t="s">
        <v>109</v>
      </c>
      <c r="B88" s="27" t="str">
        <f>Source!F82</f>
        <v>КА. п. 11</v>
      </c>
      <c r="C88" s="27" t="s">
        <v>1026</v>
      </c>
      <c r="D88" s="29" t="str">
        <f>Source!H82</f>
        <v/>
      </c>
      <c r="E88" s="28">
        <f>Source!I82</f>
        <v>24</v>
      </c>
      <c r="F88" s="31">
        <f>Source!AK82</f>
        <v>956.8</v>
      </c>
      <c r="G88" s="33" t="s">
        <v>3</v>
      </c>
      <c r="H88" s="28">
        <f>Source!AW83</f>
        <v>1</v>
      </c>
      <c r="I88" s="31">
        <f>Source!O82</f>
        <v>22963.200000000001</v>
      </c>
      <c r="J88" s="28">
        <f>IF(Source!BC83&lt;&gt; 0, Source!BC83, 1)</f>
        <v>9.84</v>
      </c>
      <c r="K88" s="31">
        <f>Source!O83</f>
        <v>225957.89</v>
      </c>
      <c r="Q88">
        <f>Source!X82</f>
        <v>0</v>
      </c>
      <c r="R88">
        <f>Source!X83</f>
        <v>0</v>
      </c>
      <c r="S88">
        <f>Source!Y82</f>
        <v>0</v>
      </c>
      <c r="T88">
        <f>Source!Y83</f>
        <v>0</v>
      </c>
      <c r="U88">
        <f>ROUND((175/100)*ROUND(Source!R82, 2), 2)</f>
        <v>0</v>
      </c>
      <c r="V88">
        <f>ROUND((0/100)*ROUND(Source!R83, 2), 2)</f>
        <v>0</v>
      </c>
      <c r="AC88">
        <v>3</v>
      </c>
    </row>
    <row r="89" spans="1:29" ht="55" x14ac:dyDescent="0.25">
      <c r="A89" s="27" t="s">
        <v>110</v>
      </c>
      <c r="B89" s="27" t="str">
        <f>Source!F84</f>
        <v>КА. п. 12</v>
      </c>
      <c r="C89" s="27" t="s">
        <v>1027</v>
      </c>
      <c r="D89" s="29" t="str">
        <f>Source!H84</f>
        <v/>
      </c>
      <c r="E89" s="28">
        <f>Source!I84</f>
        <v>2</v>
      </c>
      <c r="F89" s="31">
        <f>Source!AK84</f>
        <v>963.68999999999994</v>
      </c>
      <c r="G89" s="33" t="s">
        <v>3</v>
      </c>
      <c r="H89" s="28">
        <f>Source!AW85</f>
        <v>1</v>
      </c>
      <c r="I89" s="31">
        <f>Source!O84</f>
        <v>1927.38</v>
      </c>
      <c r="J89" s="28">
        <f>IF(Source!BC85&lt;&gt; 0, Source!BC85, 1)</f>
        <v>9.84</v>
      </c>
      <c r="K89" s="31">
        <f>Source!O85</f>
        <v>18965.419999999998</v>
      </c>
      <c r="Q89">
        <f>Source!X84</f>
        <v>0</v>
      </c>
      <c r="R89">
        <f>Source!X85</f>
        <v>0</v>
      </c>
      <c r="S89">
        <f>Source!Y84</f>
        <v>0</v>
      </c>
      <c r="T89">
        <f>Source!Y85</f>
        <v>0</v>
      </c>
      <c r="U89">
        <f>ROUND((175/100)*ROUND(Source!R84, 2), 2)</f>
        <v>0</v>
      </c>
      <c r="V89">
        <f>ROUND((0/100)*ROUND(Source!R85, 2), 2)</f>
        <v>0</v>
      </c>
      <c r="AC89">
        <v>3</v>
      </c>
    </row>
    <row r="90" spans="1:29" ht="68" x14ac:dyDescent="0.25">
      <c r="A90" s="27" t="s">
        <v>111</v>
      </c>
      <c r="B90" s="27" t="str">
        <f>Source!F86</f>
        <v>КА. п. 13</v>
      </c>
      <c r="C90" s="27" t="s">
        <v>1028</v>
      </c>
      <c r="D90" s="29" t="str">
        <f>Source!H86</f>
        <v/>
      </c>
      <c r="E90" s="28">
        <f>Source!I86</f>
        <v>10</v>
      </c>
      <c r="F90" s="31">
        <f>Source!AK86</f>
        <v>1071.3399999999999</v>
      </c>
      <c r="G90" s="33" t="s">
        <v>3</v>
      </c>
      <c r="H90" s="28">
        <f>Source!AW87</f>
        <v>1</v>
      </c>
      <c r="I90" s="31">
        <f>Source!O86</f>
        <v>10713.4</v>
      </c>
      <c r="J90" s="28">
        <f>IF(Source!BC87&lt;&gt; 0, Source!BC87, 1)</f>
        <v>9.84</v>
      </c>
      <c r="K90" s="31">
        <f>Source!O87</f>
        <v>105419.86</v>
      </c>
      <c r="Q90">
        <f>Source!X86</f>
        <v>0</v>
      </c>
      <c r="R90">
        <f>Source!X87</f>
        <v>0</v>
      </c>
      <c r="S90">
        <f>Source!Y86</f>
        <v>0</v>
      </c>
      <c r="T90">
        <f>Source!Y87</f>
        <v>0</v>
      </c>
      <c r="U90">
        <f>ROUND((175/100)*ROUND(Source!R86, 2), 2)</f>
        <v>0</v>
      </c>
      <c r="V90">
        <f>ROUND((0/100)*ROUND(Source!R87, 2), 2)</f>
        <v>0</v>
      </c>
      <c r="AC90">
        <v>3</v>
      </c>
    </row>
    <row r="91" spans="1:29" ht="14.5" x14ac:dyDescent="0.25">
      <c r="A91" s="27"/>
      <c r="B91" s="27"/>
      <c r="C91" s="27" t="s">
        <v>1029</v>
      </c>
      <c r="D91" s="29" t="s">
        <v>1030</v>
      </c>
      <c r="E91" s="28">
        <f>Source!BZ63</f>
        <v>109</v>
      </c>
      <c r="F91" s="31"/>
      <c r="G91" s="30"/>
      <c r="H91" s="28"/>
      <c r="I91" s="31">
        <f>SUM(Q73:Q90)</f>
        <v>2331.3200000000002</v>
      </c>
      <c r="J91" s="28">
        <f>Source!AT63</f>
        <v>109</v>
      </c>
      <c r="K91" s="31">
        <f>SUM(R73:R90)</f>
        <v>131370.15</v>
      </c>
    </row>
    <row r="92" spans="1:29" ht="14.5" x14ac:dyDescent="0.25">
      <c r="A92" s="27"/>
      <c r="B92" s="27"/>
      <c r="C92" s="27" t="s">
        <v>1031</v>
      </c>
      <c r="D92" s="29" t="s">
        <v>1030</v>
      </c>
      <c r="E92" s="28">
        <f>Source!CA63</f>
        <v>61</v>
      </c>
      <c r="F92" s="31"/>
      <c r="G92" s="30"/>
      <c r="H92" s="28"/>
      <c r="I92" s="31">
        <f>SUM(S73:S91)</f>
        <v>1304.69</v>
      </c>
      <c r="J92" s="28">
        <f>Source!AU63</f>
        <v>61</v>
      </c>
      <c r="K92" s="31">
        <f>SUM(T73:T91)</f>
        <v>73519.070000000007</v>
      </c>
    </row>
    <row r="93" spans="1:29" ht="14.5" x14ac:dyDescent="0.25">
      <c r="A93" s="35"/>
      <c r="B93" s="35"/>
      <c r="C93" s="35" t="s">
        <v>1032</v>
      </c>
      <c r="D93" s="36" t="s">
        <v>1033</v>
      </c>
      <c r="E93" s="37">
        <f>Source!AQ62</f>
        <v>74.7</v>
      </c>
      <c r="F93" s="38"/>
      <c r="G93" s="39" t="s">
        <v>1011</v>
      </c>
      <c r="H93" s="37">
        <f>Source!AV63</f>
        <v>1.0669999999999999</v>
      </c>
      <c r="I93" s="38">
        <f>Source!U62</f>
        <v>172.20466818719996</v>
      </c>
      <c r="J93" s="37"/>
      <c r="K93" s="38"/>
    </row>
    <row r="94" spans="1:29" ht="14" x14ac:dyDescent="0.25">
      <c r="C94" s="40" t="s">
        <v>1034</v>
      </c>
      <c r="H94" s="60">
        <f>I75+I76+I78+I91+I92+SUM(I79:I90)-SUMIF(AC79:AC90, 5, I79:I90)-SUMIF(AC79:AC90, 6, I79:I90)</f>
        <v>120065.47</v>
      </c>
      <c r="I94" s="60"/>
      <c r="J94" s="60">
        <f>K75+K76+K78+K91+K92+SUM(K79:K90)-SUMIF(AC79:AC90, 5, K79:K90)-SUMIF(AC79:AC90, 6, K79:K90)</f>
        <v>1484801.0200000003</v>
      </c>
      <c r="K94" s="60"/>
    </row>
    <row r="95" spans="1:29" ht="14" hidden="1" x14ac:dyDescent="0.25">
      <c r="C95" s="40" t="s">
        <v>1035</v>
      </c>
      <c r="H95" s="54">
        <f>SUMIF(AC79:AC90, 5, I79:I90)+SUMIF(AC79:AC90, 6, I79:I90)</f>
        <v>0</v>
      </c>
      <c r="I95" s="54"/>
      <c r="J95" s="54">
        <f>SUMIF(AC79:AC90, 5, K79:K90)+SUMIF(AC79:AC90, 6, K79:K90)</f>
        <v>0</v>
      </c>
      <c r="K95" s="54"/>
    </row>
    <row r="96" spans="1:29" ht="14" x14ac:dyDescent="0.25">
      <c r="C96" s="40" t="s">
        <v>1036</v>
      </c>
      <c r="H96" s="54">
        <f>I75+I76+I78+I91+I92+SUM(I79:I90)</f>
        <v>120065.47</v>
      </c>
      <c r="I96" s="54"/>
      <c r="J96" s="54">
        <f>K75+K76+K78+K91+K92+SUM(K79:K90)</f>
        <v>1484801.0200000003</v>
      </c>
      <c r="K96" s="54"/>
      <c r="O96" s="41">
        <f>I75+I76+I78+I91+I92+SUM(I79:I90)</f>
        <v>120065.47</v>
      </c>
      <c r="P96" s="41">
        <f>K75+K76+K78+K91+K92+SUM(K79:K90)</f>
        <v>1484801.0200000003</v>
      </c>
    </row>
    <row r="98" spans="1:29" ht="56" x14ac:dyDescent="0.25">
      <c r="A98" s="27">
        <v>4</v>
      </c>
      <c r="B98" s="27" t="str">
        <f>Source!F88</f>
        <v>3.18-25-1</v>
      </c>
      <c r="C98" s="27" t="s">
        <v>99</v>
      </c>
      <c r="D98" s="29" t="str">
        <f>Source!H88</f>
        <v>100 шт.</v>
      </c>
      <c r="E98" s="28">
        <f>Source!I88</f>
        <v>0.01</v>
      </c>
      <c r="F98" s="31"/>
      <c r="G98" s="30"/>
      <c r="H98" s="28"/>
      <c r="I98" s="31"/>
      <c r="J98" s="28"/>
      <c r="K98" s="31"/>
      <c r="Q98">
        <f>Source!X88</f>
        <v>15.34</v>
      </c>
      <c r="R98">
        <f>Source!X89</f>
        <v>864.21</v>
      </c>
      <c r="S98">
        <f>Source!Y88</f>
        <v>8.58</v>
      </c>
      <c r="T98">
        <f>Source!Y89</f>
        <v>483.64</v>
      </c>
      <c r="U98">
        <f>ROUND((175/100)*ROUND(Source!R88, 2), 2)</f>
        <v>0.3</v>
      </c>
      <c r="V98">
        <f>ROUND((0/100)*ROUND(Source!R89, 2), 2)</f>
        <v>0</v>
      </c>
      <c r="AC98">
        <v>0</v>
      </c>
    </row>
    <row r="99" spans="1:29" x14ac:dyDescent="0.25">
      <c r="C99" s="32" t="str">
        <f>"Объем: "&amp;Source!I88&amp;"=(1)/"&amp;"100"</f>
        <v>Объем: 0,01=(1)/100</v>
      </c>
    </row>
    <row r="100" spans="1:29" ht="14.5" x14ac:dyDescent="0.25">
      <c r="A100" s="27"/>
      <c r="B100" s="27"/>
      <c r="C100" s="27" t="s">
        <v>1010</v>
      </c>
      <c r="D100" s="29"/>
      <c r="E100" s="28"/>
      <c r="F100" s="31">
        <f>Source!AO88</f>
        <v>916.6</v>
      </c>
      <c r="G100" s="33" t="s">
        <v>1011</v>
      </c>
      <c r="H100" s="28">
        <f>Source!AV89</f>
        <v>1.0669999999999999</v>
      </c>
      <c r="I100" s="31">
        <f>Source!S88</f>
        <v>13.9</v>
      </c>
      <c r="J100" s="28">
        <f>IF(Source!BA89&lt;&gt; 0, Source!BA89, 1)</f>
        <v>56.35</v>
      </c>
      <c r="K100" s="31">
        <f>Source!S89</f>
        <v>783.27</v>
      </c>
    </row>
    <row r="101" spans="1:29" ht="14.5" x14ac:dyDescent="0.25">
      <c r="A101" s="27"/>
      <c r="B101" s="27"/>
      <c r="C101" s="27" t="s">
        <v>1012</v>
      </c>
      <c r="D101" s="29"/>
      <c r="E101" s="28"/>
      <c r="F101" s="31">
        <f>Source!AM88</f>
        <v>95.35</v>
      </c>
      <c r="G101" s="33" t="s">
        <v>1013</v>
      </c>
      <c r="H101" s="28">
        <f>Source!AV89</f>
        <v>1.0669999999999999</v>
      </c>
      <c r="I101" s="31">
        <f>Source!Q88</f>
        <v>1.57</v>
      </c>
      <c r="J101" s="28">
        <f>IF(Source!BB89&lt;&gt; 0, Source!BB89, 1)</f>
        <v>15.04</v>
      </c>
      <c r="K101" s="31">
        <f>Source!Q89</f>
        <v>23.61</v>
      </c>
    </row>
    <row r="102" spans="1:29" ht="14.5" x14ac:dyDescent="0.25">
      <c r="A102" s="27"/>
      <c r="B102" s="27"/>
      <c r="C102" s="27" t="s">
        <v>1014</v>
      </c>
      <c r="D102" s="29"/>
      <c r="E102" s="28"/>
      <c r="F102" s="31">
        <f>Source!AN88</f>
        <v>10.3</v>
      </c>
      <c r="G102" s="33" t="s">
        <v>1013</v>
      </c>
      <c r="H102" s="28">
        <f>Source!AV89</f>
        <v>1.0669999999999999</v>
      </c>
      <c r="I102" s="34">
        <f>Source!R88</f>
        <v>0.17</v>
      </c>
      <c r="J102" s="28">
        <f>IF(Source!BS89&lt;&gt; 0, Source!BS89, 1)</f>
        <v>56.35</v>
      </c>
      <c r="K102" s="34">
        <f>Source!R89</f>
        <v>9.58</v>
      </c>
    </row>
    <row r="103" spans="1:29" ht="14.5" x14ac:dyDescent="0.25">
      <c r="A103" s="27"/>
      <c r="B103" s="27"/>
      <c r="C103" s="27" t="s">
        <v>1015</v>
      </c>
      <c r="D103" s="29"/>
      <c r="E103" s="28"/>
      <c r="F103" s="31">
        <f>Source!AL88</f>
        <v>2078.86</v>
      </c>
      <c r="G103" s="33" t="s">
        <v>3</v>
      </c>
      <c r="H103" s="28">
        <f>Source!AW89</f>
        <v>1</v>
      </c>
      <c r="I103" s="31">
        <f>Source!P88</f>
        <v>20.79</v>
      </c>
      <c r="J103" s="28">
        <f>IF(Source!BC89&lt;&gt; 0, Source!BC89, 1)</f>
        <v>20.83</v>
      </c>
      <c r="K103" s="31">
        <f>Source!P89</f>
        <v>433.06</v>
      </c>
    </row>
    <row r="104" spans="1:29" ht="55" x14ac:dyDescent="0.25">
      <c r="A104" s="27" t="s">
        <v>113</v>
      </c>
      <c r="B104" s="27" t="str">
        <f>Source!F90</f>
        <v>КА. п. 16</v>
      </c>
      <c r="C104" s="27" t="s">
        <v>1039</v>
      </c>
      <c r="D104" s="29" t="str">
        <f>Source!H90</f>
        <v>шт.</v>
      </c>
      <c r="E104" s="28">
        <f>Source!I90</f>
        <v>1</v>
      </c>
      <c r="F104" s="31">
        <f>Source!AK90</f>
        <v>342.75</v>
      </c>
      <c r="G104" s="33" t="s">
        <v>3</v>
      </c>
      <c r="H104" s="28">
        <f>Source!AW91</f>
        <v>1</v>
      </c>
      <c r="I104" s="31">
        <f>Source!O90</f>
        <v>342.75</v>
      </c>
      <c r="J104" s="28">
        <f>IF(Source!BC91&lt;&gt; 0, Source!BC91, 1)</f>
        <v>9.84</v>
      </c>
      <c r="K104" s="31">
        <f>Source!O91</f>
        <v>3372.66</v>
      </c>
      <c r="Q104">
        <f>Source!X90</f>
        <v>0</v>
      </c>
      <c r="R104">
        <f>Source!X91</f>
        <v>0</v>
      </c>
      <c r="S104">
        <f>Source!Y90</f>
        <v>0</v>
      </c>
      <c r="T104">
        <f>Source!Y91</f>
        <v>0</v>
      </c>
      <c r="U104">
        <f>ROUND((175/100)*ROUND(Source!R90, 2), 2)</f>
        <v>0</v>
      </c>
      <c r="V104">
        <f>ROUND((0/100)*ROUND(Source!R91, 2), 2)</f>
        <v>0</v>
      </c>
      <c r="AC104">
        <v>3</v>
      </c>
    </row>
    <row r="105" spans="1:29" ht="14.5" x14ac:dyDescent="0.25">
      <c r="A105" s="27"/>
      <c r="B105" s="27"/>
      <c r="C105" s="27" t="s">
        <v>1029</v>
      </c>
      <c r="D105" s="29" t="s">
        <v>1030</v>
      </c>
      <c r="E105" s="28">
        <f>Source!BZ89</f>
        <v>109</v>
      </c>
      <c r="F105" s="31"/>
      <c r="G105" s="30"/>
      <c r="H105" s="28"/>
      <c r="I105" s="31">
        <f>SUM(Q98:Q104)</f>
        <v>15.34</v>
      </c>
      <c r="J105" s="28">
        <f>Source!AT89</f>
        <v>109</v>
      </c>
      <c r="K105" s="31">
        <f>SUM(R98:R104)</f>
        <v>864.21</v>
      </c>
    </row>
    <row r="106" spans="1:29" ht="14.5" x14ac:dyDescent="0.25">
      <c r="A106" s="27"/>
      <c r="B106" s="27"/>
      <c r="C106" s="27" t="s">
        <v>1031</v>
      </c>
      <c r="D106" s="29" t="s">
        <v>1030</v>
      </c>
      <c r="E106" s="28">
        <f>Source!CA89</f>
        <v>61</v>
      </c>
      <c r="F106" s="31"/>
      <c r="G106" s="30"/>
      <c r="H106" s="28"/>
      <c r="I106" s="31">
        <f>SUM(S98:S105)</f>
        <v>8.58</v>
      </c>
      <c r="J106" s="28">
        <f>Source!AU89</f>
        <v>61</v>
      </c>
      <c r="K106" s="31">
        <f>SUM(T98:T105)</f>
        <v>483.64</v>
      </c>
    </row>
    <row r="107" spans="1:29" ht="14.5" x14ac:dyDescent="0.25">
      <c r="A107" s="35"/>
      <c r="B107" s="35"/>
      <c r="C107" s="35" t="s">
        <v>1032</v>
      </c>
      <c r="D107" s="36" t="s">
        <v>1033</v>
      </c>
      <c r="E107" s="37">
        <f>Source!AQ88</f>
        <v>74.7</v>
      </c>
      <c r="F107" s="38"/>
      <c r="G107" s="39" t="s">
        <v>1011</v>
      </c>
      <c r="H107" s="37">
        <f>Source!AV89</f>
        <v>1.0669999999999999</v>
      </c>
      <c r="I107" s="38">
        <f>Source!U88</f>
        <v>1.1329254485999998</v>
      </c>
      <c r="J107" s="37"/>
      <c r="K107" s="38"/>
    </row>
    <row r="108" spans="1:29" ht="14" x14ac:dyDescent="0.25">
      <c r="C108" s="40" t="s">
        <v>1034</v>
      </c>
      <c r="H108" s="60">
        <f>I100+I101+I103+I105+I106+SUM(I104:I104)-SUMIF(AC104:AC104, 5, I104:I104)-SUMIF(AC104:AC104, 6, I104:I104)</f>
        <v>402.93</v>
      </c>
      <c r="I108" s="60"/>
      <c r="J108" s="60">
        <f>K100+K101+K103+K105+K106+SUM(K104:K104)-SUMIF(AC104:AC104, 5, K104:K104)-SUMIF(AC104:AC104, 6, K104:K104)</f>
        <v>5960.45</v>
      </c>
      <c r="K108" s="60"/>
    </row>
    <row r="109" spans="1:29" ht="14" hidden="1" x14ac:dyDescent="0.25">
      <c r="C109" s="40" t="s">
        <v>1035</v>
      </c>
      <c r="H109" s="54">
        <f>SUMIF(AC104:AC104, 5, I104:I104)+SUMIF(AC104:AC104, 6, I104:I104)</f>
        <v>0</v>
      </c>
      <c r="I109" s="54"/>
      <c r="J109" s="54">
        <f>SUMIF(AC104:AC104, 5, K104:K104)+SUMIF(AC104:AC104, 6, K104:K104)</f>
        <v>0</v>
      </c>
      <c r="K109" s="54"/>
    </row>
    <row r="110" spans="1:29" ht="14" x14ac:dyDescent="0.25">
      <c r="C110" s="40" t="s">
        <v>1036</v>
      </c>
      <c r="H110" s="54">
        <f>I100+I101+I103+I105+I106+SUM(I104:I104)</f>
        <v>402.93</v>
      </c>
      <c r="I110" s="54"/>
      <c r="J110" s="54">
        <f>K100+K101+K103+K105+K106+SUM(K104:K104)</f>
        <v>5960.45</v>
      </c>
      <c r="K110" s="54"/>
      <c r="O110" s="41">
        <f>I100+I101+I103+I105+I106+SUM(I104:I104)</f>
        <v>402.93</v>
      </c>
      <c r="P110" s="41">
        <f>K100+K101+K103+K105+K106+SUM(K104:K104)</f>
        <v>5960.45</v>
      </c>
    </row>
    <row r="112" spans="1:29" ht="56" x14ac:dyDescent="0.25">
      <c r="A112" s="27">
        <v>5</v>
      </c>
      <c r="B112" s="27" t="str">
        <f>Source!F92</f>
        <v>3.18-25-1</v>
      </c>
      <c r="C112" s="27" t="s">
        <v>22</v>
      </c>
      <c r="D112" s="29" t="str">
        <f>Source!H92</f>
        <v>100 шт.</v>
      </c>
      <c r="E112" s="28">
        <f>Source!I92</f>
        <v>7.0000000000000007E-2</v>
      </c>
      <c r="F112" s="31"/>
      <c r="G112" s="30"/>
      <c r="H112" s="28"/>
      <c r="I112" s="31"/>
      <c r="J112" s="28"/>
      <c r="K112" s="31"/>
      <c r="Q112">
        <f>Source!X92</f>
        <v>107.37</v>
      </c>
      <c r="R112">
        <f>Source!X93</f>
        <v>6050.02</v>
      </c>
      <c r="S112">
        <f>Source!Y92</f>
        <v>60.09</v>
      </c>
      <c r="T112">
        <f>Source!Y93</f>
        <v>3385.79</v>
      </c>
      <c r="U112">
        <f>ROUND((175/100)*ROUND(Source!R92, 2), 2)</f>
        <v>2.08</v>
      </c>
      <c r="V112">
        <f>ROUND((0/100)*ROUND(Source!R93, 2), 2)</f>
        <v>0</v>
      </c>
      <c r="AC112">
        <v>0</v>
      </c>
    </row>
    <row r="113" spans="1:29" x14ac:dyDescent="0.25">
      <c r="C113" s="32" t="str">
        <f>"Объем: "&amp;Source!I92&amp;"=(1+"&amp;"1+"&amp;"1+"&amp;"2+"&amp;"1+"&amp;"1)/"&amp;"100"</f>
        <v>Объем: 0,07=(1+1+1+2+1+1)/100</v>
      </c>
    </row>
    <row r="114" spans="1:29" ht="14.5" x14ac:dyDescent="0.25">
      <c r="A114" s="27"/>
      <c r="B114" s="27"/>
      <c r="C114" s="27" t="s">
        <v>1010</v>
      </c>
      <c r="D114" s="29"/>
      <c r="E114" s="28"/>
      <c r="F114" s="31">
        <f>Source!AO92</f>
        <v>916.6</v>
      </c>
      <c r="G114" s="33" t="s">
        <v>1011</v>
      </c>
      <c r="H114" s="28">
        <f>Source!AV93</f>
        <v>1.0669999999999999</v>
      </c>
      <c r="I114" s="31">
        <f>Source!S92</f>
        <v>97.31</v>
      </c>
      <c r="J114" s="28">
        <f>IF(Source!BA93&lt;&gt; 0, Source!BA93, 1)</f>
        <v>56.35</v>
      </c>
      <c r="K114" s="31">
        <f>Source!S93</f>
        <v>5483.42</v>
      </c>
    </row>
    <row r="115" spans="1:29" ht="14.5" x14ac:dyDescent="0.25">
      <c r="A115" s="27"/>
      <c r="B115" s="27"/>
      <c r="C115" s="27" t="s">
        <v>1012</v>
      </c>
      <c r="D115" s="29"/>
      <c r="E115" s="28"/>
      <c r="F115" s="31">
        <f>Source!AM92</f>
        <v>95.35</v>
      </c>
      <c r="G115" s="33" t="s">
        <v>1013</v>
      </c>
      <c r="H115" s="28">
        <f>Source!AV93</f>
        <v>1.0669999999999999</v>
      </c>
      <c r="I115" s="31">
        <f>Source!Q92</f>
        <v>11</v>
      </c>
      <c r="J115" s="28">
        <f>IF(Source!BB93&lt;&gt; 0, Source!BB93, 1)</f>
        <v>15.04</v>
      </c>
      <c r="K115" s="31">
        <f>Source!Q93</f>
        <v>165.44</v>
      </c>
    </row>
    <row r="116" spans="1:29" ht="14.5" x14ac:dyDescent="0.25">
      <c r="A116" s="27"/>
      <c r="B116" s="27"/>
      <c r="C116" s="27" t="s">
        <v>1014</v>
      </c>
      <c r="D116" s="29"/>
      <c r="E116" s="28"/>
      <c r="F116" s="31">
        <f>Source!AN92</f>
        <v>10.3</v>
      </c>
      <c r="G116" s="33" t="s">
        <v>1013</v>
      </c>
      <c r="H116" s="28">
        <f>Source!AV93</f>
        <v>1.0669999999999999</v>
      </c>
      <c r="I116" s="34">
        <f>Source!R92</f>
        <v>1.19</v>
      </c>
      <c r="J116" s="28">
        <f>IF(Source!BS93&lt;&gt; 0, Source!BS93, 1)</f>
        <v>56.35</v>
      </c>
      <c r="K116" s="34">
        <f>Source!R93</f>
        <v>67.06</v>
      </c>
    </row>
    <row r="117" spans="1:29" ht="14.5" x14ac:dyDescent="0.25">
      <c r="A117" s="27"/>
      <c r="B117" s="27"/>
      <c r="C117" s="27" t="s">
        <v>1015</v>
      </c>
      <c r="D117" s="29"/>
      <c r="E117" s="28"/>
      <c r="F117" s="31">
        <f>Source!AL92</f>
        <v>2078.86</v>
      </c>
      <c r="G117" s="33" t="s">
        <v>3</v>
      </c>
      <c r="H117" s="28">
        <f>Source!AW93</f>
        <v>1</v>
      </c>
      <c r="I117" s="31">
        <f>Source!P92</f>
        <v>145.52000000000001</v>
      </c>
      <c r="J117" s="28">
        <f>IF(Source!BC93&lt;&gt; 0, Source!BC93, 1)</f>
        <v>20.83</v>
      </c>
      <c r="K117" s="31">
        <f>Source!P93</f>
        <v>3031.18</v>
      </c>
    </row>
    <row r="118" spans="1:29" ht="55" x14ac:dyDescent="0.25">
      <c r="A118" s="27" t="s">
        <v>118</v>
      </c>
      <c r="B118" s="27" t="str">
        <f>Source!F94</f>
        <v>КА. п. 17</v>
      </c>
      <c r="C118" s="27" t="s">
        <v>1040</v>
      </c>
      <c r="D118" s="29" t="str">
        <f>Source!H94</f>
        <v>шт.</v>
      </c>
      <c r="E118" s="28">
        <f>Source!I94</f>
        <v>1</v>
      </c>
      <c r="F118" s="31">
        <f>Source!AK94</f>
        <v>304.60000000000002</v>
      </c>
      <c r="G118" s="33" t="s">
        <v>3</v>
      </c>
      <c r="H118" s="28">
        <f>Source!AW95</f>
        <v>1</v>
      </c>
      <c r="I118" s="31">
        <f>Source!O94</f>
        <v>304.60000000000002</v>
      </c>
      <c r="J118" s="28">
        <f>IF(Source!BC95&lt;&gt; 0, Source!BC95, 1)</f>
        <v>9.84</v>
      </c>
      <c r="K118" s="31">
        <f>Source!O95</f>
        <v>2997.26</v>
      </c>
      <c r="Q118">
        <f>Source!X94</f>
        <v>0</v>
      </c>
      <c r="R118">
        <f>Source!X95</f>
        <v>0</v>
      </c>
      <c r="S118">
        <f>Source!Y94</f>
        <v>0</v>
      </c>
      <c r="T118">
        <f>Source!Y95</f>
        <v>0</v>
      </c>
      <c r="U118">
        <f>ROUND((175/100)*ROUND(Source!R94, 2), 2)</f>
        <v>0</v>
      </c>
      <c r="V118">
        <f>ROUND((0/100)*ROUND(Source!R95, 2), 2)</f>
        <v>0</v>
      </c>
      <c r="AC118">
        <v>3</v>
      </c>
    </row>
    <row r="119" spans="1:29" ht="55" x14ac:dyDescent="0.25">
      <c r="A119" s="27" t="s">
        <v>122</v>
      </c>
      <c r="B119" s="27" t="str">
        <f>Source!F96</f>
        <v>КА. п. 22</v>
      </c>
      <c r="C119" s="27" t="s">
        <v>1041</v>
      </c>
      <c r="D119" s="29" t="str">
        <f>Source!H96</f>
        <v>шт.</v>
      </c>
      <c r="E119" s="28">
        <f>Source!I96</f>
        <v>1</v>
      </c>
      <c r="F119" s="31">
        <f>Source!AK96</f>
        <v>710.06</v>
      </c>
      <c r="G119" s="33" t="s">
        <v>3</v>
      </c>
      <c r="H119" s="28">
        <f>Source!AW97</f>
        <v>1</v>
      </c>
      <c r="I119" s="31">
        <f>Source!O96</f>
        <v>710.06</v>
      </c>
      <c r="J119" s="28">
        <f>IF(Source!BC97&lt;&gt; 0, Source!BC97, 1)</f>
        <v>9.84</v>
      </c>
      <c r="K119" s="31">
        <f>Source!O97</f>
        <v>6986.99</v>
      </c>
      <c r="Q119">
        <f>Source!X96</f>
        <v>0</v>
      </c>
      <c r="R119">
        <f>Source!X97</f>
        <v>0</v>
      </c>
      <c r="S119">
        <f>Source!Y96</f>
        <v>0</v>
      </c>
      <c r="T119">
        <f>Source!Y97</f>
        <v>0</v>
      </c>
      <c r="U119">
        <f>ROUND((175/100)*ROUND(Source!R96, 2), 2)</f>
        <v>0</v>
      </c>
      <c r="V119">
        <f>ROUND((0/100)*ROUND(Source!R97, 2), 2)</f>
        <v>0</v>
      </c>
      <c r="AC119">
        <v>3</v>
      </c>
    </row>
    <row r="120" spans="1:29" ht="55" x14ac:dyDescent="0.25">
      <c r="A120" s="27" t="s">
        <v>126</v>
      </c>
      <c r="B120" s="27" t="str">
        <f>Source!F98</f>
        <v>КА. п. 23</v>
      </c>
      <c r="C120" s="27" t="s">
        <v>1042</v>
      </c>
      <c r="D120" s="29" t="str">
        <f>Source!H98</f>
        <v>шт.</v>
      </c>
      <c r="E120" s="28">
        <f>Source!I98</f>
        <v>1</v>
      </c>
      <c r="F120" s="31">
        <f>Source!AK98</f>
        <v>782.96</v>
      </c>
      <c r="G120" s="33" t="s">
        <v>3</v>
      </c>
      <c r="H120" s="28">
        <f>Source!AW99</f>
        <v>1</v>
      </c>
      <c r="I120" s="31">
        <f>Source!O98</f>
        <v>782.96</v>
      </c>
      <c r="J120" s="28">
        <f>IF(Source!BC99&lt;&gt; 0, Source!BC99, 1)</f>
        <v>9.84</v>
      </c>
      <c r="K120" s="31">
        <f>Source!O99</f>
        <v>7704.33</v>
      </c>
      <c r="Q120">
        <f>Source!X98</f>
        <v>0</v>
      </c>
      <c r="R120">
        <f>Source!X99</f>
        <v>0</v>
      </c>
      <c r="S120">
        <f>Source!Y98</f>
        <v>0</v>
      </c>
      <c r="T120">
        <f>Source!Y99</f>
        <v>0</v>
      </c>
      <c r="U120">
        <f>ROUND((175/100)*ROUND(Source!R98, 2), 2)</f>
        <v>0</v>
      </c>
      <c r="V120">
        <f>ROUND((0/100)*ROUND(Source!R99, 2), 2)</f>
        <v>0</v>
      </c>
      <c r="AC120">
        <v>3</v>
      </c>
    </row>
    <row r="121" spans="1:29" ht="55" x14ac:dyDescent="0.25">
      <c r="A121" s="27" t="s">
        <v>130</v>
      </c>
      <c r="B121" s="27" t="str">
        <f>Source!F100</f>
        <v>КА. п. 25</v>
      </c>
      <c r="C121" s="27" t="s">
        <v>1043</v>
      </c>
      <c r="D121" s="29" t="str">
        <f>Source!H100</f>
        <v>шт.</v>
      </c>
      <c r="E121" s="28">
        <f>Source!I100</f>
        <v>2</v>
      </c>
      <c r="F121" s="31">
        <f>Source!AK100</f>
        <v>945.5</v>
      </c>
      <c r="G121" s="33" t="s">
        <v>3</v>
      </c>
      <c r="H121" s="28">
        <f>Source!AW101</f>
        <v>1</v>
      </c>
      <c r="I121" s="31">
        <f>Source!O100</f>
        <v>1891</v>
      </c>
      <c r="J121" s="28">
        <f>IF(Source!BC101&lt;&gt; 0, Source!BC101, 1)</f>
        <v>9.84</v>
      </c>
      <c r="K121" s="31">
        <f>Source!O101</f>
        <v>18607.439999999999</v>
      </c>
      <c r="Q121">
        <f>Source!X100</f>
        <v>0</v>
      </c>
      <c r="R121">
        <f>Source!X101</f>
        <v>0</v>
      </c>
      <c r="S121">
        <f>Source!Y100</f>
        <v>0</v>
      </c>
      <c r="T121">
        <f>Source!Y101</f>
        <v>0</v>
      </c>
      <c r="U121">
        <f>ROUND((175/100)*ROUND(Source!R100, 2), 2)</f>
        <v>0</v>
      </c>
      <c r="V121">
        <f>ROUND((0/100)*ROUND(Source!R101, 2), 2)</f>
        <v>0</v>
      </c>
      <c r="AC121">
        <v>3</v>
      </c>
    </row>
    <row r="122" spans="1:29" ht="68" x14ac:dyDescent="0.25">
      <c r="A122" s="27" t="s">
        <v>134</v>
      </c>
      <c r="B122" s="27" t="str">
        <f>Source!F102</f>
        <v>КА. п. 26</v>
      </c>
      <c r="C122" s="27" t="s">
        <v>1044</v>
      </c>
      <c r="D122" s="29" t="str">
        <f>Source!H102</f>
        <v>шт.</v>
      </c>
      <c r="E122" s="28">
        <f>Source!I102</f>
        <v>1</v>
      </c>
      <c r="F122" s="31">
        <f>Source!AK102</f>
        <v>1246.1100000000001</v>
      </c>
      <c r="G122" s="33" t="s">
        <v>3</v>
      </c>
      <c r="H122" s="28">
        <f>Source!AW103</f>
        <v>1</v>
      </c>
      <c r="I122" s="31">
        <f>Source!O102</f>
        <v>1246.1099999999999</v>
      </c>
      <c r="J122" s="28">
        <f>IF(Source!BC103&lt;&gt; 0, Source!BC103, 1)</f>
        <v>9.84</v>
      </c>
      <c r="K122" s="31">
        <f>Source!O103</f>
        <v>12261.72</v>
      </c>
      <c r="Q122">
        <f>Source!X102</f>
        <v>0</v>
      </c>
      <c r="R122">
        <f>Source!X103</f>
        <v>0</v>
      </c>
      <c r="S122">
        <f>Source!Y102</f>
        <v>0</v>
      </c>
      <c r="T122">
        <f>Source!Y103</f>
        <v>0</v>
      </c>
      <c r="U122">
        <f>ROUND((175/100)*ROUND(Source!R102, 2), 2)</f>
        <v>0</v>
      </c>
      <c r="V122">
        <f>ROUND((0/100)*ROUND(Source!R103, 2), 2)</f>
        <v>0</v>
      </c>
      <c r="AC122">
        <v>3</v>
      </c>
    </row>
    <row r="123" spans="1:29" ht="68" x14ac:dyDescent="0.25">
      <c r="A123" s="27" t="s">
        <v>138</v>
      </c>
      <c r="B123" s="27" t="str">
        <f>Source!F104</f>
        <v>КА. п. 27</v>
      </c>
      <c r="C123" s="27" t="s">
        <v>1045</v>
      </c>
      <c r="D123" s="29" t="str">
        <f>Source!H104</f>
        <v>шт.</v>
      </c>
      <c r="E123" s="28">
        <f>Source!I104</f>
        <v>1</v>
      </c>
      <c r="F123" s="31">
        <f>Source!AK104</f>
        <v>1321.23</v>
      </c>
      <c r="G123" s="33" t="s">
        <v>3</v>
      </c>
      <c r="H123" s="28">
        <f>Source!AW105</f>
        <v>1</v>
      </c>
      <c r="I123" s="31">
        <f>Source!O104</f>
        <v>1321.23</v>
      </c>
      <c r="J123" s="28">
        <f>IF(Source!BC105&lt;&gt; 0, Source!BC105, 1)</f>
        <v>9.84</v>
      </c>
      <c r="K123" s="31">
        <f>Source!O105</f>
        <v>13000.9</v>
      </c>
      <c r="Q123">
        <f>Source!X104</f>
        <v>0</v>
      </c>
      <c r="R123">
        <f>Source!X105</f>
        <v>0</v>
      </c>
      <c r="S123">
        <f>Source!Y104</f>
        <v>0</v>
      </c>
      <c r="T123">
        <f>Source!Y105</f>
        <v>0</v>
      </c>
      <c r="U123">
        <f>ROUND((175/100)*ROUND(Source!R104, 2), 2)</f>
        <v>0</v>
      </c>
      <c r="V123">
        <f>ROUND((0/100)*ROUND(Source!R105, 2), 2)</f>
        <v>0</v>
      </c>
      <c r="AC123">
        <v>3</v>
      </c>
    </row>
    <row r="124" spans="1:29" ht="14.5" x14ac:dyDescent="0.25">
      <c r="A124" s="27"/>
      <c r="B124" s="27"/>
      <c r="C124" s="27" t="s">
        <v>1029</v>
      </c>
      <c r="D124" s="29" t="s">
        <v>1030</v>
      </c>
      <c r="E124" s="28">
        <f>Source!BZ93</f>
        <v>109</v>
      </c>
      <c r="F124" s="31"/>
      <c r="G124" s="30"/>
      <c r="H124" s="28"/>
      <c r="I124" s="31">
        <f>SUM(Q112:Q123)</f>
        <v>107.37</v>
      </c>
      <c r="J124" s="28">
        <f>Source!AT93</f>
        <v>109</v>
      </c>
      <c r="K124" s="31">
        <f>SUM(R112:R123)</f>
        <v>6050.02</v>
      </c>
    </row>
    <row r="125" spans="1:29" ht="14.5" x14ac:dyDescent="0.25">
      <c r="A125" s="27"/>
      <c r="B125" s="27"/>
      <c r="C125" s="27" t="s">
        <v>1031</v>
      </c>
      <c r="D125" s="29" t="s">
        <v>1030</v>
      </c>
      <c r="E125" s="28">
        <f>Source!CA93</f>
        <v>61</v>
      </c>
      <c r="F125" s="31"/>
      <c r="G125" s="30"/>
      <c r="H125" s="28"/>
      <c r="I125" s="31">
        <f>SUM(S112:S124)</f>
        <v>60.09</v>
      </c>
      <c r="J125" s="28">
        <f>Source!AU93</f>
        <v>61</v>
      </c>
      <c r="K125" s="31">
        <f>SUM(T112:T124)</f>
        <v>3385.79</v>
      </c>
    </row>
    <row r="126" spans="1:29" ht="14.5" x14ac:dyDescent="0.25">
      <c r="A126" s="35"/>
      <c r="B126" s="35"/>
      <c r="C126" s="35" t="s">
        <v>1032</v>
      </c>
      <c r="D126" s="36" t="s">
        <v>1033</v>
      </c>
      <c r="E126" s="37">
        <f>Source!AQ92</f>
        <v>74.7</v>
      </c>
      <c r="F126" s="38"/>
      <c r="G126" s="39" t="s">
        <v>1011</v>
      </c>
      <c r="H126" s="37">
        <f>Source!AV93</f>
        <v>1.0669999999999999</v>
      </c>
      <c r="I126" s="38">
        <f>Source!U92</f>
        <v>7.9304781401999991</v>
      </c>
      <c r="J126" s="37"/>
      <c r="K126" s="38"/>
    </row>
    <row r="127" spans="1:29" ht="14" x14ac:dyDescent="0.25">
      <c r="C127" s="40" t="s">
        <v>1034</v>
      </c>
      <c r="H127" s="60">
        <f>I114+I115+I117+I124+I125+SUM(I118:I123)-SUMIF(AC118:AC123, 5, I118:I123)-SUMIF(AC118:AC123, 6, I118:I123)</f>
        <v>6677.2499999999991</v>
      </c>
      <c r="I127" s="60"/>
      <c r="J127" s="60">
        <f>K114+K115+K117+K124+K125+SUM(K118:K123)-SUMIF(AC118:AC123, 5, K118:K123)-SUMIF(AC118:AC123, 6, K118:K123)</f>
        <v>79674.490000000005</v>
      </c>
      <c r="K127" s="60"/>
    </row>
    <row r="128" spans="1:29" ht="14" hidden="1" x14ac:dyDescent="0.25">
      <c r="C128" s="40" t="s">
        <v>1035</v>
      </c>
      <c r="H128" s="54">
        <f>SUMIF(AC118:AC123, 5, I118:I123)+SUMIF(AC118:AC123, 6, I118:I123)</f>
        <v>0</v>
      </c>
      <c r="I128" s="54"/>
      <c r="J128" s="54">
        <f>SUMIF(AC118:AC123, 5, K118:K123)+SUMIF(AC118:AC123, 6, K118:K123)</f>
        <v>0</v>
      </c>
      <c r="K128" s="54"/>
    </row>
    <row r="129" spans="1:29" ht="14" x14ac:dyDescent="0.25">
      <c r="C129" s="40" t="s">
        <v>1036</v>
      </c>
      <c r="H129" s="54">
        <f>I114+I115+I117+I124+I125+SUM(I118:I123)</f>
        <v>6677.2499999999991</v>
      </c>
      <c r="I129" s="54"/>
      <c r="J129" s="54">
        <f>K114+K115+K117+K124+K125+SUM(K118:K123)</f>
        <v>79674.490000000005</v>
      </c>
      <c r="K129" s="54"/>
      <c r="O129" s="41">
        <f>I114+I115+I117+I124+I125+SUM(I118:I123)</f>
        <v>6677.2499999999991</v>
      </c>
      <c r="P129" s="41">
        <f>K114+K115+K117+K124+K125+SUM(K118:K123)</f>
        <v>79674.490000000005</v>
      </c>
    </row>
    <row r="131" spans="1:29" ht="56" x14ac:dyDescent="0.25">
      <c r="A131" s="27">
        <v>6</v>
      </c>
      <c r="B131" s="27" t="str">
        <f>Source!F106</f>
        <v>3.18-25-1</v>
      </c>
      <c r="C131" s="27" t="s">
        <v>99</v>
      </c>
      <c r="D131" s="29" t="str">
        <f>Source!H106</f>
        <v>100 шт.</v>
      </c>
      <c r="E131" s="28">
        <f>Source!I106</f>
        <v>0.12</v>
      </c>
      <c r="F131" s="31"/>
      <c r="G131" s="30"/>
      <c r="H131" s="28"/>
      <c r="I131" s="31"/>
      <c r="J131" s="28"/>
      <c r="K131" s="31"/>
      <c r="Q131">
        <f>Source!X106</f>
        <v>184.06</v>
      </c>
      <c r="R131">
        <f>Source!X107</f>
        <v>10371.629999999999</v>
      </c>
      <c r="S131">
        <f>Source!Y106</f>
        <v>103</v>
      </c>
      <c r="T131">
        <f>Source!Y107</f>
        <v>5804.31</v>
      </c>
      <c r="U131">
        <f>ROUND((175/100)*ROUND(Source!R106, 2), 2)</f>
        <v>3.57</v>
      </c>
      <c r="V131">
        <f>ROUND((0/100)*ROUND(Source!R107, 2), 2)</f>
        <v>0</v>
      </c>
      <c r="AC131">
        <v>0</v>
      </c>
    </row>
    <row r="132" spans="1:29" x14ac:dyDescent="0.25">
      <c r="C132" s="32" t="str">
        <f>"Объем: "&amp;Source!I106&amp;"=(1+"&amp;"2+"&amp;"4+"&amp;"1+"&amp;"1+"&amp;"1+"&amp;"1+"&amp;"1)/"&amp;"100"</f>
        <v>Объем: 0,12=(1+2+4+1+1+1+1+1)/100</v>
      </c>
    </row>
    <row r="133" spans="1:29" ht="14.5" x14ac:dyDescent="0.25">
      <c r="A133" s="27"/>
      <c r="B133" s="27"/>
      <c r="C133" s="27" t="s">
        <v>1010</v>
      </c>
      <c r="D133" s="29"/>
      <c r="E133" s="28"/>
      <c r="F133" s="31">
        <f>Source!AO106</f>
        <v>916.6</v>
      </c>
      <c r="G133" s="33" t="s">
        <v>1011</v>
      </c>
      <c r="H133" s="28">
        <f>Source!AV107</f>
        <v>1.0669999999999999</v>
      </c>
      <c r="I133" s="31">
        <f>Source!S106</f>
        <v>166.82</v>
      </c>
      <c r="J133" s="28">
        <f>IF(Source!BA107&lt;&gt; 0, Source!BA107, 1)</f>
        <v>56.35</v>
      </c>
      <c r="K133" s="31">
        <f>Source!S107</f>
        <v>9400.31</v>
      </c>
    </row>
    <row r="134" spans="1:29" ht="14.5" x14ac:dyDescent="0.25">
      <c r="A134" s="27"/>
      <c r="B134" s="27"/>
      <c r="C134" s="27" t="s">
        <v>1012</v>
      </c>
      <c r="D134" s="29"/>
      <c r="E134" s="28"/>
      <c r="F134" s="31">
        <f>Source!AM106</f>
        <v>95.35</v>
      </c>
      <c r="G134" s="33" t="s">
        <v>1013</v>
      </c>
      <c r="H134" s="28">
        <f>Source!AV107</f>
        <v>1.0669999999999999</v>
      </c>
      <c r="I134" s="31">
        <f>Source!Q106</f>
        <v>18.86</v>
      </c>
      <c r="J134" s="28">
        <f>IF(Source!BB107&lt;&gt; 0, Source!BB107, 1)</f>
        <v>15.04</v>
      </c>
      <c r="K134" s="31">
        <f>Source!Q107</f>
        <v>283.64999999999998</v>
      </c>
    </row>
    <row r="135" spans="1:29" ht="14.5" x14ac:dyDescent="0.25">
      <c r="A135" s="27"/>
      <c r="B135" s="27"/>
      <c r="C135" s="27" t="s">
        <v>1014</v>
      </c>
      <c r="D135" s="29"/>
      <c r="E135" s="28"/>
      <c r="F135" s="31">
        <f>Source!AN106</f>
        <v>10.3</v>
      </c>
      <c r="G135" s="33" t="s">
        <v>1013</v>
      </c>
      <c r="H135" s="28">
        <f>Source!AV107</f>
        <v>1.0669999999999999</v>
      </c>
      <c r="I135" s="34">
        <f>Source!R106</f>
        <v>2.04</v>
      </c>
      <c r="J135" s="28">
        <f>IF(Source!BS107&lt;&gt; 0, Source!BS107, 1)</f>
        <v>56.35</v>
      </c>
      <c r="K135" s="34">
        <f>Source!R107</f>
        <v>114.95</v>
      </c>
    </row>
    <row r="136" spans="1:29" ht="14.5" x14ac:dyDescent="0.25">
      <c r="A136" s="27"/>
      <c r="B136" s="27"/>
      <c r="C136" s="27" t="s">
        <v>1015</v>
      </c>
      <c r="D136" s="29"/>
      <c r="E136" s="28"/>
      <c r="F136" s="31">
        <f>Source!AL106</f>
        <v>2078.86</v>
      </c>
      <c r="G136" s="33" t="s">
        <v>3</v>
      </c>
      <c r="H136" s="28">
        <f>Source!AW107</f>
        <v>1</v>
      </c>
      <c r="I136" s="31">
        <f>Source!P106</f>
        <v>249.46</v>
      </c>
      <c r="J136" s="28">
        <f>IF(Source!BC107&lt;&gt; 0, Source!BC107, 1)</f>
        <v>20.83</v>
      </c>
      <c r="K136" s="31">
        <f>Source!P107</f>
        <v>5196.25</v>
      </c>
    </row>
    <row r="137" spans="1:29" ht="55" x14ac:dyDescent="0.25">
      <c r="A137" s="27" t="s">
        <v>143</v>
      </c>
      <c r="B137" s="27" t="str">
        <f>Source!F108</f>
        <v>КА. п. 18</v>
      </c>
      <c r="C137" s="27" t="s">
        <v>1046</v>
      </c>
      <c r="D137" s="29" t="str">
        <f>Source!H108</f>
        <v>шт.</v>
      </c>
      <c r="E137" s="28">
        <f>Source!I108</f>
        <v>1</v>
      </c>
      <c r="F137" s="31">
        <f>Source!AK108</f>
        <v>444.71000000000004</v>
      </c>
      <c r="G137" s="33" t="s">
        <v>3</v>
      </c>
      <c r="H137" s="28">
        <f>Source!AW109</f>
        <v>1</v>
      </c>
      <c r="I137" s="31">
        <f>Source!O108</f>
        <v>444.71</v>
      </c>
      <c r="J137" s="28">
        <f>IF(Source!BC109&lt;&gt; 0, Source!BC109, 1)</f>
        <v>9.84</v>
      </c>
      <c r="K137" s="31">
        <f>Source!O109</f>
        <v>4375.95</v>
      </c>
      <c r="Q137">
        <f>Source!X108</f>
        <v>0</v>
      </c>
      <c r="R137">
        <f>Source!X109</f>
        <v>0</v>
      </c>
      <c r="S137">
        <f>Source!Y108</f>
        <v>0</v>
      </c>
      <c r="T137">
        <f>Source!Y109</f>
        <v>0</v>
      </c>
      <c r="U137">
        <f>ROUND((175/100)*ROUND(Source!R108, 2), 2)</f>
        <v>0</v>
      </c>
      <c r="V137">
        <f>ROUND((0/100)*ROUND(Source!R109, 2), 2)</f>
        <v>0</v>
      </c>
      <c r="AC137">
        <v>3</v>
      </c>
    </row>
    <row r="138" spans="1:29" ht="55" x14ac:dyDescent="0.25">
      <c r="A138" s="27" t="s">
        <v>147</v>
      </c>
      <c r="B138" s="27" t="str">
        <f>Source!F110</f>
        <v>КА. п. 22</v>
      </c>
      <c r="C138" s="27" t="s">
        <v>1041</v>
      </c>
      <c r="D138" s="29" t="str">
        <f>Source!H110</f>
        <v>шт.</v>
      </c>
      <c r="E138" s="28">
        <f>Source!I110</f>
        <v>2</v>
      </c>
      <c r="F138" s="31">
        <f>Source!AK110</f>
        <v>710.06</v>
      </c>
      <c r="G138" s="33" t="s">
        <v>3</v>
      </c>
      <c r="H138" s="28">
        <f>Source!AW111</f>
        <v>1</v>
      </c>
      <c r="I138" s="31">
        <f>Source!O110</f>
        <v>1420.12</v>
      </c>
      <c r="J138" s="28">
        <f>IF(Source!BC111&lt;&gt; 0, Source!BC111, 1)</f>
        <v>9.84</v>
      </c>
      <c r="K138" s="31">
        <f>Source!O111</f>
        <v>13973.98</v>
      </c>
      <c r="Q138">
        <f>Source!X110</f>
        <v>0</v>
      </c>
      <c r="R138">
        <f>Source!X111</f>
        <v>0</v>
      </c>
      <c r="S138">
        <f>Source!Y110</f>
        <v>0</v>
      </c>
      <c r="T138">
        <f>Source!Y111</f>
        <v>0</v>
      </c>
      <c r="U138">
        <f>ROUND((175/100)*ROUND(Source!R110, 2), 2)</f>
        <v>0</v>
      </c>
      <c r="V138">
        <f>ROUND((0/100)*ROUND(Source!R111, 2), 2)</f>
        <v>0</v>
      </c>
      <c r="AC138">
        <v>3</v>
      </c>
    </row>
    <row r="139" spans="1:29" ht="55" x14ac:dyDescent="0.25">
      <c r="A139" s="27" t="s">
        <v>148</v>
      </c>
      <c r="B139" s="27" t="str">
        <f>Source!F112</f>
        <v>КА. п. 23</v>
      </c>
      <c r="C139" s="27" t="s">
        <v>1042</v>
      </c>
      <c r="D139" s="29" t="str">
        <f>Source!H112</f>
        <v>шт.</v>
      </c>
      <c r="E139" s="28">
        <f>Source!I112</f>
        <v>4</v>
      </c>
      <c r="F139" s="31">
        <f>Source!AK112</f>
        <v>782.96</v>
      </c>
      <c r="G139" s="33" t="s">
        <v>3</v>
      </c>
      <c r="H139" s="28">
        <f>Source!AW113</f>
        <v>1</v>
      </c>
      <c r="I139" s="31">
        <f>Source!O112</f>
        <v>3131.84</v>
      </c>
      <c r="J139" s="28">
        <f>IF(Source!BC113&lt;&gt; 0, Source!BC113, 1)</f>
        <v>9.84</v>
      </c>
      <c r="K139" s="31">
        <f>Source!O113</f>
        <v>30817.31</v>
      </c>
      <c r="Q139">
        <f>Source!X112</f>
        <v>0</v>
      </c>
      <c r="R139">
        <f>Source!X113</f>
        <v>0</v>
      </c>
      <c r="S139">
        <f>Source!Y112</f>
        <v>0</v>
      </c>
      <c r="T139">
        <f>Source!Y113</f>
        <v>0</v>
      </c>
      <c r="U139">
        <f>ROUND((175/100)*ROUND(Source!R112, 2), 2)</f>
        <v>0</v>
      </c>
      <c r="V139">
        <f>ROUND((0/100)*ROUND(Source!R113, 2), 2)</f>
        <v>0</v>
      </c>
      <c r="AC139">
        <v>3</v>
      </c>
    </row>
    <row r="140" spans="1:29" ht="55" x14ac:dyDescent="0.25">
      <c r="A140" s="27" t="s">
        <v>149</v>
      </c>
      <c r="B140" s="27" t="str">
        <f>Source!F114</f>
        <v>КА. п. 24</v>
      </c>
      <c r="C140" s="27" t="s">
        <v>1047</v>
      </c>
      <c r="D140" s="29" t="str">
        <f>Source!H114</f>
        <v>шт.</v>
      </c>
      <c r="E140" s="28">
        <f>Source!I114</f>
        <v>1</v>
      </c>
      <c r="F140" s="31">
        <f>Source!AK114</f>
        <v>860.2</v>
      </c>
      <c r="G140" s="33" t="s">
        <v>3</v>
      </c>
      <c r="H140" s="28">
        <f>Source!AW115</f>
        <v>1</v>
      </c>
      <c r="I140" s="31">
        <f>Source!O114</f>
        <v>860.2</v>
      </c>
      <c r="J140" s="28">
        <f>IF(Source!BC115&lt;&gt; 0, Source!BC115, 1)</f>
        <v>9.84</v>
      </c>
      <c r="K140" s="31">
        <f>Source!O115</f>
        <v>8464.3700000000008</v>
      </c>
      <c r="Q140">
        <f>Source!X114</f>
        <v>0</v>
      </c>
      <c r="R140">
        <f>Source!X115</f>
        <v>0</v>
      </c>
      <c r="S140">
        <f>Source!Y114</f>
        <v>0</v>
      </c>
      <c r="T140">
        <f>Source!Y115</f>
        <v>0</v>
      </c>
      <c r="U140">
        <f>ROUND((175/100)*ROUND(Source!R114, 2), 2)</f>
        <v>0</v>
      </c>
      <c r="V140">
        <f>ROUND((0/100)*ROUND(Source!R115, 2), 2)</f>
        <v>0</v>
      </c>
      <c r="AC140">
        <v>3</v>
      </c>
    </row>
    <row r="141" spans="1:29" ht="55" x14ac:dyDescent="0.25">
      <c r="A141" s="27" t="s">
        <v>153</v>
      </c>
      <c r="B141" s="27" t="str">
        <f>Source!F116</f>
        <v>КА. п. 19</v>
      </c>
      <c r="C141" s="27" t="s">
        <v>1048</v>
      </c>
      <c r="D141" s="29" t="str">
        <f>Source!H116</f>
        <v>шт.</v>
      </c>
      <c r="E141" s="28">
        <f>Source!I116</f>
        <v>1</v>
      </c>
      <c r="F141" s="31">
        <f>Source!AK116</f>
        <v>580.75</v>
      </c>
      <c r="G141" s="33" t="s">
        <v>3</v>
      </c>
      <c r="H141" s="28">
        <f>Source!AW117</f>
        <v>1</v>
      </c>
      <c r="I141" s="31">
        <f>Source!O116</f>
        <v>580.75</v>
      </c>
      <c r="J141" s="28">
        <f>IF(Source!BC117&lt;&gt; 0, Source!BC117, 1)</f>
        <v>9.84</v>
      </c>
      <c r="K141" s="31">
        <f>Source!O117</f>
        <v>5714.58</v>
      </c>
      <c r="Q141">
        <f>Source!X116</f>
        <v>0</v>
      </c>
      <c r="R141">
        <f>Source!X117</f>
        <v>0</v>
      </c>
      <c r="S141">
        <f>Source!Y116</f>
        <v>0</v>
      </c>
      <c r="T141">
        <f>Source!Y117</f>
        <v>0</v>
      </c>
      <c r="U141">
        <f>ROUND((175/100)*ROUND(Source!R116, 2), 2)</f>
        <v>0</v>
      </c>
      <c r="V141">
        <f>ROUND((0/100)*ROUND(Source!R117, 2), 2)</f>
        <v>0</v>
      </c>
      <c r="AC141">
        <v>3</v>
      </c>
    </row>
    <row r="142" spans="1:29" ht="55" x14ac:dyDescent="0.25">
      <c r="A142" s="27" t="s">
        <v>157</v>
      </c>
      <c r="B142" s="27" t="str">
        <f>Source!F118</f>
        <v>КА. п. 25</v>
      </c>
      <c r="C142" s="27" t="s">
        <v>1043</v>
      </c>
      <c r="D142" s="29" t="str">
        <f>Source!H118</f>
        <v>шт.</v>
      </c>
      <c r="E142" s="28">
        <f>Source!I118</f>
        <v>1</v>
      </c>
      <c r="F142" s="31">
        <f>Source!AK118</f>
        <v>945.5</v>
      </c>
      <c r="G142" s="33" t="s">
        <v>3</v>
      </c>
      <c r="H142" s="28">
        <f>Source!AW119</f>
        <v>1</v>
      </c>
      <c r="I142" s="31">
        <f>Source!O118</f>
        <v>945.5</v>
      </c>
      <c r="J142" s="28">
        <f>IF(Source!BC119&lt;&gt; 0, Source!BC119, 1)</f>
        <v>9.84</v>
      </c>
      <c r="K142" s="31">
        <f>Source!O119</f>
        <v>9303.7199999999993</v>
      </c>
      <c r="Q142">
        <f>Source!X118</f>
        <v>0</v>
      </c>
      <c r="R142">
        <f>Source!X119</f>
        <v>0</v>
      </c>
      <c r="S142">
        <f>Source!Y118</f>
        <v>0</v>
      </c>
      <c r="T142">
        <f>Source!Y119</f>
        <v>0</v>
      </c>
      <c r="U142">
        <f>ROUND((175/100)*ROUND(Source!R118, 2), 2)</f>
        <v>0</v>
      </c>
      <c r="V142">
        <f>ROUND((0/100)*ROUND(Source!R119, 2), 2)</f>
        <v>0</v>
      </c>
      <c r="AC142">
        <v>3</v>
      </c>
    </row>
    <row r="143" spans="1:29" ht="55" x14ac:dyDescent="0.25">
      <c r="A143" s="27" t="s">
        <v>158</v>
      </c>
      <c r="B143" s="27" t="str">
        <f>Source!F120</f>
        <v>КА. п. 20</v>
      </c>
      <c r="C143" s="27" t="s">
        <v>1049</v>
      </c>
      <c r="D143" s="29" t="str">
        <f>Source!H120</f>
        <v>шт.</v>
      </c>
      <c r="E143" s="28">
        <f>Source!I120</f>
        <v>1</v>
      </c>
      <c r="F143" s="31">
        <f>Source!AK120</f>
        <v>625.17999999999995</v>
      </c>
      <c r="G143" s="33" t="s">
        <v>3</v>
      </c>
      <c r="H143" s="28">
        <f>Source!AW121</f>
        <v>1</v>
      </c>
      <c r="I143" s="31">
        <f>Source!O120</f>
        <v>625.17999999999995</v>
      </c>
      <c r="J143" s="28">
        <f>IF(Source!BC121&lt;&gt; 0, Source!BC121, 1)</f>
        <v>9.84</v>
      </c>
      <c r="K143" s="31">
        <f>Source!O121</f>
        <v>6151.77</v>
      </c>
      <c r="Q143">
        <f>Source!X120</f>
        <v>0</v>
      </c>
      <c r="R143">
        <f>Source!X121</f>
        <v>0</v>
      </c>
      <c r="S143">
        <f>Source!Y120</f>
        <v>0</v>
      </c>
      <c r="T143">
        <f>Source!Y121</f>
        <v>0</v>
      </c>
      <c r="U143">
        <f>ROUND((175/100)*ROUND(Source!R120, 2), 2)</f>
        <v>0</v>
      </c>
      <c r="V143">
        <f>ROUND((0/100)*ROUND(Source!R121, 2), 2)</f>
        <v>0</v>
      </c>
      <c r="AC143">
        <v>3</v>
      </c>
    </row>
    <row r="144" spans="1:29" ht="55" x14ac:dyDescent="0.25">
      <c r="A144" s="27" t="s">
        <v>162</v>
      </c>
      <c r="B144" s="27" t="str">
        <f>Source!F122</f>
        <v>КА. п. 21</v>
      </c>
      <c r="C144" s="27" t="s">
        <v>1050</v>
      </c>
      <c r="D144" s="29" t="str">
        <f>Source!H122</f>
        <v>шт.</v>
      </c>
      <c r="E144" s="28">
        <f>Source!I122</f>
        <v>1</v>
      </c>
      <c r="F144" s="31">
        <f>Source!AK122</f>
        <v>765.38</v>
      </c>
      <c r="G144" s="33" t="s">
        <v>3</v>
      </c>
      <c r="H144" s="28">
        <f>Source!AW123</f>
        <v>1</v>
      </c>
      <c r="I144" s="31">
        <f>Source!O122</f>
        <v>765.38</v>
      </c>
      <c r="J144" s="28">
        <f>IF(Source!BC123&lt;&gt; 0, Source!BC123, 1)</f>
        <v>9.84</v>
      </c>
      <c r="K144" s="31">
        <f>Source!O123</f>
        <v>7531.34</v>
      </c>
      <c r="Q144">
        <f>Source!X122</f>
        <v>0</v>
      </c>
      <c r="R144">
        <f>Source!X123</f>
        <v>0</v>
      </c>
      <c r="S144">
        <f>Source!Y122</f>
        <v>0</v>
      </c>
      <c r="T144">
        <f>Source!Y123</f>
        <v>0</v>
      </c>
      <c r="U144">
        <f>ROUND((175/100)*ROUND(Source!R122, 2), 2)</f>
        <v>0</v>
      </c>
      <c r="V144">
        <f>ROUND((0/100)*ROUND(Source!R123, 2), 2)</f>
        <v>0</v>
      </c>
      <c r="AC144">
        <v>3</v>
      </c>
    </row>
    <row r="145" spans="1:29" ht="14.5" x14ac:dyDescent="0.25">
      <c r="A145" s="27"/>
      <c r="B145" s="27"/>
      <c r="C145" s="27" t="s">
        <v>1029</v>
      </c>
      <c r="D145" s="29" t="s">
        <v>1030</v>
      </c>
      <c r="E145" s="28">
        <f>Source!BZ107</f>
        <v>109</v>
      </c>
      <c r="F145" s="31"/>
      <c r="G145" s="30"/>
      <c r="H145" s="28"/>
      <c r="I145" s="31">
        <f>SUM(Q131:Q144)</f>
        <v>184.06</v>
      </c>
      <c r="J145" s="28">
        <f>Source!AT107</f>
        <v>109</v>
      </c>
      <c r="K145" s="31">
        <f>SUM(R131:R144)</f>
        <v>10371.629999999999</v>
      </c>
    </row>
    <row r="146" spans="1:29" ht="14.5" x14ac:dyDescent="0.25">
      <c r="A146" s="27"/>
      <c r="B146" s="27"/>
      <c r="C146" s="27" t="s">
        <v>1031</v>
      </c>
      <c r="D146" s="29" t="s">
        <v>1030</v>
      </c>
      <c r="E146" s="28">
        <f>Source!CA107</f>
        <v>61</v>
      </c>
      <c r="F146" s="31"/>
      <c r="G146" s="30"/>
      <c r="H146" s="28"/>
      <c r="I146" s="31">
        <f>SUM(S131:S145)</f>
        <v>103</v>
      </c>
      <c r="J146" s="28">
        <f>Source!AU107</f>
        <v>61</v>
      </c>
      <c r="K146" s="31">
        <f>SUM(T131:T145)</f>
        <v>5804.31</v>
      </c>
    </row>
    <row r="147" spans="1:29" ht="14.5" x14ac:dyDescent="0.25">
      <c r="A147" s="35"/>
      <c r="B147" s="35"/>
      <c r="C147" s="35" t="s">
        <v>1032</v>
      </c>
      <c r="D147" s="36" t="s">
        <v>1033</v>
      </c>
      <c r="E147" s="37">
        <f>Source!AQ106</f>
        <v>74.7</v>
      </c>
      <c r="F147" s="38"/>
      <c r="G147" s="39" t="s">
        <v>1011</v>
      </c>
      <c r="H147" s="37">
        <f>Source!AV107</f>
        <v>1.0669999999999999</v>
      </c>
      <c r="I147" s="38">
        <f>Source!U106</f>
        <v>13.595105383199996</v>
      </c>
      <c r="J147" s="37"/>
      <c r="K147" s="38"/>
    </row>
    <row r="148" spans="1:29" ht="14" x14ac:dyDescent="0.25">
      <c r="C148" s="40" t="s">
        <v>1034</v>
      </c>
      <c r="H148" s="60">
        <f>I133+I134+I136+I145+I146+SUM(I137:I144)-SUMIF(AC137:AC144, 5, I137:I144)-SUMIF(AC137:AC144, 6, I137:I144)</f>
        <v>9495.880000000001</v>
      </c>
      <c r="I148" s="60"/>
      <c r="J148" s="60">
        <f>K133+K134+K136+K145+K146+SUM(K137:K144)-SUMIF(AC137:AC144, 5, K137:K144)-SUMIF(AC137:AC144, 6, K137:K144)</f>
        <v>117389.17</v>
      </c>
      <c r="K148" s="60"/>
    </row>
    <row r="149" spans="1:29" ht="14" hidden="1" x14ac:dyDescent="0.25">
      <c r="C149" s="40" t="s">
        <v>1035</v>
      </c>
      <c r="H149" s="54">
        <f>SUMIF(AC137:AC144, 5, I137:I144)+SUMIF(AC137:AC144, 6, I137:I144)</f>
        <v>0</v>
      </c>
      <c r="I149" s="54"/>
      <c r="J149" s="54">
        <f>SUMIF(AC137:AC144, 5, K137:K144)+SUMIF(AC137:AC144, 6, K137:K144)</f>
        <v>0</v>
      </c>
      <c r="K149" s="54"/>
    </row>
    <row r="150" spans="1:29" ht="14" x14ac:dyDescent="0.25">
      <c r="C150" s="40" t="s">
        <v>1036</v>
      </c>
      <c r="H150" s="54">
        <f>I133+I134+I136+I145+I146+SUM(I137:I144)</f>
        <v>9495.880000000001</v>
      </c>
      <c r="I150" s="54"/>
      <c r="J150" s="54">
        <f>K133+K134+K136+K145+K146+SUM(K137:K144)</f>
        <v>117389.17</v>
      </c>
      <c r="K150" s="54"/>
      <c r="O150" s="41">
        <f>I133+I134+I136+I145+I146+SUM(I137:I144)</f>
        <v>9495.880000000001</v>
      </c>
      <c r="P150" s="41">
        <f>K133+K134+K136+K145+K146+SUM(K137:K144)</f>
        <v>117389.17</v>
      </c>
    </row>
    <row r="152" spans="1:29" ht="56" x14ac:dyDescent="0.25">
      <c r="A152" s="27">
        <v>7</v>
      </c>
      <c r="B152" s="27" t="str">
        <f>Source!F124</f>
        <v>3.18-25-1</v>
      </c>
      <c r="C152" s="27" t="s">
        <v>99</v>
      </c>
      <c r="D152" s="29" t="str">
        <f>Source!H124</f>
        <v>100 шт.</v>
      </c>
      <c r="E152" s="28">
        <f>Source!I124</f>
        <v>0.09</v>
      </c>
      <c r="F152" s="31"/>
      <c r="G152" s="30"/>
      <c r="H152" s="28"/>
      <c r="I152" s="31"/>
      <c r="J152" s="28"/>
      <c r="K152" s="31"/>
      <c r="Q152">
        <f>Source!X124</f>
        <v>138.04</v>
      </c>
      <c r="R152">
        <f>Source!X125</f>
        <v>7778.43</v>
      </c>
      <c r="S152">
        <f>Source!Y124</f>
        <v>77.25</v>
      </c>
      <c r="T152">
        <f>Source!Y125</f>
        <v>4353.0600000000004</v>
      </c>
      <c r="U152">
        <f>ROUND((175/100)*ROUND(Source!R124, 2), 2)</f>
        <v>2.68</v>
      </c>
      <c r="V152">
        <f>ROUND((0/100)*ROUND(Source!R125, 2), 2)</f>
        <v>0</v>
      </c>
      <c r="AC152">
        <v>0</v>
      </c>
    </row>
    <row r="153" spans="1:29" x14ac:dyDescent="0.25">
      <c r="C153" s="32" t="str">
        <f>"Объем: "&amp;Source!I124&amp;"=(1+"&amp;"2+"&amp;"2+"&amp;"1+"&amp;"1+"&amp;"1+"&amp;"1)/"&amp;"100"</f>
        <v>Объем: 0,09=(1+2+2+1+1+1+1)/100</v>
      </c>
    </row>
    <row r="154" spans="1:29" ht="14.5" x14ac:dyDescent="0.25">
      <c r="A154" s="27"/>
      <c r="B154" s="27"/>
      <c r="C154" s="27" t="s">
        <v>1010</v>
      </c>
      <c r="D154" s="29"/>
      <c r="E154" s="28"/>
      <c r="F154" s="31">
        <f>Source!AO124</f>
        <v>916.6</v>
      </c>
      <c r="G154" s="33" t="s">
        <v>1011</v>
      </c>
      <c r="H154" s="28">
        <f>Source!AV125</f>
        <v>1.0669999999999999</v>
      </c>
      <c r="I154" s="31">
        <f>Source!S124</f>
        <v>125.11</v>
      </c>
      <c r="J154" s="28">
        <f>IF(Source!BA125&lt;&gt; 0, Source!BA125, 1)</f>
        <v>56.35</v>
      </c>
      <c r="K154" s="31">
        <f>Source!S125</f>
        <v>7049.95</v>
      </c>
    </row>
    <row r="155" spans="1:29" ht="14.5" x14ac:dyDescent="0.25">
      <c r="A155" s="27"/>
      <c r="B155" s="27"/>
      <c r="C155" s="27" t="s">
        <v>1012</v>
      </c>
      <c r="D155" s="29"/>
      <c r="E155" s="28"/>
      <c r="F155" s="31">
        <f>Source!AM124</f>
        <v>95.35</v>
      </c>
      <c r="G155" s="33" t="s">
        <v>1013</v>
      </c>
      <c r="H155" s="28">
        <f>Source!AV125</f>
        <v>1.0669999999999999</v>
      </c>
      <c r="I155" s="31">
        <f>Source!Q124</f>
        <v>14.15</v>
      </c>
      <c r="J155" s="28">
        <f>IF(Source!BB125&lt;&gt; 0, Source!BB125, 1)</f>
        <v>15.04</v>
      </c>
      <c r="K155" s="31">
        <f>Source!Q125</f>
        <v>212.82</v>
      </c>
    </row>
    <row r="156" spans="1:29" ht="14.5" x14ac:dyDescent="0.25">
      <c r="A156" s="27"/>
      <c r="B156" s="27"/>
      <c r="C156" s="27" t="s">
        <v>1014</v>
      </c>
      <c r="D156" s="29"/>
      <c r="E156" s="28"/>
      <c r="F156" s="31">
        <f>Source!AN124</f>
        <v>10.3</v>
      </c>
      <c r="G156" s="33" t="s">
        <v>1013</v>
      </c>
      <c r="H156" s="28">
        <f>Source!AV125</f>
        <v>1.0669999999999999</v>
      </c>
      <c r="I156" s="34">
        <f>Source!R124</f>
        <v>1.53</v>
      </c>
      <c r="J156" s="28">
        <f>IF(Source!BS125&lt;&gt; 0, Source!BS125, 1)</f>
        <v>56.35</v>
      </c>
      <c r="K156" s="34">
        <f>Source!R125</f>
        <v>86.22</v>
      </c>
    </row>
    <row r="157" spans="1:29" ht="14.5" x14ac:dyDescent="0.25">
      <c r="A157" s="27"/>
      <c r="B157" s="27"/>
      <c r="C157" s="27" t="s">
        <v>1015</v>
      </c>
      <c r="D157" s="29"/>
      <c r="E157" s="28"/>
      <c r="F157" s="31">
        <f>Source!AL124</f>
        <v>2078.86</v>
      </c>
      <c r="G157" s="33" t="s">
        <v>3</v>
      </c>
      <c r="H157" s="28">
        <f>Source!AW125</f>
        <v>1</v>
      </c>
      <c r="I157" s="31">
        <f>Source!P124</f>
        <v>187.1</v>
      </c>
      <c r="J157" s="28">
        <f>IF(Source!BC125&lt;&gt; 0, Source!BC125, 1)</f>
        <v>20.83</v>
      </c>
      <c r="K157" s="31">
        <f>Source!P125</f>
        <v>3897.29</v>
      </c>
    </row>
    <row r="158" spans="1:29" ht="68" x14ac:dyDescent="0.25">
      <c r="A158" s="27" t="s">
        <v>167</v>
      </c>
      <c r="B158" s="27" t="str">
        <f>Source!F126</f>
        <v>КА. п. 28</v>
      </c>
      <c r="C158" s="27" t="s">
        <v>1051</v>
      </c>
      <c r="D158" s="29" t="str">
        <f>Source!H126</f>
        <v>шт.</v>
      </c>
      <c r="E158" s="28">
        <f>Source!I126</f>
        <v>0.99999999999999989</v>
      </c>
      <c r="F158" s="31">
        <f>Source!AK126</f>
        <v>1639.42</v>
      </c>
      <c r="G158" s="33" t="s">
        <v>3</v>
      </c>
      <c r="H158" s="28">
        <f>Source!AW127</f>
        <v>1</v>
      </c>
      <c r="I158" s="31">
        <f>Source!O126</f>
        <v>1639.42</v>
      </c>
      <c r="J158" s="28">
        <f>IF(Source!BC127&lt;&gt; 0, Source!BC127, 1)</f>
        <v>9.84</v>
      </c>
      <c r="K158" s="31">
        <f>Source!O127</f>
        <v>16131.89</v>
      </c>
      <c r="Q158">
        <f>Source!X126</f>
        <v>0</v>
      </c>
      <c r="R158">
        <f>Source!X127</f>
        <v>0</v>
      </c>
      <c r="S158">
        <f>Source!Y126</f>
        <v>0</v>
      </c>
      <c r="T158">
        <f>Source!Y127</f>
        <v>0</v>
      </c>
      <c r="U158">
        <f>ROUND((175/100)*ROUND(Source!R126, 2), 2)</f>
        <v>0</v>
      </c>
      <c r="V158">
        <f>ROUND((0/100)*ROUND(Source!R127, 2), 2)</f>
        <v>0</v>
      </c>
      <c r="AC158">
        <v>3</v>
      </c>
    </row>
    <row r="159" spans="1:29" ht="68" x14ac:dyDescent="0.25">
      <c r="A159" s="27" t="s">
        <v>171</v>
      </c>
      <c r="B159" s="27" t="str">
        <f>Source!F128</f>
        <v>КА. п. 30</v>
      </c>
      <c r="C159" s="27" t="s">
        <v>1052</v>
      </c>
      <c r="D159" s="29" t="str">
        <f>Source!H128</f>
        <v>шт.</v>
      </c>
      <c r="E159" s="28">
        <f>Source!I128</f>
        <v>1.9999999999999998</v>
      </c>
      <c r="F159" s="31">
        <f>Source!AK128</f>
        <v>3019.43</v>
      </c>
      <c r="G159" s="33" t="s">
        <v>3</v>
      </c>
      <c r="H159" s="28">
        <f>Source!AW129</f>
        <v>1</v>
      </c>
      <c r="I159" s="31">
        <f>Source!O128</f>
        <v>6038.86</v>
      </c>
      <c r="J159" s="28">
        <f>IF(Source!BC129&lt;&gt; 0, Source!BC129, 1)</f>
        <v>9.84</v>
      </c>
      <c r="K159" s="31">
        <f>Source!O129</f>
        <v>59422.38</v>
      </c>
      <c r="Q159">
        <f>Source!X128</f>
        <v>0</v>
      </c>
      <c r="R159">
        <f>Source!X129</f>
        <v>0</v>
      </c>
      <c r="S159">
        <f>Source!Y128</f>
        <v>0</v>
      </c>
      <c r="T159">
        <f>Source!Y129</f>
        <v>0</v>
      </c>
      <c r="U159">
        <f>ROUND((175/100)*ROUND(Source!R128, 2), 2)</f>
        <v>0</v>
      </c>
      <c r="V159">
        <f>ROUND((0/100)*ROUND(Source!R129, 2), 2)</f>
        <v>0</v>
      </c>
      <c r="AC159">
        <v>3</v>
      </c>
    </row>
    <row r="160" spans="1:29" ht="68" x14ac:dyDescent="0.25">
      <c r="A160" s="27" t="s">
        <v>175</v>
      </c>
      <c r="B160" s="27" t="str">
        <f>Source!F130</f>
        <v>КА. п. 31</v>
      </c>
      <c r="C160" s="27" t="s">
        <v>1053</v>
      </c>
      <c r="D160" s="29" t="str">
        <f>Source!H130</f>
        <v>шт.</v>
      </c>
      <c r="E160" s="28">
        <f>Source!I130</f>
        <v>1.9999999999999998</v>
      </c>
      <c r="F160" s="31">
        <f>Source!AK130</f>
        <v>3249.44</v>
      </c>
      <c r="G160" s="33" t="s">
        <v>3</v>
      </c>
      <c r="H160" s="28">
        <f>Source!AW131</f>
        <v>1</v>
      </c>
      <c r="I160" s="31">
        <f>Source!O130</f>
        <v>6498.88</v>
      </c>
      <c r="J160" s="28">
        <f>IF(Source!BC131&lt;&gt; 0, Source!BC131, 1)</f>
        <v>9.84</v>
      </c>
      <c r="K160" s="31">
        <f>Source!O131</f>
        <v>63948.98</v>
      </c>
      <c r="Q160">
        <f>Source!X130</f>
        <v>0</v>
      </c>
      <c r="R160">
        <f>Source!X131</f>
        <v>0</v>
      </c>
      <c r="S160">
        <f>Source!Y130</f>
        <v>0</v>
      </c>
      <c r="T160">
        <f>Source!Y131</f>
        <v>0</v>
      </c>
      <c r="U160">
        <f>ROUND((175/100)*ROUND(Source!R130, 2), 2)</f>
        <v>0</v>
      </c>
      <c r="V160">
        <f>ROUND((0/100)*ROUND(Source!R131, 2), 2)</f>
        <v>0</v>
      </c>
      <c r="AC160">
        <v>3</v>
      </c>
    </row>
    <row r="161" spans="1:29" ht="68" x14ac:dyDescent="0.25">
      <c r="A161" s="27" t="s">
        <v>179</v>
      </c>
      <c r="B161" s="27" t="str">
        <f>Source!F132</f>
        <v>КА. п. 36</v>
      </c>
      <c r="C161" s="27" t="s">
        <v>1054</v>
      </c>
      <c r="D161" s="29" t="str">
        <f>Source!H132</f>
        <v>шт.</v>
      </c>
      <c r="E161" s="28">
        <f>Source!I132</f>
        <v>0.99999999999999989</v>
      </c>
      <c r="F161" s="31">
        <f>Source!AK132</f>
        <v>6293.01</v>
      </c>
      <c r="G161" s="33" t="s">
        <v>3</v>
      </c>
      <c r="H161" s="28">
        <f>Source!AW133</f>
        <v>1</v>
      </c>
      <c r="I161" s="31">
        <f>Source!O132</f>
        <v>6293.01</v>
      </c>
      <c r="J161" s="28">
        <f>IF(Source!BC133&lt;&gt; 0, Source!BC133, 1)</f>
        <v>9.84</v>
      </c>
      <c r="K161" s="31">
        <f>Source!O133</f>
        <v>61923.22</v>
      </c>
      <c r="Q161">
        <f>Source!X132</f>
        <v>0</v>
      </c>
      <c r="R161">
        <f>Source!X133</f>
        <v>0</v>
      </c>
      <c r="S161">
        <f>Source!Y132</f>
        <v>0</v>
      </c>
      <c r="T161">
        <f>Source!Y133</f>
        <v>0</v>
      </c>
      <c r="U161">
        <f>ROUND((175/100)*ROUND(Source!R132, 2), 2)</f>
        <v>0</v>
      </c>
      <c r="V161">
        <f>ROUND((0/100)*ROUND(Source!R133, 2), 2)</f>
        <v>0</v>
      </c>
      <c r="AC161">
        <v>3</v>
      </c>
    </row>
    <row r="162" spans="1:29" ht="68" x14ac:dyDescent="0.25">
      <c r="A162" s="27" t="s">
        <v>183</v>
      </c>
      <c r="B162" s="27" t="str">
        <f>Source!F134</f>
        <v>КА. п. 37</v>
      </c>
      <c r="C162" s="27" t="s">
        <v>1055</v>
      </c>
      <c r="D162" s="29" t="str">
        <f>Source!H134</f>
        <v>шт.</v>
      </c>
      <c r="E162" s="28">
        <f>Source!I134</f>
        <v>0.99999999999999989</v>
      </c>
      <c r="F162" s="31">
        <f>Source!AK134</f>
        <v>6721.75</v>
      </c>
      <c r="G162" s="33" t="s">
        <v>3</v>
      </c>
      <c r="H162" s="28">
        <f>Source!AW135</f>
        <v>1</v>
      </c>
      <c r="I162" s="31">
        <f>Source!O134</f>
        <v>6721.75</v>
      </c>
      <c r="J162" s="28">
        <f>IF(Source!BC135&lt;&gt; 0, Source!BC135, 1)</f>
        <v>9.84</v>
      </c>
      <c r="K162" s="31">
        <f>Source!O135</f>
        <v>66142.02</v>
      </c>
      <c r="Q162">
        <f>Source!X134</f>
        <v>0</v>
      </c>
      <c r="R162">
        <f>Source!X135</f>
        <v>0</v>
      </c>
      <c r="S162">
        <f>Source!Y134</f>
        <v>0</v>
      </c>
      <c r="T162">
        <f>Source!Y135</f>
        <v>0</v>
      </c>
      <c r="U162">
        <f>ROUND((175/100)*ROUND(Source!R134, 2), 2)</f>
        <v>0</v>
      </c>
      <c r="V162">
        <f>ROUND((0/100)*ROUND(Source!R135, 2), 2)</f>
        <v>0</v>
      </c>
      <c r="AC162">
        <v>3</v>
      </c>
    </row>
    <row r="163" spans="1:29" ht="68" x14ac:dyDescent="0.25">
      <c r="A163" s="27" t="s">
        <v>187</v>
      </c>
      <c r="B163" s="27" t="str">
        <f>Source!F136</f>
        <v>КА. п. 38</v>
      </c>
      <c r="C163" s="27" t="s">
        <v>1056</v>
      </c>
      <c r="D163" s="29" t="str">
        <f>Source!H136</f>
        <v>шт.</v>
      </c>
      <c r="E163" s="28">
        <f>Source!I136</f>
        <v>0.99999999999999989</v>
      </c>
      <c r="F163" s="31">
        <f>Source!AK136</f>
        <v>7150.49</v>
      </c>
      <c r="G163" s="33" t="s">
        <v>3</v>
      </c>
      <c r="H163" s="28">
        <f>Source!AW137</f>
        <v>1</v>
      </c>
      <c r="I163" s="31">
        <f>Source!O136</f>
        <v>7150.49</v>
      </c>
      <c r="J163" s="28">
        <f>IF(Source!BC137&lt;&gt; 0, Source!BC137, 1)</f>
        <v>9.84</v>
      </c>
      <c r="K163" s="31">
        <f>Source!O137</f>
        <v>70360.820000000007</v>
      </c>
      <c r="Q163">
        <f>Source!X136</f>
        <v>0</v>
      </c>
      <c r="R163">
        <f>Source!X137</f>
        <v>0</v>
      </c>
      <c r="S163">
        <f>Source!Y136</f>
        <v>0</v>
      </c>
      <c r="T163">
        <f>Source!Y137</f>
        <v>0</v>
      </c>
      <c r="U163">
        <f>ROUND((175/100)*ROUND(Source!R136, 2), 2)</f>
        <v>0</v>
      </c>
      <c r="V163">
        <f>ROUND((0/100)*ROUND(Source!R137, 2), 2)</f>
        <v>0</v>
      </c>
      <c r="AC163">
        <v>3</v>
      </c>
    </row>
    <row r="164" spans="1:29" ht="68" x14ac:dyDescent="0.25">
      <c r="A164" s="27" t="s">
        <v>191</v>
      </c>
      <c r="B164" s="27" t="str">
        <f>Source!F138</f>
        <v>КА. п. 35</v>
      </c>
      <c r="C164" s="27" t="s">
        <v>1057</v>
      </c>
      <c r="D164" s="29" t="str">
        <f>Source!H138</f>
        <v>шт.</v>
      </c>
      <c r="E164" s="28">
        <f>Source!I138</f>
        <v>0.99999999999999989</v>
      </c>
      <c r="F164" s="31">
        <f>Source!AK138</f>
        <v>5089.46</v>
      </c>
      <c r="G164" s="33" t="s">
        <v>3</v>
      </c>
      <c r="H164" s="28">
        <f>Source!AW139</f>
        <v>1</v>
      </c>
      <c r="I164" s="31">
        <f>Source!O138</f>
        <v>5089.46</v>
      </c>
      <c r="J164" s="28">
        <f>IF(Source!BC139&lt;&gt; 0, Source!BC139, 1)</f>
        <v>9.84</v>
      </c>
      <c r="K164" s="31">
        <f>Source!O139</f>
        <v>50080.29</v>
      </c>
      <c r="Q164">
        <f>Source!X138</f>
        <v>0</v>
      </c>
      <c r="R164">
        <f>Source!X139</f>
        <v>0</v>
      </c>
      <c r="S164">
        <f>Source!Y138</f>
        <v>0</v>
      </c>
      <c r="T164">
        <f>Source!Y139</f>
        <v>0</v>
      </c>
      <c r="U164">
        <f>ROUND((175/100)*ROUND(Source!R138, 2), 2)</f>
        <v>0</v>
      </c>
      <c r="V164">
        <f>ROUND((0/100)*ROUND(Source!R139, 2), 2)</f>
        <v>0</v>
      </c>
      <c r="AC164">
        <v>3</v>
      </c>
    </row>
    <row r="165" spans="1:29" ht="14.5" x14ac:dyDescent="0.25">
      <c r="A165" s="27"/>
      <c r="B165" s="27"/>
      <c r="C165" s="27" t="s">
        <v>1029</v>
      </c>
      <c r="D165" s="29" t="s">
        <v>1030</v>
      </c>
      <c r="E165" s="28">
        <f>Source!BZ125</f>
        <v>109</v>
      </c>
      <c r="F165" s="31"/>
      <c r="G165" s="30"/>
      <c r="H165" s="28"/>
      <c r="I165" s="31">
        <f>SUM(Q152:Q164)</f>
        <v>138.04</v>
      </c>
      <c r="J165" s="28">
        <f>Source!AT125</f>
        <v>109</v>
      </c>
      <c r="K165" s="31">
        <f>SUM(R152:R164)</f>
        <v>7778.43</v>
      </c>
    </row>
    <row r="166" spans="1:29" ht="14.5" x14ac:dyDescent="0.25">
      <c r="A166" s="27"/>
      <c r="B166" s="27"/>
      <c r="C166" s="27" t="s">
        <v>1031</v>
      </c>
      <c r="D166" s="29" t="s">
        <v>1030</v>
      </c>
      <c r="E166" s="28">
        <f>Source!CA125</f>
        <v>61</v>
      </c>
      <c r="F166" s="31"/>
      <c r="G166" s="30"/>
      <c r="H166" s="28"/>
      <c r="I166" s="31">
        <f>SUM(S152:S165)</f>
        <v>77.25</v>
      </c>
      <c r="J166" s="28">
        <f>Source!AU125</f>
        <v>61</v>
      </c>
      <c r="K166" s="31">
        <f>SUM(T152:T165)</f>
        <v>4353.0600000000004</v>
      </c>
    </row>
    <row r="167" spans="1:29" ht="14.5" x14ac:dyDescent="0.25">
      <c r="A167" s="35"/>
      <c r="B167" s="35"/>
      <c r="C167" s="35" t="s">
        <v>1032</v>
      </c>
      <c r="D167" s="36" t="s">
        <v>1033</v>
      </c>
      <c r="E167" s="37">
        <f>Source!AQ124</f>
        <v>74.7</v>
      </c>
      <c r="F167" s="38"/>
      <c r="G167" s="39" t="s">
        <v>1011</v>
      </c>
      <c r="H167" s="37">
        <f>Source!AV125</f>
        <v>1.0669999999999999</v>
      </c>
      <c r="I167" s="38">
        <f>Source!U124</f>
        <v>10.196329037399998</v>
      </c>
      <c r="J167" s="37"/>
      <c r="K167" s="38"/>
    </row>
    <row r="168" spans="1:29" ht="14" x14ac:dyDescent="0.25">
      <c r="C168" s="40" t="s">
        <v>1034</v>
      </c>
      <c r="H168" s="60">
        <f>I154+I155+I157+I165+I166+SUM(I158:I164)-SUMIF(AC158:AC164, 5, I158:I164)-SUMIF(AC158:AC164, 6, I158:I164)</f>
        <v>39973.519999999997</v>
      </c>
      <c r="I168" s="60"/>
      <c r="J168" s="60">
        <f>K154+K155+K157+K165+K166+SUM(K158:K164)-SUMIF(AC158:AC164, 5, K158:K164)-SUMIF(AC158:AC164, 6, K158:K164)</f>
        <v>411301.14999999997</v>
      </c>
      <c r="K168" s="60"/>
    </row>
    <row r="169" spans="1:29" ht="14" hidden="1" x14ac:dyDescent="0.25">
      <c r="C169" s="40" t="s">
        <v>1035</v>
      </c>
      <c r="H169" s="54">
        <f>SUMIF(AC158:AC164, 5, I158:I164)+SUMIF(AC158:AC164, 6, I158:I164)</f>
        <v>0</v>
      </c>
      <c r="I169" s="54"/>
      <c r="J169" s="54">
        <f>SUMIF(AC158:AC164, 5, K158:K164)+SUMIF(AC158:AC164, 6, K158:K164)</f>
        <v>0</v>
      </c>
      <c r="K169" s="54"/>
    </row>
    <row r="170" spans="1:29" ht="14" x14ac:dyDescent="0.25">
      <c r="C170" s="40" t="s">
        <v>1036</v>
      </c>
      <c r="H170" s="54">
        <f>I154+I155+I157+I165+I166+SUM(I158:I164)</f>
        <v>39973.519999999997</v>
      </c>
      <c r="I170" s="54"/>
      <c r="J170" s="54">
        <f>K154+K155+K157+K165+K166+SUM(K158:K164)</f>
        <v>411301.14999999997</v>
      </c>
      <c r="K170" s="54"/>
      <c r="O170" s="41">
        <f>I154+I155+I157+I165+I166+SUM(I158:I164)</f>
        <v>39973.519999999997</v>
      </c>
      <c r="P170" s="41">
        <f>K154+K155+K157+K165+K166+SUM(K158:K164)</f>
        <v>411301.14999999997</v>
      </c>
    </row>
    <row r="172" spans="1:29" ht="56" x14ac:dyDescent="0.25">
      <c r="A172" s="27">
        <v>8</v>
      </c>
      <c r="B172" s="27" t="str">
        <f>Source!F140</f>
        <v>3.18-25-1</v>
      </c>
      <c r="C172" s="27" t="s">
        <v>22</v>
      </c>
      <c r="D172" s="29" t="str">
        <f>Source!H140</f>
        <v>100 шт.</v>
      </c>
      <c r="E172" s="28">
        <f>Source!I140</f>
        <v>0.04</v>
      </c>
      <c r="F172" s="31"/>
      <c r="G172" s="30"/>
      <c r="H172" s="28"/>
      <c r="I172" s="31"/>
      <c r="J172" s="28"/>
      <c r="K172" s="31"/>
      <c r="Q172">
        <f>Source!X140</f>
        <v>61.36</v>
      </c>
      <c r="R172">
        <f>Source!X141</f>
        <v>3457.41</v>
      </c>
      <c r="S172">
        <f>Source!Y140</f>
        <v>34.340000000000003</v>
      </c>
      <c r="T172">
        <f>Source!Y141</f>
        <v>1934.88</v>
      </c>
      <c r="U172">
        <f>ROUND((175/100)*ROUND(Source!R140, 2), 2)</f>
        <v>1.19</v>
      </c>
      <c r="V172">
        <f>ROUND((0/100)*ROUND(Source!R141, 2), 2)</f>
        <v>0</v>
      </c>
      <c r="AC172">
        <v>0</v>
      </c>
    </row>
    <row r="173" spans="1:29" x14ac:dyDescent="0.25">
      <c r="C173" s="32" t="str">
        <f>"Объем: "&amp;Source!I140&amp;"=(3+"&amp;"1)/"&amp;"100"</f>
        <v>Объем: 0,04=(3+1)/100</v>
      </c>
    </row>
    <row r="174" spans="1:29" ht="14.5" x14ac:dyDescent="0.25">
      <c r="A174" s="27"/>
      <c r="B174" s="27"/>
      <c r="C174" s="27" t="s">
        <v>1010</v>
      </c>
      <c r="D174" s="29"/>
      <c r="E174" s="28"/>
      <c r="F174" s="31">
        <f>Source!AO140</f>
        <v>916.6</v>
      </c>
      <c r="G174" s="33" t="s">
        <v>1011</v>
      </c>
      <c r="H174" s="28">
        <f>Source!AV141</f>
        <v>1.0669999999999999</v>
      </c>
      <c r="I174" s="31">
        <f>Source!S140</f>
        <v>55.61</v>
      </c>
      <c r="J174" s="28">
        <f>IF(Source!BA141&lt;&gt; 0, Source!BA141, 1)</f>
        <v>56.35</v>
      </c>
      <c r="K174" s="31">
        <f>Source!S141</f>
        <v>3133.62</v>
      </c>
    </row>
    <row r="175" spans="1:29" ht="14.5" x14ac:dyDescent="0.25">
      <c r="A175" s="27"/>
      <c r="B175" s="27"/>
      <c r="C175" s="27" t="s">
        <v>1012</v>
      </c>
      <c r="D175" s="29"/>
      <c r="E175" s="28"/>
      <c r="F175" s="31">
        <f>Source!AM140</f>
        <v>95.35</v>
      </c>
      <c r="G175" s="33" t="s">
        <v>1013</v>
      </c>
      <c r="H175" s="28">
        <f>Source!AV141</f>
        <v>1.0669999999999999</v>
      </c>
      <c r="I175" s="31">
        <f>Source!Q140</f>
        <v>6.29</v>
      </c>
      <c r="J175" s="28">
        <f>IF(Source!BB141&lt;&gt; 0, Source!BB141, 1)</f>
        <v>15.04</v>
      </c>
      <c r="K175" s="31">
        <f>Source!Q141</f>
        <v>94.6</v>
      </c>
    </row>
    <row r="176" spans="1:29" ht="14.5" x14ac:dyDescent="0.25">
      <c r="A176" s="27"/>
      <c r="B176" s="27"/>
      <c r="C176" s="27" t="s">
        <v>1014</v>
      </c>
      <c r="D176" s="29"/>
      <c r="E176" s="28"/>
      <c r="F176" s="31">
        <f>Source!AN140</f>
        <v>10.3</v>
      </c>
      <c r="G176" s="33" t="s">
        <v>1013</v>
      </c>
      <c r="H176" s="28">
        <f>Source!AV141</f>
        <v>1.0669999999999999</v>
      </c>
      <c r="I176" s="34">
        <f>Source!R140</f>
        <v>0.68</v>
      </c>
      <c r="J176" s="28">
        <f>IF(Source!BS141&lt;&gt; 0, Source!BS141, 1)</f>
        <v>56.35</v>
      </c>
      <c r="K176" s="34">
        <f>Source!R141</f>
        <v>38.32</v>
      </c>
    </row>
    <row r="177" spans="1:29" ht="14.5" x14ac:dyDescent="0.25">
      <c r="A177" s="27"/>
      <c r="B177" s="27"/>
      <c r="C177" s="27" t="s">
        <v>1015</v>
      </c>
      <c r="D177" s="29"/>
      <c r="E177" s="28"/>
      <c r="F177" s="31">
        <f>Source!AL140</f>
        <v>2078.86</v>
      </c>
      <c r="G177" s="33" t="s">
        <v>3</v>
      </c>
      <c r="H177" s="28">
        <f>Source!AW141</f>
        <v>1</v>
      </c>
      <c r="I177" s="31">
        <f>Source!P140</f>
        <v>83.15</v>
      </c>
      <c r="J177" s="28">
        <f>IF(Source!BC141&lt;&gt; 0, Source!BC141, 1)</f>
        <v>20.83</v>
      </c>
      <c r="K177" s="31">
        <f>Source!P141</f>
        <v>1732.01</v>
      </c>
    </row>
    <row r="178" spans="1:29" ht="68" x14ac:dyDescent="0.25">
      <c r="A178" s="27" t="s">
        <v>196</v>
      </c>
      <c r="B178" s="27" t="str">
        <f>Source!F142</f>
        <v>КА. п. 33</v>
      </c>
      <c r="C178" s="27" t="s">
        <v>1058</v>
      </c>
      <c r="D178" s="29" t="str">
        <f>Source!H142</f>
        <v>шт.</v>
      </c>
      <c r="E178" s="28">
        <f>Source!I142</f>
        <v>3</v>
      </c>
      <c r="F178" s="31">
        <f>Source!AK142</f>
        <v>3939.45</v>
      </c>
      <c r="G178" s="33" t="s">
        <v>3</v>
      </c>
      <c r="H178" s="28">
        <f>Source!AW143</f>
        <v>1</v>
      </c>
      <c r="I178" s="31">
        <f>Source!O142</f>
        <v>11818.35</v>
      </c>
      <c r="J178" s="28">
        <f>IF(Source!BC143&lt;&gt; 0, Source!BC143, 1)</f>
        <v>9.84</v>
      </c>
      <c r="K178" s="31">
        <f>Source!O143</f>
        <v>116292.56</v>
      </c>
      <c r="Q178">
        <f>Source!X142</f>
        <v>0</v>
      </c>
      <c r="R178">
        <f>Source!X143</f>
        <v>0</v>
      </c>
      <c r="S178">
        <f>Source!Y142</f>
        <v>0</v>
      </c>
      <c r="T178">
        <f>Source!Y143</f>
        <v>0</v>
      </c>
      <c r="U178">
        <f>ROUND((175/100)*ROUND(Source!R142, 2), 2)</f>
        <v>0</v>
      </c>
      <c r="V178">
        <f>ROUND((0/100)*ROUND(Source!R143, 2), 2)</f>
        <v>0</v>
      </c>
      <c r="AC178">
        <v>3</v>
      </c>
    </row>
    <row r="179" spans="1:29" ht="68" x14ac:dyDescent="0.25">
      <c r="A179" s="27" t="s">
        <v>200</v>
      </c>
      <c r="B179" s="27" t="str">
        <f>Source!F144</f>
        <v>КА. п. 37</v>
      </c>
      <c r="C179" s="27" t="s">
        <v>1055</v>
      </c>
      <c r="D179" s="29" t="str">
        <f>Source!H144</f>
        <v>шт.</v>
      </c>
      <c r="E179" s="28">
        <f>Source!I144</f>
        <v>1</v>
      </c>
      <c r="F179" s="31">
        <f>Source!AK144</f>
        <v>6721.75</v>
      </c>
      <c r="G179" s="33" t="s">
        <v>3</v>
      </c>
      <c r="H179" s="28">
        <f>Source!AW145</f>
        <v>1</v>
      </c>
      <c r="I179" s="31">
        <f>Source!O144</f>
        <v>6721.75</v>
      </c>
      <c r="J179" s="28">
        <f>IF(Source!BC145&lt;&gt; 0, Source!BC145, 1)</f>
        <v>9.84</v>
      </c>
      <c r="K179" s="31">
        <f>Source!O145</f>
        <v>66142.02</v>
      </c>
      <c r="Q179">
        <f>Source!X144</f>
        <v>0</v>
      </c>
      <c r="R179">
        <f>Source!X145</f>
        <v>0</v>
      </c>
      <c r="S179">
        <f>Source!Y144</f>
        <v>0</v>
      </c>
      <c r="T179">
        <f>Source!Y145</f>
        <v>0</v>
      </c>
      <c r="U179">
        <f>ROUND((175/100)*ROUND(Source!R144, 2), 2)</f>
        <v>0</v>
      </c>
      <c r="V179">
        <f>ROUND((0/100)*ROUND(Source!R145, 2), 2)</f>
        <v>0</v>
      </c>
      <c r="AC179">
        <v>3</v>
      </c>
    </row>
    <row r="180" spans="1:29" ht="14.5" x14ac:dyDescent="0.25">
      <c r="A180" s="27"/>
      <c r="B180" s="27"/>
      <c r="C180" s="27" t="s">
        <v>1029</v>
      </c>
      <c r="D180" s="29" t="s">
        <v>1030</v>
      </c>
      <c r="E180" s="28">
        <f>Source!BZ141</f>
        <v>109</v>
      </c>
      <c r="F180" s="31"/>
      <c r="G180" s="30"/>
      <c r="H180" s="28"/>
      <c r="I180" s="31">
        <f>SUM(Q172:Q179)</f>
        <v>61.36</v>
      </c>
      <c r="J180" s="28">
        <f>Source!AT141</f>
        <v>109</v>
      </c>
      <c r="K180" s="31">
        <f>SUM(R172:R179)</f>
        <v>3457.41</v>
      </c>
    </row>
    <row r="181" spans="1:29" ht="14.5" x14ac:dyDescent="0.25">
      <c r="A181" s="27"/>
      <c r="B181" s="27"/>
      <c r="C181" s="27" t="s">
        <v>1031</v>
      </c>
      <c r="D181" s="29" t="s">
        <v>1030</v>
      </c>
      <c r="E181" s="28">
        <f>Source!CA141</f>
        <v>61</v>
      </c>
      <c r="F181" s="31"/>
      <c r="G181" s="30"/>
      <c r="H181" s="28"/>
      <c r="I181" s="31">
        <f>SUM(S172:S180)</f>
        <v>34.340000000000003</v>
      </c>
      <c r="J181" s="28">
        <f>Source!AU141</f>
        <v>61</v>
      </c>
      <c r="K181" s="31">
        <f>SUM(T172:T180)</f>
        <v>1934.88</v>
      </c>
    </row>
    <row r="182" spans="1:29" ht="14.5" x14ac:dyDescent="0.25">
      <c r="A182" s="35"/>
      <c r="B182" s="35"/>
      <c r="C182" s="35" t="s">
        <v>1032</v>
      </c>
      <c r="D182" s="36" t="s">
        <v>1033</v>
      </c>
      <c r="E182" s="37">
        <f>Source!AQ140</f>
        <v>74.7</v>
      </c>
      <c r="F182" s="38"/>
      <c r="G182" s="39" t="s">
        <v>1011</v>
      </c>
      <c r="H182" s="37">
        <f>Source!AV141</f>
        <v>1.0669999999999999</v>
      </c>
      <c r="I182" s="38">
        <f>Source!U140</f>
        <v>4.5317017943999991</v>
      </c>
      <c r="J182" s="37"/>
      <c r="K182" s="38"/>
    </row>
    <row r="183" spans="1:29" ht="14" x14ac:dyDescent="0.25">
      <c r="C183" s="40" t="s">
        <v>1034</v>
      </c>
      <c r="H183" s="60">
        <f>I174+I175+I177+I180+I181+SUM(I178:I179)-SUMIF(AC178:AC179, 5, I178:I179)-SUMIF(AC178:AC179, 6, I178:I179)</f>
        <v>18780.849999999999</v>
      </c>
      <c r="I183" s="60"/>
      <c r="J183" s="60">
        <f>K174+K175+K177+K180+K181+SUM(K178:K179)-SUMIF(AC178:AC179, 5, K178:K179)-SUMIF(AC178:AC179, 6, K178:K179)</f>
        <v>192787.1</v>
      </c>
      <c r="K183" s="60"/>
    </row>
    <row r="184" spans="1:29" ht="14" hidden="1" x14ac:dyDescent="0.25">
      <c r="C184" s="40" t="s">
        <v>1035</v>
      </c>
      <c r="H184" s="54">
        <f>SUMIF(AC178:AC179, 5, I178:I179)+SUMIF(AC178:AC179, 6, I178:I179)</f>
        <v>0</v>
      </c>
      <c r="I184" s="54"/>
      <c r="J184" s="54">
        <f>SUMIF(AC178:AC179, 5, K178:K179)+SUMIF(AC178:AC179, 6, K178:K179)</f>
        <v>0</v>
      </c>
      <c r="K184" s="54"/>
    </row>
    <row r="185" spans="1:29" ht="14" x14ac:dyDescent="0.25">
      <c r="C185" s="40" t="s">
        <v>1036</v>
      </c>
      <c r="H185" s="54">
        <f>I174+I175+I177+I180+I181+SUM(I178:I179)</f>
        <v>18780.849999999999</v>
      </c>
      <c r="I185" s="54"/>
      <c r="J185" s="54">
        <f>K174+K175+K177+K180+K181+SUM(K178:K179)</f>
        <v>192787.1</v>
      </c>
      <c r="K185" s="54"/>
      <c r="O185" s="41">
        <f>I174+I175+I177+I180+I181+SUM(I178:I179)</f>
        <v>18780.849999999999</v>
      </c>
      <c r="P185" s="41">
        <f>K174+K175+K177+K180+K181+SUM(K178:K179)</f>
        <v>192787.1</v>
      </c>
    </row>
    <row r="187" spans="1:29" ht="56" x14ac:dyDescent="0.25">
      <c r="A187" s="27">
        <v>9</v>
      </c>
      <c r="B187" s="27" t="str">
        <f>Source!F146</f>
        <v>3.18-25-1</v>
      </c>
      <c r="C187" s="27" t="s">
        <v>22</v>
      </c>
      <c r="D187" s="29" t="str">
        <f>Source!H146</f>
        <v>100 шт.</v>
      </c>
      <c r="E187" s="28">
        <f>Source!I146</f>
        <v>0.35</v>
      </c>
      <c r="F187" s="31"/>
      <c r="G187" s="30"/>
      <c r="H187" s="28"/>
      <c r="I187" s="31"/>
      <c r="J187" s="28"/>
      <c r="K187" s="31"/>
      <c r="Q187">
        <f>Source!X146</f>
        <v>536.80999999999995</v>
      </c>
      <c r="R187">
        <f>Source!X147</f>
        <v>30249.47</v>
      </c>
      <c r="S187">
        <f>Source!Y146</f>
        <v>300.42</v>
      </c>
      <c r="T187">
        <f>Source!Y147</f>
        <v>16928.599999999999</v>
      </c>
      <c r="U187">
        <f>ROUND((175/100)*ROUND(Source!R146, 2), 2)</f>
        <v>10.4</v>
      </c>
      <c r="V187">
        <f>ROUND((0/100)*ROUND(Source!R147, 2), 2)</f>
        <v>0</v>
      </c>
      <c r="AC187">
        <v>0</v>
      </c>
    </row>
    <row r="188" spans="1:29" x14ac:dyDescent="0.25">
      <c r="C188" s="32" t="str">
        <f>"Объем: "&amp;Source!I146&amp;"=(4+"&amp;"2+"&amp;"2+"&amp;"7+"&amp;"2+"&amp;"3+"&amp;"14+"&amp;"1)/"&amp;"100"</f>
        <v>Объем: 0,35=(4+2+2+7+2+3+14+1)/100</v>
      </c>
    </row>
    <row r="189" spans="1:29" ht="14.5" x14ac:dyDescent="0.25">
      <c r="A189" s="27"/>
      <c r="B189" s="27"/>
      <c r="C189" s="27" t="s">
        <v>1010</v>
      </c>
      <c r="D189" s="29"/>
      <c r="E189" s="28"/>
      <c r="F189" s="31">
        <f>Source!AO146</f>
        <v>916.6</v>
      </c>
      <c r="G189" s="33" t="s">
        <v>1011</v>
      </c>
      <c r="H189" s="28">
        <f>Source!AV147</f>
        <v>1.0669999999999999</v>
      </c>
      <c r="I189" s="31">
        <f>Source!S146</f>
        <v>486.55</v>
      </c>
      <c r="J189" s="28">
        <f>IF(Source!BA147&lt;&gt; 0, Source!BA147, 1)</f>
        <v>56.35</v>
      </c>
      <c r="K189" s="31">
        <f>Source!S147</f>
        <v>27417.09</v>
      </c>
    </row>
    <row r="190" spans="1:29" ht="14.5" x14ac:dyDescent="0.25">
      <c r="A190" s="27"/>
      <c r="B190" s="27"/>
      <c r="C190" s="27" t="s">
        <v>1012</v>
      </c>
      <c r="D190" s="29"/>
      <c r="E190" s="28"/>
      <c r="F190" s="31">
        <f>Source!AM146</f>
        <v>95.35</v>
      </c>
      <c r="G190" s="33" t="s">
        <v>1013</v>
      </c>
      <c r="H190" s="28">
        <f>Source!AV147</f>
        <v>1.0669999999999999</v>
      </c>
      <c r="I190" s="31">
        <f>Source!Q146</f>
        <v>55.02</v>
      </c>
      <c r="J190" s="28">
        <f>IF(Source!BB147&lt;&gt; 0, Source!BB147, 1)</f>
        <v>15.04</v>
      </c>
      <c r="K190" s="31">
        <f>Source!Q147</f>
        <v>827.5</v>
      </c>
    </row>
    <row r="191" spans="1:29" ht="14.5" x14ac:dyDescent="0.25">
      <c r="A191" s="27"/>
      <c r="B191" s="27"/>
      <c r="C191" s="27" t="s">
        <v>1014</v>
      </c>
      <c r="D191" s="29"/>
      <c r="E191" s="28"/>
      <c r="F191" s="31">
        <f>Source!AN146</f>
        <v>10.3</v>
      </c>
      <c r="G191" s="33" t="s">
        <v>1013</v>
      </c>
      <c r="H191" s="28">
        <f>Source!AV147</f>
        <v>1.0669999999999999</v>
      </c>
      <c r="I191" s="34">
        <f>Source!R146</f>
        <v>5.94</v>
      </c>
      <c r="J191" s="28">
        <f>IF(Source!BS147&lt;&gt; 0, Source!BS147, 1)</f>
        <v>56.35</v>
      </c>
      <c r="K191" s="34">
        <f>Source!R147</f>
        <v>334.72</v>
      </c>
    </row>
    <row r="192" spans="1:29" ht="14.5" x14ac:dyDescent="0.25">
      <c r="A192" s="27"/>
      <c r="B192" s="27"/>
      <c r="C192" s="27" t="s">
        <v>1015</v>
      </c>
      <c r="D192" s="29"/>
      <c r="E192" s="28"/>
      <c r="F192" s="31">
        <f>Source!AL146</f>
        <v>2078.86</v>
      </c>
      <c r="G192" s="33" t="s">
        <v>3</v>
      </c>
      <c r="H192" s="28">
        <f>Source!AW147</f>
        <v>1</v>
      </c>
      <c r="I192" s="31">
        <f>Source!P146</f>
        <v>727.6</v>
      </c>
      <c r="J192" s="28">
        <f>IF(Source!BC147&lt;&gt; 0, Source!BC147, 1)</f>
        <v>20.83</v>
      </c>
      <c r="K192" s="31">
        <f>Source!P147</f>
        <v>15155.91</v>
      </c>
    </row>
    <row r="193" spans="1:29" ht="68" x14ac:dyDescent="0.25">
      <c r="A193" s="27" t="s">
        <v>202</v>
      </c>
      <c r="B193" s="27" t="str">
        <f>Source!F148</f>
        <v>КА. п. 28</v>
      </c>
      <c r="C193" s="27" t="s">
        <v>1051</v>
      </c>
      <c r="D193" s="29" t="str">
        <f>Source!H148</f>
        <v>шт.</v>
      </c>
      <c r="E193" s="28">
        <f>Source!I148</f>
        <v>4</v>
      </c>
      <c r="F193" s="31">
        <f>Source!AK148</f>
        <v>1639.42</v>
      </c>
      <c r="G193" s="33" t="s">
        <v>3</v>
      </c>
      <c r="H193" s="28">
        <f>Source!AW149</f>
        <v>1</v>
      </c>
      <c r="I193" s="31">
        <f>Source!O148</f>
        <v>6557.68</v>
      </c>
      <c r="J193" s="28">
        <f>IF(Source!BC149&lt;&gt; 0, Source!BC149, 1)</f>
        <v>9.84</v>
      </c>
      <c r="K193" s="31">
        <f>Source!O149</f>
        <v>64527.57</v>
      </c>
      <c r="Q193">
        <f>Source!X148</f>
        <v>0</v>
      </c>
      <c r="R193">
        <f>Source!X149</f>
        <v>0</v>
      </c>
      <c r="S193">
        <f>Source!Y148</f>
        <v>0</v>
      </c>
      <c r="T193">
        <f>Source!Y149</f>
        <v>0</v>
      </c>
      <c r="U193">
        <f>ROUND((175/100)*ROUND(Source!R148, 2), 2)</f>
        <v>0</v>
      </c>
      <c r="V193">
        <f>ROUND((0/100)*ROUND(Source!R149, 2), 2)</f>
        <v>0</v>
      </c>
      <c r="AC193">
        <v>3</v>
      </c>
    </row>
    <row r="194" spans="1:29" ht="68" x14ac:dyDescent="0.25">
      <c r="A194" s="27" t="s">
        <v>203</v>
      </c>
      <c r="B194" s="27" t="str">
        <f>Source!F150</f>
        <v>КА. п. 29</v>
      </c>
      <c r="C194" s="27" t="s">
        <v>1059</v>
      </c>
      <c r="D194" s="29" t="str">
        <f>Source!H150</f>
        <v>шт.</v>
      </c>
      <c r="E194" s="28">
        <f>Source!I150</f>
        <v>2</v>
      </c>
      <c r="F194" s="31">
        <f>Source!AK150</f>
        <v>2559.44</v>
      </c>
      <c r="G194" s="33" t="s">
        <v>3</v>
      </c>
      <c r="H194" s="28">
        <f>Source!AW151</f>
        <v>1</v>
      </c>
      <c r="I194" s="31">
        <f>Source!O150</f>
        <v>5118.88</v>
      </c>
      <c r="J194" s="28">
        <f>IF(Source!BC151&lt;&gt; 0, Source!BC151, 1)</f>
        <v>9.84</v>
      </c>
      <c r="K194" s="31">
        <f>Source!O151</f>
        <v>50369.78</v>
      </c>
      <c r="Q194">
        <f>Source!X150</f>
        <v>0</v>
      </c>
      <c r="R194">
        <f>Source!X151</f>
        <v>0</v>
      </c>
      <c r="S194">
        <f>Source!Y150</f>
        <v>0</v>
      </c>
      <c r="T194">
        <f>Source!Y151</f>
        <v>0</v>
      </c>
      <c r="U194">
        <f>ROUND((175/100)*ROUND(Source!R150, 2), 2)</f>
        <v>0</v>
      </c>
      <c r="V194">
        <f>ROUND((0/100)*ROUND(Source!R151, 2), 2)</f>
        <v>0</v>
      </c>
      <c r="AC194">
        <v>3</v>
      </c>
    </row>
    <row r="195" spans="1:29" ht="68" x14ac:dyDescent="0.25">
      <c r="A195" s="27" t="s">
        <v>207</v>
      </c>
      <c r="B195" s="27" t="str">
        <f>Source!F152</f>
        <v>КА. п. 31</v>
      </c>
      <c r="C195" s="27" t="s">
        <v>1053</v>
      </c>
      <c r="D195" s="29" t="str">
        <f>Source!H152</f>
        <v>шт.</v>
      </c>
      <c r="E195" s="28">
        <f>Source!I152</f>
        <v>2</v>
      </c>
      <c r="F195" s="31">
        <f>Source!AK152</f>
        <v>3249.44</v>
      </c>
      <c r="G195" s="33" t="s">
        <v>3</v>
      </c>
      <c r="H195" s="28">
        <f>Source!AW153</f>
        <v>1</v>
      </c>
      <c r="I195" s="31">
        <f>Source!O152</f>
        <v>6498.88</v>
      </c>
      <c r="J195" s="28">
        <f>IF(Source!BC153&lt;&gt; 0, Source!BC153, 1)</f>
        <v>9.84</v>
      </c>
      <c r="K195" s="31">
        <f>Source!O153</f>
        <v>63948.98</v>
      </c>
      <c r="Q195">
        <f>Source!X152</f>
        <v>0</v>
      </c>
      <c r="R195">
        <f>Source!X153</f>
        <v>0</v>
      </c>
      <c r="S195">
        <f>Source!Y152</f>
        <v>0</v>
      </c>
      <c r="T195">
        <f>Source!Y153</f>
        <v>0</v>
      </c>
      <c r="U195">
        <f>ROUND((175/100)*ROUND(Source!R152, 2), 2)</f>
        <v>0</v>
      </c>
      <c r="V195">
        <f>ROUND((0/100)*ROUND(Source!R153, 2), 2)</f>
        <v>0</v>
      </c>
      <c r="AC195">
        <v>3</v>
      </c>
    </row>
    <row r="196" spans="1:29" ht="68" x14ac:dyDescent="0.25">
      <c r="A196" s="27" t="s">
        <v>208</v>
      </c>
      <c r="B196" s="27" t="str">
        <f>Source!F154</f>
        <v>КА. п. 32</v>
      </c>
      <c r="C196" s="27" t="s">
        <v>1060</v>
      </c>
      <c r="D196" s="29" t="str">
        <f>Source!H154</f>
        <v>шт.</v>
      </c>
      <c r="E196" s="28">
        <f>Source!I154</f>
        <v>7</v>
      </c>
      <c r="F196" s="31">
        <f>Source!AK154</f>
        <v>3479.4399999999996</v>
      </c>
      <c r="G196" s="33" t="s">
        <v>3</v>
      </c>
      <c r="H196" s="28">
        <f>Source!AW155</f>
        <v>1</v>
      </c>
      <c r="I196" s="31">
        <f>Source!O154</f>
        <v>24356.080000000002</v>
      </c>
      <c r="J196" s="28">
        <f>IF(Source!BC155&lt;&gt; 0, Source!BC155, 1)</f>
        <v>9.84</v>
      </c>
      <c r="K196" s="31">
        <f>Source!O155</f>
        <v>239663.83</v>
      </c>
      <c r="Q196">
        <f>Source!X154</f>
        <v>0</v>
      </c>
      <c r="R196">
        <f>Source!X155</f>
        <v>0</v>
      </c>
      <c r="S196">
        <f>Source!Y154</f>
        <v>0</v>
      </c>
      <c r="T196">
        <f>Source!Y155</f>
        <v>0</v>
      </c>
      <c r="U196">
        <f>ROUND((175/100)*ROUND(Source!R154, 2), 2)</f>
        <v>0</v>
      </c>
      <c r="V196">
        <f>ROUND((0/100)*ROUND(Source!R155, 2), 2)</f>
        <v>0</v>
      </c>
      <c r="AC196">
        <v>3</v>
      </c>
    </row>
    <row r="197" spans="1:29" ht="68" x14ac:dyDescent="0.25">
      <c r="A197" s="27" t="s">
        <v>212</v>
      </c>
      <c r="B197" s="27" t="str">
        <f>Source!F156</f>
        <v>КА. п. 36</v>
      </c>
      <c r="C197" s="27" t="s">
        <v>1054</v>
      </c>
      <c r="D197" s="29" t="str">
        <f>Source!H156</f>
        <v>шт.</v>
      </c>
      <c r="E197" s="28">
        <f>Source!I156</f>
        <v>2.9999999999999996</v>
      </c>
      <c r="F197" s="31">
        <f>Source!AK156</f>
        <v>6293.01</v>
      </c>
      <c r="G197" s="33" t="s">
        <v>3</v>
      </c>
      <c r="H197" s="28">
        <f>Source!AW157</f>
        <v>1</v>
      </c>
      <c r="I197" s="31">
        <f>Source!O156</f>
        <v>18879.03</v>
      </c>
      <c r="J197" s="28">
        <f>IF(Source!BC157&lt;&gt; 0, Source!BC157, 1)</f>
        <v>9.84</v>
      </c>
      <c r="K197" s="31">
        <f>Source!O157</f>
        <v>185769.66</v>
      </c>
      <c r="Q197">
        <f>Source!X156</f>
        <v>0</v>
      </c>
      <c r="R197">
        <f>Source!X157</f>
        <v>0</v>
      </c>
      <c r="S197">
        <f>Source!Y156</f>
        <v>0</v>
      </c>
      <c r="T197">
        <f>Source!Y157</f>
        <v>0</v>
      </c>
      <c r="U197">
        <f>ROUND((175/100)*ROUND(Source!R156, 2), 2)</f>
        <v>0</v>
      </c>
      <c r="V197">
        <f>ROUND((0/100)*ROUND(Source!R157, 2), 2)</f>
        <v>0</v>
      </c>
      <c r="AC197">
        <v>3</v>
      </c>
    </row>
    <row r="198" spans="1:29" ht="68" x14ac:dyDescent="0.25">
      <c r="A198" s="27" t="s">
        <v>213</v>
      </c>
      <c r="B198" s="27" t="str">
        <f>Source!F158</f>
        <v>КА. п. 33</v>
      </c>
      <c r="C198" s="27" t="s">
        <v>1058</v>
      </c>
      <c r="D198" s="29" t="str">
        <f>Source!H158</f>
        <v>шт.</v>
      </c>
      <c r="E198" s="28">
        <f>Source!I158</f>
        <v>16</v>
      </c>
      <c r="F198" s="31">
        <f>Source!AK158</f>
        <v>3939.45</v>
      </c>
      <c r="G198" s="33" t="s">
        <v>3</v>
      </c>
      <c r="H198" s="28">
        <f>Source!AW159</f>
        <v>1</v>
      </c>
      <c r="I198" s="31">
        <f>Source!O158</f>
        <v>63031.199999999997</v>
      </c>
      <c r="J198" s="28">
        <f>IF(Source!BC159&lt;&gt; 0, Source!BC159, 1)</f>
        <v>9.84</v>
      </c>
      <c r="K198" s="31">
        <f>Source!O159</f>
        <v>620227.01</v>
      </c>
      <c r="Q198">
        <f>Source!X158</f>
        <v>0</v>
      </c>
      <c r="R198">
        <f>Source!X159</f>
        <v>0</v>
      </c>
      <c r="S198">
        <f>Source!Y158</f>
        <v>0</v>
      </c>
      <c r="T198">
        <f>Source!Y159</f>
        <v>0</v>
      </c>
      <c r="U198">
        <f>ROUND((175/100)*ROUND(Source!R158, 2), 2)</f>
        <v>0</v>
      </c>
      <c r="V198">
        <f>ROUND((0/100)*ROUND(Source!R159, 2), 2)</f>
        <v>0</v>
      </c>
      <c r="AC198">
        <v>3</v>
      </c>
    </row>
    <row r="199" spans="1:29" ht="68" x14ac:dyDescent="0.25">
      <c r="A199" s="27" t="s">
        <v>214</v>
      </c>
      <c r="B199" s="27" t="str">
        <f>Source!F160</f>
        <v>КА. п. 35</v>
      </c>
      <c r="C199" s="27" t="s">
        <v>1057</v>
      </c>
      <c r="D199" s="29" t="str">
        <f>Source!H160</f>
        <v>шт.</v>
      </c>
      <c r="E199" s="28">
        <f>Source!I160</f>
        <v>1</v>
      </c>
      <c r="F199" s="31">
        <f>Source!AK160</f>
        <v>5089.46</v>
      </c>
      <c r="G199" s="33" t="s">
        <v>3</v>
      </c>
      <c r="H199" s="28">
        <f>Source!AW161</f>
        <v>1</v>
      </c>
      <c r="I199" s="31">
        <f>Source!O160</f>
        <v>5089.46</v>
      </c>
      <c r="J199" s="28">
        <f>IF(Source!BC161&lt;&gt; 0, Source!BC161, 1)</f>
        <v>9.84</v>
      </c>
      <c r="K199" s="31">
        <f>Source!O161</f>
        <v>50080.29</v>
      </c>
      <c r="Q199">
        <f>Source!X160</f>
        <v>0</v>
      </c>
      <c r="R199">
        <f>Source!X161</f>
        <v>0</v>
      </c>
      <c r="S199">
        <f>Source!Y160</f>
        <v>0</v>
      </c>
      <c r="T199">
        <f>Source!Y161</f>
        <v>0</v>
      </c>
      <c r="U199">
        <f>ROUND((175/100)*ROUND(Source!R160, 2), 2)</f>
        <v>0</v>
      </c>
      <c r="V199">
        <f>ROUND((0/100)*ROUND(Source!R161, 2), 2)</f>
        <v>0</v>
      </c>
      <c r="AC199">
        <v>3</v>
      </c>
    </row>
    <row r="200" spans="1:29" ht="14.5" x14ac:dyDescent="0.25">
      <c r="A200" s="27"/>
      <c r="B200" s="27"/>
      <c r="C200" s="27" t="s">
        <v>1029</v>
      </c>
      <c r="D200" s="29" t="s">
        <v>1030</v>
      </c>
      <c r="E200" s="28">
        <f>Source!BZ147</f>
        <v>109</v>
      </c>
      <c r="F200" s="31"/>
      <c r="G200" s="30"/>
      <c r="H200" s="28"/>
      <c r="I200" s="31">
        <f>SUM(Q187:Q199)</f>
        <v>536.80999999999995</v>
      </c>
      <c r="J200" s="28">
        <f>Source!AT147</f>
        <v>109</v>
      </c>
      <c r="K200" s="31">
        <f>SUM(R187:R199)</f>
        <v>30249.47</v>
      </c>
    </row>
    <row r="201" spans="1:29" ht="14.5" x14ac:dyDescent="0.25">
      <c r="A201" s="27"/>
      <c r="B201" s="27"/>
      <c r="C201" s="27" t="s">
        <v>1031</v>
      </c>
      <c r="D201" s="29" t="s">
        <v>1030</v>
      </c>
      <c r="E201" s="28">
        <f>Source!CA147</f>
        <v>61</v>
      </c>
      <c r="F201" s="31"/>
      <c r="G201" s="30"/>
      <c r="H201" s="28"/>
      <c r="I201" s="31">
        <f>SUM(S187:S200)</f>
        <v>300.42</v>
      </c>
      <c r="J201" s="28">
        <f>Source!AU147</f>
        <v>61</v>
      </c>
      <c r="K201" s="31">
        <f>SUM(T187:T200)</f>
        <v>16928.599999999999</v>
      </c>
    </row>
    <row r="202" spans="1:29" ht="14.5" x14ac:dyDescent="0.25">
      <c r="A202" s="35"/>
      <c r="B202" s="35"/>
      <c r="C202" s="35" t="s">
        <v>1032</v>
      </c>
      <c r="D202" s="36" t="s">
        <v>1033</v>
      </c>
      <c r="E202" s="37">
        <f>Source!AQ146</f>
        <v>74.7</v>
      </c>
      <c r="F202" s="38"/>
      <c r="G202" s="39" t="s">
        <v>1011</v>
      </c>
      <c r="H202" s="37">
        <f>Source!AV147</f>
        <v>1.0669999999999999</v>
      </c>
      <c r="I202" s="38">
        <f>Source!U146</f>
        <v>39.652390700999987</v>
      </c>
      <c r="J202" s="37"/>
      <c r="K202" s="38"/>
    </row>
    <row r="203" spans="1:29" ht="14" x14ac:dyDescent="0.25">
      <c r="C203" s="40" t="s">
        <v>1034</v>
      </c>
      <c r="H203" s="60">
        <f>I189+I190+I192+I200+I201+SUM(I193:I199)-SUMIF(AC193:AC199, 5, I193:I199)-SUMIF(AC193:AC199, 6, I193:I199)</f>
        <v>131637.61000000002</v>
      </c>
      <c r="I203" s="60"/>
      <c r="J203" s="60">
        <f>K189+K190+K192+K200+K201+SUM(K193:K199)-SUMIF(AC193:AC199, 5, K193:K199)-SUMIF(AC193:AC199, 6, K193:K199)</f>
        <v>1365165.6900000002</v>
      </c>
      <c r="K203" s="60"/>
    </row>
    <row r="204" spans="1:29" ht="14" hidden="1" x14ac:dyDescent="0.25">
      <c r="C204" s="40" t="s">
        <v>1035</v>
      </c>
      <c r="H204" s="54">
        <f>SUMIF(AC193:AC199, 5, I193:I199)+SUMIF(AC193:AC199, 6, I193:I199)</f>
        <v>0</v>
      </c>
      <c r="I204" s="54"/>
      <c r="J204" s="54">
        <f>SUMIF(AC193:AC199, 5, K193:K199)+SUMIF(AC193:AC199, 6, K193:K199)</f>
        <v>0</v>
      </c>
      <c r="K204" s="54"/>
    </row>
    <row r="205" spans="1:29" ht="14" x14ac:dyDescent="0.25">
      <c r="C205" s="40" t="s">
        <v>1036</v>
      </c>
      <c r="H205" s="54">
        <f>I189+I190+I192+I200+I201+SUM(I193:I199)</f>
        <v>131637.61000000002</v>
      </c>
      <c r="I205" s="54"/>
      <c r="J205" s="54">
        <f>K189+K190+K192+K200+K201+SUM(K193:K199)</f>
        <v>1365165.6900000002</v>
      </c>
      <c r="K205" s="54"/>
      <c r="O205" s="41">
        <f>I189+I190+I192+I200+I201+SUM(I193:I199)</f>
        <v>131637.61000000002</v>
      </c>
      <c r="P205" s="41">
        <f>K189+K190+K192+K200+K201+SUM(K193:K199)</f>
        <v>1365165.6900000002</v>
      </c>
    </row>
    <row r="207" spans="1:29" ht="56" x14ac:dyDescent="0.25">
      <c r="A207" s="27">
        <v>10</v>
      </c>
      <c r="B207" s="27" t="str">
        <f>Source!F162</f>
        <v>3.18-25-1</v>
      </c>
      <c r="C207" s="27" t="s">
        <v>99</v>
      </c>
      <c r="D207" s="29" t="str">
        <f>Source!H162</f>
        <v>100 шт.</v>
      </c>
      <c r="E207" s="28">
        <f>Source!I162</f>
        <v>0.28000000000000003</v>
      </c>
      <c r="F207" s="31"/>
      <c r="G207" s="30"/>
      <c r="H207" s="28"/>
      <c r="I207" s="31"/>
      <c r="J207" s="28"/>
      <c r="K207" s="31"/>
      <c r="Q207">
        <f>Source!X162</f>
        <v>429.45</v>
      </c>
      <c r="R207">
        <f>Source!X163</f>
        <v>24199.45</v>
      </c>
      <c r="S207">
        <f>Source!Y162</f>
        <v>240.33</v>
      </c>
      <c r="T207">
        <f>Source!Y163</f>
        <v>13542.81</v>
      </c>
      <c r="U207">
        <f>ROUND((175/100)*ROUND(Source!R162, 2), 2)</f>
        <v>8.31</v>
      </c>
      <c r="V207">
        <f>ROUND((0/100)*ROUND(Source!R163, 2), 2)</f>
        <v>0</v>
      </c>
      <c r="AC207">
        <v>0</v>
      </c>
    </row>
    <row r="208" spans="1:29" x14ac:dyDescent="0.25">
      <c r="C208" s="32" t="str">
        <f>"Объем: "&amp;Source!I162&amp;"=(2+"&amp;"4+"&amp;"1+"&amp;"2+"&amp;"13+"&amp;"2+"&amp;"2+"&amp;"1+"&amp;"1)/"&amp;"100"</f>
        <v>Объем: 0,28=(2+4+1+2+13+2+2+1+1)/100</v>
      </c>
    </row>
    <row r="209" spans="1:29" ht="14.5" x14ac:dyDescent="0.25">
      <c r="A209" s="27"/>
      <c r="B209" s="27"/>
      <c r="C209" s="27" t="s">
        <v>1010</v>
      </c>
      <c r="D209" s="29"/>
      <c r="E209" s="28"/>
      <c r="F209" s="31">
        <f>Source!AO162</f>
        <v>916.6</v>
      </c>
      <c r="G209" s="33" t="s">
        <v>1011</v>
      </c>
      <c r="H209" s="28">
        <f>Source!AV163</f>
        <v>1.0669999999999999</v>
      </c>
      <c r="I209" s="31">
        <f>Source!S162</f>
        <v>389.24</v>
      </c>
      <c r="J209" s="28">
        <f>IF(Source!BA163&lt;&gt; 0, Source!BA163, 1)</f>
        <v>56.35</v>
      </c>
      <c r="K209" s="31">
        <f>Source!S163</f>
        <v>21933.67</v>
      </c>
    </row>
    <row r="210" spans="1:29" ht="14.5" x14ac:dyDescent="0.25">
      <c r="A210" s="27"/>
      <c r="B210" s="27"/>
      <c r="C210" s="27" t="s">
        <v>1012</v>
      </c>
      <c r="D210" s="29"/>
      <c r="E210" s="28"/>
      <c r="F210" s="31">
        <f>Source!AM162</f>
        <v>95.35</v>
      </c>
      <c r="G210" s="33" t="s">
        <v>1013</v>
      </c>
      <c r="H210" s="28">
        <f>Source!AV163</f>
        <v>1.0669999999999999</v>
      </c>
      <c r="I210" s="31">
        <f>Source!Q162</f>
        <v>44.01</v>
      </c>
      <c r="J210" s="28">
        <f>IF(Source!BB163&lt;&gt; 0, Source!BB163, 1)</f>
        <v>15.04</v>
      </c>
      <c r="K210" s="31">
        <f>Source!Q163</f>
        <v>661.91</v>
      </c>
    </row>
    <row r="211" spans="1:29" ht="14.5" x14ac:dyDescent="0.25">
      <c r="A211" s="27"/>
      <c r="B211" s="27"/>
      <c r="C211" s="27" t="s">
        <v>1014</v>
      </c>
      <c r="D211" s="29"/>
      <c r="E211" s="28"/>
      <c r="F211" s="31">
        <f>Source!AN162</f>
        <v>10.3</v>
      </c>
      <c r="G211" s="33" t="s">
        <v>1013</v>
      </c>
      <c r="H211" s="28">
        <f>Source!AV163</f>
        <v>1.0669999999999999</v>
      </c>
      <c r="I211" s="34">
        <f>Source!R162</f>
        <v>4.75</v>
      </c>
      <c r="J211" s="28">
        <f>IF(Source!BS163&lt;&gt; 0, Source!BS163, 1)</f>
        <v>56.35</v>
      </c>
      <c r="K211" s="34">
        <f>Source!R163</f>
        <v>267.66000000000003</v>
      </c>
    </row>
    <row r="212" spans="1:29" ht="14.5" x14ac:dyDescent="0.25">
      <c r="A212" s="27"/>
      <c r="B212" s="27"/>
      <c r="C212" s="27" t="s">
        <v>1015</v>
      </c>
      <c r="D212" s="29"/>
      <c r="E212" s="28"/>
      <c r="F212" s="31">
        <f>Source!AL162</f>
        <v>2078.86</v>
      </c>
      <c r="G212" s="33" t="s">
        <v>3</v>
      </c>
      <c r="H212" s="28">
        <f>Source!AW163</f>
        <v>1</v>
      </c>
      <c r="I212" s="31">
        <f>Source!P162</f>
        <v>582.08000000000004</v>
      </c>
      <c r="J212" s="28">
        <f>IF(Source!BC163&lt;&gt; 0, Source!BC163, 1)</f>
        <v>20.83</v>
      </c>
      <c r="K212" s="31">
        <f>Source!P163</f>
        <v>12124.73</v>
      </c>
    </row>
    <row r="213" spans="1:29" ht="68" x14ac:dyDescent="0.25">
      <c r="A213" s="27" t="s">
        <v>216</v>
      </c>
      <c r="B213" s="27" t="str">
        <f>Source!F164</f>
        <v>КА. п. 28</v>
      </c>
      <c r="C213" s="27" t="s">
        <v>1051</v>
      </c>
      <c r="D213" s="29" t="str">
        <f>Source!H164</f>
        <v>шт.</v>
      </c>
      <c r="E213" s="28">
        <f>Source!I164</f>
        <v>2</v>
      </c>
      <c r="F213" s="31">
        <f>Source!AK164</f>
        <v>1639.42</v>
      </c>
      <c r="G213" s="33" t="s">
        <v>3</v>
      </c>
      <c r="H213" s="28">
        <f>Source!AW165</f>
        <v>1</v>
      </c>
      <c r="I213" s="31">
        <f>Source!O164</f>
        <v>3278.84</v>
      </c>
      <c r="J213" s="28">
        <f>IF(Source!BC165&lt;&gt; 0, Source!BC165, 1)</f>
        <v>9.84</v>
      </c>
      <c r="K213" s="31">
        <f>Source!O165</f>
        <v>32263.79</v>
      </c>
      <c r="Q213">
        <f>Source!X164</f>
        <v>0</v>
      </c>
      <c r="R213">
        <f>Source!X165</f>
        <v>0</v>
      </c>
      <c r="S213">
        <f>Source!Y164</f>
        <v>0</v>
      </c>
      <c r="T213">
        <f>Source!Y165</f>
        <v>0</v>
      </c>
      <c r="U213">
        <f>ROUND((175/100)*ROUND(Source!R164, 2), 2)</f>
        <v>0</v>
      </c>
      <c r="V213">
        <f>ROUND((0/100)*ROUND(Source!R165, 2), 2)</f>
        <v>0</v>
      </c>
      <c r="AC213">
        <v>3</v>
      </c>
    </row>
    <row r="214" spans="1:29" ht="68" x14ac:dyDescent="0.25">
      <c r="A214" s="27" t="s">
        <v>217</v>
      </c>
      <c r="B214" s="27" t="str">
        <f>Source!F166</f>
        <v>КА. п. 29</v>
      </c>
      <c r="C214" s="27" t="s">
        <v>1059</v>
      </c>
      <c r="D214" s="29" t="str">
        <f>Source!H166</f>
        <v>шт.</v>
      </c>
      <c r="E214" s="28">
        <f>Source!I166</f>
        <v>4</v>
      </c>
      <c r="F214" s="31">
        <f>Source!AK166</f>
        <v>2559.44</v>
      </c>
      <c r="G214" s="33" t="s">
        <v>3</v>
      </c>
      <c r="H214" s="28">
        <f>Source!AW167</f>
        <v>1</v>
      </c>
      <c r="I214" s="31">
        <f>Source!O166</f>
        <v>10237.76</v>
      </c>
      <c r="J214" s="28">
        <f>IF(Source!BC167&lt;&gt; 0, Source!BC167, 1)</f>
        <v>9.84</v>
      </c>
      <c r="K214" s="31">
        <f>Source!O167</f>
        <v>100739.56</v>
      </c>
      <c r="Q214">
        <f>Source!X166</f>
        <v>0</v>
      </c>
      <c r="R214">
        <f>Source!X167</f>
        <v>0</v>
      </c>
      <c r="S214">
        <f>Source!Y166</f>
        <v>0</v>
      </c>
      <c r="T214">
        <f>Source!Y167</f>
        <v>0</v>
      </c>
      <c r="U214">
        <f>ROUND((175/100)*ROUND(Source!R166, 2), 2)</f>
        <v>0</v>
      </c>
      <c r="V214">
        <f>ROUND((0/100)*ROUND(Source!R167, 2), 2)</f>
        <v>0</v>
      </c>
      <c r="AC214">
        <v>3</v>
      </c>
    </row>
    <row r="215" spans="1:29" ht="68" x14ac:dyDescent="0.25">
      <c r="A215" s="27" t="s">
        <v>218</v>
      </c>
      <c r="B215" s="27" t="str">
        <f>Source!F168</f>
        <v>КА. п. 39</v>
      </c>
      <c r="C215" s="27" t="s">
        <v>1061</v>
      </c>
      <c r="D215" s="29" t="str">
        <f>Source!H168</f>
        <v>шт.</v>
      </c>
      <c r="E215" s="28">
        <f>Source!I168</f>
        <v>1</v>
      </c>
      <c r="F215" s="31">
        <f>Source!AK168</f>
        <v>8007.96</v>
      </c>
      <c r="G215" s="33" t="s">
        <v>3</v>
      </c>
      <c r="H215" s="28">
        <f>Source!AW169</f>
        <v>1</v>
      </c>
      <c r="I215" s="31">
        <f>Source!O168</f>
        <v>8007.96</v>
      </c>
      <c r="J215" s="28">
        <f>IF(Source!BC169&lt;&gt; 0, Source!BC169, 1)</f>
        <v>9.84</v>
      </c>
      <c r="K215" s="31">
        <f>Source!O169</f>
        <v>78798.33</v>
      </c>
      <c r="Q215">
        <f>Source!X168</f>
        <v>0</v>
      </c>
      <c r="R215">
        <f>Source!X169</f>
        <v>0</v>
      </c>
      <c r="S215">
        <f>Source!Y168</f>
        <v>0</v>
      </c>
      <c r="T215">
        <f>Source!Y169</f>
        <v>0</v>
      </c>
      <c r="U215">
        <f>ROUND((175/100)*ROUND(Source!R168, 2), 2)</f>
        <v>0</v>
      </c>
      <c r="V215">
        <f>ROUND((0/100)*ROUND(Source!R169, 2), 2)</f>
        <v>0</v>
      </c>
      <c r="AC215">
        <v>3</v>
      </c>
    </row>
    <row r="216" spans="1:29" ht="68" x14ac:dyDescent="0.25">
      <c r="A216" s="27" t="s">
        <v>222</v>
      </c>
      <c r="B216" s="27" t="str">
        <f>Source!F170</f>
        <v>КА. п. 31</v>
      </c>
      <c r="C216" s="27" t="s">
        <v>1053</v>
      </c>
      <c r="D216" s="29" t="str">
        <f>Source!H170</f>
        <v>шт.</v>
      </c>
      <c r="E216" s="28">
        <f>Source!I170</f>
        <v>2</v>
      </c>
      <c r="F216" s="31">
        <f>Source!AK170</f>
        <v>3249.44</v>
      </c>
      <c r="G216" s="33" t="s">
        <v>3</v>
      </c>
      <c r="H216" s="28">
        <f>Source!AW171</f>
        <v>1</v>
      </c>
      <c r="I216" s="31">
        <f>Source!O170</f>
        <v>6498.88</v>
      </c>
      <c r="J216" s="28">
        <f>IF(Source!BC171&lt;&gt; 0, Source!BC171, 1)</f>
        <v>9.84</v>
      </c>
      <c r="K216" s="31">
        <f>Source!O171</f>
        <v>63948.98</v>
      </c>
      <c r="Q216">
        <f>Source!X170</f>
        <v>0</v>
      </c>
      <c r="R216">
        <f>Source!X171</f>
        <v>0</v>
      </c>
      <c r="S216">
        <f>Source!Y170</f>
        <v>0</v>
      </c>
      <c r="T216">
        <f>Source!Y171</f>
        <v>0</v>
      </c>
      <c r="U216">
        <f>ROUND((175/100)*ROUND(Source!R170, 2), 2)</f>
        <v>0</v>
      </c>
      <c r="V216">
        <f>ROUND((0/100)*ROUND(Source!R171, 2), 2)</f>
        <v>0</v>
      </c>
      <c r="AC216">
        <v>3</v>
      </c>
    </row>
    <row r="217" spans="1:29" ht="68" x14ac:dyDescent="0.25">
      <c r="A217" s="27" t="s">
        <v>223</v>
      </c>
      <c r="B217" s="27" t="str">
        <f>Source!F172</f>
        <v>КА. п. 32</v>
      </c>
      <c r="C217" s="27" t="s">
        <v>1060</v>
      </c>
      <c r="D217" s="29" t="str">
        <f>Source!H172</f>
        <v>шт.</v>
      </c>
      <c r="E217" s="28">
        <f>Source!I172</f>
        <v>13</v>
      </c>
      <c r="F217" s="31">
        <f>Source!AK172</f>
        <v>3479.4399999999996</v>
      </c>
      <c r="G217" s="33" t="s">
        <v>3</v>
      </c>
      <c r="H217" s="28">
        <f>Source!AW173</f>
        <v>1</v>
      </c>
      <c r="I217" s="31">
        <f>Source!O172</f>
        <v>45232.72</v>
      </c>
      <c r="J217" s="28">
        <f>IF(Source!BC173&lt;&gt; 0, Source!BC173, 1)</f>
        <v>9.84</v>
      </c>
      <c r="K217" s="31">
        <f>Source!O173</f>
        <v>445089.96</v>
      </c>
      <c r="Q217">
        <f>Source!X172</f>
        <v>0</v>
      </c>
      <c r="R217">
        <f>Source!X173</f>
        <v>0</v>
      </c>
      <c r="S217">
        <f>Source!Y172</f>
        <v>0</v>
      </c>
      <c r="T217">
        <f>Source!Y173</f>
        <v>0</v>
      </c>
      <c r="U217">
        <f>ROUND((175/100)*ROUND(Source!R172, 2), 2)</f>
        <v>0</v>
      </c>
      <c r="V217">
        <f>ROUND((0/100)*ROUND(Source!R173, 2), 2)</f>
        <v>0</v>
      </c>
      <c r="AC217">
        <v>3</v>
      </c>
    </row>
    <row r="218" spans="1:29" ht="68" x14ac:dyDescent="0.25">
      <c r="A218" s="27" t="s">
        <v>224</v>
      </c>
      <c r="B218" s="27" t="str">
        <f>Source!F174</f>
        <v>КА. п. 33</v>
      </c>
      <c r="C218" s="27" t="s">
        <v>1058</v>
      </c>
      <c r="D218" s="29" t="str">
        <f>Source!H174</f>
        <v>шт.</v>
      </c>
      <c r="E218" s="28">
        <f>Source!I174</f>
        <v>2</v>
      </c>
      <c r="F218" s="31">
        <f>Source!AK174</f>
        <v>3939.45</v>
      </c>
      <c r="G218" s="33" t="s">
        <v>3</v>
      </c>
      <c r="H218" s="28">
        <f>Source!AW175</f>
        <v>1</v>
      </c>
      <c r="I218" s="31">
        <f>Source!O174</f>
        <v>7878.9</v>
      </c>
      <c r="J218" s="28">
        <f>IF(Source!BC175&lt;&gt; 0, Source!BC175, 1)</f>
        <v>9.84</v>
      </c>
      <c r="K218" s="31">
        <f>Source!O175</f>
        <v>77528.38</v>
      </c>
      <c r="Q218">
        <f>Source!X174</f>
        <v>0</v>
      </c>
      <c r="R218">
        <f>Source!X175</f>
        <v>0</v>
      </c>
      <c r="S218">
        <f>Source!Y174</f>
        <v>0</v>
      </c>
      <c r="T218">
        <f>Source!Y175</f>
        <v>0</v>
      </c>
      <c r="U218">
        <f>ROUND((175/100)*ROUND(Source!R174, 2), 2)</f>
        <v>0</v>
      </c>
      <c r="V218">
        <f>ROUND((0/100)*ROUND(Source!R175, 2), 2)</f>
        <v>0</v>
      </c>
      <c r="AC218">
        <v>3</v>
      </c>
    </row>
    <row r="219" spans="1:29" ht="68" x14ac:dyDescent="0.25">
      <c r="A219" s="27" t="s">
        <v>225</v>
      </c>
      <c r="B219" s="27" t="str">
        <f>Source!F176</f>
        <v>КА. п. 36</v>
      </c>
      <c r="C219" s="27" t="s">
        <v>1054</v>
      </c>
      <c r="D219" s="29" t="str">
        <f>Source!H176</f>
        <v>шт.</v>
      </c>
      <c r="E219" s="28">
        <f>Source!I176</f>
        <v>2</v>
      </c>
      <c r="F219" s="31">
        <f>Source!AK176</f>
        <v>6293.01</v>
      </c>
      <c r="G219" s="33" t="s">
        <v>3</v>
      </c>
      <c r="H219" s="28">
        <f>Source!AW177</f>
        <v>1</v>
      </c>
      <c r="I219" s="31">
        <f>Source!O176</f>
        <v>12586.02</v>
      </c>
      <c r="J219" s="28">
        <f>IF(Source!BC177&lt;&gt; 0, Source!BC177, 1)</f>
        <v>9.84</v>
      </c>
      <c r="K219" s="31">
        <f>Source!O177</f>
        <v>123846.44</v>
      </c>
      <c r="Q219">
        <f>Source!X176</f>
        <v>0</v>
      </c>
      <c r="R219">
        <f>Source!X177</f>
        <v>0</v>
      </c>
      <c r="S219">
        <f>Source!Y176</f>
        <v>0</v>
      </c>
      <c r="T219">
        <f>Source!Y177</f>
        <v>0</v>
      </c>
      <c r="U219">
        <f>ROUND((175/100)*ROUND(Source!R176, 2), 2)</f>
        <v>0</v>
      </c>
      <c r="V219">
        <f>ROUND((0/100)*ROUND(Source!R177, 2), 2)</f>
        <v>0</v>
      </c>
      <c r="AC219">
        <v>3</v>
      </c>
    </row>
    <row r="220" spans="1:29" ht="55" x14ac:dyDescent="0.25">
      <c r="A220" s="27" t="s">
        <v>226</v>
      </c>
      <c r="B220" s="27" t="str">
        <f>Source!F178</f>
        <v>КА. п. 34</v>
      </c>
      <c r="C220" s="27" t="s">
        <v>1062</v>
      </c>
      <c r="D220" s="29" t="str">
        <f>Source!H178</f>
        <v>шт.</v>
      </c>
      <c r="E220" s="28">
        <f>Source!I178</f>
        <v>1</v>
      </c>
      <c r="F220" s="31">
        <f>Source!AK178</f>
        <v>5086.7299999999996</v>
      </c>
      <c r="G220" s="33" t="s">
        <v>3</v>
      </c>
      <c r="H220" s="28">
        <f>Source!AW179</f>
        <v>1</v>
      </c>
      <c r="I220" s="31">
        <f>Source!O178</f>
        <v>5086.7299999999996</v>
      </c>
      <c r="J220" s="28">
        <f>IF(Source!BC179&lt;&gt; 0, Source!BC179, 1)</f>
        <v>9.84</v>
      </c>
      <c r="K220" s="31">
        <f>Source!O179</f>
        <v>50053.42</v>
      </c>
      <c r="Q220">
        <f>Source!X178</f>
        <v>0</v>
      </c>
      <c r="R220">
        <f>Source!X179</f>
        <v>0</v>
      </c>
      <c r="S220">
        <f>Source!Y178</f>
        <v>0</v>
      </c>
      <c r="T220">
        <f>Source!Y179</f>
        <v>0</v>
      </c>
      <c r="U220">
        <f>ROUND((175/100)*ROUND(Source!R178, 2), 2)</f>
        <v>0</v>
      </c>
      <c r="V220">
        <f>ROUND((0/100)*ROUND(Source!R179, 2), 2)</f>
        <v>0</v>
      </c>
      <c r="AC220">
        <v>3</v>
      </c>
    </row>
    <row r="221" spans="1:29" ht="68" x14ac:dyDescent="0.25">
      <c r="A221" s="27" t="s">
        <v>230</v>
      </c>
      <c r="B221" s="27" t="str">
        <f>Source!F180</f>
        <v>КА. п. 38</v>
      </c>
      <c r="C221" s="27" t="s">
        <v>1056</v>
      </c>
      <c r="D221" s="29" t="str">
        <f>Source!H180</f>
        <v>шт.</v>
      </c>
      <c r="E221" s="28">
        <f>Source!I180</f>
        <v>1</v>
      </c>
      <c r="F221" s="31">
        <f>Source!AK180</f>
        <v>7150.49</v>
      </c>
      <c r="G221" s="33" t="s">
        <v>3</v>
      </c>
      <c r="H221" s="28">
        <f>Source!AW181</f>
        <v>1</v>
      </c>
      <c r="I221" s="31">
        <f>Source!O180</f>
        <v>7150.49</v>
      </c>
      <c r="J221" s="28">
        <f>IF(Source!BC181&lt;&gt; 0, Source!BC181, 1)</f>
        <v>9.84</v>
      </c>
      <c r="K221" s="31">
        <f>Source!O181</f>
        <v>70360.820000000007</v>
      </c>
      <c r="Q221">
        <f>Source!X180</f>
        <v>0</v>
      </c>
      <c r="R221">
        <f>Source!X181</f>
        <v>0</v>
      </c>
      <c r="S221">
        <f>Source!Y180</f>
        <v>0</v>
      </c>
      <c r="T221">
        <f>Source!Y181</f>
        <v>0</v>
      </c>
      <c r="U221">
        <f>ROUND((175/100)*ROUND(Source!R180, 2), 2)</f>
        <v>0</v>
      </c>
      <c r="V221">
        <f>ROUND((0/100)*ROUND(Source!R181, 2), 2)</f>
        <v>0</v>
      </c>
      <c r="AC221">
        <v>3</v>
      </c>
    </row>
    <row r="222" spans="1:29" ht="14.5" x14ac:dyDescent="0.25">
      <c r="A222" s="27"/>
      <c r="B222" s="27"/>
      <c r="C222" s="27" t="s">
        <v>1029</v>
      </c>
      <c r="D222" s="29" t="s">
        <v>1030</v>
      </c>
      <c r="E222" s="28">
        <f>Source!BZ163</f>
        <v>109</v>
      </c>
      <c r="F222" s="31"/>
      <c r="G222" s="30"/>
      <c r="H222" s="28"/>
      <c r="I222" s="31">
        <f>SUM(Q207:Q221)</f>
        <v>429.45</v>
      </c>
      <c r="J222" s="28">
        <f>Source!AT163</f>
        <v>109</v>
      </c>
      <c r="K222" s="31">
        <f>SUM(R207:R221)</f>
        <v>24199.45</v>
      </c>
    </row>
    <row r="223" spans="1:29" ht="14.5" x14ac:dyDescent="0.25">
      <c r="A223" s="27"/>
      <c r="B223" s="27"/>
      <c r="C223" s="27" t="s">
        <v>1031</v>
      </c>
      <c r="D223" s="29" t="s">
        <v>1030</v>
      </c>
      <c r="E223" s="28">
        <f>Source!CA163</f>
        <v>61</v>
      </c>
      <c r="F223" s="31"/>
      <c r="G223" s="30"/>
      <c r="H223" s="28"/>
      <c r="I223" s="31">
        <f>SUM(S207:S222)</f>
        <v>240.33</v>
      </c>
      <c r="J223" s="28">
        <f>Source!AU163</f>
        <v>61</v>
      </c>
      <c r="K223" s="31">
        <f>SUM(T207:T222)</f>
        <v>13542.81</v>
      </c>
    </row>
    <row r="224" spans="1:29" ht="14.5" x14ac:dyDescent="0.25">
      <c r="A224" s="35"/>
      <c r="B224" s="35"/>
      <c r="C224" s="35" t="s">
        <v>1032</v>
      </c>
      <c r="D224" s="36" t="s">
        <v>1033</v>
      </c>
      <c r="E224" s="37">
        <f>Source!AQ162</f>
        <v>74.7</v>
      </c>
      <c r="F224" s="38"/>
      <c r="G224" s="39" t="s">
        <v>1011</v>
      </c>
      <c r="H224" s="37">
        <f>Source!AV163</f>
        <v>1.0669999999999999</v>
      </c>
      <c r="I224" s="38">
        <f>Source!U162</f>
        <v>31.721912560799996</v>
      </c>
      <c r="J224" s="37"/>
      <c r="K224" s="38"/>
    </row>
    <row r="225" spans="1:29" ht="14" x14ac:dyDescent="0.25">
      <c r="C225" s="40" t="s">
        <v>1034</v>
      </c>
      <c r="H225" s="60">
        <f>I209+I210+I212+I222+I223+SUM(I213:I221)-SUMIF(AC213:AC221, 5, I213:I221)-SUMIF(AC213:AC221, 6, I213:I221)</f>
        <v>107643.41</v>
      </c>
      <c r="I225" s="60"/>
      <c r="J225" s="60">
        <f>K209+K210+K212+K222+K223+SUM(K213:K221)-SUMIF(AC213:AC221, 5, K213:K221)-SUMIF(AC213:AC221, 6, K213:K221)</f>
        <v>1115092.25</v>
      </c>
      <c r="K225" s="60"/>
    </row>
    <row r="226" spans="1:29" ht="14" hidden="1" x14ac:dyDescent="0.25">
      <c r="C226" s="40" t="s">
        <v>1035</v>
      </c>
      <c r="H226" s="54">
        <f>SUMIF(AC213:AC221, 5, I213:I221)+SUMIF(AC213:AC221, 6, I213:I221)</f>
        <v>0</v>
      </c>
      <c r="I226" s="54"/>
      <c r="J226" s="54">
        <f>SUMIF(AC213:AC221, 5, K213:K221)+SUMIF(AC213:AC221, 6, K213:K221)</f>
        <v>0</v>
      </c>
      <c r="K226" s="54"/>
    </row>
    <row r="227" spans="1:29" ht="14" x14ac:dyDescent="0.25">
      <c r="C227" s="40" t="s">
        <v>1036</v>
      </c>
      <c r="H227" s="54">
        <f>I209+I210+I212+I222+I223+SUM(I213:I221)</f>
        <v>107643.41</v>
      </c>
      <c r="I227" s="54"/>
      <c r="J227" s="54">
        <f>K209+K210+K212+K222+K223+SUM(K213:K221)</f>
        <v>1115092.25</v>
      </c>
      <c r="K227" s="54"/>
      <c r="O227" s="41">
        <f>I209+I210+I212+I222+I223+SUM(I213:I221)</f>
        <v>107643.41</v>
      </c>
      <c r="P227" s="41">
        <f>K209+K210+K212+K222+K223+SUM(K213:K221)</f>
        <v>1115092.25</v>
      </c>
    </row>
    <row r="229" spans="1:29" ht="56" x14ac:dyDescent="0.25">
      <c r="A229" s="27">
        <v>11</v>
      </c>
      <c r="B229" s="27" t="str">
        <f>Source!F182</f>
        <v>3.18-25-1</v>
      </c>
      <c r="C229" s="27" t="s">
        <v>22</v>
      </c>
      <c r="D229" s="29" t="str">
        <f>Source!H182</f>
        <v>100 шт.</v>
      </c>
      <c r="E229" s="28">
        <f>Source!I182</f>
        <v>0.06</v>
      </c>
      <c r="F229" s="31"/>
      <c r="G229" s="30"/>
      <c r="H229" s="28"/>
      <c r="I229" s="31"/>
      <c r="J229" s="28"/>
      <c r="K229" s="31"/>
      <c r="Q229">
        <f>Source!X182</f>
        <v>92.03</v>
      </c>
      <c r="R229">
        <f>Source!X183</f>
        <v>5185.82</v>
      </c>
      <c r="S229">
        <f>Source!Y182</f>
        <v>51.5</v>
      </c>
      <c r="T229">
        <f>Source!Y183</f>
        <v>2902.15</v>
      </c>
      <c r="U229">
        <f>ROUND((175/100)*ROUND(Source!R182, 2), 2)</f>
        <v>1.79</v>
      </c>
      <c r="V229">
        <f>ROUND((0/100)*ROUND(Source!R183, 2), 2)</f>
        <v>0</v>
      </c>
      <c r="AC229">
        <v>0</v>
      </c>
    </row>
    <row r="230" spans="1:29" x14ac:dyDescent="0.25">
      <c r="C230" s="32" t="str">
        <f>"Объем: "&amp;Source!I182&amp;"=(1+"&amp;"2+"&amp;"1+"&amp;"1+"&amp;"1)/"&amp;"100"</f>
        <v>Объем: 0,06=(1+2+1+1+1)/100</v>
      </c>
    </row>
    <row r="231" spans="1:29" ht="14.5" x14ac:dyDescent="0.25">
      <c r="A231" s="27"/>
      <c r="B231" s="27"/>
      <c r="C231" s="27" t="s">
        <v>1010</v>
      </c>
      <c r="D231" s="29"/>
      <c r="E231" s="28"/>
      <c r="F231" s="31">
        <f>Source!AO182</f>
        <v>916.6</v>
      </c>
      <c r="G231" s="33" t="s">
        <v>1011</v>
      </c>
      <c r="H231" s="28">
        <f>Source!AV183</f>
        <v>1.0669999999999999</v>
      </c>
      <c r="I231" s="31">
        <f>Source!S182</f>
        <v>83.41</v>
      </c>
      <c r="J231" s="28">
        <f>IF(Source!BA183&lt;&gt; 0, Source!BA183, 1)</f>
        <v>56.35</v>
      </c>
      <c r="K231" s="31">
        <f>Source!S183</f>
        <v>4700.1499999999996</v>
      </c>
    </row>
    <row r="232" spans="1:29" ht="14.5" x14ac:dyDescent="0.25">
      <c r="A232" s="27"/>
      <c r="B232" s="27"/>
      <c r="C232" s="27" t="s">
        <v>1012</v>
      </c>
      <c r="D232" s="29"/>
      <c r="E232" s="28"/>
      <c r="F232" s="31">
        <f>Source!AM182</f>
        <v>95.35</v>
      </c>
      <c r="G232" s="33" t="s">
        <v>1013</v>
      </c>
      <c r="H232" s="28">
        <f>Source!AV183</f>
        <v>1.0669999999999999</v>
      </c>
      <c r="I232" s="31">
        <f>Source!Q182</f>
        <v>9.43</v>
      </c>
      <c r="J232" s="28">
        <f>IF(Source!BB183&lt;&gt; 0, Source!BB183, 1)</f>
        <v>15.04</v>
      </c>
      <c r="K232" s="31">
        <f>Source!Q183</f>
        <v>141.83000000000001</v>
      </c>
    </row>
    <row r="233" spans="1:29" ht="14.5" x14ac:dyDescent="0.25">
      <c r="A233" s="27"/>
      <c r="B233" s="27"/>
      <c r="C233" s="27" t="s">
        <v>1014</v>
      </c>
      <c r="D233" s="29"/>
      <c r="E233" s="28"/>
      <c r="F233" s="31">
        <f>Source!AN182</f>
        <v>10.3</v>
      </c>
      <c r="G233" s="33" t="s">
        <v>1013</v>
      </c>
      <c r="H233" s="28">
        <f>Source!AV183</f>
        <v>1.0669999999999999</v>
      </c>
      <c r="I233" s="34">
        <f>Source!R182</f>
        <v>1.02</v>
      </c>
      <c r="J233" s="28">
        <f>IF(Source!BS183&lt;&gt; 0, Source!BS183, 1)</f>
        <v>56.35</v>
      </c>
      <c r="K233" s="34">
        <f>Source!R183</f>
        <v>57.48</v>
      </c>
    </row>
    <row r="234" spans="1:29" ht="14.5" x14ac:dyDescent="0.25">
      <c r="A234" s="27"/>
      <c r="B234" s="27"/>
      <c r="C234" s="27" t="s">
        <v>1015</v>
      </c>
      <c r="D234" s="29"/>
      <c r="E234" s="28"/>
      <c r="F234" s="31">
        <f>Source!AL182</f>
        <v>2078.86</v>
      </c>
      <c r="G234" s="33" t="s">
        <v>3</v>
      </c>
      <c r="H234" s="28">
        <f>Source!AW183</f>
        <v>1</v>
      </c>
      <c r="I234" s="31">
        <f>Source!P182</f>
        <v>124.73</v>
      </c>
      <c r="J234" s="28">
        <f>IF(Source!BC183&lt;&gt; 0, Source!BC183, 1)</f>
        <v>20.83</v>
      </c>
      <c r="K234" s="31">
        <f>Source!P183</f>
        <v>2598.13</v>
      </c>
    </row>
    <row r="235" spans="1:29" ht="68" x14ac:dyDescent="0.25">
      <c r="A235" s="27" t="s">
        <v>232</v>
      </c>
      <c r="B235" s="27" t="str">
        <f>Source!F184</f>
        <v>КА. п. 40</v>
      </c>
      <c r="C235" s="27" t="s">
        <v>1063</v>
      </c>
      <c r="D235" s="29" t="str">
        <f>Source!H184</f>
        <v>шт.</v>
      </c>
      <c r="E235" s="28">
        <f>Source!I184</f>
        <v>1</v>
      </c>
      <c r="F235" s="31">
        <f>Source!AK184</f>
        <v>4142.5199999999995</v>
      </c>
      <c r="G235" s="33" t="s">
        <v>3</v>
      </c>
      <c r="H235" s="28">
        <f>Source!AW185</f>
        <v>1</v>
      </c>
      <c r="I235" s="31">
        <f>Source!O184</f>
        <v>4142.5200000000004</v>
      </c>
      <c r="J235" s="28">
        <f>IF(Source!BC185&lt;&gt; 0, Source!BC185, 1)</f>
        <v>9.84</v>
      </c>
      <c r="K235" s="31">
        <f>Source!O185</f>
        <v>40762.400000000001</v>
      </c>
      <c r="Q235">
        <f>Source!X184</f>
        <v>0</v>
      </c>
      <c r="R235">
        <f>Source!X185</f>
        <v>0</v>
      </c>
      <c r="S235">
        <f>Source!Y184</f>
        <v>0</v>
      </c>
      <c r="T235">
        <f>Source!Y185</f>
        <v>0</v>
      </c>
      <c r="U235">
        <f>ROUND((175/100)*ROUND(Source!R184, 2), 2)</f>
        <v>0</v>
      </c>
      <c r="V235">
        <f>ROUND((0/100)*ROUND(Source!R185, 2), 2)</f>
        <v>0</v>
      </c>
      <c r="AC235">
        <v>3</v>
      </c>
    </row>
    <row r="236" spans="1:29" ht="68" x14ac:dyDescent="0.25">
      <c r="A236" s="27" t="s">
        <v>236</v>
      </c>
      <c r="B236" s="27" t="str">
        <f>Source!F186</f>
        <v>КА. п. 41</v>
      </c>
      <c r="C236" s="27" t="s">
        <v>1064</v>
      </c>
      <c r="D236" s="29" t="str">
        <f>Source!H186</f>
        <v>шт.</v>
      </c>
      <c r="E236" s="28">
        <f>Source!I186</f>
        <v>2</v>
      </c>
      <c r="F236" s="31">
        <f>Source!AK186</f>
        <v>4684.9399999999996</v>
      </c>
      <c r="G236" s="33" t="s">
        <v>3</v>
      </c>
      <c r="H236" s="28">
        <f>Source!AW187</f>
        <v>1</v>
      </c>
      <c r="I236" s="31">
        <f>Source!O186</f>
        <v>9369.8799999999992</v>
      </c>
      <c r="J236" s="28">
        <f>IF(Source!BC187&lt;&gt; 0, Source!BC187, 1)</f>
        <v>9.84</v>
      </c>
      <c r="K236" s="31">
        <f>Source!O187</f>
        <v>92199.62</v>
      </c>
      <c r="Q236">
        <f>Source!X186</f>
        <v>0</v>
      </c>
      <c r="R236">
        <f>Source!X187</f>
        <v>0</v>
      </c>
      <c r="S236">
        <f>Source!Y186</f>
        <v>0</v>
      </c>
      <c r="T236">
        <f>Source!Y187</f>
        <v>0</v>
      </c>
      <c r="U236">
        <f>ROUND((175/100)*ROUND(Source!R186, 2), 2)</f>
        <v>0</v>
      </c>
      <c r="V236">
        <f>ROUND((0/100)*ROUND(Source!R187, 2), 2)</f>
        <v>0</v>
      </c>
      <c r="AC236">
        <v>3</v>
      </c>
    </row>
    <row r="237" spans="1:29" ht="68" x14ac:dyDescent="0.25">
      <c r="A237" s="27" t="s">
        <v>240</v>
      </c>
      <c r="B237" s="27" t="str">
        <f>Source!F188</f>
        <v>КА. п. 43</v>
      </c>
      <c r="C237" s="27" t="s">
        <v>1065</v>
      </c>
      <c r="D237" s="29" t="str">
        <f>Source!H188</f>
        <v>шт.</v>
      </c>
      <c r="E237" s="28">
        <f>Source!I188</f>
        <v>1</v>
      </c>
      <c r="F237" s="31">
        <f>Source!AK188</f>
        <v>3949.2200000000003</v>
      </c>
      <c r="G237" s="33" t="s">
        <v>3</v>
      </c>
      <c r="H237" s="28">
        <f>Source!AW189</f>
        <v>1</v>
      </c>
      <c r="I237" s="31">
        <f>Source!O188</f>
        <v>3949.22</v>
      </c>
      <c r="J237" s="28">
        <f>IF(Source!BC189&lt;&gt; 0, Source!BC189, 1)</f>
        <v>9.84</v>
      </c>
      <c r="K237" s="31">
        <f>Source!O189</f>
        <v>38860.32</v>
      </c>
      <c r="Q237">
        <f>Source!X188</f>
        <v>0</v>
      </c>
      <c r="R237">
        <f>Source!X189</f>
        <v>0</v>
      </c>
      <c r="S237">
        <f>Source!Y188</f>
        <v>0</v>
      </c>
      <c r="T237">
        <f>Source!Y189</f>
        <v>0</v>
      </c>
      <c r="U237">
        <f>ROUND((175/100)*ROUND(Source!R188, 2), 2)</f>
        <v>0</v>
      </c>
      <c r="V237">
        <f>ROUND((0/100)*ROUND(Source!R189, 2), 2)</f>
        <v>0</v>
      </c>
      <c r="AC237">
        <v>3</v>
      </c>
    </row>
    <row r="238" spans="1:29" ht="68" x14ac:dyDescent="0.25">
      <c r="A238" s="27" t="s">
        <v>244</v>
      </c>
      <c r="B238" s="27" t="str">
        <f>Source!F190</f>
        <v>КА. п. 44</v>
      </c>
      <c r="C238" s="27" t="s">
        <v>1066</v>
      </c>
      <c r="D238" s="29" t="str">
        <f>Source!H190</f>
        <v>шт.</v>
      </c>
      <c r="E238" s="28">
        <f>Source!I190</f>
        <v>1</v>
      </c>
      <c r="F238" s="31">
        <f>Source!AK190</f>
        <v>4344.74</v>
      </c>
      <c r="G238" s="33" t="s">
        <v>3</v>
      </c>
      <c r="H238" s="28">
        <f>Source!AW191</f>
        <v>1</v>
      </c>
      <c r="I238" s="31">
        <f>Source!O190</f>
        <v>4344.74</v>
      </c>
      <c r="J238" s="28">
        <f>IF(Source!BC191&lt;&gt; 0, Source!BC191, 1)</f>
        <v>9.84</v>
      </c>
      <c r="K238" s="31">
        <f>Source!O191</f>
        <v>42752.24</v>
      </c>
      <c r="Q238">
        <f>Source!X190</f>
        <v>0</v>
      </c>
      <c r="R238">
        <f>Source!X191</f>
        <v>0</v>
      </c>
      <c r="S238">
        <f>Source!Y190</f>
        <v>0</v>
      </c>
      <c r="T238">
        <f>Source!Y191</f>
        <v>0</v>
      </c>
      <c r="U238">
        <f>ROUND((175/100)*ROUND(Source!R190, 2), 2)</f>
        <v>0</v>
      </c>
      <c r="V238">
        <f>ROUND((0/100)*ROUND(Source!R191, 2), 2)</f>
        <v>0</v>
      </c>
      <c r="AC238">
        <v>3</v>
      </c>
    </row>
    <row r="239" spans="1:29" ht="68" x14ac:dyDescent="0.25">
      <c r="A239" s="27" t="s">
        <v>248</v>
      </c>
      <c r="B239" s="27" t="str">
        <f>Source!F192</f>
        <v>КА. п. 42</v>
      </c>
      <c r="C239" s="27" t="s">
        <v>1067</v>
      </c>
      <c r="D239" s="29" t="str">
        <f>Source!H192</f>
        <v>шт.</v>
      </c>
      <c r="E239" s="28">
        <f>Source!I192</f>
        <v>1</v>
      </c>
      <c r="F239" s="31">
        <f>Source!AK192</f>
        <v>5770.38</v>
      </c>
      <c r="G239" s="33" t="s">
        <v>3</v>
      </c>
      <c r="H239" s="28">
        <f>Source!AW193</f>
        <v>1</v>
      </c>
      <c r="I239" s="31">
        <f>Source!O192</f>
        <v>5770.38</v>
      </c>
      <c r="J239" s="28">
        <f>IF(Source!BC193&lt;&gt; 0, Source!BC193, 1)</f>
        <v>9.84</v>
      </c>
      <c r="K239" s="31">
        <f>Source!O193</f>
        <v>56780.54</v>
      </c>
      <c r="Q239">
        <f>Source!X192</f>
        <v>0</v>
      </c>
      <c r="R239">
        <f>Source!X193</f>
        <v>0</v>
      </c>
      <c r="S239">
        <f>Source!Y192</f>
        <v>0</v>
      </c>
      <c r="T239">
        <f>Source!Y193</f>
        <v>0</v>
      </c>
      <c r="U239">
        <f>ROUND((175/100)*ROUND(Source!R192, 2), 2)</f>
        <v>0</v>
      </c>
      <c r="V239">
        <f>ROUND((0/100)*ROUND(Source!R193, 2), 2)</f>
        <v>0</v>
      </c>
      <c r="AC239">
        <v>3</v>
      </c>
    </row>
    <row r="240" spans="1:29" ht="14.5" x14ac:dyDescent="0.25">
      <c r="A240" s="27"/>
      <c r="B240" s="27"/>
      <c r="C240" s="27" t="s">
        <v>1029</v>
      </c>
      <c r="D240" s="29" t="s">
        <v>1030</v>
      </c>
      <c r="E240" s="28">
        <f>Source!BZ183</f>
        <v>109</v>
      </c>
      <c r="F240" s="31"/>
      <c r="G240" s="30"/>
      <c r="H240" s="28"/>
      <c r="I240" s="31">
        <f>SUM(Q229:Q239)</f>
        <v>92.03</v>
      </c>
      <c r="J240" s="28">
        <f>Source!AT183</f>
        <v>109</v>
      </c>
      <c r="K240" s="31">
        <f>SUM(R229:R239)</f>
        <v>5185.82</v>
      </c>
    </row>
    <row r="241" spans="1:29" ht="14.5" x14ac:dyDescent="0.25">
      <c r="A241" s="27"/>
      <c r="B241" s="27"/>
      <c r="C241" s="27" t="s">
        <v>1031</v>
      </c>
      <c r="D241" s="29" t="s">
        <v>1030</v>
      </c>
      <c r="E241" s="28">
        <f>Source!CA183</f>
        <v>61</v>
      </c>
      <c r="F241" s="31"/>
      <c r="G241" s="30"/>
      <c r="H241" s="28"/>
      <c r="I241" s="31">
        <f>SUM(S229:S240)</f>
        <v>51.5</v>
      </c>
      <c r="J241" s="28">
        <f>Source!AU183</f>
        <v>61</v>
      </c>
      <c r="K241" s="31">
        <f>SUM(T229:T240)</f>
        <v>2902.15</v>
      </c>
    </row>
    <row r="242" spans="1:29" ht="14.5" x14ac:dyDescent="0.25">
      <c r="A242" s="35"/>
      <c r="B242" s="35"/>
      <c r="C242" s="35" t="s">
        <v>1032</v>
      </c>
      <c r="D242" s="36" t="s">
        <v>1033</v>
      </c>
      <c r="E242" s="37">
        <f>Source!AQ182</f>
        <v>74.7</v>
      </c>
      <c r="F242" s="38"/>
      <c r="G242" s="39" t="s">
        <v>1011</v>
      </c>
      <c r="H242" s="37">
        <f>Source!AV183</f>
        <v>1.0669999999999999</v>
      </c>
      <c r="I242" s="38">
        <f>Source!U182</f>
        <v>6.7975526915999982</v>
      </c>
      <c r="J242" s="37"/>
      <c r="K242" s="38"/>
    </row>
    <row r="243" spans="1:29" ht="14" x14ac:dyDescent="0.25">
      <c r="C243" s="40" t="s">
        <v>1034</v>
      </c>
      <c r="H243" s="60">
        <f>I231+I232+I234+I240+I241+SUM(I235:I239)-SUMIF(AC235:AC239, 5, I235:I239)-SUMIF(AC235:AC239, 6, I235:I239)</f>
        <v>27937.84</v>
      </c>
      <c r="I243" s="60"/>
      <c r="J243" s="60">
        <f>K231+K232+K234+K240+K241+SUM(K235:K239)-SUMIF(AC235:AC239, 5, K235:K239)-SUMIF(AC235:AC239, 6, K235:K239)</f>
        <v>286883.20000000001</v>
      </c>
      <c r="K243" s="60"/>
    </row>
    <row r="244" spans="1:29" ht="14" hidden="1" x14ac:dyDescent="0.25">
      <c r="C244" s="40" t="s">
        <v>1035</v>
      </c>
      <c r="H244" s="54">
        <f>SUMIF(AC235:AC239, 5, I235:I239)+SUMIF(AC235:AC239, 6, I235:I239)</f>
        <v>0</v>
      </c>
      <c r="I244" s="54"/>
      <c r="J244" s="54">
        <f>SUMIF(AC235:AC239, 5, K235:K239)+SUMIF(AC235:AC239, 6, K235:K239)</f>
        <v>0</v>
      </c>
      <c r="K244" s="54"/>
    </row>
    <row r="245" spans="1:29" ht="14" x14ac:dyDescent="0.25">
      <c r="C245" s="40" t="s">
        <v>1036</v>
      </c>
      <c r="H245" s="54">
        <f>I231+I232+I234+I240+I241+SUM(I235:I239)</f>
        <v>27937.84</v>
      </c>
      <c r="I245" s="54"/>
      <c r="J245" s="54">
        <f>K231+K232+K234+K240+K241+SUM(K235:K239)</f>
        <v>286883.20000000001</v>
      </c>
      <c r="K245" s="54"/>
      <c r="O245" s="41">
        <f>I231+I232+I234+I240+I241+SUM(I235:I239)</f>
        <v>27937.84</v>
      </c>
      <c r="P245" s="41">
        <f>K231+K232+K234+K240+K241+SUM(K235:K239)</f>
        <v>286883.20000000001</v>
      </c>
    </row>
    <row r="247" spans="1:29" ht="56" x14ac:dyDescent="0.25">
      <c r="A247" s="27">
        <v>12</v>
      </c>
      <c r="B247" s="27" t="str">
        <f>Source!F194</f>
        <v>3.18-25-1</v>
      </c>
      <c r="C247" s="27" t="s">
        <v>22</v>
      </c>
      <c r="D247" s="29" t="str">
        <f>Source!H194</f>
        <v>100 шт.</v>
      </c>
      <c r="E247" s="28">
        <f>Source!I194</f>
        <v>0.22</v>
      </c>
      <c r="F247" s="31"/>
      <c r="G247" s="30"/>
      <c r="H247" s="28"/>
      <c r="I247" s="31"/>
      <c r="J247" s="28"/>
      <c r="K247" s="31"/>
      <c r="Q247">
        <f>Source!X194</f>
        <v>337.43</v>
      </c>
      <c r="R247">
        <f>Source!X195</f>
        <v>19014.25</v>
      </c>
      <c r="S247">
        <f>Source!Y194</f>
        <v>188.84</v>
      </c>
      <c r="T247">
        <f>Source!Y195</f>
        <v>10641</v>
      </c>
      <c r="U247">
        <f>ROUND((175/100)*ROUND(Source!R194, 2), 2)</f>
        <v>6.55</v>
      </c>
      <c r="V247">
        <f>ROUND((0/100)*ROUND(Source!R195, 2), 2)</f>
        <v>0</v>
      </c>
      <c r="AC247">
        <v>0</v>
      </c>
    </row>
    <row r="248" spans="1:29" ht="25" x14ac:dyDescent="0.25">
      <c r="C248" s="32" t="str">
        <f>"Объем: "&amp;Source!I194&amp;"=(1+"&amp;"1+"&amp;"1+"&amp;"1+"&amp;"1+"&amp;"2+"&amp;"1+"&amp;"1+"&amp;"3+"&amp;"2+"&amp;"1+"&amp;"3+"&amp;"3+"&amp;"1)/"&amp;"100"</f>
        <v>Объем: 0,22=(1+1+1+1+1+2+1+1+3+2+1+3+3+1)/100</v>
      </c>
    </row>
    <row r="249" spans="1:29" ht="14.5" x14ac:dyDescent="0.25">
      <c r="A249" s="27"/>
      <c r="B249" s="27"/>
      <c r="C249" s="27" t="s">
        <v>1010</v>
      </c>
      <c r="D249" s="29"/>
      <c r="E249" s="28"/>
      <c r="F249" s="31">
        <f>Source!AO194</f>
        <v>916.6</v>
      </c>
      <c r="G249" s="33" t="s">
        <v>1011</v>
      </c>
      <c r="H249" s="28">
        <f>Source!AV195</f>
        <v>1.0669999999999999</v>
      </c>
      <c r="I249" s="31">
        <f>Source!S194</f>
        <v>305.83</v>
      </c>
      <c r="J249" s="28">
        <f>IF(Source!BA195&lt;&gt; 0, Source!BA195, 1)</f>
        <v>56.35</v>
      </c>
      <c r="K249" s="31">
        <f>Source!S195</f>
        <v>17233.52</v>
      </c>
    </row>
    <row r="250" spans="1:29" ht="14.5" x14ac:dyDescent="0.25">
      <c r="A250" s="27"/>
      <c r="B250" s="27"/>
      <c r="C250" s="27" t="s">
        <v>1012</v>
      </c>
      <c r="D250" s="29"/>
      <c r="E250" s="28"/>
      <c r="F250" s="31">
        <f>Source!AM194</f>
        <v>95.35</v>
      </c>
      <c r="G250" s="33" t="s">
        <v>1013</v>
      </c>
      <c r="H250" s="28">
        <f>Source!AV195</f>
        <v>1.0669999999999999</v>
      </c>
      <c r="I250" s="31">
        <f>Source!Q194</f>
        <v>34.58</v>
      </c>
      <c r="J250" s="28">
        <f>IF(Source!BB195&lt;&gt; 0, Source!BB195, 1)</f>
        <v>15.04</v>
      </c>
      <c r="K250" s="31">
        <f>Source!Q195</f>
        <v>520.08000000000004</v>
      </c>
    </row>
    <row r="251" spans="1:29" ht="14.5" x14ac:dyDescent="0.25">
      <c r="A251" s="27"/>
      <c r="B251" s="27"/>
      <c r="C251" s="27" t="s">
        <v>1014</v>
      </c>
      <c r="D251" s="29"/>
      <c r="E251" s="28"/>
      <c r="F251" s="31">
        <f>Source!AN194</f>
        <v>10.3</v>
      </c>
      <c r="G251" s="33" t="s">
        <v>1013</v>
      </c>
      <c r="H251" s="28">
        <f>Source!AV195</f>
        <v>1.0669999999999999</v>
      </c>
      <c r="I251" s="34">
        <f>Source!R194</f>
        <v>3.74</v>
      </c>
      <c r="J251" s="28">
        <f>IF(Source!BS195&lt;&gt; 0, Source!BS195, 1)</f>
        <v>56.35</v>
      </c>
      <c r="K251" s="34">
        <f>Source!R195</f>
        <v>210.75</v>
      </c>
    </row>
    <row r="252" spans="1:29" ht="14.5" x14ac:dyDescent="0.25">
      <c r="A252" s="27"/>
      <c r="B252" s="27"/>
      <c r="C252" s="27" t="s">
        <v>1015</v>
      </c>
      <c r="D252" s="29"/>
      <c r="E252" s="28"/>
      <c r="F252" s="31">
        <f>Source!AL194</f>
        <v>2078.86</v>
      </c>
      <c r="G252" s="33" t="s">
        <v>3</v>
      </c>
      <c r="H252" s="28">
        <f>Source!AW195</f>
        <v>1</v>
      </c>
      <c r="I252" s="31">
        <f>Source!P194</f>
        <v>457.35</v>
      </c>
      <c r="J252" s="28">
        <f>IF(Source!BC195&lt;&gt; 0, Source!BC195, 1)</f>
        <v>20.83</v>
      </c>
      <c r="K252" s="31">
        <f>Source!P195</f>
        <v>9526.6</v>
      </c>
    </row>
    <row r="253" spans="1:29" ht="41" x14ac:dyDescent="0.25">
      <c r="A253" s="27" t="s">
        <v>253</v>
      </c>
      <c r="B253" s="27" t="str">
        <f>Source!F196</f>
        <v>КА. п. 45</v>
      </c>
      <c r="C253" s="27" t="s">
        <v>1068</v>
      </c>
      <c r="D253" s="29" t="str">
        <f>Source!H196</f>
        <v>шт.</v>
      </c>
      <c r="E253" s="28">
        <f>Source!I196</f>
        <v>1</v>
      </c>
      <c r="F253" s="31">
        <f>Source!AK196</f>
        <v>652.12</v>
      </c>
      <c r="G253" s="33" t="s">
        <v>3</v>
      </c>
      <c r="H253" s="28">
        <f>Source!AW197</f>
        <v>1</v>
      </c>
      <c r="I253" s="31">
        <f>Source!O196</f>
        <v>652.12</v>
      </c>
      <c r="J253" s="28">
        <f>IF(Source!BC197&lt;&gt; 0, Source!BC197, 1)</f>
        <v>9.84</v>
      </c>
      <c r="K253" s="31">
        <f>Source!O197</f>
        <v>6416.86</v>
      </c>
      <c r="Q253">
        <f>Source!X196</f>
        <v>0</v>
      </c>
      <c r="R253">
        <f>Source!X197</f>
        <v>0</v>
      </c>
      <c r="S253">
        <f>Source!Y196</f>
        <v>0</v>
      </c>
      <c r="T253">
        <f>Source!Y197</f>
        <v>0</v>
      </c>
      <c r="U253">
        <f>ROUND((175/100)*ROUND(Source!R196, 2), 2)</f>
        <v>0</v>
      </c>
      <c r="V253">
        <f>ROUND((0/100)*ROUND(Source!R197, 2), 2)</f>
        <v>0</v>
      </c>
      <c r="AC253">
        <v>3</v>
      </c>
    </row>
    <row r="254" spans="1:29" ht="41" x14ac:dyDescent="0.25">
      <c r="A254" s="27" t="s">
        <v>257</v>
      </c>
      <c r="B254" s="27" t="str">
        <f>Source!F198</f>
        <v>КА. п. 46</v>
      </c>
      <c r="C254" s="27" t="s">
        <v>1069</v>
      </c>
      <c r="D254" s="29" t="str">
        <f>Source!H198</f>
        <v>шт.</v>
      </c>
      <c r="E254" s="28">
        <f>Source!I198</f>
        <v>1</v>
      </c>
      <c r="F254" s="31">
        <f>Source!AK198</f>
        <v>724.59</v>
      </c>
      <c r="G254" s="33" t="s">
        <v>3</v>
      </c>
      <c r="H254" s="28">
        <f>Source!AW199</f>
        <v>1</v>
      </c>
      <c r="I254" s="31">
        <f>Source!O198</f>
        <v>724.59</v>
      </c>
      <c r="J254" s="28">
        <f>IF(Source!BC199&lt;&gt; 0, Source!BC199, 1)</f>
        <v>9.84</v>
      </c>
      <c r="K254" s="31">
        <f>Source!O199</f>
        <v>7129.97</v>
      </c>
      <c r="Q254">
        <f>Source!X198</f>
        <v>0</v>
      </c>
      <c r="R254">
        <f>Source!X199</f>
        <v>0</v>
      </c>
      <c r="S254">
        <f>Source!Y198</f>
        <v>0</v>
      </c>
      <c r="T254">
        <f>Source!Y199</f>
        <v>0</v>
      </c>
      <c r="U254">
        <f>ROUND((175/100)*ROUND(Source!R198, 2), 2)</f>
        <v>0</v>
      </c>
      <c r="V254">
        <f>ROUND((0/100)*ROUND(Source!R199, 2), 2)</f>
        <v>0</v>
      </c>
      <c r="AC254">
        <v>3</v>
      </c>
    </row>
    <row r="255" spans="1:29" ht="41" x14ac:dyDescent="0.25">
      <c r="A255" s="27" t="s">
        <v>261</v>
      </c>
      <c r="B255" s="27" t="str">
        <f>Source!F200</f>
        <v>КА. п. 47</v>
      </c>
      <c r="C255" s="27" t="s">
        <v>1070</v>
      </c>
      <c r="D255" s="29" t="str">
        <f>Source!H200</f>
        <v>шт.</v>
      </c>
      <c r="E255" s="28">
        <f>Source!I200</f>
        <v>1</v>
      </c>
      <c r="F255" s="31">
        <f>Source!AK200</f>
        <v>942.02</v>
      </c>
      <c r="G255" s="33" t="s">
        <v>3</v>
      </c>
      <c r="H255" s="28">
        <f>Source!AW201</f>
        <v>1</v>
      </c>
      <c r="I255" s="31">
        <f>Source!O200</f>
        <v>942.02</v>
      </c>
      <c r="J255" s="28">
        <f>IF(Source!BC201&lt;&gt; 0, Source!BC201, 1)</f>
        <v>9.84</v>
      </c>
      <c r="K255" s="31">
        <f>Source!O201</f>
        <v>9269.48</v>
      </c>
      <c r="Q255">
        <f>Source!X200</f>
        <v>0</v>
      </c>
      <c r="R255">
        <f>Source!X201</f>
        <v>0</v>
      </c>
      <c r="S255">
        <f>Source!Y200</f>
        <v>0</v>
      </c>
      <c r="T255">
        <f>Source!Y201</f>
        <v>0</v>
      </c>
      <c r="U255">
        <f>ROUND((175/100)*ROUND(Source!R200, 2), 2)</f>
        <v>0</v>
      </c>
      <c r="V255">
        <f>ROUND((0/100)*ROUND(Source!R201, 2), 2)</f>
        <v>0</v>
      </c>
      <c r="AC255">
        <v>3</v>
      </c>
    </row>
    <row r="256" spans="1:29" ht="41" x14ac:dyDescent="0.25">
      <c r="A256" s="27" t="s">
        <v>265</v>
      </c>
      <c r="B256" s="27" t="str">
        <f>Source!F202</f>
        <v>КА. п. 59</v>
      </c>
      <c r="C256" s="27" t="s">
        <v>1071</v>
      </c>
      <c r="D256" s="29" t="str">
        <f>Source!H202</f>
        <v>шт.</v>
      </c>
      <c r="E256" s="28">
        <f>Source!I202</f>
        <v>1</v>
      </c>
      <c r="F256" s="31">
        <f>Source!AK202</f>
        <v>676.92</v>
      </c>
      <c r="G256" s="33" t="s">
        <v>3</v>
      </c>
      <c r="H256" s="28">
        <f>Source!AW203</f>
        <v>1</v>
      </c>
      <c r="I256" s="31">
        <f>Source!O202</f>
        <v>676.92</v>
      </c>
      <c r="J256" s="28">
        <f>IF(Source!BC203&lt;&gt; 0, Source!BC203, 1)</f>
        <v>9.84</v>
      </c>
      <c r="K256" s="31">
        <f>Source!O203</f>
        <v>6660.89</v>
      </c>
      <c r="Q256">
        <f>Source!X202</f>
        <v>0</v>
      </c>
      <c r="R256">
        <f>Source!X203</f>
        <v>0</v>
      </c>
      <c r="S256">
        <f>Source!Y202</f>
        <v>0</v>
      </c>
      <c r="T256">
        <f>Source!Y203</f>
        <v>0</v>
      </c>
      <c r="U256">
        <f>ROUND((175/100)*ROUND(Source!R202, 2), 2)</f>
        <v>0</v>
      </c>
      <c r="V256">
        <f>ROUND((0/100)*ROUND(Source!R203, 2), 2)</f>
        <v>0</v>
      </c>
      <c r="AC256">
        <v>3</v>
      </c>
    </row>
    <row r="257" spans="1:29" ht="54" x14ac:dyDescent="0.25">
      <c r="A257" s="27" t="s">
        <v>269</v>
      </c>
      <c r="B257" s="27" t="str">
        <f>Source!F204</f>
        <v>КА. п. 48</v>
      </c>
      <c r="C257" s="27" t="s">
        <v>1072</v>
      </c>
      <c r="D257" s="29" t="str">
        <f>Source!H204</f>
        <v>шт.</v>
      </c>
      <c r="E257" s="28">
        <f>Source!I204</f>
        <v>1</v>
      </c>
      <c r="F257" s="31">
        <f>Source!AK204</f>
        <v>1231.93</v>
      </c>
      <c r="G257" s="33" t="s">
        <v>3</v>
      </c>
      <c r="H257" s="28">
        <f>Source!AW205</f>
        <v>1</v>
      </c>
      <c r="I257" s="31">
        <f>Source!O204</f>
        <v>1231.93</v>
      </c>
      <c r="J257" s="28">
        <f>IF(Source!BC205&lt;&gt; 0, Source!BC205, 1)</f>
        <v>9.84</v>
      </c>
      <c r="K257" s="31">
        <f>Source!O205</f>
        <v>12122.19</v>
      </c>
      <c r="Q257">
        <f>Source!X204</f>
        <v>0</v>
      </c>
      <c r="R257">
        <f>Source!X205</f>
        <v>0</v>
      </c>
      <c r="S257">
        <f>Source!Y204</f>
        <v>0</v>
      </c>
      <c r="T257">
        <f>Source!Y205</f>
        <v>0</v>
      </c>
      <c r="U257">
        <f>ROUND((175/100)*ROUND(Source!R204, 2), 2)</f>
        <v>0</v>
      </c>
      <c r="V257">
        <f>ROUND((0/100)*ROUND(Source!R205, 2), 2)</f>
        <v>0</v>
      </c>
      <c r="AC257">
        <v>3</v>
      </c>
    </row>
    <row r="258" spans="1:29" ht="41" x14ac:dyDescent="0.25">
      <c r="A258" s="27" t="s">
        <v>273</v>
      </c>
      <c r="B258" s="27" t="str">
        <f>Source!F206</f>
        <v>КА. п. 60</v>
      </c>
      <c r="C258" s="27" t="s">
        <v>1073</v>
      </c>
      <c r="D258" s="29" t="str">
        <f>Source!H206</f>
        <v>шт.</v>
      </c>
      <c r="E258" s="28">
        <f>Source!I206</f>
        <v>2</v>
      </c>
      <c r="F258" s="31">
        <f>Source!AK206</f>
        <v>884.24</v>
      </c>
      <c r="G258" s="33" t="s">
        <v>3</v>
      </c>
      <c r="H258" s="28">
        <f>Source!AW207</f>
        <v>1</v>
      </c>
      <c r="I258" s="31">
        <f>Source!O206</f>
        <v>1768.48</v>
      </c>
      <c r="J258" s="28">
        <f>IF(Source!BC207&lt;&gt; 0, Source!BC207, 1)</f>
        <v>9.84</v>
      </c>
      <c r="K258" s="31">
        <f>Source!O207</f>
        <v>17401.84</v>
      </c>
      <c r="Q258">
        <f>Source!X206</f>
        <v>0</v>
      </c>
      <c r="R258">
        <f>Source!X207</f>
        <v>0</v>
      </c>
      <c r="S258">
        <f>Source!Y206</f>
        <v>0</v>
      </c>
      <c r="T258">
        <f>Source!Y207</f>
        <v>0</v>
      </c>
      <c r="U258">
        <f>ROUND((175/100)*ROUND(Source!R206, 2), 2)</f>
        <v>0</v>
      </c>
      <c r="V258">
        <f>ROUND((0/100)*ROUND(Source!R207, 2), 2)</f>
        <v>0</v>
      </c>
      <c r="AC258">
        <v>3</v>
      </c>
    </row>
    <row r="259" spans="1:29" ht="54" x14ac:dyDescent="0.25">
      <c r="A259" s="27" t="s">
        <v>277</v>
      </c>
      <c r="B259" s="27" t="str">
        <f>Source!F208</f>
        <v>КА. п. 50</v>
      </c>
      <c r="C259" s="27" t="s">
        <v>1074</v>
      </c>
      <c r="D259" s="29" t="str">
        <f>Source!H208</f>
        <v>шт.</v>
      </c>
      <c r="E259" s="28">
        <f>Source!I208</f>
        <v>1</v>
      </c>
      <c r="F259" s="31">
        <f>Source!AK208</f>
        <v>1594.3</v>
      </c>
      <c r="G259" s="33" t="s">
        <v>3</v>
      </c>
      <c r="H259" s="28">
        <f>Source!AW209</f>
        <v>1</v>
      </c>
      <c r="I259" s="31">
        <f>Source!O208</f>
        <v>1594.3</v>
      </c>
      <c r="J259" s="28">
        <f>IF(Source!BC209&lt;&gt; 0, Source!BC209, 1)</f>
        <v>9.84</v>
      </c>
      <c r="K259" s="31">
        <f>Source!O209</f>
        <v>15687.91</v>
      </c>
      <c r="Q259">
        <f>Source!X208</f>
        <v>0</v>
      </c>
      <c r="R259">
        <f>Source!X209</f>
        <v>0</v>
      </c>
      <c r="S259">
        <f>Source!Y208</f>
        <v>0</v>
      </c>
      <c r="T259">
        <f>Source!Y209</f>
        <v>0</v>
      </c>
      <c r="U259">
        <f>ROUND((175/100)*ROUND(Source!R208, 2), 2)</f>
        <v>0</v>
      </c>
      <c r="V259">
        <f>ROUND((0/100)*ROUND(Source!R209, 2), 2)</f>
        <v>0</v>
      </c>
      <c r="AC259">
        <v>3</v>
      </c>
    </row>
    <row r="260" spans="1:29" ht="54" x14ac:dyDescent="0.25">
      <c r="A260" s="27" t="s">
        <v>281</v>
      </c>
      <c r="B260" s="27" t="str">
        <f>Source!F210</f>
        <v>КА. п. 61</v>
      </c>
      <c r="C260" s="27" t="s">
        <v>1075</v>
      </c>
      <c r="D260" s="29" t="str">
        <f>Source!H210</f>
        <v>шт.</v>
      </c>
      <c r="E260" s="28">
        <f>Source!I210</f>
        <v>1</v>
      </c>
      <c r="F260" s="31">
        <f>Source!AK210</f>
        <v>1091.5600000000002</v>
      </c>
      <c r="G260" s="33" t="s">
        <v>3</v>
      </c>
      <c r="H260" s="28">
        <f>Source!AW211</f>
        <v>1</v>
      </c>
      <c r="I260" s="31">
        <f>Source!O210</f>
        <v>1091.56</v>
      </c>
      <c r="J260" s="28">
        <f>IF(Source!BC211&lt;&gt; 0, Source!BC211, 1)</f>
        <v>9.84</v>
      </c>
      <c r="K260" s="31">
        <f>Source!O211</f>
        <v>10740.95</v>
      </c>
      <c r="Q260">
        <f>Source!X210</f>
        <v>0</v>
      </c>
      <c r="R260">
        <f>Source!X211</f>
        <v>0</v>
      </c>
      <c r="S260">
        <f>Source!Y210</f>
        <v>0</v>
      </c>
      <c r="T260">
        <f>Source!Y211</f>
        <v>0</v>
      </c>
      <c r="U260">
        <f>ROUND((175/100)*ROUND(Source!R210, 2), 2)</f>
        <v>0</v>
      </c>
      <c r="V260">
        <f>ROUND((0/100)*ROUND(Source!R211, 2), 2)</f>
        <v>0</v>
      </c>
      <c r="AC260">
        <v>3</v>
      </c>
    </row>
    <row r="261" spans="1:29" ht="54" x14ac:dyDescent="0.25">
      <c r="A261" s="27" t="s">
        <v>285</v>
      </c>
      <c r="B261" s="27" t="str">
        <f>Source!F212</f>
        <v>КА. п. 51</v>
      </c>
      <c r="C261" s="27" t="s">
        <v>1076</v>
      </c>
      <c r="D261" s="29" t="str">
        <f>Source!H212</f>
        <v>шт.</v>
      </c>
      <c r="E261" s="28">
        <f>Source!I212</f>
        <v>3</v>
      </c>
      <c r="F261" s="31">
        <f>Source!AK212</f>
        <v>1811.73</v>
      </c>
      <c r="G261" s="33" t="s">
        <v>3</v>
      </c>
      <c r="H261" s="28">
        <f>Source!AW213</f>
        <v>1</v>
      </c>
      <c r="I261" s="31">
        <f>Source!O212</f>
        <v>5435.19</v>
      </c>
      <c r="J261" s="28">
        <f>IF(Source!BC213&lt;&gt; 0, Source!BC213, 1)</f>
        <v>9.84</v>
      </c>
      <c r="K261" s="31">
        <f>Source!O213</f>
        <v>53482.27</v>
      </c>
      <c r="Q261">
        <f>Source!X212</f>
        <v>0</v>
      </c>
      <c r="R261">
        <f>Source!X213</f>
        <v>0</v>
      </c>
      <c r="S261">
        <f>Source!Y212</f>
        <v>0</v>
      </c>
      <c r="T261">
        <f>Source!Y213</f>
        <v>0</v>
      </c>
      <c r="U261">
        <f>ROUND((175/100)*ROUND(Source!R212, 2), 2)</f>
        <v>0</v>
      </c>
      <c r="V261">
        <f>ROUND((0/100)*ROUND(Source!R213, 2), 2)</f>
        <v>0</v>
      </c>
      <c r="AC261">
        <v>3</v>
      </c>
    </row>
    <row r="262" spans="1:29" ht="54" x14ac:dyDescent="0.25">
      <c r="A262" s="27" t="s">
        <v>289</v>
      </c>
      <c r="B262" s="27" t="str">
        <f>Source!F214</f>
        <v>КА. п. 52</v>
      </c>
      <c r="C262" s="27" t="s">
        <v>1077</v>
      </c>
      <c r="D262" s="29" t="str">
        <f>Source!H214</f>
        <v>шт.</v>
      </c>
      <c r="E262" s="28">
        <f>Source!I214</f>
        <v>2</v>
      </c>
      <c r="F262" s="31">
        <f>Source!AK214</f>
        <v>1884.21</v>
      </c>
      <c r="G262" s="33" t="s">
        <v>3</v>
      </c>
      <c r="H262" s="28">
        <f>Source!AW215</f>
        <v>1</v>
      </c>
      <c r="I262" s="31">
        <f>Source!O214</f>
        <v>3768.42</v>
      </c>
      <c r="J262" s="28">
        <f>IF(Source!BC215&lt;&gt; 0, Source!BC215, 1)</f>
        <v>9.84</v>
      </c>
      <c r="K262" s="31">
        <f>Source!O215</f>
        <v>37081.25</v>
      </c>
      <c r="Q262">
        <f>Source!X214</f>
        <v>0</v>
      </c>
      <c r="R262">
        <f>Source!X215</f>
        <v>0</v>
      </c>
      <c r="S262">
        <f>Source!Y214</f>
        <v>0</v>
      </c>
      <c r="T262">
        <f>Source!Y215</f>
        <v>0</v>
      </c>
      <c r="U262">
        <f>ROUND((175/100)*ROUND(Source!R214, 2), 2)</f>
        <v>0</v>
      </c>
      <c r="V262">
        <f>ROUND((0/100)*ROUND(Source!R215, 2), 2)</f>
        <v>0</v>
      </c>
      <c r="AC262">
        <v>3</v>
      </c>
    </row>
    <row r="263" spans="1:29" ht="54" x14ac:dyDescent="0.25">
      <c r="A263" s="27" t="s">
        <v>293</v>
      </c>
      <c r="B263" s="27" t="str">
        <f>Source!F216</f>
        <v>КА. п. 54</v>
      </c>
      <c r="C263" s="27" t="s">
        <v>1078</v>
      </c>
      <c r="D263" s="29" t="str">
        <f>Source!H216</f>
        <v>шт.</v>
      </c>
      <c r="E263" s="28">
        <f>Source!I216</f>
        <v>1</v>
      </c>
      <c r="F263" s="31">
        <f>Source!AK216</f>
        <v>2101.64</v>
      </c>
      <c r="G263" s="33" t="s">
        <v>3</v>
      </c>
      <c r="H263" s="28">
        <f>Source!AW217</f>
        <v>1</v>
      </c>
      <c r="I263" s="31">
        <f>Source!O216</f>
        <v>2101.64</v>
      </c>
      <c r="J263" s="28">
        <f>IF(Source!BC217&lt;&gt; 0, Source!BC217, 1)</f>
        <v>9.84</v>
      </c>
      <c r="K263" s="31">
        <f>Source!O217</f>
        <v>20680.14</v>
      </c>
      <c r="Q263">
        <f>Source!X216</f>
        <v>0</v>
      </c>
      <c r="R263">
        <f>Source!X217</f>
        <v>0</v>
      </c>
      <c r="S263">
        <f>Source!Y216</f>
        <v>0</v>
      </c>
      <c r="T263">
        <f>Source!Y217</f>
        <v>0</v>
      </c>
      <c r="U263">
        <f>ROUND((175/100)*ROUND(Source!R216, 2), 2)</f>
        <v>0</v>
      </c>
      <c r="V263">
        <f>ROUND((0/100)*ROUND(Source!R217, 2), 2)</f>
        <v>0</v>
      </c>
      <c r="AC263">
        <v>3</v>
      </c>
    </row>
    <row r="264" spans="1:29" ht="54" x14ac:dyDescent="0.25">
      <c r="A264" s="27" t="s">
        <v>297</v>
      </c>
      <c r="B264" s="27" t="str">
        <f>Source!F218</f>
        <v>КА. п. 55</v>
      </c>
      <c r="C264" s="27" t="s">
        <v>1079</v>
      </c>
      <c r="D264" s="29" t="str">
        <f>Source!H218</f>
        <v>шт.</v>
      </c>
      <c r="E264" s="28">
        <f>Source!I218</f>
        <v>3</v>
      </c>
      <c r="F264" s="31">
        <f>Source!AK218</f>
        <v>2174.11</v>
      </c>
      <c r="G264" s="33" t="s">
        <v>3</v>
      </c>
      <c r="H264" s="28">
        <f>Source!AW219</f>
        <v>1</v>
      </c>
      <c r="I264" s="31">
        <f>Source!O218</f>
        <v>6522.33</v>
      </c>
      <c r="J264" s="28">
        <f>IF(Source!BC219&lt;&gt; 0, Source!BC219, 1)</f>
        <v>9.84</v>
      </c>
      <c r="K264" s="31">
        <f>Source!O219</f>
        <v>64179.73</v>
      </c>
      <c r="Q264">
        <f>Source!X218</f>
        <v>0</v>
      </c>
      <c r="R264">
        <f>Source!X219</f>
        <v>0</v>
      </c>
      <c r="S264">
        <f>Source!Y218</f>
        <v>0</v>
      </c>
      <c r="T264">
        <f>Source!Y219</f>
        <v>0</v>
      </c>
      <c r="U264">
        <f>ROUND((175/100)*ROUND(Source!R218, 2), 2)</f>
        <v>0</v>
      </c>
      <c r="V264">
        <f>ROUND((0/100)*ROUND(Source!R219, 2), 2)</f>
        <v>0</v>
      </c>
      <c r="AC264">
        <v>3</v>
      </c>
    </row>
    <row r="265" spans="1:29" ht="54" x14ac:dyDescent="0.25">
      <c r="A265" s="27" t="s">
        <v>301</v>
      </c>
      <c r="B265" s="27" t="str">
        <f>Source!F220</f>
        <v>КА. п. 53</v>
      </c>
      <c r="C265" s="27" t="s">
        <v>1080</v>
      </c>
      <c r="D265" s="29" t="str">
        <f>Source!H220</f>
        <v>шт.</v>
      </c>
      <c r="E265" s="28">
        <f>Source!I220</f>
        <v>3</v>
      </c>
      <c r="F265" s="31">
        <f>Source!AK220</f>
        <v>1956.6899999999998</v>
      </c>
      <c r="G265" s="33" t="s">
        <v>3</v>
      </c>
      <c r="H265" s="28">
        <f>Source!AW221</f>
        <v>1</v>
      </c>
      <c r="I265" s="31">
        <f>Source!O220</f>
        <v>5870.07</v>
      </c>
      <c r="J265" s="28">
        <f>IF(Source!BC221&lt;&gt; 0, Source!BC221, 1)</f>
        <v>9.84</v>
      </c>
      <c r="K265" s="31">
        <f>Source!O221</f>
        <v>57761.49</v>
      </c>
      <c r="Q265">
        <f>Source!X220</f>
        <v>0</v>
      </c>
      <c r="R265">
        <f>Source!X221</f>
        <v>0</v>
      </c>
      <c r="S265">
        <f>Source!Y220</f>
        <v>0</v>
      </c>
      <c r="T265">
        <f>Source!Y221</f>
        <v>0</v>
      </c>
      <c r="U265">
        <f>ROUND((175/100)*ROUND(Source!R220, 2), 2)</f>
        <v>0</v>
      </c>
      <c r="V265">
        <f>ROUND((0/100)*ROUND(Source!R221, 2), 2)</f>
        <v>0</v>
      </c>
      <c r="AC265">
        <v>3</v>
      </c>
    </row>
    <row r="266" spans="1:29" ht="54" x14ac:dyDescent="0.25">
      <c r="A266" s="27" t="s">
        <v>305</v>
      </c>
      <c r="B266" s="27" t="str">
        <f>Source!F222</f>
        <v>КА. п. 56</v>
      </c>
      <c r="C266" s="27" t="s">
        <v>1081</v>
      </c>
      <c r="D266" s="29" t="str">
        <f>Source!H222</f>
        <v>шт.</v>
      </c>
      <c r="E266" s="28">
        <f>Source!I222</f>
        <v>1</v>
      </c>
      <c r="F266" s="31">
        <f>Source!AK222</f>
        <v>2319.06</v>
      </c>
      <c r="G266" s="33" t="s">
        <v>3</v>
      </c>
      <c r="H266" s="28">
        <f>Source!AW223</f>
        <v>1</v>
      </c>
      <c r="I266" s="31">
        <f>Source!O222</f>
        <v>2319.06</v>
      </c>
      <c r="J266" s="28">
        <f>IF(Source!BC223&lt;&gt; 0, Source!BC223, 1)</f>
        <v>9.84</v>
      </c>
      <c r="K266" s="31">
        <f>Source!O223</f>
        <v>22819.55</v>
      </c>
      <c r="Q266">
        <f>Source!X222</f>
        <v>0</v>
      </c>
      <c r="R266">
        <f>Source!X223</f>
        <v>0</v>
      </c>
      <c r="S266">
        <f>Source!Y222</f>
        <v>0</v>
      </c>
      <c r="T266">
        <f>Source!Y223</f>
        <v>0</v>
      </c>
      <c r="U266">
        <f>ROUND((175/100)*ROUND(Source!R222, 2), 2)</f>
        <v>0</v>
      </c>
      <c r="V266">
        <f>ROUND((0/100)*ROUND(Source!R223, 2), 2)</f>
        <v>0</v>
      </c>
      <c r="AC266">
        <v>3</v>
      </c>
    </row>
    <row r="267" spans="1:29" ht="14.5" x14ac:dyDescent="0.25">
      <c r="A267" s="27"/>
      <c r="B267" s="27"/>
      <c r="C267" s="27" t="s">
        <v>1029</v>
      </c>
      <c r="D267" s="29" t="s">
        <v>1030</v>
      </c>
      <c r="E267" s="28">
        <f>Source!BZ195</f>
        <v>109</v>
      </c>
      <c r="F267" s="31"/>
      <c r="G267" s="30"/>
      <c r="H267" s="28"/>
      <c r="I267" s="31">
        <f>SUM(Q247:Q266)</f>
        <v>337.43</v>
      </c>
      <c r="J267" s="28">
        <f>Source!AT195</f>
        <v>109</v>
      </c>
      <c r="K267" s="31">
        <f>SUM(R247:R266)</f>
        <v>19014.25</v>
      </c>
    </row>
    <row r="268" spans="1:29" ht="14.5" x14ac:dyDescent="0.25">
      <c r="A268" s="27"/>
      <c r="B268" s="27"/>
      <c r="C268" s="27" t="s">
        <v>1031</v>
      </c>
      <c r="D268" s="29" t="s">
        <v>1030</v>
      </c>
      <c r="E268" s="28">
        <f>Source!CA195</f>
        <v>61</v>
      </c>
      <c r="F268" s="31"/>
      <c r="G268" s="30"/>
      <c r="H268" s="28"/>
      <c r="I268" s="31">
        <f>SUM(S247:S267)</f>
        <v>188.84</v>
      </c>
      <c r="J268" s="28">
        <f>Source!AU195</f>
        <v>61</v>
      </c>
      <c r="K268" s="31">
        <f>SUM(T247:T267)</f>
        <v>10641</v>
      </c>
    </row>
    <row r="269" spans="1:29" ht="14.5" x14ac:dyDescent="0.25">
      <c r="A269" s="35"/>
      <c r="B269" s="35"/>
      <c r="C269" s="35" t="s">
        <v>1032</v>
      </c>
      <c r="D269" s="36" t="s">
        <v>1033</v>
      </c>
      <c r="E269" s="37">
        <f>Source!AQ194</f>
        <v>74.7</v>
      </c>
      <c r="F269" s="38"/>
      <c r="G269" s="39" t="s">
        <v>1011</v>
      </c>
      <c r="H269" s="37">
        <f>Source!AV195</f>
        <v>1.0669999999999999</v>
      </c>
      <c r="I269" s="38">
        <f>Source!U194</f>
        <v>24.924359869199996</v>
      </c>
      <c r="J269" s="37"/>
      <c r="K269" s="38"/>
    </row>
    <row r="270" spans="1:29" ht="14" x14ac:dyDescent="0.25">
      <c r="C270" s="40" t="s">
        <v>1034</v>
      </c>
      <c r="H270" s="60">
        <f>I249+I250+I252+I267+I268+SUM(I253:I266)-SUMIF(AC253:AC266, 5, I253:I266)-SUMIF(AC253:AC266, 6, I253:I266)</f>
        <v>36022.659999999996</v>
      </c>
      <c r="I270" s="60"/>
      <c r="J270" s="60">
        <f>K249+K250+K252+K267+K268+SUM(K253:K266)-SUMIF(AC253:AC266, 5, K253:K266)-SUMIF(AC253:AC266, 6, K253:K266)</f>
        <v>398369.97000000003</v>
      </c>
      <c r="K270" s="60"/>
    </row>
    <row r="271" spans="1:29" ht="14" hidden="1" x14ac:dyDescent="0.25">
      <c r="C271" s="40" t="s">
        <v>1035</v>
      </c>
      <c r="H271" s="54">
        <f>SUMIF(AC253:AC266, 5, I253:I266)+SUMIF(AC253:AC266, 6, I253:I266)</f>
        <v>0</v>
      </c>
      <c r="I271" s="54"/>
      <c r="J271" s="54">
        <f>SUMIF(AC253:AC266, 5, K253:K266)+SUMIF(AC253:AC266, 6, K253:K266)</f>
        <v>0</v>
      </c>
      <c r="K271" s="54"/>
    </row>
    <row r="272" spans="1:29" ht="14" x14ac:dyDescent="0.25">
      <c r="C272" s="40" t="s">
        <v>1036</v>
      </c>
      <c r="H272" s="54">
        <f>I249+I250+I252+I267+I268+SUM(I253:I266)</f>
        <v>36022.659999999996</v>
      </c>
      <c r="I272" s="54"/>
      <c r="J272" s="54">
        <f>K249+K250+K252+K267+K268+SUM(K253:K266)</f>
        <v>398369.97000000003</v>
      </c>
      <c r="K272" s="54"/>
      <c r="O272" s="41">
        <f>I249+I250+I252+I267+I268+SUM(I253:I266)</f>
        <v>36022.659999999996</v>
      </c>
      <c r="P272" s="41">
        <f>K249+K250+K252+K267+K268+SUM(K253:K266)</f>
        <v>398369.97000000003</v>
      </c>
    </row>
    <row r="274" spans="1:29" ht="56" x14ac:dyDescent="0.25">
      <c r="A274" s="27">
        <v>13</v>
      </c>
      <c r="B274" s="27" t="str">
        <f>Source!F224</f>
        <v>3.18-25-1</v>
      </c>
      <c r="C274" s="27" t="s">
        <v>99</v>
      </c>
      <c r="D274" s="29" t="str">
        <f>Source!H224</f>
        <v>100 шт.</v>
      </c>
      <c r="E274" s="28">
        <f>Source!I224</f>
        <v>0.14000000000000001</v>
      </c>
      <c r="F274" s="31"/>
      <c r="G274" s="30"/>
      <c r="H274" s="28"/>
      <c r="I274" s="31"/>
      <c r="J274" s="28"/>
      <c r="K274" s="31"/>
      <c r="Q274">
        <f>Source!X224</f>
        <v>214.73</v>
      </c>
      <c r="R274">
        <f>Source!X225</f>
        <v>12100.04</v>
      </c>
      <c r="S274">
        <f>Source!Y224</f>
        <v>120.17</v>
      </c>
      <c r="T274">
        <f>Source!Y225</f>
        <v>6771.58</v>
      </c>
      <c r="U274">
        <f>ROUND((175/100)*ROUND(Source!R224, 2), 2)</f>
        <v>4.17</v>
      </c>
      <c r="V274">
        <f>ROUND((0/100)*ROUND(Source!R225, 2), 2)</f>
        <v>0</v>
      </c>
      <c r="AC274">
        <v>0</v>
      </c>
    </row>
    <row r="275" spans="1:29" x14ac:dyDescent="0.25">
      <c r="C275" s="32" t="str">
        <f>"Объем: "&amp;Source!I224&amp;"=(1+"&amp;"1+"&amp;"1+"&amp;"1+"&amp;"2+"&amp;"2+"&amp;"1+"&amp;"1+"&amp;"2+"&amp;"1+"&amp;"1)/"&amp;"100"</f>
        <v>Объем: 0,14=(1+1+1+1+2+2+1+1+2+1+1)/100</v>
      </c>
    </row>
    <row r="276" spans="1:29" ht="14.5" x14ac:dyDescent="0.25">
      <c r="A276" s="27"/>
      <c r="B276" s="27"/>
      <c r="C276" s="27" t="s">
        <v>1010</v>
      </c>
      <c r="D276" s="29"/>
      <c r="E276" s="28"/>
      <c r="F276" s="31">
        <f>Source!AO224</f>
        <v>916.6</v>
      </c>
      <c r="G276" s="33" t="s">
        <v>1011</v>
      </c>
      <c r="H276" s="28">
        <f>Source!AV225</f>
        <v>1.0669999999999999</v>
      </c>
      <c r="I276" s="31">
        <f>Source!S224</f>
        <v>194.62</v>
      </c>
      <c r="J276" s="28">
        <f>IF(Source!BA225&lt;&gt; 0, Source!BA225, 1)</f>
        <v>56.35</v>
      </c>
      <c r="K276" s="31">
        <f>Source!S225</f>
        <v>10966.84</v>
      </c>
    </row>
    <row r="277" spans="1:29" ht="14.5" x14ac:dyDescent="0.25">
      <c r="A277" s="27"/>
      <c r="B277" s="27"/>
      <c r="C277" s="27" t="s">
        <v>1012</v>
      </c>
      <c r="D277" s="29"/>
      <c r="E277" s="28"/>
      <c r="F277" s="31">
        <f>Source!AM224</f>
        <v>95.35</v>
      </c>
      <c r="G277" s="33" t="s">
        <v>1013</v>
      </c>
      <c r="H277" s="28">
        <f>Source!AV225</f>
        <v>1.0669999999999999</v>
      </c>
      <c r="I277" s="31">
        <f>Source!Q224</f>
        <v>22.01</v>
      </c>
      <c r="J277" s="28">
        <f>IF(Source!BB225&lt;&gt; 0, Source!BB225, 1)</f>
        <v>15.04</v>
      </c>
      <c r="K277" s="31">
        <f>Source!Q225</f>
        <v>331.03</v>
      </c>
    </row>
    <row r="278" spans="1:29" ht="14.5" x14ac:dyDescent="0.25">
      <c r="A278" s="27"/>
      <c r="B278" s="27"/>
      <c r="C278" s="27" t="s">
        <v>1014</v>
      </c>
      <c r="D278" s="29"/>
      <c r="E278" s="28"/>
      <c r="F278" s="31">
        <f>Source!AN224</f>
        <v>10.3</v>
      </c>
      <c r="G278" s="33" t="s">
        <v>1013</v>
      </c>
      <c r="H278" s="28">
        <f>Source!AV225</f>
        <v>1.0669999999999999</v>
      </c>
      <c r="I278" s="34">
        <f>Source!R224</f>
        <v>2.38</v>
      </c>
      <c r="J278" s="28">
        <f>IF(Source!BS225&lt;&gt; 0, Source!BS225, 1)</f>
        <v>56.35</v>
      </c>
      <c r="K278" s="34">
        <f>Source!R225</f>
        <v>134.11000000000001</v>
      </c>
    </row>
    <row r="279" spans="1:29" ht="14.5" x14ac:dyDescent="0.25">
      <c r="A279" s="27"/>
      <c r="B279" s="27"/>
      <c r="C279" s="27" t="s">
        <v>1015</v>
      </c>
      <c r="D279" s="29"/>
      <c r="E279" s="28"/>
      <c r="F279" s="31">
        <f>Source!AL224</f>
        <v>2078.86</v>
      </c>
      <c r="G279" s="33" t="s">
        <v>3</v>
      </c>
      <c r="H279" s="28">
        <f>Source!AW225</f>
        <v>1</v>
      </c>
      <c r="I279" s="31">
        <f>Source!P224</f>
        <v>291.04000000000002</v>
      </c>
      <c r="J279" s="28">
        <f>IF(Source!BC225&lt;&gt; 0, Source!BC225, 1)</f>
        <v>20.83</v>
      </c>
      <c r="K279" s="31">
        <f>Source!P225</f>
        <v>6062.36</v>
      </c>
    </row>
    <row r="280" spans="1:29" ht="41" x14ac:dyDescent="0.25">
      <c r="A280" s="27" t="s">
        <v>310</v>
      </c>
      <c r="B280" s="27" t="str">
        <f>Source!F226</f>
        <v>КА. п. 47</v>
      </c>
      <c r="C280" s="27" t="s">
        <v>1070</v>
      </c>
      <c r="D280" s="29" t="str">
        <f>Source!H226</f>
        <v>шт.</v>
      </c>
      <c r="E280" s="28">
        <f>Source!I226</f>
        <v>1</v>
      </c>
      <c r="F280" s="31">
        <f>Source!AK226</f>
        <v>942.02</v>
      </c>
      <c r="G280" s="33" t="s">
        <v>3</v>
      </c>
      <c r="H280" s="28">
        <f>Source!AW227</f>
        <v>1</v>
      </c>
      <c r="I280" s="31">
        <f>Source!O226</f>
        <v>942.02</v>
      </c>
      <c r="J280" s="28">
        <f>IF(Source!BC227&lt;&gt; 0, Source!BC227, 1)</f>
        <v>9.84</v>
      </c>
      <c r="K280" s="31">
        <f>Source!O227</f>
        <v>9269.48</v>
      </c>
      <c r="Q280">
        <f>Source!X226</f>
        <v>0</v>
      </c>
      <c r="R280">
        <f>Source!X227</f>
        <v>0</v>
      </c>
      <c r="S280">
        <f>Source!Y226</f>
        <v>0</v>
      </c>
      <c r="T280">
        <f>Source!Y227</f>
        <v>0</v>
      </c>
      <c r="U280">
        <f>ROUND((175/100)*ROUND(Source!R226, 2), 2)</f>
        <v>0</v>
      </c>
      <c r="V280">
        <f>ROUND((0/100)*ROUND(Source!R227, 2), 2)</f>
        <v>0</v>
      </c>
      <c r="AC280">
        <v>3</v>
      </c>
    </row>
    <row r="281" spans="1:29" ht="54" x14ac:dyDescent="0.25">
      <c r="A281" s="27" t="s">
        <v>311</v>
      </c>
      <c r="B281" s="27" t="str">
        <f>Source!F228</f>
        <v>КА. п. 48</v>
      </c>
      <c r="C281" s="27" t="s">
        <v>1072</v>
      </c>
      <c r="D281" s="29" t="str">
        <f>Source!H228</f>
        <v>шт.</v>
      </c>
      <c r="E281" s="28">
        <f>Source!I228</f>
        <v>1</v>
      </c>
      <c r="F281" s="31">
        <f>Source!AK228</f>
        <v>1231.93</v>
      </c>
      <c r="G281" s="33" t="s">
        <v>3</v>
      </c>
      <c r="H281" s="28">
        <f>Source!AW229</f>
        <v>1</v>
      </c>
      <c r="I281" s="31">
        <f>Source!O228</f>
        <v>1231.93</v>
      </c>
      <c r="J281" s="28">
        <f>IF(Source!BC229&lt;&gt; 0, Source!BC229, 1)</f>
        <v>9.84</v>
      </c>
      <c r="K281" s="31">
        <f>Source!O229</f>
        <v>12122.19</v>
      </c>
      <c r="Q281">
        <f>Source!X228</f>
        <v>0</v>
      </c>
      <c r="R281">
        <f>Source!X229</f>
        <v>0</v>
      </c>
      <c r="S281">
        <f>Source!Y228</f>
        <v>0</v>
      </c>
      <c r="T281">
        <f>Source!Y229</f>
        <v>0</v>
      </c>
      <c r="U281">
        <f>ROUND((175/100)*ROUND(Source!R228, 2), 2)</f>
        <v>0</v>
      </c>
      <c r="V281">
        <f>ROUND((0/100)*ROUND(Source!R229, 2), 2)</f>
        <v>0</v>
      </c>
      <c r="AC281">
        <v>3</v>
      </c>
    </row>
    <row r="282" spans="1:29" ht="54" x14ac:dyDescent="0.25">
      <c r="A282" s="27" t="s">
        <v>312</v>
      </c>
      <c r="B282" s="27" t="str">
        <f>Source!F230</f>
        <v>КА. п. 49</v>
      </c>
      <c r="C282" s="27" t="s">
        <v>1082</v>
      </c>
      <c r="D282" s="29" t="str">
        <f>Source!H230</f>
        <v>шт.</v>
      </c>
      <c r="E282" s="28">
        <f>Source!I230</f>
        <v>2</v>
      </c>
      <c r="F282" s="31">
        <f>Source!AK230</f>
        <v>1376.88</v>
      </c>
      <c r="G282" s="33" t="s">
        <v>3</v>
      </c>
      <c r="H282" s="28">
        <f>Source!AW231</f>
        <v>1</v>
      </c>
      <c r="I282" s="31">
        <f>Source!O230</f>
        <v>2753.76</v>
      </c>
      <c r="J282" s="28">
        <f>IF(Source!BC231&lt;&gt; 0, Source!BC231, 1)</f>
        <v>9.84</v>
      </c>
      <c r="K282" s="31">
        <f>Source!O231</f>
        <v>27097</v>
      </c>
      <c r="Q282">
        <f>Source!X230</f>
        <v>0</v>
      </c>
      <c r="R282">
        <f>Source!X231</f>
        <v>0</v>
      </c>
      <c r="S282">
        <f>Source!Y230</f>
        <v>0</v>
      </c>
      <c r="T282">
        <f>Source!Y231</f>
        <v>0</v>
      </c>
      <c r="U282">
        <f>ROUND((175/100)*ROUND(Source!R230, 2), 2)</f>
        <v>0</v>
      </c>
      <c r="V282">
        <f>ROUND((0/100)*ROUND(Source!R231, 2), 2)</f>
        <v>0</v>
      </c>
      <c r="AC282">
        <v>3</v>
      </c>
    </row>
    <row r="283" spans="1:29" ht="54" x14ac:dyDescent="0.25">
      <c r="A283" s="27" t="s">
        <v>316</v>
      </c>
      <c r="B283" s="27" t="str">
        <f>Source!F232</f>
        <v>КА. п. 51</v>
      </c>
      <c r="C283" s="27" t="s">
        <v>1076</v>
      </c>
      <c r="D283" s="29" t="str">
        <f>Source!H232</f>
        <v>шт.</v>
      </c>
      <c r="E283" s="28">
        <f>Source!I232</f>
        <v>2</v>
      </c>
      <c r="F283" s="31">
        <f>Source!AK232</f>
        <v>1811.73</v>
      </c>
      <c r="G283" s="33" t="s">
        <v>3</v>
      </c>
      <c r="H283" s="28">
        <f>Source!AW233</f>
        <v>1</v>
      </c>
      <c r="I283" s="31">
        <f>Source!O232</f>
        <v>3623.46</v>
      </c>
      <c r="J283" s="28">
        <f>IF(Source!BC233&lt;&gt; 0, Source!BC233, 1)</f>
        <v>9.84</v>
      </c>
      <c r="K283" s="31">
        <f>Source!O233</f>
        <v>35654.85</v>
      </c>
      <c r="Q283">
        <f>Source!X232</f>
        <v>0</v>
      </c>
      <c r="R283">
        <f>Source!X233</f>
        <v>0</v>
      </c>
      <c r="S283">
        <f>Source!Y232</f>
        <v>0</v>
      </c>
      <c r="T283">
        <f>Source!Y233</f>
        <v>0</v>
      </c>
      <c r="U283">
        <f>ROUND((175/100)*ROUND(Source!R232, 2), 2)</f>
        <v>0</v>
      </c>
      <c r="V283">
        <f>ROUND((0/100)*ROUND(Source!R233, 2), 2)</f>
        <v>0</v>
      </c>
      <c r="AC283">
        <v>3</v>
      </c>
    </row>
    <row r="284" spans="1:29" ht="54" x14ac:dyDescent="0.25">
      <c r="A284" s="27" t="s">
        <v>317</v>
      </c>
      <c r="B284" s="27" t="str">
        <f>Source!F234</f>
        <v>КА. п. 52</v>
      </c>
      <c r="C284" s="27" t="s">
        <v>1077</v>
      </c>
      <c r="D284" s="29" t="str">
        <f>Source!H234</f>
        <v>шт.</v>
      </c>
      <c r="E284" s="28">
        <f>Source!I234</f>
        <v>2</v>
      </c>
      <c r="F284" s="31">
        <f>Source!AK234</f>
        <v>1884.21</v>
      </c>
      <c r="G284" s="33" t="s">
        <v>3</v>
      </c>
      <c r="H284" s="28">
        <f>Source!AW235</f>
        <v>1</v>
      </c>
      <c r="I284" s="31">
        <f>Source!O234</f>
        <v>3768.42</v>
      </c>
      <c r="J284" s="28">
        <f>IF(Source!BC235&lt;&gt; 0, Source!BC235, 1)</f>
        <v>9.84</v>
      </c>
      <c r="K284" s="31">
        <f>Source!O235</f>
        <v>37081.25</v>
      </c>
      <c r="Q284">
        <f>Source!X234</f>
        <v>0</v>
      </c>
      <c r="R284">
        <f>Source!X235</f>
        <v>0</v>
      </c>
      <c r="S284">
        <f>Source!Y234</f>
        <v>0</v>
      </c>
      <c r="T284">
        <f>Source!Y235</f>
        <v>0</v>
      </c>
      <c r="U284">
        <f>ROUND((175/100)*ROUND(Source!R234, 2), 2)</f>
        <v>0</v>
      </c>
      <c r="V284">
        <f>ROUND((0/100)*ROUND(Source!R235, 2), 2)</f>
        <v>0</v>
      </c>
      <c r="AC284">
        <v>3</v>
      </c>
    </row>
    <row r="285" spans="1:29" ht="54" x14ac:dyDescent="0.25">
      <c r="A285" s="27" t="s">
        <v>318</v>
      </c>
      <c r="B285" s="27" t="str">
        <f>Source!F236</f>
        <v>КА. п. 62</v>
      </c>
      <c r="C285" s="27" t="s">
        <v>1083</v>
      </c>
      <c r="D285" s="29" t="str">
        <f>Source!H236</f>
        <v>шт.</v>
      </c>
      <c r="E285" s="28">
        <f>Source!I236</f>
        <v>1</v>
      </c>
      <c r="F285" s="31">
        <f>Source!AK236</f>
        <v>1298.8800000000001</v>
      </c>
      <c r="G285" s="33" t="s">
        <v>3</v>
      </c>
      <c r="H285" s="28">
        <f>Source!AW237</f>
        <v>1</v>
      </c>
      <c r="I285" s="31">
        <f>Source!O236</f>
        <v>1298.8800000000001</v>
      </c>
      <c r="J285" s="28">
        <f>IF(Source!BC237&lt;&gt; 0, Source!BC237, 1)</f>
        <v>9.84</v>
      </c>
      <c r="K285" s="31">
        <f>Source!O237</f>
        <v>12780.98</v>
      </c>
      <c r="Q285">
        <f>Source!X236</f>
        <v>0</v>
      </c>
      <c r="R285">
        <f>Source!X237</f>
        <v>0</v>
      </c>
      <c r="S285">
        <f>Source!Y236</f>
        <v>0</v>
      </c>
      <c r="T285">
        <f>Source!Y237</f>
        <v>0</v>
      </c>
      <c r="U285">
        <f>ROUND((175/100)*ROUND(Source!R236, 2), 2)</f>
        <v>0</v>
      </c>
      <c r="V285">
        <f>ROUND((0/100)*ROUND(Source!R237, 2), 2)</f>
        <v>0</v>
      </c>
      <c r="AC285">
        <v>3</v>
      </c>
    </row>
    <row r="286" spans="1:29" ht="54" x14ac:dyDescent="0.25">
      <c r="A286" s="27" t="s">
        <v>322</v>
      </c>
      <c r="B286" s="27" t="str">
        <f>Source!F238</f>
        <v>КА. п. 53</v>
      </c>
      <c r="C286" s="27" t="s">
        <v>1080</v>
      </c>
      <c r="D286" s="29" t="str">
        <f>Source!H238</f>
        <v>шт.</v>
      </c>
      <c r="E286" s="28">
        <f>Source!I238</f>
        <v>1</v>
      </c>
      <c r="F286" s="31">
        <f>Source!AK238</f>
        <v>1956.6899999999998</v>
      </c>
      <c r="G286" s="33" t="s">
        <v>3</v>
      </c>
      <c r="H286" s="28">
        <f>Source!AW239</f>
        <v>1</v>
      </c>
      <c r="I286" s="31">
        <f>Source!O238</f>
        <v>1956.69</v>
      </c>
      <c r="J286" s="28">
        <f>IF(Source!BC239&lt;&gt; 0, Source!BC239, 1)</f>
        <v>9.84</v>
      </c>
      <c r="K286" s="31">
        <f>Source!O239</f>
        <v>19253.830000000002</v>
      </c>
      <c r="Q286">
        <f>Source!X238</f>
        <v>0</v>
      </c>
      <c r="R286">
        <f>Source!X239</f>
        <v>0</v>
      </c>
      <c r="S286">
        <f>Source!Y238</f>
        <v>0</v>
      </c>
      <c r="T286">
        <f>Source!Y239</f>
        <v>0</v>
      </c>
      <c r="U286">
        <f>ROUND((175/100)*ROUND(Source!R238, 2), 2)</f>
        <v>0</v>
      </c>
      <c r="V286">
        <f>ROUND((0/100)*ROUND(Source!R239, 2), 2)</f>
        <v>0</v>
      </c>
      <c r="AC286">
        <v>3</v>
      </c>
    </row>
    <row r="287" spans="1:29" ht="54" x14ac:dyDescent="0.25">
      <c r="A287" s="27" t="s">
        <v>323</v>
      </c>
      <c r="B287" s="27" t="str">
        <f>Source!F240</f>
        <v>КА. п. 58</v>
      </c>
      <c r="C287" s="27" t="s">
        <v>1084</v>
      </c>
      <c r="D287" s="29" t="str">
        <f>Source!H240</f>
        <v>шт.</v>
      </c>
      <c r="E287" s="28">
        <f>Source!I240</f>
        <v>2</v>
      </c>
      <c r="F287" s="31">
        <f>Source!AK240</f>
        <v>3116.29</v>
      </c>
      <c r="G287" s="33" t="s">
        <v>3</v>
      </c>
      <c r="H287" s="28">
        <f>Source!AW241</f>
        <v>1</v>
      </c>
      <c r="I287" s="31">
        <f>Source!O240</f>
        <v>6232.58</v>
      </c>
      <c r="J287" s="28">
        <f>IF(Source!BC241&lt;&gt; 0, Source!BC241, 1)</f>
        <v>9.84</v>
      </c>
      <c r="K287" s="31">
        <f>Source!O241</f>
        <v>61328.59</v>
      </c>
      <c r="Q287">
        <f>Source!X240</f>
        <v>0</v>
      </c>
      <c r="R287">
        <f>Source!X241</f>
        <v>0</v>
      </c>
      <c r="S287">
        <f>Source!Y240</f>
        <v>0</v>
      </c>
      <c r="T287">
        <f>Source!Y241</f>
        <v>0</v>
      </c>
      <c r="U287">
        <f>ROUND((175/100)*ROUND(Source!R240, 2), 2)</f>
        <v>0</v>
      </c>
      <c r="V287">
        <f>ROUND((0/100)*ROUND(Source!R241, 2), 2)</f>
        <v>0</v>
      </c>
      <c r="AC287">
        <v>3</v>
      </c>
    </row>
    <row r="288" spans="1:29" ht="54" x14ac:dyDescent="0.25">
      <c r="A288" s="27" t="s">
        <v>327</v>
      </c>
      <c r="B288" s="27" t="str">
        <f>Source!F242</f>
        <v>КА. п. 57</v>
      </c>
      <c r="C288" s="27" t="s">
        <v>1085</v>
      </c>
      <c r="D288" s="29" t="str">
        <f>Source!H242</f>
        <v>шт.</v>
      </c>
      <c r="E288" s="28">
        <f>Source!I242</f>
        <v>1</v>
      </c>
      <c r="F288" s="31">
        <f>Source!AK242</f>
        <v>2391.54</v>
      </c>
      <c r="G288" s="33" t="s">
        <v>3</v>
      </c>
      <c r="H288" s="28">
        <f>Source!AW243</f>
        <v>1</v>
      </c>
      <c r="I288" s="31">
        <f>Source!O242</f>
        <v>2391.54</v>
      </c>
      <c r="J288" s="28">
        <f>IF(Source!BC243&lt;&gt; 0, Source!BC243, 1)</f>
        <v>9.84</v>
      </c>
      <c r="K288" s="31">
        <f>Source!O243</f>
        <v>23532.75</v>
      </c>
      <c r="Q288">
        <f>Source!X242</f>
        <v>0</v>
      </c>
      <c r="R288">
        <f>Source!X243</f>
        <v>0</v>
      </c>
      <c r="S288">
        <f>Source!Y242</f>
        <v>0</v>
      </c>
      <c r="T288">
        <f>Source!Y243</f>
        <v>0</v>
      </c>
      <c r="U288">
        <f>ROUND((175/100)*ROUND(Source!R242, 2), 2)</f>
        <v>0</v>
      </c>
      <c r="V288">
        <f>ROUND((0/100)*ROUND(Source!R243, 2), 2)</f>
        <v>0</v>
      </c>
      <c r="AC288">
        <v>3</v>
      </c>
    </row>
    <row r="289" spans="1:29" ht="54" x14ac:dyDescent="0.25">
      <c r="A289" s="27" t="s">
        <v>331</v>
      </c>
      <c r="B289" s="27" t="str">
        <f>Source!F244</f>
        <v>КА. п. 56</v>
      </c>
      <c r="C289" s="27" t="s">
        <v>1081</v>
      </c>
      <c r="D289" s="29" t="str">
        <f>Source!H244</f>
        <v>шт.</v>
      </c>
      <c r="E289" s="28">
        <f>Source!I244</f>
        <v>1</v>
      </c>
      <c r="F289" s="31">
        <f>Source!AK244</f>
        <v>2319.06</v>
      </c>
      <c r="G289" s="33" t="s">
        <v>3</v>
      </c>
      <c r="H289" s="28">
        <f>Source!AW245</f>
        <v>1</v>
      </c>
      <c r="I289" s="31">
        <f>Source!O244</f>
        <v>2319.06</v>
      </c>
      <c r="J289" s="28">
        <f>IF(Source!BC245&lt;&gt; 0, Source!BC245, 1)</f>
        <v>9.84</v>
      </c>
      <c r="K289" s="31">
        <f>Source!O245</f>
        <v>22819.55</v>
      </c>
      <c r="Q289">
        <f>Source!X244</f>
        <v>0</v>
      </c>
      <c r="R289">
        <f>Source!X245</f>
        <v>0</v>
      </c>
      <c r="S289">
        <f>Source!Y244</f>
        <v>0</v>
      </c>
      <c r="T289">
        <f>Source!Y245</f>
        <v>0</v>
      </c>
      <c r="U289">
        <f>ROUND((175/100)*ROUND(Source!R244, 2), 2)</f>
        <v>0</v>
      </c>
      <c r="V289">
        <f>ROUND((0/100)*ROUND(Source!R245, 2), 2)</f>
        <v>0</v>
      </c>
      <c r="AC289">
        <v>3</v>
      </c>
    </row>
    <row r="290" spans="1:29" ht="14.5" x14ac:dyDescent="0.25">
      <c r="A290" s="27"/>
      <c r="B290" s="27"/>
      <c r="C290" s="27" t="s">
        <v>1029</v>
      </c>
      <c r="D290" s="29" t="s">
        <v>1030</v>
      </c>
      <c r="E290" s="28">
        <f>Source!BZ225</f>
        <v>109</v>
      </c>
      <c r="F290" s="31"/>
      <c r="G290" s="30"/>
      <c r="H290" s="28"/>
      <c r="I290" s="31">
        <f>SUM(Q274:Q289)</f>
        <v>214.73</v>
      </c>
      <c r="J290" s="28">
        <f>Source!AT225</f>
        <v>109</v>
      </c>
      <c r="K290" s="31">
        <f>SUM(R274:R289)</f>
        <v>12100.04</v>
      </c>
    </row>
    <row r="291" spans="1:29" ht="14.5" x14ac:dyDescent="0.25">
      <c r="A291" s="27"/>
      <c r="B291" s="27"/>
      <c r="C291" s="27" t="s">
        <v>1031</v>
      </c>
      <c r="D291" s="29" t="s">
        <v>1030</v>
      </c>
      <c r="E291" s="28">
        <f>Source!CA225</f>
        <v>61</v>
      </c>
      <c r="F291" s="31"/>
      <c r="G291" s="30"/>
      <c r="H291" s="28"/>
      <c r="I291" s="31">
        <f>SUM(S274:S290)</f>
        <v>120.17</v>
      </c>
      <c r="J291" s="28">
        <f>Source!AU225</f>
        <v>61</v>
      </c>
      <c r="K291" s="31">
        <f>SUM(T274:T290)</f>
        <v>6771.58</v>
      </c>
    </row>
    <row r="292" spans="1:29" ht="14.5" x14ac:dyDescent="0.25">
      <c r="A292" s="35"/>
      <c r="B292" s="35"/>
      <c r="C292" s="35" t="s">
        <v>1032</v>
      </c>
      <c r="D292" s="36" t="s">
        <v>1033</v>
      </c>
      <c r="E292" s="37">
        <f>Source!AQ224</f>
        <v>74.7</v>
      </c>
      <c r="F292" s="38"/>
      <c r="G292" s="39" t="s">
        <v>1011</v>
      </c>
      <c r="H292" s="37">
        <f>Source!AV225</f>
        <v>1.0669999999999999</v>
      </c>
      <c r="I292" s="38">
        <f>Source!U224</f>
        <v>15.860956280399998</v>
      </c>
      <c r="J292" s="37"/>
      <c r="K292" s="38"/>
    </row>
    <row r="293" spans="1:29" ht="14" x14ac:dyDescent="0.25">
      <c r="C293" s="40" t="s">
        <v>1034</v>
      </c>
      <c r="H293" s="60">
        <f>I276+I277+I279+I290+I291+SUM(I280:I289)-SUMIF(AC280:AC289, 5, I280:I289)-SUMIF(AC280:AC289, 6, I280:I289)</f>
        <v>27360.910000000003</v>
      </c>
      <c r="I293" s="60"/>
      <c r="J293" s="60">
        <f>K276+K277+K279+K290+K291+SUM(K280:K289)-SUMIF(AC280:AC289, 5, K280:K289)-SUMIF(AC280:AC289, 6, K280:K289)</f>
        <v>297172.32</v>
      </c>
      <c r="K293" s="60"/>
    </row>
    <row r="294" spans="1:29" ht="14" hidden="1" x14ac:dyDescent="0.25">
      <c r="C294" s="40" t="s">
        <v>1035</v>
      </c>
      <c r="H294" s="54">
        <f>SUMIF(AC280:AC289, 5, I280:I289)+SUMIF(AC280:AC289, 6, I280:I289)</f>
        <v>0</v>
      </c>
      <c r="I294" s="54"/>
      <c r="J294" s="54">
        <f>SUMIF(AC280:AC289, 5, K280:K289)+SUMIF(AC280:AC289, 6, K280:K289)</f>
        <v>0</v>
      </c>
      <c r="K294" s="54"/>
    </row>
    <row r="295" spans="1:29" ht="14" x14ac:dyDescent="0.25">
      <c r="C295" s="40" t="s">
        <v>1036</v>
      </c>
      <c r="H295" s="54">
        <f>I276+I277+I279+I290+I291+SUM(I280:I289)</f>
        <v>27360.910000000003</v>
      </c>
      <c r="I295" s="54"/>
      <c r="J295" s="54">
        <f>K276+K277+K279+K290+K291+SUM(K280:K289)</f>
        <v>297172.32</v>
      </c>
      <c r="K295" s="54"/>
      <c r="O295" s="41">
        <f>I276+I277+I279+I290+I291+SUM(I280:I289)</f>
        <v>27360.910000000003</v>
      </c>
      <c r="P295" s="41">
        <f>K276+K277+K279+K290+K291+SUM(K280:K289)</f>
        <v>297172.32</v>
      </c>
    </row>
    <row r="297" spans="1:29" ht="56" x14ac:dyDescent="0.25">
      <c r="A297" s="27">
        <v>14</v>
      </c>
      <c r="B297" s="27" t="str">
        <f>Source!F246</f>
        <v>1.12-10-26</v>
      </c>
      <c r="C297" s="27" t="s">
        <v>334</v>
      </c>
      <c r="D297" s="29" t="str">
        <f>Source!H246</f>
        <v>шт.</v>
      </c>
      <c r="E297" s="28">
        <f>Source!I246</f>
        <v>800</v>
      </c>
      <c r="F297" s="31">
        <f>Source!AL246</f>
        <v>7.24</v>
      </c>
      <c r="G297" s="33" t="s">
        <v>3</v>
      </c>
      <c r="H297" s="28">
        <f>Source!AW247</f>
        <v>1</v>
      </c>
      <c r="I297" s="31">
        <f>Source!P246</f>
        <v>5792</v>
      </c>
      <c r="J297" s="28">
        <f>IF(Source!BC247&lt;&gt; 0, Source!BC247, 1)</f>
        <v>25.61</v>
      </c>
      <c r="K297" s="31">
        <f>Source!P247</f>
        <v>148333.12</v>
      </c>
      <c r="Q297">
        <f>Source!X246</f>
        <v>0</v>
      </c>
      <c r="R297">
        <f>Source!X247</f>
        <v>0</v>
      </c>
      <c r="S297">
        <f>Source!Y246</f>
        <v>0</v>
      </c>
      <c r="T297">
        <f>Source!Y247</f>
        <v>0</v>
      </c>
      <c r="U297">
        <f>ROUND((175/100)*ROUND(Source!R246, 2), 2)</f>
        <v>0</v>
      </c>
      <c r="V297">
        <f>ROUND((0/100)*ROUND(Source!R247, 2), 2)</f>
        <v>0</v>
      </c>
      <c r="AC297">
        <v>3</v>
      </c>
    </row>
    <row r="298" spans="1:29" x14ac:dyDescent="0.25">
      <c r="A298" s="42"/>
      <c r="B298" s="42"/>
      <c r="C298" s="43" t="str">
        <f>"Объем: "&amp;Source!I246&amp;"=400*"&amp;"2"</f>
        <v>Объем: 800=400*2</v>
      </c>
      <c r="D298" s="42"/>
      <c r="E298" s="42"/>
      <c r="F298" s="42"/>
      <c r="G298" s="42"/>
      <c r="H298" s="42"/>
      <c r="I298" s="42"/>
      <c r="J298" s="42"/>
      <c r="K298" s="42"/>
    </row>
    <row r="299" spans="1:29" ht="14" x14ac:dyDescent="0.25">
      <c r="C299" s="40" t="s">
        <v>1036</v>
      </c>
      <c r="H299" s="60">
        <f>I297+0</f>
        <v>5792</v>
      </c>
      <c r="I299" s="60"/>
      <c r="J299" s="60">
        <f>K297+0</f>
        <v>148333.12</v>
      </c>
      <c r="K299" s="60"/>
      <c r="O299" s="41">
        <f>I297+0</f>
        <v>5792</v>
      </c>
      <c r="P299" s="41">
        <f>K297+0</f>
        <v>148333.12</v>
      </c>
    </row>
    <row r="301" spans="1:29" ht="28" x14ac:dyDescent="0.25">
      <c r="A301" s="27">
        <v>15</v>
      </c>
      <c r="B301" s="27" t="str">
        <f>Source!F248</f>
        <v>4.8-254-2</v>
      </c>
      <c r="C301" s="27" t="s">
        <v>341</v>
      </c>
      <c r="D301" s="29" t="str">
        <f>Source!H248</f>
        <v>1  ШТ.</v>
      </c>
      <c r="E301" s="28">
        <f>Source!I248</f>
        <v>2</v>
      </c>
      <c r="F301" s="31"/>
      <c r="G301" s="30"/>
      <c r="H301" s="28"/>
      <c r="I301" s="31"/>
      <c r="J301" s="28"/>
      <c r="K301" s="31"/>
      <c r="Q301">
        <f>Source!X248</f>
        <v>65.540000000000006</v>
      </c>
      <c r="R301">
        <f>Source!X249</f>
        <v>3693.34</v>
      </c>
      <c r="S301">
        <f>Source!Y248</f>
        <v>34.46</v>
      </c>
      <c r="T301">
        <f>Source!Y249</f>
        <v>1941.86</v>
      </c>
      <c r="U301">
        <f>ROUND((175/100)*ROUND(Source!R248, 2), 2)</f>
        <v>0.57999999999999996</v>
      </c>
      <c r="V301">
        <f>ROUND((0/100)*ROUND(Source!R249, 2), 2)</f>
        <v>0</v>
      </c>
      <c r="AC301">
        <v>0</v>
      </c>
    </row>
    <row r="302" spans="1:29" ht="14.5" x14ac:dyDescent="0.25">
      <c r="A302" s="27"/>
      <c r="B302" s="27"/>
      <c r="C302" s="27" t="s">
        <v>1010</v>
      </c>
      <c r="D302" s="29"/>
      <c r="E302" s="28"/>
      <c r="F302" s="31">
        <f>Source!AO248</f>
        <v>26.76</v>
      </c>
      <c r="G302" s="33" t="s">
        <v>39</v>
      </c>
      <c r="H302" s="28">
        <f>Source!AV249</f>
        <v>1.0469999999999999</v>
      </c>
      <c r="I302" s="31">
        <f>Source!S248</f>
        <v>67.239999999999995</v>
      </c>
      <c r="J302" s="28">
        <f>IF(Source!BA249&lt;&gt; 0, Source!BA249, 1)</f>
        <v>56.35</v>
      </c>
      <c r="K302" s="31">
        <f>Source!S249</f>
        <v>3788.97</v>
      </c>
    </row>
    <row r="303" spans="1:29" ht="14.5" x14ac:dyDescent="0.25">
      <c r="A303" s="27"/>
      <c r="B303" s="27"/>
      <c r="C303" s="27" t="s">
        <v>1012</v>
      </c>
      <c r="D303" s="29"/>
      <c r="E303" s="28"/>
      <c r="F303" s="31">
        <f>Source!AM248</f>
        <v>0.84</v>
      </c>
      <c r="G303" s="33" t="s">
        <v>39</v>
      </c>
      <c r="H303" s="28">
        <f>Source!AV249</f>
        <v>1.0469999999999999</v>
      </c>
      <c r="I303" s="31">
        <f>Source!Q248</f>
        <v>2.11</v>
      </c>
      <c r="J303" s="28">
        <f>IF(Source!BB249&lt;&gt; 0, Source!BB249, 1)</f>
        <v>16.96</v>
      </c>
      <c r="K303" s="31">
        <f>Source!Q249</f>
        <v>35.79</v>
      </c>
    </row>
    <row r="304" spans="1:29" ht="14.5" x14ac:dyDescent="0.25">
      <c r="A304" s="27"/>
      <c r="B304" s="27"/>
      <c r="C304" s="27" t="s">
        <v>1014</v>
      </c>
      <c r="D304" s="29"/>
      <c r="E304" s="28"/>
      <c r="F304" s="31">
        <f>Source!AN248</f>
        <v>0.13</v>
      </c>
      <c r="G304" s="33" t="s">
        <v>39</v>
      </c>
      <c r="H304" s="28">
        <f>Source!AV249</f>
        <v>1.0469999999999999</v>
      </c>
      <c r="I304" s="34">
        <f>Source!R248</f>
        <v>0.33</v>
      </c>
      <c r="J304" s="28">
        <f>IF(Source!BS249&lt;&gt; 0, Source!BS249, 1)</f>
        <v>56.35</v>
      </c>
      <c r="K304" s="34">
        <f>Source!R249</f>
        <v>18.600000000000001</v>
      </c>
    </row>
    <row r="305" spans="1:29" ht="126" x14ac:dyDescent="0.25">
      <c r="A305" s="44" t="s">
        <v>350</v>
      </c>
      <c r="B305" s="44" t="str">
        <f>Source!F250</f>
        <v>13.1-11-145</v>
      </c>
      <c r="C305" s="44" t="s">
        <v>1086</v>
      </c>
      <c r="D305" s="45" t="str">
        <f>Source!H250</f>
        <v>шт.</v>
      </c>
      <c r="E305" s="46">
        <f>Source!I250</f>
        <v>2.04</v>
      </c>
      <c r="F305" s="47">
        <f>Source!AK250</f>
        <v>557.67999999999995</v>
      </c>
      <c r="G305" s="48" t="s">
        <v>3</v>
      </c>
      <c r="H305" s="46">
        <f>Source!AW251</f>
        <v>1</v>
      </c>
      <c r="I305" s="47">
        <f>Source!O250</f>
        <v>1137.67</v>
      </c>
      <c r="J305" s="46">
        <f>IF(Source!BC251&lt;&gt; 0, Source!BC251, 1)</f>
        <v>6.21</v>
      </c>
      <c r="K305" s="47">
        <f>Source!O251</f>
        <v>7064.93</v>
      </c>
      <c r="Q305">
        <f>Source!X250</f>
        <v>0</v>
      </c>
      <c r="R305">
        <f>Source!X251</f>
        <v>0</v>
      </c>
      <c r="S305">
        <f>Source!Y250</f>
        <v>0</v>
      </c>
      <c r="T305">
        <f>Source!Y251</f>
        <v>0</v>
      </c>
      <c r="U305">
        <f>ROUND((175/100)*ROUND(Source!R250, 2), 2)</f>
        <v>0</v>
      </c>
      <c r="V305">
        <f>ROUND((0/100)*ROUND(Source!R251, 2), 2)</f>
        <v>0</v>
      </c>
      <c r="AC305">
        <v>5</v>
      </c>
    </row>
    <row r="306" spans="1:29" ht="14.5" x14ac:dyDescent="0.25">
      <c r="A306" s="27"/>
      <c r="B306" s="27"/>
      <c r="C306" s="27" t="s">
        <v>1029</v>
      </c>
      <c r="D306" s="29" t="s">
        <v>1030</v>
      </c>
      <c r="E306" s="28">
        <f>Source!BZ249</f>
        <v>97</v>
      </c>
      <c r="F306" s="31"/>
      <c r="G306" s="30"/>
      <c r="H306" s="28"/>
      <c r="I306" s="31">
        <f>SUM(Q301:Q305)</f>
        <v>65.540000000000006</v>
      </c>
      <c r="J306" s="28">
        <f>Source!AT249</f>
        <v>97</v>
      </c>
      <c r="K306" s="31">
        <f>SUM(R301:R305)</f>
        <v>3693.34</v>
      </c>
    </row>
    <row r="307" spans="1:29" ht="14.5" x14ac:dyDescent="0.25">
      <c r="A307" s="27"/>
      <c r="B307" s="27"/>
      <c r="C307" s="27" t="s">
        <v>1031</v>
      </c>
      <c r="D307" s="29" t="s">
        <v>1030</v>
      </c>
      <c r="E307" s="28">
        <f>Source!CA249</f>
        <v>51</v>
      </c>
      <c r="F307" s="31"/>
      <c r="G307" s="30"/>
      <c r="H307" s="28"/>
      <c r="I307" s="31">
        <f>SUM(S301:S306)</f>
        <v>34.46</v>
      </c>
      <c r="J307" s="28">
        <f>Source!AU249</f>
        <v>51</v>
      </c>
      <c r="K307" s="31">
        <f>SUM(T301:T306)</f>
        <v>1941.86</v>
      </c>
    </row>
    <row r="308" spans="1:29" ht="14.5" x14ac:dyDescent="0.25">
      <c r="A308" s="35"/>
      <c r="B308" s="35"/>
      <c r="C308" s="35" t="s">
        <v>1032</v>
      </c>
      <c r="D308" s="36" t="s">
        <v>1033</v>
      </c>
      <c r="E308" s="37">
        <f>Source!AQ248</f>
        <v>2.06</v>
      </c>
      <c r="F308" s="38"/>
      <c r="G308" s="39" t="s">
        <v>39</v>
      </c>
      <c r="H308" s="37">
        <f>Source!AV249</f>
        <v>1.0469999999999999</v>
      </c>
      <c r="I308" s="38">
        <f>Source!U248</f>
        <v>5.1763679999999992</v>
      </c>
      <c r="J308" s="37"/>
      <c r="K308" s="38"/>
    </row>
    <row r="309" spans="1:29" ht="14" x14ac:dyDescent="0.25">
      <c r="C309" s="40" t="s">
        <v>1034</v>
      </c>
      <c r="H309" s="60">
        <f>I302+I303+I306+I307+SUM(I305:I305)-SUMIF(AC305:AC305, 5, I305:I305)-SUMIF(AC305:AC305, 6, I305:I305)</f>
        <v>169.34999999999991</v>
      </c>
      <c r="I309" s="60"/>
      <c r="J309" s="60">
        <f>K302+K303+K306+K307+SUM(K305:K305)-SUMIF(AC305:AC305, 5, K305:K305)-SUMIF(AC305:AC305, 6, K305:K305)</f>
        <v>9459.9599999999991</v>
      </c>
      <c r="K309" s="60"/>
    </row>
    <row r="310" spans="1:29" ht="14" x14ac:dyDescent="0.25">
      <c r="C310" s="40" t="s">
        <v>1035</v>
      </c>
      <c r="H310" s="54">
        <f>SUMIF(AC305:AC305, 5, I305:I305)+SUMIF(AC305:AC305, 6, I305:I305)</f>
        <v>1137.67</v>
      </c>
      <c r="I310" s="54"/>
      <c r="J310" s="54">
        <f>SUMIF(AC305:AC305, 5, K305:K305)+SUMIF(AC305:AC305, 6, K305:K305)</f>
        <v>7064.93</v>
      </c>
      <c r="K310" s="54"/>
    </row>
    <row r="311" spans="1:29" ht="14" x14ac:dyDescent="0.25">
      <c r="C311" s="40" t="s">
        <v>1036</v>
      </c>
      <c r="H311" s="54">
        <f>I302+I303+I306+I307+SUM(I305:I305)</f>
        <v>1307.02</v>
      </c>
      <c r="I311" s="54"/>
      <c r="J311" s="54">
        <f>K302+K303+K306+K307+SUM(K305:K305)</f>
        <v>16524.89</v>
      </c>
      <c r="K311" s="54"/>
      <c r="O311" s="41">
        <f>I302+I303+I306+I307+SUM(I305:I305)</f>
        <v>1307.02</v>
      </c>
      <c r="P311" s="41">
        <f>K302+K303+K306+K307+SUM(K305:K305)</f>
        <v>16524.89</v>
      </c>
    </row>
    <row r="313" spans="1:29" ht="28" x14ac:dyDescent="0.25">
      <c r="A313" s="27">
        <v>16</v>
      </c>
      <c r="B313" s="27" t="str">
        <f>Source!F252</f>
        <v>3.18-22-1</v>
      </c>
      <c r="C313" s="27" t="s">
        <v>358</v>
      </c>
      <c r="D313" s="29" t="str">
        <f>Source!H252</f>
        <v>100 шт.</v>
      </c>
      <c r="E313" s="28">
        <f>Source!I252</f>
        <v>3.03</v>
      </c>
      <c r="F313" s="31"/>
      <c r="G313" s="30"/>
      <c r="H313" s="28"/>
      <c r="I313" s="31"/>
      <c r="J313" s="28"/>
      <c r="K313" s="31"/>
      <c r="Q313">
        <f>Source!X252</f>
        <v>5009.0600000000004</v>
      </c>
      <c r="R313">
        <f>Source!X253</f>
        <v>282260.67</v>
      </c>
      <c r="S313">
        <f>Source!Y252</f>
        <v>2803.24</v>
      </c>
      <c r="T313">
        <f>Source!Y253</f>
        <v>157962.39000000001</v>
      </c>
      <c r="U313">
        <f>ROUND((175/100)*ROUND(Source!R252, 2), 2)</f>
        <v>2.54</v>
      </c>
      <c r="V313">
        <f>ROUND((0/100)*ROUND(Source!R253, 2), 2)</f>
        <v>0</v>
      </c>
      <c r="AC313">
        <v>0</v>
      </c>
    </row>
    <row r="314" spans="1:29" x14ac:dyDescent="0.25">
      <c r="C314" s="32" t="str">
        <f>"Объем: "&amp;Source!I252&amp;"=(183+"&amp;"120)/"&amp;"100"</f>
        <v>Объем: 3,03=(183+120)/100</v>
      </c>
    </row>
    <row r="315" spans="1:29" ht="14.5" x14ac:dyDescent="0.25">
      <c r="A315" s="27"/>
      <c r="B315" s="27"/>
      <c r="C315" s="27" t="s">
        <v>1010</v>
      </c>
      <c r="D315" s="29"/>
      <c r="E315" s="28"/>
      <c r="F315" s="31">
        <f>Source!AO252</f>
        <v>1029.69</v>
      </c>
      <c r="G315" s="33" t="s">
        <v>1087</v>
      </c>
      <c r="H315" s="28">
        <f>Source!AV253</f>
        <v>1.0669999999999999</v>
      </c>
      <c r="I315" s="31">
        <f>Source!S252</f>
        <v>4594.0200000000004</v>
      </c>
      <c r="J315" s="28">
        <f>IF(Source!BA253&lt;&gt; 0, Source!BA253, 1)</f>
        <v>56.35</v>
      </c>
      <c r="K315" s="31">
        <f>Source!S253</f>
        <v>258873.03</v>
      </c>
    </row>
    <row r="316" spans="1:29" ht="14.5" x14ac:dyDescent="0.25">
      <c r="A316" s="27"/>
      <c r="B316" s="27"/>
      <c r="C316" s="27" t="s">
        <v>1012</v>
      </c>
      <c r="D316" s="29"/>
      <c r="E316" s="28"/>
      <c r="F316" s="31">
        <f>Source!AM252</f>
        <v>7.12</v>
      </c>
      <c r="G316" s="33" t="s">
        <v>1088</v>
      </c>
      <c r="H316" s="28">
        <f>Source!AV253</f>
        <v>1.0669999999999999</v>
      </c>
      <c r="I316" s="31">
        <f>Source!Q252</f>
        <v>34.53</v>
      </c>
      <c r="J316" s="28">
        <f>IF(Source!BB253&lt;&gt; 0, Source!BB253, 1)</f>
        <v>12.24</v>
      </c>
      <c r="K316" s="31">
        <f>Source!Q253</f>
        <v>422.65</v>
      </c>
    </row>
    <row r="317" spans="1:29" ht="14.5" x14ac:dyDescent="0.25">
      <c r="A317" s="27"/>
      <c r="B317" s="27"/>
      <c r="C317" s="27" t="s">
        <v>1014</v>
      </c>
      <c r="D317" s="29"/>
      <c r="E317" s="28"/>
      <c r="F317" s="31">
        <f>Source!AN252</f>
        <v>0.3</v>
      </c>
      <c r="G317" s="33" t="s">
        <v>1088</v>
      </c>
      <c r="H317" s="28">
        <f>Source!AV253</f>
        <v>1.0669999999999999</v>
      </c>
      <c r="I317" s="34">
        <f>Source!R252</f>
        <v>1.45</v>
      </c>
      <c r="J317" s="28">
        <f>IF(Source!BS253&lt;&gt; 0, Source!BS253, 1)</f>
        <v>56.35</v>
      </c>
      <c r="K317" s="34">
        <f>Source!R253</f>
        <v>81.709999999999994</v>
      </c>
    </row>
    <row r="318" spans="1:29" ht="14.5" x14ac:dyDescent="0.25">
      <c r="A318" s="27"/>
      <c r="B318" s="27"/>
      <c r="C318" s="27" t="s">
        <v>1015</v>
      </c>
      <c r="D318" s="29"/>
      <c r="E318" s="28"/>
      <c r="F318" s="31">
        <f>Source!AL252</f>
        <v>156.15</v>
      </c>
      <c r="G318" s="33" t="s">
        <v>3</v>
      </c>
      <c r="H318" s="28">
        <f>Source!AW253</f>
        <v>1</v>
      </c>
      <c r="I318" s="31">
        <f>Source!P252</f>
        <v>473.13</v>
      </c>
      <c r="J318" s="28">
        <f>IF(Source!BC253&lt;&gt; 0, Source!BC253, 1)</f>
        <v>1.88</v>
      </c>
      <c r="K318" s="31">
        <f>Source!P253</f>
        <v>889.48</v>
      </c>
    </row>
    <row r="319" spans="1:29" ht="112" x14ac:dyDescent="0.25">
      <c r="A319" s="27" t="s">
        <v>364</v>
      </c>
      <c r="B319" s="27" t="str">
        <f>Source!F254</f>
        <v>1.13-3-173</v>
      </c>
      <c r="C319" s="27" t="s">
        <v>366</v>
      </c>
      <c r="D319" s="29" t="str">
        <f>Source!H254</f>
        <v>шт.</v>
      </c>
      <c r="E319" s="28">
        <f>Source!I254</f>
        <v>220</v>
      </c>
      <c r="F319" s="31">
        <f>Source!AK254</f>
        <v>226.51</v>
      </c>
      <c r="G319" s="33" t="s">
        <v>3</v>
      </c>
      <c r="H319" s="28">
        <f>Source!AW255</f>
        <v>1</v>
      </c>
      <c r="I319" s="31">
        <f>Source!O254</f>
        <v>49832.2</v>
      </c>
      <c r="J319" s="28">
        <f>IF(Source!BC255&lt;&gt; 0, Source!BC255, 1)</f>
        <v>5.77</v>
      </c>
      <c r="K319" s="31">
        <f>Source!O255</f>
        <v>287531.78999999998</v>
      </c>
      <c r="Q319">
        <f>Source!X254</f>
        <v>0</v>
      </c>
      <c r="R319">
        <f>Source!X255</f>
        <v>0</v>
      </c>
      <c r="S319">
        <f>Source!Y254</f>
        <v>0</v>
      </c>
      <c r="T319">
        <f>Source!Y255</f>
        <v>0</v>
      </c>
      <c r="U319">
        <f>ROUND((175/100)*ROUND(Source!R254, 2), 2)</f>
        <v>0</v>
      </c>
      <c r="V319">
        <f>ROUND((0/100)*ROUND(Source!R255, 2), 2)</f>
        <v>0</v>
      </c>
      <c r="AC319">
        <v>3</v>
      </c>
    </row>
    <row r="320" spans="1:29" ht="112" x14ac:dyDescent="0.25">
      <c r="A320" s="27" t="s">
        <v>369</v>
      </c>
      <c r="B320" s="27" t="str">
        <f>Source!F256</f>
        <v>1.13-5-25</v>
      </c>
      <c r="C320" s="27" t="s">
        <v>371</v>
      </c>
      <c r="D320" s="29" t="str">
        <f>Source!H256</f>
        <v>шт.</v>
      </c>
      <c r="E320" s="28">
        <f>Source!I256</f>
        <v>183</v>
      </c>
      <c r="F320" s="31">
        <f>Source!AK256</f>
        <v>338.67</v>
      </c>
      <c r="G320" s="33" t="s">
        <v>3</v>
      </c>
      <c r="H320" s="28">
        <f>Source!AW257</f>
        <v>1</v>
      </c>
      <c r="I320" s="31">
        <f>Source!O256</f>
        <v>61976.61</v>
      </c>
      <c r="J320" s="28">
        <f>IF(Source!BC257&lt;&gt; 0, Source!BC257, 1)</f>
        <v>5.56</v>
      </c>
      <c r="K320" s="31">
        <f>Source!O257</f>
        <v>344589.95</v>
      </c>
      <c r="Q320">
        <f>Source!X256</f>
        <v>0</v>
      </c>
      <c r="R320">
        <f>Source!X257</f>
        <v>0</v>
      </c>
      <c r="S320">
        <f>Source!Y256</f>
        <v>0</v>
      </c>
      <c r="T320">
        <f>Source!Y257</f>
        <v>0</v>
      </c>
      <c r="U320">
        <f>ROUND((175/100)*ROUND(Source!R256, 2), 2)</f>
        <v>0</v>
      </c>
      <c r="V320">
        <f>ROUND((0/100)*ROUND(Source!R257, 2), 2)</f>
        <v>0</v>
      </c>
      <c r="AC320">
        <v>3</v>
      </c>
    </row>
    <row r="321" spans="1:29" ht="84" x14ac:dyDescent="0.25">
      <c r="A321" s="27" t="s">
        <v>373</v>
      </c>
      <c r="B321" s="27" t="str">
        <f>Source!F258</f>
        <v>1.13-5-30</v>
      </c>
      <c r="C321" s="27" t="s">
        <v>375</v>
      </c>
      <c r="D321" s="29" t="str">
        <f>Source!H258</f>
        <v>шт.</v>
      </c>
      <c r="E321" s="28">
        <f>Source!I258</f>
        <v>119.99999999999999</v>
      </c>
      <c r="F321" s="31">
        <f>Source!AK258</f>
        <v>713.25</v>
      </c>
      <c r="G321" s="33" t="s">
        <v>3</v>
      </c>
      <c r="H321" s="28">
        <f>Source!AW259</f>
        <v>1</v>
      </c>
      <c r="I321" s="31">
        <f>Source!O258</f>
        <v>85590</v>
      </c>
      <c r="J321" s="28">
        <f>IF(Source!BC259&lt;&gt; 0, Source!BC259, 1)</f>
        <v>5.37</v>
      </c>
      <c r="K321" s="31">
        <f>Source!O259</f>
        <v>459618.3</v>
      </c>
      <c r="Q321">
        <f>Source!X258</f>
        <v>0</v>
      </c>
      <c r="R321">
        <f>Source!X259</f>
        <v>0</v>
      </c>
      <c r="S321">
        <f>Source!Y258</f>
        <v>0</v>
      </c>
      <c r="T321">
        <f>Source!Y259</f>
        <v>0</v>
      </c>
      <c r="U321">
        <f>ROUND((175/100)*ROUND(Source!R258, 2), 2)</f>
        <v>0</v>
      </c>
      <c r="V321">
        <f>ROUND((0/100)*ROUND(Source!R259, 2), 2)</f>
        <v>0</v>
      </c>
      <c r="AC321">
        <v>3</v>
      </c>
    </row>
    <row r="322" spans="1:29" ht="14.5" x14ac:dyDescent="0.25">
      <c r="A322" s="27"/>
      <c r="B322" s="27"/>
      <c r="C322" s="27" t="s">
        <v>1029</v>
      </c>
      <c r="D322" s="29" t="s">
        <v>1030</v>
      </c>
      <c r="E322" s="28">
        <f>Source!BZ253</f>
        <v>109</v>
      </c>
      <c r="F322" s="31"/>
      <c r="G322" s="30"/>
      <c r="H322" s="28"/>
      <c r="I322" s="31">
        <f>SUM(Q313:Q321)</f>
        <v>5009.0600000000004</v>
      </c>
      <c r="J322" s="28">
        <f>Source!AT253</f>
        <v>109</v>
      </c>
      <c r="K322" s="31">
        <f>SUM(R313:R321)</f>
        <v>282260.67</v>
      </c>
    </row>
    <row r="323" spans="1:29" ht="14.5" x14ac:dyDescent="0.25">
      <c r="A323" s="27"/>
      <c r="B323" s="27"/>
      <c r="C323" s="27" t="s">
        <v>1031</v>
      </c>
      <c r="D323" s="29" t="s">
        <v>1030</v>
      </c>
      <c r="E323" s="28">
        <f>Source!CA253</f>
        <v>61</v>
      </c>
      <c r="F323" s="31"/>
      <c r="G323" s="30"/>
      <c r="H323" s="28"/>
      <c r="I323" s="31">
        <f>SUM(S313:S322)</f>
        <v>2803.24</v>
      </c>
      <c r="J323" s="28">
        <f>Source!AU253</f>
        <v>61</v>
      </c>
      <c r="K323" s="31">
        <f>SUM(T313:T322)</f>
        <v>157962.39000000001</v>
      </c>
    </row>
    <row r="324" spans="1:29" ht="14.5" x14ac:dyDescent="0.25">
      <c r="A324" s="35"/>
      <c r="B324" s="35"/>
      <c r="C324" s="35" t="s">
        <v>1032</v>
      </c>
      <c r="D324" s="36" t="s">
        <v>1033</v>
      </c>
      <c r="E324" s="37">
        <f>Source!AQ252</f>
        <v>86.53</v>
      </c>
      <c r="F324" s="38"/>
      <c r="G324" s="39" t="s">
        <v>1087</v>
      </c>
      <c r="H324" s="37">
        <f>Source!AV253</f>
        <v>1.0669999999999999</v>
      </c>
      <c r="I324" s="38">
        <f>Source!U252</f>
        <v>386.05825031399991</v>
      </c>
      <c r="J324" s="37"/>
      <c r="K324" s="38"/>
    </row>
    <row r="325" spans="1:29" ht="14" x14ac:dyDescent="0.25">
      <c r="C325" s="40" t="s">
        <v>1034</v>
      </c>
      <c r="H325" s="60">
        <f>I315+I316+I318+I322+I323+SUM(I319:I321)-SUMIF(AC319:AC321, 5, I319:I321)-SUMIF(AC319:AC321, 6, I319:I321)</f>
        <v>210312.79</v>
      </c>
      <c r="I325" s="60"/>
      <c r="J325" s="60">
        <f>K315+K316+K318+K322+K323+SUM(K319:K321)-SUMIF(AC319:AC321, 5, K319:K321)-SUMIF(AC319:AC321, 6, K319:K321)</f>
        <v>1792148.26</v>
      </c>
      <c r="K325" s="60"/>
    </row>
    <row r="326" spans="1:29" ht="14" hidden="1" x14ac:dyDescent="0.25">
      <c r="C326" s="40" t="s">
        <v>1035</v>
      </c>
      <c r="H326" s="54">
        <f>SUMIF(AC319:AC321, 5, I319:I321)+SUMIF(AC319:AC321, 6, I319:I321)</f>
        <v>0</v>
      </c>
      <c r="I326" s="54"/>
      <c r="J326" s="54">
        <f>SUMIF(AC319:AC321, 5, K319:K321)+SUMIF(AC319:AC321, 6, K319:K321)</f>
        <v>0</v>
      </c>
      <c r="K326" s="54"/>
    </row>
    <row r="327" spans="1:29" ht="14" x14ac:dyDescent="0.25">
      <c r="C327" s="40" t="s">
        <v>1036</v>
      </c>
      <c r="H327" s="54">
        <f>I315+I316+I318+I322+I323+SUM(I319:I321)</f>
        <v>210312.79</v>
      </c>
      <c r="I327" s="54"/>
      <c r="J327" s="54">
        <f>K315+K316+K318+K322+K323+SUM(K319:K321)</f>
        <v>1792148.26</v>
      </c>
      <c r="K327" s="54"/>
      <c r="O327" s="41">
        <f>I315+I316+I318+I322+I323+SUM(I319:I321)</f>
        <v>210312.79</v>
      </c>
      <c r="P327" s="41">
        <f>K315+K316+K318+K322+K323+SUM(K319:K321)</f>
        <v>1792148.26</v>
      </c>
    </row>
    <row r="330" spans="1:29" ht="14" x14ac:dyDescent="0.3">
      <c r="A330" s="56" t="str">
        <f>CONCATENATE("Итого по разделу: ",IF(Source!G261&lt;&gt;"Новый раздел", Source!G261, ""))</f>
        <v>Итого по разделу: Отопительные приборы.</v>
      </c>
      <c r="B330" s="56"/>
      <c r="C330" s="56"/>
      <c r="D330" s="56"/>
      <c r="E330" s="56"/>
      <c r="F330" s="56"/>
      <c r="G330" s="56"/>
      <c r="H330" s="54">
        <f>SUM(O31:O329)</f>
        <v>850400.96000000008</v>
      </c>
      <c r="I330" s="55"/>
      <c r="J330" s="54">
        <f>SUM(P31:P329)</f>
        <v>9035146.8800000008</v>
      </c>
      <c r="K330" s="55"/>
    </row>
    <row r="331" spans="1:29" hidden="1" x14ac:dyDescent="0.25">
      <c r="A331" t="s">
        <v>1089</v>
      </c>
      <c r="I331">
        <f>SUM(W31:W330)</f>
        <v>0</v>
      </c>
      <c r="J331">
        <f>SUM(X31:X330)</f>
        <v>0</v>
      </c>
    </row>
    <row r="332" spans="1:29" hidden="1" x14ac:dyDescent="0.25">
      <c r="A332" t="s">
        <v>1090</v>
      </c>
      <c r="I332">
        <f>SUM(Y31:Y331)</f>
        <v>0</v>
      </c>
      <c r="J332">
        <f>SUM(Z31:Z331)</f>
        <v>0</v>
      </c>
    </row>
    <row r="334" spans="1:29" ht="16.5" x14ac:dyDescent="0.25">
      <c r="A334" s="59" t="str">
        <f>CONCATENATE("Раздел: ",IF(Source!G291&lt;&gt;"Новый раздел", Source!G291, ""))</f>
        <v>Раздел: Трубопроводы.</v>
      </c>
      <c r="B334" s="59"/>
      <c r="C334" s="59"/>
      <c r="D334" s="59"/>
      <c r="E334" s="59"/>
      <c r="F334" s="59"/>
      <c r="G334" s="59"/>
      <c r="H334" s="59"/>
      <c r="I334" s="59"/>
      <c r="J334" s="59"/>
      <c r="K334" s="59"/>
    </row>
    <row r="335" spans="1:29" ht="43.5" x14ac:dyDescent="0.25">
      <c r="A335" s="27">
        <v>17</v>
      </c>
      <c r="B335" s="27" t="str">
        <f>Source!F295</f>
        <v>3.16-6-1</v>
      </c>
      <c r="C335" s="27" t="s">
        <v>434</v>
      </c>
      <c r="D335" s="29" t="str">
        <f>Source!H295</f>
        <v>100 м трубопровода</v>
      </c>
      <c r="E335" s="28">
        <f>Source!I295</f>
        <v>25</v>
      </c>
      <c r="F335" s="31"/>
      <c r="G335" s="30"/>
      <c r="H335" s="28"/>
      <c r="I335" s="31"/>
      <c r="J335" s="28"/>
      <c r="K335" s="31"/>
      <c r="Q335">
        <f>Source!X295</f>
        <v>15128.44</v>
      </c>
      <c r="R335">
        <f>Source!X296</f>
        <v>852487.42</v>
      </c>
      <c r="S335">
        <f>Source!Y295</f>
        <v>8466.3700000000008</v>
      </c>
      <c r="T335">
        <f>Source!Y296</f>
        <v>477080.12</v>
      </c>
      <c r="U335">
        <f>ROUND((175/100)*ROUND(Source!R295, 2), 2)</f>
        <v>392.12</v>
      </c>
      <c r="V335">
        <f>ROUND((0/100)*ROUND(Source!R296, 2), 2)</f>
        <v>0</v>
      </c>
      <c r="AC335">
        <v>0</v>
      </c>
    </row>
    <row r="336" spans="1:29" x14ac:dyDescent="0.25">
      <c r="C336" s="32" t="str">
        <f>"Объем: "&amp;Source!I295&amp;"=(2500)/"&amp;"100"</f>
        <v>Объем: 25=(2500)/100</v>
      </c>
    </row>
    <row r="337" spans="1:29" ht="14.5" x14ac:dyDescent="0.25">
      <c r="A337" s="27"/>
      <c r="B337" s="27"/>
      <c r="C337" s="27" t="s">
        <v>1010</v>
      </c>
      <c r="D337" s="29"/>
      <c r="E337" s="28"/>
      <c r="F337" s="31">
        <f>Source!AO295</f>
        <v>370.95</v>
      </c>
      <c r="G337" s="33" t="s">
        <v>1087</v>
      </c>
      <c r="H337" s="28">
        <f>Source!AV296</f>
        <v>1.0669999999999999</v>
      </c>
      <c r="I337" s="31">
        <f>Source!S295</f>
        <v>13655.23</v>
      </c>
      <c r="J337" s="28">
        <f>IF(Source!BA296&lt;&gt; 0, Source!BA296, 1)</f>
        <v>56.35</v>
      </c>
      <c r="K337" s="31">
        <f>Source!S296</f>
        <v>769472.21</v>
      </c>
    </row>
    <row r="338" spans="1:29" ht="14.5" x14ac:dyDescent="0.25">
      <c r="A338" s="27"/>
      <c r="B338" s="27"/>
      <c r="C338" s="27" t="s">
        <v>1012</v>
      </c>
      <c r="D338" s="29"/>
      <c r="E338" s="28"/>
      <c r="F338" s="31">
        <f>Source!AM295</f>
        <v>41.95</v>
      </c>
      <c r="G338" s="33" t="s">
        <v>1088</v>
      </c>
      <c r="H338" s="28">
        <f>Source!AV296</f>
        <v>1.0669999999999999</v>
      </c>
      <c r="I338" s="31">
        <f>Source!Q295</f>
        <v>1678.52</v>
      </c>
      <c r="J338" s="28">
        <f>IF(Source!BB296&lt;&gt; 0, Source!BB296, 1)</f>
        <v>16.22</v>
      </c>
      <c r="K338" s="31">
        <f>Source!Q296</f>
        <v>27225.59</v>
      </c>
    </row>
    <row r="339" spans="1:29" ht="14.5" x14ac:dyDescent="0.25">
      <c r="A339" s="27"/>
      <c r="B339" s="27"/>
      <c r="C339" s="27" t="s">
        <v>1014</v>
      </c>
      <c r="D339" s="29"/>
      <c r="E339" s="28"/>
      <c r="F339" s="31">
        <f>Source!AN295</f>
        <v>5.6</v>
      </c>
      <c r="G339" s="33" t="s">
        <v>1088</v>
      </c>
      <c r="H339" s="28">
        <f>Source!AV296</f>
        <v>1.0669999999999999</v>
      </c>
      <c r="I339" s="34">
        <f>Source!R295</f>
        <v>224.07</v>
      </c>
      <c r="J339" s="28">
        <f>IF(Source!BS296&lt;&gt; 0, Source!BS296, 1)</f>
        <v>56.35</v>
      </c>
      <c r="K339" s="34">
        <f>Source!R296</f>
        <v>12626.34</v>
      </c>
    </row>
    <row r="340" spans="1:29" ht="14.5" x14ac:dyDescent="0.25">
      <c r="A340" s="27"/>
      <c r="B340" s="27"/>
      <c r="C340" s="27" t="s">
        <v>1015</v>
      </c>
      <c r="D340" s="29"/>
      <c r="E340" s="28"/>
      <c r="F340" s="31">
        <f>Source!AL295</f>
        <v>32.17</v>
      </c>
      <c r="G340" s="33" t="s">
        <v>3</v>
      </c>
      <c r="H340" s="28">
        <f>Source!AW296</f>
        <v>1</v>
      </c>
      <c r="I340" s="31">
        <f>Source!P295</f>
        <v>804.25</v>
      </c>
      <c r="J340" s="28">
        <f>IF(Source!BC296&lt;&gt; 0, Source!BC296, 1)</f>
        <v>7.08</v>
      </c>
      <c r="K340" s="31">
        <f>Source!P296</f>
        <v>5694.09</v>
      </c>
    </row>
    <row r="341" spans="1:29" ht="84" x14ac:dyDescent="0.25">
      <c r="A341" s="27" t="s">
        <v>439</v>
      </c>
      <c r="B341" s="27" t="str">
        <f>Source!F297</f>
        <v>1.13-3-2</v>
      </c>
      <c r="C341" s="27" t="s">
        <v>441</v>
      </c>
      <c r="D341" s="29" t="str">
        <f>Source!H297</f>
        <v>шт.</v>
      </c>
      <c r="E341" s="28">
        <f>Source!I297</f>
        <v>220.00000000000003</v>
      </c>
      <c r="F341" s="31">
        <f>Source!AK297</f>
        <v>181.45</v>
      </c>
      <c r="G341" s="33" t="s">
        <v>3</v>
      </c>
      <c r="H341" s="28">
        <f>Source!AW298</f>
        <v>1</v>
      </c>
      <c r="I341" s="31">
        <f>Source!O297</f>
        <v>39919</v>
      </c>
      <c r="J341" s="28">
        <f>IF(Source!BC298&lt;&gt; 0, Source!BC298, 1)</f>
        <v>10.57</v>
      </c>
      <c r="K341" s="31">
        <f>Source!O298</f>
        <v>421943.83</v>
      </c>
      <c r="Q341">
        <f>Source!X297</f>
        <v>0</v>
      </c>
      <c r="R341">
        <f>Source!X298</f>
        <v>0</v>
      </c>
      <c r="S341">
        <f>Source!Y297</f>
        <v>0</v>
      </c>
      <c r="T341">
        <f>Source!Y298</f>
        <v>0</v>
      </c>
      <c r="U341">
        <f>ROUND((175/100)*ROUND(Source!R297, 2), 2)</f>
        <v>0</v>
      </c>
      <c r="V341">
        <f>ROUND((0/100)*ROUND(Source!R298, 2), 2)</f>
        <v>0</v>
      </c>
      <c r="AC341">
        <v>3</v>
      </c>
    </row>
    <row r="342" spans="1:29" ht="56" x14ac:dyDescent="0.25">
      <c r="A342" s="27" t="s">
        <v>443</v>
      </c>
      <c r="B342" s="27" t="str">
        <f>Source!F299</f>
        <v>1.13-1-7</v>
      </c>
      <c r="C342" s="27" t="s">
        <v>445</v>
      </c>
      <c r="D342" s="29" t="str">
        <f>Source!H299</f>
        <v>шт.</v>
      </c>
      <c r="E342" s="28">
        <f>Source!I299</f>
        <v>220.00000000000003</v>
      </c>
      <c r="F342" s="31">
        <f>Source!AK299</f>
        <v>17.28</v>
      </c>
      <c r="G342" s="33" t="s">
        <v>3</v>
      </c>
      <c r="H342" s="28">
        <f>Source!AW300</f>
        <v>1</v>
      </c>
      <c r="I342" s="31">
        <f>Source!O299</f>
        <v>3801.6</v>
      </c>
      <c r="J342" s="28">
        <f>IF(Source!BC300&lt;&gt; 0, Source!BC300, 1)</f>
        <v>12.19</v>
      </c>
      <c r="K342" s="31">
        <f>Source!O300</f>
        <v>46341.5</v>
      </c>
      <c r="Q342">
        <f>Source!X299</f>
        <v>0</v>
      </c>
      <c r="R342">
        <f>Source!X300</f>
        <v>0</v>
      </c>
      <c r="S342">
        <f>Source!Y299</f>
        <v>0</v>
      </c>
      <c r="T342">
        <f>Source!Y300</f>
        <v>0</v>
      </c>
      <c r="U342">
        <f>ROUND((175/100)*ROUND(Source!R299, 2), 2)</f>
        <v>0</v>
      </c>
      <c r="V342">
        <f>ROUND((0/100)*ROUND(Source!R300, 2), 2)</f>
        <v>0</v>
      </c>
      <c r="AC342">
        <v>3</v>
      </c>
    </row>
    <row r="343" spans="1:29" ht="56" x14ac:dyDescent="0.25">
      <c r="A343" s="27" t="s">
        <v>447</v>
      </c>
      <c r="B343" s="27" t="str">
        <f>Source!F301</f>
        <v>1.13-4-42</v>
      </c>
      <c r="C343" s="27" t="s">
        <v>449</v>
      </c>
      <c r="D343" s="29" t="str">
        <f>Source!H301</f>
        <v>шт.</v>
      </c>
      <c r="E343" s="28">
        <f>Source!I301</f>
        <v>37</v>
      </c>
      <c r="F343" s="31">
        <f>Source!AK301</f>
        <v>44.45</v>
      </c>
      <c r="G343" s="33" t="s">
        <v>3</v>
      </c>
      <c r="H343" s="28">
        <f>Source!AW302</f>
        <v>1</v>
      </c>
      <c r="I343" s="31">
        <f>Source!O301</f>
        <v>1644.65</v>
      </c>
      <c r="J343" s="28">
        <f>IF(Source!BC302&lt;&gt; 0, Source!BC302, 1)</f>
        <v>4.01</v>
      </c>
      <c r="K343" s="31">
        <f>Source!O302</f>
        <v>6595.05</v>
      </c>
      <c r="Q343">
        <f>Source!X301</f>
        <v>0</v>
      </c>
      <c r="R343">
        <f>Source!X302</f>
        <v>0</v>
      </c>
      <c r="S343">
        <f>Source!Y301</f>
        <v>0</v>
      </c>
      <c r="T343">
        <f>Source!Y302</f>
        <v>0</v>
      </c>
      <c r="U343">
        <f>ROUND((175/100)*ROUND(Source!R301, 2), 2)</f>
        <v>0</v>
      </c>
      <c r="V343">
        <f>ROUND((0/100)*ROUND(Source!R302, 2), 2)</f>
        <v>0</v>
      </c>
      <c r="AC343">
        <v>3</v>
      </c>
    </row>
    <row r="344" spans="1:29" ht="56" x14ac:dyDescent="0.25">
      <c r="A344" s="27" t="s">
        <v>451</v>
      </c>
      <c r="B344" s="27" t="str">
        <f>Source!F303</f>
        <v>1.12-1-40</v>
      </c>
      <c r="C344" s="27" t="s">
        <v>453</v>
      </c>
      <c r="D344" s="29" t="str">
        <f>Source!H303</f>
        <v>м</v>
      </c>
      <c r="E344" s="28">
        <f>Source!I303</f>
        <v>2500</v>
      </c>
      <c r="F344" s="31">
        <f>Source!AK303</f>
        <v>30.14</v>
      </c>
      <c r="G344" s="33" t="s">
        <v>3</v>
      </c>
      <c r="H344" s="28">
        <f>Source!AW304</f>
        <v>1</v>
      </c>
      <c r="I344" s="31">
        <f>Source!O303</f>
        <v>75350</v>
      </c>
      <c r="J344" s="28">
        <f>IF(Source!BC304&lt;&gt; 0, Source!BC304, 1)</f>
        <v>11.26</v>
      </c>
      <c r="K344" s="31">
        <f>Source!O304</f>
        <v>848441</v>
      </c>
      <c r="Q344">
        <f>Source!X303</f>
        <v>0</v>
      </c>
      <c r="R344">
        <f>Source!X304</f>
        <v>0</v>
      </c>
      <c r="S344">
        <f>Source!Y303</f>
        <v>0</v>
      </c>
      <c r="T344">
        <f>Source!Y304</f>
        <v>0</v>
      </c>
      <c r="U344">
        <f>ROUND((175/100)*ROUND(Source!R303, 2), 2)</f>
        <v>0</v>
      </c>
      <c r="V344">
        <f>ROUND((0/100)*ROUND(Source!R304, 2), 2)</f>
        <v>0</v>
      </c>
      <c r="AC344">
        <v>3</v>
      </c>
    </row>
    <row r="345" spans="1:29" ht="14.5" x14ac:dyDescent="0.25">
      <c r="A345" s="27"/>
      <c r="B345" s="27"/>
      <c r="C345" s="27" t="s">
        <v>1029</v>
      </c>
      <c r="D345" s="29" t="s">
        <v>1030</v>
      </c>
      <c r="E345" s="28">
        <f>Source!BZ296</f>
        <v>109</v>
      </c>
      <c r="F345" s="31"/>
      <c r="G345" s="30"/>
      <c r="H345" s="28"/>
      <c r="I345" s="31">
        <f>SUM(Q335:Q344)</f>
        <v>15128.44</v>
      </c>
      <c r="J345" s="28">
        <f>Source!AT296</f>
        <v>109</v>
      </c>
      <c r="K345" s="31">
        <f>SUM(R335:R344)</f>
        <v>852487.42</v>
      </c>
    </row>
    <row r="346" spans="1:29" ht="14.5" x14ac:dyDescent="0.25">
      <c r="A346" s="27"/>
      <c r="B346" s="27"/>
      <c r="C346" s="27" t="s">
        <v>1031</v>
      </c>
      <c r="D346" s="29" t="s">
        <v>1030</v>
      </c>
      <c r="E346" s="28">
        <f>Source!CA296</f>
        <v>61</v>
      </c>
      <c r="F346" s="31"/>
      <c r="G346" s="30"/>
      <c r="H346" s="28"/>
      <c r="I346" s="31">
        <f>SUM(S335:S345)</f>
        <v>8466.3700000000008</v>
      </c>
      <c r="J346" s="28">
        <f>Source!AU296</f>
        <v>61</v>
      </c>
      <c r="K346" s="31">
        <f>SUM(T335:T345)</f>
        <v>477080.12</v>
      </c>
    </row>
    <row r="347" spans="1:29" ht="14.5" x14ac:dyDescent="0.25">
      <c r="A347" s="35"/>
      <c r="B347" s="35"/>
      <c r="C347" s="35" t="s">
        <v>1032</v>
      </c>
      <c r="D347" s="36" t="s">
        <v>1033</v>
      </c>
      <c r="E347" s="37">
        <f>Source!AQ295</f>
        <v>29.7</v>
      </c>
      <c r="F347" s="38"/>
      <c r="G347" s="39" t="s">
        <v>1087</v>
      </c>
      <c r="H347" s="37">
        <f>Source!AV296</f>
        <v>1.0669999999999999</v>
      </c>
      <c r="I347" s="38">
        <f>Source!U295</f>
        <v>1093.3015499999997</v>
      </c>
      <c r="J347" s="37"/>
      <c r="K347" s="38"/>
    </row>
    <row r="348" spans="1:29" ht="14" x14ac:dyDescent="0.25">
      <c r="C348" s="40" t="s">
        <v>1034</v>
      </c>
      <c r="H348" s="60">
        <f>I337+I338+I340+I345+I346+SUM(I341:I344)-SUMIF(AC341:AC344, 5, I341:I344)-SUMIF(AC341:AC344, 6, I341:I344)</f>
        <v>160448.06</v>
      </c>
      <c r="I348" s="60"/>
      <c r="J348" s="60">
        <f>K337+K338+K340+K345+K346+SUM(K341:K344)-SUMIF(AC341:AC344, 5, K341:K344)-SUMIF(AC341:AC344, 6, K341:K344)</f>
        <v>3455280.81</v>
      </c>
      <c r="K348" s="60"/>
    </row>
    <row r="349" spans="1:29" ht="14" hidden="1" x14ac:dyDescent="0.25">
      <c r="C349" s="40" t="s">
        <v>1035</v>
      </c>
      <c r="H349" s="54">
        <f>SUMIF(AC341:AC344, 5, I341:I344)+SUMIF(AC341:AC344, 6, I341:I344)</f>
        <v>0</v>
      </c>
      <c r="I349" s="54"/>
      <c r="J349" s="54">
        <f>SUMIF(AC341:AC344, 5, K341:K344)+SUMIF(AC341:AC344, 6, K341:K344)</f>
        <v>0</v>
      </c>
      <c r="K349" s="54"/>
    </row>
    <row r="350" spans="1:29" ht="14" x14ac:dyDescent="0.25">
      <c r="C350" s="40" t="s">
        <v>1036</v>
      </c>
      <c r="H350" s="54">
        <f>I337+I338+I340+I345+I346+SUM(I341:I344)</f>
        <v>160448.06</v>
      </c>
      <c r="I350" s="54"/>
      <c r="J350" s="54">
        <f>K337+K338+K340+K345+K346+SUM(K341:K344)</f>
        <v>3455280.81</v>
      </c>
      <c r="K350" s="54"/>
      <c r="O350" s="41">
        <f>I337+I338+I340+I345+I346+SUM(I341:I344)</f>
        <v>160448.06</v>
      </c>
      <c r="P350" s="41">
        <f>K337+K338+K340+K345+K346+SUM(K341:K344)</f>
        <v>3455280.81</v>
      </c>
    </row>
    <row r="352" spans="1:29" ht="43.5" x14ac:dyDescent="0.25">
      <c r="A352" s="27">
        <v>18</v>
      </c>
      <c r="B352" s="27" t="str">
        <f>Source!F305</f>
        <v>3.16-6-2</v>
      </c>
      <c r="C352" s="27" t="s">
        <v>458</v>
      </c>
      <c r="D352" s="29" t="str">
        <f>Source!H305</f>
        <v>100 м трубопровода</v>
      </c>
      <c r="E352" s="28">
        <f>Source!I305</f>
        <v>4.25</v>
      </c>
      <c r="F352" s="31"/>
      <c r="G352" s="30"/>
      <c r="H352" s="28"/>
      <c r="I352" s="31"/>
      <c r="J352" s="28"/>
      <c r="K352" s="31"/>
      <c r="Q352">
        <f>Source!X305</f>
        <v>2571.83</v>
      </c>
      <c r="R352">
        <f>Source!X306</f>
        <v>144922.79999999999</v>
      </c>
      <c r="S352">
        <f>Source!Y305</f>
        <v>1439.28</v>
      </c>
      <c r="T352">
        <f>Source!Y306</f>
        <v>81103.59</v>
      </c>
      <c r="U352">
        <f>ROUND((175/100)*ROUND(Source!R305, 2), 2)</f>
        <v>66.66</v>
      </c>
      <c r="V352">
        <f>ROUND((0/100)*ROUND(Source!R306, 2), 2)</f>
        <v>0</v>
      </c>
      <c r="AC352">
        <v>0</v>
      </c>
    </row>
    <row r="353" spans="1:29" x14ac:dyDescent="0.25">
      <c r="C353" s="32" t="str">
        <f>"Объем: "&amp;Source!I305&amp;"=(425)/"&amp;"100"</f>
        <v>Объем: 4,25=(425)/100</v>
      </c>
    </row>
    <row r="354" spans="1:29" ht="14.5" x14ac:dyDescent="0.25">
      <c r="A354" s="27"/>
      <c r="B354" s="27"/>
      <c r="C354" s="27" t="s">
        <v>1010</v>
      </c>
      <c r="D354" s="29"/>
      <c r="E354" s="28"/>
      <c r="F354" s="31">
        <f>Source!AO305</f>
        <v>370.95</v>
      </c>
      <c r="G354" s="33" t="s">
        <v>1087</v>
      </c>
      <c r="H354" s="28">
        <f>Source!AV306</f>
        <v>1.0669999999999999</v>
      </c>
      <c r="I354" s="31">
        <f>Source!S305</f>
        <v>2321.39</v>
      </c>
      <c r="J354" s="28">
        <f>IF(Source!BA306&lt;&gt; 0, Source!BA306, 1)</f>
        <v>56.35</v>
      </c>
      <c r="K354" s="31">
        <f>Source!S306</f>
        <v>130810.33</v>
      </c>
    </row>
    <row r="355" spans="1:29" ht="14.5" x14ac:dyDescent="0.25">
      <c r="A355" s="27"/>
      <c r="B355" s="27"/>
      <c r="C355" s="27" t="s">
        <v>1012</v>
      </c>
      <c r="D355" s="29"/>
      <c r="E355" s="28"/>
      <c r="F355" s="31">
        <f>Source!AM305</f>
        <v>41.95</v>
      </c>
      <c r="G355" s="33" t="s">
        <v>1088</v>
      </c>
      <c r="H355" s="28">
        <f>Source!AV306</f>
        <v>1.0669999999999999</v>
      </c>
      <c r="I355" s="31">
        <f>Source!Q305</f>
        <v>285.35000000000002</v>
      </c>
      <c r="J355" s="28">
        <f>IF(Source!BB306&lt;&gt; 0, Source!BB306, 1)</f>
        <v>16.22</v>
      </c>
      <c r="K355" s="31">
        <f>Source!Q306</f>
        <v>4628.38</v>
      </c>
    </row>
    <row r="356" spans="1:29" ht="14.5" x14ac:dyDescent="0.25">
      <c r="A356" s="27"/>
      <c r="B356" s="27"/>
      <c r="C356" s="27" t="s">
        <v>1014</v>
      </c>
      <c r="D356" s="29"/>
      <c r="E356" s="28"/>
      <c r="F356" s="31">
        <f>Source!AN305</f>
        <v>5.6</v>
      </c>
      <c r="G356" s="33" t="s">
        <v>1088</v>
      </c>
      <c r="H356" s="28">
        <f>Source!AV306</f>
        <v>1.0669999999999999</v>
      </c>
      <c r="I356" s="34">
        <f>Source!R305</f>
        <v>38.090000000000003</v>
      </c>
      <c r="J356" s="28">
        <f>IF(Source!BS306&lt;&gt; 0, Source!BS306, 1)</f>
        <v>56.35</v>
      </c>
      <c r="K356" s="34">
        <f>Source!R306</f>
        <v>2146.37</v>
      </c>
    </row>
    <row r="357" spans="1:29" ht="14.5" x14ac:dyDescent="0.25">
      <c r="A357" s="27"/>
      <c r="B357" s="27"/>
      <c r="C357" s="27" t="s">
        <v>1015</v>
      </c>
      <c r="D357" s="29"/>
      <c r="E357" s="28"/>
      <c r="F357" s="31">
        <f>Source!AL305</f>
        <v>32.51</v>
      </c>
      <c r="G357" s="33" t="s">
        <v>3</v>
      </c>
      <c r="H357" s="28">
        <f>Source!AW306</f>
        <v>1</v>
      </c>
      <c r="I357" s="31">
        <f>Source!P305</f>
        <v>138.16999999999999</v>
      </c>
      <c r="J357" s="28">
        <f>IF(Source!BC306&lt;&gt; 0, Source!BC306, 1)</f>
        <v>7.08</v>
      </c>
      <c r="K357" s="31">
        <f>Source!P306</f>
        <v>978.24</v>
      </c>
    </row>
    <row r="358" spans="1:29" ht="56" x14ac:dyDescent="0.25">
      <c r="A358" s="27" t="s">
        <v>460</v>
      </c>
      <c r="B358" s="27" t="str">
        <f>Source!F307</f>
        <v>1.13-4-43</v>
      </c>
      <c r="C358" s="27" t="s">
        <v>462</v>
      </c>
      <c r="D358" s="29" t="str">
        <f>Source!H307</f>
        <v>шт.</v>
      </c>
      <c r="E358" s="28">
        <f>Source!I307</f>
        <v>9</v>
      </c>
      <c r="F358" s="31">
        <f>Source!AK307</f>
        <v>61.53</v>
      </c>
      <c r="G358" s="33" t="s">
        <v>3</v>
      </c>
      <c r="H358" s="28">
        <f>Source!AW308</f>
        <v>1</v>
      </c>
      <c r="I358" s="31">
        <f>Source!O307</f>
        <v>553.77</v>
      </c>
      <c r="J358" s="28">
        <f>IF(Source!BC308&lt;&gt; 0, Source!BC308, 1)</f>
        <v>4.07</v>
      </c>
      <c r="K358" s="31">
        <f>Source!O308</f>
        <v>2253.84</v>
      </c>
      <c r="Q358">
        <f>Source!X307</f>
        <v>0</v>
      </c>
      <c r="R358">
        <f>Source!X308</f>
        <v>0</v>
      </c>
      <c r="S358">
        <f>Source!Y307</f>
        <v>0</v>
      </c>
      <c r="T358">
        <f>Source!Y308</f>
        <v>0</v>
      </c>
      <c r="U358">
        <f>ROUND((175/100)*ROUND(Source!R307, 2), 2)</f>
        <v>0</v>
      </c>
      <c r="V358">
        <f>ROUND((0/100)*ROUND(Source!R308, 2), 2)</f>
        <v>0</v>
      </c>
      <c r="AC358">
        <v>3</v>
      </c>
    </row>
    <row r="359" spans="1:29" ht="56" x14ac:dyDescent="0.25">
      <c r="A359" s="27" t="s">
        <v>464</v>
      </c>
      <c r="B359" s="27" t="str">
        <f>Source!F309</f>
        <v>1.12-1-41</v>
      </c>
      <c r="C359" s="27" t="s">
        <v>466</v>
      </c>
      <c r="D359" s="29" t="str">
        <f>Source!H309</f>
        <v>м</v>
      </c>
      <c r="E359" s="28">
        <f>Source!I309</f>
        <v>425</v>
      </c>
      <c r="F359" s="31">
        <f>Source!AK309</f>
        <v>31.31</v>
      </c>
      <c r="G359" s="33" t="s">
        <v>3</v>
      </c>
      <c r="H359" s="28">
        <f>Source!AW310</f>
        <v>1</v>
      </c>
      <c r="I359" s="31">
        <f>Source!O309</f>
        <v>13306.75</v>
      </c>
      <c r="J359" s="28">
        <f>IF(Source!BC310&lt;&gt; 0, Source!BC310, 1)</f>
        <v>11.71</v>
      </c>
      <c r="K359" s="31">
        <f>Source!O310</f>
        <v>155822.04</v>
      </c>
      <c r="Q359">
        <f>Source!X309</f>
        <v>0</v>
      </c>
      <c r="R359">
        <f>Source!X310</f>
        <v>0</v>
      </c>
      <c r="S359">
        <f>Source!Y309</f>
        <v>0</v>
      </c>
      <c r="T359">
        <f>Source!Y310</f>
        <v>0</v>
      </c>
      <c r="U359">
        <f>ROUND((175/100)*ROUND(Source!R309, 2), 2)</f>
        <v>0</v>
      </c>
      <c r="V359">
        <f>ROUND((0/100)*ROUND(Source!R310, 2), 2)</f>
        <v>0</v>
      </c>
      <c r="AC359">
        <v>3</v>
      </c>
    </row>
    <row r="360" spans="1:29" ht="14.5" x14ac:dyDescent="0.25">
      <c r="A360" s="27"/>
      <c r="B360" s="27"/>
      <c r="C360" s="27" t="s">
        <v>1029</v>
      </c>
      <c r="D360" s="29" t="s">
        <v>1030</v>
      </c>
      <c r="E360" s="28">
        <f>Source!BZ306</f>
        <v>109</v>
      </c>
      <c r="F360" s="31"/>
      <c r="G360" s="30"/>
      <c r="H360" s="28"/>
      <c r="I360" s="31">
        <f>SUM(Q352:Q359)</f>
        <v>2571.83</v>
      </c>
      <c r="J360" s="28">
        <f>Source!AT306</f>
        <v>109</v>
      </c>
      <c r="K360" s="31">
        <f>SUM(R352:R359)</f>
        <v>144922.79999999999</v>
      </c>
    </row>
    <row r="361" spans="1:29" ht="14.5" x14ac:dyDescent="0.25">
      <c r="A361" s="27"/>
      <c r="B361" s="27"/>
      <c r="C361" s="27" t="s">
        <v>1031</v>
      </c>
      <c r="D361" s="29" t="s">
        <v>1030</v>
      </c>
      <c r="E361" s="28">
        <f>Source!CA306</f>
        <v>61</v>
      </c>
      <c r="F361" s="31"/>
      <c r="G361" s="30"/>
      <c r="H361" s="28"/>
      <c r="I361" s="31">
        <f>SUM(S352:S360)</f>
        <v>1439.28</v>
      </c>
      <c r="J361" s="28">
        <f>Source!AU306</f>
        <v>61</v>
      </c>
      <c r="K361" s="31">
        <f>SUM(T352:T360)</f>
        <v>81103.59</v>
      </c>
    </row>
    <row r="362" spans="1:29" ht="14.5" x14ac:dyDescent="0.25">
      <c r="A362" s="35"/>
      <c r="B362" s="35"/>
      <c r="C362" s="35" t="s">
        <v>1032</v>
      </c>
      <c r="D362" s="36" t="s">
        <v>1033</v>
      </c>
      <c r="E362" s="37">
        <f>Source!AQ305</f>
        <v>29.7</v>
      </c>
      <c r="F362" s="38"/>
      <c r="G362" s="39" t="s">
        <v>1087</v>
      </c>
      <c r="H362" s="37">
        <f>Source!AV306</f>
        <v>1.0669999999999999</v>
      </c>
      <c r="I362" s="38">
        <f>Source!U305</f>
        <v>185.86126349999995</v>
      </c>
      <c r="J362" s="37"/>
      <c r="K362" s="38"/>
    </row>
    <row r="363" spans="1:29" ht="14" x14ac:dyDescent="0.25">
      <c r="C363" s="40" t="s">
        <v>1034</v>
      </c>
      <c r="H363" s="60">
        <f>I354+I355+I357+I360+I361+SUM(I358:I359)-SUMIF(AC358:AC359, 5, I358:I359)-SUMIF(AC358:AC359, 6, I358:I359)</f>
        <v>20616.54</v>
      </c>
      <c r="I363" s="60"/>
      <c r="J363" s="60">
        <f>K354+K355+K357+K360+K361+SUM(K358:K359)-SUMIF(AC358:AC359, 5, K358:K359)-SUMIF(AC358:AC359, 6, K358:K359)</f>
        <v>520519.22</v>
      </c>
      <c r="K363" s="60"/>
    </row>
    <row r="364" spans="1:29" ht="14" hidden="1" x14ac:dyDescent="0.25">
      <c r="C364" s="40" t="s">
        <v>1035</v>
      </c>
      <c r="H364" s="54">
        <f>SUMIF(AC358:AC359, 5, I358:I359)+SUMIF(AC358:AC359, 6, I358:I359)</f>
        <v>0</v>
      </c>
      <c r="I364" s="54"/>
      <c r="J364" s="54">
        <f>SUMIF(AC358:AC359, 5, K358:K359)+SUMIF(AC358:AC359, 6, K358:K359)</f>
        <v>0</v>
      </c>
      <c r="K364" s="54"/>
    </row>
    <row r="365" spans="1:29" ht="14" x14ac:dyDescent="0.25">
      <c r="C365" s="40" t="s">
        <v>1036</v>
      </c>
      <c r="H365" s="54">
        <f>I354+I355+I357+I360+I361+SUM(I358:I359)</f>
        <v>20616.54</v>
      </c>
      <c r="I365" s="54"/>
      <c r="J365" s="54">
        <f>K354+K355+K357+K360+K361+SUM(K358:K359)</f>
        <v>520519.22</v>
      </c>
      <c r="K365" s="54"/>
      <c r="O365" s="41">
        <f>I354+I355+I357+I360+I361+SUM(I358:I359)</f>
        <v>20616.54</v>
      </c>
      <c r="P365" s="41">
        <f>K354+K355+K357+K360+K361+SUM(K358:K359)</f>
        <v>520519.22</v>
      </c>
    </row>
    <row r="367" spans="1:29" ht="43.5" x14ac:dyDescent="0.25">
      <c r="A367" s="27">
        <v>19</v>
      </c>
      <c r="B367" s="27" t="str">
        <f>Source!F311</f>
        <v>3.16-6-3</v>
      </c>
      <c r="C367" s="27" t="s">
        <v>470</v>
      </c>
      <c r="D367" s="29" t="str">
        <f>Source!H311</f>
        <v>100 м трубопровода</v>
      </c>
      <c r="E367" s="28">
        <f>Source!I311</f>
        <v>3.05</v>
      </c>
      <c r="F367" s="31"/>
      <c r="G367" s="30"/>
      <c r="H367" s="28"/>
      <c r="I367" s="31"/>
      <c r="J367" s="28"/>
      <c r="K367" s="31"/>
      <c r="Q367">
        <f>Source!X311</f>
        <v>1845.68</v>
      </c>
      <c r="R367">
        <f>Source!X312</f>
        <v>104003.8</v>
      </c>
      <c r="S367">
        <f>Source!Y311</f>
        <v>1032.9000000000001</v>
      </c>
      <c r="T367">
        <f>Source!Y312</f>
        <v>58203.96</v>
      </c>
      <c r="U367">
        <f>ROUND((175/100)*ROUND(Source!R311, 2), 2)</f>
        <v>47.85</v>
      </c>
      <c r="V367">
        <f>ROUND((0/100)*ROUND(Source!R312, 2), 2)</f>
        <v>0</v>
      </c>
      <c r="AC367">
        <v>0</v>
      </c>
    </row>
    <row r="368" spans="1:29" x14ac:dyDescent="0.25">
      <c r="C368" s="32" t="str">
        <f>"Объем: "&amp;Source!I311&amp;"=(305)/"&amp;"100"</f>
        <v>Объем: 3,05=(305)/100</v>
      </c>
    </row>
    <row r="369" spans="1:29" ht="14.5" x14ac:dyDescent="0.25">
      <c r="A369" s="27"/>
      <c r="B369" s="27"/>
      <c r="C369" s="27" t="s">
        <v>1010</v>
      </c>
      <c r="D369" s="29"/>
      <c r="E369" s="28"/>
      <c r="F369" s="31">
        <f>Source!AO311</f>
        <v>370.95</v>
      </c>
      <c r="G369" s="33" t="s">
        <v>1087</v>
      </c>
      <c r="H369" s="28">
        <f>Source!AV312</f>
        <v>1.0669999999999999</v>
      </c>
      <c r="I369" s="31">
        <f>Source!S311</f>
        <v>1665.94</v>
      </c>
      <c r="J369" s="28">
        <f>IF(Source!BA312&lt;&gt; 0, Source!BA312, 1)</f>
        <v>56.35</v>
      </c>
      <c r="K369" s="31">
        <f>Source!S312</f>
        <v>93875.72</v>
      </c>
    </row>
    <row r="370" spans="1:29" ht="14.5" x14ac:dyDescent="0.25">
      <c r="A370" s="27"/>
      <c r="B370" s="27"/>
      <c r="C370" s="27" t="s">
        <v>1012</v>
      </c>
      <c r="D370" s="29"/>
      <c r="E370" s="28"/>
      <c r="F370" s="31">
        <f>Source!AM311</f>
        <v>41.95</v>
      </c>
      <c r="G370" s="33" t="s">
        <v>1088</v>
      </c>
      <c r="H370" s="28">
        <f>Source!AV312</f>
        <v>1.0669999999999999</v>
      </c>
      <c r="I370" s="31">
        <f>Source!Q311</f>
        <v>204.78</v>
      </c>
      <c r="J370" s="28">
        <f>IF(Source!BB312&lt;&gt; 0, Source!BB312, 1)</f>
        <v>16.22</v>
      </c>
      <c r="K370" s="31">
        <f>Source!Q312</f>
        <v>3321.53</v>
      </c>
    </row>
    <row r="371" spans="1:29" ht="14.5" x14ac:dyDescent="0.25">
      <c r="A371" s="27"/>
      <c r="B371" s="27"/>
      <c r="C371" s="27" t="s">
        <v>1014</v>
      </c>
      <c r="D371" s="29"/>
      <c r="E371" s="28"/>
      <c r="F371" s="31">
        <f>Source!AN311</f>
        <v>5.6</v>
      </c>
      <c r="G371" s="33" t="s">
        <v>1088</v>
      </c>
      <c r="H371" s="28">
        <f>Source!AV312</f>
        <v>1.0669999999999999</v>
      </c>
      <c r="I371" s="34">
        <f>Source!R311</f>
        <v>27.34</v>
      </c>
      <c r="J371" s="28">
        <f>IF(Source!BS312&lt;&gt; 0, Source!BS312, 1)</f>
        <v>56.35</v>
      </c>
      <c r="K371" s="34">
        <f>Source!R312</f>
        <v>1540.61</v>
      </c>
    </row>
    <row r="372" spans="1:29" ht="14.5" x14ac:dyDescent="0.25">
      <c r="A372" s="27"/>
      <c r="B372" s="27"/>
      <c r="C372" s="27" t="s">
        <v>1015</v>
      </c>
      <c r="D372" s="29"/>
      <c r="E372" s="28"/>
      <c r="F372" s="31">
        <f>Source!AL311</f>
        <v>32.96</v>
      </c>
      <c r="G372" s="33" t="s">
        <v>3</v>
      </c>
      <c r="H372" s="28">
        <f>Source!AW312</f>
        <v>1</v>
      </c>
      <c r="I372" s="31">
        <f>Source!P311</f>
        <v>100.53</v>
      </c>
      <c r="J372" s="28">
        <f>IF(Source!BC312&lt;&gt; 0, Source!BC312, 1)</f>
        <v>7.09</v>
      </c>
      <c r="K372" s="31">
        <f>Source!P312</f>
        <v>712.76</v>
      </c>
    </row>
    <row r="373" spans="1:29" ht="56" x14ac:dyDescent="0.25">
      <c r="A373" s="27" t="s">
        <v>472</v>
      </c>
      <c r="B373" s="27" t="str">
        <f>Source!F313</f>
        <v>1.13-4-44</v>
      </c>
      <c r="C373" s="27" t="s">
        <v>474</v>
      </c>
      <c r="D373" s="29" t="str">
        <f>Source!H313</f>
        <v>шт.</v>
      </c>
      <c r="E373" s="28">
        <f>Source!I313</f>
        <v>3</v>
      </c>
      <c r="F373" s="31">
        <f>Source!AK313</f>
        <v>87.52</v>
      </c>
      <c r="G373" s="33" t="s">
        <v>3</v>
      </c>
      <c r="H373" s="28">
        <f>Source!AW314</f>
        <v>1</v>
      </c>
      <c r="I373" s="31">
        <f>Source!O313</f>
        <v>262.56</v>
      </c>
      <c r="J373" s="28">
        <f>IF(Source!BC314&lt;&gt; 0, Source!BC314, 1)</f>
        <v>5.15</v>
      </c>
      <c r="K373" s="31">
        <f>Source!O314</f>
        <v>1352.18</v>
      </c>
      <c r="Q373">
        <f>Source!X313</f>
        <v>0</v>
      </c>
      <c r="R373">
        <f>Source!X314</f>
        <v>0</v>
      </c>
      <c r="S373">
        <f>Source!Y313</f>
        <v>0</v>
      </c>
      <c r="T373">
        <f>Source!Y314</f>
        <v>0</v>
      </c>
      <c r="U373">
        <f>ROUND((175/100)*ROUND(Source!R313, 2), 2)</f>
        <v>0</v>
      </c>
      <c r="V373">
        <f>ROUND((0/100)*ROUND(Source!R314, 2), 2)</f>
        <v>0</v>
      </c>
      <c r="AC373">
        <v>3</v>
      </c>
    </row>
    <row r="374" spans="1:29" ht="56" x14ac:dyDescent="0.25">
      <c r="A374" s="27" t="s">
        <v>476</v>
      </c>
      <c r="B374" s="27" t="str">
        <f>Source!F315</f>
        <v>1.12-1-42</v>
      </c>
      <c r="C374" s="27" t="s">
        <v>478</v>
      </c>
      <c r="D374" s="29" t="str">
        <f>Source!H315</f>
        <v>м</v>
      </c>
      <c r="E374" s="28">
        <f>Source!I315</f>
        <v>305</v>
      </c>
      <c r="F374" s="31">
        <f>Source!AK315</f>
        <v>31.73</v>
      </c>
      <c r="G374" s="33" t="s">
        <v>3</v>
      </c>
      <c r="H374" s="28">
        <f>Source!AW316</f>
        <v>1</v>
      </c>
      <c r="I374" s="31">
        <f>Source!O315</f>
        <v>9677.65</v>
      </c>
      <c r="J374" s="28">
        <f>IF(Source!BC316&lt;&gt; 0, Source!BC316, 1)</f>
        <v>14.47</v>
      </c>
      <c r="K374" s="31">
        <f>Source!O316</f>
        <v>140035.6</v>
      </c>
      <c r="Q374">
        <f>Source!X315</f>
        <v>0</v>
      </c>
      <c r="R374">
        <f>Source!X316</f>
        <v>0</v>
      </c>
      <c r="S374">
        <f>Source!Y315</f>
        <v>0</v>
      </c>
      <c r="T374">
        <f>Source!Y316</f>
        <v>0</v>
      </c>
      <c r="U374">
        <f>ROUND((175/100)*ROUND(Source!R315, 2), 2)</f>
        <v>0</v>
      </c>
      <c r="V374">
        <f>ROUND((0/100)*ROUND(Source!R316, 2), 2)</f>
        <v>0</v>
      </c>
      <c r="AC374">
        <v>3</v>
      </c>
    </row>
    <row r="375" spans="1:29" ht="14.5" x14ac:dyDescent="0.25">
      <c r="A375" s="27"/>
      <c r="B375" s="27"/>
      <c r="C375" s="27" t="s">
        <v>1029</v>
      </c>
      <c r="D375" s="29" t="s">
        <v>1030</v>
      </c>
      <c r="E375" s="28">
        <f>Source!BZ312</f>
        <v>109</v>
      </c>
      <c r="F375" s="31"/>
      <c r="G375" s="30"/>
      <c r="H375" s="28"/>
      <c r="I375" s="31">
        <f>SUM(Q367:Q374)</f>
        <v>1845.68</v>
      </c>
      <c r="J375" s="28">
        <f>Source!AT312</f>
        <v>109</v>
      </c>
      <c r="K375" s="31">
        <f>SUM(R367:R374)</f>
        <v>104003.8</v>
      </c>
    </row>
    <row r="376" spans="1:29" ht="14.5" x14ac:dyDescent="0.25">
      <c r="A376" s="27"/>
      <c r="B376" s="27"/>
      <c r="C376" s="27" t="s">
        <v>1031</v>
      </c>
      <c r="D376" s="29" t="s">
        <v>1030</v>
      </c>
      <c r="E376" s="28">
        <f>Source!CA312</f>
        <v>61</v>
      </c>
      <c r="F376" s="31"/>
      <c r="G376" s="30"/>
      <c r="H376" s="28"/>
      <c r="I376" s="31">
        <f>SUM(S367:S375)</f>
        <v>1032.9000000000001</v>
      </c>
      <c r="J376" s="28">
        <f>Source!AU312</f>
        <v>61</v>
      </c>
      <c r="K376" s="31">
        <f>SUM(T367:T375)</f>
        <v>58203.96</v>
      </c>
    </row>
    <row r="377" spans="1:29" ht="14.5" x14ac:dyDescent="0.25">
      <c r="A377" s="35"/>
      <c r="B377" s="35"/>
      <c r="C377" s="35" t="s">
        <v>1032</v>
      </c>
      <c r="D377" s="36" t="s">
        <v>1033</v>
      </c>
      <c r="E377" s="37">
        <f>Source!AQ311</f>
        <v>29.7</v>
      </c>
      <c r="F377" s="38"/>
      <c r="G377" s="39" t="s">
        <v>1087</v>
      </c>
      <c r="H377" s="37">
        <f>Source!AV312</f>
        <v>1.0669999999999999</v>
      </c>
      <c r="I377" s="38">
        <f>Source!U311</f>
        <v>133.38278909999994</v>
      </c>
      <c r="J377" s="37"/>
      <c r="K377" s="38"/>
    </row>
    <row r="378" spans="1:29" ht="14" x14ac:dyDescent="0.25">
      <c r="C378" s="40" t="s">
        <v>1034</v>
      </c>
      <c r="H378" s="60">
        <f>I369+I370+I372+I375+I376+SUM(I373:I374)-SUMIF(AC373:AC374, 5, I373:I374)-SUMIF(AC373:AC374, 6, I373:I374)</f>
        <v>14790.039999999999</v>
      </c>
      <c r="I378" s="60"/>
      <c r="J378" s="60">
        <f>K369+K370+K372+K375+K376+SUM(K373:K374)-SUMIF(AC373:AC374, 5, K373:K374)-SUMIF(AC373:AC374, 6, K373:K374)</f>
        <v>401505.55</v>
      </c>
      <c r="K378" s="60"/>
    </row>
    <row r="379" spans="1:29" ht="14" hidden="1" x14ac:dyDescent="0.25">
      <c r="C379" s="40" t="s">
        <v>1035</v>
      </c>
      <c r="H379" s="54">
        <f>SUMIF(AC373:AC374, 5, I373:I374)+SUMIF(AC373:AC374, 6, I373:I374)</f>
        <v>0</v>
      </c>
      <c r="I379" s="54"/>
      <c r="J379" s="54">
        <f>SUMIF(AC373:AC374, 5, K373:K374)+SUMIF(AC373:AC374, 6, K373:K374)</f>
        <v>0</v>
      </c>
      <c r="K379" s="54"/>
    </row>
    <row r="380" spans="1:29" ht="14" x14ac:dyDescent="0.25">
      <c r="C380" s="40" t="s">
        <v>1036</v>
      </c>
      <c r="H380" s="54">
        <f>I369+I370+I372+I375+I376+SUM(I373:I374)</f>
        <v>14790.039999999999</v>
      </c>
      <c r="I380" s="54"/>
      <c r="J380" s="54">
        <f>K369+K370+K372+K375+K376+SUM(K373:K374)</f>
        <v>401505.55</v>
      </c>
      <c r="K380" s="54"/>
      <c r="O380" s="41">
        <f>I369+I370+I372+I375+I376+SUM(I373:I374)</f>
        <v>14790.039999999999</v>
      </c>
      <c r="P380" s="41">
        <f>K369+K370+K372+K375+K376+SUM(K373:K374)</f>
        <v>401505.55</v>
      </c>
    </row>
    <row r="382" spans="1:29" ht="43.5" x14ac:dyDescent="0.25">
      <c r="A382" s="27">
        <v>20</v>
      </c>
      <c r="B382" s="27" t="str">
        <f>Source!F317</f>
        <v>3.16-6-4</v>
      </c>
      <c r="C382" s="27" t="s">
        <v>482</v>
      </c>
      <c r="D382" s="29" t="str">
        <f>Source!H317</f>
        <v>100 м трубопровода</v>
      </c>
      <c r="E382" s="28">
        <f>Source!I317</f>
        <v>1.6</v>
      </c>
      <c r="F382" s="31"/>
      <c r="G382" s="30"/>
      <c r="H382" s="28"/>
      <c r="I382" s="31"/>
      <c r="J382" s="28"/>
      <c r="K382" s="31"/>
      <c r="Q382">
        <f>Source!X317</f>
        <v>968.21</v>
      </c>
      <c r="R382">
        <f>Source!X318</f>
        <v>54558.879999999997</v>
      </c>
      <c r="S382">
        <f>Source!Y317</f>
        <v>541.84</v>
      </c>
      <c r="T382">
        <f>Source!Y318</f>
        <v>30532.95</v>
      </c>
      <c r="U382">
        <f>ROUND((175/100)*ROUND(Source!R317, 2), 2)</f>
        <v>25.1</v>
      </c>
      <c r="V382">
        <f>ROUND((0/100)*ROUND(Source!R318, 2), 2)</f>
        <v>0</v>
      </c>
      <c r="AC382">
        <v>0</v>
      </c>
    </row>
    <row r="383" spans="1:29" x14ac:dyDescent="0.25">
      <c r="C383" s="32" t="str">
        <f>"Объем: "&amp;Source!I317&amp;"=(160)/"&amp;"100"</f>
        <v>Объем: 1,6=(160)/100</v>
      </c>
    </row>
    <row r="384" spans="1:29" ht="14.5" x14ac:dyDescent="0.25">
      <c r="A384" s="27"/>
      <c r="B384" s="27"/>
      <c r="C384" s="27" t="s">
        <v>1010</v>
      </c>
      <c r="D384" s="29"/>
      <c r="E384" s="28"/>
      <c r="F384" s="31">
        <f>Source!AO317</f>
        <v>370.95</v>
      </c>
      <c r="G384" s="33" t="s">
        <v>1087</v>
      </c>
      <c r="H384" s="28">
        <f>Source!AV318</f>
        <v>1.0669999999999999</v>
      </c>
      <c r="I384" s="31">
        <f>Source!S317</f>
        <v>873.93</v>
      </c>
      <c r="J384" s="28">
        <f>IF(Source!BA318&lt;&gt; 0, Source!BA318, 1)</f>
        <v>56.35</v>
      </c>
      <c r="K384" s="31">
        <f>Source!S318</f>
        <v>49245.96</v>
      </c>
    </row>
    <row r="385" spans="1:29" ht="14.5" x14ac:dyDescent="0.25">
      <c r="A385" s="27"/>
      <c r="B385" s="27"/>
      <c r="C385" s="27" t="s">
        <v>1012</v>
      </c>
      <c r="D385" s="29"/>
      <c r="E385" s="28"/>
      <c r="F385" s="31">
        <f>Source!AM317</f>
        <v>41.95</v>
      </c>
      <c r="G385" s="33" t="s">
        <v>1088</v>
      </c>
      <c r="H385" s="28">
        <f>Source!AV318</f>
        <v>1.0669999999999999</v>
      </c>
      <c r="I385" s="31">
        <f>Source!Q317</f>
        <v>107.43</v>
      </c>
      <c r="J385" s="28">
        <f>IF(Source!BB318&lt;&gt; 0, Source!BB318, 1)</f>
        <v>16.22</v>
      </c>
      <c r="K385" s="31">
        <f>Source!Q318</f>
        <v>1742.51</v>
      </c>
    </row>
    <row r="386" spans="1:29" ht="14.5" x14ac:dyDescent="0.25">
      <c r="A386" s="27"/>
      <c r="B386" s="27"/>
      <c r="C386" s="27" t="s">
        <v>1014</v>
      </c>
      <c r="D386" s="29"/>
      <c r="E386" s="28"/>
      <c r="F386" s="31">
        <f>Source!AN317</f>
        <v>5.6</v>
      </c>
      <c r="G386" s="33" t="s">
        <v>1088</v>
      </c>
      <c r="H386" s="28">
        <f>Source!AV318</f>
        <v>1.0669999999999999</v>
      </c>
      <c r="I386" s="34">
        <f>Source!R317</f>
        <v>14.34</v>
      </c>
      <c r="J386" s="28">
        <f>IF(Source!BS318&lt;&gt; 0, Source!BS318, 1)</f>
        <v>56.35</v>
      </c>
      <c r="K386" s="34">
        <f>Source!R318</f>
        <v>808.06</v>
      </c>
    </row>
    <row r="387" spans="1:29" ht="14.5" x14ac:dyDescent="0.25">
      <c r="A387" s="27"/>
      <c r="B387" s="27"/>
      <c r="C387" s="27" t="s">
        <v>1015</v>
      </c>
      <c r="D387" s="29"/>
      <c r="E387" s="28"/>
      <c r="F387" s="31">
        <f>Source!AL317</f>
        <v>33.74</v>
      </c>
      <c r="G387" s="33" t="s">
        <v>3</v>
      </c>
      <c r="H387" s="28">
        <f>Source!AW318</f>
        <v>1</v>
      </c>
      <c r="I387" s="31">
        <f>Source!P317</f>
        <v>53.98</v>
      </c>
      <c r="J387" s="28">
        <f>IF(Source!BC318&lt;&gt; 0, Source!BC318, 1)</f>
        <v>7.11</v>
      </c>
      <c r="K387" s="31">
        <f>Source!P318</f>
        <v>383.8</v>
      </c>
    </row>
    <row r="388" spans="1:29" ht="56" x14ac:dyDescent="0.25">
      <c r="A388" s="27" t="s">
        <v>484</v>
      </c>
      <c r="B388" s="27" t="str">
        <f>Source!F319</f>
        <v>1.13-4-45</v>
      </c>
      <c r="C388" s="27" t="s">
        <v>486</v>
      </c>
      <c r="D388" s="29" t="str">
        <f>Source!H319</f>
        <v>шт.</v>
      </c>
      <c r="E388" s="28">
        <f>Source!I319</f>
        <v>2</v>
      </c>
      <c r="F388" s="31">
        <f>Source!AK319</f>
        <v>211.44</v>
      </c>
      <c r="G388" s="33" t="s">
        <v>3</v>
      </c>
      <c r="H388" s="28">
        <f>Source!AW320</f>
        <v>1</v>
      </c>
      <c r="I388" s="31">
        <f>Source!O319</f>
        <v>422.88</v>
      </c>
      <c r="J388" s="28">
        <f>IF(Source!BC320&lt;&gt; 0, Source!BC320, 1)</f>
        <v>3.82</v>
      </c>
      <c r="K388" s="31">
        <f>Source!O320</f>
        <v>1615.4</v>
      </c>
      <c r="Q388">
        <f>Source!X319</f>
        <v>0</v>
      </c>
      <c r="R388">
        <f>Source!X320</f>
        <v>0</v>
      </c>
      <c r="S388">
        <f>Source!Y319</f>
        <v>0</v>
      </c>
      <c r="T388">
        <f>Source!Y320</f>
        <v>0</v>
      </c>
      <c r="U388">
        <f>ROUND((175/100)*ROUND(Source!R319, 2), 2)</f>
        <v>0</v>
      </c>
      <c r="V388">
        <f>ROUND((0/100)*ROUND(Source!R320, 2), 2)</f>
        <v>0</v>
      </c>
      <c r="AC388">
        <v>3</v>
      </c>
    </row>
    <row r="389" spans="1:29" ht="56" x14ac:dyDescent="0.25">
      <c r="A389" s="27" t="s">
        <v>488</v>
      </c>
      <c r="B389" s="27" t="str">
        <f>Source!F321</f>
        <v>1.12-1-43</v>
      </c>
      <c r="C389" s="27" t="s">
        <v>490</v>
      </c>
      <c r="D389" s="29" t="str">
        <f>Source!H321</f>
        <v>м</v>
      </c>
      <c r="E389" s="28">
        <f>Source!I321</f>
        <v>160</v>
      </c>
      <c r="F389" s="31">
        <f>Source!AK321</f>
        <v>33.29</v>
      </c>
      <c r="G389" s="33" t="s">
        <v>3</v>
      </c>
      <c r="H389" s="28">
        <f>Source!AW322</f>
        <v>1</v>
      </c>
      <c r="I389" s="31">
        <f>Source!O321</f>
        <v>5326.4</v>
      </c>
      <c r="J389" s="28">
        <f>IF(Source!BC322&lt;&gt; 0, Source!BC322, 1)</f>
        <v>16.489999999999998</v>
      </c>
      <c r="K389" s="31">
        <f>Source!O322</f>
        <v>87832.34</v>
      </c>
      <c r="Q389">
        <f>Source!X321</f>
        <v>0</v>
      </c>
      <c r="R389">
        <f>Source!X322</f>
        <v>0</v>
      </c>
      <c r="S389">
        <f>Source!Y321</f>
        <v>0</v>
      </c>
      <c r="T389">
        <f>Source!Y322</f>
        <v>0</v>
      </c>
      <c r="U389">
        <f>ROUND((175/100)*ROUND(Source!R321, 2), 2)</f>
        <v>0</v>
      </c>
      <c r="V389">
        <f>ROUND((0/100)*ROUND(Source!R322, 2), 2)</f>
        <v>0</v>
      </c>
      <c r="AC389">
        <v>3</v>
      </c>
    </row>
    <row r="390" spans="1:29" ht="14.5" x14ac:dyDescent="0.25">
      <c r="A390" s="27"/>
      <c r="B390" s="27"/>
      <c r="C390" s="27" t="s">
        <v>1029</v>
      </c>
      <c r="D390" s="29" t="s">
        <v>1030</v>
      </c>
      <c r="E390" s="28">
        <f>Source!BZ318</f>
        <v>109</v>
      </c>
      <c r="F390" s="31"/>
      <c r="G390" s="30"/>
      <c r="H390" s="28"/>
      <c r="I390" s="31">
        <f>SUM(Q382:Q389)</f>
        <v>968.21</v>
      </c>
      <c r="J390" s="28">
        <f>Source!AT318</f>
        <v>109</v>
      </c>
      <c r="K390" s="31">
        <f>SUM(R382:R389)</f>
        <v>54558.879999999997</v>
      </c>
    </row>
    <row r="391" spans="1:29" ht="14.5" x14ac:dyDescent="0.25">
      <c r="A391" s="27"/>
      <c r="B391" s="27"/>
      <c r="C391" s="27" t="s">
        <v>1031</v>
      </c>
      <c r="D391" s="29" t="s">
        <v>1030</v>
      </c>
      <c r="E391" s="28">
        <f>Source!CA318</f>
        <v>61</v>
      </c>
      <c r="F391" s="31"/>
      <c r="G391" s="30"/>
      <c r="H391" s="28"/>
      <c r="I391" s="31">
        <f>SUM(S382:S390)</f>
        <v>541.84</v>
      </c>
      <c r="J391" s="28">
        <f>Source!AU318</f>
        <v>61</v>
      </c>
      <c r="K391" s="31">
        <f>SUM(T382:T390)</f>
        <v>30532.95</v>
      </c>
    </row>
    <row r="392" spans="1:29" ht="14.5" x14ac:dyDescent="0.25">
      <c r="A392" s="35"/>
      <c r="B392" s="35"/>
      <c r="C392" s="35" t="s">
        <v>1032</v>
      </c>
      <c r="D392" s="36" t="s">
        <v>1033</v>
      </c>
      <c r="E392" s="37">
        <f>Source!AQ317</f>
        <v>29.7</v>
      </c>
      <c r="F392" s="38"/>
      <c r="G392" s="39" t="s">
        <v>1087</v>
      </c>
      <c r="H392" s="37">
        <f>Source!AV318</f>
        <v>1.0669999999999999</v>
      </c>
      <c r="I392" s="38">
        <f>Source!U317</f>
        <v>69.971299199999976</v>
      </c>
      <c r="J392" s="37"/>
      <c r="K392" s="38"/>
    </row>
    <row r="393" spans="1:29" ht="14" x14ac:dyDescent="0.25">
      <c r="C393" s="40" t="s">
        <v>1034</v>
      </c>
      <c r="H393" s="60">
        <f>I384+I385+I387+I390+I391+SUM(I388:I389)-SUMIF(AC388:AC389, 5, I388:I389)-SUMIF(AC388:AC389, 6, I388:I389)</f>
        <v>8294.67</v>
      </c>
      <c r="I393" s="60"/>
      <c r="J393" s="60">
        <f>K384+K385+K387+K390+K391+SUM(K388:K389)-SUMIF(AC388:AC389, 5, K388:K389)-SUMIF(AC388:AC389, 6, K388:K389)</f>
        <v>225911.84</v>
      </c>
      <c r="K393" s="60"/>
    </row>
    <row r="394" spans="1:29" ht="14" hidden="1" x14ac:dyDescent="0.25">
      <c r="C394" s="40" t="s">
        <v>1035</v>
      </c>
      <c r="H394" s="54">
        <f>SUMIF(AC388:AC389, 5, I388:I389)+SUMIF(AC388:AC389, 6, I388:I389)</f>
        <v>0</v>
      </c>
      <c r="I394" s="54"/>
      <c r="J394" s="54">
        <f>SUMIF(AC388:AC389, 5, K388:K389)+SUMIF(AC388:AC389, 6, K388:K389)</f>
        <v>0</v>
      </c>
      <c r="K394" s="54"/>
    </row>
    <row r="395" spans="1:29" ht="14" x14ac:dyDescent="0.25">
      <c r="C395" s="40" t="s">
        <v>1036</v>
      </c>
      <c r="H395" s="54">
        <f>I384+I385+I387+I390+I391+SUM(I388:I389)</f>
        <v>8294.67</v>
      </c>
      <c r="I395" s="54"/>
      <c r="J395" s="54">
        <f>K384+K385+K387+K390+K391+SUM(K388:K389)</f>
        <v>225911.84</v>
      </c>
      <c r="K395" s="54"/>
      <c r="O395" s="41">
        <f>I384+I385+I387+I390+I391+SUM(I388:I389)</f>
        <v>8294.67</v>
      </c>
      <c r="P395" s="41">
        <f>K384+K385+K387+K390+K391+SUM(K388:K389)</f>
        <v>225911.84</v>
      </c>
    </row>
    <row r="397" spans="1:29" ht="43.5" x14ac:dyDescent="0.25">
      <c r="A397" s="27">
        <v>21</v>
      </c>
      <c r="B397" s="27" t="str">
        <f>Source!F323</f>
        <v>3.16-6-5</v>
      </c>
      <c r="C397" s="27" t="s">
        <v>494</v>
      </c>
      <c r="D397" s="29" t="str">
        <f>Source!H323</f>
        <v>100 м трубопровода</v>
      </c>
      <c r="E397" s="28">
        <f>Source!I323</f>
        <v>1.3</v>
      </c>
      <c r="F397" s="31"/>
      <c r="G397" s="30"/>
      <c r="H397" s="28"/>
      <c r="I397" s="31"/>
      <c r="J397" s="28"/>
      <c r="K397" s="31"/>
      <c r="Q397">
        <f>Source!X323</f>
        <v>786.67</v>
      </c>
      <c r="R397">
        <f>Source!X324</f>
        <v>44329.120000000003</v>
      </c>
      <c r="S397">
        <f>Source!Y323</f>
        <v>440.25</v>
      </c>
      <c r="T397">
        <f>Source!Y324</f>
        <v>24808.04</v>
      </c>
      <c r="U397">
        <f>ROUND((175/100)*ROUND(Source!R323, 2), 2)</f>
        <v>20.39</v>
      </c>
      <c r="V397">
        <f>ROUND((0/100)*ROUND(Source!R324, 2), 2)</f>
        <v>0</v>
      </c>
      <c r="AC397">
        <v>0</v>
      </c>
    </row>
    <row r="398" spans="1:29" x14ac:dyDescent="0.25">
      <c r="C398" s="32" t="str">
        <f>"Объем: "&amp;Source!I323&amp;"=(130)/"&amp;"100"</f>
        <v>Объем: 1,3=(130)/100</v>
      </c>
    </row>
    <row r="399" spans="1:29" ht="14.5" x14ac:dyDescent="0.25">
      <c r="A399" s="27"/>
      <c r="B399" s="27"/>
      <c r="C399" s="27" t="s">
        <v>1010</v>
      </c>
      <c r="D399" s="29"/>
      <c r="E399" s="28"/>
      <c r="F399" s="31">
        <f>Source!AO323</f>
        <v>370.95</v>
      </c>
      <c r="G399" s="33" t="s">
        <v>1087</v>
      </c>
      <c r="H399" s="28">
        <f>Source!AV324</f>
        <v>1.0669999999999999</v>
      </c>
      <c r="I399" s="31">
        <f>Source!S323</f>
        <v>710.07</v>
      </c>
      <c r="J399" s="28">
        <f>IF(Source!BA324&lt;&gt; 0, Source!BA324, 1)</f>
        <v>56.35</v>
      </c>
      <c r="K399" s="31">
        <f>Source!S324</f>
        <v>40012.44</v>
      </c>
    </row>
    <row r="400" spans="1:29" ht="14.5" x14ac:dyDescent="0.25">
      <c r="A400" s="27"/>
      <c r="B400" s="27"/>
      <c r="C400" s="27" t="s">
        <v>1012</v>
      </c>
      <c r="D400" s="29"/>
      <c r="E400" s="28"/>
      <c r="F400" s="31">
        <f>Source!AM323</f>
        <v>41.95</v>
      </c>
      <c r="G400" s="33" t="s">
        <v>1088</v>
      </c>
      <c r="H400" s="28">
        <f>Source!AV324</f>
        <v>1.0669999999999999</v>
      </c>
      <c r="I400" s="31">
        <f>Source!Q323</f>
        <v>87.28</v>
      </c>
      <c r="J400" s="28">
        <f>IF(Source!BB324&lt;&gt; 0, Source!BB324, 1)</f>
        <v>16.22</v>
      </c>
      <c r="K400" s="31">
        <f>Source!Q324</f>
        <v>1415.68</v>
      </c>
    </row>
    <row r="401" spans="1:29" ht="14.5" x14ac:dyDescent="0.25">
      <c r="A401" s="27"/>
      <c r="B401" s="27"/>
      <c r="C401" s="27" t="s">
        <v>1014</v>
      </c>
      <c r="D401" s="29"/>
      <c r="E401" s="28"/>
      <c r="F401" s="31">
        <f>Source!AN323</f>
        <v>5.6</v>
      </c>
      <c r="G401" s="33" t="s">
        <v>1088</v>
      </c>
      <c r="H401" s="28">
        <f>Source!AV324</f>
        <v>1.0669999999999999</v>
      </c>
      <c r="I401" s="34">
        <f>Source!R323</f>
        <v>11.65</v>
      </c>
      <c r="J401" s="28">
        <f>IF(Source!BS324&lt;&gt; 0, Source!BS324, 1)</f>
        <v>56.35</v>
      </c>
      <c r="K401" s="34">
        <f>Source!R324</f>
        <v>656.48</v>
      </c>
    </row>
    <row r="402" spans="1:29" ht="14.5" x14ac:dyDescent="0.25">
      <c r="A402" s="27"/>
      <c r="B402" s="27"/>
      <c r="C402" s="27" t="s">
        <v>1015</v>
      </c>
      <c r="D402" s="29"/>
      <c r="E402" s="28"/>
      <c r="F402" s="31">
        <f>Source!AL323</f>
        <v>34.92</v>
      </c>
      <c r="G402" s="33" t="s">
        <v>3</v>
      </c>
      <c r="H402" s="28">
        <f>Source!AW324</f>
        <v>1</v>
      </c>
      <c r="I402" s="31">
        <f>Source!P323</f>
        <v>45.4</v>
      </c>
      <c r="J402" s="28">
        <f>IF(Source!BC324&lt;&gt; 0, Source!BC324, 1)</f>
        <v>7.13</v>
      </c>
      <c r="K402" s="31">
        <f>Source!P324</f>
        <v>323.7</v>
      </c>
    </row>
    <row r="403" spans="1:29" ht="56" x14ac:dyDescent="0.25">
      <c r="A403" s="27" t="s">
        <v>496</v>
      </c>
      <c r="B403" s="27" t="str">
        <f>Source!F325</f>
        <v>1.12-1-44</v>
      </c>
      <c r="C403" s="27" t="s">
        <v>498</v>
      </c>
      <c r="D403" s="29" t="str">
        <f>Source!H325</f>
        <v>м</v>
      </c>
      <c r="E403" s="28">
        <f>Source!I325</f>
        <v>130</v>
      </c>
      <c r="F403" s="31">
        <f>Source!AK325</f>
        <v>35.979999999999997</v>
      </c>
      <c r="G403" s="33" t="s">
        <v>3</v>
      </c>
      <c r="H403" s="28">
        <f>Source!AW326</f>
        <v>1</v>
      </c>
      <c r="I403" s="31">
        <f>Source!O325</f>
        <v>4677.3999999999996</v>
      </c>
      <c r="J403" s="28">
        <f>IF(Source!BC326&lt;&gt; 0, Source!BC326, 1)</f>
        <v>24.45</v>
      </c>
      <c r="K403" s="31">
        <f>Source!O326</f>
        <v>114362.43</v>
      </c>
      <c r="Q403">
        <f>Source!X325</f>
        <v>0</v>
      </c>
      <c r="R403">
        <f>Source!X326</f>
        <v>0</v>
      </c>
      <c r="S403">
        <f>Source!Y325</f>
        <v>0</v>
      </c>
      <c r="T403">
        <f>Source!Y326</f>
        <v>0</v>
      </c>
      <c r="U403">
        <f>ROUND((175/100)*ROUND(Source!R325, 2), 2)</f>
        <v>0</v>
      </c>
      <c r="V403">
        <f>ROUND((0/100)*ROUND(Source!R326, 2), 2)</f>
        <v>0</v>
      </c>
      <c r="AC403">
        <v>3</v>
      </c>
    </row>
    <row r="404" spans="1:29" ht="14.5" x14ac:dyDescent="0.25">
      <c r="A404" s="27"/>
      <c r="B404" s="27"/>
      <c r="C404" s="27" t="s">
        <v>1029</v>
      </c>
      <c r="D404" s="29" t="s">
        <v>1030</v>
      </c>
      <c r="E404" s="28">
        <f>Source!BZ324</f>
        <v>109</v>
      </c>
      <c r="F404" s="31"/>
      <c r="G404" s="30"/>
      <c r="H404" s="28"/>
      <c r="I404" s="31">
        <f>SUM(Q397:Q403)</f>
        <v>786.67</v>
      </c>
      <c r="J404" s="28">
        <f>Source!AT324</f>
        <v>109</v>
      </c>
      <c r="K404" s="31">
        <f>SUM(R397:R403)</f>
        <v>44329.120000000003</v>
      </c>
    </row>
    <row r="405" spans="1:29" ht="14.5" x14ac:dyDescent="0.25">
      <c r="A405" s="27"/>
      <c r="B405" s="27"/>
      <c r="C405" s="27" t="s">
        <v>1031</v>
      </c>
      <c r="D405" s="29" t="s">
        <v>1030</v>
      </c>
      <c r="E405" s="28">
        <f>Source!CA324</f>
        <v>61</v>
      </c>
      <c r="F405" s="31"/>
      <c r="G405" s="30"/>
      <c r="H405" s="28"/>
      <c r="I405" s="31">
        <f>SUM(S397:S404)</f>
        <v>440.25</v>
      </c>
      <c r="J405" s="28">
        <f>Source!AU324</f>
        <v>61</v>
      </c>
      <c r="K405" s="31">
        <f>SUM(T397:T404)</f>
        <v>24808.04</v>
      </c>
    </row>
    <row r="406" spans="1:29" ht="14.5" x14ac:dyDescent="0.25">
      <c r="A406" s="35"/>
      <c r="B406" s="35"/>
      <c r="C406" s="35" t="s">
        <v>1032</v>
      </c>
      <c r="D406" s="36" t="s">
        <v>1033</v>
      </c>
      <c r="E406" s="37">
        <f>Source!AQ323</f>
        <v>29.7</v>
      </c>
      <c r="F406" s="38"/>
      <c r="G406" s="39" t="s">
        <v>1087</v>
      </c>
      <c r="H406" s="37">
        <f>Source!AV324</f>
        <v>1.0669999999999999</v>
      </c>
      <c r="I406" s="38">
        <f>Source!U323</f>
        <v>56.85168059999998</v>
      </c>
      <c r="J406" s="37"/>
      <c r="K406" s="38"/>
    </row>
    <row r="407" spans="1:29" ht="14" x14ac:dyDescent="0.25">
      <c r="C407" s="40" t="s">
        <v>1034</v>
      </c>
      <c r="H407" s="60">
        <f>I399+I400+I402+I404+I405+SUM(I403:I403)-SUMIF(AC403:AC403, 5, I403:I403)-SUMIF(AC403:AC403, 6, I403:I403)</f>
        <v>6747.07</v>
      </c>
      <c r="I407" s="60"/>
      <c r="J407" s="60">
        <f>K399+K400+K402+K404+K405+SUM(K403:K403)-SUMIF(AC403:AC403, 5, K403:K403)-SUMIF(AC403:AC403, 6, K403:K403)</f>
        <v>225251.41</v>
      </c>
      <c r="K407" s="60"/>
    </row>
    <row r="408" spans="1:29" ht="14" hidden="1" x14ac:dyDescent="0.25">
      <c r="C408" s="40" t="s">
        <v>1035</v>
      </c>
      <c r="H408" s="54">
        <f>SUMIF(AC403:AC403, 5, I403:I403)+SUMIF(AC403:AC403, 6, I403:I403)</f>
        <v>0</v>
      </c>
      <c r="I408" s="54"/>
      <c r="J408" s="54">
        <f>SUMIF(AC403:AC403, 5, K403:K403)+SUMIF(AC403:AC403, 6, K403:K403)</f>
        <v>0</v>
      </c>
      <c r="K408" s="54"/>
    </row>
    <row r="409" spans="1:29" ht="14" x14ac:dyDescent="0.25">
      <c r="C409" s="40" t="s">
        <v>1036</v>
      </c>
      <c r="H409" s="54">
        <f>I399+I400+I402+I404+I405+SUM(I403:I403)</f>
        <v>6747.07</v>
      </c>
      <c r="I409" s="54"/>
      <c r="J409" s="54">
        <f>K399+K400+K402+K404+K405+SUM(K403:K403)</f>
        <v>225251.41</v>
      </c>
      <c r="K409" s="54"/>
      <c r="O409" s="41">
        <f>I399+I400+I402+I404+I405+SUM(I403:I403)</f>
        <v>6747.07</v>
      </c>
      <c r="P409" s="41">
        <f>K399+K400+K402+K404+K405+SUM(K403:K403)</f>
        <v>225251.41</v>
      </c>
    </row>
    <row r="411" spans="1:29" ht="43.5" x14ac:dyDescent="0.25">
      <c r="A411" s="27">
        <v>22</v>
      </c>
      <c r="B411" s="27" t="str">
        <f>Source!F327</f>
        <v>3.16-6-6</v>
      </c>
      <c r="C411" s="27" t="s">
        <v>502</v>
      </c>
      <c r="D411" s="29" t="str">
        <f>Source!H327</f>
        <v>100 м трубопровода</v>
      </c>
      <c r="E411" s="28">
        <f>Source!I327</f>
        <v>0.75</v>
      </c>
      <c r="F411" s="31"/>
      <c r="G411" s="30"/>
      <c r="H411" s="28"/>
      <c r="I411" s="31"/>
      <c r="J411" s="28"/>
      <c r="K411" s="31"/>
      <c r="Q411">
        <f>Source!X327</f>
        <v>574.22</v>
      </c>
      <c r="R411">
        <f>Source!X328</f>
        <v>32357.47</v>
      </c>
      <c r="S411">
        <f>Source!Y327</f>
        <v>321.35000000000002</v>
      </c>
      <c r="T411">
        <f>Source!Y328</f>
        <v>18108.310000000001</v>
      </c>
      <c r="U411">
        <f>ROUND((175/100)*ROUND(Source!R327, 2), 2)</f>
        <v>23.98</v>
      </c>
      <c r="V411">
        <f>ROUND((0/100)*ROUND(Source!R328, 2), 2)</f>
        <v>0</v>
      </c>
      <c r="AC411">
        <v>0</v>
      </c>
    </row>
    <row r="412" spans="1:29" x14ac:dyDescent="0.25">
      <c r="C412" s="32" t="str">
        <f>"Объем: "&amp;Source!I327&amp;"=(75)/"&amp;"100"</f>
        <v>Объем: 0,75=(75)/100</v>
      </c>
    </row>
    <row r="413" spans="1:29" ht="14.5" x14ac:dyDescent="0.25">
      <c r="A413" s="27"/>
      <c r="B413" s="27"/>
      <c r="C413" s="27" t="s">
        <v>1010</v>
      </c>
      <c r="D413" s="29"/>
      <c r="E413" s="28"/>
      <c r="F413" s="31">
        <f>Source!AO327</f>
        <v>464.63</v>
      </c>
      <c r="G413" s="33" t="s">
        <v>1087</v>
      </c>
      <c r="H413" s="28">
        <f>Source!AV328</f>
        <v>1.0669999999999999</v>
      </c>
      <c r="I413" s="31">
        <f>Source!S327</f>
        <v>513.11</v>
      </c>
      <c r="J413" s="28">
        <f>IF(Source!BA328&lt;&gt; 0, Source!BA328, 1)</f>
        <v>56.35</v>
      </c>
      <c r="K413" s="31">
        <f>Source!S328</f>
        <v>28913.75</v>
      </c>
    </row>
    <row r="414" spans="1:29" ht="14.5" x14ac:dyDescent="0.25">
      <c r="A414" s="27"/>
      <c r="B414" s="27"/>
      <c r="C414" s="27" t="s">
        <v>1012</v>
      </c>
      <c r="D414" s="29"/>
      <c r="E414" s="28"/>
      <c r="F414" s="31">
        <f>Source!AM327</f>
        <v>80.319999999999993</v>
      </c>
      <c r="G414" s="33" t="s">
        <v>1088</v>
      </c>
      <c r="H414" s="28">
        <f>Source!AV328</f>
        <v>1.0669999999999999</v>
      </c>
      <c r="I414" s="31">
        <f>Source!Q327</f>
        <v>96.41</v>
      </c>
      <c r="J414" s="28">
        <f>IF(Source!BB328&lt;&gt; 0, Source!BB328, 1)</f>
        <v>16.61</v>
      </c>
      <c r="K414" s="31">
        <f>Source!Q328</f>
        <v>1601.37</v>
      </c>
    </row>
    <row r="415" spans="1:29" ht="14.5" x14ac:dyDescent="0.25">
      <c r="A415" s="27"/>
      <c r="B415" s="27"/>
      <c r="C415" s="27" t="s">
        <v>1014</v>
      </c>
      <c r="D415" s="29"/>
      <c r="E415" s="28"/>
      <c r="F415" s="31">
        <f>Source!AN327</f>
        <v>11.41</v>
      </c>
      <c r="G415" s="33" t="s">
        <v>1088</v>
      </c>
      <c r="H415" s="28">
        <f>Source!AV328</f>
        <v>1.0669999999999999</v>
      </c>
      <c r="I415" s="34">
        <f>Source!R327</f>
        <v>13.7</v>
      </c>
      <c r="J415" s="28">
        <f>IF(Source!BS328&lt;&gt; 0, Source!BS328, 1)</f>
        <v>56.35</v>
      </c>
      <c r="K415" s="34">
        <f>Source!R328</f>
        <v>772</v>
      </c>
    </row>
    <row r="416" spans="1:29" ht="14.5" x14ac:dyDescent="0.25">
      <c r="A416" s="27"/>
      <c r="B416" s="27"/>
      <c r="C416" s="27" t="s">
        <v>1015</v>
      </c>
      <c r="D416" s="29"/>
      <c r="E416" s="28"/>
      <c r="F416" s="31">
        <f>Source!AL327</f>
        <v>61.21</v>
      </c>
      <c r="G416" s="33" t="s">
        <v>3</v>
      </c>
      <c r="H416" s="28">
        <f>Source!AW328</f>
        <v>1</v>
      </c>
      <c r="I416" s="31">
        <f>Source!P327</f>
        <v>45.91</v>
      </c>
      <c r="J416" s="28">
        <f>IF(Source!BC328&lt;&gt; 0, Source!BC328, 1)</f>
        <v>9.27</v>
      </c>
      <c r="K416" s="31">
        <f>Source!P328</f>
        <v>425.59</v>
      </c>
    </row>
    <row r="417" spans="1:29" ht="56" x14ac:dyDescent="0.25">
      <c r="A417" s="27" t="s">
        <v>504</v>
      </c>
      <c r="B417" s="27" t="str">
        <f>Source!F329</f>
        <v>1.13-4-47</v>
      </c>
      <c r="C417" s="27" t="s">
        <v>506</v>
      </c>
      <c r="D417" s="29" t="str">
        <f>Source!H329</f>
        <v>шт.</v>
      </c>
      <c r="E417" s="28">
        <f>Source!I329</f>
        <v>1</v>
      </c>
      <c r="F417" s="31">
        <f>Source!AK329</f>
        <v>256.39</v>
      </c>
      <c r="G417" s="33" t="s">
        <v>3</v>
      </c>
      <c r="H417" s="28">
        <f>Source!AW330</f>
        <v>1</v>
      </c>
      <c r="I417" s="31">
        <f>Source!O329</f>
        <v>256.39</v>
      </c>
      <c r="J417" s="28">
        <f>IF(Source!BC330&lt;&gt; 0, Source!BC330, 1)</f>
        <v>7.43</v>
      </c>
      <c r="K417" s="31">
        <f>Source!O330</f>
        <v>1904.98</v>
      </c>
      <c r="Q417">
        <f>Source!X329</f>
        <v>0</v>
      </c>
      <c r="R417">
        <f>Source!X330</f>
        <v>0</v>
      </c>
      <c r="S417">
        <f>Source!Y329</f>
        <v>0</v>
      </c>
      <c r="T417">
        <f>Source!Y330</f>
        <v>0</v>
      </c>
      <c r="U417">
        <f>ROUND((175/100)*ROUND(Source!R329, 2), 2)</f>
        <v>0</v>
      </c>
      <c r="V417">
        <f>ROUND((0/100)*ROUND(Source!R330, 2), 2)</f>
        <v>0</v>
      </c>
      <c r="AC417">
        <v>3</v>
      </c>
    </row>
    <row r="418" spans="1:29" ht="56" x14ac:dyDescent="0.25">
      <c r="A418" s="27" t="s">
        <v>508</v>
      </c>
      <c r="B418" s="27" t="str">
        <f>Source!F331</f>
        <v>1.12-1-45</v>
      </c>
      <c r="C418" s="27" t="s">
        <v>510</v>
      </c>
      <c r="D418" s="29" t="str">
        <f>Source!H331</f>
        <v>м</v>
      </c>
      <c r="E418" s="28">
        <f>Source!I331</f>
        <v>75</v>
      </c>
      <c r="F418" s="31">
        <f>Source!AK331</f>
        <v>44.5</v>
      </c>
      <c r="G418" s="33" t="s">
        <v>3</v>
      </c>
      <c r="H418" s="28">
        <f>Source!AW332</f>
        <v>1</v>
      </c>
      <c r="I418" s="31">
        <f>Source!O331</f>
        <v>3337.5</v>
      </c>
      <c r="J418" s="28">
        <f>IF(Source!BC332&lt;&gt; 0, Source!BC332, 1)</f>
        <v>20.47</v>
      </c>
      <c r="K418" s="31">
        <f>Source!O332</f>
        <v>68318.63</v>
      </c>
      <c r="Q418">
        <f>Source!X331</f>
        <v>0</v>
      </c>
      <c r="R418">
        <f>Source!X332</f>
        <v>0</v>
      </c>
      <c r="S418">
        <f>Source!Y331</f>
        <v>0</v>
      </c>
      <c r="T418">
        <f>Source!Y332</f>
        <v>0</v>
      </c>
      <c r="U418">
        <f>ROUND((175/100)*ROUND(Source!R331, 2), 2)</f>
        <v>0</v>
      </c>
      <c r="V418">
        <f>ROUND((0/100)*ROUND(Source!R332, 2), 2)</f>
        <v>0</v>
      </c>
      <c r="AC418">
        <v>3</v>
      </c>
    </row>
    <row r="419" spans="1:29" ht="14.5" x14ac:dyDescent="0.25">
      <c r="A419" s="27"/>
      <c r="B419" s="27"/>
      <c r="C419" s="27" t="s">
        <v>1029</v>
      </c>
      <c r="D419" s="29" t="s">
        <v>1030</v>
      </c>
      <c r="E419" s="28">
        <f>Source!BZ328</f>
        <v>109</v>
      </c>
      <c r="F419" s="31"/>
      <c r="G419" s="30"/>
      <c r="H419" s="28"/>
      <c r="I419" s="31">
        <f>SUM(Q411:Q418)</f>
        <v>574.22</v>
      </c>
      <c r="J419" s="28">
        <f>Source!AT328</f>
        <v>109</v>
      </c>
      <c r="K419" s="31">
        <f>SUM(R411:R418)</f>
        <v>32357.47</v>
      </c>
    </row>
    <row r="420" spans="1:29" ht="14.5" x14ac:dyDescent="0.25">
      <c r="A420" s="27"/>
      <c r="B420" s="27"/>
      <c r="C420" s="27" t="s">
        <v>1031</v>
      </c>
      <c r="D420" s="29" t="s">
        <v>1030</v>
      </c>
      <c r="E420" s="28">
        <f>Source!CA328</f>
        <v>61</v>
      </c>
      <c r="F420" s="31"/>
      <c r="G420" s="30"/>
      <c r="H420" s="28"/>
      <c r="I420" s="31">
        <f>SUM(S411:S419)</f>
        <v>321.35000000000002</v>
      </c>
      <c r="J420" s="28">
        <f>Source!AU328</f>
        <v>61</v>
      </c>
      <c r="K420" s="31">
        <f>SUM(T411:T419)</f>
        <v>18108.310000000001</v>
      </c>
    </row>
    <row r="421" spans="1:29" ht="14.5" x14ac:dyDescent="0.25">
      <c r="A421" s="35"/>
      <c r="B421" s="35"/>
      <c r="C421" s="35" t="s">
        <v>1032</v>
      </c>
      <c r="D421" s="36" t="s">
        <v>1033</v>
      </c>
      <c r="E421" s="37">
        <f>Source!AQ327</f>
        <v>37.200000000000003</v>
      </c>
      <c r="F421" s="38"/>
      <c r="G421" s="39" t="s">
        <v>1087</v>
      </c>
      <c r="H421" s="37">
        <f>Source!AV328</f>
        <v>1.0669999999999999</v>
      </c>
      <c r="I421" s="38">
        <f>Source!U327</f>
        <v>41.081634000000001</v>
      </c>
      <c r="J421" s="37"/>
      <c r="K421" s="38"/>
    </row>
    <row r="422" spans="1:29" ht="14" x14ac:dyDescent="0.25">
      <c r="C422" s="40" t="s">
        <v>1034</v>
      </c>
      <c r="H422" s="60">
        <f>I413+I414+I416+I419+I420+SUM(I417:I418)-SUMIF(AC417:AC418, 5, I417:I418)-SUMIF(AC417:AC418, 6, I417:I418)</f>
        <v>5144.8899999999994</v>
      </c>
      <c r="I422" s="60"/>
      <c r="J422" s="60">
        <f>K413+K414+K416+K419+K420+SUM(K417:K418)-SUMIF(AC417:AC418, 5, K417:K418)-SUMIF(AC417:AC418, 6, K417:K418)</f>
        <v>151630.1</v>
      </c>
      <c r="K422" s="60"/>
    </row>
    <row r="423" spans="1:29" ht="14" hidden="1" x14ac:dyDescent="0.25">
      <c r="C423" s="40" t="s">
        <v>1035</v>
      </c>
      <c r="H423" s="54">
        <f>SUMIF(AC417:AC418, 5, I417:I418)+SUMIF(AC417:AC418, 6, I417:I418)</f>
        <v>0</v>
      </c>
      <c r="I423" s="54"/>
      <c r="J423" s="54">
        <f>SUMIF(AC417:AC418, 5, K417:K418)+SUMIF(AC417:AC418, 6, K417:K418)</f>
        <v>0</v>
      </c>
      <c r="K423" s="54"/>
    </row>
    <row r="424" spans="1:29" ht="14" x14ac:dyDescent="0.25">
      <c r="C424" s="40" t="s">
        <v>1036</v>
      </c>
      <c r="H424" s="54">
        <f>I413+I414+I416+I419+I420+SUM(I417:I418)</f>
        <v>5144.8899999999994</v>
      </c>
      <c r="I424" s="54"/>
      <c r="J424" s="54">
        <f>K413+K414+K416+K419+K420+SUM(K417:K418)</f>
        <v>151630.1</v>
      </c>
      <c r="K424" s="54"/>
      <c r="O424" s="41">
        <f>I413+I414+I416+I419+I420+SUM(I417:I418)</f>
        <v>5144.8899999999994</v>
      </c>
      <c r="P424" s="41">
        <f>K413+K414+K416+K419+K420+SUM(K417:K418)</f>
        <v>151630.1</v>
      </c>
    </row>
    <row r="426" spans="1:29" ht="43.5" x14ac:dyDescent="0.25">
      <c r="A426" s="27">
        <v>23</v>
      </c>
      <c r="B426" s="27" t="str">
        <f>Source!F333</f>
        <v>3.16-10-3</v>
      </c>
      <c r="C426" s="27" t="s">
        <v>514</v>
      </c>
      <c r="D426" s="29" t="str">
        <f>Source!H333</f>
        <v>100 м трубопровода</v>
      </c>
      <c r="E426" s="28">
        <f>Source!I333</f>
        <v>1.75</v>
      </c>
      <c r="F426" s="31"/>
      <c r="G426" s="30"/>
      <c r="H426" s="28"/>
      <c r="I426" s="31"/>
      <c r="J426" s="28"/>
      <c r="K426" s="31"/>
      <c r="Q426">
        <f>Source!X333</f>
        <v>2368.3000000000002</v>
      </c>
      <c r="R426">
        <f>Source!X334</f>
        <v>133453.56</v>
      </c>
      <c r="S426">
        <f>Source!Y333</f>
        <v>1325.38</v>
      </c>
      <c r="T426">
        <f>Source!Y334</f>
        <v>74685.02</v>
      </c>
      <c r="U426">
        <f>ROUND((175/100)*ROUND(Source!R333, 2), 2)</f>
        <v>69.11</v>
      </c>
      <c r="V426">
        <f>ROUND((0/100)*ROUND(Source!R334, 2), 2)</f>
        <v>0</v>
      </c>
      <c r="AC426">
        <v>0</v>
      </c>
    </row>
    <row r="427" spans="1:29" x14ac:dyDescent="0.25">
      <c r="C427" s="32" t="str">
        <f>"Объем: "&amp;Source!I333&amp;"=(175)/"&amp;"100"</f>
        <v>Объем: 1,75=(175)/100</v>
      </c>
    </row>
    <row r="428" spans="1:29" ht="14.5" x14ac:dyDescent="0.25">
      <c r="A428" s="27"/>
      <c r="B428" s="27"/>
      <c r="C428" s="27" t="s">
        <v>1010</v>
      </c>
      <c r="D428" s="29"/>
      <c r="E428" s="28"/>
      <c r="F428" s="31">
        <f>Source!AO333</f>
        <v>827.87</v>
      </c>
      <c r="G428" s="33" t="s">
        <v>1087</v>
      </c>
      <c r="H428" s="28">
        <f>Source!AV334</f>
        <v>1.0669999999999999</v>
      </c>
      <c r="I428" s="31">
        <f>Source!S333</f>
        <v>2133.2600000000002</v>
      </c>
      <c r="J428" s="28">
        <f>IF(Source!BA334&lt;&gt; 0, Source!BA334, 1)</f>
        <v>56.35</v>
      </c>
      <c r="K428" s="31">
        <f>Source!S334</f>
        <v>120209.2</v>
      </c>
    </row>
    <row r="429" spans="1:29" ht="14.5" x14ac:dyDescent="0.25">
      <c r="A429" s="27"/>
      <c r="B429" s="27"/>
      <c r="C429" s="27" t="s">
        <v>1012</v>
      </c>
      <c r="D429" s="29"/>
      <c r="E429" s="28"/>
      <c r="F429" s="31">
        <f>Source!AM333</f>
        <v>105.25</v>
      </c>
      <c r="G429" s="33" t="s">
        <v>1088</v>
      </c>
      <c r="H429" s="28">
        <f>Source!AV334</f>
        <v>1.0669999999999999</v>
      </c>
      <c r="I429" s="31">
        <f>Source!Q333</f>
        <v>294.79000000000002</v>
      </c>
      <c r="J429" s="28">
        <f>IF(Source!BB334&lt;&gt; 0, Source!BB334, 1)</f>
        <v>16.190000000000001</v>
      </c>
      <c r="K429" s="31">
        <f>Source!Q334</f>
        <v>4772.6499999999996</v>
      </c>
    </row>
    <row r="430" spans="1:29" ht="14.5" x14ac:dyDescent="0.25">
      <c r="A430" s="27"/>
      <c r="B430" s="27"/>
      <c r="C430" s="27" t="s">
        <v>1014</v>
      </c>
      <c r="D430" s="29"/>
      <c r="E430" s="28"/>
      <c r="F430" s="31">
        <f>Source!AN333</f>
        <v>14.1</v>
      </c>
      <c r="G430" s="33" t="s">
        <v>1088</v>
      </c>
      <c r="H430" s="28">
        <f>Source!AV334</f>
        <v>1.0669999999999999</v>
      </c>
      <c r="I430" s="34">
        <f>Source!R333</f>
        <v>39.49</v>
      </c>
      <c r="J430" s="28">
        <f>IF(Source!BS334&lt;&gt; 0, Source!BS334, 1)</f>
        <v>56.35</v>
      </c>
      <c r="K430" s="34">
        <f>Source!R334</f>
        <v>2225.2600000000002</v>
      </c>
    </row>
    <row r="431" spans="1:29" ht="14.5" x14ac:dyDescent="0.25">
      <c r="A431" s="27"/>
      <c r="B431" s="27"/>
      <c r="C431" s="27" t="s">
        <v>1015</v>
      </c>
      <c r="D431" s="29"/>
      <c r="E431" s="28"/>
      <c r="F431" s="31">
        <f>Source!AL333</f>
        <v>46.7</v>
      </c>
      <c r="G431" s="33" t="s">
        <v>3</v>
      </c>
      <c r="H431" s="28">
        <f>Source!AW334</f>
        <v>1</v>
      </c>
      <c r="I431" s="31">
        <f>Source!P333</f>
        <v>81.73</v>
      </c>
      <c r="J431" s="28">
        <f>IF(Source!BC334&lt;&gt; 0, Source!BC334, 1)</f>
        <v>11.11</v>
      </c>
      <c r="K431" s="31">
        <f>Source!P334</f>
        <v>908.02</v>
      </c>
    </row>
    <row r="432" spans="1:29" ht="70" x14ac:dyDescent="0.25">
      <c r="A432" s="27" t="s">
        <v>516</v>
      </c>
      <c r="B432" s="27" t="str">
        <f>Source!F335</f>
        <v>1.12-1-47</v>
      </c>
      <c r="C432" s="27" t="s">
        <v>518</v>
      </c>
      <c r="D432" s="29" t="str">
        <f>Source!H335</f>
        <v>м</v>
      </c>
      <c r="E432" s="28">
        <f>Source!I335</f>
        <v>175</v>
      </c>
      <c r="F432" s="31">
        <f>Source!AK335</f>
        <v>79.040000000000006</v>
      </c>
      <c r="G432" s="33" t="s">
        <v>3</v>
      </c>
      <c r="H432" s="28">
        <f>Source!AW336</f>
        <v>1</v>
      </c>
      <c r="I432" s="31">
        <f>Source!O335</f>
        <v>13832</v>
      </c>
      <c r="J432" s="28">
        <f>IF(Source!BC336&lt;&gt; 0, Source!BC336, 1)</f>
        <v>22.43</v>
      </c>
      <c r="K432" s="31">
        <f>Source!O336</f>
        <v>310251.76</v>
      </c>
      <c r="Q432">
        <f>Source!X335</f>
        <v>0</v>
      </c>
      <c r="R432">
        <f>Source!X336</f>
        <v>0</v>
      </c>
      <c r="S432">
        <f>Source!Y335</f>
        <v>0</v>
      </c>
      <c r="T432">
        <f>Source!Y336</f>
        <v>0</v>
      </c>
      <c r="U432">
        <f>ROUND((175/100)*ROUND(Source!R335, 2), 2)</f>
        <v>0</v>
      </c>
      <c r="V432">
        <f>ROUND((0/100)*ROUND(Source!R336, 2), 2)</f>
        <v>0</v>
      </c>
      <c r="AC432">
        <v>3</v>
      </c>
    </row>
    <row r="433" spans="1:29" ht="14.5" x14ac:dyDescent="0.25">
      <c r="A433" s="27"/>
      <c r="B433" s="27"/>
      <c r="C433" s="27" t="s">
        <v>1029</v>
      </c>
      <c r="D433" s="29" t="s">
        <v>1030</v>
      </c>
      <c r="E433" s="28">
        <f>Source!BZ334</f>
        <v>109</v>
      </c>
      <c r="F433" s="31"/>
      <c r="G433" s="30"/>
      <c r="H433" s="28"/>
      <c r="I433" s="31">
        <f>SUM(Q426:Q432)</f>
        <v>2368.3000000000002</v>
      </c>
      <c r="J433" s="28">
        <f>Source!AT334</f>
        <v>109</v>
      </c>
      <c r="K433" s="31">
        <f>SUM(R426:R432)</f>
        <v>133453.56</v>
      </c>
    </row>
    <row r="434" spans="1:29" ht="14.5" x14ac:dyDescent="0.25">
      <c r="A434" s="27"/>
      <c r="B434" s="27"/>
      <c r="C434" s="27" t="s">
        <v>1031</v>
      </c>
      <c r="D434" s="29" t="s">
        <v>1030</v>
      </c>
      <c r="E434" s="28">
        <f>Source!CA334</f>
        <v>61</v>
      </c>
      <c r="F434" s="31"/>
      <c r="G434" s="30"/>
      <c r="H434" s="28"/>
      <c r="I434" s="31">
        <f>SUM(S426:S433)</f>
        <v>1325.38</v>
      </c>
      <c r="J434" s="28">
        <f>Source!AU334</f>
        <v>61</v>
      </c>
      <c r="K434" s="31">
        <f>SUM(T426:T433)</f>
        <v>74685.02</v>
      </c>
    </row>
    <row r="435" spans="1:29" ht="14.5" x14ac:dyDescent="0.25">
      <c r="A435" s="35"/>
      <c r="B435" s="35"/>
      <c r="C435" s="35" t="s">
        <v>1032</v>
      </c>
      <c r="D435" s="36" t="s">
        <v>1033</v>
      </c>
      <c r="E435" s="37">
        <f>Source!AQ333</f>
        <v>65.599999999999994</v>
      </c>
      <c r="F435" s="38"/>
      <c r="G435" s="39" t="s">
        <v>1087</v>
      </c>
      <c r="H435" s="37">
        <f>Source!AV334</f>
        <v>1.0669999999999999</v>
      </c>
      <c r="I435" s="38">
        <f>Source!U333</f>
        <v>169.03840799999995</v>
      </c>
      <c r="J435" s="37"/>
      <c r="K435" s="38"/>
    </row>
    <row r="436" spans="1:29" ht="14" x14ac:dyDescent="0.25">
      <c r="C436" s="40" t="s">
        <v>1034</v>
      </c>
      <c r="H436" s="60">
        <f>I428+I429+I431+I433+I434+SUM(I432:I432)-SUMIF(AC432:AC432, 5, I432:I432)-SUMIF(AC432:AC432, 6, I432:I432)</f>
        <v>20035.46</v>
      </c>
      <c r="I436" s="60"/>
      <c r="J436" s="60">
        <f>K428+K429+K431+K433+K434+SUM(K432:K432)-SUMIF(AC432:AC432, 5, K432:K432)-SUMIF(AC432:AC432, 6, K432:K432)</f>
        <v>644280.21</v>
      </c>
      <c r="K436" s="60"/>
    </row>
    <row r="437" spans="1:29" ht="14" hidden="1" x14ac:dyDescent="0.25">
      <c r="C437" s="40" t="s">
        <v>1035</v>
      </c>
      <c r="H437" s="54">
        <f>SUMIF(AC432:AC432, 5, I432:I432)+SUMIF(AC432:AC432, 6, I432:I432)</f>
        <v>0</v>
      </c>
      <c r="I437" s="54"/>
      <c r="J437" s="54">
        <f>SUMIF(AC432:AC432, 5, K432:K432)+SUMIF(AC432:AC432, 6, K432:K432)</f>
        <v>0</v>
      </c>
      <c r="K437" s="54"/>
    </row>
    <row r="438" spans="1:29" ht="14" x14ac:dyDescent="0.25">
      <c r="C438" s="40" t="s">
        <v>1036</v>
      </c>
      <c r="H438" s="54">
        <f>I428+I429+I431+I433+I434+SUM(I432:I432)</f>
        <v>20035.46</v>
      </c>
      <c r="I438" s="54"/>
      <c r="J438" s="54">
        <f>K428+K429+K431+K433+K434+SUM(K432:K432)</f>
        <v>644280.21</v>
      </c>
      <c r="K438" s="54"/>
      <c r="O438" s="41">
        <f>I428+I429+I431+I433+I434+SUM(I432:I432)</f>
        <v>20035.46</v>
      </c>
      <c r="P438" s="41">
        <f>K428+K429+K431+K433+K434+SUM(K432:K432)</f>
        <v>644280.21</v>
      </c>
    </row>
    <row r="440" spans="1:29" ht="43.5" x14ac:dyDescent="0.25">
      <c r="A440" s="27">
        <v>24</v>
      </c>
      <c r="B440" s="27" t="str">
        <f>Source!F337</f>
        <v>3.16-10-5</v>
      </c>
      <c r="C440" s="27" t="s">
        <v>522</v>
      </c>
      <c r="D440" s="29" t="str">
        <f>Source!H337</f>
        <v>100 м трубопровода</v>
      </c>
      <c r="E440" s="28">
        <f>Source!I337</f>
        <v>0.1</v>
      </c>
      <c r="F440" s="31"/>
      <c r="G440" s="30"/>
      <c r="H440" s="28"/>
      <c r="I440" s="31"/>
      <c r="J440" s="28"/>
      <c r="K440" s="31"/>
      <c r="Q440">
        <f>Source!X337</f>
        <v>148.71</v>
      </c>
      <c r="R440">
        <f>Source!X338</f>
        <v>8379.75</v>
      </c>
      <c r="S440">
        <f>Source!Y337</f>
        <v>83.22</v>
      </c>
      <c r="T440">
        <f>Source!Y338</f>
        <v>4689.58</v>
      </c>
      <c r="U440">
        <f>ROUND((175/100)*ROUND(Source!R337, 2), 2)</f>
        <v>5.43</v>
      </c>
      <c r="V440">
        <f>ROUND((0/100)*ROUND(Source!R338, 2), 2)</f>
        <v>0</v>
      </c>
      <c r="AC440">
        <v>0</v>
      </c>
    </row>
    <row r="441" spans="1:29" x14ac:dyDescent="0.25">
      <c r="C441" s="32" t="str">
        <f>"Объем: "&amp;Source!I337&amp;"=(10)/"&amp;"100"</f>
        <v>Объем: 0,1=(10)/100</v>
      </c>
    </row>
    <row r="442" spans="1:29" ht="14.5" x14ac:dyDescent="0.25">
      <c r="A442" s="27"/>
      <c r="B442" s="27"/>
      <c r="C442" s="27" t="s">
        <v>1010</v>
      </c>
      <c r="D442" s="29"/>
      <c r="E442" s="28"/>
      <c r="F442" s="31">
        <f>Source!AO337</f>
        <v>905.52</v>
      </c>
      <c r="G442" s="33" t="s">
        <v>1087</v>
      </c>
      <c r="H442" s="28">
        <f>Source!AV338</f>
        <v>1.0669999999999999</v>
      </c>
      <c r="I442" s="31">
        <f>Source!S337</f>
        <v>133.33000000000001</v>
      </c>
      <c r="J442" s="28">
        <f>IF(Source!BA338&lt;&gt; 0, Source!BA338, 1)</f>
        <v>56.35</v>
      </c>
      <c r="K442" s="31">
        <f>Source!S338</f>
        <v>7513.15</v>
      </c>
    </row>
    <row r="443" spans="1:29" ht="14.5" x14ac:dyDescent="0.25">
      <c r="A443" s="27"/>
      <c r="B443" s="27"/>
      <c r="C443" s="27" t="s">
        <v>1012</v>
      </c>
      <c r="D443" s="29"/>
      <c r="E443" s="28"/>
      <c r="F443" s="31">
        <f>Source!AM337</f>
        <v>144.03</v>
      </c>
      <c r="G443" s="33" t="s">
        <v>1088</v>
      </c>
      <c r="H443" s="28">
        <f>Source!AV338</f>
        <v>1.0669999999999999</v>
      </c>
      <c r="I443" s="31">
        <f>Source!Q337</f>
        <v>23.05</v>
      </c>
      <c r="J443" s="28">
        <f>IF(Source!BB338&lt;&gt; 0, Source!BB338, 1)</f>
        <v>16.21</v>
      </c>
      <c r="K443" s="31">
        <f>Source!Q338</f>
        <v>373.64</v>
      </c>
    </row>
    <row r="444" spans="1:29" ht="14.5" x14ac:dyDescent="0.25">
      <c r="A444" s="27"/>
      <c r="B444" s="27"/>
      <c r="C444" s="27" t="s">
        <v>1014</v>
      </c>
      <c r="D444" s="29"/>
      <c r="E444" s="28"/>
      <c r="F444" s="31">
        <f>Source!AN337</f>
        <v>19.36</v>
      </c>
      <c r="G444" s="33" t="s">
        <v>1088</v>
      </c>
      <c r="H444" s="28">
        <f>Source!AV338</f>
        <v>1.0669999999999999</v>
      </c>
      <c r="I444" s="34">
        <f>Source!R337</f>
        <v>3.1</v>
      </c>
      <c r="J444" s="28">
        <f>IF(Source!BS338&lt;&gt; 0, Source!BS338, 1)</f>
        <v>56.35</v>
      </c>
      <c r="K444" s="34">
        <f>Source!R338</f>
        <v>174.69</v>
      </c>
    </row>
    <row r="445" spans="1:29" ht="14.5" x14ac:dyDescent="0.25">
      <c r="A445" s="27"/>
      <c r="B445" s="27"/>
      <c r="C445" s="27" t="s">
        <v>1015</v>
      </c>
      <c r="D445" s="29"/>
      <c r="E445" s="28"/>
      <c r="F445" s="31">
        <f>Source!AL337</f>
        <v>79.88</v>
      </c>
      <c r="G445" s="33" t="s">
        <v>3</v>
      </c>
      <c r="H445" s="28">
        <f>Source!AW338</f>
        <v>1</v>
      </c>
      <c r="I445" s="31">
        <f>Source!P337</f>
        <v>7.99</v>
      </c>
      <c r="J445" s="28">
        <f>IF(Source!BC338&lt;&gt; 0, Source!BC338, 1)</f>
        <v>10.66</v>
      </c>
      <c r="K445" s="31">
        <f>Source!P338</f>
        <v>85.17</v>
      </c>
    </row>
    <row r="446" spans="1:29" ht="70" x14ac:dyDescent="0.25">
      <c r="A446" s="27" t="s">
        <v>524</v>
      </c>
      <c r="B446" s="27" t="str">
        <f>Source!F339</f>
        <v>1.12-1-49</v>
      </c>
      <c r="C446" s="27" t="s">
        <v>526</v>
      </c>
      <c r="D446" s="29" t="str">
        <f>Source!H339</f>
        <v>м</v>
      </c>
      <c r="E446" s="28">
        <f>Source!I339</f>
        <v>10</v>
      </c>
      <c r="F446" s="31">
        <f>Source!AK339</f>
        <v>108.7</v>
      </c>
      <c r="G446" s="33" t="s">
        <v>3</v>
      </c>
      <c r="H446" s="28">
        <f>Source!AW340</f>
        <v>1</v>
      </c>
      <c r="I446" s="31">
        <f>Source!O339</f>
        <v>1087</v>
      </c>
      <c r="J446" s="28">
        <f>IF(Source!BC340&lt;&gt; 0, Source!BC340, 1)</f>
        <v>16.690000000000001</v>
      </c>
      <c r="K446" s="31">
        <f>Source!O340</f>
        <v>18142.03</v>
      </c>
      <c r="Q446">
        <f>Source!X339</f>
        <v>0</v>
      </c>
      <c r="R446">
        <f>Source!X340</f>
        <v>0</v>
      </c>
      <c r="S446">
        <f>Source!Y339</f>
        <v>0</v>
      </c>
      <c r="T446">
        <f>Source!Y340</f>
        <v>0</v>
      </c>
      <c r="U446">
        <f>ROUND((175/100)*ROUND(Source!R339, 2), 2)</f>
        <v>0</v>
      </c>
      <c r="V446">
        <f>ROUND((0/100)*ROUND(Source!R340, 2), 2)</f>
        <v>0</v>
      </c>
      <c r="AC446">
        <v>3</v>
      </c>
    </row>
    <row r="447" spans="1:29" ht="14.5" x14ac:dyDescent="0.25">
      <c r="A447" s="27"/>
      <c r="B447" s="27"/>
      <c r="C447" s="27" t="s">
        <v>1029</v>
      </c>
      <c r="D447" s="29" t="s">
        <v>1030</v>
      </c>
      <c r="E447" s="28">
        <f>Source!BZ338</f>
        <v>109</v>
      </c>
      <c r="F447" s="31"/>
      <c r="G447" s="30"/>
      <c r="H447" s="28"/>
      <c r="I447" s="31">
        <f>SUM(Q440:Q446)</f>
        <v>148.71</v>
      </c>
      <c r="J447" s="28">
        <f>Source!AT338</f>
        <v>109</v>
      </c>
      <c r="K447" s="31">
        <f>SUM(R440:R446)</f>
        <v>8379.75</v>
      </c>
    </row>
    <row r="448" spans="1:29" ht="14.5" x14ac:dyDescent="0.25">
      <c r="A448" s="27"/>
      <c r="B448" s="27"/>
      <c r="C448" s="27" t="s">
        <v>1031</v>
      </c>
      <c r="D448" s="29" t="s">
        <v>1030</v>
      </c>
      <c r="E448" s="28">
        <f>Source!CA338</f>
        <v>61</v>
      </c>
      <c r="F448" s="31"/>
      <c r="G448" s="30"/>
      <c r="H448" s="28"/>
      <c r="I448" s="31">
        <f>SUM(S440:S447)</f>
        <v>83.22</v>
      </c>
      <c r="J448" s="28">
        <f>Source!AU338</f>
        <v>61</v>
      </c>
      <c r="K448" s="31">
        <f>SUM(T440:T447)</f>
        <v>4689.58</v>
      </c>
    </row>
    <row r="449" spans="1:29" ht="14.5" x14ac:dyDescent="0.25">
      <c r="A449" s="35"/>
      <c r="B449" s="35"/>
      <c r="C449" s="35" t="s">
        <v>1032</v>
      </c>
      <c r="D449" s="36" t="s">
        <v>1033</v>
      </c>
      <c r="E449" s="37">
        <f>Source!AQ337</f>
        <v>72.5</v>
      </c>
      <c r="F449" s="38"/>
      <c r="G449" s="39" t="s">
        <v>1087</v>
      </c>
      <c r="H449" s="37">
        <f>Source!AV338</f>
        <v>1.0669999999999999</v>
      </c>
      <c r="I449" s="38">
        <f>Source!U337</f>
        <v>10.675335</v>
      </c>
      <c r="J449" s="37"/>
      <c r="K449" s="38"/>
    </row>
    <row r="450" spans="1:29" ht="14" x14ac:dyDescent="0.25">
      <c r="C450" s="40" t="s">
        <v>1034</v>
      </c>
      <c r="H450" s="60">
        <f>I442+I443+I445+I447+I448+SUM(I446:I446)-SUMIF(AC446:AC446, 5, I446:I446)-SUMIF(AC446:AC446, 6, I446:I446)</f>
        <v>1483.3000000000002</v>
      </c>
      <c r="I450" s="60"/>
      <c r="J450" s="60">
        <f>K442+K443+K445+K447+K448+SUM(K446:K446)-SUMIF(AC446:AC446, 5, K446:K446)-SUMIF(AC446:AC446, 6, K446:K446)</f>
        <v>39183.32</v>
      </c>
      <c r="K450" s="60"/>
    </row>
    <row r="451" spans="1:29" ht="14" hidden="1" x14ac:dyDescent="0.25">
      <c r="C451" s="40" t="s">
        <v>1035</v>
      </c>
      <c r="H451" s="54">
        <f>SUMIF(AC446:AC446, 5, I446:I446)+SUMIF(AC446:AC446, 6, I446:I446)</f>
        <v>0</v>
      </c>
      <c r="I451" s="54"/>
      <c r="J451" s="54">
        <f>SUMIF(AC446:AC446, 5, K446:K446)+SUMIF(AC446:AC446, 6, K446:K446)</f>
        <v>0</v>
      </c>
      <c r="K451" s="54"/>
    </row>
    <row r="452" spans="1:29" ht="14" x14ac:dyDescent="0.25">
      <c r="C452" s="40" t="s">
        <v>1036</v>
      </c>
      <c r="H452" s="54">
        <f>I442+I443+I445+I447+I448+SUM(I446:I446)</f>
        <v>1483.3000000000002</v>
      </c>
      <c r="I452" s="54"/>
      <c r="J452" s="54">
        <f>K442+K443+K445+K447+K448+SUM(K446:K446)</f>
        <v>39183.32</v>
      </c>
      <c r="K452" s="54"/>
      <c r="O452" s="41">
        <f>I442+I443+I445+I447+I448+SUM(I446:I446)</f>
        <v>1483.3000000000002</v>
      </c>
      <c r="P452" s="41">
        <f>K442+K443+K445+K447+K448+SUM(K446:K446)</f>
        <v>39183.32</v>
      </c>
    </row>
    <row r="454" spans="1:29" ht="56" x14ac:dyDescent="0.25">
      <c r="A454" s="27">
        <v>25</v>
      </c>
      <c r="B454" s="27" t="str">
        <f>Source!F341</f>
        <v>3.16-15-3</v>
      </c>
      <c r="C454" s="27" t="s">
        <v>530</v>
      </c>
      <c r="D454" s="29" t="str">
        <f>Source!H341</f>
        <v>1  ШТ.</v>
      </c>
      <c r="E454" s="28">
        <f>Source!I341</f>
        <v>1</v>
      </c>
      <c r="F454" s="31"/>
      <c r="G454" s="30"/>
      <c r="H454" s="28"/>
      <c r="I454" s="31"/>
      <c r="J454" s="28"/>
      <c r="K454" s="31"/>
      <c r="Q454">
        <f>Source!X341</f>
        <v>50.1</v>
      </c>
      <c r="R454">
        <f>Source!X342</f>
        <v>2822.94</v>
      </c>
      <c r="S454">
        <f>Source!Y341</f>
        <v>28.04</v>
      </c>
      <c r="T454">
        <f>Source!Y342</f>
        <v>1579.81</v>
      </c>
      <c r="U454">
        <f>ROUND((175/100)*ROUND(Source!R341, 2), 2)</f>
        <v>0.7</v>
      </c>
      <c r="V454">
        <f>ROUND((0/100)*ROUND(Source!R342, 2), 2)</f>
        <v>0</v>
      </c>
      <c r="AC454">
        <v>0</v>
      </c>
    </row>
    <row r="455" spans="1:29" ht="14.5" x14ac:dyDescent="0.25">
      <c r="A455" s="27"/>
      <c r="B455" s="27"/>
      <c r="C455" s="27" t="s">
        <v>1010</v>
      </c>
      <c r="D455" s="29"/>
      <c r="E455" s="28"/>
      <c r="F455" s="31">
        <f>Source!AO341</f>
        <v>30.94</v>
      </c>
      <c r="G455" s="33" t="s">
        <v>1087</v>
      </c>
      <c r="H455" s="28">
        <f>Source!AV342</f>
        <v>1.0669999999999999</v>
      </c>
      <c r="I455" s="31">
        <f>Source!S341</f>
        <v>45.56</v>
      </c>
      <c r="J455" s="28">
        <f>IF(Source!BA342&lt;&gt; 0, Source!BA342, 1)</f>
        <v>56.35</v>
      </c>
      <c r="K455" s="31">
        <f>Source!S342</f>
        <v>2567.31</v>
      </c>
    </row>
    <row r="456" spans="1:29" ht="14.5" x14ac:dyDescent="0.25">
      <c r="A456" s="27"/>
      <c r="B456" s="27"/>
      <c r="C456" s="27" t="s">
        <v>1012</v>
      </c>
      <c r="D456" s="29"/>
      <c r="E456" s="28"/>
      <c r="F456" s="31">
        <f>Source!AM341</f>
        <v>6.14</v>
      </c>
      <c r="G456" s="33" t="s">
        <v>1088</v>
      </c>
      <c r="H456" s="28">
        <f>Source!AV342</f>
        <v>1.0669999999999999</v>
      </c>
      <c r="I456" s="31">
        <f>Source!Q341</f>
        <v>9.83</v>
      </c>
      <c r="J456" s="28">
        <f>IF(Source!BB342&lt;&gt; 0, Source!BB342, 1)</f>
        <v>14.44</v>
      </c>
      <c r="K456" s="31">
        <f>Source!Q342</f>
        <v>141.94999999999999</v>
      </c>
    </row>
    <row r="457" spans="1:29" ht="14.5" x14ac:dyDescent="0.25">
      <c r="A457" s="27"/>
      <c r="B457" s="27"/>
      <c r="C457" s="27" t="s">
        <v>1014</v>
      </c>
      <c r="D457" s="29"/>
      <c r="E457" s="28"/>
      <c r="F457" s="31">
        <f>Source!AN341</f>
        <v>0.25</v>
      </c>
      <c r="G457" s="33" t="s">
        <v>1088</v>
      </c>
      <c r="H457" s="28">
        <f>Source!AV342</f>
        <v>1.0669999999999999</v>
      </c>
      <c r="I457" s="34">
        <f>Source!R341</f>
        <v>0.4</v>
      </c>
      <c r="J457" s="28">
        <f>IF(Source!BS342&lt;&gt; 0, Source!BS342, 1)</f>
        <v>56.35</v>
      </c>
      <c r="K457" s="34">
        <f>Source!R342</f>
        <v>22.54</v>
      </c>
    </row>
    <row r="458" spans="1:29" ht="14.5" x14ac:dyDescent="0.25">
      <c r="A458" s="27"/>
      <c r="B458" s="27"/>
      <c r="C458" s="27" t="s">
        <v>1015</v>
      </c>
      <c r="D458" s="29"/>
      <c r="E458" s="28"/>
      <c r="F458" s="31">
        <f>Source!AL341</f>
        <v>42.18</v>
      </c>
      <c r="G458" s="33" t="s">
        <v>3</v>
      </c>
      <c r="H458" s="28">
        <f>Source!AW342</f>
        <v>1</v>
      </c>
      <c r="I458" s="31">
        <f>Source!P341</f>
        <v>42.18</v>
      </c>
      <c r="J458" s="28">
        <f>IF(Source!BC342&lt;&gt; 0, Source!BC342, 1)</f>
        <v>8.36</v>
      </c>
      <c r="K458" s="31">
        <f>Source!P342</f>
        <v>352.62</v>
      </c>
    </row>
    <row r="459" spans="1:29" ht="70" x14ac:dyDescent="0.25">
      <c r="A459" s="27" t="s">
        <v>532</v>
      </c>
      <c r="B459" s="27" t="str">
        <f>Source!F343</f>
        <v>1.12-9-21</v>
      </c>
      <c r="C459" s="27" t="s">
        <v>534</v>
      </c>
      <c r="D459" s="29" t="str">
        <f>Source!H343</f>
        <v>шт.</v>
      </c>
      <c r="E459" s="28">
        <f>Source!I343</f>
        <v>2</v>
      </c>
      <c r="F459" s="31">
        <f>Source!AK343</f>
        <v>107.23</v>
      </c>
      <c r="G459" s="33" t="s">
        <v>3</v>
      </c>
      <c r="H459" s="28">
        <f>Source!AW344</f>
        <v>1</v>
      </c>
      <c r="I459" s="31">
        <f>Source!O343</f>
        <v>214.46</v>
      </c>
      <c r="J459" s="28">
        <f>IF(Source!BC344&lt;&gt; 0, Source!BC344, 1)</f>
        <v>6.94</v>
      </c>
      <c r="K459" s="31">
        <f>Source!O344</f>
        <v>1488.35</v>
      </c>
      <c r="Q459">
        <f>Source!X343</f>
        <v>0</v>
      </c>
      <c r="R459">
        <f>Source!X344</f>
        <v>0</v>
      </c>
      <c r="S459">
        <f>Source!Y343</f>
        <v>0</v>
      </c>
      <c r="T459">
        <f>Source!Y344</f>
        <v>0</v>
      </c>
      <c r="U459">
        <f>ROUND((175/100)*ROUND(Source!R343, 2), 2)</f>
        <v>0</v>
      </c>
      <c r="V459">
        <f>ROUND((0/100)*ROUND(Source!R344, 2), 2)</f>
        <v>0</v>
      </c>
      <c r="AC459">
        <v>3</v>
      </c>
    </row>
    <row r="460" spans="1:29" ht="84" x14ac:dyDescent="0.25">
      <c r="A460" s="27" t="s">
        <v>536</v>
      </c>
      <c r="B460" s="27" t="str">
        <f>Source!F345</f>
        <v>1.13-2-62</v>
      </c>
      <c r="C460" s="27" t="s">
        <v>538</v>
      </c>
      <c r="D460" s="29" t="str">
        <f>Source!H345</f>
        <v>шт.</v>
      </c>
      <c r="E460" s="28">
        <f>Source!I345</f>
        <v>1</v>
      </c>
      <c r="F460" s="31">
        <f>Source!AK345</f>
        <v>554.79</v>
      </c>
      <c r="G460" s="33" t="s">
        <v>3</v>
      </c>
      <c r="H460" s="28">
        <f>Source!AW346</f>
        <v>1</v>
      </c>
      <c r="I460" s="31">
        <f>Source!O345</f>
        <v>554.79</v>
      </c>
      <c r="J460" s="28">
        <f>IF(Source!BC346&lt;&gt; 0, Source!BC346, 1)</f>
        <v>10.24</v>
      </c>
      <c r="K460" s="31">
        <f>Source!O346</f>
        <v>5681.05</v>
      </c>
      <c r="Q460">
        <f>Source!X345</f>
        <v>0</v>
      </c>
      <c r="R460">
        <f>Source!X346</f>
        <v>0</v>
      </c>
      <c r="S460">
        <f>Source!Y345</f>
        <v>0</v>
      </c>
      <c r="T460">
        <f>Source!Y346</f>
        <v>0</v>
      </c>
      <c r="U460">
        <f>ROUND((175/100)*ROUND(Source!R345, 2), 2)</f>
        <v>0</v>
      </c>
      <c r="V460">
        <f>ROUND((0/100)*ROUND(Source!R346, 2), 2)</f>
        <v>0</v>
      </c>
      <c r="AC460">
        <v>3</v>
      </c>
    </row>
    <row r="461" spans="1:29" ht="14.5" x14ac:dyDescent="0.25">
      <c r="A461" s="27"/>
      <c r="B461" s="27"/>
      <c r="C461" s="27" t="s">
        <v>1029</v>
      </c>
      <c r="D461" s="29" t="s">
        <v>1030</v>
      </c>
      <c r="E461" s="28">
        <f>Source!BZ342</f>
        <v>109</v>
      </c>
      <c r="F461" s="31"/>
      <c r="G461" s="30"/>
      <c r="H461" s="28"/>
      <c r="I461" s="31">
        <f>SUM(Q454:Q460)</f>
        <v>50.1</v>
      </c>
      <c r="J461" s="28">
        <f>Source!AT342</f>
        <v>109</v>
      </c>
      <c r="K461" s="31">
        <f>SUM(R454:R460)</f>
        <v>2822.94</v>
      </c>
    </row>
    <row r="462" spans="1:29" ht="14.5" x14ac:dyDescent="0.25">
      <c r="A462" s="27"/>
      <c r="B462" s="27"/>
      <c r="C462" s="27" t="s">
        <v>1031</v>
      </c>
      <c r="D462" s="29" t="s">
        <v>1030</v>
      </c>
      <c r="E462" s="28">
        <f>Source!CA342</f>
        <v>61</v>
      </c>
      <c r="F462" s="31"/>
      <c r="G462" s="30"/>
      <c r="H462" s="28"/>
      <c r="I462" s="31">
        <f>SUM(S454:S461)</f>
        <v>28.04</v>
      </c>
      <c r="J462" s="28">
        <f>Source!AU342</f>
        <v>61</v>
      </c>
      <c r="K462" s="31">
        <f>SUM(T454:T461)</f>
        <v>1579.81</v>
      </c>
    </row>
    <row r="463" spans="1:29" ht="14.5" x14ac:dyDescent="0.25">
      <c r="A463" s="35"/>
      <c r="B463" s="35"/>
      <c r="C463" s="35" t="s">
        <v>1032</v>
      </c>
      <c r="D463" s="36" t="s">
        <v>1033</v>
      </c>
      <c r="E463" s="37">
        <f>Source!AQ341</f>
        <v>2.6</v>
      </c>
      <c r="F463" s="38"/>
      <c r="G463" s="39" t="s">
        <v>1087</v>
      </c>
      <c r="H463" s="37">
        <f>Source!AV342</f>
        <v>1.0669999999999999</v>
      </c>
      <c r="I463" s="38">
        <f>Source!U341</f>
        <v>3.8283959999999992</v>
      </c>
      <c r="J463" s="37"/>
      <c r="K463" s="38"/>
    </row>
    <row r="464" spans="1:29" ht="14" x14ac:dyDescent="0.25">
      <c r="C464" s="40" t="s">
        <v>1034</v>
      </c>
      <c r="H464" s="60">
        <f>I455+I456+I458+I461+I462+SUM(I459:I460)-SUMIF(AC459:AC460, 5, I459:I460)-SUMIF(AC459:AC460, 6, I459:I460)</f>
        <v>944.96</v>
      </c>
      <c r="I464" s="60"/>
      <c r="J464" s="60">
        <f>K455+K456+K458+K461+K462+SUM(K459:K460)-SUMIF(AC459:AC460, 5, K459:K460)-SUMIF(AC459:AC460, 6, K459:K460)</f>
        <v>14634.029999999999</v>
      </c>
      <c r="K464" s="60"/>
    </row>
    <row r="465" spans="1:29" ht="14" hidden="1" x14ac:dyDescent="0.25">
      <c r="C465" s="40" t="s">
        <v>1035</v>
      </c>
      <c r="H465" s="54">
        <f>SUMIF(AC459:AC460, 5, I459:I460)+SUMIF(AC459:AC460, 6, I459:I460)</f>
        <v>0</v>
      </c>
      <c r="I465" s="54"/>
      <c r="J465" s="54">
        <f>SUMIF(AC459:AC460, 5, K459:K460)+SUMIF(AC459:AC460, 6, K459:K460)</f>
        <v>0</v>
      </c>
      <c r="K465" s="54"/>
    </row>
    <row r="466" spans="1:29" ht="14" x14ac:dyDescent="0.25">
      <c r="C466" s="40" t="s">
        <v>1036</v>
      </c>
      <c r="H466" s="54">
        <f>I455+I456+I458+I461+I462+SUM(I459:I460)</f>
        <v>944.96</v>
      </c>
      <c r="I466" s="54"/>
      <c r="J466" s="54">
        <f>K455+K456+K458+K461+K462+SUM(K459:K460)</f>
        <v>14634.029999999999</v>
      </c>
      <c r="K466" s="54"/>
      <c r="O466" s="41">
        <f>I455+I456+I458+I461+I462+SUM(I459:I460)</f>
        <v>944.96</v>
      </c>
      <c r="P466" s="41">
        <f>K455+K456+K458+K461+K462+SUM(K459:K460)</f>
        <v>14634.029999999999</v>
      </c>
    </row>
    <row r="468" spans="1:29" ht="56" x14ac:dyDescent="0.25">
      <c r="A468" s="27">
        <v>26</v>
      </c>
      <c r="B468" s="27" t="str">
        <f>Source!F347</f>
        <v>3.16-29-1</v>
      </c>
      <c r="C468" s="27" t="s">
        <v>542</v>
      </c>
      <c r="D468" s="29" t="str">
        <f>Source!H347</f>
        <v>100 м трубопровода</v>
      </c>
      <c r="E468" s="28">
        <f>Source!I347</f>
        <v>35.950000000000003</v>
      </c>
      <c r="F468" s="31"/>
      <c r="G468" s="30"/>
      <c r="H468" s="28"/>
      <c r="I468" s="31"/>
      <c r="J468" s="28"/>
      <c r="K468" s="31"/>
      <c r="Q468">
        <f>Source!X347</f>
        <v>4411.1000000000004</v>
      </c>
      <c r="R468">
        <f>Source!X348</f>
        <v>248565.44</v>
      </c>
      <c r="S468">
        <f>Source!Y347</f>
        <v>2468.6</v>
      </c>
      <c r="T468">
        <f>Source!Y348</f>
        <v>139105.43</v>
      </c>
      <c r="U468">
        <f>ROUND((175/100)*ROUND(Source!R347, 2), 2)</f>
        <v>0</v>
      </c>
      <c r="V468">
        <f>ROUND((0/100)*ROUND(Source!R348, 2), 2)</f>
        <v>0</v>
      </c>
      <c r="AC468">
        <v>0</v>
      </c>
    </row>
    <row r="469" spans="1:29" ht="25" x14ac:dyDescent="0.25">
      <c r="C469" s="32" t="str">
        <f>"Объем: "&amp;Source!I347&amp;"=(2500+"&amp;"425+"&amp;"305+"&amp;"160+"&amp;"130+"&amp;"75)/"&amp;"100"</f>
        <v>Объем: 35,95=(2500+425+305+160+130+75)/100</v>
      </c>
    </row>
    <row r="470" spans="1:29" ht="14.5" x14ac:dyDescent="0.25">
      <c r="A470" s="27"/>
      <c r="B470" s="27"/>
      <c r="C470" s="27" t="s">
        <v>1010</v>
      </c>
      <c r="D470" s="29"/>
      <c r="E470" s="28"/>
      <c r="F470" s="31">
        <f>Source!AO347</f>
        <v>76.45</v>
      </c>
      <c r="G470" s="33" t="s">
        <v>1087</v>
      </c>
      <c r="H470" s="28">
        <f>Source!AV348</f>
        <v>1.0669999999999999</v>
      </c>
      <c r="I470" s="31">
        <f>Source!S347</f>
        <v>4046.88</v>
      </c>
      <c r="J470" s="28">
        <f>IF(Source!BA348&lt;&gt; 0, Source!BA348, 1)</f>
        <v>56.35</v>
      </c>
      <c r="K470" s="31">
        <f>Source!S348</f>
        <v>228041.69</v>
      </c>
    </row>
    <row r="471" spans="1:29" ht="14.5" x14ac:dyDescent="0.25">
      <c r="A471" s="27"/>
      <c r="B471" s="27"/>
      <c r="C471" s="27" t="s">
        <v>1015</v>
      </c>
      <c r="D471" s="29"/>
      <c r="E471" s="28"/>
      <c r="F471" s="31">
        <f>Source!AL347</f>
        <v>9.0399999999999991</v>
      </c>
      <c r="G471" s="33" t="s">
        <v>3</v>
      </c>
      <c r="H471" s="28">
        <f>Source!AW348</f>
        <v>1</v>
      </c>
      <c r="I471" s="31">
        <f>Source!P347</f>
        <v>324.99</v>
      </c>
      <c r="J471" s="28">
        <f>IF(Source!BC348&lt;&gt; 0, Source!BC348, 1)</f>
        <v>7.26</v>
      </c>
      <c r="K471" s="31">
        <f>Source!P348</f>
        <v>2359.4299999999998</v>
      </c>
    </row>
    <row r="472" spans="1:29" ht="14.5" x14ac:dyDescent="0.25">
      <c r="A472" s="27"/>
      <c r="B472" s="27"/>
      <c r="C472" s="27" t="s">
        <v>1029</v>
      </c>
      <c r="D472" s="29" t="s">
        <v>1030</v>
      </c>
      <c r="E472" s="28">
        <f>Source!BZ348</f>
        <v>109</v>
      </c>
      <c r="F472" s="31"/>
      <c r="G472" s="30"/>
      <c r="H472" s="28"/>
      <c r="I472" s="31">
        <f>SUM(Q468:Q471)</f>
        <v>4411.1000000000004</v>
      </c>
      <c r="J472" s="28">
        <f>Source!AT348</f>
        <v>109</v>
      </c>
      <c r="K472" s="31">
        <f>SUM(R468:R471)</f>
        <v>248565.44</v>
      </c>
    </row>
    <row r="473" spans="1:29" ht="14.5" x14ac:dyDescent="0.25">
      <c r="A473" s="27"/>
      <c r="B473" s="27"/>
      <c r="C473" s="27" t="s">
        <v>1031</v>
      </c>
      <c r="D473" s="29" t="s">
        <v>1030</v>
      </c>
      <c r="E473" s="28">
        <f>Source!CA348</f>
        <v>61</v>
      </c>
      <c r="F473" s="31"/>
      <c r="G473" s="30"/>
      <c r="H473" s="28"/>
      <c r="I473" s="31">
        <f>SUM(S468:S472)</f>
        <v>2468.6</v>
      </c>
      <c r="J473" s="28">
        <f>Source!AU348</f>
        <v>61</v>
      </c>
      <c r="K473" s="31">
        <f>SUM(T468:T472)</f>
        <v>139105.43</v>
      </c>
    </row>
    <row r="474" spans="1:29" ht="14.5" x14ac:dyDescent="0.25">
      <c r="A474" s="35"/>
      <c r="B474" s="35"/>
      <c r="C474" s="35" t="s">
        <v>1032</v>
      </c>
      <c r="D474" s="36" t="s">
        <v>1033</v>
      </c>
      <c r="E474" s="37">
        <f>Source!AQ347</f>
        <v>5.01</v>
      </c>
      <c r="F474" s="38"/>
      <c r="G474" s="39" t="s">
        <v>1087</v>
      </c>
      <c r="H474" s="37">
        <f>Source!AV348</f>
        <v>1.0669999999999999</v>
      </c>
      <c r="I474" s="38">
        <f>Source!U347</f>
        <v>265.20403436999993</v>
      </c>
      <c r="J474" s="37"/>
      <c r="K474" s="38"/>
    </row>
    <row r="475" spans="1:29" ht="14" x14ac:dyDescent="0.25">
      <c r="C475" s="40" t="s">
        <v>1034</v>
      </c>
      <c r="H475" s="60">
        <f>I470+I471+I472+I473+0-0-0</f>
        <v>11251.570000000002</v>
      </c>
      <c r="I475" s="60"/>
      <c r="J475" s="60">
        <f>K470+K471+K472+K473+0-0-0</f>
        <v>618071.99</v>
      </c>
      <c r="K475" s="60"/>
    </row>
    <row r="476" spans="1:29" ht="14" hidden="1" x14ac:dyDescent="0.25">
      <c r="C476" s="40" t="s">
        <v>1035</v>
      </c>
      <c r="H476" s="54">
        <f>0+0</f>
        <v>0</v>
      </c>
      <c r="I476" s="54"/>
      <c r="J476" s="54">
        <f>0+0</f>
        <v>0</v>
      </c>
      <c r="K476" s="54"/>
    </row>
    <row r="477" spans="1:29" ht="14" x14ac:dyDescent="0.25">
      <c r="C477" s="40" t="s">
        <v>1036</v>
      </c>
      <c r="H477" s="54">
        <f>I470+I471+I472+I473+0</f>
        <v>11251.570000000002</v>
      </c>
      <c r="I477" s="54"/>
      <c r="J477" s="54">
        <f>K470+K471+K472+K473+0</f>
        <v>618071.99</v>
      </c>
      <c r="K477" s="54"/>
      <c r="O477" s="41">
        <f>I470+I471+I472+I473+0</f>
        <v>11251.570000000002</v>
      </c>
      <c r="P477" s="41">
        <f>K470+K471+K472+K473+0</f>
        <v>618071.99</v>
      </c>
    </row>
    <row r="479" spans="1:29" ht="56" x14ac:dyDescent="0.25">
      <c r="A479" s="27">
        <v>27</v>
      </c>
      <c r="B479" s="27" t="str">
        <f>Source!F349</f>
        <v>3.16-29-2</v>
      </c>
      <c r="C479" s="27" t="s">
        <v>546</v>
      </c>
      <c r="D479" s="29" t="str">
        <f>Source!H349</f>
        <v>100 м трубопровода</v>
      </c>
      <c r="E479" s="28">
        <f>Source!I349</f>
        <v>1.85</v>
      </c>
      <c r="F479" s="31"/>
      <c r="G479" s="30"/>
      <c r="H479" s="28"/>
      <c r="I479" s="31"/>
      <c r="J479" s="28"/>
      <c r="K479" s="31"/>
      <c r="Q479">
        <f>Source!X349</f>
        <v>226.99</v>
      </c>
      <c r="R479">
        <f>Source!X350</f>
        <v>12791.03</v>
      </c>
      <c r="S479">
        <f>Source!Y349</f>
        <v>127.03</v>
      </c>
      <c r="T479">
        <f>Source!Y350</f>
        <v>7158.28</v>
      </c>
      <c r="U479">
        <f>ROUND((175/100)*ROUND(Source!R349, 2), 2)</f>
        <v>0</v>
      </c>
      <c r="V479">
        <f>ROUND((0/100)*ROUND(Source!R350, 2), 2)</f>
        <v>0</v>
      </c>
      <c r="AC479">
        <v>0</v>
      </c>
    </row>
    <row r="480" spans="1:29" x14ac:dyDescent="0.25">
      <c r="C480" s="32" t="str">
        <f>"Объем: "&amp;Source!I349&amp;"=(175+"&amp;"10)/"&amp;"100"</f>
        <v>Объем: 1,85=(175+10)/100</v>
      </c>
    </row>
    <row r="481" spans="1:29" ht="14.5" x14ac:dyDescent="0.25">
      <c r="A481" s="27"/>
      <c r="B481" s="27"/>
      <c r="C481" s="27" t="s">
        <v>1010</v>
      </c>
      <c r="D481" s="29"/>
      <c r="E481" s="28"/>
      <c r="F481" s="31">
        <f>Source!AO349</f>
        <v>76.45</v>
      </c>
      <c r="G481" s="33" t="s">
        <v>1087</v>
      </c>
      <c r="H481" s="28">
        <f>Source!AV350</f>
        <v>1.0669999999999999</v>
      </c>
      <c r="I481" s="31">
        <f>Source!S349</f>
        <v>208.25</v>
      </c>
      <c r="J481" s="28">
        <f>IF(Source!BA350&lt;&gt; 0, Source!BA350, 1)</f>
        <v>56.35</v>
      </c>
      <c r="K481" s="31">
        <f>Source!S350</f>
        <v>11734.89</v>
      </c>
    </row>
    <row r="482" spans="1:29" ht="14.5" x14ac:dyDescent="0.25">
      <c r="A482" s="27"/>
      <c r="B482" s="27"/>
      <c r="C482" s="27" t="s">
        <v>1015</v>
      </c>
      <c r="D482" s="29"/>
      <c r="E482" s="28"/>
      <c r="F482" s="31">
        <f>Source!AL349</f>
        <v>28.84</v>
      </c>
      <c r="G482" s="33" t="s">
        <v>3</v>
      </c>
      <c r="H482" s="28">
        <f>Source!AW350</f>
        <v>1</v>
      </c>
      <c r="I482" s="31">
        <f>Source!P349</f>
        <v>53.35</v>
      </c>
      <c r="J482" s="28">
        <f>IF(Source!BC350&lt;&gt; 0, Source!BC350, 1)</f>
        <v>7.6</v>
      </c>
      <c r="K482" s="31">
        <f>Source!P350</f>
        <v>405.46</v>
      </c>
    </row>
    <row r="483" spans="1:29" ht="14.5" x14ac:dyDescent="0.25">
      <c r="A483" s="27"/>
      <c r="B483" s="27"/>
      <c r="C483" s="27" t="s">
        <v>1029</v>
      </c>
      <c r="D483" s="29" t="s">
        <v>1030</v>
      </c>
      <c r="E483" s="28">
        <f>Source!BZ350</f>
        <v>109</v>
      </c>
      <c r="F483" s="31"/>
      <c r="G483" s="30"/>
      <c r="H483" s="28"/>
      <c r="I483" s="31">
        <f>SUM(Q479:Q482)</f>
        <v>226.99</v>
      </c>
      <c r="J483" s="28">
        <f>Source!AT350</f>
        <v>109</v>
      </c>
      <c r="K483" s="31">
        <f>SUM(R479:R482)</f>
        <v>12791.03</v>
      </c>
    </row>
    <row r="484" spans="1:29" ht="14.5" x14ac:dyDescent="0.25">
      <c r="A484" s="27"/>
      <c r="B484" s="27"/>
      <c r="C484" s="27" t="s">
        <v>1031</v>
      </c>
      <c r="D484" s="29" t="s">
        <v>1030</v>
      </c>
      <c r="E484" s="28">
        <f>Source!CA350</f>
        <v>61</v>
      </c>
      <c r="F484" s="31"/>
      <c r="G484" s="30"/>
      <c r="H484" s="28"/>
      <c r="I484" s="31">
        <f>SUM(S479:S483)</f>
        <v>127.03</v>
      </c>
      <c r="J484" s="28">
        <f>Source!AU350</f>
        <v>61</v>
      </c>
      <c r="K484" s="31">
        <f>SUM(T479:T483)</f>
        <v>7158.28</v>
      </c>
    </row>
    <row r="485" spans="1:29" ht="14.5" x14ac:dyDescent="0.25">
      <c r="A485" s="35"/>
      <c r="B485" s="35"/>
      <c r="C485" s="35" t="s">
        <v>1032</v>
      </c>
      <c r="D485" s="36" t="s">
        <v>1033</v>
      </c>
      <c r="E485" s="37">
        <f>Source!AQ349</f>
        <v>5.01</v>
      </c>
      <c r="F485" s="38"/>
      <c r="G485" s="39" t="s">
        <v>1087</v>
      </c>
      <c r="H485" s="37">
        <f>Source!AV350</f>
        <v>1.0669999999999999</v>
      </c>
      <c r="I485" s="38">
        <f>Source!U349</f>
        <v>13.647495509999997</v>
      </c>
      <c r="J485" s="37"/>
      <c r="K485" s="38"/>
    </row>
    <row r="486" spans="1:29" ht="14" x14ac:dyDescent="0.25">
      <c r="C486" s="40" t="s">
        <v>1034</v>
      </c>
      <c r="H486" s="60">
        <f>I481+I482+I483+I484+0-0-0</f>
        <v>615.62</v>
      </c>
      <c r="I486" s="60"/>
      <c r="J486" s="60">
        <f>K481+K482+K483+K484+0-0-0</f>
        <v>32089.659999999996</v>
      </c>
      <c r="K486" s="60"/>
    </row>
    <row r="487" spans="1:29" ht="14" hidden="1" x14ac:dyDescent="0.25">
      <c r="C487" s="40" t="s">
        <v>1035</v>
      </c>
      <c r="H487" s="54">
        <f>0+0</f>
        <v>0</v>
      </c>
      <c r="I487" s="54"/>
      <c r="J487" s="54">
        <f>0+0</f>
        <v>0</v>
      </c>
      <c r="K487" s="54"/>
    </row>
    <row r="488" spans="1:29" ht="14" x14ac:dyDescent="0.25">
      <c r="C488" s="40" t="s">
        <v>1036</v>
      </c>
      <c r="H488" s="54">
        <f>I481+I482+I483+I484+0</f>
        <v>615.62</v>
      </c>
      <c r="I488" s="54"/>
      <c r="J488" s="54">
        <f>K481+K482+K483+K484+0</f>
        <v>32089.659999999996</v>
      </c>
      <c r="K488" s="54"/>
      <c r="O488" s="41">
        <f>I481+I482+I483+I484+0</f>
        <v>615.62</v>
      </c>
      <c r="P488" s="41">
        <f>K481+K482+K483+K484+0</f>
        <v>32089.659999999996</v>
      </c>
    </row>
    <row r="490" spans="1:29" ht="28" x14ac:dyDescent="0.25">
      <c r="A490" s="27">
        <v>28</v>
      </c>
      <c r="B490" s="27" t="str">
        <f>Source!F351</f>
        <v>3.70-370-2</v>
      </c>
      <c r="C490" s="27" t="s">
        <v>550</v>
      </c>
      <c r="D490" s="29" t="str">
        <f>Source!H351</f>
        <v>100 м2</v>
      </c>
      <c r="E490" s="28">
        <f>Source!I351</f>
        <v>5.242</v>
      </c>
      <c r="F490" s="31"/>
      <c r="G490" s="30"/>
      <c r="H490" s="28"/>
      <c r="I490" s="31"/>
      <c r="J490" s="28"/>
      <c r="K490" s="31"/>
      <c r="Q490">
        <f>Source!X351</f>
        <v>1282.45</v>
      </c>
      <c r="R490">
        <f>Source!X352</f>
        <v>72265.83</v>
      </c>
      <c r="S490">
        <f>Source!Y351</f>
        <v>648.77</v>
      </c>
      <c r="T490">
        <f>Source!Y352</f>
        <v>36558.01</v>
      </c>
      <c r="U490">
        <f>ROUND((175/100)*ROUND(Source!R351, 2), 2)</f>
        <v>7.21</v>
      </c>
      <c r="V490">
        <f>ROUND((0/100)*ROUND(Source!R352, 2), 2)</f>
        <v>0</v>
      </c>
      <c r="AC490">
        <v>0</v>
      </c>
    </row>
    <row r="491" spans="1:29" ht="37.5" x14ac:dyDescent="0.25">
      <c r="C491" s="32" t="str">
        <f>"Объем: "&amp;Source!I351&amp;"=(2500*"&amp;"0,11+"&amp;"425*"&amp;"0,13+"&amp;"305*"&amp;"0,16+"&amp;"160*"&amp;"0,18+"&amp;"130*"&amp;"0,21+"&amp;"75*"&amp;"0,26+"&amp;"175*"&amp;"0,37+"&amp;"10*"&amp;"0,48)/"&amp;"100"</f>
        <v>Объем: 5,242=(2500*0,11+425*0,13+305*0,16+160*0,18+130*0,21+75*0,26+175*0,37+10*0,48)/100</v>
      </c>
    </row>
    <row r="492" spans="1:29" ht="14.5" x14ac:dyDescent="0.25">
      <c r="A492" s="27"/>
      <c r="B492" s="27"/>
      <c r="C492" s="27" t="s">
        <v>1010</v>
      </c>
      <c r="D492" s="29"/>
      <c r="E492" s="28"/>
      <c r="F492" s="31">
        <f>Source!AO351</f>
        <v>99.33</v>
      </c>
      <c r="G492" s="33" t="s">
        <v>1091</v>
      </c>
      <c r="H492" s="28">
        <f>Source!AV352</f>
        <v>1.0469999999999999</v>
      </c>
      <c r="I492" s="31">
        <f>Source!S351</f>
        <v>1504.64</v>
      </c>
      <c r="J492" s="28">
        <f>IF(Source!BA352&lt;&gt; 0, Source!BA352, 1)</f>
        <v>56.35</v>
      </c>
      <c r="K492" s="31">
        <f>Source!S352</f>
        <v>84786.46</v>
      </c>
    </row>
    <row r="493" spans="1:29" ht="14.5" x14ac:dyDescent="0.25">
      <c r="A493" s="27"/>
      <c r="B493" s="27"/>
      <c r="C493" s="27" t="s">
        <v>1012</v>
      </c>
      <c r="D493" s="29"/>
      <c r="E493" s="28"/>
      <c r="F493" s="31">
        <f>Source!AM351</f>
        <v>13.64</v>
      </c>
      <c r="G493" s="33" t="s">
        <v>1092</v>
      </c>
      <c r="H493" s="28">
        <f>Source!AV352</f>
        <v>1.0469999999999999</v>
      </c>
      <c r="I493" s="31">
        <f>Source!Q351</f>
        <v>224.58</v>
      </c>
      <c r="J493" s="28">
        <f>IF(Source!BB352&lt;&gt; 0, Source!BB352, 1)</f>
        <v>11.86</v>
      </c>
      <c r="K493" s="31">
        <f>Source!Q352</f>
        <v>2663.52</v>
      </c>
    </row>
    <row r="494" spans="1:29" ht="14.5" x14ac:dyDescent="0.25">
      <c r="A494" s="27"/>
      <c r="B494" s="27"/>
      <c r="C494" s="27" t="s">
        <v>1014</v>
      </c>
      <c r="D494" s="29"/>
      <c r="E494" s="28"/>
      <c r="F494" s="31">
        <f>Source!AN351</f>
        <v>0.25</v>
      </c>
      <c r="G494" s="33" t="s">
        <v>1092</v>
      </c>
      <c r="H494" s="28">
        <f>Source!AV352</f>
        <v>1.0469999999999999</v>
      </c>
      <c r="I494" s="34">
        <f>Source!R351</f>
        <v>4.12</v>
      </c>
      <c r="J494" s="28">
        <f>IF(Source!BS352&lt;&gt; 0, Source!BS352, 1)</f>
        <v>56.35</v>
      </c>
      <c r="K494" s="34">
        <f>Source!R352</f>
        <v>232.16</v>
      </c>
    </row>
    <row r="495" spans="1:29" ht="14.5" x14ac:dyDescent="0.25">
      <c r="A495" s="27"/>
      <c r="B495" s="27"/>
      <c r="C495" s="27" t="s">
        <v>1015</v>
      </c>
      <c r="D495" s="29"/>
      <c r="E495" s="28"/>
      <c r="F495" s="31">
        <f>Source!AL351</f>
        <v>9.44</v>
      </c>
      <c r="G495" s="33" t="s">
        <v>38</v>
      </c>
      <c r="H495" s="28">
        <f>Source!AW352</f>
        <v>1</v>
      </c>
      <c r="I495" s="31">
        <f>Source!P351</f>
        <v>98.97</v>
      </c>
      <c r="J495" s="28">
        <f>IF(Source!BC352&lt;&gt; 0, Source!BC352, 1)</f>
        <v>34.81</v>
      </c>
      <c r="K495" s="31">
        <f>Source!P352</f>
        <v>3445.15</v>
      </c>
    </row>
    <row r="496" spans="1:29" ht="14.5" x14ac:dyDescent="0.25">
      <c r="A496" s="27" t="s">
        <v>558</v>
      </c>
      <c r="B496" s="27" t="str">
        <f>Source!F353</f>
        <v>1.1-1-165</v>
      </c>
      <c r="C496" s="27" t="s">
        <v>560</v>
      </c>
      <c r="D496" s="29" t="str">
        <f>Source!H353</f>
        <v>т</v>
      </c>
      <c r="E496" s="28">
        <f>Source!I353</f>
        <v>9.4355999999999995E-2</v>
      </c>
      <c r="F496" s="31">
        <f>Source!AK353</f>
        <v>18653.07</v>
      </c>
      <c r="G496" s="33" t="s">
        <v>1093</v>
      </c>
      <c r="H496" s="28">
        <f>Source!AW354</f>
        <v>1</v>
      </c>
      <c r="I496" s="31">
        <f>Source!O353</f>
        <v>1760.03</v>
      </c>
      <c r="J496" s="28">
        <f>IF(Source!BC354&lt;&gt; 0, Source!BC354, 1)</f>
        <v>3.59</v>
      </c>
      <c r="K496" s="31">
        <f>Source!O354</f>
        <v>6318.51</v>
      </c>
      <c r="Q496">
        <f>Source!X353</f>
        <v>0</v>
      </c>
      <c r="R496">
        <f>Source!X354</f>
        <v>0</v>
      </c>
      <c r="S496">
        <f>Source!Y353</f>
        <v>0</v>
      </c>
      <c r="T496">
        <f>Source!Y354</f>
        <v>0</v>
      </c>
      <c r="U496">
        <f>ROUND((175/100)*ROUND(Source!R353, 2), 2)</f>
        <v>0</v>
      </c>
      <c r="V496">
        <f>ROUND((0/100)*ROUND(Source!R354, 2), 2)</f>
        <v>0</v>
      </c>
      <c r="AC496">
        <v>3</v>
      </c>
    </row>
    <row r="497" spans="1:29" ht="14.5" x14ac:dyDescent="0.25">
      <c r="A497" s="27"/>
      <c r="B497" s="27"/>
      <c r="C497" s="27" t="s">
        <v>1029</v>
      </c>
      <c r="D497" s="29" t="s">
        <v>1030</v>
      </c>
      <c r="E497" s="28">
        <f>Source!BZ352</f>
        <v>85</v>
      </c>
      <c r="F497" s="31"/>
      <c r="G497" s="30"/>
      <c r="H497" s="28"/>
      <c r="I497" s="31">
        <f>SUM(Q490:Q496)</f>
        <v>1282.45</v>
      </c>
      <c r="J497" s="28">
        <f>Source!AT352</f>
        <v>85</v>
      </c>
      <c r="K497" s="31">
        <f>SUM(R490:R496)</f>
        <v>72265.83</v>
      </c>
    </row>
    <row r="498" spans="1:29" ht="14.5" x14ac:dyDescent="0.25">
      <c r="A498" s="27"/>
      <c r="B498" s="27"/>
      <c r="C498" s="27" t="s">
        <v>1031</v>
      </c>
      <c r="D498" s="29" t="s">
        <v>1030</v>
      </c>
      <c r="E498" s="28">
        <f>Source!CA352</f>
        <v>43</v>
      </c>
      <c r="F498" s="31"/>
      <c r="G498" s="30"/>
      <c r="H498" s="28"/>
      <c r="I498" s="31">
        <f>SUM(S490:S497)</f>
        <v>648.77</v>
      </c>
      <c r="J498" s="28">
        <f>Source!AU352</f>
        <v>43</v>
      </c>
      <c r="K498" s="31">
        <f>SUM(T490:T497)</f>
        <v>36558.01</v>
      </c>
    </row>
    <row r="499" spans="1:29" ht="14.5" x14ac:dyDescent="0.25">
      <c r="A499" s="35"/>
      <c r="B499" s="35"/>
      <c r="C499" s="35" t="s">
        <v>1032</v>
      </c>
      <c r="D499" s="36" t="s">
        <v>1033</v>
      </c>
      <c r="E499" s="37">
        <f>Source!AQ351</f>
        <v>5.31</v>
      </c>
      <c r="F499" s="38"/>
      <c r="G499" s="39" t="s">
        <v>1091</v>
      </c>
      <c r="H499" s="37">
        <f>Source!AV352</f>
        <v>1.0469999999999999</v>
      </c>
      <c r="I499" s="38">
        <f>Source!U351</f>
        <v>80.435413994399966</v>
      </c>
      <c r="J499" s="37"/>
      <c r="K499" s="38"/>
    </row>
    <row r="500" spans="1:29" ht="14" x14ac:dyDescent="0.25">
      <c r="C500" s="40" t="s">
        <v>1034</v>
      </c>
      <c r="H500" s="60">
        <f>I492+I493+I495+I497+I498+SUM(I496:I496)-SUMIF(AC496:AC496, 5, I496:I496)-SUMIF(AC496:AC496, 6, I496:I496)</f>
        <v>5519.4400000000005</v>
      </c>
      <c r="I500" s="60"/>
      <c r="J500" s="60">
        <f>K492+K493+K495+K497+K498+SUM(K496:K496)-SUMIF(AC496:AC496, 5, K496:K496)-SUMIF(AC496:AC496, 6, K496:K496)</f>
        <v>206037.48000000004</v>
      </c>
      <c r="K500" s="60"/>
    </row>
    <row r="501" spans="1:29" ht="14" hidden="1" x14ac:dyDescent="0.25">
      <c r="C501" s="40" t="s">
        <v>1035</v>
      </c>
      <c r="H501" s="54">
        <f>SUMIF(AC496:AC496, 5, I496:I496)+SUMIF(AC496:AC496, 6, I496:I496)</f>
        <v>0</v>
      </c>
      <c r="I501" s="54"/>
      <c r="J501" s="54">
        <f>SUMIF(AC496:AC496, 5, K496:K496)+SUMIF(AC496:AC496, 6, K496:K496)</f>
        <v>0</v>
      </c>
      <c r="K501" s="54"/>
    </row>
    <row r="502" spans="1:29" ht="14" x14ac:dyDescent="0.25">
      <c r="C502" s="40" t="s">
        <v>1036</v>
      </c>
      <c r="H502" s="54">
        <f>I492+I493+I495+I497+I498+SUM(I496:I496)</f>
        <v>5519.4400000000005</v>
      </c>
      <c r="I502" s="54"/>
      <c r="J502" s="54">
        <f>K492+K493+K495+K497+K498+SUM(K496:K496)</f>
        <v>206037.48000000004</v>
      </c>
      <c r="K502" s="54"/>
      <c r="O502" s="41">
        <f>I492+I493+I495+I497+I498+SUM(I496:I496)</f>
        <v>5519.4400000000005</v>
      </c>
      <c r="P502" s="41">
        <f>K492+K493+K495+K497+K498+SUM(K496:K496)</f>
        <v>206037.48000000004</v>
      </c>
    </row>
    <row r="504" spans="1:29" ht="42" x14ac:dyDescent="0.25">
      <c r="A504" s="27">
        <v>29</v>
      </c>
      <c r="B504" s="27" t="str">
        <f>Source!F355</f>
        <v>3.26-16-1</v>
      </c>
      <c r="C504" s="27" t="s">
        <v>565</v>
      </c>
      <c r="D504" s="29" t="str">
        <f>Source!H355</f>
        <v>10 м изоляции</v>
      </c>
      <c r="E504" s="28">
        <f>Source!I355</f>
        <v>377.7</v>
      </c>
      <c r="F504" s="31"/>
      <c r="G504" s="30"/>
      <c r="H504" s="28"/>
      <c r="I504" s="31"/>
      <c r="J504" s="28"/>
      <c r="K504" s="31"/>
      <c r="Q504">
        <f>Source!X355</f>
        <v>13635.47</v>
      </c>
      <c r="R504">
        <f>Source!X356</f>
        <v>768358.54</v>
      </c>
      <c r="S504">
        <f>Source!Y355</f>
        <v>7366.29</v>
      </c>
      <c r="T504">
        <f>Source!Y356</f>
        <v>415090.25</v>
      </c>
      <c r="U504">
        <f>ROUND((175/100)*ROUND(Source!R355, 2), 2)</f>
        <v>114.19</v>
      </c>
      <c r="V504">
        <f>ROUND((0/100)*ROUND(Source!R356, 2), 2)</f>
        <v>0</v>
      </c>
      <c r="AC504">
        <v>0</v>
      </c>
    </row>
    <row r="505" spans="1:29" ht="37.5" x14ac:dyDescent="0.25">
      <c r="C505" s="32" t="str">
        <f>"Объем: "&amp;Source!I355&amp;"=(2500+"&amp;"425+"&amp;"305+"&amp;"160+"&amp;"130+"&amp;"72+"&amp;"175+"&amp;"10)/"&amp;"10"</f>
        <v>Объем: 377,7=(2500+425+305+160+130+72+175+10)/10</v>
      </c>
    </row>
    <row r="506" spans="1:29" ht="14.5" x14ac:dyDescent="0.25">
      <c r="A506" s="27"/>
      <c r="B506" s="27"/>
      <c r="C506" s="27" t="s">
        <v>1010</v>
      </c>
      <c r="D506" s="29"/>
      <c r="E506" s="28"/>
      <c r="F506" s="31">
        <f>Source!AO355</f>
        <v>28.6</v>
      </c>
      <c r="G506" s="33" t="s">
        <v>1087</v>
      </c>
      <c r="H506" s="28">
        <f>Source!AV356</f>
        <v>1.0469999999999999</v>
      </c>
      <c r="I506" s="31">
        <f>Source!S355</f>
        <v>15607.7</v>
      </c>
      <c r="J506" s="28">
        <f>IF(Source!BA356&lt;&gt; 0, Source!BA356, 1)</f>
        <v>56.35</v>
      </c>
      <c r="K506" s="31">
        <f>Source!S356</f>
        <v>879493.9</v>
      </c>
    </row>
    <row r="507" spans="1:29" ht="14.5" x14ac:dyDescent="0.25">
      <c r="A507" s="27"/>
      <c r="B507" s="27"/>
      <c r="C507" s="27" t="s">
        <v>1012</v>
      </c>
      <c r="D507" s="29"/>
      <c r="E507" s="28"/>
      <c r="F507" s="31">
        <f>Source!AM355</f>
        <v>0.75</v>
      </c>
      <c r="G507" s="33" t="s">
        <v>1088</v>
      </c>
      <c r="H507" s="28">
        <f>Source!AV356</f>
        <v>1.0469999999999999</v>
      </c>
      <c r="I507" s="31">
        <f>Source!Q355</f>
        <v>444.88</v>
      </c>
      <c r="J507" s="28">
        <f>IF(Source!BB356&lt;&gt; 0, Source!BB356, 1)</f>
        <v>17.03</v>
      </c>
      <c r="K507" s="31">
        <f>Source!Q356</f>
        <v>7576.31</v>
      </c>
    </row>
    <row r="508" spans="1:29" ht="14.5" x14ac:dyDescent="0.25">
      <c r="A508" s="27"/>
      <c r="B508" s="27"/>
      <c r="C508" s="27" t="s">
        <v>1014</v>
      </c>
      <c r="D508" s="29"/>
      <c r="E508" s="28"/>
      <c r="F508" s="31">
        <f>Source!AN355</f>
        <v>0.11</v>
      </c>
      <c r="G508" s="33" t="s">
        <v>1088</v>
      </c>
      <c r="H508" s="28">
        <f>Source!AV356</f>
        <v>1.0469999999999999</v>
      </c>
      <c r="I508" s="34">
        <f>Source!R355</f>
        <v>65.25</v>
      </c>
      <c r="J508" s="28">
        <f>IF(Source!BS356&lt;&gt; 0, Source!BS356, 1)</f>
        <v>56.35</v>
      </c>
      <c r="K508" s="34">
        <f>Source!R356</f>
        <v>3676.84</v>
      </c>
    </row>
    <row r="509" spans="1:29" ht="14.5" x14ac:dyDescent="0.25">
      <c r="A509" s="27"/>
      <c r="B509" s="27"/>
      <c r="C509" s="27" t="s">
        <v>1015</v>
      </c>
      <c r="D509" s="29"/>
      <c r="E509" s="28"/>
      <c r="F509" s="31">
        <f>Source!AL355</f>
        <v>55.68</v>
      </c>
      <c r="G509" s="33" t="s">
        <v>3</v>
      </c>
      <c r="H509" s="28">
        <f>Source!AW356</f>
        <v>1.0189999999999999</v>
      </c>
      <c r="I509" s="31">
        <f>Source!P355</f>
        <v>21429.91</v>
      </c>
      <c r="J509" s="28">
        <f>IF(Source!BC356&lt;&gt; 0, Source!BC356, 1)</f>
        <v>19.61</v>
      </c>
      <c r="K509" s="31">
        <f>Source!P356</f>
        <v>420240.54</v>
      </c>
    </row>
    <row r="510" spans="1:29" ht="28" x14ac:dyDescent="0.25">
      <c r="A510" s="27" t="s">
        <v>570</v>
      </c>
      <c r="B510" s="27" t="str">
        <f>Source!F357</f>
        <v>1.1-1-517</v>
      </c>
      <c r="C510" s="27" t="s">
        <v>572</v>
      </c>
      <c r="D510" s="29" t="str">
        <f>Source!H357</f>
        <v>м</v>
      </c>
      <c r="E510" s="28">
        <f>Source!I357</f>
        <v>5665.5</v>
      </c>
      <c r="F510" s="31">
        <f>Source!AK357</f>
        <v>2.35</v>
      </c>
      <c r="G510" s="33" t="s">
        <v>3</v>
      </c>
      <c r="H510" s="28">
        <f>Source!AW358</f>
        <v>1.0189999999999999</v>
      </c>
      <c r="I510" s="31">
        <f>Source!O357</f>
        <v>13566.89</v>
      </c>
      <c r="J510" s="28">
        <f>IF(Source!BC358&lt;&gt; 0, Source!BC358, 1)</f>
        <v>15.59</v>
      </c>
      <c r="K510" s="31">
        <f>Source!O358</f>
        <v>211507.82</v>
      </c>
      <c r="Q510">
        <f>Source!X357</f>
        <v>0</v>
      </c>
      <c r="R510">
        <f>Source!X358</f>
        <v>0</v>
      </c>
      <c r="S510">
        <f>Source!Y357</f>
        <v>0</v>
      </c>
      <c r="T510">
        <f>Source!Y358</f>
        <v>0</v>
      </c>
      <c r="U510">
        <f>ROUND((175/100)*ROUND(Source!R357, 2), 2)</f>
        <v>0</v>
      </c>
      <c r="V510">
        <f>ROUND((0/100)*ROUND(Source!R358, 2), 2)</f>
        <v>0</v>
      </c>
      <c r="AC510">
        <v>3</v>
      </c>
    </row>
    <row r="511" spans="1:29" ht="126" x14ac:dyDescent="0.25">
      <c r="A511" s="27" t="s">
        <v>574</v>
      </c>
      <c r="B511" s="27" t="str">
        <f>Source!F359</f>
        <v>1.1-1-1271</v>
      </c>
      <c r="C511" s="27" t="s">
        <v>967</v>
      </c>
      <c r="D511" s="29" t="str">
        <f>Source!H359</f>
        <v>м</v>
      </c>
      <c r="E511" s="28">
        <f>Source!I359</f>
        <v>2625</v>
      </c>
      <c r="F511" s="31">
        <f>Source!AK359</f>
        <v>9.49</v>
      </c>
      <c r="G511" s="33" t="s">
        <v>3</v>
      </c>
      <c r="H511" s="28">
        <f>Source!AW360</f>
        <v>1.0189999999999999</v>
      </c>
      <c r="I511" s="31">
        <f>Source!O359</f>
        <v>25384.560000000001</v>
      </c>
      <c r="J511" s="28">
        <f>IF(Source!BC360&lt;&gt; 0, Source!BC360, 1)</f>
        <v>7.22</v>
      </c>
      <c r="K511" s="31">
        <f>Source!O360</f>
        <v>183276.52</v>
      </c>
      <c r="Q511">
        <f>Source!X359</f>
        <v>0</v>
      </c>
      <c r="R511">
        <f>Source!X360</f>
        <v>0</v>
      </c>
      <c r="S511">
        <f>Source!Y359</f>
        <v>0</v>
      </c>
      <c r="T511">
        <f>Source!Y360</f>
        <v>0</v>
      </c>
      <c r="U511">
        <f>ROUND((175/100)*ROUND(Source!R359, 2), 2)</f>
        <v>0</v>
      </c>
      <c r="V511">
        <f>ROUND((0/100)*ROUND(Source!R360, 2), 2)</f>
        <v>0</v>
      </c>
      <c r="AC511">
        <v>3</v>
      </c>
    </row>
    <row r="512" spans="1:29" ht="126" x14ac:dyDescent="0.25">
      <c r="A512" s="27" t="s">
        <v>577</v>
      </c>
      <c r="B512" s="27" t="str">
        <f>Source!F361</f>
        <v>1.1-1-1273</v>
      </c>
      <c r="C512" s="27" t="s">
        <v>968</v>
      </c>
      <c r="D512" s="29" t="str">
        <f>Source!H361</f>
        <v>м</v>
      </c>
      <c r="E512" s="28">
        <f>Source!I361</f>
        <v>446.25</v>
      </c>
      <c r="F512" s="31">
        <f>Source!AK361</f>
        <v>10.38</v>
      </c>
      <c r="G512" s="33" t="s">
        <v>3</v>
      </c>
      <c r="H512" s="28">
        <f>Source!AW362</f>
        <v>1.0189999999999999</v>
      </c>
      <c r="I512" s="31">
        <f>Source!O361</f>
        <v>4720.08</v>
      </c>
      <c r="J512" s="28">
        <f>IF(Source!BC362&lt;&gt; 0, Source!BC362, 1)</f>
        <v>7.12</v>
      </c>
      <c r="K512" s="31">
        <f>Source!O362</f>
        <v>33606.97</v>
      </c>
      <c r="Q512">
        <f>Source!X361</f>
        <v>0</v>
      </c>
      <c r="R512">
        <f>Source!X362</f>
        <v>0</v>
      </c>
      <c r="S512">
        <f>Source!Y361</f>
        <v>0</v>
      </c>
      <c r="T512">
        <f>Source!Y362</f>
        <v>0</v>
      </c>
      <c r="U512">
        <f>ROUND((175/100)*ROUND(Source!R361, 2), 2)</f>
        <v>0</v>
      </c>
      <c r="V512">
        <f>ROUND((0/100)*ROUND(Source!R362, 2), 2)</f>
        <v>0</v>
      </c>
      <c r="AC512">
        <v>3</v>
      </c>
    </row>
    <row r="513" spans="1:29" ht="126" x14ac:dyDescent="0.25">
      <c r="A513" s="27" t="s">
        <v>580</v>
      </c>
      <c r="B513" s="27" t="str">
        <f>Source!F363</f>
        <v>1.1-1-1274</v>
      </c>
      <c r="C513" s="27" t="s">
        <v>969</v>
      </c>
      <c r="D513" s="29" t="str">
        <f>Source!H363</f>
        <v>м</v>
      </c>
      <c r="E513" s="28">
        <f>Source!I363</f>
        <v>320.25</v>
      </c>
      <c r="F513" s="31">
        <f>Source!AK363</f>
        <v>12.04</v>
      </c>
      <c r="G513" s="33" t="s">
        <v>3</v>
      </c>
      <c r="H513" s="28">
        <f>Source!AW364</f>
        <v>1.0189999999999999</v>
      </c>
      <c r="I513" s="31">
        <f>Source!O363</f>
        <v>3929.07</v>
      </c>
      <c r="J513" s="28">
        <f>IF(Source!BC364&lt;&gt; 0, Source!BC364, 1)</f>
        <v>7.25</v>
      </c>
      <c r="K513" s="31">
        <f>Source!O364</f>
        <v>28485.759999999998</v>
      </c>
      <c r="Q513">
        <f>Source!X363</f>
        <v>0</v>
      </c>
      <c r="R513">
        <f>Source!X364</f>
        <v>0</v>
      </c>
      <c r="S513">
        <f>Source!Y363</f>
        <v>0</v>
      </c>
      <c r="T513">
        <f>Source!Y364</f>
        <v>0</v>
      </c>
      <c r="U513">
        <f>ROUND((175/100)*ROUND(Source!R363, 2), 2)</f>
        <v>0</v>
      </c>
      <c r="V513">
        <f>ROUND((0/100)*ROUND(Source!R364, 2), 2)</f>
        <v>0</v>
      </c>
      <c r="AC513">
        <v>3</v>
      </c>
    </row>
    <row r="514" spans="1:29" ht="126" x14ac:dyDescent="0.25">
      <c r="A514" s="27" t="s">
        <v>583</v>
      </c>
      <c r="B514" s="27" t="str">
        <f>Source!F365</f>
        <v>1.1-1-1275</v>
      </c>
      <c r="C514" s="27" t="s">
        <v>970</v>
      </c>
      <c r="D514" s="29" t="str">
        <f>Source!H365</f>
        <v>м</v>
      </c>
      <c r="E514" s="28">
        <f>Source!I365</f>
        <v>168</v>
      </c>
      <c r="F514" s="31">
        <f>Source!AK365</f>
        <v>14.45</v>
      </c>
      <c r="G514" s="33" t="s">
        <v>3</v>
      </c>
      <c r="H514" s="28">
        <f>Source!AW366</f>
        <v>1.0189999999999999</v>
      </c>
      <c r="I514" s="31">
        <f>Source!O365</f>
        <v>2473.7199999999998</v>
      </c>
      <c r="J514" s="28">
        <f>IF(Source!BC366&lt;&gt; 0, Source!BC366, 1)</f>
        <v>7.38</v>
      </c>
      <c r="K514" s="31">
        <f>Source!O366</f>
        <v>18256.05</v>
      </c>
      <c r="Q514">
        <f>Source!X365</f>
        <v>0</v>
      </c>
      <c r="R514">
        <f>Source!X366</f>
        <v>0</v>
      </c>
      <c r="S514">
        <f>Source!Y365</f>
        <v>0</v>
      </c>
      <c r="T514">
        <f>Source!Y366</f>
        <v>0</v>
      </c>
      <c r="U514">
        <f>ROUND((175/100)*ROUND(Source!R365, 2), 2)</f>
        <v>0</v>
      </c>
      <c r="V514">
        <f>ROUND((0/100)*ROUND(Source!R366, 2), 2)</f>
        <v>0</v>
      </c>
      <c r="AC514">
        <v>3</v>
      </c>
    </row>
    <row r="515" spans="1:29" ht="126" x14ac:dyDescent="0.25">
      <c r="A515" s="27" t="s">
        <v>586</v>
      </c>
      <c r="B515" s="27" t="str">
        <f>Source!F367</f>
        <v>1.1-1-1276</v>
      </c>
      <c r="C515" s="27" t="s">
        <v>971</v>
      </c>
      <c r="D515" s="29" t="str">
        <f>Source!H367</f>
        <v>м</v>
      </c>
      <c r="E515" s="28">
        <f>Source!I367</f>
        <v>136.5</v>
      </c>
      <c r="F515" s="31">
        <f>Source!AK367</f>
        <v>16.86</v>
      </c>
      <c r="G515" s="33" t="s">
        <v>3</v>
      </c>
      <c r="H515" s="28">
        <f>Source!AW368</f>
        <v>1.0189999999999999</v>
      </c>
      <c r="I515" s="31">
        <f>Source!O367</f>
        <v>2345.12</v>
      </c>
      <c r="J515" s="28">
        <f>IF(Source!BC368&lt;&gt; 0, Source!BC368, 1)</f>
        <v>6.67</v>
      </c>
      <c r="K515" s="31">
        <f>Source!O368</f>
        <v>15641.95</v>
      </c>
      <c r="Q515">
        <f>Source!X367</f>
        <v>0</v>
      </c>
      <c r="R515">
        <f>Source!X368</f>
        <v>0</v>
      </c>
      <c r="S515">
        <f>Source!Y367</f>
        <v>0</v>
      </c>
      <c r="T515">
        <f>Source!Y368</f>
        <v>0</v>
      </c>
      <c r="U515">
        <f>ROUND((175/100)*ROUND(Source!R367, 2), 2)</f>
        <v>0</v>
      </c>
      <c r="V515">
        <f>ROUND((0/100)*ROUND(Source!R368, 2), 2)</f>
        <v>0</v>
      </c>
      <c r="AC515">
        <v>3</v>
      </c>
    </row>
    <row r="516" spans="1:29" ht="126" x14ac:dyDescent="0.25">
      <c r="A516" s="27" t="s">
        <v>589</v>
      </c>
      <c r="B516" s="27" t="str">
        <f>Source!F369</f>
        <v>1.1-1-1277</v>
      </c>
      <c r="C516" s="27" t="s">
        <v>972</v>
      </c>
      <c r="D516" s="29" t="str">
        <f>Source!H369</f>
        <v>м</v>
      </c>
      <c r="E516" s="28">
        <f>Source!I369</f>
        <v>78.75</v>
      </c>
      <c r="F516" s="31">
        <f>Source!AK369</f>
        <v>18.34</v>
      </c>
      <c r="G516" s="33" t="s">
        <v>3</v>
      </c>
      <c r="H516" s="28">
        <f>Source!AW370</f>
        <v>1.0189999999999999</v>
      </c>
      <c r="I516" s="31">
        <f>Source!O369</f>
        <v>1471.72</v>
      </c>
      <c r="J516" s="28">
        <f>IF(Source!BC370&lt;&gt; 0, Source!BC370, 1)</f>
        <v>7.11</v>
      </c>
      <c r="K516" s="31">
        <f>Source!O370</f>
        <v>10463.93</v>
      </c>
      <c r="Q516">
        <f>Source!X369</f>
        <v>0</v>
      </c>
      <c r="R516">
        <f>Source!X370</f>
        <v>0</v>
      </c>
      <c r="S516">
        <f>Source!Y369</f>
        <v>0</v>
      </c>
      <c r="T516">
        <f>Source!Y370</f>
        <v>0</v>
      </c>
      <c r="U516">
        <f>ROUND((175/100)*ROUND(Source!R369, 2), 2)</f>
        <v>0</v>
      </c>
      <c r="V516">
        <f>ROUND((0/100)*ROUND(Source!R370, 2), 2)</f>
        <v>0</v>
      </c>
      <c r="AC516">
        <v>3</v>
      </c>
    </row>
    <row r="517" spans="1:29" ht="126" x14ac:dyDescent="0.25">
      <c r="A517" s="27" t="s">
        <v>592</v>
      </c>
      <c r="B517" s="27" t="str">
        <f>Source!F371</f>
        <v>1.1-1-1279</v>
      </c>
      <c r="C517" s="27" t="s">
        <v>973</v>
      </c>
      <c r="D517" s="29" t="str">
        <f>Source!H371</f>
        <v>м</v>
      </c>
      <c r="E517" s="28">
        <f>Source!I371</f>
        <v>183.75</v>
      </c>
      <c r="F517" s="31">
        <f>Source!AK371</f>
        <v>30.38</v>
      </c>
      <c r="G517" s="33" t="s">
        <v>3</v>
      </c>
      <c r="H517" s="28">
        <f>Source!AW372</f>
        <v>1.0189999999999999</v>
      </c>
      <c r="I517" s="31">
        <f>Source!O371</f>
        <v>5688.39</v>
      </c>
      <c r="J517" s="28">
        <f>IF(Source!BC372&lt;&gt; 0, Source!BC372, 1)</f>
        <v>6.57</v>
      </c>
      <c r="K517" s="31">
        <f>Source!O372</f>
        <v>37372.720000000001</v>
      </c>
      <c r="Q517">
        <f>Source!X371</f>
        <v>0</v>
      </c>
      <c r="R517">
        <f>Source!X372</f>
        <v>0</v>
      </c>
      <c r="S517">
        <f>Source!Y371</f>
        <v>0</v>
      </c>
      <c r="T517">
        <f>Source!Y372</f>
        <v>0</v>
      </c>
      <c r="U517">
        <f>ROUND((175/100)*ROUND(Source!R371, 2), 2)</f>
        <v>0</v>
      </c>
      <c r="V517">
        <f>ROUND((0/100)*ROUND(Source!R372, 2), 2)</f>
        <v>0</v>
      </c>
      <c r="AC517">
        <v>3</v>
      </c>
    </row>
    <row r="518" spans="1:29" ht="126" x14ac:dyDescent="0.25">
      <c r="A518" s="27" t="s">
        <v>595</v>
      </c>
      <c r="B518" s="27" t="str">
        <f>Source!F373</f>
        <v>1.1-1-1281</v>
      </c>
      <c r="C518" s="27" t="s">
        <v>974</v>
      </c>
      <c r="D518" s="29" t="str">
        <f>Source!H373</f>
        <v>м</v>
      </c>
      <c r="E518" s="28">
        <f>Source!I373</f>
        <v>10.5</v>
      </c>
      <c r="F518" s="31">
        <f>Source!AK373</f>
        <v>72.25</v>
      </c>
      <c r="G518" s="33" t="s">
        <v>3</v>
      </c>
      <c r="H518" s="28">
        <f>Source!AW374</f>
        <v>1.0189999999999999</v>
      </c>
      <c r="I518" s="31">
        <f>Source!O373</f>
        <v>773.04</v>
      </c>
      <c r="J518" s="28">
        <f>IF(Source!BC374&lt;&gt; 0, Source!BC374, 1)</f>
        <v>5.63</v>
      </c>
      <c r="K518" s="31">
        <f>Source!O374</f>
        <v>4352.22</v>
      </c>
      <c r="Q518">
        <f>Source!X373</f>
        <v>0</v>
      </c>
      <c r="R518">
        <f>Source!X374</f>
        <v>0</v>
      </c>
      <c r="S518">
        <f>Source!Y373</f>
        <v>0</v>
      </c>
      <c r="T518">
        <f>Source!Y374</f>
        <v>0</v>
      </c>
      <c r="U518">
        <f>ROUND((175/100)*ROUND(Source!R373, 2), 2)</f>
        <v>0</v>
      </c>
      <c r="V518">
        <f>ROUND((0/100)*ROUND(Source!R374, 2), 2)</f>
        <v>0</v>
      </c>
      <c r="AC518">
        <v>3</v>
      </c>
    </row>
    <row r="519" spans="1:29" ht="14.5" x14ac:dyDescent="0.25">
      <c r="A519" s="27"/>
      <c r="B519" s="27"/>
      <c r="C519" s="27" t="s">
        <v>1029</v>
      </c>
      <c r="D519" s="29" t="s">
        <v>1030</v>
      </c>
      <c r="E519" s="28">
        <f>Source!BZ356</f>
        <v>87</v>
      </c>
      <c r="F519" s="31"/>
      <c r="G519" s="30"/>
      <c r="H519" s="28"/>
      <c r="I519" s="31">
        <f>SUM(Q504:Q518)</f>
        <v>13635.47</v>
      </c>
      <c r="J519" s="28">
        <f>Source!AT356</f>
        <v>87</v>
      </c>
      <c r="K519" s="31">
        <f>SUM(R504:R518)</f>
        <v>768358.54</v>
      </c>
    </row>
    <row r="520" spans="1:29" ht="14.5" x14ac:dyDescent="0.25">
      <c r="A520" s="27"/>
      <c r="B520" s="27"/>
      <c r="C520" s="27" t="s">
        <v>1031</v>
      </c>
      <c r="D520" s="29" t="s">
        <v>1030</v>
      </c>
      <c r="E520" s="28">
        <f>Source!CA356</f>
        <v>47</v>
      </c>
      <c r="F520" s="31"/>
      <c r="G520" s="30"/>
      <c r="H520" s="28"/>
      <c r="I520" s="31">
        <f>SUM(S504:S519)</f>
        <v>7366.29</v>
      </c>
      <c r="J520" s="28">
        <f>Source!AU356</f>
        <v>47</v>
      </c>
      <c r="K520" s="31">
        <f>SUM(T504:T519)</f>
        <v>415090.25</v>
      </c>
    </row>
    <row r="521" spans="1:29" ht="14.5" x14ac:dyDescent="0.25">
      <c r="A521" s="35"/>
      <c r="B521" s="35"/>
      <c r="C521" s="35" t="s">
        <v>1032</v>
      </c>
      <c r="D521" s="36" t="s">
        <v>1033</v>
      </c>
      <c r="E521" s="37">
        <f>Source!AQ355</f>
        <v>2.2000000000000002</v>
      </c>
      <c r="F521" s="38"/>
      <c r="G521" s="39" t="s">
        <v>1087</v>
      </c>
      <c r="H521" s="37">
        <f>Source!AV356</f>
        <v>1.0469999999999999</v>
      </c>
      <c r="I521" s="38">
        <f>Source!U355</f>
        <v>1200.5919683999998</v>
      </c>
      <c r="J521" s="37"/>
      <c r="K521" s="38"/>
    </row>
    <row r="522" spans="1:29" ht="14" x14ac:dyDescent="0.25">
      <c r="C522" s="40" t="s">
        <v>1034</v>
      </c>
      <c r="H522" s="60">
        <f>I506+I507+I509+I519+I520+SUM(I510:I518)-SUMIF(AC510:AC518, 5, I510:I518)-SUMIF(AC510:AC518, 6, I510:I518)</f>
        <v>118836.84</v>
      </c>
      <c r="I522" s="60"/>
      <c r="J522" s="60">
        <f>K506+K507+K509+K519+K520+SUM(K510:K518)-SUMIF(AC510:AC518, 5, K510:K518)-SUMIF(AC510:AC518, 6, K510:K518)</f>
        <v>3033723.48</v>
      </c>
      <c r="K522" s="60"/>
    </row>
    <row r="523" spans="1:29" ht="14" hidden="1" x14ac:dyDescent="0.25">
      <c r="C523" s="40" t="s">
        <v>1035</v>
      </c>
      <c r="H523" s="54">
        <f>SUMIF(AC510:AC518, 5, I510:I518)+SUMIF(AC510:AC518, 6, I510:I518)</f>
        <v>0</v>
      </c>
      <c r="I523" s="54"/>
      <c r="J523" s="54">
        <f>SUMIF(AC510:AC518, 5, K510:K518)+SUMIF(AC510:AC518, 6, K510:K518)</f>
        <v>0</v>
      </c>
      <c r="K523" s="54"/>
    </row>
    <row r="524" spans="1:29" ht="14" x14ac:dyDescent="0.25">
      <c r="C524" s="40" t="s">
        <v>1036</v>
      </c>
      <c r="H524" s="54">
        <f>I506+I507+I509+I519+I520+SUM(I510:I518)</f>
        <v>118836.84</v>
      </c>
      <c r="I524" s="54"/>
      <c r="J524" s="54">
        <f>K506+K507+K509+K519+K520+SUM(K510:K518)</f>
        <v>3033723.48</v>
      </c>
      <c r="K524" s="54"/>
      <c r="O524" s="41">
        <f>I506+I507+I509+I519+I520+SUM(I510:I518)</f>
        <v>118836.84</v>
      </c>
      <c r="P524" s="41">
        <f>K506+K507+K509+K519+K520+SUM(K510:K518)</f>
        <v>3033723.48</v>
      </c>
    </row>
    <row r="526" spans="1:29" ht="28" x14ac:dyDescent="0.25">
      <c r="A526" s="27">
        <v>30</v>
      </c>
      <c r="B526" s="27" t="str">
        <f>Source!F375</f>
        <v>1.1-1-2545</v>
      </c>
      <c r="C526" s="27" t="s">
        <v>600</v>
      </c>
      <c r="D526" s="29" t="str">
        <f>Source!H375</f>
        <v>л</v>
      </c>
      <c r="E526" s="28">
        <f>Source!I375</f>
        <v>7.5540000000000003</v>
      </c>
      <c r="F526" s="31">
        <f>Source!AL375</f>
        <v>113.63</v>
      </c>
      <c r="G526" s="33" t="s">
        <v>3</v>
      </c>
      <c r="H526" s="28">
        <f>Source!AW376</f>
        <v>1</v>
      </c>
      <c r="I526" s="31">
        <f>Source!P375</f>
        <v>858.36</v>
      </c>
      <c r="J526" s="28">
        <f>IF(Source!BC376&lt;&gt; 0, Source!BC376, 1)</f>
        <v>8.8699999999999992</v>
      </c>
      <c r="K526" s="31">
        <f>Source!P376</f>
        <v>7613.65</v>
      </c>
      <c r="Q526">
        <f>Source!X375</f>
        <v>0</v>
      </c>
      <c r="R526">
        <f>Source!X376</f>
        <v>0</v>
      </c>
      <c r="S526">
        <f>Source!Y375</f>
        <v>0</v>
      </c>
      <c r="T526">
        <f>Source!Y376</f>
        <v>0</v>
      </c>
      <c r="U526">
        <f>ROUND((175/100)*ROUND(Source!R375, 2), 2)</f>
        <v>0</v>
      </c>
      <c r="V526">
        <f>ROUND((0/100)*ROUND(Source!R376, 2), 2)</f>
        <v>0</v>
      </c>
      <c r="AC526">
        <v>3</v>
      </c>
    </row>
    <row r="527" spans="1:29" x14ac:dyDescent="0.25">
      <c r="A527" s="42"/>
      <c r="B527" s="42"/>
      <c r="C527" s="43" t="str">
        <f>"Объем: "&amp;Source!I375&amp;"=1*"&amp;""&amp;Source!I355&amp;"*"&amp;"10/"&amp;"500"</f>
        <v>Объем: 7,554=1*377,7*10/500</v>
      </c>
      <c r="D527" s="42"/>
      <c r="E527" s="42"/>
      <c r="F527" s="42"/>
      <c r="G527" s="42"/>
      <c r="H527" s="42"/>
      <c r="I527" s="42"/>
      <c r="J527" s="42"/>
      <c r="K527" s="42"/>
    </row>
    <row r="528" spans="1:29" ht="14" x14ac:dyDescent="0.25">
      <c r="C528" s="40" t="s">
        <v>1036</v>
      </c>
      <c r="H528" s="60">
        <f>I526+0</f>
        <v>858.36</v>
      </c>
      <c r="I528" s="60"/>
      <c r="J528" s="60">
        <f>K526+0</f>
        <v>7613.65</v>
      </c>
      <c r="K528" s="60"/>
      <c r="O528" s="41">
        <f>I526+0</f>
        <v>858.36</v>
      </c>
      <c r="P528" s="41">
        <f>K526+0</f>
        <v>7613.65</v>
      </c>
    </row>
    <row r="530" spans="1:29" ht="56" x14ac:dyDescent="0.25">
      <c r="A530" s="27">
        <v>31</v>
      </c>
      <c r="B530" s="27" t="str">
        <f>Source!F377</f>
        <v>1.1-1-464</v>
      </c>
      <c r="C530" s="27" t="s">
        <v>605</v>
      </c>
      <c r="D530" s="29" t="str">
        <f>Source!H377</f>
        <v>л</v>
      </c>
      <c r="E530" s="28">
        <f>Source!I377</f>
        <v>-351.26100000000002</v>
      </c>
      <c r="F530" s="31">
        <f>Source!AL377</f>
        <v>34.74</v>
      </c>
      <c r="G530" s="33" t="s">
        <v>3</v>
      </c>
      <c r="H530" s="28">
        <f>Source!AW378</f>
        <v>1.0189999999999999</v>
      </c>
      <c r="I530" s="31">
        <f>Source!P377</f>
        <v>-12434.66</v>
      </c>
      <c r="J530" s="28">
        <f>IF(Source!BC378&lt;&gt; 0, Source!BC378, 1)</f>
        <v>30.46</v>
      </c>
      <c r="K530" s="31">
        <f>Source!P378</f>
        <v>-378759.74</v>
      </c>
      <c r="Q530">
        <f>Source!X377</f>
        <v>0</v>
      </c>
      <c r="R530">
        <f>Source!X378</f>
        <v>0</v>
      </c>
      <c r="S530">
        <f>Source!Y377</f>
        <v>0</v>
      </c>
      <c r="T530">
        <f>Source!Y378</f>
        <v>0</v>
      </c>
      <c r="U530">
        <f>ROUND((175/100)*ROUND(Source!R377, 2), 2)</f>
        <v>0</v>
      </c>
      <c r="V530">
        <f>ROUND((0/100)*ROUND(Source!R378, 2), 2)</f>
        <v>0</v>
      </c>
      <c r="AC530">
        <v>3</v>
      </c>
    </row>
    <row r="531" spans="1:29" x14ac:dyDescent="0.25">
      <c r="A531" s="42"/>
      <c r="B531" s="42"/>
      <c r="C531" s="43" t="str">
        <f>"Объем: "&amp;Source!I377&amp;"="&amp;Source!I355&amp;"*"&amp;"-"&amp;"0,93"</f>
        <v>Объем: -351,261=377,7*-0,93</v>
      </c>
      <c r="D531" s="42"/>
      <c r="E531" s="42"/>
      <c r="F531" s="42"/>
      <c r="G531" s="42"/>
      <c r="H531" s="42"/>
      <c r="I531" s="42"/>
      <c r="J531" s="42"/>
      <c r="K531" s="42"/>
    </row>
    <row r="532" spans="1:29" ht="14" x14ac:dyDescent="0.25">
      <c r="C532" s="40" t="s">
        <v>1036</v>
      </c>
      <c r="H532" s="60">
        <f>I530+0</f>
        <v>-12434.66</v>
      </c>
      <c r="I532" s="60"/>
      <c r="J532" s="60">
        <f>K530+0</f>
        <v>-378759.74</v>
      </c>
      <c r="K532" s="60"/>
      <c r="O532" s="41">
        <f>I530+0</f>
        <v>-12434.66</v>
      </c>
      <c r="P532" s="41">
        <f>K530+0</f>
        <v>-378759.74</v>
      </c>
    </row>
    <row r="534" spans="1:29" ht="28" x14ac:dyDescent="0.25">
      <c r="A534" s="27">
        <v>32</v>
      </c>
      <c r="B534" s="27" t="str">
        <f>Source!F379</f>
        <v>3.16-19-1</v>
      </c>
      <c r="C534" s="27" t="s">
        <v>609</v>
      </c>
      <c r="D534" s="29" t="str">
        <f>Source!H379</f>
        <v>1  ШТ.</v>
      </c>
      <c r="E534" s="28">
        <f>Source!I379</f>
        <v>49</v>
      </c>
      <c r="F534" s="31"/>
      <c r="G534" s="30"/>
      <c r="H534" s="28"/>
      <c r="I534" s="31"/>
      <c r="J534" s="28"/>
      <c r="K534" s="31"/>
      <c r="Q534">
        <f>Source!X379</f>
        <v>924.18</v>
      </c>
      <c r="R534">
        <f>Source!X380</f>
        <v>52077.440000000002</v>
      </c>
      <c r="S534">
        <f>Source!Y379</f>
        <v>517.20000000000005</v>
      </c>
      <c r="T534">
        <f>Source!Y380</f>
        <v>29144.26</v>
      </c>
      <c r="U534">
        <f>ROUND((175/100)*ROUND(Source!R379, 2), 2)</f>
        <v>17.850000000000001</v>
      </c>
      <c r="V534">
        <f>ROUND((0/100)*ROUND(Source!R380, 2), 2)</f>
        <v>0</v>
      </c>
      <c r="AC534">
        <v>0</v>
      </c>
    </row>
    <row r="535" spans="1:29" x14ac:dyDescent="0.25">
      <c r="C535" s="32" t="str">
        <f>"Объем: "&amp;Source!I379&amp;"=37+"&amp;"9+"&amp;"3"</f>
        <v>Объем: 49=37+9+3</v>
      </c>
    </row>
    <row r="536" spans="1:29" ht="14.5" x14ac:dyDescent="0.25">
      <c r="A536" s="27"/>
      <c r="B536" s="27"/>
      <c r="C536" s="27" t="s">
        <v>1010</v>
      </c>
      <c r="D536" s="29"/>
      <c r="E536" s="28"/>
      <c r="F536" s="31">
        <f>Source!AO379</f>
        <v>11.61</v>
      </c>
      <c r="G536" s="33" t="s">
        <v>1087</v>
      </c>
      <c r="H536" s="28">
        <f>Source!AV380</f>
        <v>1.0669999999999999</v>
      </c>
      <c r="I536" s="31">
        <f>Source!S379</f>
        <v>837.67</v>
      </c>
      <c r="J536" s="28">
        <f>IF(Source!BA380&lt;&gt; 0, Source!BA380, 1)</f>
        <v>56.35</v>
      </c>
      <c r="K536" s="31">
        <f>Source!S380</f>
        <v>47202.7</v>
      </c>
    </row>
    <row r="537" spans="1:29" ht="14.5" x14ac:dyDescent="0.25">
      <c r="A537" s="27"/>
      <c r="B537" s="27"/>
      <c r="C537" s="27" t="s">
        <v>1012</v>
      </c>
      <c r="D537" s="29"/>
      <c r="E537" s="28"/>
      <c r="F537" s="31">
        <f>Source!AM379</f>
        <v>2.68</v>
      </c>
      <c r="G537" s="33" t="s">
        <v>1088</v>
      </c>
      <c r="H537" s="28">
        <f>Source!AV380</f>
        <v>1.0669999999999999</v>
      </c>
      <c r="I537" s="31">
        <f>Source!Q379</f>
        <v>210.18</v>
      </c>
      <c r="J537" s="28">
        <f>IF(Source!BB380&lt;&gt; 0, Source!BB380, 1)</f>
        <v>14.58</v>
      </c>
      <c r="K537" s="31">
        <f>Source!Q380</f>
        <v>3064.42</v>
      </c>
    </row>
    <row r="538" spans="1:29" ht="14.5" x14ac:dyDescent="0.25">
      <c r="A538" s="27"/>
      <c r="B538" s="27"/>
      <c r="C538" s="27" t="s">
        <v>1014</v>
      </c>
      <c r="D538" s="29"/>
      <c r="E538" s="28"/>
      <c r="F538" s="31">
        <f>Source!AN379</f>
        <v>0.13</v>
      </c>
      <c r="G538" s="33" t="s">
        <v>1088</v>
      </c>
      <c r="H538" s="28">
        <f>Source!AV380</f>
        <v>1.0669999999999999</v>
      </c>
      <c r="I538" s="34">
        <f>Source!R379</f>
        <v>10.199999999999999</v>
      </c>
      <c r="J538" s="28">
        <f>IF(Source!BS380&lt;&gt; 0, Source!BS380, 1)</f>
        <v>56.35</v>
      </c>
      <c r="K538" s="34">
        <f>Source!R380</f>
        <v>574.77</v>
      </c>
    </row>
    <row r="539" spans="1:29" ht="14.5" x14ac:dyDescent="0.25">
      <c r="A539" s="27"/>
      <c r="B539" s="27"/>
      <c r="C539" s="27" t="s">
        <v>1015</v>
      </c>
      <c r="D539" s="29"/>
      <c r="E539" s="28"/>
      <c r="F539" s="31">
        <f>Source!AL379</f>
        <v>12.29</v>
      </c>
      <c r="G539" s="33" t="s">
        <v>3</v>
      </c>
      <c r="H539" s="28">
        <f>Source!AW380</f>
        <v>1</v>
      </c>
      <c r="I539" s="31">
        <f>Source!P379</f>
        <v>602.21</v>
      </c>
      <c r="J539" s="28">
        <f>IF(Source!BC380&lt;&gt; 0, Source!BC380, 1)</f>
        <v>8.48</v>
      </c>
      <c r="K539" s="31">
        <f>Source!P380</f>
        <v>5106.74</v>
      </c>
    </row>
    <row r="540" spans="1:29" ht="112" x14ac:dyDescent="0.25">
      <c r="A540" s="27" t="s">
        <v>611</v>
      </c>
      <c r="B540" s="27" t="str">
        <f>Source!F381</f>
        <v>1.13-5-91</v>
      </c>
      <c r="C540" s="27" t="s">
        <v>975</v>
      </c>
      <c r="D540" s="29" t="str">
        <f>Source!H381</f>
        <v>шт.</v>
      </c>
      <c r="E540" s="28">
        <f>Source!I381</f>
        <v>37</v>
      </c>
      <c r="F540" s="31">
        <f>Source!AK381</f>
        <v>1427.4</v>
      </c>
      <c r="G540" s="33" t="s">
        <v>3</v>
      </c>
      <c r="H540" s="28">
        <f>Source!AW382</f>
        <v>1</v>
      </c>
      <c r="I540" s="31">
        <f>Source!O381</f>
        <v>52813.8</v>
      </c>
      <c r="J540" s="28">
        <f>IF(Source!BC382&lt;&gt; 0, Source!BC382, 1)</f>
        <v>5.32</v>
      </c>
      <c r="K540" s="31">
        <f>Source!O382</f>
        <v>280969.42</v>
      </c>
      <c r="Q540">
        <f>Source!X381</f>
        <v>0</v>
      </c>
      <c r="R540">
        <f>Source!X382</f>
        <v>0</v>
      </c>
      <c r="S540">
        <f>Source!Y381</f>
        <v>0</v>
      </c>
      <c r="T540">
        <f>Source!Y382</f>
        <v>0</v>
      </c>
      <c r="U540">
        <f>ROUND((175/100)*ROUND(Source!R381, 2), 2)</f>
        <v>0</v>
      </c>
      <c r="V540">
        <f>ROUND((0/100)*ROUND(Source!R382, 2), 2)</f>
        <v>0</v>
      </c>
      <c r="AC540">
        <v>3</v>
      </c>
    </row>
    <row r="541" spans="1:29" ht="112" x14ac:dyDescent="0.25">
      <c r="A541" s="27" t="s">
        <v>614</v>
      </c>
      <c r="B541" s="27" t="str">
        <f>Source!F383</f>
        <v>1.13-5-92</v>
      </c>
      <c r="C541" s="27" t="s">
        <v>976</v>
      </c>
      <c r="D541" s="29" t="str">
        <f>Source!H383</f>
        <v>шт.</v>
      </c>
      <c r="E541" s="28">
        <f>Source!I383</f>
        <v>9</v>
      </c>
      <c r="F541" s="31">
        <f>Source!AK383</f>
        <v>1546.27</v>
      </c>
      <c r="G541" s="33" t="s">
        <v>3</v>
      </c>
      <c r="H541" s="28">
        <f>Source!AW384</f>
        <v>1</v>
      </c>
      <c r="I541" s="31">
        <f>Source!O383</f>
        <v>13916.43</v>
      </c>
      <c r="J541" s="28">
        <f>IF(Source!BC384&lt;&gt; 0, Source!BC384, 1)</f>
        <v>5.07</v>
      </c>
      <c r="K541" s="31">
        <f>Source!O384</f>
        <v>70556.3</v>
      </c>
      <c r="Q541">
        <f>Source!X383</f>
        <v>0</v>
      </c>
      <c r="R541">
        <f>Source!X384</f>
        <v>0</v>
      </c>
      <c r="S541">
        <f>Source!Y383</f>
        <v>0</v>
      </c>
      <c r="T541">
        <f>Source!Y384</f>
        <v>0</v>
      </c>
      <c r="U541">
        <f>ROUND((175/100)*ROUND(Source!R383, 2), 2)</f>
        <v>0</v>
      </c>
      <c r="V541">
        <f>ROUND((0/100)*ROUND(Source!R384, 2), 2)</f>
        <v>0</v>
      </c>
      <c r="AC541">
        <v>3</v>
      </c>
    </row>
    <row r="542" spans="1:29" ht="112" x14ac:dyDescent="0.25">
      <c r="A542" s="27" t="s">
        <v>617</v>
      </c>
      <c r="B542" s="27" t="str">
        <f>Source!F385</f>
        <v>1.13-5-93</v>
      </c>
      <c r="C542" s="27" t="s">
        <v>977</v>
      </c>
      <c r="D542" s="29" t="str">
        <f>Source!H385</f>
        <v>шт.</v>
      </c>
      <c r="E542" s="28">
        <f>Source!I385</f>
        <v>3</v>
      </c>
      <c r="F542" s="31">
        <f>Source!AK385</f>
        <v>1763.29</v>
      </c>
      <c r="G542" s="33" t="s">
        <v>3</v>
      </c>
      <c r="H542" s="28">
        <f>Source!AW386</f>
        <v>1</v>
      </c>
      <c r="I542" s="31">
        <f>Source!O385</f>
        <v>5289.87</v>
      </c>
      <c r="J542" s="28">
        <f>IF(Source!BC386&lt;&gt; 0, Source!BC386, 1)</f>
        <v>6.91</v>
      </c>
      <c r="K542" s="31">
        <f>Source!O386</f>
        <v>36553</v>
      </c>
      <c r="Q542">
        <f>Source!X385</f>
        <v>0</v>
      </c>
      <c r="R542">
        <f>Source!X386</f>
        <v>0</v>
      </c>
      <c r="S542">
        <f>Source!Y385</f>
        <v>0</v>
      </c>
      <c r="T542">
        <f>Source!Y386</f>
        <v>0</v>
      </c>
      <c r="U542">
        <f>ROUND((175/100)*ROUND(Source!R385, 2), 2)</f>
        <v>0</v>
      </c>
      <c r="V542">
        <f>ROUND((0/100)*ROUND(Source!R386, 2), 2)</f>
        <v>0</v>
      </c>
      <c r="AC542">
        <v>3</v>
      </c>
    </row>
    <row r="543" spans="1:29" ht="14.5" x14ac:dyDescent="0.25">
      <c r="A543" s="27"/>
      <c r="B543" s="27"/>
      <c r="C543" s="27" t="s">
        <v>1029</v>
      </c>
      <c r="D543" s="29" t="s">
        <v>1030</v>
      </c>
      <c r="E543" s="28">
        <f>Source!BZ380</f>
        <v>109</v>
      </c>
      <c r="F543" s="31"/>
      <c r="G543" s="30"/>
      <c r="H543" s="28"/>
      <c r="I543" s="31">
        <f>SUM(Q534:Q542)</f>
        <v>924.18</v>
      </c>
      <c r="J543" s="28">
        <f>Source!AT380</f>
        <v>109</v>
      </c>
      <c r="K543" s="31">
        <f>SUM(R534:R542)</f>
        <v>52077.440000000002</v>
      </c>
    </row>
    <row r="544" spans="1:29" ht="14.5" x14ac:dyDescent="0.25">
      <c r="A544" s="27"/>
      <c r="B544" s="27"/>
      <c r="C544" s="27" t="s">
        <v>1031</v>
      </c>
      <c r="D544" s="29" t="s">
        <v>1030</v>
      </c>
      <c r="E544" s="28">
        <f>Source!CA380</f>
        <v>61</v>
      </c>
      <c r="F544" s="31"/>
      <c r="G544" s="30"/>
      <c r="H544" s="28"/>
      <c r="I544" s="31">
        <f>SUM(S534:S543)</f>
        <v>517.20000000000005</v>
      </c>
      <c r="J544" s="28">
        <f>Source!AU380</f>
        <v>61</v>
      </c>
      <c r="K544" s="31">
        <f>SUM(T534:T543)</f>
        <v>29144.26</v>
      </c>
    </row>
    <row r="545" spans="1:29" ht="14.5" x14ac:dyDescent="0.25">
      <c r="A545" s="35"/>
      <c r="B545" s="35"/>
      <c r="C545" s="35" t="s">
        <v>1032</v>
      </c>
      <c r="D545" s="36" t="s">
        <v>1033</v>
      </c>
      <c r="E545" s="37">
        <f>Source!AQ379</f>
        <v>0.93</v>
      </c>
      <c r="F545" s="38"/>
      <c r="G545" s="39" t="s">
        <v>1087</v>
      </c>
      <c r="H545" s="37">
        <f>Source!AV380</f>
        <v>1.0669999999999999</v>
      </c>
      <c r="I545" s="38">
        <f>Source!U379</f>
        <v>67.100002199999992</v>
      </c>
      <c r="J545" s="37"/>
      <c r="K545" s="38"/>
    </row>
    <row r="546" spans="1:29" ht="14" x14ac:dyDescent="0.25">
      <c r="C546" s="40" t="s">
        <v>1034</v>
      </c>
      <c r="H546" s="60">
        <f>I536+I537+I539+I543+I544+SUM(I540:I542)-SUMIF(AC540:AC542, 5, I540:I542)-SUMIF(AC540:AC542, 6, I540:I542)</f>
        <v>75111.540000000008</v>
      </c>
      <c r="I546" s="60"/>
      <c r="J546" s="60">
        <f>K536+K537+K539+K543+K544+SUM(K540:K542)-SUMIF(AC540:AC542, 5, K540:K542)-SUMIF(AC540:AC542, 6, K540:K542)</f>
        <v>524674.28</v>
      </c>
      <c r="K546" s="60"/>
    </row>
    <row r="547" spans="1:29" ht="14" hidden="1" x14ac:dyDescent="0.25">
      <c r="C547" s="40" t="s">
        <v>1035</v>
      </c>
      <c r="H547" s="54">
        <f>SUMIF(AC540:AC542, 5, I540:I542)+SUMIF(AC540:AC542, 6, I540:I542)</f>
        <v>0</v>
      </c>
      <c r="I547" s="54"/>
      <c r="J547" s="54">
        <f>SUMIF(AC540:AC542, 5, K540:K542)+SUMIF(AC540:AC542, 6, K540:K542)</f>
        <v>0</v>
      </c>
      <c r="K547" s="54"/>
    </row>
    <row r="548" spans="1:29" ht="14" x14ac:dyDescent="0.25">
      <c r="C548" s="40" t="s">
        <v>1036</v>
      </c>
      <c r="H548" s="54">
        <f>I536+I537+I539+I543+I544+SUM(I540:I542)</f>
        <v>75111.540000000008</v>
      </c>
      <c r="I548" s="54"/>
      <c r="J548" s="54">
        <f>K536+K537+K539+K543+K544+SUM(K540:K542)</f>
        <v>524674.28</v>
      </c>
      <c r="K548" s="54"/>
      <c r="O548" s="41">
        <f>I536+I537+I539+I543+I544+SUM(I540:I542)</f>
        <v>75111.540000000008</v>
      </c>
      <c r="P548" s="41">
        <f>K536+K537+K539+K543+K544+SUM(K540:K542)</f>
        <v>524674.28</v>
      </c>
    </row>
    <row r="550" spans="1:29" ht="28" x14ac:dyDescent="0.25">
      <c r="A550" s="27">
        <v>33</v>
      </c>
      <c r="B550" s="27" t="str">
        <f>Source!F387</f>
        <v>3.16-19-2</v>
      </c>
      <c r="C550" s="27" t="s">
        <v>622</v>
      </c>
      <c r="D550" s="29" t="str">
        <f>Source!H387</f>
        <v>1  ШТ.</v>
      </c>
      <c r="E550" s="28">
        <f>Source!I387</f>
        <v>3</v>
      </c>
      <c r="F550" s="31"/>
      <c r="G550" s="30"/>
      <c r="H550" s="28"/>
      <c r="I550" s="31"/>
      <c r="J550" s="28"/>
      <c r="K550" s="31"/>
      <c r="Q550">
        <f>Source!X387</f>
        <v>85.42</v>
      </c>
      <c r="R550">
        <f>Source!X388</f>
        <v>4813.6000000000004</v>
      </c>
      <c r="S550">
        <f>Source!Y387</f>
        <v>47.81</v>
      </c>
      <c r="T550">
        <f>Source!Y388</f>
        <v>2693.85</v>
      </c>
      <c r="U550">
        <f>ROUND((175/100)*ROUND(Source!R387, 2), 2)</f>
        <v>2.1</v>
      </c>
      <c r="V550">
        <f>ROUND((0/100)*ROUND(Source!R388, 2), 2)</f>
        <v>0</v>
      </c>
      <c r="AC550">
        <v>0</v>
      </c>
    </row>
    <row r="551" spans="1:29" x14ac:dyDescent="0.25">
      <c r="C551" s="32" t="str">
        <f>"Объем: "&amp;Source!I387&amp;"=2+"&amp;"1"</f>
        <v>Объем: 3=2+1</v>
      </c>
    </row>
    <row r="552" spans="1:29" ht="14.5" x14ac:dyDescent="0.25">
      <c r="A552" s="27"/>
      <c r="B552" s="27"/>
      <c r="C552" s="27" t="s">
        <v>1010</v>
      </c>
      <c r="D552" s="29"/>
      <c r="E552" s="28"/>
      <c r="F552" s="31">
        <f>Source!AO387</f>
        <v>17.47</v>
      </c>
      <c r="G552" s="33" t="s">
        <v>1087</v>
      </c>
      <c r="H552" s="28">
        <f>Source!AV388</f>
        <v>1.0669999999999999</v>
      </c>
      <c r="I552" s="31">
        <f>Source!S387</f>
        <v>77.17</v>
      </c>
      <c r="J552" s="28">
        <f>IF(Source!BA388&lt;&gt; 0, Source!BA388, 1)</f>
        <v>56.35</v>
      </c>
      <c r="K552" s="31">
        <f>Source!S388</f>
        <v>4348.53</v>
      </c>
    </row>
    <row r="553" spans="1:29" ht="14.5" x14ac:dyDescent="0.25">
      <c r="A553" s="27"/>
      <c r="B553" s="27"/>
      <c r="C553" s="27" t="s">
        <v>1012</v>
      </c>
      <c r="D553" s="29"/>
      <c r="E553" s="28"/>
      <c r="F553" s="31">
        <f>Source!AM387</f>
        <v>4.1500000000000004</v>
      </c>
      <c r="G553" s="33" t="s">
        <v>1088</v>
      </c>
      <c r="H553" s="28">
        <f>Source!AV388</f>
        <v>1.0669999999999999</v>
      </c>
      <c r="I553" s="31">
        <f>Source!Q387</f>
        <v>19.93</v>
      </c>
      <c r="J553" s="28">
        <f>IF(Source!BB388&lt;&gt; 0, Source!BB388, 1)</f>
        <v>14.91</v>
      </c>
      <c r="K553" s="31">
        <f>Source!Q388</f>
        <v>297.16000000000003</v>
      </c>
    </row>
    <row r="554" spans="1:29" ht="14.5" x14ac:dyDescent="0.25">
      <c r="A554" s="27"/>
      <c r="B554" s="27"/>
      <c r="C554" s="27" t="s">
        <v>1014</v>
      </c>
      <c r="D554" s="29"/>
      <c r="E554" s="28"/>
      <c r="F554" s="31">
        <f>Source!AN387</f>
        <v>0.25</v>
      </c>
      <c r="G554" s="33" t="s">
        <v>1088</v>
      </c>
      <c r="H554" s="28">
        <f>Source!AV388</f>
        <v>1.0669999999999999</v>
      </c>
      <c r="I554" s="34">
        <f>Source!R387</f>
        <v>1.2</v>
      </c>
      <c r="J554" s="28">
        <f>IF(Source!BS388&lt;&gt; 0, Source!BS388, 1)</f>
        <v>56.35</v>
      </c>
      <c r="K554" s="34">
        <f>Source!R388</f>
        <v>67.62</v>
      </c>
    </row>
    <row r="555" spans="1:29" ht="14.5" x14ac:dyDescent="0.25">
      <c r="A555" s="27"/>
      <c r="B555" s="27"/>
      <c r="C555" s="27" t="s">
        <v>1015</v>
      </c>
      <c r="D555" s="29"/>
      <c r="E555" s="28"/>
      <c r="F555" s="31">
        <f>Source!AL387</f>
        <v>26.58</v>
      </c>
      <c r="G555" s="33" t="s">
        <v>3</v>
      </c>
      <c r="H555" s="28">
        <f>Source!AW388</f>
        <v>1</v>
      </c>
      <c r="I555" s="31">
        <f>Source!P387</f>
        <v>79.739999999999995</v>
      </c>
      <c r="J555" s="28">
        <f>IF(Source!BC388&lt;&gt; 0, Source!BC388, 1)</f>
        <v>9.02</v>
      </c>
      <c r="K555" s="31">
        <f>Source!P388</f>
        <v>719.25</v>
      </c>
    </row>
    <row r="556" spans="1:29" ht="98" x14ac:dyDescent="0.25">
      <c r="A556" s="27" t="s">
        <v>624</v>
      </c>
      <c r="B556" s="27" t="str">
        <f>Source!F389</f>
        <v>1.18-6-230</v>
      </c>
      <c r="C556" s="27" t="s">
        <v>626</v>
      </c>
      <c r="D556" s="29" t="str">
        <f>Source!H389</f>
        <v>шт.</v>
      </c>
      <c r="E556" s="28">
        <f>Source!I389</f>
        <v>3</v>
      </c>
      <c r="F556" s="31">
        <f>Source!AK389</f>
        <v>11434.64</v>
      </c>
      <c r="G556" s="33" t="s">
        <v>3</v>
      </c>
      <c r="H556" s="28">
        <f>Source!AW390</f>
        <v>1</v>
      </c>
      <c r="I556" s="31">
        <f>Source!O389</f>
        <v>34303.919999999998</v>
      </c>
      <c r="J556" s="28">
        <f>IF(Source!BC390&lt;&gt; 0, Source!BC390, 1)</f>
        <v>5.4</v>
      </c>
      <c r="K556" s="31">
        <f>Source!O390</f>
        <v>185241.17</v>
      </c>
      <c r="Q556">
        <f>Source!X389</f>
        <v>0</v>
      </c>
      <c r="R556">
        <f>Source!X390</f>
        <v>0</v>
      </c>
      <c r="S556">
        <f>Source!Y389</f>
        <v>0</v>
      </c>
      <c r="T556">
        <f>Source!Y390</f>
        <v>0</v>
      </c>
      <c r="U556">
        <f>ROUND((175/100)*ROUND(Source!R389, 2), 2)</f>
        <v>0</v>
      </c>
      <c r="V556">
        <f>ROUND((0/100)*ROUND(Source!R390, 2), 2)</f>
        <v>0</v>
      </c>
      <c r="AC556">
        <v>3</v>
      </c>
    </row>
    <row r="557" spans="1:29" ht="14.5" x14ac:dyDescent="0.25">
      <c r="A557" s="27"/>
      <c r="B557" s="27"/>
      <c r="C557" s="27" t="s">
        <v>1029</v>
      </c>
      <c r="D557" s="29" t="s">
        <v>1030</v>
      </c>
      <c r="E557" s="28">
        <f>Source!BZ388</f>
        <v>109</v>
      </c>
      <c r="F557" s="31"/>
      <c r="G557" s="30"/>
      <c r="H557" s="28"/>
      <c r="I557" s="31">
        <f>SUM(Q550:Q556)</f>
        <v>85.42</v>
      </c>
      <c r="J557" s="28">
        <f>Source!AT388</f>
        <v>109</v>
      </c>
      <c r="K557" s="31">
        <f>SUM(R550:R556)</f>
        <v>4813.6000000000004</v>
      </c>
    </row>
    <row r="558" spans="1:29" ht="14.5" x14ac:dyDescent="0.25">
      <c r="A558" s="27"/>
      <c r="B558" s="27"/>
      <c r="C558" s="27" t="s">
        <v>1031</v>
      </c>
      <c r="D558" s="29" t="s">
        <v>1030</v>
      </c>
      <c r="E558" s="28">
        <f>Source!CA388</f>
        <v>61</v>
      </c>
      <c r="F558" s="31"/>
      <c r="G558" s="30"/>
      <c r="H558" s="28"/>
      <c r="I558" s="31">
        <f>SUM(S550:S557)</f>
        <v>47.81</v>
      </c>
      <c r="J558" s="28">
        <f>Source!AU388</f>
        <v>61</v>
      </c>
      <c r="K558" s="31">
        <f>SUM(T550:T557)</f>
        <v>2693.85</v>
      </c>
    </row>
    <row r="559" spans="1:29" ht="14.5" x14ac:dyDescent="0.25">
      <c r="A559" s="35"/>
      <c r="B559" s="35"/>
      <c r="C559" s="35" t="s">
        <v>1032</v>
      </c>
      <c r="D559" s="36" t="s">
        <v>1033</v>
      </c>
      <c r="E559" s="37">
        <f>Source!AQ387</f>
        <v>1.4</v>
      </c>
      <c r="F559" s="38"/>
      <c r="G559" s="39" t="s">
        <v>1087</v>
      </c>
      <c r="H559" s="37">
        <f>Source!AV388</f>
        <v>1.0669999999999999</v>
      </c>
      <c r="I559" s="38">
        <f>Source!U387</f>
        <v>6.1843319999999977</v>
      </c>
      <c r="J559" s="37"/>
      <c r="K559" s="38"/>
    </row>
    <row r="560" spans="1:29" ht="14" x14ac:dyDescent="0.25">
      <c r="C560" s="40" t="s">
        <v>1034</v>
      </c>
      <c r="H560" s="60">
        <f>I552+I553+I555+I557+I558+SUM(I556:I556)-SUMIF(AC556:AC556, 5, I556:I556)-SUMIF(AC556:AC556, 6, I556:I556)</f>
        <v>34613.99</v>
      </c>
      <c r="I560" s="60"/>
      <c r="J560" s="60">
        <f>K552+K553+K555+K557+K558+SUM(K556:K556)-SUMIF(AC556:AC556, 5, K556:K556)-SUMIF(AC556:AC556, 6, K556:K556)</f>
        <v>198113.56000000003</v>
      </c>
      <c r="K560" s="60"/>
    </row>
    <row r="561" spans="1:29" ht="14" hidden="1" x14ac:dyDescent="0.25">
      <c r="C561" s="40" t="s">
        <v>1035</v>
      </c>
      <c r="H561" s="54">
        <f>SUMIF(AC556:AC556, 5, I556:I556)+SUMIF(AC556:AC556, 6, I556:I556)</f>
        <v>0</v>
      </c>
      <c r="I561" s="54"/>
      <c r="J561" s="54">
        <f>SUMIF(AC556:AC556, 5, K556:K556)+SUMIF(AC556:AC556, 6, K556:K556)</f>
        <v>0</v>
      </c>
      <c r="K561" s="54"/>
    </row>
    <row r="562" spans="1:29" ht="14" x14ac:dyDescent="0.25">
      <c r="C562" s="40" t="s">
        <v>1036</v>
      </c>
      <c r="H562" s="54">
        <f>I552+I553+I555+I557+I558+SUM(I556:I556)</f>
        <v>34613.99</v>
      </c>
      <c r="I562" s="54"/>
      <c r="J562" s="54">
        <f>K552+K553+K555+K557+K558+SUM(K556:K556)</f>
        <v>198113.56000000003</v>
      </c>
      <c r="K562" s="54"/>
      <c r="O562" s="41">
        <f>I552+I553+I555+I557+I558+SUM(I556:I556)</f>
        <v>34613.99</v>
      </c>
      <c r="P562" s="41">
        <f>K552+K553+K555+K557+K558+SUM(K556:K556)</f>
        <v>198113.56000000003</v>
      </c>
    </row>
    <row r="565" spans="1:29" ht="14" x14ac:dyDescent="0.3">
      <c r="A565" s="56" t="str">
        <f>CONCATENATE("Итого по разделу: ",IF(Source!G392&lt;&gt;"Новый раздел", Source!G392, ""))</f>
        <v>Итого по разделу: Трубопроводы.</v>
      </c>
      <c r="B565" s="56"/>
      <c r="C565" s="56"/>
      <c r="D565" s="56"/>
      <c r="E565" s="56"/>
      <c r="F565" s="56"/>
      <c r="G565" s="56"/>
      <c r="H565" s="54">
        <f>SUM(O334:O564)</f>
        <v>472877.68999999994</v>
      </c>
      <c r="I565" s="55"/>
      <c r="J565" s="54">
        <f>SUM(P334:P564)</f>
        <v>9919760.8500000015</v>
      </c>
      <c r="K565" s="55"/>
    </row>
    <row r="566" spans="1:29" hidden="1" x14ac:dyDescent="0.25">
      <c r="A566" t="s">
        <v>1089</v>
      </c>
      <c r="I566">
        <f>SUM(W334:W565)</f>
        <v>0</v>
      </c>
      <c r="J566">
        <f>SUM(X334:X565)</f>
        <v>0</v>
      </c>
    </row>
    <row r="567" spans="1:29" hidden="1" x14ac:dyDescent="0.25">
      <c r="A567" t="s">
        <v>1090</v>
      </c>
      <c r="I567">
        <f>SUM(Y334:Y566)</f>
        <v>0</v>
      </c>
      <c r="J567">
        <f>SUM(Z334:Z566)</f>
        <v>0</v>
      </c>
    </row>
    <row r="569" spans="1:29" ht="16.5" x14ac:dyDescent="0.25">
      <c r="A569" s="59" t="str">
        <f>CONCATENATE("Раздел: ",IF(Source!G422&lt;&gt;"Новый раздел", Source!G422, ""))</f>
        <v>Раздел: Арматура коллектора отопления.</v>
      </c>
      <c r="B569" s="59"/>
      <c r="C569" s="59"/>
      <c r="D569" s="59"/>
      <c r="E569" s="59"/>
      <c r="F569" s="59"/>
      <c r="G569" s="59"/>
      <c r="H569" s="59"/>
      <c r="I569" s="59"/>
      <c r="J569" s="59"/>
      <c r="K569" s="59"/>
    </row>
    <row r="570" spans="1:29" ht="28" x14ac:dyDescent="0.25">
      <c r="A570" s="27">
        <v>34</v>
      </c>
      <c r="B570" s="27" t="str">
        <f>Source!F426</f>
        <v>3.16-19-1</v>
      </c>
      <c r="C570" s="27" t="s">
        <v>609</v>
      </c>
      <c r="D570" s="29" t="str">
        <f>Source!H426</f>
        <v>1  ШТ.</v>
      </c>
      <c r="E570" s="28">
        <f>Source!I426</f>
        <v>2</v>
      </c>
      <c r="F570" s="31"/>
      <c r="G570" s="30"/>
      <c r="H570" s="28"/>
      <c r="I570" s="31"/>
      <c r="J570" s="28"/>
      <c r="K570" s="31"/>
      <c r="Q570">
        <f>Source!X426</f>
        <v>37.72</v>
      </c>
      <c r="R570">
        <f>Source!X427</f>
        <v>2125.81</v>
      </c>
      <c r="S570">
        <f>Source!Y426</f>
        <v>21.11</v>
      </c>
      <c r="T570">
        <f>Source!Y427</f>
        <v>1189.67</v>
      </c>
      <c r="U570">
        <f>ROUND((175/100)*ROUND(Source!R426, 2), 2)</f>
        <v>0.74</v>
      </c>
      <c r="V570">
        <f>ROUND((0/100)*ROUND(Source!R427, 2), 2)</f>
        <v>0</v>
      </c>
      <c r="AC570">
        <v>0</v>
      </c>
    </row>
    <row r="571" spans="1:29" x14ac:dyDescent="0.25">
      <c r="C571" s="32" t="str">
        <f>"Объем: "&amp;Source!I426&amp;"=1+"&amp;"1"</f>
        <v>Объем: 2=1+1</v>
      </c>
    </row>
    <row r="572" spans="1:29" ht="14.5" x14ac:dyDescent="0.25">
      <c r="A572" s="27"/>
      <c r="B572" s="27"/>
      <c r="C572" s="27" t="s">
        <v>1010</v>
      </c>
      <c r="D572" s="29"/>
      <c r="E572" s="28"/>
      <c r="F572" s="31">
        <f>Source!AO426</f>
        <v>11.61</v>
      </c>
      <c r="G572" s="33" t="s">
        <v>1087</v>
      </c>
      <c r="H572" s="28">
        <f>Source!AV427</f>
        <v>1.0669999999999999</v>
      </c>
      <c r="I572" s="31">
        <f>Source!S426</f>
        <v>34.19</v>
      </c>
      <c r="J572" s="28">
        <f>IF(Source!BA427&lt;&gt; 0, Source!BA427, 1)</f>
        <v>56.35</v>
      </c>
      <c r="K572" s="31">
        <f>Source!S427</f>
        <v>1926.61</v>
      </c>
    </row>
    <row r="573" spans="1:29" ht="14.5" x14ac:dyDescent="0.25">
      <c r="A573" s="27"/>
      <c r="B573" s="27"/>
      <c r="C573" s="27" t="s">
        <v>1012</v>
      </c>
      <c r="D573" s="29"/>
      <c r="E573" s="28"/>
      <c r="F573" s="31">
        <f>Source!AM426</f>
        <v>2.68</v>
      </c>
      <c r="G573" s="33" t="s">
        <v>1088</v>
      </c>
      <c r="H573" s="28">
        <f>Source!AV427</f>
        <v>1.0669999999999999</v>
      </c>
      <c r="I573" s="31">
        <f>Source!Q426</f>
        <v>8.58</v>
      </c>
      <c r="J573" s="28">
        <f>IF(Source!BB427&lt;&gt; 0, Source!BB427, 1)</f>
        <v>14.58</v>
      </c>
      <c r="K573" s="31">
        <f>Source!Q427</f>
        <v>125.1</v>
      </c>
    </row>
    <row r="574" spans="1:29" ht="14.5" x14ac:dyDescent="0.25">
      <c r="A574" s="27"/>
      <c r="B574" s="27"/>
      <c r="C574" s="27" t="s">
        <v>1014</v>
      </c>
      <c r="D574" s="29"/>
      <c r="E574" s="28"/>
      <c r="F574" s="31">
        <f>Source!AN426</f>
        <v>0.13</v>
      </c>
      <c r="G574" s="33" t="s">
        <v>1088</v>
      </c>
      <c r="H574" s="28">
        <f>Source!AV427</f>
        <v>1.0669999999999999</v>
      </c>
      <c r="I574" s="34">
        <f>Source!R426</f>
        <v>0.42</v>
      </c>
      <c r="J574" s="28">
        <f>IF(Source!BS427&lt;&gt; 0, Source!BS427, 1)</f>
        <v>56.35</v>
      </c>
      <c r="K574" s="34">
        <f>Source!R427</f>
        <v>23.67</v>
      </c>
    </row>
    <row r="575" spans="1:29" ht="14.5" x14ac:dyDescent="0.25">
      <c r="A575" s="27"/>
      <c r="B575" s="27"/>
      <c r="C575" s="27" t="s">
        <v>1015</v>
      </c>
      <c r="D575" s="29"/>
      <c r="E575" s="28"/>
      <c r="F575" s="31">
        <f>Source!AL426</f>
        <v>12.29</v>
      </c>
      <c r="G575" s="33" t="s">
        <v>3</v>
      </c>
      <c r="H575" s="28">
        <f>Source!AW427</f>
        <v>1</v>
      </c>
      <c r="I575" s="31">
        <f>Source!P426</f>
        <v>24.58</v>
      </c>
      <c r="J575" s="28">
        <f>IF(Source!BC427&lt;&gt; 0, Source!BC427, 1)</f>
        <v>8.48</v>
      </c>
      <c r="K575" s="31">
        <f>Source!P427</f>
        <v>208.44</v>
      </c>
    </row>
    <row r="576" spans="1:29" ht="84" x14ac:dyDescent="0.25">
      <c r="A576" s="27" t="s">
        <v>630</v>
      </c>
      <c r="B576" s="27" t="str">
        <f>Source!F428</f>
        <v>1.13-3-179</v>
      </c>
      <c r="C576" s="27" t="s">
        <v>632</v>
      </c>
      <c r="D576" s="29" t="str">
        <f>Source!H428</f>
        <v>шт.</v>
      </c>
      <c r="E576" s="28">
        <f>Source!I428</f>
        <v>1</v>
      </c>
      <c r="F576" s="31">
        <f>Source!AK428</f>
        <v>1199.5999999999999</v>
      </c>
      <c r="G576" s="33" t="s">
        <v>3</v>
      </c>
      <c r="H576" s="28">
        <f>Source!AW429</f>
        <v>1</v>
      </c>
      <c r="I576" s="31">
        <f>Source!O428</f>
        <v>1199.5999999999999</v>
      </c>
      <c r="J576" s="28">
        <f>IF(Source!BC429&lt;&gt; 0, Source!BC429, 1)</f>
        <v>3.23</v>
      </c>
      <c r="K576" s="31">
        <f>Source!O429</f>
        <v>3874.71</v>
      </c>
      <c r="Q576">
        <f>Source!X428</f>
        <v>0</v>
      </c>
      <c r="R576">
        <f>Source!X429</f>
        <v>0</v>
      </c>
      <c r="S576">
        <f>Source!Y428</f>
        <v>0</v>
      </c>
      <c r="T576">
        <f>Source!Y429</f>
        <v>0</v>
      </c>
      <c r="U576">
        <f>ROUND((175/100)*ROUND(Source!R428, 2), 2)</f>
        <v>0</v>
      </c>
      <c r="V576">
        <f>ROUND((0/100)*ROUND(Source!R429, 2), 2)</f>
        <v>0</v>
      </c>
      <c r="AC576">
        <v>3</v>
      </c>
    </row>
    <row r="577" spans="1:29" ht="84" x14ac:dyDescent="0.25">
      <c r="A577" s="27" t="s">
        <v>634</v>
      </c>
      <c r="B577" s="27" t="str">
        <f>Source!F430</f>
        <v>1.13-3-180</v>
      </c>
      <c r="C577" s="27" t="s">
        <v>636</v>
      </c>
      <c r="D577" s="29" t="str">
        <f>Source!H430</f>
        <v>шт.</v>
      </c>
      <c r="E577" s="28">
        <f>Source!I430</f>
        <v>1</v>
      </c>
      <c r="F577" s="31">
        <f>Source!AK430</f>
        <v>1344.18</v>
      </c>
      <c r="G577" s="33" t="s">
        <v>3</v>
      </c>
      <c r="H577" s="28">
        <f>Source!AW431</f>
        <v>1</v>
      </c>
      <c r="I577" s="31">
        <f>Source!O430</f>
        <v>1344.18</v>
      </c>
      <c r="J577" s="28">
        <f>IF(Source!BC431&lt;&gt; 0, Source!BC431, 1)</f>
        <v>3.32</v>
      </c>
      <c r="K577" s="31">
        <f>Source!O431</f>
        <v>4462.68</v>
      </c>
      <c r="Q577">
        <f>Source!X430</f>
        <v>0</v>
      </c>
      <c r="R577">
        <f>Source!X431</f>
        <v>0</v>
      </c>
      <c r="S577">
        <f>Source!Y430</f>
        <v>0</v>
      </c>
      <c r="T577">
        <f>Source!Y431</f>
        <v>0</v>
      </c>
      <c r="U577">
        <f>ROUND((175/100)*ROUND(Source!R430, 2), 2)</f>
        <v>0</v>
      </c>
      <c r="V577">
        <f>ROUND((0/100)*ROUND(Source!R431, 2), 2)</f>
        <v>0</v>
      </c>
      <c r="AC577">
        <v>3</v>
      </c>
    </row>
    <row r="578" spans="1:29" ht="14.5" x14ac:dyDescent="0.25">
      <c r="A578" s="27"/>
      <c r="B578" s="27"/>
      <c r="C578" s="27" t="s">
        <v>1029</v>
      </c>
      <c r="D578" s="29" t="s">
        <v>1030</v>
      </c>
      <c r="E578" s="28">
        <f>Source!BZ427</f>
        <v>109</v>
      </c>
      <c r="F578" s="31"/>
      <c r="G578" s="30"/>
      <c r="H578" s="28"/>
      <c r="I578" s="31">
        <f>SUM(Q570:Q577)</f>
        <v>37.72</v>
      </c>
      <c r="J578" s="28">
        <f>Source!AT427</f>
        <v>109</v>
      </c>
      <c r="K578" s="31">
        <f>SUM(R570:R577)</f>
        <v>2125.81</v>
      </c>
    </row>
    <row r="579" spans="1:29" ht="14.5" x14ac:dyDescent="0.25">
      <c r="A579" s="27"/>
      <c r="B579" s="27"/>
      <c r="C579" s="27" t="s">
        <v>1031</v>
      </c>
      <c r="D579" s="29" t="s">
        <v>1030</v>
      </c>
      <c r="E579" s="28">
        <f>Source!CA427</f>
        <v>61</v>
      </c>
      <c r="F579" s="31"/>
      <c r="G579" s="30"/>
      <c r="H579" s="28"/>
      <c r="I579" s="31">
        <f>SUM(S570:S578)</f>
        <v>21.11</v>
      </c>
      <c r="J579" s="28">
        <f>Source!AU427</f>
        <v>61</v>
      </c>
      <c r="K579" s="31">
        <f>SUM(T570:T578)</f>
        <v>1189.67</v>
      </c>
    </row>
    <row r="580" spans="1:29" ht="14.5" x14ac:dyDescent="0.25">
      <c r="A580" s="35"/>
      <c r="B580" s="35"/>
      <c r="C580" s="35" t="s">
        <v>1032</v>
      </c>
      <c r="D580" s="36" t="s">
        <v>1033</v>
      </c>
      <c r="E580" s="37">
        <f>Source!AQ426</f>
        <v>0.93</v>
      </c>
      <c r="F580" s="38"/>
      <c r="G580" s="39" t="s">
        <v>1087</v>
      </c>
      <c r="H580" s="37">
        <f>Source!AV427</f>
        <v>1.0669999999999999</v>
      </c>
      <c r="I580" s="38">
        <f>Source!U426</f>
        <v>2.7387755999999994</v>
      </c>
      <c r="J580" s="37"/>
      <c r="K580" s="38"/>
    </row>
    <row r="581" spans="1:29" ht="14" x14ac:dyDescent="0.25">
      <c r="C581" s="40" t="s">
        <v>1034</v>
      </c>
      <c r="H581" s="60">
        <f>I572+I573+I575+I578+I579+SUM(I576:I577)-SUMIF(AC576:AC577, 5, I576:I577)-SUMIF(AC576:AC577, 6, I576:I577)</f>
        <v>2669.9599999999996</v>
      </c>
      <c r="I581" s="60"/>
      <c r="J581" s="60">
        <f>K572+K573+K575+K578+K579+SUM(K576:K577)-SUMIF(AC576:AC577, 5, K576:K577)-SUMIF(AC576:AC577, 6, K576:K577)</f>
        <v>13913.02</v>
      </c>
      <c r="K581" s="60"/>
    </row>
    <row r="582" spans="1:29" ht="14" hidden="1" x14ac:dyDescent="0.25">
      <c r="C582" s="40" t="s">
        <v>1035</v>
      </c>
      <c r="H582" s="54">
        <f>SUMIF(AC576:AC577, 5, I576:I577)+SUMIF(AC576:AC577, 6, I576:I577)</f>
        <v>0</v>
      </c>
      <c r="I582" s="54"/>
      <c r="J582" s="54">
        <f>SUMIF(AC576:AC577, 5, K576:K577)+SUMIF(AC576:AC577, 6, K576:K577)</f>
        <v>0</v>
      </c>
      <c r="K582" s="54"/>
    </row>
    <row r="583" spans="1:29" ht="14" x14ac:dyDescent="0.25">
      <c r="C583" s="40" t="s">
        <v>1036</v>
      </c>
      <c r="H583" s="54">
        <f>I572+I573+I575+I578+I579+SUM(I576:I577)</f>
        <v>2669.9599999999996</v>
      </c>
      <c r="I583" s="54"/>
      <c r="J583" s="54">
        <f>K572+K573+K575+K578+K579+SUM(K576:K577)</f>
        <v>13913.02</v>
      </c>
      <c r="K583" s="54"/>
      <c r="O583" s="41">
        <f>I572+I573+I575+I578+I579+SUM(I576:I577)</f>
        <v>2669.9599999999996</v>
      </c>
      <c r="P583" s="41">
        <f>K572+K573+K575+K578+K579+SUM(K576:K577)</f>
        <v>13913.02</v>
      </c>
    </row>
    <row r="585" spans="1:29" ht="28" x14ac:dyDescent="0.25">
      <c r="A585" s="27">
        <v>35</v>
      </c>
      <c r="B585" s="27" t="str">
        <f>Source!F432</f>
        <v>3.16-19-3</v>
      </c>
      <c r="C585" s="27" t="s">
        <v>640</v>
      </c>
      <c r="D585" s="29" t="str">
        <f>Source!H432</f>
        <v>1  ШТ.</v>
      </c>
      <c r="E585" s="28">
        <f>Source!I432</f>
        <v>1</v>
      </c>
      <c r="F585" s="31"/>
      <c r="G585" s="30"/>
      <c r="H585" s="28"/>
      <c r="I585" s="31"/>
      <c r="J585" s="28"/>
      <c r="K585" s="31"/>
      <c r="Q585">
        <f>Source!X432</f>
        <v>51.03</v>
      </c>
      <c r="R585">
        <f>Source!X433</f>
        <v>2875.76</v>
      </c>
      <c r="S585">
        <f>Source!Y432</f>
        <v>28.56</v>
      </c>
      <c r="T585">
        <f>Source!Y433</f>
        <v>1609.37</v>
      </c>
      <c r="U585">
        <f>ROUND((175/100)*ROUND(Source!R432, 2), 2)</f>
        <v>1.54</v>
      </c>
      <c r="V585">
        <f>ROUND((0/100)*ROUND(Source!R433, 2), 2)</f>
        <v>0</v>
      </c>
      <c r="AC585">
        <v>0</v>
      </c>
    </row>
    <row r="586" spans="1:29" ht="14.5" x14ac:dyDescent="0.25">
      <c r="A586" s="27"/>
      <c r="B586" s="27"/>
      <c r="C586" s="27" t="s">
        <v>1010</v>
      </c>
      <c r="D586" s="29"/>
      <c r="E586" s="28"/>
      <c r="F586" s="31">
        <f>Source!AO432</f>
        <v>31.2</v>
      </c>
      <c r="G586" s="33" t="s">
        <v>1087</v>
      </c>
      <c r="H586" s="28">
        <f>Source!AV433</f>
        <v>1.0669999999999999</v>
      </c>
      <c r="I586" s="31">
        <f>Source!S432</f>
        <v>45.94</v>
      </c>
      <c r="J586" s="28">
        <f>IF(Source!BA433&lt;&gt; 0, Source!BA433, 1)</f>
        <v>56.35</v>
      </c>
      <c r="K586" s="31">
        <f>Source!S433</f>
        <v>2588.7199999999998</v>
      </c>
    </row>
    <row r="587" spans="1:29" ht="14.5" x14ac:dyDescent="0.25">
      <c r="A587" s="27"/>
      <c r="B587" s="27"/>
      <c r="C587" s="27" t="s">
        <v>1012</v>
      </c>
      <c r="D587" s="29"/>
      <c r="E587" s="28"/>
      <c r="F587" s="31">
        <f>Source!AM432</f>
        <v>8.27</v>
      </c>
      <c r="G587" s="33" t="s">
        <v>1088</v>
      </c>
      <c r="H587" s="28">
        <f>Source!AV433</f>
        <v>1.0669999999999999</v>
      </c>
      <c r="I587" s="31">
        <f>Source!Q432</f>
        <v>13.24</v>
      </c>
      <c r="J587" s="28">
        <f>IF(Source!BB433&lt;&gt; 0, Source!BB433, 1)</f>
        <v>14.75</v>
      </c>
      <c r="K587" s="31">
        <f>Source!Q433</f>
        <v>195.29</v>
      </c>
    </row>
    <row r="588" spans="1:29" ht="14.5" x14ac:dyDescent="0.25">
      <c r="A588" s="27"/>
      <c r="B588" s="27"/>
      <c r="C588" s="27" t="s">
        <v>1014</v>
      </c>
      <c r="D588" s="29"/>
      <c r="E588" s="28"/>
      <c r="F588" s="31">
        <f>Source!AN432</f>
        <v>0.55000000000000004</v>
      </c>
      <c r="G588" s="33" t="s">
        <v>1088</v>
      </c>
      <c r="H588" s="28">
        <f>Source!AV433</f>
        <v>1.0669999999999999</v>
      </c>
      <c r="I588" s="34">
        <f>Source!R432</f>
        <v>0.88</v>
      </c>
      <c r="J588" s="28">
        <f>IF(Source!BS433&lt;&gt; 0, Source!BS433, 1)</f>
        <v>56.35</v>
      </c>
      <c r="K588" s="34">
        <f>Source!R433</f>
        <v>49.59</v>
      </c>
    </row>
    <row r="589" spans="1:29" ht="14.5" x14ac:dyDescent="0.25">
      <c r="A589" s="27"/>
      <c r="B589" s="27"/>
      <c r="C589" s="27" t="s">
        <v>1015</v>
      </c>
      <c r="D589" s="29"/>
      <c r="E589" s="28"/>
      <c r="F589" s="31">
        <f>Source!AL432</f>
        <v>29.7</v>
      </c>
      <c r="G589" s="33" t="s">
        <v>3</v>
      </c>
      <c r="H589" s="28">
        <f>Source!AW433</f>
        <v>1</v>
      </c>
      <c r="I589" s="31">
        <f>Source!P432</f>
        <v>29.7</v>
      </c>
      <c r="J589" s="28">
        <f>IF(Source!BC433&lt;&gt; 0, Source!BC433, 1)</f>
        <v>9.61</v>
      </c>
      <c r="K589" s="31">
        <f>Source!P433</f>
        <v>285.42</v>
      </c>
    </row>
    <row r="590" spans="1:29" ht="70" x14ac:dyDescent="0.25">
      <c r="A590" s="27" t="s">
        <v>642</v>
      </c>
      <c r="B590" s="27" t="str">
        <f>Source!F434</f>
        <v>1.12-9-19</v>
      </c>
      <c r="C590" s="27" t="s">
        <v>644</v>
      </c>
      <c r="D590" s="29" t="str">
        <f>Source!H434</f>
        <v>шт.</v>
      </c>
      <c r="E590" s="28">
        <f>Source!I434</f>
        <v>2</v>
      </c>
      <c r="F590" s="31">
        <f>Source!AK434</f>
        <v>62</v>
      </c>
      <c r="G590" s="33" t="s">
        <v>3</v>
      </c>
      <c r="H590" s="28">
        <f>Source!AW435</f>
        <v>1</v>
      </c>
      <c r="I590" s="31">
        <f>Source!O434</f>
        <v>124</v>
      </c>
      <c r="J590" s="28">
        <f>IF(Source!BC435&lt;&gt; 0, Source!BC435, 1)</f>
        <v>8.67</v>
      </c>
      <c r="K590" s="31">
        <f>Source!O435</f>
        <v>1075.08</v>
      </c>
      <c r="Q590">
        <f>Source!X434</f>
        <v>0</v>
      </c>
      <c r="R590">
        <f>Source!X435</f>
        <v>0</v>
      </c>
      <c r="S590">
        <f>Source!Y434</f>
        <v>0</v>
      </c>
      <c r="T590">
        <f>Source!Y435</f>
        <v>0</v>
      </c>
      <c r="U590">
        <f>ROUND((175/100)*ROUND(Source!R434, 2), 2)</f>
        <v>0</v>
      </c>
      <c r="V590">
        <f>ROUND((0/100)*ROUND(Source!R435, 2), 2)</f>
        <v>0</v>
      </c>
      <c r="AC590">
        <v>3</v>
      </c>
    </row>
    <row r="591" spans="1:29" ht="84" x14ac:dyDescent="0.25">
      <c r="A591" s="27" t="s">
        <v>646</v>
      </c>
      <c r="B591" s="27" t="str">
        <f>Source!F436</f>
        <v>1.13-3-183</v>
      </c>
      <c r="C591" s="27" t="s">
        <v>648</v>
      </c>
      <c r="D591" s="29" t="str">
        <f>Source!H436</f>
        <v>шт.</v>
      </c>
      <c r="E591" s="28">
        <f>Source!I436</f>
        <v>1</v>
      </c>
      <c r="F591" s="31">
        <f>Source!AK436</f>
        <v>5280.34</v>
      </c>
      <c r="G591" s="33" t="s">
        <v>3</v>
      </c>
      <c r="H591" s="28">
        <f>Source!AW437</f>
        <v>1</v>
      </c>
      <c r="I591" s="31">
        <f>Source!O436</f>
        <v>5280.34</v>
      </c>
      <c r="J591" s="28">
        <f>IF(Source!BC437&lt;&gt; 0, Source!BC437, 1)</f>
        <v>8.9499999999999993</v>
      </c>
      <c r="K591" s="31">
        <f>Source!O437</f>
        <v>47259.040000000001</v>
      </c>
      <c r="Q591">
        <f>Source!X436</f>
        <v>0</v>
      </c>
      <c r="R591">
        <f>Source!X437</f>
        <v>0</v>
      </c>
      <c r="S591">
        <f>Source!Y436</f>
        <v>0</v>
      </c>
      <c r="T591">
        <f>Source!Y437</f>
        <v>0</v>
      </c>
      <c r="U591">
        <f>ROUND((175/100)*ROUND(Source!R436, 2), 2)</f>
        <v>0</v>
      </c>
      <c r="V591">
        <f>ROUND((0/100)*ROUND(Source!R437, 2), 2)</f>
        <v>0</v>
      </c>
      <c r="AC591">
        <v>3</v>
      </c>
    </row>
    <row r="592" spans="1:29" ht="14.5" x14ac:dyDescent="0.25">
      <c r="A592" s="27"/>
      <c r="B592" s="27"/>
      <c r="C592" s="27" t="s">
        <v>1029</v>
      </c>
      <c r="D592" s="29" t="s">
        <v>1030</v>
      </c>
      <c r="E592" s="28">
        <f>Source!BZ433</f>
        <v>109</v>
      </c>
      <c r="F592" s="31"/>
      <c r="G592" s="30"/>
      <c r="H592" s="28"/>
      <c r="I592" s="31">
        <f>SUM(Q585:Q591)</f>
        <v>51.03</v>
      </c>
      <c r="J592" s="28">
        <f>Source!AT433</f>
        <v>109</v>
      </c>
      <c r="K592" s="31">
        <f>SUM(R585:R591)</f>
        <v>2875.76</v>
      </c>
    </row>
    <row r="593" spans="1:29" ht="14.5" x14ac:dyDescent="0.25">
      <c r="A593" s="27"/>
      <c r="B593" s="27"/>
      <c r="C593" s="27" t="s">
        <v>1031</v>
      </c>
      <c r="D593" s="29" t="s">
        <v>1030</v>
      </c>
      <c r="E593" s="28">
        <f>Source!CA433</f>
        <v>61</v>
      </c>
      <c r="F593" s="31"/>
      <c r="G593" s="30"/>
      <c r="H593" s="28"/>
      <c r="I593" s="31">
        <f>SUM(S585:S592)</f>
        <v>28.56</v>
      </c>
      <c r="J593" s="28">
        <f>Source!AU433</f>
        <v>61</v>
      </c>
      <c r="K593" s="31">
        <f>SUM(T585:T592)</f>
        <v>1609.37</v>
      </c>
    </row>
    <row r="594" spans="1:29" ht="14.5" x14ac:dyDescent="0.25">
      <c r="A594" s="35"/>
      <c r="B594" s="35"/>
      <c r="C594" s="35" t="s">
        <v>1032</v>
      </c>
      <c r="D594" s="36" t="s">
        <v>1033</v>
      </c>
      <c r="E594" s="37">
        <f>Source!AQ432</f>
        <v>2.5</v>
      </c>
      <c r="F594" s="38"/>
      <c r="G594" s="39" t="s">
        <v>1087</v>
      </c>
      <c r="H594" s="37">
        <f>Source!AV433</f>
        <v>1.0669999999999999</v>
      </c>
      <c r="I594" s="38">
        <f>Source!U432</f>
        <v>3.6811499999999997</v>
      </c>
      <c r="J594" s="37"/>
      <c r="K594" s="38"/>
    </row>
    <row r="595" spans="1:29" ht="14" x14ac:dyDescent="0.25">
      <c r="C595" s="40" t="s">
        <v>1034</v>
      </c>
      <c r="H595" s="60">
        <f>I586+I587+I589+I592+I593+SUM(I590:I591)-SUMIF(AC590:AC591, 5, I590:I591)-SUMIF(AC590:AC591, 6, I590:I591)</f>
        <v>5572.81</v>
      </c>
      <c r="I595" s="60"/>
      <c r="J595" s="60">
        <f>K586+K587+K589+K592+K593+SUM(K590:K591)-SUMIF(AC590:AC591, 5, K590:K591)-SUMIF(AC590:AC591, 6, K590:K591)</f>
        <v>55888.68</v>
      </c>
      <c r="K595" s="60"/>
    </row>
    <row r="596" spans="1:29" ht="14" hidden="1" x14ac:dyDescent="0.25">
      <c r="C596" s="40" t="s">
        <v>1035</v>
      </c>
      <c r="H596" s="54">
        <f>SUMIF(AC590:AC591, 5, I590:I591)+SUMIF(AC590:AC591, 6, I590:I591)</f>
        <v>0</v>
      </c>
      <c r="I596" s="54"/>
      <c r="J596" s="54">
        <f>SUMIF(AC590:AC591, 5, K590:K591)+SUMIF(AC590:AC591, 6, K590:K591)</f>
        <v>0</v>
      </c>
      <c r="K596" s="54"/>
    </row>
    <row r="597" spans="1:29" ht="14" x14ac:dyDescent="0.25">
      <c r="C597" s="40" t="s">
        <v>1036</v>
      </c>
      <c r="H597" s="54">
        <f>I586+I587+I589+I592+I593+SUM(I590:I591)</f>
        <v>5572.81</v>
      </c>
      <c r="I597" s="54"/>
      <c r="J597" s="54">
        <f>K586+K587+K589+K592+K593+SUM(K590:K591)</f>
        <v>55888.68</v>
      </c>
      <c r="K597" s="54"/>
      <c r="O597" s="41">
        <f>I586+I587+I589+I592+I593+SUM(I590:I591)</f>
        <v>5572.81</v>
      </c>
      <c r="P597" s="41">
        <f>K586+K587+K589+K592+K593+SUM(K590:K591)</f>
        <v>55888.68</v>
      </c>
    </row>
    <row r="599" spans="1:29" ht="56" x14ac:dyDescent="0.25">
      <c r="A599" s="27">
        <v>36</v>
      </c>
      <c r="B599" s="27" t="str">
        <f>Source!F438</f>
        <v>3.16-15-1</v>
      </c>
      <c r="C599" s="27" t="s">
        <v>652</v>
      </c>
      <c r="D599" s="29" t="str">
        <f>Source!H438</f>
        <v>1  ШТ.</v>
      </c>
      <c r="E599" s="28">
        <f>Source!I438</f>
        <v>2</v>
      </c>
      <c r="F599" s="31"/>
      <c r="G599" s="30"/>
      <c r="H599" s="28"/>
      <c r="I599" s="31"/>
      <c r="J599" s="28"/>
      <c r="K599" s="31"/>
      <c r="Q599">
        <f>Source!X438</f>
        <v>56.6</v>
      </c>
      <c r="R599">
        <f>Source!X439</f>
        <v>3189.62</v>
      </c>
      <c r="S599">
        <f>Source!Y438</f>
        <v>31.68</v>
      </c>
      <c r="T599">
        <f>Source!Y439</f>
        <v>1785.02</v>
      </c>
      <c r="U599">
        <f>ROUND((175/100)*ROUND(Source!R438, 2), 2)</f>
        <v>0.74</v>
      </c>
      <c r="V599">
        <f>ROUND((0/100)*ROUND(Source!R439, 2), 2)</f>
        <v>0</v>
      </c>
      <c r="AC599">
        <v>0</v>
      </c>
    </row>
    <row r="600" spans="1:29" x14ac:dyDescent="0.25">
      <c r="C600" s="32" t="str">
        <f>"Объем: "&amp;Source!I438&amp;"=1+"&amp;"1"</f>
        <v>Объем: 2=1+1</v>
      </c>
    </row>
    <row r="601" spans="1:29" ht="14.5" x14ac:dyDescent="0.25">
      <c r="A601" s="27"/>
      <c r="B601" s="27"/>
      <c r="C601" s="27" t="s">
        <v>1010</v>
      </c>
      <c r="D601" s="29"/>
      <c r="E601" s="28"/>
      <c r="F601" s="31">
        <f>Source!AO438</f>
        <v>17.489999999999998</v>
      </c>
      <c r="G601" s="33" t="s">
        <v>1087</v>
      </c>
      <c r="H601" s="28">
        <f>Source!AV439</f>
        <v>1.0669999999999999</v>
      </c>
      <c r="I601" s="31">
        <f>Source!S438</f>
        <v>51.51</v>
      </c>
      <c r="J601" s="28">
        <f>IF(Source!BA439&lt;&gt; 0, Source!BA439, 1)</f>
        <v>56.35</v>
      </c>
      <c r="K601" s="31">
        <f>Source!S439</f>
        <v>2902.59</v>
      </c>
    </row>
    <row r="602" spans="1:29" ht="14.5" x14ac:dyDescent="0.25">
      <c r="A602" s="27"/>
      <c r="B602" s="27"/>
      <c r="C602" s="27" t="s">
        <v>1012</v>
      </c>
      <c r="D602" s="29"/>
      <c r="E602" s="28"/>
      <c r="F602" s="31">
        <f>Source!AM438</f>
        <v>3.32</v>
      </c>
      <c r="G602" s="33" t="s">
        <v>1088</v>
      </c>
      <c r="H602" s="28">
        <f>Source!AV439</f>
        <v>1.0669999999999999</v>
      </c>
      <c r="I602" s="31">
        <f>Source!Q438</f>
        <v>10.63</v>
      </c>
      <c r="J602" s="28">
        <f>IF(Source!BB439&lt;&gt; 0, Source!BB439, 1)</f>
        <v>14.36</v>
      </c>
      <c r="K602" s="31">
        <f>Source!Q439</f>
        <v>152.65</v>
      </c>
    </row>
    <row r="603" spans="1:29" ht="14.5" x14ac:dyDescent="0.25">
      <c r="A603" s="27"/>
      <c r="B603" s="27"/>
      <c r="C603" s="27" t="s">
        <v>1014</v>
      </c>
      <c r="D603" s="29"/>
      <c r="E603" s="28"/>
      <c r="F603" s="31">
        <f>Source!AN438</f>
        <v>0.13</v>
      </c>
      <c r="G603" s="33" t="s">
        <v>1088</v>
      </c>
      <c r="H603" s="28">
        <f>Source!AV439</f>
        <v>1.0669999999999999</v>
      </c>
      <c r="I603" s="34">
        <f>Source!R438</f>
        <v>0.42</v>
      </c>
      <c r="J603" s="28">
        <f>IF(Source!BS439&lt;&gt; 0, Source!BS439, 1)</f>
        <v>56.35</v>
      </c>
      <c r="K603" s="34">
        <f>Source!R439</f>
        <v>23.67</v>
      </c>
    </row>
    <row r="604" spans="1:29" ht="14.5" x14ac:dyDescent="0.25">
      <c r="A604" s="27"/>
      <c r="B604" s="27"/>
      <c r="C604" s="27" t="s">
        <v>1015</v>
      </c>
      <c r="D604" s="29"/>
      <c r="E604" s="28"/>
      <c r="F604" s="31">
        <f>Source!AL438</f>
        <v>21.42</v>
      </c>
      <c r="G604" s="33" t="s">
        <v>3</v>
      </c>
      <c r="H604" s="28">
        <f>Source!AW439</f>
        <v>1</v>
      </c>
      <c r="I604" s="31">
        <f>Source!P438</f>
        <v>42.84</v>
      </c>
      <c r="J604" s="28">
        <f>IF(Source!BC439&lt;&gt; 0, Source!BC439, 1)</f>
        <v>7.9</v>
      </c>
      <c r="K604" s="31">
        <f>Source!P439</f>
        <v>338.44</v>
      </c>
    </row>
    <row r="605" spans="1:29" ht="56" x14ac:dyDescent="0.25">
      <c r="A605" s="27" t="s">
        <v>654</v>
      </c>
      <c r="B605" s="27" t="str">
        <f>Source!F440</f>
        <v>1.13-4-43</v>
      </c>
      <c r="C605" s="27" t="s">
        <v>462</v>
      </c>
      <c r="D605" s="29" t="str">
        <f>Source!H440</f>
        <v>шт.</v>
      </c>
      <c r="E605" s="28">
        <f>Source!I440</f>
        <v>1</v>
      </c>
      <c r="F605" s="31">
        <f>Source!AK440</f>
        <v>61.53</v>
      </c>
      <c r="G605" s="33" t="s">
        <v>3</v>
      </c>
      <c r="H605" s="28">
        <f>Source!AW441</f>
        <v>1</v>
      </c>
      <c r="I605" s="31">
        <f>Source!O440</f>
        <v>61.53</v>
      </c>
      <c r="J605" s="28">
        <f>IF(Source!BC441&lt;&gt; 0, Source!BC441, 1)</f>
        <v>4.07</v>
      </c>
      <c r="K605" s="31">
        <f>Source!O441</f>
        <v>250.43</v>
      </c>
      <c r="Q605">
        <f>Source!X440</f>
        <v>0</v>
      </c>
      <c r="R605">
        <f>Source!X441</f>
        <v>0</v>
      </c>
      <c r="S605">
        <f>Source!Y440</f>
        <v>0</v>
      </c>
      <c r="T605">
        <f>Source!Y441</f>
        <v>0</v>
      </c>
      <c r="U605">
        <f>ROUND((175/100)*ROUND(Source!R440, 2), 2)</f>
        <v>0</v>
      </c>
      <c r="V605">
        <f>ROUND((0/100)*ROUND(Source!R441, 2), 2)</f>
        <v>0</v>
      </c>
      <c r="AC605">
        <v>3</v>
      </c>
    </row>
    <row r="606" spans="1:29" ht="56" x14ac:dyDescent="0.25">
      <c r="A606" s="27" t="s">
        <v>655</v>
      </c>
      <c r="B606" s="27" t="str">
        <f>Source!F442</f>
        <v>1.13-4-44</v>
      </c>
      <c r="C606" s="27" t="s">
        <v>474</v>
      </c>
      <c r="D606" s="29" t="str">
        <f>Source!H442</f>
        <v>шт.</v>
      </c>
      <c r="E606" s="28">
        <f>Source!I442</f>
        <v>1</v>
      </c>
      <c r="F606" s="31">
        <f>Source!AK442</f>
        <v>87.52</v>
      </c>
      <c r="G606" s="33" t="s">
        <v>3</v>
      </c>
      <c r="H606" s="28">
        <f>Source!AW443</f>
        <v>1</v>
      </c>
      <c r="I606" s="31">
        <f>Source!O442</f>
        <v>87.52</v>
      </c>
      <c r="J606" s="28">
        <f>IF(Source!BC443&lt;&gt; 0, Source!BC443, 1)</f>
        <v>5.15</v>
      </c>
      <c r="K606" s="31">
        <f>Source!O443</f>
        <v>450.73</v>
      </c>
      <c r="Q606">
        <f>Source!X442</f>
        <v>0</v>
      </c>
      <c r="R606">
        <f>Source!X443</f>
        <v>0</v>
      </c>
      <c r="S606">
        <f>Source!Y442</f>
        <v>0</v>
      </c>
      <c r="T606">
        <f>Source!Y443</f>
        <v>0</v>
      </c>
      <c r="U606">
        <f>ROUND((175/100)*ROUND(Source!R442, 2), 2)</f>
        <v>0</v>
      </c>
      <c r="V606">
        <f>ROUND((0/100)*ROUND(Source!R443, 2), 2)</f>
        <v>0</v>
      </c>
      <c r="AC606">
        <v>3</v>
      </c>
    </row>
    <row r="607" spans="1:29" ht="14.5" x14ac:dyDescent="0.25">
      <c r="A607" s="27"/>
      <c r="B607" s="27"/>
      <c r="C607" s="27" t="s">
        <v>1029</v>
      </c>
      <c r="D607" s="29" t="s">
        <v>1030</v>
      </c>
      <c r="E607" s="28">
        <f>Source!BZ439</f>
        <v>109</v>
      </c>
      <c r="F607" s="31"/>
      <c r="G607" s="30"/>
      <c r="H607" s="28"/>
      <c r="I607" s="31">
        <f>SUM(Q599:Q606)</f>
        <v>56.6</v>
      </c>
      <c r="J607" s="28">
        <f>Source!AT439</f>
        <v>109</v>
      </c>
      <c r="K607" s="31">
        <f>SUM(R599:R606)</f>
        <v>3189.62</v>
      </c>
    </row>
    <row r="608" spans="1:29" ht="14.5" x14ac:dyDescent="0.25">
      <c r="A608" s="27"/>
      <c r="B608" s="27"/>
      <c r="C608" s="27" t="s">
        <v>1031</v>
      </c>
      <c r="D608" s="29" t="s">
        <v>1030</v>
      </c>
      <c r="E608" s="28">
        <f>Source!CA439</f>
        <v>61</v>
      </c>
      <c r="F608" s="31"/>
      <c r="G608" s="30"/>
      <c r="H608" s="28"/>
      <c r="I608" s="31">
        <f>SUM(S599:S607)</f>
        <v>31.68</v>
      </c>
      <c r="J608" s="28">
        <f>Source!AU439</f>
        <v>61</v>
      </c>
      <c r="K608" s="31">
        <f>SUM(T599:T607)</f>
        <v>1785.02</v>
      </c>
    </row>
    <row r="609" spans="1:29" ht="14.5" x14ac:dyDescent="0.25">
      <c r="A609" s="35"/>
      <c r="B609" s="35"/>
      <c r="C609" s="35" t="s">
        <v>1032</v>
      </c>
      <c r="D609" s="36" t="s">
        <v>1033</v>
      </c>
      <c r="E609" s="37">
        <f>Source!AQ438</f>
        <v>1.47</v>
      </c>
      <c r="F609" s="38"/>
      <c r="G609" s="39" t="s">
        <v>1087</v>
      </c>
      <c r="H609" s="37">
        <f>Source!AV439</f>
        <v>1.0669999999999999</v>
      </c>
      <c r="I609" s="38">
        <f>Source!U438</f>
        <v>4.3290324</v>
      </c>
      <c r="J609" s="37"/>
      <c r="K609" s="38"/>
    </row>
    <row r="610" spans="1:29" ht="14" x14ac:dyDescent="0.25">
      <c r="C610" s="40" t="s">
        <v>1034</v>
      </c>
      <c r="H610" s="60">
        <f>I601+I602+I604+I607+I608+SUM(I605:I606)-SUMIF(AC605:AC606, 5, I605:I606)-SUMIF(AC605:AC606, 6, I605:I606)</f>
        <v>342.31000000000006</v>
      </c>
      <c r="I610" s="60"/>
      <c r="J610" s="60">
        <f>K601+K602+K604+K607+K608+SUM(K605:K606)-SUMIF(AC605:AC606, 5, K605:K606)-SUMIF(AC605:AC606, 6, K605:K606)</f>
        <v>9069.48</v>
      </c>
      <c r="K610" s="60"/>
    </row>
    <row r="611" spans="1:29" ht="14" hidden="1" x14ac:dyDescent="0.25">
      <c r="C611" s="40" t="s">
        <v>1035</v>
      </c>
      <c r="H611" s="54">
        <f>SUMIF(AC605:AC606, 5, I605:I606)+SUMIF(AC605:AC606, 6, I605:I606)</f>
        <v>0</v>
      </c>
      <c r="I611" s="54"/>
      <c r="J611" s="54">
        <f>SUMIF(AC605:AC606, 5, K605:K606)+SUMIF(AC605:AC606, 6, K605:K606)</f>
        <v>0</v>
      </c>
      <c r="K611" s="54"/>
    </row>
    <row r="612" spans="1:29" ht="14" x14ac:dyDescent="0.25">
      <c r="C612" s="40" t="s">
        <v>1036</v>
      </c>
      <c r="H612" s="54">
        <f>I601+I602+I604+I607+I608+SUM(I605:I606)</f>
        <v>342.31000000000006</v>
      </c>
      <c r="I612" s="54"/>
      <c r="J612" s="54">
        <f>K601+K602+K604+K607+K608+SUM(K605:K606)</f>
        <v>9069.48</v>
      </c>
      <c r="K612" s="54"/>
      <c r="O612" s="41">
        <f>I601+I602+I604+I607+I608+SUM(I605:I606)</f>
        <v>342.31000000000006</v>
      </c>
      <c r="P612" s="41">
        <f>K601+K602+K604+K607+K608+SUM(K605:K606)</f>
        <v>9069.48</v>
      </c>
    </row>
    <row r="614" spans="1:29" ht="56" x14ac:dyDescent="0.25">
      <c r="A614" s="27">
        <v>37</v>
      </c>
      <c r="B614" s="27" t="str">
        <f>Source!F444</f>
        <v>3.16-15-3</v>
      </c>
      <c r="C614" s="27" t="s">
        <v>530</v>
      </c>
      <c r="D614" s="29" t="str">
        <f>Source!H444</f>
        <v>1  ШТ.</v>
      </c>
      <c r="E614" s="28">
        <f>Source!I444</f>
        <v>1</v>
      </c>
      <c r="F614" s="31"/>
      <c r="G614" s="30"/>
      <c r="H614" s="28"/>
      <c r="I614" s="31"/>
      <c r="J614" s="28"/>
      <c r="K614" s="31"/>
      <c r="Q614">
        <f>Source!X444</f>
        <v>50.1</v>
      </c>
      <c r="R614">
        <f>Source!X445</f>
        <v>2822.94</v>
      </c>
      <c r="S614">
        <f>Source!Y444</f>
        <v>28.04</v>
      </c>
      <c r="T614">
        <f>Source!Y445</f>
        <v>1579.81</v>
      </c>
      <c r="U614">
        <f>ROUND((175/100)*ROUND(Source!R444, 2), 2)</f>
        <v>0.7</v>
      </c>
      <c r="V614">
        <f>ROUND((0/100)*ROUND(Source!R445, 2), 2)</f>
        <v>0</v>
      </c>
      <c r="AC614">
        <v>0</v>
      </c>
    </row>
    <row r="615" spans="1:29" ht="14.5" x14ac:dyDescent="0.25">
      <c r="A615" s="27"/>
      <c r="B615" s="27"/>
      <c r="C615" s="27" t="s">
        <v>1010</v>
      </c>
      <c r="D615" s="29"/>
      <c r="E615" s="28"/>
      <c r="F615" s="31">
        <f>Source!AO444</f>
        <v>30.94</v>
      </c>
      <c r="G615" s="33" t="s">
        <v>1087</v>
      </c>
      <c r="H615" s="28">
        <f>Source!AV445</f>
        <v>1.0669999999999999</v>
      </c>
      <c r="I615" s="31">
        <f>Source!S444</f>
        <v>45.56</v>
      </c>
      <c r="J615" s="28">
        <f>IF(Source!BA445&lt;&gt; 0, Source!BA445, 1)</f>
        <v>56.35</v>
      </c>
      <c r="K615" s="31">
        <f>Source!S445</f>
        <v>2567.31</v>
      </c>
    </row>
    <row r="616" spans="1:29" ht="14.5" x14ac:dyDescent="0.25">
      <c r="A616" s="27"/>
      <c r="B616" s="27"/>
      <c r="C616" s="27" t="s">
        <v>1012</v>
      </c>
      <c r="D616" s="29"/>
      <c r="E616" s="28"/>
      <c r="F616" s="31">
        <f>Source!AM444</f>
        <v>6.14</v>
      </c>
      <c r="G616" s="33" t="s">
        <v>1088</v>
      </c>
      <c r="H616" s="28">
        <f>Source!AV445</f>
        <v>1.0669999999999999</v>
      </c>
      <c r="I616" s="31">
        <f>Source!Q444</f>
        <v>9.83</v>
      </c>
      <c r="J616" s="28">
        <f>IF(Source!BB445&lt;&gt; 0, Source!BB445, 1)</f>
        <v>14.44</v>
      </c>
      <c r="K616" s="31">
        <f>Source!Q445</f>
        <v>141.94999999999999</v>
      </c>
    </row>
    <row r="617" spans="1:29" ht="14.5" x14ac:dyDescent="0.25">
      <c r="A617" s="27"/>
      <c r="B617" s="27"/>
      <c r="C617" s="27" t="s">
        <v>1014</v>
      </c>
      <c r="D617" s="29"/>
      <c r="E617" s="28"/>
      <c r="F617" s="31">
        <f>Source!AN444</f>
        <v>0.25</v>
      </c>
      <c r="G617" s="33" t="s">
        <v>1088</v>
      </c>
      <c r="H617" s="28">
        <f>Source!AV445</f>
        <v>1.0669999999999999</v>
      </c>
      <c r="I617" s="34">
        <f>Source!R444</f>
        <v>0.4</v>
      </c>
      <c r="J617" s="28">
        <f>IF(Source!BS445&lt;&gt; 0, Source!BS445, 1)</f>
        <v>56.35</v>
      </c>
      <c r="K617" s="34">
        <f>Source!R445</f>
        <v>22.54</v>
      </c>
    </row>
    <row r="618" spans="1:29" ht="14.5" x14ac:dyDescent="0.25">
      <c r="A618" s="27"/>
      <c r="B618" s="27"/>
      <c r="C618" s="27" t="s">
        <v>1015</v>
      </c>
      <c r="D618" s="29"/>
      <c r="E618" s="28"/>
      <c r="F618" s="31">
        <f>Source!AL444</f>
        <v>42.18</v>
      </c>
      <c r="G618" s="33" t="s">
        <v>3</v>
      </c>
      <c r="H618" s="28">
        <f>Source!AW445</f>
        <v>1</v>
      </c>
      <c r="I618" s="31">
        <f>Source!P444</f>
        <v>42.18</v>
      </c>
      <c r="J618" s="28">
        <f>IF(Source!BC445&lt;&gt; 0, Source!BC445, 1)</f>
        <v>8.36</v>
      </c>
      <c r="K618" s="31">
        <f>Source!P445</f>
        <v>352.62</v>
      </c>
    </row>
    <row r="619" spans="1:29" ht="84" x14ac:dyDescent="0.25">
      <c r="A619" s="27" t="s">
        <v>657</v>
      </c>
      <c r="B619" s="27" t="str">
        <f>Source!F446</f>
        <v>1.13-4-67</v>
      </c>
      <c r="C619" s="27" t="s">
        <v>659</v>
      </c>
      <c r="D619" s="29" t="str">
        <f>Source!H446</f>
        <v>шт.</v>
      </c>
      <c r="E619" s="28">
        <f>Source!I446</f>
        <v>1</v>
      </c>
      <c r="F619" s="31">
        <f>Source!AK446</f>
        <v>527.66999999999996</v>
      </c>
      <c r="G619" s="33" t="s">
        <v>3</v>
      </c>
      <c r="H619" s="28">
        <f>Source!AW447</f>
        <v>1</v>
      </c>
      <c r="I619" s="31">
        <f>Source!O446</f>
        <v>527.66999999999996</v>
      </c>
      <c r="J619" s="28">
        <f>IF(Source!BC447&lt;&gt; 0, Source!BC447, 1)</f>
        <v>23.77</v>
      </c>
      <c r="K619" s="31">
        <f>Source!O447</f>
        <v>12542.72</v>
      </c>
      <c r="Q619">
        <f>Source!X446</f>
        <v>0</v>
      </c>
      <c r="R619">
        <f>Source!X447</f>
        <v>0</v>
      </c>
      <c r="S619">
        <f>Source!Y446</f>
        <v>0</v>
      </c>
      <c r="T619">
        <f>Source!Y447</f>
        <v>0</v>
      </c>
      <c r="U619">
        <f>ROUND((175/100)*ROUND(Source!R446, 2), 2)</f>
        <v>0</v>
      </c>
      <c r="V619">
        <f>ROUND((0/100)*ROUND(Source!R447, 2), 2)</f>
        <v>0</v>
      </c>
      <c r="AC619">
        <v>3</v>
      </c>
    </row>
    <row r="620" spans="1:29" ht="14.5" x14ac:dyDescent="0.25">
      <c r="A620" s="27"/>
      <c r="B620" s="27"/>
      <c r="C620" s="27" t="s">
        <v>1029</v>
      </c>
      <c r="D620" s="29" t="s">
        <v>1030</v>
      </c>
      <c r="E620" s="28">
        <f>Source!BZ445</f>
        <v>109</v>
      </c>
      <c r="F620" s="31"/>
      <c r="G620" s="30"/>
      <c r="H620" s="28"/>
      <c r="I620" s="31">
        <f>SUM(Q614:Q619)</f>
        <v>50.1</v>
      </c>
      <c r="J620" s="28">
        <f>Source!AT445</f>
        <v>109</v>
      </c>
      <c r="K620" s="31">
        <f>SUM(R614:R619)</f>
        <v>2822.94</v>
      </c>
    </row>
    <row r="621" spans="1:29" ht="14.5" x14ac:dyDescent="0.25">
      <c r="A621" s="27"/>
      <c r="B621" s="27"/>
      <c r="C621" s="27" t="s">
        <v>1031</v>
      </c>
      <c r="D621" s="29" t="s">
        <v>1030</v>
      </c>
      <c r="E621" s="28">
        <f>Source!CA445</f>
        <v>61</v>
      </c>
      <c r="F621" s="31"/>
      <c r="G621" s="30"/>
      <c r="H621" s="28"/>
      <c r="I621" s="31">
        <f>SUM(S614:S620)</f>
        <v>28.04</v>
      </c>
      <c r="J621" s="28">
        <f>Source!AU445</f>
        <v>61</v>
      </c>
      <c r="K621" s="31">
        <f>SUM(T614:T620)</f>
        <v>1579.81</v>
      </c>
    </row>
    <row r="622" spans="1:29" ht="14.5" x14ac:dyDescent="0.25">
      <c r="A622" s="35"/>
      <c r="B622" s="35"/>
      <c r="C622" s="35" t="s">
        <v>1032</v>
      </c>
      <c r="D622" s="36" t="s">
        <v>1033</v>
      </c>
      <c r="E622" s="37">
        <f>Source!AQ444</f>
        <v>2.6</v>
      </c>
      <c r="F622" s="38"/>
      <c r="G622" s="39" t="s">
        <v>1087</v>
      </c>
      <c r="H622" s="37">
        <f>Source!AV445</f>
        <v>1.0669999999999999</v>
      </c>
      <c r="I622" s="38">
        <f>Source!U444</f>
        <v>3.8283959999999992</v>
      </c>
      <c r="J622" s="37"/>
      <c r="K622" s="38"/>
    </row>
    <row r="623" spans="1:29" ht="14" x14ac:dyDescent="0.25">
      <c r="C623" s="40" t="s">
        <v>1034</v>
      </c>
      <c r="H623" s="60">
        <f>I615+I616+I618+I620+I621+SUM(I619:I619)-SUMIF(AC619:AC619, 5, I619:I619)-SUMIF(AC619:AC619, 6, I619:I619)</f>
        <v>703.37999999999988</v>
      </c>
      <c r="I623" s="60"/>
      <c r="J623" s="60">
        <f>K615+K616+K618+K620+K621+SUM(K619:K619)-SUMIF(AC619:AC619, 5, K619:K619)-SUMIF(AC619:AC619, 6, K619:K619)</f>
        <v>20007.349999999999</v>
      </c>
      <c r="K623" s="60"/>
    </row>
    <row r="624" spans="1:29" ht="14" hidden="1" x14ac:dyDescent="0.25">
      <c r="C624" s="40" t="s">
        <v>1035</v>
      </c>
      <c r="H624" s="54">
        <f>SUMIF(AC619:AC619, 5, I619:I619)+SUMIF(AC619:AC619, 6, I619:I619)</f>
        <v>0</v>
      </c>
      <c r="I624" s="54"/>
      <c r="J624" s="54">
        <f>SUMIF(AC619:AC619, 5, K619:K619)+SUMIF(AC619:AC619, 6, K619:K619)</f>
        <v>0</v>
      </c>
      <c r="K624" s="54"/>
    </row>
    <row r="625" spans="1:29" ht="14" x14ac:dyDescent="0.25">
      <c r="C625" s="40" t="s">
        <v>1036</v>
      </c>
      <c r="H625" s="54">
        <f>I615+I616+I618+I620+I621+SUM(I619:I619)</f>
        <v>703.37999999999988</v>
      </c>
      <c r="I625" s="54"/>
      <c r="J625" s="54">
        <f>K615+K616+K618+K620+K621+SUM(K619:K619)</f>
        <v>20007.349999999999</v>
      </c>
      <c r="K625" s="54"/>
      <c r="O625" s="41">
        <f>I615+I616+I618+I620+I621+SUM(I619:I619)</f>
        <v>703.37999999999988</v>
      </c>
      <c r="P625" s="41">
        <f>K615+K616+K618+K620+K621+SUM(K619:K619)</f>
        <v>20007.349999999999</v>
      </c>
    </row>
    <row r="627" spans="1:29" ht="29" x14ac:dyDescent="0.25">
      <c r="A627" s="27">
        <v>38</v>
      </c>
      <c r="B627" s="27" t="str">
        <f>Source!F448</f>
        <v>3.18-20-2</v>
      </c>
      <c r="C627" s="27" t="s">
        <v>663</v>
      </c>
      <c r="D627" s="29" t="str">
        <f>Source!H448</f>
        <v>1 комплект</v>
      </c>
      <c r="E627" s="28">
        <f>Source!I448</f>
        <v>6</v>
      </c>
      <c r="F627" s="31"/>
      <c r="G627" s="30"/>
      <c r="H627" s="28"/>
      <c r="I627" s="31"/>
      <c r="J627" s="28"/>
      <c r="K627" s="31"/>
      <c r="Q627">
        <f>Source!X448</f>
        <v>27.54</v>
      </c>
      <c r="R627">
        <f>Source!X449</f>
        <v>1552.12</v>
      </c>
      <c r="S627">
        <f>Source!Y448</f>
        <v>15.41</v>
      </c>
      <c r="T627">
        <f>Source!Y449</f>
        <v>868.62</v>
      </c>
      <c r="U627">
        <f>ROUND((175/100)*ROUND(Source!R448, 2), 2)</f>
        <v>0</v>
      </c>
      <c r="V627">
        <f>ROUND((0/100)*ROUND(Source!R449, 2), 2)</f>
        <v>0</v>
      </c>
      <c r="AC627">
        <v>0</v>
      </c>
    </row>
    <row r="628" spans="1:29" ht="14.5" x14ac:dyDescent="0.25">
      <c r="A628" s="27"/>
      <c r="B628" s="27"/>
      <c r="C628" s="27" t="s">
        <v>1010</v>
      </c>
      <c r="D628" s="29"/>
      <c r="E628" s="28"/>
      <c r="F628" s="31">
        <f>Source!AO448</f>
        <v>2.86</v>
      </c>
      <c r="G628" s="33" t="s">
        <v>1087</v>
      </c>
      <c r="H628" s="28">
        <f>Source!AV449</f>
        <v>1.0669999999999999</v>
      </c>
      <c r="I628" s="31">
        <f>Source!S448</f>
        <v>25.27</v>
      </c>
      <c r="J628" s="28">
        <f>IF(Source!BA449&lt;&gt; 0, Source!BA449, 1)</f>
        <v>56.35</v>
      </c>
      <c r="K628" s="31">
        <f>Source!S449</f>
        <v>1423.96</v>
      </c>
    </row>
    <row r="629" spans="1:29" ht="14.5" x14ac:dyDescent="0.25">
      <c r="A629" s="27"/>
      <c r="B629" s="27"/>
      <c r="C629" s="27" t="s">
        <v>1015</v>
      </c>
      <c r="D629" s="29"/>
      <c r="E629" s="28"/>
      <c r="F629" s="31">
        <f>Source!AL448</f>
        <v>0.93</v>
      </c>
      <c r="G629" s="33" t="s">
        <v>3</v>
      </c>
      <c r="H629" s="28">
        <f>Source!AW449</f>
        <v>1</v>
      </c>
      <c r="I629" s="31">
        <f>Source!P448</f>
        <v>5.58</v>
      </c>
      <c r="J629" s="28">
        <f>IF(Source!BC449&lt;&gt; 0, Source!BC449, 1)</f>
        <v>5.47</v>
      </c>
      <c r="K629" s="31">
        <f>Source!P449</f>
        <v>30.52</v>
      </c>
    </row>
    <row r="630" spans="1:29" ht="70" x14ac:dyDescent="0.25">
      <c r="A630" s="27" t="s">
        <v>666</v>
      </c>
      <c r="B630" s="27" t="str">
        <f>Source!F450</f>
        <v>1.13-4-39</v>
      </c>
      <c r="C630" s="27" t="s">
        <v>668</v>
      </c>
      <c r="D630" s="29" t="str">
        <f>Source!H450</f>
        <v>шт.</v>
      </c>
      <c r="E630" s="28">
        <f>Source!I450</f>
        <v>6</v>
      </c>
      <c r="F630" s="31">
        <f>Source!AK450</f>
        <v>55.46</v>
      </c>
      <c r="G630" s="33" t="s">
        <v>3</v>
      </c>
      <c r="H630" s="28">
        <f>Source!AW451</f>
        <v>1</v>
      </c>
      <c r="I630" s="31">
        <f>Source!O450</f>
        <v>332.76</v>
      </c>
      <c r="J630" s="28">
        <f>IF(Source!BC451&lt;&gt; 0, Source!BC451, 1)</f>
        <v>4.3899999999999997</v>
      </c>
      <c r="K630" s="31">
        <f>Source!O451</f>
        <v>1460.82</v>
      </c>
      <c r="Q630">
        <f>Source!X450</f>
        <v>0</v>
      </c>
      <c r="R630">
        <f>Source!X451</f>
        <v>0</v>
      </c>
      <c r="S630">
        <f>Source!Y450</f>
        <v>0</v>
      </c>
      <c r="T630">
        <f>Source!Y451</f>
        <v>0</v>
      </c>
      <c r="U630">
        <f>ROUND((175/100)*ROUND(Source!R450, 2), 2)</f>
        <v>0</v>
      </c>
      <c r="V630">
        <f>ROUND((0/100)*ROUND(Source!R451, 2), 2)</f>
        <v>0</v>
      </c>
      <c r="AC630">
        <v>3</v>
      </c>
    </row>
    <row r="631" spans="1:29" ht="112" x14ac:dyDescent="0.25">
      <c r="A631" s="27" t="s">
        <v>670</v>
      </c>
      <c r="B631" s="27" t="str">
        <f>Source!F452</f>
        <v>1.18-5-3</v>
      </c>
      <c r="C631" s="27" t="s">
        <v>978</v>
      </c>
      <c r="D631" s="29" t="str">
        <f>Source!H452</f>
        <v>шт.</v>
      </c>
      <c r="E631" s="28">
        <f>Source!I452</f>
        <v>6</v>
      </c>
      <c r="F631" s="31">
        <f>Source!AK452</f>
        <v>161.21</v>
      </c>
      <c r="G631" s="33" t="s">
        <v>3</v>
      </c>
      <c r="H631" s="28">
        <f>Source!AW453</f>
        <v>1</v>
      </c>
      <c r="I631" s="31">
        <f>Source!O452</f>
        <v>967.26</v>
      </c>
      <c r="J631" s="28">
        <f>IF(Source!BC453&lt;&gt; 0, Source!BC453, 1)</f>
        <v>3.7</v>
      </c>
      <c r="K631" s="31">
        <f>Source!O453</f>
        <v>3578.86</v>
      </c>
      <c r="Q631">
        <f>Source!X452</f>
        <v>0</v>
      </c>
      <c r="R631">
        <f>Source!X453</f>
        <v>0</v>
      </c>
      <c r="S631">
        <f>Source!Y452</f>
        <v>0</v>
      </c>
      <c r="T631">
        <f>Source!Y453</f>
        <v>0</v>
      </c>
      <c r="U631">
        <f>ROUND((175/100)*ROUND(Source!R452, 2), 2)</f>
        <v>0</v>
      </c>
      <c r="V631">
        <f>ROUND((0/100)*ROUND(Source!R453, 2), 2)</f>
        <v>0</v>
      </c>
      <c r="AC631">
        <v>3</v>
      </c>
    </row>
    <row r="632" spans="1:29" ht="14.5" x14ac:dyDescent="0.25">
      <c r="A632" s="27"/>
      <c r="B632" s="27"/>
      <c r="C632" s="27" t="s">
        <v>1029</v>
      </c>
      <c r="D632" s="29" t="s">
        <v>1030</v>
      </c>
      <c r="E632" s="28">
        <f>Source!BZ449</f>
        <v>109</v>
      </c>
      <c r="F632" s="31"/>
      <c r="G632" s="30"/>
      <c r="H632" s="28"/>
      <c r="I632" s="31">
        <f>SUM(Q627:Q631)</f>
        <v>27.54</v>
      </c>
      <c r="J632" s="28">
        <f>Source!AT449</f>
        <v>109</v>
      </c>
      <c r="K632" s="31">
        <f>SUM(R627:R631)</f>
        <v>1552.12</v>
      </c>
    </row>
    <row r="633" spans="1:29" ht="14.5" x14ac:dyDescent="0.25">
      <c r="A633" s="27"/>
      <c r="B633" s="27"/>
      <c r="C633" s="27" t="s">
        <v>1031</v>
      </c>
      <c r="D633" s="29" t="s">
        <v>1030</v>
      </c>
      <c r="E633" s="28">
        <f>Source!CA449</f>
        <v>61</v>
      </c>
      <c r="F633" s="31"/>
      <c r="G633" s="30"/>
      <c r="H633" s="28"/>
      <c r="I633" s="31">
        <f>SUM(S627:S632)</f>
        <v>15.41</v>
      </c>
      <c r="J633" s="28">
        <f>Source!AU449</f>
        <v>61</v>
      </c>
      <c r="K633" s="31">
        <f>SUM(T627:T632)</f>
        <v>868.62</v>
      </c>
    </row>
    <row r="634" spans="1:29" ht="14.5" x14ac:dyDescent="0.25">
      <c r="A634" s="35"/>
      <c r="B634" s="35"/>
      <c r="C634" s="35" t="s">
        <v>1032</v>
      </c>
      <c r="D634" s="36" t="s">
        <v>1033</v>
      </c>
      <c r="E634" s="37">
        <f>Source!AQ448</f>
        <v>0.22</v>
      </c>
      <c r="F634" s="38"/>
      <c r="G634" s="39" t="s">
        <v>1087</v>
      </c>
      <c r="H634" s="37">
        <f>Source!AV449</f>
        <v>1.0669999999999999</v>
      </c>
      <c r="I634" s="38">
        <f>Source!U448</f>
        <v>1.9436472</v>
      </c>
      <c r="J634" s="37"/>
      <c r="K634" s="38"/>
    </row>
    <row r="635" spans="1:29" ht="14" x14ac:dyDescent="0.25">
      <c r="C635" s="40" t="s">
        <v>1034</v>
      </c>
      <c r="H635" s="60">
        <f>I628+I629+I632+I633+SUM(I630:I631)-SUMIF(AC630:AC631, 5, I630:I631)-SUMIF(AC630:AC631, 6, I630:I631)</f>
        <v>1373.82</v>
      </c>
      <c r="I635" s="60"/>
      <c r="J635" s="60">
        <f>K628+K629+K632+K633+SUM(K630:K631)-SUMIF(AC630:AC631, 5, K630:K631)-SUMIF(AC630:AC631, 6, K630:K631)</f>
        <v>8914.9</v>
      </c>
      <c r="K635" s="60"/>
    </row>
    <row r="636" spans="1:29" ht="14" hidden="1" x14ac:dyDescent="0.25">
      <c r="C636" s="40" t="s">
        <v>1035</v>
      </c>
      <c r="H636" s="54">
        <f>SUMIF(AC630:AC631, 5, I630:I631)+SUMIF(AC630:AC631, 6, I630:I631)</f>
        <v>0</v>
      </c>
      <c r="I636" s="54"/>
      <c r="J636" s="54">
        <f>SUMIF(AC630:AC631, 5, K630:K631)+SUMIF(AC630:AC631, 6, K630:K631)</f>
        <v>0</v>
      </c>
      <c r="K636" s="54"/>
    </row>
    <row r="637" spans="1:29" ht="14" x14ac:dyDescent="0.25">
      <c r="C637" s="40" t="s">
        <v>1036</v>
      </c>
      <c r="H637" s="54">
        <f>I628+I629+I632+I633+SUM(I630:I631)</f>
        <v>1373.82</v>
      </c>
      <c r="I637" s="54"/>
      <c r="J637" s="54">
        <f>K628+K629+K632+K633+SUM(K630:K631)</f>
        <v>8914.9</v>
      </c>
      <c r="K637" s="54"/>
      <c r="O637" s="41">
        <f>I628+I629+I632+I633+SUM(I630:I631)</f>
        <v>1373.82</v>
      </c>
      <c r="P637" s="41">
        <f>K628+K629+K632+K633+SUM(K630:K631)</f>
        <v>8914.9</v>
      </c>
    </row>
    <row r="639" spans="1:29" ht="29" x14ac:dyDescent="0.25">
      <c r="A639" s="27">
        <v>39</v>
      </c>
      <c r="B639" s="27" t="str">
        <f>Source!F454</f>
        <v>3.18-20-4</v>
      </c>
      <c r="C639" s="27" t="s">
        <v>675</v>
      </c>
      <c r="D639" s="29" t="str">
        <f>Source!H454</f>
        <v>1 комплект</v>
      </c>
      <c r="E639" s="28">
        <f>Source!I454</f>
        <v>6</v>
      </c>
      <c r="F639" s="31"/>
      <c r="G639" s="30"/>
      <c r="H639" s="28"/>
      <c r="I639" s="31"/>
      <c r="J639" s="28"/>
      <c r="K639" s="31"/>
      <c r="Q639">
        <f>Source!X454</f>
        <v>36.79</v>
      </c>
      <c r="R639">
        <f>Source!X455</f>
        <v>2072.9699999999998</v>
      </c>
      <c r="S639">
        <f>Source!Y454</f>
        <v>20.59</v>
      </c>
      <c r="T639">
        <f>Source!Y455</f>
        <v>1160.0999999999999</v>
      </c>
      <c r="U639">
        <f>ROUND((175/100)*ROUND(Source!R454, 2), 2)</f>
        <v>0</v>
      </c>
      <c r="V639">
        <f>ROUND((0/100)*ROUND(Source!R455, 2), 2)</f>
        <v>0</v>
      </c>
      <c r="AC639">
        <v>0</v>
      </c>
    </row>
    <row r="640" spans="1:29" ht="14.5" x14ac:dyDescent="0.25">
      <c r="A640" s="27"/>
      <c r="B640" s="27"/>
      <c r="C640" s="27" t="s">
        <v>1010</v>
      </c>
      <c r="D640" s="29"/>
      <c r="E640" s="28"/>
      <c r="F640" s="31">
        <f>Source!AO454</f>
        <v>3.82</v>
      </c>
      <c r="G640" s="33" t="s">
        <v>1087</v>
      </c>
      <c r="H640" s="28">
        <f>Source!AV455</f>
        <v>1.0669999999999999</v>
      </c>
      <c r="I640" s="31">
        <f>Source!S454</f>
        <v>33.75</v>
      </c>
      <c r="J640" s="28">
        <f>IF(Source!BA455&lt;&gt; 0, Source!BA455, 1)</f>
        <v>56.35</v>
      </c>
      <c r="K640" s="31">
        <f>Source!S455</f>
        <v>1901.81</v>
      </c>
    </row>
    <row r="641" spans="1:29" ht="14.5" x14ac:dyDescent="0.25">
      <c r="A641" s="27"/>
      <c r="B641" s="27"/>
      <c r="C641" s="27" t="s">
        <v>1015</v>
      </c>
      <c r="D641" s="29"/>
      <c r="E641" s="28"/>
      <c r="F641" s="31">
        <f>Source!AL454</f>
        <v>1.48</v>
      </c>
      <c r="G641" s="33" t="s">
        <v>3</v>
      </c>
      <c r="H641" s="28">
        <f>Source!AW455</f>
        <v>1</v>
      </c>
      <c r="I641" s="31">
        <f>Source!P454</f>
        <v>8.8800000000000008</v>
      </c>
      <c r="J641" s="28">
        <f>IF(Source!BC455&lt;&gt; 0, Source!BC455, 1)</f>
        <v>11.74</v>
      </c>
      <c r="K641" s="31">
        <f>Source!P455</f>
        <v>104.25</v>
      </c>
    </row>
    <row r="642" spans="1:29" ht="210" x14ac:dyDescent="0.25">
      <c r="A642" s="44" t="s">
        <v>677</v>
      </c>
      <c r="B642" s="44" t="str">
        <f>Source!F456</f>
        <v>13.1-3-178</v>
      </c>
      <c r="C642" s="44" t="s">
        <v>1094</v>
      </c>
      <c r="D642" s="45" t="str">
        <f>Source!H456</f>
        <v>шт.</v>
      </c>
      <c r="E642" s="46">
        <f>Source!I456</f>
        <v>6</v>
      </c>
      <c r="F642" s="47">
        <f>Source!AK456</f>
        <v>311.52</v>
      </c>
      <c r="G642" s="48" t="s">
        <v>3</v>
      </c>
      <c r="H642" s="46">
        <f>Source!AW457</f>
        <v>1</v>
      </c>
      <c r="I642" s="47">
        <f>Source!O456</f>
        <v>1869.12</v>
      </c>
      <c r="J642" s="46">
        <f>IF(Source!BC457&lt;&gt; 0, Source!BC457, 1)</f>
        <v>3.27</v>
      </c>
      <c r="K642" s="47">
        <f>Source!O457</f>
        <v>6112.02</v>
      </c>
      <c r="Q642">
        <f>Source!X456</f>
        <v>0</v>
      </c>
      <c r="R642">
        <f>Source!X457</f>
        <v>0</v>
      </c>
      <c r="S642">
        <f>Source!Y456</f>
        <v>0</v>
      </c>
      <c r="T642">
        <f>Source!Y457</f>
        <v>0</v>
      </c>
      <c r="U642">
        <f>ROUND((175/100)*ROUND(Source!R456, 2), 2)</f>
        <v>0</v>
      </c>
      <c r="V642">
        <f>ROUND((0/100)*ROUND(Source!R457, 2), 2)</f>
        <v>0</v>
      </c>
      <c r="AC642">
        <v>5</v>
      </c>
    </row>
    <row r="643" spans="1:29" ht="14.5" x14ac:dyDescent="0.25">
      <c r="A643" s="27"/>
      <c r="B643" s="27"/>
      <c r="C643" s="27" t="s">
        <v>1029</v>
      </c>
      <c r="D643" s="29" t="s">
        <v>1030</v>
      </c>
      <c r="E643" s="28">
        <f>Source!BZ455</f>
        <v>109</v>
      </c>
      <c r="F643" s="31"/>
      <c r="G643" s="30"/>
      <c r="H643" s="28"/>
      <c r="I643" s="31">
        <f>SUM(Q639:Q642)</f>
        <v>36.79</v>
      </c>
      <c r="J643" s="28">
        <f>Source!AT455</f>
        <v>109</v>
      </c>
      <c r="K643" s="31">
        <f>SUM(R639:R642)</f>
        <v>2072.9699999999998</v>
      </c>
    </row>
    <row r="644" spans="1:29" ht="14.5" x14ac:dyDescent="0.25">
      <c r="A644" s="27"/>
      <c r="B644" s="27"/>
      <c r="C644" s="27" t="s">
        <v>1031</v>
      </c>
      <c r="D644" s="29" t="s">
        <v>1030</v>
      </c>
      <c r="E644" s="28">
        <f>Source!CA455</f>
        <v>61</v>
      </c>
      <c r="F644" s="31"/>
      <c r="G644" s="30"/>
      <c r="H644" s="28"/>
      <c r="I644" s="31">
        <f>SUM(S639:S643)</f>
        <v>20.59</v>
      </c>
      <c r="J644" s="28">
        <f>Source!AU455</f>
        <v>61</v>
      </c>
      <c r="K644" s="31">
        <f>SUM(T639:T643)</f>
        <v>1160.0999999999999</v>
      </c>
    </row>
    <row r="645" spans="1:29" ht="14.5" x14ac:dyDescent="0.25">
      <c r="A645" s="35"/>
      <c r="B645" s="35"/>
      <c r="C645" s="35" t="s">
        <v>1032</v>
      </c>
      <c r="D645" s="36" t="s">
        <v>1033</v>
      </c>
      <c r="E645" s="37">
        <f>Source!AQ454</f>
        <v>0.31</v>
      </c>
      <c r="F645" s="38"/>
      <c r="G645" s="39" t="s">
        <v>1087</v>
      </c>
      <c r="H645" s="37">
        <f>Source!AV455</f>
        <v>1.0669999999999999</v>
      </c>
      <c r="I645" s="38">
        <f>Source!U454</f>
        <v>2.7387755999999994</v>
      </c>
      <c r="J645" s="37"/>
      <c r="K645" s="38"/>
    </row>
    <row r="646" spans="1:29" ht="14" x14ac:dyDescent="0.25">
      <c r="C646" s="40" t="s">
        <v>1034</v>
      </c>
      <c r="H646" s="60">
        <f>I640+I641+I643+I644+SUM(I642:I642)-SUMIF(AC642:AC642, 5, I642:I642)-SUMIF(AC642:AC642, 6, I642:I642)</f>
        <v>100.00999999999999</v>
      </c>
      <c r="I646" s="60"/>
      <c r="J646" s="60">
        <f>K640+K641+K643+K644+SUM(K642:K642)-SUMIF(AC642:AC642, 5, K642:K642)-SUMIF(AC642:AC642, 6, K642:K642)</f>
        <v>5239.1299999999992</v>
      </c>
      <c r="K646" s="60"/>
    </row>
    <row r="647" spans="1:29" ht="14" x14ac:dyDescent="0.25">
      <c r="C647" s="40" t="s">
        <v>1035</v>
      </c>
      <c r="H647" s="54">
        <f>SUMIF(AC642:AC642, 5, I642:I642)+SUMIF(AC642:AC642, 6, I642:I642)</f>
        <v>1869.12</v>
      </c>
      <c r="I647" s="54"/>
      <c r="J647" s="54">
        <f>SUMIF(AC642:AC642, 5, K642:K642)+SUMIF(AC642:AC642, 6, K642:K642)</f>
        <v>6112.02</v>
      </c>
      <c r="K647" s="54"/>
    </row>
    <row r="648" spans="1:29" ht="14" x14ac:dyDescent="0.25">
      <c r="C648" s="40" t="s">
        <v>1036</v>
      </c>
      <c r="H648" s="54">
        <f>I640+I641+I643+I644+SUM(I642:I642)</f>
        <v>1969.1299999999999</v>
      </c>
      <c r="I648" s="54"/>
      <c r="J648" s="54">
        <f>K640+K641+K643+K644+SUM(K642:K642)</f>
        <v>11351.15</v>
      </c>
      <c r="K648" s="54"/>
      <c r="O648" s="41">
        <f>I640+I641+I643+I644+SUM(I642:I642)</f>
        <v>1969.1299999999999</v>
      </c>
      <c r="P648" s="41">
        <f>K640+K641+K643+K644+SUM(K642:K642)</f>
        <v>11351.15</v>
      </c>
    </row>
    <row r="650" spans="1:29" ht="56" x14ac:dyDescent="0.25">
      <c r="A650" s="27">
        <v>40</v>
      </c>
      <c r="B650" s="27" t="str">
        <f>Source!F458</f>
        <v>3.16-15-1</v>
      </c>
      <c r="C650" s="27" t="s">
        <v>652</v>
      </c>
      <c r="D650" s="29" t="str">
        <f>Source!H458</f>
        <v>1  ШТ.</v>
      </c>
      <c r="E650" s="28">
        <f>Source!I458</f>
        <v>8</v>
      </c>
      <c r="F650" s="31"/>
      <c r="G650" s="30"/>
      <c r="H650" s="28"/>
      <c r="I650" s="31"/>
      <c r="J650" s="28"/>
      <c r="K650" s="31"/>
      <c r="Q650">
        <f>Source!X458</f>
        <v>226.38</v>
      </c>
      <c r="R650">
        <f>Source!X459</f>
        <v>12756.63</v>
      </c>
      <c r="S650">
        <f>Source!Y458</f>
        <v>126.69</v>
      </c>
      <c r="T650">
        <f>Source!Y459</f>
        <v>7139.03</v>
      </c>
      <c r="U650">
        <f>ROUND((175/100)*ROUND(Source!R458, 2), 2)</f>
        <v>2.91</v>
      </c>
      <c r="V650">
        <f>ROUND((0/100)*ROUND(Source!R459, 2), 2)</f>
        <v>0</v>
      </c>
      <c r="AC650">
        <v>0</v>
      </c>
    </row>
    <row r="651" spans="1:29" ht="14.5" x14ac:dyDescent="0.25">
      <c r="A651" s="27"/>
      <c r="B651" s="27"/>
      <c r="C651" s="27" t="s">
        <v>1010</v>
      </c>
      <c r="D651" s="29"/>
      <c r="E651" s="28"/>
      <c r="F651" s="31">
        <f>Source!AO458</f>
        <v>17.489999999999998</v>
      </c>
      <c r="G651" s="33" t="s">
        <v>1087</v>
      </c>
      <c r="H651" s="28">
        <f>Source!AV459</f>
        <v>1.0669999999999999</v>
      </c>
      <c r="I651" s="31">
        <f>Source!S458</f>
        <v>206.03</v>
      </c>
      <c r="J651" s="28">
        <f>IF(Source!BA459&lt;&gt; 0, Source!BA459, 1)</f>
        <v>56.35</v>
      </c>
      <c r="K651" s="31">
        <f>Source!S459</f>
        <v>11609.79</v>
      </c>
    </row>
    <row r="652" spans="1:29" ht="14.5" x14ac:dyDescent="0.25">
      <c r="A652" s="27"/>
      <c r="B652" s="27"/>
      <c r="C652" s="27" t="s">
        <v>1012</v>
      </c>
      <c r="D652" s="29"/>
      <c r="E652" s="28"/>
      <c r="F652" s="31">
        <f>Source!AM458</f>
        <v>3.32</v>
      </c>
      <c r="G652" s="33" t="s">
        <v>1088</v>
      </c>
      <c r="H652" s="28">
        <f>Source!AV459</f>
        <v>1.0669999999999999</v>
      </c>
      <c r="I652" s="31">
        <f>Source!Q458</f>
        <v>42.51</v>
      </c>
      <c r="J652" s="28">
        <f>IF(Source!BB459&lt;&gt; 0, Source!BB459, 1)</f>
        <v>14.36</v>
      </c>
      <c r="K652" s="31">
        <f>Source!Q459</f>
        <v>610.44000000000005</v>
      </c>
    </row>
    <row r="653" spans="1:29" ht="14.5" x14ac:dyDescent="0.25">
      <c r="A653" s="27"/>
      <c r="B653" s="27"/>
      <c r="C653" s="27" t="s">
        <v>1014</v>
      </c>
      <c r="D653" s="29"/>
      <c r="E653" s="28"/>
      <c r="F653" s="31">
        <f>Source!AN458</f>
        <v>0.13</v>
      </c>
      <c r="G653" s="33" t="s">
        <v>1088</v>
      </c>
      <c r="H653" s="28">
        <f>Source!AV459</f>
        <v>1.0669999999999999</v>
      </c>
      <c r="I653" s="34">
        <f>Source!R458</f>
        <v>1.66</v>
      </c>
      <c r="J653" s="28">
        <f>IF(Source!BS459&lt;&gt; 0, Source!BS459, 1)</f>
        <v>56.35</v>
      </c>
      <c r="K653" s="34">
        <f>Source!R459</f>
        <v>93.54</v>
      </c>
    </row>
    <row r="654" spans="1:29" ht="14.5" x14ac:dyDescent="0.25">
      <c r="A654" s="27"/>
      <c r="B654" s="27"/>
      <c r="C654" s="27" t="s">
        <v>1015</v>
      </c>
      <c r="D654" s="29"/>
      <c r="E654" s="28"/>
      <c r="F654" s="31">
        <f>Source!AL458</f>
        <v>21.42</v>
      </c>
      <c r="G654" s="33" t="s">
        <v>3</v>
      </c>
      <c r="H654" s="28">
        <f>Source!AW459</f>
        <v>1</v>
      </c>
      <c r="I654" s="31">
        <f>Source!P458</f>
        <v>171.36</v>
      </c>
      <c r="J654" s="28">
        <f>IF(Source!BC459&lt;&gt; 0, Source!BC459, 1)</f>
        <v>7.9</v>
      </c>
      <c r="K654" s="31">
        <f>Source!P459</f>
        <v>1353.74</v>
      </c>
    </row>
    <row r="655" spans="1:29" ht="56" x14ac:dyDescent="0.25">
      <c r="A655" s="27" t="s">
        <v>681</v>
      </c>
      <c r="B655" s="27" t="str">
        <f>Source!F460</f>
        <v>1.13-4-42</v>
      </c>
      <c r="C655" s="27" t="s">
        <v>449</v>
      </c>
      <c r="D655" s="29" t="str">
        <f>Source!H460</f>
        <v>шт.</v>
      </c>
      <c r="E655" s="28">
        <f>Source!I460</f>
        <v>8</v>
      </c>
      <c r="F655" s="31">
        <f>Source!AK460</f>
        <v>44.45</v>
      </c>
      <c r="G655" s="33" t="s">
        <v>3</v>
      </c>
      <c r="H655" s="28">
        <f>Source!AW461</f>
        <v>1</v>
      </c>
      <c r="I655" s="31">
        <f>Source!O460</f>
        <v>355.6</v>
      </c>
      <c r="J655" s="28">
        <f>IF(Source!BC461&lt;&gt; 0, Source!BC461, 1)</f>
        <v>4.01</v>
      </c>
      <c r="K655" s="31">
        <f>Source!O461</f>
        <v>1425.96</v>
      </c>
      <c r="Q655">
        <f>Source!X460</f>
        <v>0</v>
      </c>
      <c r="R655">
        <f>Source!X461</f>
        <v>0</v>
      </c>
      <c r="S655">
        <f>Source!Y460</f>
        <v>0</v>
      </c>
      <c r="T655">
        <f>Source!Y461</f>
        <v>0</v>
      </c>
      <c r="U655">
        <f>ROUND((175/100)*ROUND(Source!R460, 2), 2)</f>
        <v>0</v>
      </c>
      <c r="V655">
        <f>ROUND((0/100)*ROUND(Source!R461, 2), 2)</f>
        <v>0</v>
      </c>
      <c r="AC655">
        <v>3</v>
      </c>
    </row>
    <row r="656" spans="1:29" ht="14.5" x14ac:dyDescent="0.25">
      <c r="A656" s="27"/>
      <c r="B656" s="27"/>
      <c r="C656" s="27" t="s">
        <v>1029</v>
      </c>
      <c r="D656" s="29" t="s">
        <v>1030</v>
      </c>
      <c r="E656" s="28">
        <f>Source!BZ459</f>
        <v>109</v>
      </c>
      <c r="F656" s="31"/>
      <c r="G656" s="30"/>
      <c r="H656" s="28"/>
      <c r="I656" s="31">
        <f>SUM(Q650:Q655)</f>
        <v>226.38</v>
      </c>
      <c r="J656" s="28">
        <f>Source!AT459</f>
        <v>109</v>
      </c>
      <c r="K656" s="31">
        <f>SUM(R650:R655)</f>
        <v>12756.63</v>
      </c>
    </row>
    <row r="657" spans="1:29" ht="14.5" x14ac:dyDescent="0.25">
      <c r="A657" s="27"/>
      <c r="B657" s="27"/>
      <c r="C657" s="27" t="s">
        <v>1031</v>
      </c>
      <c r="D657" s="29" t="s">
        <v>1030</v>
      </c>
      <c r="E657" s="28">
        <f>Source!CA459</f>
        <v>61</v>
      </c>
      <c r="F657" s="31"/>
      <c r="G657" s="30"/>
      <c r="H657" s="28"/>
      <c r="I657" s="31">
        <f>SUM(S650:S656)</f>
        <v>126.69</v>
      </c>
      <c r="J657" s="28">
        <f>Source!AU459</f>
        <v>61</v>
      </c>
      <c r="K657" s="31">
        <f>SUM(T650:T656)</f>
        <v>7139.03</v>
      </c>
    </row>
    <row r="658" spans="1:29" ht="14.5" x14ac:dyDescent="0.25">
      <c r="A658" s="35"/>
      <c r="B658" s="35"/>
      <c r="C658" s="35" t="s">
        <v>1032</v>
      </c>
      <c r="D658" s="36" t="s">
        <v>1033</v>
      </c>
      <c r="E658" s="37">
        <f>Source!AQ458</f>
        <v>1.47</v>
      </c>
      <c r="F658" s="38"/>
      <c r="G658" s="39" t="s">
        <v>1087</v>
      </c>
      <c r="H658" s="37">
        <f>Source!AV459</f>
        <v>1.0669999999999999</v>
      </c>
      <c r="I658" s="38">
        <f>Source!U458</f>
        <v>17.3161296</v>
      </c>
      <c r="J658" s="37"/>
      <c r="K658" s="38"/>
    </row>
    <row r="659" spans="1:29" ht="14" x14ac:dyDescent="0.25">
      <c r="C659" s="40" t="s">
        <v>1034</v>
      </c>
      <c r="H659" s="60">
        <f>I651+I652+I654+I656+I657+SUM(I655:I655)-SUMIF(AC655:AC655, 5, I655:I655)-SUMIF(AC655:AC655, 6, I655:I655)</f>
        <v>1128.5700000000002</v>
      </c>
      <c r="I659" s="60"/>
      <c r="J659" s="60">
        <f>K651+K652+K654+K656+K657+SUM(K655:K655)-SUMIF(AC655:AC655, 5, K655:K655)-SUMIF(AC655:AC655, 6, K655:K655)</f>
        <v>34895.589999999997</v>
      </c>
      <c r="K659" s="60"/>
    </row>
    <row r="660" spans="1:29" ht="14" hidden="1" x14ac:dyDescent="0.25">
      <c r="C660" s="40" t="s">
        <v>1035</v>
      </c>
      <c r="H660" s="54">
        <f>SUMIF(AC655:AC655, 5, I655:I655)+SUMIF(AC655:AC655, 6, I655:I655)</f>
        <v>0</v>
      </c>
      <c r="I660" s="54"/>
      <c r="J660" s="54">
        <f>SUMIF(AC655:AC655, 5, K655:K655)+SUMIF(AC655:AC655, 6, K655:K655)</f>
        <v>0</v>
      </c>
      <c r="K660" s="54"/>
    </row>
    <row r="661" spans="1:29" ht="14" x14ac:dyDescent="0.25">
      <c r="C661" s="40" t="s">
        <v>1036</v>
      </c>
      <c r="H661" s="54">
        <f>I651+I652+I654+I656+I657+SUM(I655:I655)</f>
        <v>1128.5700000000002</v>
      </c>
      <c r="I661" s="54"/>
      <c r="J661" s="54">
        <f>K651+K652+K654+K656+K657+SUM(K655:K655)</f>
        <v>34895.589999999997</v>
      </c>
      <c r="K661" s="54"/>
      <c r="O661" s="41">
        <f>I651+I652+I654+I656+I657+SUM(I655:I655)</f>
        <v>1128.5700000000002</v>
      </c>
      <c r="P661" s="41">
        <f>K651+K652+K654+K656+K657+SUM(K655:K655)</f>
        <v>34895.589999999997</v>
      </c>
    </row>
    <row r="664" spans="1:29" ht="14" x14ac:dyDescent="0.3">
      <c r="A664" s="56" t="str">
        <f>CONCATENATE("Итого по разделу: ",IF(Source!G463&lt;&gt;"Новый раздел", Source!G463, ""))</f>
        <v>Итого по разделу: Арматура коллектора отопления.</v>
      </c>
      <c r="B664" s="56"/>
      <c r="C664" s="56"/>
      <c r="D664" s="56"/>
      <c r="E664" s="56"/>
      <c r="F664" s="56"/>
      <c r="G664" s="56"/>
      <c r="H664" s="54">
        <f>SUM(O569:O663)</f>
        <v>13759.979999999998</v>
      </c>
      <c r="I664" s="55"/>
      <c r="J664" s="54">
        <f>SUM(P569:P663)</f>
        <v>154040.16999999998</v>
      </c>
      <c r="K664" s="55"/>
    </row>
    <row r="665" spans="1:29" hidden="1" x14ac:dyDescent="0.25">
      <c r="A665" t="s">
        <v>1089</v>
      </c>
      <c r="I665">
        <f>SUM(W569:W664)</f>
        <v>0</v>
      </c>
      <c r="J665">
        <f>SUM(X569:X664)</f>
        <v>0</v>
      </c>
    </row>
    <row r="666" spans="1:29" hidden="1" x14ac:dyDescent="0.25">
      <c r="A666" t="s">
        <v>1090</v>
      </c>
      <c r="I666">
        <f>SUM(Y569:Y665)</f>
        <v>0</v>
      </c>
      <c r="J666">
        <f>SUM(Z569:Z665)</f>
        <v>0</v>
      </c>
    </row>
    <row r="668" spans="1:29" ht="16.5" x14ac:dyDescent="0.25">
      <c r="A668" s="59" t="str">
        <f>CONCATENATE("Раздел: ",IF(Source!G493&lt;&gt;"Новый раздел", Source!G493, ""))</f>
        <v>Раздел: Распределительные гребенки.</v>
      </c>
      <c r="B668" s="59"/>
      <c r="C668" s="59"/>
      <c r="D668" s="59"/>
      <c r="E668" s="59"/>
      <c r="F668" s="59"/>
      <c r="G668" s="59"/>
      <c r="H668" s="59"/>
      <c r="I668" s="59"/>
      <c r="J668" s="59"/>
      <c r="K668" s="59"/>
    </row>
    <row r="669" spans="1:29" ht="43.5" x14ac:dyDescent="0.25">
      <c r="A669" s="27">
        <v>41</v>
      </c>
      <c r="B669" s="27" t="str">
        <f>Source!F501</f>
        <v>3.16-6-2</v>
      </c>
      <c r="C669" s="27" t="s">
        <v>458</v>
      </c>
      <c r="D669" s="29" t="str">
        <f>Source!H501</f>
        <v>100 м трубопровода</v>
      </c>
      <c r="E669" s="28">
        <f>Source!I501</f>
        <v>0.04</v>
      </c>
      <c r="F669" s="31"/>
      <c r="G669" s="30"/>
      <c r="H669" s="28"/>
      <c r="I669" s="31"/>
      <c r="J669" s="28"/>
      <c r="K669" s="31"/>
      <c r="Q669">
        <f>Source!X501</f>
        <v>24.21</v>
      </c>
      <c r="R669">
        <f>Source!X502</f>
        <v>1364.18</v>
      </c>
      <c r="S669">
        <f>Source!Y501</f>
        <v>13.55</v>
      </c>
      <c r="T669">
        <f>Source!Y502</f>
        <v>763.44</v>
      </c>
      <c r="U669">
        <f>ROUND((175/100)*ROUND(Source!R501, 2), 2)</f>
        <v>0.63</v>
      </c>
      <c r="V669">
        <f>ROUND((0/100)*ROUND(Source!R502, 2), 2)</f>
        <v>0</v>
      </c>
      <c r="AC669">
        <v>0</v>
      </c>
    </row>
    <row r="670" spans="1:29" x14ac:dyDescent="0.25">
      <c r="C670" s="32" t="str">
        <f>"Объем: "&amp;Source!I501&amp;"=4/"&amp;"100"</f>
        <v>Объем: 0,04=4/100</v>
      </c>
    </row>
    <row r="671" spans="1:29" ht="14.5" x14ac:dyDescent="0.25">
      <c r="A671" s="27"/>
      <c r="B671" s="27"/>
      <c r="C671" s="27" t="s">
        <v>1010</v>
      </c>
      <c r="D671" s="29"/>
      <c r="E671" s="28"/>
      <c r="F671" s="31">
        <f>Source!AO501</f>
        <v>370.95</v>
      </c>
      <c r="G671" s="33" t="s">
        <v>1087</v>
      </c>
      <c r="H671" s="28">
        <f>Source!AV502</f>
        <v>1.0669999999999999</v>
      </c>
      <c r="I671" s="31">
        <f>Source!S501</f>
        <v>21.85</v>
      </c>
      <c r="J671" s="28">
        <f>IF(Source!BA502&lt;&gt; 0, Source!BA502, 1)</f>
        <v>56.35</v>
      </c>
      <c r="K671" s="31">
        <f>Source!S502</f>
        <v>1231.25</v>
      </c>
    </row>
    <row r="672" spans="1:29" ht="14.5" x14ac:dyDescent="0.25">
      <c r="A672" s="27"/>
      <c r="B672" s="27"/>
      <c r="C672" s="27" t="s">
        <v>1012</v>
      </c>
      <c r="D672" s="29"/>
      <c r="E672" s="28"/>
      <c r="F672" s="31">
        <f>Source!AM501</f>
        <v>41.95</v>
      </c>
      <c r="G672" s="33" t="s">
        <v>1088</v>
      </c>
      <c r="H672" s="28">
        <f>Source!AV502</f>
        <v>1.0669999999999999</v>
      </c>
      <c r="I672" s="31">
        <f>Source!Q501</f>
        <v>2.69</v>
      </c>
      <c r="J672" s="28">
        <f>IF(Source!BB502&lt;&gt; 0, Source!BB502, 1)</f>
        <v>16.22</v>
      </c>
      <c r="K672" s="31">
        <f>Source!Q502</f>
        <v>43.63</v>
      </c>
    </row>
    <row r="673" spans="1:29" ht="14.5" x14ac:dyDescent="0.25">
      <c r="A673" s="27"/>
      <c r="B673" s="27"/>
      <c r="C673" s="27" t="s">
        <v>1014</v>
      </c>
      <c r="D673" s="29"/>
      <c r="E673" s="28"/>
      <c r="F673" s="31">
        <f>Source!AN501</f>
        <v>5.6</v>
      </c>
      <c r="G673" s="33" t="s">
        <v>1088</v>
      </c>
      <c r="H673" s="28">
        <f>Source!AV502</f>
        <v>1.0669999999999999</v>
      </c>
      <c r="I673" s="34">
        <f>Source!R501</f>
        <v>0.36</v>
      </c>
      <c r="J673" s="28">
        <f>IF(Source!BS502&lt;&gt; 0, Source!BS502, 1)</f>
        <v>56.35</v>
      </c>
      <c r="K673" s="34">
        <f>Source!R502</f>
        <v>20.29</v>
      </c>
    </row>
    <row r="674" spans="1:29" ht="14.5" x14ac:dyDescent="0.25">
      <c r="A674" s="27"/>
      <c r="B674" s="27"/>
      <c r="C674" s="27" t="s">
        <v>1015</v>
      </c>
      <c r="D674" s="29"/>
      <c r="E674" s="28"/>
      <c r="F674" s="31">
        <f>Source!AL501</f>
        <v>32.51</v>
      </c>
      <c r="G674" s="33" t="s">
        <v>3</v>
      </c>
      <c r="H674" s="28">
        <f>Source!AW502</f>
        <v>1</v>
      </c>
      <c r="I674" s="31">
        <f>Source!P501</f>
        <v>1.3</v>
      </c>
      <c r="J674" s="28">
        <f>IF(Source!BC502&lt;&gt; 0, Source!BC502, 1)</f>
        <v>7.08</v>
      </c>
      <c r="K674" s="31">
        <f>Source!P502</f>
        <v>9.1999999999999993</v>
      </c>
    </row>
    <row r="675" spans="1:29" ht="56" x14ac:dyDescent="0.25">
      <c r="A675" s="27" t="s">
        <v>691</v>
      </c>
      <c r="B675" s="27" t="str">
        <f>Source!F503</f>
        <v>1.13-4-42</v>
      </c>
      <c r="C675" s="27" t="s">
        <v>449</v>
      </c>
      <c r="D675" s="29" t="str">
        <f>Source!H503</f>
        <v>шт.</v>
      </c>
      <c r="E675" s="28">
        <f>Source!I503</f>
        <v>10</v>
      </c>
      <c r="F675" s="31">
        <f>Source!AK503</f>
        <v>44.45</v>
      </c>
      <c r="G675" s="33" t="s">
        <v>3</v>
      </c>
      <c r="H675" s="28">
        <f>Source!AW504</f>
        <v>1</v>
      </c>
      <c r="I675" s="31">
        <f>Source!O503</f>
        <v>444.5</v>
      </c>
      <c r="J675" s="28">
        <f>IF(Source!BC504&lt;&gt; 0, Source!BC504, 1)</f>
        <v>4.01</v>
      </c>
      <c r="K675" s="31">
        <f>Source!O504</f>
        <v>1782.45</v>
      </c>
      <c r="Q675">
        <f>Source!X503</f>
        <v>0</v>
      </c>
      <c r="R675">
        <f>Source!X504</f>
        <v>0</v>
      </c>
      <c r="S675">
        <f>Source!Y503</f>
        <v>0</v>
      </c>
      <c r="T675">
        <f>Source!Y504</f>
        <v>0</v>
      </c>
      <c r="U675">
        <f>ROUND((175/100)*ROUND(Source!R503, 2), 2)</f>
        <v>0</v>
      </c>
      <c r="V675">
        <f>ROUND((0/100)*ROUND(Source!R504, 2), 2)</f>
        <v>0</v>
      </c>
      <c r="AC675">
        <v>3</v>
      </c>
    </row>
    <row r="676" spans="1:29" ht="56" x14ac:dyDescent="0.25">
      <c r="A676" s="27" t="s">
        <v>692</v>
      </c>
      <c r="B676" s="27" t="str">
        <f>Source!F505</f>
        <v>1.12-1-41</v>
      </c>
      <c r="C676" s="27" t="s">
        <v>466</v>
      </c>
      <c r="D676" s="29" t="str">
        <f>Source!H505</f>
        <v>м</v>
      </c>
      <c r="E676" s="28">
        <f>Source!I505</f>
        <v>4</v>
      </c>
      <c r="F676" s="31">
        <f>Source!AK505</f>
        <v>31.31</v>
      </c>
      <c r="G676" s="33" t="s">
        <v>3</v>
      </c>
      <c r="H676" s="28">
        <f>Source!AW506</f>
        <v>1</v>
      </c>
      <c r="I676" s="31">
        <f>Source!O505</f>
        <v>125.24</v>
      </c>
      <c r="J676" s="28">
        <f>IF(Source!BC506&lt;&gt; 0, Source!BC506, 1)</f>
        <v>11.71</v>
      </c>
      <c r="K676" s="31">
        <f>Source!O506</f>
        <v>1466.56</v>
      </c>
      <c r="Q676">
        <f>Source!X505</f>
        <v>0</v>
      </c>
      <c r="R676">
        <f>Source!X506</f>
        <v>0</v>
      </c>
      <c r="S676">
        <f>Source!Y505</f>
        <v>0</v>
      </c>
      <c r="T676">
        <f>Source!Y506</f>
        <v>0</v>
      </c>
      <c r="U676">
        <f>ROUND((175/100)*ROUND(Source!R505, 2), 2)</f>
        <v>0</v>
      </c>
      <c r="V676">
        <f>ROUND((0/100)*ROUND(Source!R506, 2), 2)</f>
        <v>0</v>
      </c>
      <c r="AC676">
        <v>3</v>
      </c>
    </row>
    <row r="677" spans="1:29" ht="14.5" x14ac:dyDescent="0.25">
      <c r="A677" s="27"/>
      <c r="B677" s="27"/>
      <c r="C677" s="27" t="s">
        <v>1029</v>
      </c>
      <c r="D677" s="29" t="s">
        <v>1030</v>
      </c>
      <c r="E677" s="28">
        <f>Source!BZ502</f>
        <v>109</v>
      </c>
      <c r="F677" s="31"/>
      <c r="G677" s="30"/>
      <c r="H677" s="28"/>
      <c r="I677" s="31">
        <f>SUM(Q669:Q676)</f>
        <v>24.21</v>
      </c>
      <c r="J677" s="28">
        <f>Source!AT502</f>
        <v>109</v>
      </c>
      <c r="K677" s="31">
        <f>SUM(R669:R676)</f>
        <v>1364.18</v>
      </c>
    </row>
    <row r="678" spans="1:29" ht="14.5" x14ac:dyDescent="0.25">
      <c r="A678" s="27"/>
      <c r="B678" s="27"/>
      <c r="C678" s="27" t="s">
        <v>1031</v>
      </c>
      <c r="D678" s="29" t="s">
        <v>1030</v>
      </c>
      <c r="E678" s="28">
        <f>Source!CA502</f>
        <v>61</v>
      </c>
      <c r="F678" s="31"/>
      <c r="G678" s="30"/>
      <c r="H678" s="28"/>
      <c r="I678" s="31">
        <f>SUM(S669:S677)</f>
        <v>13.55</v>
      </c>
      <c r="J678" s="28">
        <f>Source!AU502</f>
        <v>61</v>
      </c>
      <c r="K678" s="31">
        <f>SUM(T669:T677)</f>
        <v>763.44</v>
      </c>
    </row>
    <row r="679" spans="1:29" ht="14.5" x14ac:dyDescent="0.25">
      <c r="A679" s="35"/>
      <c r="B679" s="35"/>
      <c r="C679" s="35" t="s">
        <v>1032</v>
      </c>
      <c r="D679" s="36" t="s">
        <v>1033</v>
      </c>
      <c r="E679" s="37">
        <f>Source!AQ501</f>
        <v>29.7</v>
      </c>
      <c r="F679" s="38"/>
      <c r="G679" s="39" t="s">
        <v>1087</v>
      </c>
      <c r="H679" s="37">
        <f>Source!AV502</f>
        <v>1.0669999999999999</v>
      </c>
      <c r="I679" s="38">
        <f>Source!U501</f>
        <v>1.7492824799999995</v>
      </c>
      <c r="J679" s="37"/>
      <c r="K679" s="38"/>
    </row>
    <row r="680" spans="1:29" ht="14" x14ac:dyDescent="0.25">
      <c r="C680" s="40" t="s">
        <v>1034</v>
      </c>
      <c r="H680" s="60">
        <f>I671+I672+I674+I677+I678+SUM(I675:I676)-SUMIF(AC675:AC676, 5, I675:I676)-SUMIF(AC675:AC676, 6, I675:I676)</f>
        <v>633.34</v>
      </c>
      <c r="I680" s="60"/>
      <c r="J680" s="60">
        <f>K671+K672+K674+K677+K678+SUM(K675:K676)-SUMIF(AC675:AC676, 5, K675:K676)-SUMIF(AC675:AC676, 6, K675:K676)</f>
        <v>6660.7100000000009</v>
      </c>
      <c r="K680" s="60"/>
    </row>
    <row r="681" spans="1:29" ht="14" hidden="1" x14ac:dyDescent="0.25">
      <c r="C681" s="40" t="s">
        <v>1035</v>
      </c>
      <c r="H681" s="54">
        <f>SUMIF(AC675:AC676, 5, I675:I676)+SUMIF(AC675:AC676, 6, I675:I676)</f>
        <v>0</v>
      </c>
      <c r="I681" s="54"/>
      <c r="J681" s="54">
        <f>SUMIF(AC675:AC676, 5, K675:K676)+SUMIF(AC675:AC676, 6, K675:K676)</f>
        <v>0</v>
      </c>
      <c r="K681" s="54"/>
    </row>
    <row r="682" spans="1:29" ht="14" x14ac:dyDescent="0.25">
      <c r="C682" s="40" t="s">
        <v>1036</v>
      </c>
      <c r="H682" s="54">
        <f>I671+I672+I674+I677+I678+SUM(I675:I676)</f>
        <v>633.34</v>
      </c>
      <c r="I682" s="54"/>
      <c r="J682" s="54">
        <f>K671+K672+K674+K677+K678+SUM(K675:K676)</f>
        <v>6660.7100000000009</v>
      </c>
      <c r="K682" s="54"/>
      <c r="O682" s="41">
        <f>I671+I672+I674+I677+I678+SUM(I675:I676)</f>
        <v>633.34</v>
      </c>
      <c r="P682" s="41">
        <f>K671+K672+K674+K677+K678+SUM(K675:K676)</f>
        <v>6660.7100000000009</v>
      </c>
    </row>
    <row r="684" spans="1:29" ht="43.5" x14ac:dyDescent="0.25">
      <c r="A684" s="27">
        <v>42</v>
      </c>
      <c r="B684" s="27" t="str">
        <f>Source!F507</f>
        <v>3.16-10-4</v>
      </c>
      <c r="C684" s="27" t="s">
        <v>695</v>
      </c>
      <c r="D684" s="29" t="str">
        <f>Source!H507</f>
        <v>100 м трубопровода</v>
      </c>
      <c r="E684" s="28">
        <f>Source!I507</f>
        <v>0.04</v>
      </c>
      <c r="F684" s="31"/>
      <c r="G684" s="30"/>
      <c r="H684" s="28"/>
      <c r="I684" s="31"/>
      <c r="J684" s="28"/>
      <c r="K684" s="31"/>
      <c r="Q684">
        <f>Source!X507</f>
        <v>59.48</v>
      </c>
      <c r="R684">
        <f>Source!X508</f>
        <v>3351.77</v>
      </c>
      <c r="S684">
        <f>Source!Y507</f>
        <v>33.29</v>
      </c>
      <c r="T684">
        <f>Source!Y508</f>
        <v>1875.76</v>
      </c>
      <c r="U684">
        <f>ROUND((175/100)*ROUND(Source!R507, 2), 2)</f>
        <v>2.17</v>
      </c>
      <c r="V684">
        <f>ROUND((0/100)*ROUND(Source!R508, 2), 2)</f>
        <v>0</v>
      </c>
      <c r="AC684">
        <v>0</v>
      </c>
    </row>
    <row r="685" spans="1:29" x14ac:dyDescent="0.25">
      <c r="C685" s="32" t="str">
        <f>"Объем: "&amp;Source!I507&amp;"=(4)/"&amp;"100"</f>
        <v>Объем: 0,04=(4)/100</v>
      </c>
    </row>
    <row r="686" spans="1:29" ht="14.5" x14ac:dyDescent="0.25">
      <c r="A686" s="27"/>
      <c r="B686" s="27"/>
      <c r="C686" s="27" t="s">
        <v>1010</v>
      </c>
      <c r="D686" s="29"/>
      <c r="E686" s="28"/>
      <c r="F686" s="31">
        <f>Source!AO507</f>
        <v>905.52</v>
      </c>
      <c r="G686" s="33" t="s">
        <v>1087</v>
      </c>
      <c r="H686" s="28">
        <f>Source!AV508</f>
        <v>1.0669999999999999</v>
      </c>
      <c r="I686" s="31">
        <f>Source!S507</f>
        <v>53.33</v>
      </c>
      <c r="J686" s="28">
        <f>IF(Source!BA508&lt;&gt; 0, Source!BA508, 1)</f>
        <v>56.35</v>
      </c>
      <c r="K686" s="31">
        <f>Source!S508</f>
        <v>3005.15</v>
      </c>
    </row>
    <row r="687" spans="1:29" ht="14.5" x14ac:dyDescent="0.25">
      <c r="A687" s="27"/>
      <c r="B687" s="27"/>
      <c r="C687" s="27" t="s">
        <v>1012</v>
      </c>
      <c r="D687" s="29"/>
      <c r="E687" s="28"/>
      <c r="F687" s="31">
        <f>Source!AM507</f>
        <v>144.03</v>
      </c>
      <c r="G687" s="33" t="s">
        <v>1088</v>
      </c>
      <c r="H687" s="28">
        <f>Source!AV508</f>
        <v>1.0669999999999999</v>
      </c>
      <c r="I687" s="31">
        <f>Source!Q507</f>
        <v>9.2200000000000006</v>
      </c>
      <c r="J687" s="28">
        <f>IF(Source!BB508&lt;&gt; 0, Source!BB508, 1)</f>
        <v>16.21</v>
      </c>
      <c r="K687" s="31">
        <f>Source!Q508</f>
        <v>149.46</v>
      </c>
    </row>
    <row r="688" spans="1:29" ht="14.5" x14ac:dyDescent="0.25">
      <c r="A688" s="27"/>
      <c r="B688" s="27"/>
      <c r="C688" s="27" t="s">
        <v>1014</v>
      </c>
      <c r="D688" s="29"/>
      <c r="E688" s="28"/>
      <c r="F688" s="31">
        <f>Source!AN507</f>
        <v>19.36</v>
      </c>
      <c r="G688" s="33" t="s">
        <v>1088</v>
      </c>
      <c r="H688" s="28">
        <f>Source!AV508</f>
        <v>1.0669999999999999</v>
      </c>
      <c r="I688" s="34">
        <f>Source!R507</f>
        <v>1.24</v>
      </c>
      <c r="J688" s="28">
        <f>IF(Source!BS508&lt;&gt; 0, Source!BS508, 1)</f>
        <v>56.35</v>
      </c>
      <c r="K688" s="34">
        <f>Source!R508</f>
        <v>69.87</v>
      </c>
    </row>
    <row r="689" spans="1:29" ht="14.5" x14ac:dyDescent="0.25">
      <c r="A689" s="27"/>
      <c r="B689" s="27"/>
      <c r="C689" s="27" t="s">
        <v>1015</v>
      </c>
      <c r="D689" s="29"/>
      <c r="E689" s="28"/>
      <c r="F689" s="31">
        <f>Source!AL507</f>
        <v>71.150000000000006</v>
      </c>
      <c r="G689" s="33" t="s">
        <v>3</v>
      </c>
      <c r="H689" s="28">
        <f>Source!AW508</f>
        <v>1</v>
      </c>
      <c r="I689" s="31">
        <f>Source!P507</f>
        <v>2.85</v>
      </c>
      <c r="J689" s="28">
        <f>IF(Source!BC508&lt;&gt; 0, Source!BC508, 1)</f>
        <v>11.01</v>
      </c>
      <c r="K689" s="31">
        <f>Source!P508</f>
        <v>31.38</v>
      </c>
    </row>
    <row r="690" spans="1:29" ht="70" x14ac:dyDescent="0.25">
      <c r="A690" s="27" t="s">
        <v>697</v>
      </c>
      <c r="B690" s="27" t="str">
        <f>Source!F509</f>
        <v>1.12-1-47</v>
      </c>
      <c r="C690" s="27" t="s">
        <v>518</v>
      </c>
      <c r="D690" s="29" t="str">
        <f>Source!H509</f>
        <v>м</v>
      </c>
      <c r="E690" s="28">
        <f>Source!I509</f>
        <v>4</v>
      </c>
      <c r="F690" s="31">
        <f>Source!AK509</f>
        <v>79.040000000000006</v>
      </c>
      <c r="G690" s="33" t="s">
        <v>3</v>
      </c>
      <c r="H690" s="28">
        <f>Source!AW510</f>
        <v>1</v>
      </c>
      <c r="I690" s="31">
        <f>Source!O509</f>
        <v>316.16000000000003</v>
      </c>
      <c r="J690" s="28">
        <f>IF(Source!BC510&lt;&gt; 0, Source!BC510, 1)</f>
        <v>22.43</v>
      </c>
      <c r="K690" s="31">
        <f>Source!O510</f>
        <v>7091.47</v>
      </c>
      <c r="Q690">
        <f>Source!X509</f>
        <v>0</v>
      </c>
      <c r="R690">
        <f>Source!X510</f>
        <v>0</v>
      </c>
      <c r="S690">
        <f>Source!Y509</f>
        <v>0</v>
      </c>
      <c r="T690">
        <f>Source!Y510</f>
        <v>0</v>
      </c>
      <c r="U690">
        <f>ROUND((175/100)*ROUND(Source!R509, 2), 2)</f>
        <v>0</v>
      </c>
      <c r="V690">
        <f>ROUND((0/100)*ROUND(Source!R510, 2), 2)</f>
        <v>0</v>
      </c>
      <c r="AC690">
        <v>3</v>
      </c>
    </row>
    <row r="691" spans="1:29" ht="14.5" x14ac:dyDescent="0.25">
      <c r="A691" s="27"/>
      <c r="B691" s="27"/>
      <c r="C691" s="27" t="s">
        <v>1029</v>
      </c>
      <c r="D691" s="29" t="s">
        <v>1030</v>
      </c>
      <c r="E691" s="28">
        <f>Source!BZ508</f>
        <v>109</v>
      </c>
      <c r="F691" s="31"/>
      <c r="G691" s="30"/>
      <c r="H691" s="28"/>
      <c r="I691" s="31">
        <f>SUM(Q684:Q690)</f>
        <v>59.48</v>
      </c>
      <c r="J691" s="28">
        <f>Source!AT508</f>
        <v>109</v>
      </c>
      <c r="K691" s="31">
        <f>SUM(R684:R690)</f>
        <v>3351.77</v>
      </c>
    </row>
    <row r="692" spans="1:29" ht="14.5" x14ac:dyDescent="0.25">
      <c r="A692" s="27"/>
      <c r="B692" s="27"/>
      <c r="C692" s="27" t="s">
        <v>1031</v>
      </c>
      <c r="D692" s="29" t="s">
        <v>1030</v>
      </c>
      <c r="E692" s="28">
        <f>Source!CA508</f>
        <v>61</v>
      </c>
      <c r="F692" s="31"/>
      <c r="G692" s="30"/>
      <c r="H692" s="28"/>
      <c r="I692" s="31">
        <f>SUM(S684:S691)</f>
        <v>33.29</v>
      </c>
      <c r="J692" s="28">
        <f>Source!AU508</f>
        <v>61</v>
      </c>
      <c r="K692" s="31">
        <f>SUM(T684:T691)</f>
        <v>1875.76</v>
      </c>
    </row>
    <row r="693" spans="1:29" ht="14.5" x14ac:dyDescent="0.25">
      <c r="A693" s="35"/>
      <c r="B693" s="35"/>
      <c r="C693" s="35" t="s">
        <v>1032</v>
      </c>
      <c r="D693" s="36" t="s">
        <v>1033</v>
      </c>
      <c r="E693" s="37">
        <f>Source!AQ507</f>
        <v>72.5</v>
      </c>
      <c r="F693" s="38"/>
      <c r="G693" s="39" t="s">
        <v>1087</v>
      </c>
      <c r="H693" s="37">
        <f>Source!AV508</f>
        <v>1.0669999999999999</v>
      </c>
      <c r="I693" s="38">
        <f>Source!U507</f>
        <v>4.2701339999999997</v>
      </c>
      <c r="J693" s="37"/>
      <c r="K693" s="38"/>
    </row>
    <row r="694" spans="1:29" ht="14" x14ac:dyDescent="0.25">
      <c r="C694" s="40" t="s">
        <v>1034</v>
      </c>
      <c r="H694" s="60">
        <f>I686+I687+I689+I691+I692+SUM(I690:I690)-SUMIF(AC690:AC690, 5, I690:I690)-SUMIF(AC690:AC690, 6, I690:I690)</f>
        <v>474.33000000000004</v>
      </c>
      <c r="I694" s="60"/>
      <c r="J694" s="60">
        <f>K686+K687+K689+K691+K692+SUM(K690:K690)-SUMIF(AC690:AC690, 5, K690:K690)-SUMIF(AC690:AC690, 6, K690:K690)</f>
        <v>15504.990000000002</v>
      </c>
      <c r="K694" s="60"/>
    </row>
    <row r="695" spans="1:29" ht="14" hidden="1" x14ac:dyDescent="0.25">
      <c r="C695" s="40" t="s">
        <v>1035</v>
      </c>
      <c r="H695" s="54">
        <f>SUMIF(AC690:AC690, 5, I690:I690)+SUMIF(AC690:AC690, 6, I690:I690)</f>
        <v>0</v>
      </c>
      <c r="I695" s="54"/>
      <c r="J695" s="54">
        <f>SUMIF(AC690:AC690, 5, K690:K690)+SUMIF(AC690:AC690, 6, K690:K690)</f>
        <v>0</v>
      </c>
      <c r="K695" s="54"/>
    </row>
    <row r="696" spans="1:29" ht="14" x14ac:dyDescent="0.25">
      <c r="C696" s="40" t="s">
        <v>1036</v>
      </c>
      <c r="H696" s="54">
        <f>I686+I687+I689+I691+I692+SUM(I690:I690)</f>
        <v>474.33000000000004</v>
      </c>
      <c r="I696" s="54"/>
      <c r="J696" s="54">
        <f>K686+K687+K689+K691+K692+SUM(K690:K690)</f>
        <v>15504.990000000002</v>
      </c>
      <c r="K696" s="54"/>
      <c r="O696" s="41">
        <f>I686+I687+I689+I691+I692+SUM(I690:I690)</f>
        <v>474.33000000000004</v>
      </c>
      <c r="P696" s="41">
        <f>K686+K687+K689+K691+K692+SUM(K690:K690)</f>
        <v>15504.990000000002</v>
      </c>
    </row>
    <row r="698" spans="1:29" ht="43.5" x14ac:dyDescent="0.25">
      <c r="A698" s="27">
        <v>43</v>
      </c>
      <c r="B698" s="27" t="str">
        <f>Source!F511</f>
        <v>3.16-10-5</v>
      </c>
      <c r="C698" s="27" t="s">
        <v>522</v>
      </c>
      <c r="D698" s="29" t="str">
        <f>Source!H511</f>
        <v>100 м трубопровода</v>
      </c>
      <c r="E698" s="28">
        <f>Source!I511</f>
        <v>0.03</v>
      </c>
      <c r="F698" s="31"/>
      <c r="G698" s="30"/>
      <c r="H698" s="28"/>
      <c r="I698" s="31"/>
      <c r="J698" s="28"/>
      <c r="K698" s="31"/>
      <c r="Q698">
        <f>Source!X511</f>
        <v>44.61</v>
      </c>
      <c r="R698">
        <f>Source!X512</f>
        <v>2513.9899999999998</v>
      </c>
      <c r="S698">
        <f>Source!Y511</f>
        <v>24.97</v>
      </c>
      <c r="T698">
        <f>Source!Y512</f>
        <v>1406.91</v>
      </c>
      <c r="U698">
        <f>ROUND((175/100)*ROUND(Source!R511, 2), 2)</f>
        <v>1.63</v>
      </c>
      <c r="V698">
        <f>ROUND((0/100)*ROUND(Source!R512, 2), 2)</f>
        <v>0</v>
      </c>
      <c r="AC698">
        <v>0</v>
      </c>
    </row>
    <row r="699" spans="1:29" x14ac:dyDescent="0.25">
      <c r="C699" s="32" t="str">
        <f>"Объем: "&amp;Source!I511&amp;"=(3)/"&amp;"100"</f>
        <v>Объем: 0,03=(3)/100</v>
      </c>
    </row>
    <row r="700" spans="1:29" ht="14.5" x14ac:dyDescent="0.25">
      <c r="A700" s="27"/>
      <c r="B700" s="27"/>
      <c r="C700" s="27" t="s">
        <v>1010</v>
      </c>
      <c r="D700" s="29"/>
      <c r="E700" s="28"/>
      <c r="F700" s="31">
        <f>Source!AO511</f>
        <v>905.52</v>
      </c>
      <c r="G700" s="33" t="s">
        <v>1087</v>
      </c>
      <c r="H700" s="28">
        <f>Source!AV512</f>
        <v>1.0669999999999999</v>
      </c>
      <c r="I700" s="31">
        <f>Source!S511</f>
        <v>40</v>
      </c>
      <c r="J700" s="28">
        <f>IF(Source!BA512&lt;&gt; 0, Source!BA512, 1)</f>
        <v>56.35</v>
      </c>
      <c r="K700" s="31">
        <f>Source!S512</f>
        <v>2254</v>
      </c>
    </row>
    <row r="701" spans="1:29" ht="14.5" x14ac:dyDescent="0.25">
      <c r="A701" s="27"/>
      <c r="B701" s="27"/>
      <c r="C701" s="27" t="s">
        <v>1012</v>
      </c>
      <c r="D701" s="29"/>
      <c r="E701" s="28"/>
      <c r="F701" s="31">
        <f>Source!AM511</f>
        <v>144.03</v>
      </c>
      <c r="G701" s="33" t="s">
        <v>1088</v>
      </c>
      <c r="H701" s="28">
        <f>Source!AV512</f>
        <v>1.0669999999999999</v>
      </c>
      <c r="I701" s="31">
        <f>Source!Q511</f>
        <v>6.92</v>
      </c>
      <c r="J701" s="28">
        <f>IF(Source!BB512&lt;&gt; 0, Source!BB512, 1)</f>
        <v>16.21</v>
      </c>
      <c r="K701" s="31">
        <f>Source!Q512</f>
        <v>112.17</v>
      </c>
    </row>
    <row r="702" spans="1:29" ht="14.5" x14ac:dyDescent="0.25">
      <c r="A702" s="27"/>
      <c r="B702" s="27"/>
      <c r="C702" s="27" t="s">
        <v>1014</v>
      </c>
      <c r="D702" s="29"/>
      <c r="E702" s="28"/>
      <c r="F702" s="31">
        <f>Source!AN511</f>
        <v>19.36</v>
      </c>
      <c r="G702" s="33" t="s">
        <v>1088</v>
      </c>
      <c r="H702" s="28">
        <f>Source!AV512</f>
        <v>1.0669999999999999</v>
      </c>
      <c r="I702" s="34">
        <f>Source!R511</f>
        <v>0.93</v>
      </c>
      <c r="J702" s="28">
        <f>IF(Source!BS512&lt;&gt; 0, Source!BS512, 1)</f>
        <v>56.35</v>
      </c>
      <c r="K702" s="34">
        <f>Source!R512</f>
        <v>52.41</v>
      </c>
    </row>
    <row r="703" spans="1:29" ht="14.5" x14ac:dyDescent="0.25">
      <c r="A703" s="27"/>
      <c r="B703" s="27"/>
      <c r="C703" s="27" t="s">
        <v>1015</v>
      </c>
      <c r="D703" s="29"/>
      <c r="E703" s="28"/>
      <c r="F703" s="31">
        <f>Source!AL511</f>
        <v>79.88</v>
      </c>
      <c r="G703" s="33" t="s">
        <v>3</v>
      </c>
      <c r="H703" s="28">
        <f>Source!AW512</f>
        <v>1</v>
      </c>
      <c r="I703" s="31">
        <f>Source!P511</f>
        <v>2.4</v>
      </c>
      <c r="J703" s="28">
        <f>IF(Source!BC512&lt;&gt; 0, Source!BC512, 1)</f>
        <v>10.66</v>
      </c>
      <c r="K703" s="31">
        <f>Source!P512</f>
        <v>25.58</v>
      </c>
    </row>
    <row r="704" spans="1:29" ht="70" x14ac:dyDescent="0.25">
      <c r="A704" s="27" t="s">
        <v>699</v>
      </c>
      <c r="B704" s="27" t="str">
        <f>Source!F513</f>
        <v>1.12-1-49</v>
      </c>
      <c r="C704" s="27" t="s">
        <v>526</v>
      </c>
      <c r="D704" s="29" t="str">
        <f>Source!H513</f>
        <v>м</v>
      </c>
      <c r="E704" s="28">
        <f>Source!I513</f>
        <v>3</v>
      </c>
      <c r="F704" s="31">
        <f>Source!AK513</f>
        <v>108.7</v>
      </c>
      <c r="G704" s="33" t="s">
        <v>3</v>
      </c>
      <c r="H704" s="28">
        <f>Source!AW514</f>
        <v>1</v>
      </c>
      <c r="I704" s="31">
        <f>Source!O513</f>
        <v>326.10000000000002</v>
      </c>
      <c r="J704" s="28">
        <f>IF(Source!BC514&lt;&gt; 0, Source!BC514, 1)</f>
        <v>16.690000000000001</v>
      </c>
      <c r="K704" s="31">
        <f>Source!O514</f>
        <v>5442.61</v>
      </c>
      <c r="Q704">
        <f>Source!X513</f>
        <v>0</v>
      </c>
      <c r="R704">
        <f>Source!X514</f>
        <v>0</v>
      </c>
      <c r="S704">
        <f>Source!Y513</f>
        <v>0</v>
      </c>
      <c r="T704">
        <f>Source!Y514</f>
        <v>0</v>
      </c>
      <c r="U704">
        <f>ROUND((175/100)*ROUND(Source!R513, 2), 2)</f>
        <v>0</v>
      </c>
      <c r="V704">
        <f>ROUND((0/100)*ROUND(Source!R514, 2), 2)</f>
        <v>0</v>
      </c>
      <c r="AC704">
        <v>3</v>
      </c>
    </row>
    <row r="705" spans="1:29" ht="14.5" x14ac:dyDescent="0.25">
      <c r="A705" s="27"/>
      <c r="B705" s="27"/>
      <c r="C705" s="27" t="s">
        <v>1029</v>
      </c>
      <c r="D705" s="29" t="s">
        <v>1030</v>
      </c>
      <c r="E705" s="28">
        <f>Source!BZ512</f>
        <v>109</v>
      </c>
      <c r="F705" s="31"/>
      <c r="G705" s="30"/>
      <c r="H705" s="28"/>
      <c r="I705" s="31">
        <f>SUM(Q698:Q704)</f>
        <v>44.61</v>
      </c>
      <c r="J705" s="28">
        <f>Source!AT512</f>
        <v>109</v>
      </c>
      <c r="K705" s="31">
        <f>SUM(R698:R704)</f>
        <v>2513.9899999999998</v>
      </c>
    </row>
    <row r="706" spans="1:29" ht="14.5" x14ac:dyDescent="0.25">
      <c r="A706" s="27"/>
      <c r="B706" s="27"/>
      <c r="C706" s="27" t="s">
        <v>1031</v>
      </c>
      <c r="D706" s="29" t="s">
        <v>1030</v>
      </c>
      <c r="E706" s="28">
        <f>Source!CA512</f>
        <v>61</v>
      </c>
      <c r="F706" s="31"/>
      <c r="G706" s="30"/>
      <c r="H706" s="28"/>
      <c r="I706" s="31">
        <f>SUM(S698:S705)</f>
        <v>24.97</v>
      </c>
      <c r="J706" s="28">
        <f>Source!AU512</f>
        <v>61</v>
      </c>
      <c r="K706" s="31">
        <f>SUM(T698:T705)</f>
        <v>1406.91</v>
      </c>
    </row>
    <row r="707" spans="1:29" ht="14.5" x14ac:dyDescent="0.25">
      <c r="A707" s="35"/>
      <c r="B707" s="35"/>
      <c r="C707" s="35" t="s">
        <v>1032</v>
      </c>
      <c r="D707" s="36" t="s">
        <v>1033</v>
      </c>
      <c r="E707" s="37">
        <f>Source!AQ511</f>
        <v>72.5</v>
      </c>
      <c r="F707" s="38"/>
      <c r="G707" s="39" t="s">
        <v>1087</v>
      </c>
      <c r="H707" s="37">
        <f>Source!AV512</f>
        <v>1.0669999999999999</v>
      </c>
      <c r="I707" s="38">
        <f>Source!U511</f>
        <v>3.2026005</v>
      </c>
      <c r="J707" s="37"/>
      <c r="K707" s="38"/>
    </row>
    <row r="708" spans="1:29" ht="14" x14ac:dyDescent="0.25">
      <c r="C708" s="40" t="s">
        <v>1034</v>
      </c>
      <c r="H708" s="60">
        <f>I700+I701+I703+I705+I706+SUM(I704:I704)-SUMIF(AC704:AC704, 5, I704:I704)-SUMIF(AC704:AC704, 6, I704:I704)</f>
        <v>445</v>
      </c>
      <c r="I708" s="60"/>
      <c r="J708" s="60">
        <f>K700+K701+K703+K705+K706+SUM(K704:K704)-SUMIF(AC704:AC704, 5, K704:K704)-SUMIF(AC704:AC704, 6, K704:K704)</f>
        <v>11755.259999999998</v>
      </c>
      <c r="K708" s="60"/>
    </row>
    <row r="709" spans="1:29" ht="14" hidden="1" x14ac:dyDescent="0.25">
      <c r="C709" s="40" t="s">
        <v>1035</v>
      </c>
      <c r="H709" s="54">
        <f>SUMIF(AC704:AC704, 5, I704:I704)+SUMIF(AC704:AC704, 6, I704:I704)</f>
        <v>0</v>
      </c>
      <c r="I709" s="54"/>
      <c r="J709" s="54">
        <f>SUMIF(AC704:AC704, 5, K704:K704)+SUMIF(AC704:AC704, 6, K704:K704)</f>
        <v>0</v>
      </c>
      <c r="K709" s="54"/>
    </row>
    <row r="710" spans="1:29" ht="14" x14ac:dyDescent="0.25">
      <c r="C710" s="40" t="s">
        <v>1036</v>
      </c>
      <c r="H710" s="54">
        <f>I700+I701+I703+I705+I706+SUM(I704:I704)</f>
        <v>445</v>
      </c>
      <c r="I710" s="54"/>
      <c r="J710" s="54">
        <f>K700+K701+K703+K705+K706+SUM(K704:K704)</f>
        <v>11755.259999999998</v>
      </c>
      <c r="K710" s="54"/>
      <c r="O710" s="41">
        <f>I700+I701+I703+I705+I706+SUM(I704:I704)</f>
        <v>445</v>
      </c>
      <c r="P710" s="41">
        <f>K700+K701+K703+K705+K706+SUM(K704:K704)</f>
        <v>11755.259999999998</v>
      </c>
    </row>
    <row r="712" spans="1:29" ht="56" x14ac:dyDescent="0.25">
      <c r="A712" s="27">
        <v>44</v>
      </c>
      <c r="B712" s="27" t="str">
        <f>Source!F515</f>
        <v>3.16-15-2</v>
      </c>
      <c r="C712" s="27" t="s">
        <v>702</v>
      </c>
      <c r="D712" s="29" t="str">
        <f>Source!H515</f>
        <v>1  ШТ.</v>
      </c>
      <c r="E712" s="28">
        <f>Source!I515</f>
        <v>8</v>
      </c>
      <c r="F712" s="31"/>
      <c r="G712" s="30"/>
      <c r="H712" s="28"/>
      <c r="I712" s="31"/>
      <c r="J712" s="28"/>
      <c r="K712" s="31"/>
      <c r="Q712">
        <f>Source!X515</f>
        <v>228.06</v>
      </c>
      <c r="R712">
        <f>Source!X516</f>
        <v>12851.22</v>
      </c>
      <c r="S712">
        <f>Source!Y515</f>
        <v>127.63</v>
      </c>
      <c r="T712">
        <f>Source!Y516</f>
        <v>7191.97</v>
      </c>
      <c r="U712">
        <f>ROUND((175/100)*ROUND(Source!R515, 2), 2)</f>
        <v>5.6</v>
      </c>
      <c r="V712">
        <f>ROUND((0/100)*ROUND(Source!R516, 2), 2)</f>
        <v>0</v>
      </c>
      <c r="AC712">
        <v>0</v>
      </c>
    </row>
    <row r="713" spans="1:29" x14ac:dyDescent="0.25">
      <c r="C713" s="32" t="str">
        <f>"Объем: "&amp;Source!I515&amp;"=4+"&amp;"4"</f>
        <v>Объем: 8=4+4</v>
      </c>
    </row>
    <row r="714" spans="1:29" ht="14.5" x14ac:dyDescent="0.25">
      <c r="A714" s="27"/>
      <c r="B714" s="27"/>
      <c r="C714" s="27" t="s">
        <v>1010</v>
      </c>
      <c r="D714" s="29"/>
      <c r="E714" s="28"/>
      <c r="F714" s="31">
        <f>Source!AO515</f>
        <v>17.489999999999998</v>
      </c>
      <c r="G714" s="33" t="s">
        <v>1087</v>
      </c>
      <c r="H714" s="28">
        <f>Source!AV516</f>
        <v>1.0669999999999999</v>
      </c>
      <c r="I714" s="31">
        <f>Source!S515</f>
        <v>206.03</v>
      </c>
      <c r="J714" s="28">
        <f>IF(Source!BA516&lt;&gt; 0, Source!BA516, 1)</f>
        <v>56.35</v>
      </c>
      <c r="K714" s="31">
        <f>Source!S516</f>
        <v>11609.79</v>
      </c>
    </row>
    <row r="715" spans="1:29" ht="14.5" x14ac:dyDescent="0.25">
      <c r="A715" s="27"/>
      <c r="B715" s="27"/>
      <c r="C715" s="27" t="s">
        <v>1012</v>
      </c>
      <c r="D715" s="29"/>
      <c r="E715" s="28"/>
      <c r="F715" s="31">
        <f>Source!AM515</f>
        <v>4.1500000000000004</v>
      </c>
      <c r="G715" s="33" t="s">
        <v>1088</v>
      </c>
      <c r="H715" s="28">
        <f>Source!AV516</f>
        <v>1.0669999999999999</v>
      </c>
      <c r="I715" s="31">
        <f>Source!Q515</f>
        <v>53.14</v>
      </c>
      <c r="J715" s="28">
        <f>IF(Source!BB516&lt;&gt; 0, Source!BB516, 1)</f>
        <v>14.91</v>
      </c>
      <c r="K715" s="31">
        <f>Source!Q516</f>
        <v>792.32</v>
      </c>
    </row>
    <row r="716" spans="1:29" ht="14.5" x14ac:dyDescent="0.25">
      <c r="A716" s="27"/>
      <c r="B716" s="27"/>
      <c r="C716" s="27" t="s">
        <v>1014</v>
      </c>
      <c r="D716" s="29"/>
      <c r="E716" s="28"/>
      <c r="F716" s="31">
        <f>Source!AN515</f>
        <v>0.25</v>
      </c>
      <c r="G716" s="33" t="s">
        <v>1088</v>
      </c>
      <c r="H716" s="28">
        <f>Source!AV516</f>
        <v>1.0669999999999999</v>
      </c>
      <c r="I716" s="34">
        <f>Source!R515</f>
        <v>3.2</v>
      </c>
      <c r="J716" s="28">
        <f>IF(Source!BS516&lt;&gt; 0, Source!BS516, 1)</f>
        <v>56.35</v>
      </c>
      <c r="K716" s="34">
        <f>Source!R516</f>
        <v>180.32</v>
      </c>
    </row>
    <row r="717" spans="1:29" ht="14.5" x14ac:dyDescent="0.25">
      <c r="A717" s="27"/>
      <c r="B717" s="27"/>
      <c r="C717" s="27" t="s">
        <v>1015</v>
      </c>
      <c r="D717" s="29"/>
      <c r="E717" s="28"/>
      <c r="F717" s="31">
        <f>Source!AL515</f>
        <v>21.81</v>
      </c>
      <c r="G717" s="33" t="s">
        <v>3</v>
      </c>
      <c r="H717" s="28">
        <f>Source!AW516</f>
        <v>1</v>
      </c>
      <c r="I717" s="31">
        <f>Source!P515</f>
        <v>174.48</v>
      </c>
      <c r="J717" s="28">
        <f>IF(Source!BC516&lt;&gt; 0, Source!BC516, 1)</f>
        <v>8.06</v>
      </c>
      <c r="K717" s="31">
        <f>Source!P516</f>
        <v>1406.31</v>
      </c>
    </row>
    <row r="718" spans="1:29" ht="56" x14ac:dyDescent="0.25">
      <c r="A718" s="27" t="s">
        <v>704</v>
      </c>
      <c r="B718" s="27" t="str">
        <f>Source!F517</f>
        <v>1.13-4-45</v>
      </c>
      <c r="C718" s="27" t="s">
        <v>486</v>
      </c>
      <c r="D718" s="29" t="str">
        <f>Source!H517</f>
        <v>шт.</v>
      </c>
      <c r="E718" s="28">
        <f>Source!I517</f>
        <v>4</v>
      </c>
      <c r="F718" s="31">
        <f>Source!AK517</f>
        <v>211.44</v>
      </c>
      <c r="G718" s="33" t="s">
        <v>3</v>
      </c>
      <c r="H718" s="28">
        <f>Source!AW518</f>
        <v>1</v>
      </c>
      <c r="I718" s="31">
        <f>Source!O517</f>
        <v>845.76</v>
      </c>
      <c r="J718" s="28">
        <f>IF(Source!BC518&lt;&gt; 0, Source!BC518, 1)</f>
        <v>3.82</v>
      </c>
      <c r="K718" s="31">
        <f>Source!O518</f>
        <v>3230.8</v>
      </c>
      <c r="Q718">
        <f>Source!X517</f>
        <v>0</v>
      </c>
      <c r="R718">
        <f>Source!X518</f>
        <v>0</v>
      </c>
      <c r="S718">
        <f>Source!Y517</f>
        <v>0</v>
      </c>
      <c r="T718">
        <f>Source!Y518</f>
        <v>0</v>
      </c>
      <c r="U718">
        <f>ROUND((175/100)*ROUND(Source!R517, 2), 2)</f>
        <v>0</v>
      </c>
      <c r="V718">
        <f>ROUND((0/100)*ROUND(Source!R518, 2), 2)</f>
        <v>0</v>
      </c>
      <c r="AC718">
        <v>3</v>
      </c>
    </row>
    <row r="719" spans="1:29" ht="56" x14ac:dyDescent="0.25">
      <c r="A719" s="27" t="s">
        <v>705</v>
      </c>
      <c r="B719" s="27" t="str">
        <f>Source!F519</f>
        <v>1.13-4-46</v>
      </c>
      <c r="C719" s="27" t="s">
        <v>707</v>
      </c>
      <c r="D719" s="29" t="str">
        <f>Source!H519</f>
        <v>шт.</v>
      </c>
      <c r="E719" s="28">
        <f>Source!I519</f>
        <v>4</v>
      </c>
      <c r="F719" s="31">
        <f>Source!AK519</f>
        <v>235.88</v>
      </c>
      <c r="G719" s="33" t="s">
        <v>3</v>
      </c>
      <c r="H719" s="28">
        <f>Source!AW520</f>
        <v>1</v>
      </c>
      <c r="I719" s="31">
        <f>Source!O519</f>
        <v>943.52</v>
      </c>
      <c r="J719" s="28">
        <f>IF(Source!BC520&lt;&gt; 0, Source!BC520, 1)</f>
        <v>5.13</v>
      </c>
      <c r="K719" s="31">
        <f>Source!O520</f>
        <v>4840.26</v>
      </c>
      <c r="Q719">
        <f>Source!X519</f>
        <v>0</v>
      </c>
      <c r="R719">
        <f>Source!X520</f>
        <v>0</v>
      </c>
      <c r="S719">
        <f>Source!Y519</f>
        <v>0</v>
      </c>
      <c r="T719">
        <f>Source!Y520</f>
        <v>0</v>
      </c>
      <c r="U719">
        <f>ROUND((175/100)*ROUND(Source!R519, 2), 2)</f>
        <v>0</v>
      </c>
      <c r="V719">
        <f>ROUND((0/100)*ROUND(Source!R520, 2), 2)</f>
        <v>0</v>
      </c>
      <c r="AC719">
        <v>3</v>
      </c>
    </row>
    <row r="720" spans="1:29" ht="14.5" x14ac:dyDescent="0.25">
      <c r="A720" s="27"/>
      <c r="B720" s="27"/>
      <c r="C720" s="27" t="s">
        <v>1029</v>
      </c>
      <c r="D720" s="29" t="s">
        <v>1030</v>
      </c>
      <c r="E720" s="28">
        <f>Source!BZ516</f>
        <v>109</v>
      </c>
      <c r="F720" s="31"/>
      <c r="G720" s="30"/>
      <c r="H720" s="28"/>
      <c r="I720" s="31">
        <f>SUM(Q712:Q719)</f>
        <v>228.06</v>
      </c>
      <c r="J720" s="28">
        <f>Source!AT516</f>
        <v>109</v>
      </c>
      <c r="K720" s="31">
        <f>SUM(R712:R719)</f>
        <v>12851.22</v>
      </c>
    </row>
    <row r="721" spans="1:29" ht="14.5" x14ac:dyDescent="0.25">
      <c r="A721" s="27"/>
      <c r="B721" s="27"/>
      <c r="C721" s="27" t="s">
        <v>1031</v>
      </c>
      <c r="D721" s="29" t="s">
        <v>1030</v>
      </c>
      <c r="E721" s="28">
        <f>Source!CA516</f>
        <v>61</v>
      </c>
      <c r="F721" s="31"/>
      <c r="G721" s="30"/>
      <c r="H721" s="28"/>
      <c r="I721" s="31">
        <f>SUM(S712:S720)</f>
        <v>127.63</v>
      </c>
      <c r="J721" s="28">
        <f>Source!AU516</f>
        <v>61</v>
      </c>
      <c r="K721" s="31">
        <f>SUM(T712:T720)</f>
        <v>7191.97</v>
      </c>
    </row>
    <row r="722" spans="1:29" ht="14.5" x14ac:dyDescent="0.25">
      <c r="A722" s="35"/>
      <c r="B722" s="35"/>
      <c r="C722" s="35" t="s">
        <v>1032</v>
      </c>
      <c r="D722" s="36" t="s">
        <v>1033</v>
      </c>
      <c r="E722" s="37">
        <f>Source!AQ515</f>
        <v>1.47</v>
      </c>
      <c r="F722" s="38"/>
      <c r="G722" s="39" t="s">
        <v>1087</v>
      </c>
      <c r="H722" s="37">
        <f>Source!AV516</f>
        <v>1.0669999999999999</v>
      </c>
      <c r="I722" s="38">
        <f>Source!U515</f>
        <v>17.3161296</v>
      </c>
      <c r="J722" s="37"/>
      <c r="K722" s="38"/>
    </row>
    <row r="723" spans="1:29" ht="14" x14ac:dyDescent="0.25">
      <c r="C723" s="40" t="s">
        <v>1034</v>
      </c>
      <c r="H723" s="60">
        <f>I714+I715+I717+I720+I721+SUM(I718:I719)-SUMIF(AC718:AC719, 5, I718:I719)-SUMIF(AC718:AC719, 6, I718:I719)</f>
        <v>2578.62</v>
      </c>
      <c r="I723" s="60"/>
      <c r="J723" s="60">
        <f>K714+K715+K717+K720+K721+SUM(K718:K719)-SUMIF(AC718:AC719, 5, K718:K719)-SUMIF(AC718:AC719, 6, K718:K719)</f>
        <v>41922.67</v>
      </c>
      <c r="K723" s="60"/>
    </row>
    <row r="724" spans="1:29" ht="14" hidden="1" x14ac:dyDescent="0.25">
      <c r="C724" s="40" t="s">
        <v>1035</v>
      </c>
      <c r="H724" s="54">
        <f>SUMIF(AC718:AC719, 5, I718:I719)+SUMIF(AC718:AC719, 6, I718:I719)</f>
        <v>0</v>
      </c>
      <c r="I724" s="54"/>
      <c r="J724" s="54">
        <f>SUMIF(AC718:AC719, 5, K718:K719)+SUMIF(AC718:AC719, 6, K718:K719)</f>
        <v>0</v>
      </c>
      <c r="K724" s="54"/>
    </row>
    <row r="725" spans="1:29" ht="14" x14ac:dyDescent="0.25">
      <c r="C725" s="40" t="s">
        <v>1036</v>
      </c>
      <c r="H725" s="54">
        <f>I714+I715+I717+I720+I721+SUM(I718:I719)</f>
        <v>2578.62</v>
      </c>
      <c r="I725" s="54"/>
      <c r="J725" s="54">
        <f>K714+K715+K717+K720+K721+SUM(K718:K719)</f>
        <v>41922.67</v>
      </c>
      <c r="K725" s="54"/>
      <c r="O725" s="41">
        <f>I714+I715+I717+I720+I721+SUM(I718:I719)</f>
        <v>2578.62</v>
      </c>
      <c r="P725" s="41">
        <f>K714+K715+K717+K720+K721+SUM(K718:K719)</f>
        <v>41922.67</v>
      </c>
    </row>
    <row r="727" spans="1:29" ht="56" x14ac:dyDescent="0.25">
      <c r="A727" s="27">
        <v>45</v>
      </c>
      <c r="B727" s="27" t="str">
        <f>Source!F521</f>
        <v>3.16-15-3</v>
      </c>
      <c r="C727" s="27" t="s">
        <v>530</v>
      </c>
      <c r="D727" s="29" t="str">
        <f>Source!H521</f>
        <v>1  ШТ.</v>
      </c>
      <c r="E727" s="28">
        <f>Source!I521</f>
        <v>2</v>
      </c>
      <c r="F727" s="31"/>
      <c r="G727" s="30"/>
      <c r="H727" s="28"/>
      <c r="I727" s="31"/>
      <c r="J727" s="28"/>
      <c r="K727" s="31"/>
      <c r="Q727">
        <f>Source!X521</f>
        <v>100.19</v>
      </c>
      <c r="R727">
        <f>Source!X522</f>
        <v>5645.86</v>
      </c>
      <c r="S727">
        <f>Source!Y521</f>
        <v>56.07</v>
      </c>
      <c r="T727">
        <f>Source!Y522</f>
        <v>3159.61</v>
      </c>
      <c r="U727">
        <f>ROUND((175/100)*ROUND(Source!R521, 2), 2)</f>
        <v>1.4</v>
      </c>
      <c r="V727">
        <f>ROUND((0/100)*ROUND(Source!R522, 2), 2)</f>
        <v>0</v>
      </c>
      <c r="AC727">
        <v>0</v>
      </c>
    </row>
    <row r="728" spans="1:29" ht="14.5" x14ac:dyDescent="0.25">
      <c r="A728" s="27"/>
      <c r="B728" s="27"/>
      <c r="C728" s="27" t="s">
        <v>1010</v>
      </c>
      <c r="D728" s="29"/>
      <c r="E728" s="28"/>
      <c r="F728" s="31">
        <f>Source!AO521</f>
        <v>30.94</v>
      </c>
      <c r="G728" s="33" t="s">
        <v>1087</v>
      </c>
      <c r="H728" s="28">
        <f>Source!AV522</f>
        <v>1.0669999999999999</v>
      </c>
      <c r="I728" s="31">
        <f>Source!S521</f>
        <v>91.12</v>
      </c>
      <c r="J728" s="28">
        <f>IF(Source!BA522&lt;&gt; 0, Source!BA522, 1)</f>
        <v>56.35</v>
      </c>
      <c r="K728" s="31">
        <f>Source!S522</f>
        <v>5134.6099999999997</v>
      </c>
    </row>
    <row r="729" spans="1:29" ht="14.5" x14ac:dyDescent="0.25">
      <c r="A729" s="27"/>
      <c r="B729" s="27"/>
      <c r="C729" s="27" t="s">
        <v>1012</v>
      </c>
      <c r="D729" s="29"/>
      <c r="E729" s="28"/>
      <c r="F729" s="31">
        <f>Source!AM521</f>
        <v>6.14</v>
      </c>
      <c r="G729" s="33" t="s">
        <v>1088</v>
      </c>
      <c r="H729" s="28">
        <f>Source!AV522</f>
        <v>1.0669999999999999</v>
      </c>
      <c r="I729" s="31">
        <f>Source!Q521</f>
        <v>19.649999999999999</v>
      </c>
      <c r="J729" s="28">
        <f>IF(Source!BB522&lt;&gt; 0, Source!BB522, 1)</f>
        <v>14.44</v>
      </c>
      <c r="K729" s="31">
        <f>Source!Q522</f>
        <v>283.75</v>
      </c>
    </row>
    <row r="730" spans="1:29" ht="14.5" x14ac:dyDescent="0.25">
      <c r="A730" s="27"/>
      <c r="B730" s="27"/>
      <c r="C730" s="27" t="s">
        <v>1014</v>
      </c>
      <c r="D730" s="29"/>
      <c r="E730" s="28"/>
      <c r="F730" s="31">
        <f>Source!AN521</f>
        <v>0.25</v>
      </c>
      <c r="G730" s="33" t="s">
        <v>1088</v>
      </c>
      <c r="H730" s="28">
        <f>Source!AV522</f>
        <v>1.0669999999999999</v>
      </c>
      <c r="I730" s="34">
        <f>Source!R521</f>
        <v>0.8</v>
      </c>
      <c r="J730" s="28">
        <f>IF(Source!BS522&lt;&gt; 0, Source!BS522, 1)</f>
        <v>56.35</v>
      </c>
      <c r="K730" s="34">
        <f>Source!R522</f>
        <v>45.08</v>
      </c>
    </row>
    <row r="731" spans="1:29" ht="14.5" x14ac:dyDescent="0.25">
      <c r="A731" s="27"/>
      <c r="B731" s="27"/>
      <c r="C731" s="27" t="s">
        <v>1015</v>
      </c>
      <c r="D731" s="29"/>
      <c r="E731" s="28"/>
      <c r="F731" s="31">
        <f>Source!AL521</f>
        <v>42.18</v>
      </c>
      <c r="G731" s="33" t="s">
        <v>3</v>
      </c>
      <c r="H731" s="28">
        <f>Source!AW522</f>
        <v>1</v>
      </c>
      <c r="I731" s="31">
        <f>Source!P521</f>
        <v>84.36</v>
      </c>
      <c r="J731" s="28">
        <f>IF(Source!BC522&lt;&gt; 0, Source!BC522, 1)</f>
        <v>8.36</v>
      </c>
      <c r="K731" s="31">
        <f>Source!P522</f>
        <v>705.25</v>
      </c>
    </row>
    <row r="732" spans="1:29" ht="84" x14ac:dyDescent="0.25">
      <c r="A732" s="27" t="s">
        <v>710</v>
      </c>
      <c r="B732" s="27" t="str">
        <f>Source!F523</f>
        <v>1.13-4-67</v>
      </c>
      <c r="C732" s="27" t="s">
        <v>659</v>
      </c>
      <c r="D732" s="29" t="str">
        <f>Source!H523</f>
        <v>шт.</v>
      </c>
      <c r="E732" s="28">
        <f>Source!I523</f>
        <v>2</v>
      </c>
      <c r="F732" s="31">
        <f>Source!AK523</f>
        <v>527.66999999999996</v>
      </c>
      <c r="G732" s="33" t="s">
        <v>3</v>
      </c>
      <c r="H732" s="28">
        <f>Source!AW524</f>
        <v>1</v>
      </c>
      <c r="I732" s="31">
        <f>Source!O523</f>
        <v>1055.3399999999999</v>
      </c>
      <c r="J732" s="28">
        <f>IF(Source!BC524&lt;&gt; 0, Source!BC524, 1)</f>
        <v>23.77</v>
      </c>
      <c r="K732" s="31">
        <f>Source!O524</f>
        <v>25085.43</v>
      </c>
      <c r="Q732">
        <f>Source!X523</f>
        <v>0</v>
      </c>
      <c r="R732">
        <f>Source!X524</f>
        <v>0</v>
      </c>
      <c r="S732">
        <f>Source!Y523</f>
        <v>0</v>
      </c>
      <c r="T732">
        <f>Source!Y524</f>
        <v>0</v>
      </c>
      <c r="U732">
        <f>ROUND((175/100)*ROUND(Source!R523, 2), 2)</f>
        <v>0</v>
      </c>
      <c r="V732">
        <f>ROUND((0/100)*ROUND(Source!R524, 2), 2)</f>
        <v>0</v>
      </c>
      <c r="AC732">
        <v>3</v>
      </c>
    </row>
    <row r="733" spans="1:29" ht="14.5" x14ac:dyDescent="0.25">
      <c r="A733" s="27"/>
      <c r="B733" s="27"/>
      <c r="C733" s="27" t="s">
        <v>1029</v>
      </c>
      <c r="D733" s="29" t="s">
        <v>1030</v>
      </c>
      <c r="E733" s="28">
        <f>Source!BZ522</f>
        <v>109</v>
      </c>
      <c r="F733" s="31"/>
      <c r="G733" s="30"/>
      <c r="H733" s="28"/>
      <c r="I733" s="31">
        <f>SUM(Q727:Q732)</f>
        <v>100.19</v>
      </c>
      <c r="J733" s="28">
        <f>Source!AT522</f>
        <v>109</v>
      </c>
      <c r="K733" s="31">
        <f>SUM(R727:R732)</f>
        <v>5645.86</v>
      </c>
    </row>
    <row r="734" spans="1:29" ht="14.5" x14ac:dyDescent="0.25">
      <c r="A734" s="27"/>
      <c r="B734" s="27"/>
      <c r="C734" s="27" t="s">
        <v>1031</v>
      </c>
      <c r="D734" s="29" t="s">
        <v>1030</v>
      </c>
      <c r="E734" s="28">
        <f>Source!CA522</f>
        <v>61</v>
      </c>
      <c r="F734" s="31"/>
      <c r="G734" s="30"/>
      <c r="H734" s="28"/>
      <c r="I734" s="31">
        <f>SUM(S727:S733)</f>
        <v>56.07</v>
      </c>
      <c r="J734" s="28">
        <f>Source!AU522</f>
        <v>61</v>
      </c>
      <c r="K734" s="31">
        <f>SUM(T727:T733)</f>
        <v>3159.61</v>
      </c>
    </row>
    <row r="735" spans="1:29" ht="14.5" x14ac:dyDescent="0.25">
      <c r="A735" s="35"/>
      <c r="B735" s="35"/>
      <c r="C735" s="35" t="s">
        <v>1032</v>
      </c>
      <c r="D735" s="36" t="s">
        <v>1033</v>
      </c>
      <c r="E735" s="37">
        <f>Source!AQ521</f>
        <v>2.6</v>
      </c>
      <c r="F735" s="38"/>
      <c r="G735" s="39" t="s">
        <v>1087</v>
      </c>
      <c r="H735" s="37">
        <f>Source!AV522</f>
        <v>1.0669999999999999</v>
      </c>
      <c r="I735" s="38">
        <f>Source!U521</f>
        <v>7.6567919999999985</v>
      </c>
      <c r="J735" s="37"/>
      <c r="K735" s="38"/>
    </row>
    <row r="736" spans="1:29" ht="14" x14ac:dyDescent="0.25">
      <c r="C736" s="40" t="s">
        <v>1034</v>
      </c>
      <c r="H736" s="60">
        <f>I728+I729+I731+I733+I734+SUM(I732:I732)-SUMIF(AC732:AC732, 5, I732:I732)-SUMIF(AC732:AC732, 6, I732:I732)</f>
        <v>1406.73</v>
      </c>
      <c r="I736" s="60"/>
      <c r="J736" s="60">
        <f>K728+K729+K731+K733+K734+SUM(K732:K732)-SUMIF(AC732:AC732, 5, K732:K732)-SUMIF(AC732:AC732, 6, K732:K732)</f>
        <v>40014.51</v>
      </c>
      <c r="K736" s="60"/>
    </row>
    <row r="737" spans="1:29" ht="14" hidden="1" x14ac:dyDescent="0.25">
      <c r="C737" s="40" t="s">
        <v>1035</v>
      </c>
      <c r="H737" s="54">
        <f>SUMIF(AC732:AC732, 5, I732:I732)+SUMIF(AC732:AC732, 6, I732:I732)</f>
        <v>0</v>
      </c>
      <c r="I737" s="54"/>
      <c r="J737" s="54">
        <f>SUMIF(AC732:AC732, 5, K732:K732)+SUMIF(AC732:AC732, 6, K732:K732)</f>
        <v>0</v>
      </c>
      <c r="K737" s="54"/>
    </row>
    <row r="738" spans="1:29" ht="14" x14ac:dyDescent="0.25">
      <c r="C738" s="40" t="s">
        <v>1036</v>
      </c>
      <c r="H738" s="54">
        <f>I728+I729+I731+I733+I734+SUM(I732:I732)</f>
        <v>1406.73</v>
      </c>
      <c r="I738" s="54"/>
      <c r="J738" s="54">
        <f>K728+K729+K731+K733+K734+SUM(K732:K732)</f>
        <v>40014.51</v>
      </c>
      <c r="K738" s="54"/>
      <c r="O738" s="41">
        <f>I728+I729+I731+I733+I734+SUM(I732:I732)</f>
        <v>1406.73</v>
      </c>
      <c r="P738" s="41">
        <f>K728+K729+K731+K733+K734+SUM(K732:K732)</f>
        <v>40014.51</v>
      </c>
    </row>
    <row r="740" spans="1:29" ht="29" x14ac:dyDescent="0.25">
      <c r="A740" s="27">
        <v>46</v>
      </c>
      <c r="B740" s="27" t="str">
        <f>Source!F525</f>
        <v>3.18-20-4</v>
      </c>
      <c r="C740" s="27" t="s">
        <v>675</v>
      </c>
      <c r="D740" s="29" t="str">
        <f>Source!H525</f>
        <v>1 комплект</v>
      </c>
      <c r="E740" s="28">
        <f>Source!I525</f>
        <v>10</v>
      </c>
      <c r="F740" s="31"/>
      <c r="G740" s="30"/>
      <c r="H740" s="28"/>
      <c r="I740" s="31"/>
      <c r="J740" s="28"/>
      <c r="K740" s="31"/>
      <c r="Q740">
        <f>Source!X525</f>
        <v>61.31</v>
      </c>
      <c r="R740">
        <f>Source!X526</f>
        <v>3454.96</v>
      </c>
      <c r="S740">
        <f>Source!Y525</f>
        <v>34.31</v>
      </c>
      <c r="T740">
        <f>Source!Y526</f>
        <v>1933.51</v>
      </c>
      <c r="U740">
        <f>ROUND((175/100)*ROUND(Source!R525, 2), 2)</f>
        <v>0</v>
      </c>
      <c r="V740">
        <f>ROUND((0/100)*ROUND(Source!R526, 2), 2)</f>
        <v>0</v>
      </c>
      <c r="AC740">
        <v>0</v>
      </c>
    </row>
    <row r="741" spans="1:29" ht="14.5" x14ac:dyDescent="0.25">
      <c r="A741" s="27"/>
      <c r="B741" s="27"/>
      <c r="C741" s="27" t="s">
        <v>1010</v>
      </c>
      <c r="D741" s="29"/>
      <c r="E741" s="28"/>
      <c r="F741" s="31">
        <f>Source!AO525</f>
        <v>3.82</v>
      </c>
      <c r="G741" s="33" t="s">
        <v>1087</v>
      </c>
      <c r="H741" s="28">
        <f>Source!AV526</f>
        <v>1.0669999999999999</v>
      </c>
      <c r="I741" s="31">
        <f>Source!S525</f>
        <v>56.25</v>
      </c>
      <c r="J741" s="28">
        <f>IF(Source!BA526&lt;&gt; 0, Source!BA526, 1)</f>
        <v>56.35</v>
      </c>
      <c r="K741" s="31">
        <f>Source!S526</f>
        <v>3169.69</v>
      </c>
    </row>
    <row r="742" spans="1:29" ht="14.5" x14ac:dyDescent="0.25">
      <c r="A742" s="27"/>
      <c r="B742" s="27"/>
      <c r="C742" s="27" t="s">
        <v>1015</v>
      </c>
      <c r="D742" s="29"/>
      <c r="E742" s="28"/>
      <c r="F742" s="31">
        <f>Source!AL525</f>
        <v>1.48</v>
      </c>
      <c r="G742" s="33" t="s">
        <v>3</v>
      </c>
      <c r="H742" s="28">
        <f>Source!AW526</f>
        <v>1</v>
      </c>
      <c r="I742" s="31">
        <f>Source!P525</f>
        <v>14.8</v>
      </c>
      <c r="J742" s="28">
        <f>IF(Source!BC526&lt;&gt; 0, Source!BC526, 1)</f>
        <v>11.74</v>
      </c>
      <c r="K742" s="31">
        <f>Source!P526</f>
        <v>173.75</v>
      </c>
    </row>
    <row r="743" spans="1:29" ht="42" x14ac:dyDescent="0.25">
      <c r="A743" s="27" t="s">
        <v>712</v>
      </c>
      <c r="B743" s="27" t="str">
        <f>Source!F527</f>
        <v>1.18-7-5</v>
      </c>
      <c r="C743" s="27" t="s">
        <v>714</v>
      </c>
      <c r="D743" s="29" t="str">
        <f>Source!H527</f>
        <v>шт.</v>
      </c>
      <c r="E743" s="28">
        <f>Source!I527</f>
        <v>10</v>
      </c>
      <c r="F743" s="31">
        <f>Source!AK527</f>
        <v>100.71</v>
      </c>
      <c r="G743" s="33" t="s">
        <v>3</v>
      </c>
      <c r="H743" s="28">
        <f>Source!AW528</f>
        <v>1</v>
      </c>
      <c r="I743" s="31">
        <f>Source!O527</f>
        <v>1007.1</v>
      </c>
      <c r="J743" s="28">
        <f>IF(Source!BC528&lt;&gt; 0, Source!BC528, 1)</f>
        <v>22.26</v>
      </c>
      <c r="K743" s="31">
        <f>Source!O528</f>
        <v>22418.05</v>
      </c>
      <c r="Q743">
        <f>Source!X527</f>
        <v>0</v>
      </c>
      <c r="R743">
        <f>Source!X528</f>
        <v>0</v>
      </c>
      <c r="S743">
        <f>Source!Y527</f>
        <v>0</v>
      </c>
      <c r="T743">
        <f>Source!Y528</f>
        <v>0</v>
      </c>
      <c r="U743">
        <f>ROUND((175/100)*ROUND(Source!R527, 2), 2)</f>
        <v>0</v>
      </c>
      <c r="V743">
        <f>ROUND((0/100)*ROUND(Source!R528, 2), 2)</f>
        <v>0</v>
      </c>
      <c r="AC743">
        <v>3</v>
      </c>
    </row>
    <row r="744" spans="1:29" ht="14.5" x14ac:dyDescent="0.25">
      <c r="A744" s="27"/>
      <c r="B744" s="27"/>
      <c r="C744" s="27" t="s">
        <v>1029</v>
      </c>
      <c r="D744" s="29" t="s">
        <v>1030</v>
      </c>
      <c r="E744" s="28">
        <f>Source!BZ526</f>
        <v>109</v>
      </c>
      <c r="F744" s="31"/>
      <c r="G744" s="30"/>
      <c r="H744" s="28"/>
      <c r="I744" s="31">
        <f>SUM(Q740:Q743)</f>
        <v>61.31</v>
      </c>
      <c r="J744" s="28">
        <f>Source!AT526</f>
        <v>109</v>
      </c>
      <c r="K744" s="31">
        <f>SUM(R740:R743)</f>
        <v>3454.96</v>
      </c>
    </row>
    <row r="745" spans="1:29" ht="14.5" x14ac:dyDescent="0.25">
      <c r="A745" s="27"/>
      <c r="B745" s="27"/>
      <c r="C745" s="27" t="s">
        <v>1031</v>
      </c>
      <c r="D745" s="29" t="s">
        <v>1030</v>
      </c>
      <c r="E745" s="28">
        <f>Source!CA526</f>
        <v>61</v>
      </c>
      <c r="F745" s="31"/>
      <c r="G745" s="30"/>
      <c r="H745" s="28"/>
      <c r="I745" s="31">
        <f>SUM(S740:S744)</f>
        <v>34.31</v>
      </c>
      <c r="J745" s="28">
        <f>Source!AU526</f>
        <v>61</v>
      </c>
      <c r="K745" s="31">
        <f>SUM(T740:T744)</f>
        <v>1933.51</v>
      </c>
    </row>
    <row r="746" spans="1:29" ht="14.5" x14ac:dyDescent="0.25">
      <c r="A746" s="35"/>
      <c r="B746" s="35"/>
      <c r="C746" s="35" t="s">
        <v>1032</v>
      </c>
      <c r="D746" s="36" t="s">
        <v>1033</v>
      </c>
      <c r="E746" s="37">
        <f>Source!AQ525</f>
        <v>0.31</v>
      </c>
      <c r="F746" s="38"/>
      <c r="G746" s="39" t="s">
        <v>1087</v>
      </c>
      <c r="H746" s="37">
        <f>Source!AV526</f>
        <v>1.0669999999999999</v>
      </c>
      <c r="I746" s="38">
        <f>Source!U525</f>
        <v>4.5646259999999996</v>
      </c>
      <c r="J746" s="37"/>
      <c r="K746" s="38"/>
    </row>
    <row r="747" spans="1:29" ht="14" x14ac:dyDescent="0.25">
      <c r="C747" s="40" t="s">
        <v>1034</v>
      </c>
      <c r="H747" s="60">
        <f>I741+I742+I744+I745+SUM(I743:I743)-SUMIF(AC743:AC743, 5, I743:I743)-SUMIF(AC743:AC743, 6, I743:I743)</f>
        <v>1173.77</v>
      </c>
      <c r="I747" s="60"/>
      <c r="J747" s="60">
        <f>K741+K742+K744+K745+SUM(K743:K743)-SUMIF(AC743:AC743, 5, K743:K743)-SUMIF(AC743:AC743, 6, K743:K743)</f>
        <v>31149.96</v>
      </c>
      <c r="K747" s="60"/>
    </row>
    <row r="748" spans="1:29" ht="14" hidden="1" x14ac:dyDescent="0.25">
      <c r="C748" s="40" t="s">
        <v>1035</v>
      </c>
      <c r="H748" s="54">
        <f>SUMIF(AC743:AC743, 5, I743:I743)+SUMIF(AC743:AC743, 6, I743:I743)</f>
        <v>0</v>
      </c>
      <c r="I748" s="54"/>
      <c r="J748" s="54">
        <f>SUMIF(AC743:AC743, 5, K743:K743)+SUMIF(AC743:AC743, 6, K743:K743)</f>
        <v>0</v>
      </c>
      <c r="K748" s="54"/>
    </row>
    <row r="749" spans="1:29" ht="14" x14ac:dyDescent="0.25">
      <c r="C749" s="40" t="s">
        <v>1036</v>
      </c>
      <c r="H749" s="54">
        <f>I741+I742+I744+I745+SUM(I743:I743)</f>
        <v>1173.77</v>
      </c>
      <c r="I749" s="54"/>
      <c r="J749" s="54">
        <f>K741+K742+K744+K745+SUM(K743:K743)</f>
        <v>31149.96</v>
      </c>
      <c r="K749" s="54"/>
      <c r="O749" s="41">
        <f>I741+I742+I744+I745+SUM(I743:I743)</f>
        <v>1173.77</v>
      </c>
      <c r="P749" s="41">
        <f>K741+K742+K744+K745+SUM(K743:K743)</f>
        <v>31149.96</v>
      </c>
    </row>
    <row r="751" spans="1:29" ht="29" x14ac:dyDescent="0.25">
      <c r="A751" s="27">
        <v>47</v>
      </c>
      <c r="B751" s="27" t="str">
        <f>Source!F529</f>
        <v>3.18-20-2</v>
      </c>
      <c r="C751" s="27" t="s">
        <v>663</v>
      </c>
      <c r="D751" s="29" t="str">
        <f>Source!H529</f>
        <v>1 комплект</v>
      </c>
      <c r="E751" s="28">
        <f>Source!I529</f>
        <v>10</v>
      </c>
      <c r="F751" s="31"/>
      <c r="G751" s="30"/>
      <c r="H751" s="28"/>
      <c r="I751" s="31"/>
      <c r="J751" s="28"/>
      <c r="K751" s="31"/>
      <c r="Q751">
        <f>Source!X529</f>
        <v>45.9</v>
      </c>
      <c r="R751">
        <f>Source!X530</f>
        <v>2586.46</v>
      </c>
      <c r="S751">
        <f>Source!Y529</f>
        <v>25.69</v>
      </c>
      <c r="T751">
        <f>Source!Y530</f>
        <v>1447.47</v>
      </c>
      <c r="U751">
        <f>ROUND((175/100)*ROUND(Source!R529, 2), 2)</f>
        <v>0</v>
      </c>
      <c r="V751">
        <f>ROUND((0/100)*ROUND(Source!R530, 2), 2)</f>
        <v>0</v>
      </c>
      <c r="AC751">
        <v>0</v>
      </c>
    </row>
    <row r="752" spans="1:29" ht="14.5" x14ac:dyDescent="0.25">
      <c r="A752" s="27"/>
      <c r="B752" s="27"/>
      <c r="C752" s="27" t="s">
        <v>1010</v>
      </c>
      <c r="D752" s="29"/>
      <c r="E752" s="28"/>
      <c r="F752" s="31">
        <f>Source!AO529</f>
        <v>2.86</v>
      </c>
      <c r="G752" s="33" t="s">
        <v>1087</v>
      </c>
      <c r="H752" s="28">
        <f>Source!AV530</f>
        <v>1.0669999999999999</v>
      </c>
      <c r="I752" s="31">
        <f>Source!S529</f>
        <v>42.11</v>
      </c>
      <c r="J752" s="28">
        <f>IF(Source!BA530&lt;&gt; 0, Source!BA530, 1)</f>
        <v>56.35</v>
      </c>
      <c r="K752" s="31">
        <f>Source!S530</f>
        <v>2372.9</v>
      </c>
    </row>
    <row r="753" spans="1:29" ht="14.5" x14ac:dyDescent="0.25">
      <c r="A753" s="27"/>
      <c r="B753" s="27"/>
      <c r="C753" s="27" t="s">
        <v>1015</v>
      </c>
      <c r="D753" s="29"/>
      <c r="E753" s="28"/>
      <c r="F753" s="31">
        <f>Source!AL529</f>
        <v>0.93</v>
      </c>
      <c r="G753" s="33" t="s">
        <v>3</v>
      </c>
      <c r="H753" s="28">
        <f>Source!AW530</f>
        <v>1</v>
      </c>
      <c r="I753" s="31">
        <f>Source!P529</f>
        <v>9.3000000000000007</v>
      </c>
      <c r="J753" s="28">
        <f>IF(Source!BC530&lt;&gt; 0, Source!BC530, 1)</f>
        <v>5.47</v>
      </c>
      <c r="K753" s="31">
        <f>Source!P530</f>
        <v>50.87</v>
      </c>
    </row>
    <row r="754" spans="1:29" ht="70" x14ac:dyDescent="0.25">
      <c r="A754" s="27" t="s">
        <v>717</v>
      </c>
      <c r="B754" s="27" t="str">
        <f>Source!F531</f>
        <v>1.13-4-39</v>
      </c>
      <c r="C754" s="27" t="s">
        <v>668</v>
      </c>
      <c r="D754" s="29" t="str">
        <f>Source!H531</f>
        <v>шт.</v>
      </c>
      <c r="E754" s="28">
        <f>Source!I531</f>
        <v>10</v>
      </c>
      <c r="F754" s="31">
        <f>Source!AK531</f>
        <v>55.46</v>
      </c>
      <c r="G754" s="33" t="s">
        <v>3</v>
      </c>
      <c r="H754" s="28">
        <f>Source!AW532</f>
        <v>1</v>
      </c>
      <c r="I754" s="31">
        <f>Source!O531</f>
        <v>554.6</v>
      </c>
      <c r="J754" s="28">
        <f>IF(Source!BC532&lt;&gt; 0, Source!BC532, 1)</f>
        <v>4.3899999999999997</v>
      </c>
      <c r="K754" s="31">
        <f>Source!O532</f>
        <v>2434.69</v>
      </c>
      <c r="Q754">
        <f>Source!X531</f>
        <v>0</v>
      </c>
      <c r="R754">
        <f>Source!X532</f>
        <v>0</v>
      </c>
      <c r="S754">
        <f>Source!Y531</f>
        <v>0</v>
      </c>
      <c r="T754">
        <f>Source!Y532</f>
        <v>0</v>
      </c>
      <c r="U754">
        <f>ROUND((175/100)*ROUND(Source!R531, 2), 2)</f>
        <v>0</v>
      </c>
      <c r="V754">
        <f>ROUND((0/100)*ROUND(Source!R532, 2), 2)</f>
        <v>0</v>
      </c>
      <c r="AC754">
        <v>3</v>
      </c>
    </row>
    <row r="755" spans="1:29" ht="112" x14ac:dyDescent="0.25">
      <c r="A755" s="27" t="s">
        <v>718</v>
      </c>
      <c r="B755" s="27" t="str">
        <f>Source!F533</f>
        <v>1.18-5-3</v>
      </c>
      <c r="C755" s="27" t="s">
        <v>978</v>
      </c>
      <c r="D755" s="29" t="str">
        <f>Source!H533</f>
        <v>шт.</v>
      </c>
      <c r="E755" s="28">
        <f>Source!I533</f>
        <v>10</v>
      </c>
      <c r="F755" s="31">
        <f>Source!AK533</f>
        <v>161.21</v>
      </c>
      <c r="G755" s="33" t="s">
        <v>3</v>
      </c>
      <c r="H755" s="28">
        <f>Source!AW534</f>
        <v>1</v>
      </c>
      <c r="I755" s="31">
        <f>Source!O533</f>
        <v>1612.1</v>
      </c>
      <c r="J755" s="28">
        <f>IF(Source!BC534&lt;&gt; 0, Source!BC534, 1)</f>
        <v>3.7</v>
      </c>
      <c r="K755" s="31">
        <f>Source!O534</f>
        <v>5964.77</v>
      </c>
      <c r="Q755">
        <f>Source!X533</f>
        <v>0</v>
      </c>
      <c r="R755">
        <f>Source!X534</f>
        <v>0</v>
      </c>
      <c r="S755">
        <f>Source!Y533</f>
        <v>0</v>
      </c>
      <c r="T755">
        <f>Source!Y534</f>
        <v>0</v>
      </c>
      <c r="U755">
        <f>ROUND((175/100)*ROUND(Source!R533, 2), 2)</f>
        <v>0</v>
      </c>
      <c r="V755">
        <f>ROUND((0/100)*ROUND(Source!R534, 2), 2)</f>
        <v>0</v>
      </c>
      <c r="AC755">
        <v>3</v>
      </c>
    </row>
    <row r="756" spans="1:29" ht="14.5" x14ac:dyDescent="0.25">
      <c r="A756" s="27"/>
      <c r="B756" s="27"/>
      <c r="C756" s="27" t="s">
        <v>1029</v>
      </c>
      <c r="D756" s="29" t="s">
        <v>1030</v>
      </c>
      <c r="E756" s="28">
        <f>Source!BZ530</f>
        <v>109</v>
      </c>
      <c r="F756" s="31"/>
      <c r="G756" s="30"/>
      <c r="H756" s="28"/>
      <c r="I756" s="31">
        <f>SUM(Q751:Q755)</f>
        <v>45.9</v>
      </c>
      <c r="J756" s="28">
        <f>Source!AT530</f>
        <v>109</v>
      </c>
      <c r="K756" s="31">
        <f>SUM(R751:R755)</f>
        <v>2586.46</v>
      </c>
    </row>
    <row r="757" spans="1:29" ht="14.5" x14ac:dyDescent="0.25">
      <c r="A757" s="27"/>
      <c r="B757" s="27"/>
      <c r="C757" s="27" t="s">
        <v>1031</v>
      </c>
      <c r="D757" s="29" t="s">
        <v>1030</v>
      </c>
      <c r="E757" s="28">
        <f>Source!CA530</f>
        <v>61</v>
      </c>
      <c r="F757" s="31"/>
      <c r="G757" s="30"/>
      <c r="H757" s="28"/>
      <c r="I757" s="31">
        <f>SUM(S751:S756)</f>
        <v>25.69</v>
      </c>
      <c r="J757" s="28">
        <f>Source!AU530</f>
        <v>61</v>
      </c>
      <c r="K757" s="31">
        <f>SUM(T751:T756)</f>
        <v>1447.47</v>
      </c>
    </row>
    <row r="758" spans="1:29" ht="14.5" x14ac:dyDescent="0.25">
      <c r="A758" s="35"/>
      <c r="B758" s="35"/>
      <c r="C758" s="35" t="s">
        <v>1032</v>
      </c>
      <c r="D758" s="36" t="s">
        <v>1033</v>
      </c>
      <c r="E758" s="37">
        <f>Source!AQ529</f>
        <v>0.22</v>
      </c>
      <c r="F758" s="38"/>
      <c r="G758" s="39" t="s">
        <v>1087</v>
      </c>
      <c r="H758" s="37">
        <f>Source!AV530</f>
        <v>1.0669999999999999</v>
      </c>
      <c r="I758" s="38">
        <f>Source!U529</f>
        <v>3.2394119999999997</v>
      </c>
      <c r="J758" s="37"/>
      <c r="K758" s="38"/>
    </row>
    <row r="759" spans="1:29" ht="14" x14ac:dyDescent="0.25">
      <c r="C759" s="40" t="s">
        <v>1034</v>
      </c>
      <c r="H759" s="60">
        <f>I752+I753+I756+I757+SUM(I754:I755)-SUMIF(AC754:AC755, 5, I754:I755)-SUMIF(AC754:AC755, 6, I754:I755)</f>
        <v>2289.6999999999998</v>
      </c>
      <c r="I759" s="60"/>
      <c r="J759" s="60">
        <f>K752+K753+K756+K757+SUM(K754:K755)-SUMIF(AC754:AC755, 5, K754:K755)-SUMIF(AC754:AC755, 6, K754:K755)</f>
        <v>14857.16</v>
      </c>
      <c r="K759" s="60"/>
    </row>
    <row r="760" spans="1:29" ht="14" hidden="1" x14ac:dyDescent="0.25">
      <c r="C760" s="40" t="s">
        <v>1035</v>
      </c>
      <c r="H760" s="54">
        <f>SUMIF(AC754:AC755, 5, I754:I755)+SUMIF(AC754:AC755, 6, I754:I755)</f>
        <v>0</v>
      </c>
      <c r="I760" s="54"/>
      <c r="J760" s="54">
        <f>SUMIF(AC754:AC755, 5, K754:K755)+SUMIF(AC754:AC755, 6, K754:K755)</f>
        <v>0</v>
      </c>
      <c r="K760" s="54"/>
    </row>
    <row r="761" spans="1:29" ht="14" x14ac:dyDescent="0.25">
      <c r="C761" s="40" t="s">
        <v>1036</v>
      </c>
      <c r="H761" s="54">
        <f>I752+I753+I756+I757+SUM(I754:I755)</f>
        <v>2289.6999999999998</v>
      </c>
      <c r="I761" s="54"/>
      <c r="J761" s="54">
        <f>K752+K753+K756+K757+SUM(K754:K755)</f>
        <v>14857.16</v>
      </c>
      <c r="K761" s="54"/>
      <c r="O761" s="41">
        <f>I752+I753+I756+I757+SUM(I754:I755)</f>
        <v>2289.6999999999998</v>
      </c>
      <c r="P761" s="41">
        <f>K752+K753+K756+K757+SUM(K754:K755)</f>
        <v>14857.16</v>
      </c>
    </row>
    <row r="763" spans="1:29" ht="28" x14ac:dyDescent="0.25">
      <c r="A763" s="27">
        <v>48</v>
      </c>
      <c r="B763" s="27" t="str">
        <f>Source!F535</f>
        <v>3.16-19-1</v>
      </c>
      <c r="C763" s="27" t="s">
        <v>609</v>
      </c>
      <c r="D763" s="29" t="str">
        <f>Source!H535</f>
        <v>1  ШТ.</v>
      </c>
      <c r="E763" s="28">
        <f>Source!I535</f>
        <v>2</v>
      </c>
      <c r="F763" s="31"/>
      <c r="G763" s="30"/>
      <c r="H763" s="28"/>
      <c r="I763" s="31"/>
      <c r="J763" s="28"/>
      <c r="K763" s="31"/>
      <c r="Q763">
        <f>Source!X535</f>
        <v>37.72</v>
      </c>
      <c r="R763">
        <f>Source!X536</f>
        <v>2125.81</v>
      </c>
      <c r="S763">
        <f>Source!Y535</f>
        <v>21.11</v>
      </c>
      <c r="T763">
        <f>Source!Y536</f>
        <v>1189.67</v>
      </c>
      <c r="U763">
        <f>ROUND((175/100)*ROUND(Source!R535, 2), 2)</f>
        <v>0.74</v>
      </c>
      <c r="V763">
        <f>ROUND((0/100)*ROUND(Source!R536, 2), 2)</f>
        <v>0</v>
      </c>
      <c r="AC763">
        <v>0</v>
      </c>
    </row>
    <row r="764" spans="1:29" x14ac:dyDescent="0.25">
      <c r="C764" s="32" t="str">
        <f>"Объем: "&amp;Source!I535&amp;"=1+"&amp;"1"</f>
        <v>Объем: 2=1+1</v>
      </c>
    </row>
    <row r="765" spans="1:29" ht="14.5" x14ac:dyDescent="0.25">
      <c r="A765" s="27"/>
      <c r="B765" s="27"/>
      <c r="C765" s="27" t="s">
        <v>1010</v>
      </c>
      <c r="D765" s="29"/>
      <c r="E765" s="28"/>
      <c r="F765" s="31">
        <f>Source!AO535</f>
        <v>11.61</v>
      </c>
      <c r="G765" s="33" t="s">
        <v>1087</v>
      </c>
      <c r="H765" s="28">
        <f>Source!AV536</f>
        <v>1.0669999999999999</v>
      </c>
      <c r="I765" s="31">
        <f>Source!S535</f>
        <v>34.19</v>
      </c>
      <c r="J765" s="28">
        <f>IF(Source!BA536&lt;&gt; 0, Source!BA536, 1)</f>
        <v>56.35</v>
      </c>
      <c r="K765" s="31">
        <f>Source!S536</f>
        <v>1926.61</v>
      </c>
    </row>
    <row r="766" spans="1:29" ht="14.5" x14ac:dyDescent="0.25">
      <c r="A766" s="27"/>
      <c r="B766" s="27"/>
      <c r="C766" s="27" t="s">
        <v>1012</v>
      </c>
      <c r="D766" s="29"/>
      <c r="E766" s="28"/>
      <c r="F766" s="31">
        <f>Source!AM535</f>
        <v>2.68</v>
      </c>
      <c r="G766" s="33" t="s">
        <v>1088</v>
      </c>
      <c r="H766" s="28">
        <f>Source!AV536</f>
        <v>1.0669999999999999</v>
      </c>
      <c r="I766" s="31">
        <f>Source!Q535</f>
        <v>8.58</v>
      </c>
      <c r="J766" s="28">
        <f>IF(Source!BB536&lt;&gt; 0, Source!BB536, 1)</f>
        <v>14.58</v>
      </c>
      <c r="K766" s="31">
        <f>Source!Q536</f>
        <v>125.1</v>
      </c>
    </row>
    <row r="767" spans="1:29" ht="14.5" x14ac:dyDescent="0.25">
      <c r="A767" s="27"/>
      <c r="B767" s="27"/>
      <c r="C767" s="27" t="s">
        <v>1014</v>
      </c>
      <c r="D767" s="29"/>
      <c r="E767" s="28"/>
      <c r="F767" s="31">
        <f>Source!AN535</f>
        <v>0.13</v>
      </c>
      <c r="G767" s="33" t="s">
        <v>1088</v>
      </c>
      <c r="H767" s="28">
        <f>Source!AV536</f>
        <v>1.0669999999999999</v>
      </c>
      <c r="I767" s="34">
        <f>Source!R535</f>
        <v>0.42</v>
      </c>
      <c r="J767" s="28">
        <f>IF(Source!BS536&lt;&gt; 0, Source!BS536, 1)</f>
        <v>56.35</v>
      </c>
      <c r="K767" s="34">
        <f>Source!R536</f>
        <v>23.67</v>
      </c>
    </row>
    <row r="768" spans="1:29" ht="14.5" x14ac:dyDescent="0.25">
      <c r="A768" s="27"/>
      <c r="B768" s="27"/>
      <c r="C768" s="27" t="s">
        <v>1015</v>
      </c>
      <c r="D768" s="29"/>
      <c r="E768" s="28"/>
      <c r="F768" s="31">
        <f>Source!AL535</f>
        <v>12.29</v>
      </c>
      <c r="G768" s="33" t="s">
        <v>3</v>
      </c>
      <c r="H768" s="28">
        <f>Source!AW536</f>
        <v>1</v>
      </c>
      <c r="I768" s="31">
        <f>Source!P535</f>
        <v>24.58</v>
      </c>
      <c r="J768" s="28">
        <f>IF(Source!BC536&lt;&gt; 0, Source!BC536, 1)</f>
        <v>8.48</v>
      </c>
      <c r="K768" s="31">
        <f>Source!P536</f>
        <v>208.44</v>
      </c>
    </row>
    <row r="769" spans="1:29" ht="112" x14ac:dyDescent="0.25">
      <c r="A769" s="27" t="s">
        <v>720</v>
      </c>
      <c r="B769" s="27" t="str">
        <f>Source!F537</f>
        <v>1.13-3-229</v>
      </c>
      <c r="C769" s="27" t="s">
        <v>980</v>
      </c>
      <c r="D769" s="29" t="str">
        <f>Source!H537</f>
        <v>шт.</v>
      </c>
      <c r="E769" s="28">
        <f>Source!I537</f>
        <v>2</v>
      </c>
      <c r="F769" s="31">
        <f>Source!AK537</f>
        <v>2662.91</v>
      </c>
      <c r="G769" s="33" t="s">
        <v>3</v>
      </c>
      <c r="H769" s="28">
        <f>Source!AW538</f>
        <v>1</v>
      </c>
      <c r="I769" s="31">
        <f>Source!O537</f>
        <v>5325.82</v>
      </c>
      <c r="J769" s="28">
        <f>IF(Source!BC538&lt;&gt; 0, Source!BC538, 1)</f>
        <v>10.09</v>
      </c>
      <c r="K769" s="31">
        <f>Source!O538</f>
        <v>53737.52</v>
      </c>
      <c r="Q769">
        <f>Source!X537</f>
        <v>0</v>
      </c>
      <c r="R769">
        <f>Source!X538</f>
        <v>0</v>
      </c>
      <c r="S769">
        <f>Source!Y537</f>
        <v>0</v>
      </c>
      <c r="T769">
        <f>Source!Y538</f>
        <v>0</v>
      </c>
      <c r="U769">
        <f>ROUND((175/100)*ROUND(Source!R537, 2), 2)</f>
        <v>0</v>
      </c>
      <c r="V769">
        <f>ROUND((0/100)*ROUND(Source!R538, 2), 2)</f>
        <v>0</v>
      </c>
      <c r="AC769">
        <v>3</v>
      </c>
    </row>
    <row r="770" spans="1:29" ht="14.5" x14ac:dyDescent="0.25">
      <c r="A770" s="27"/>
      <c r="B770" s="27"/>
      <c r="C770" s="27" t="s">
        <v>1029</v>
      </c>
      <c r="D770" s="29" t="s">
        <v>1030</v>
      </c>
      <c r="E770" s="28">
        <f>Source!BZ536</f>
        <v>109</v>
      </c>
      <c r="F770" s="31"/>
      <c r="G770" s="30"/>
      <c r="H770" s="28"/>
      <c r="I770" s="31">
        <f>SUM(Q763:Q769)</f>
        <v>37.72</v>
      </c>
      <c r="J770" s="28">
        <f>Source!AT536</f>
        <v>109</v>
      </c>
      <c r="K770" s="31">
        <f>SUM(R763:R769)</f>
        <v>2125.81</v>
      </c>
    </row>
    <row r="771" spans="1:29" ht="14.5" x14ac:dyDescent="0.25">
      <c r="A771" s="27"/>
      <c r="B771" s="27"/>
      <c r="C771" s="27" t="s">
        <v>1031</v>
      </c>
      <c r="D771" s="29" t="s">
        <v>1030</v>
      </c>
      <c r="E771" s="28">
        <f>Source!CA536</f>
        <v>61</v>
      </c>
      <c r="F771" s="31"/>
      <c r="G771" s="30"/>
      <c r="H771" s="28"/>
      <c r="I771" s="31">
        <f>SUM(S763:S770)</f>
        <v>21.11</v>
      </c>
      <c r="J771" s="28">
        <f>Source!AU536</f>
        <v>61</v>
      </c>
      <c r="K771" s="31">
        <f>SUM(T763:T770)</f>
        <v>1189.67</v>
      </c>
    </row>
    <row r="772" spans="1:29" ht="14.5" x14ac:dyDescent="0.25">
      <c r="A772" s="35"/>
      <c r="B772" s="35"/>
      <c r="C772" s="35" t="s">
        <v>1032</v>
      </c>
      <c r="D772" s="36" t="s">
        <v>1033</v>
      </c>
      <c r="E772" s="37">
        <f>Source!AQ535</f>
        <v>0.93</v>
      </c>
      <c r="F772" s="38"/>
      <c r="G772" s="39" t="s">
        <v>1087</v>
      </c>
      <c r="H772" s="37">
        <f>Source!AV536</f>
        <v>1.0669999999999999</v>
      </c>
      <c r="I772" s="38">
        <f>Source!U535</f>
        <v>2.7387755999999994</v>
      </c>
      <c r="J772" s="37"/>
      <c r="K772" s="38"/>
    </row>
    <row r="773" spans="1:29" ht="14" x14ac:dyDescent="0.25">
      <c r="C773" s="40" t="s">
        <v>1034</v>
      </c>
      <c r="H773" s="60">
        <f>I765+I766+I768+I770+I771+SUM(I769:I769)-SUMIF(AC769:AC769, 5, I769:I769)-SUMIF(AC769:AC769, 6, I769:I769)</f>
        <v>5452</v>
      </c>
      <c r="I773" s="60"/>
      <c r="J773" s="60">
        <f>K765+K766+K768+K770+K771+SUM(K769:K769)-SUMIF(AC769:AC769, 5, K769:K769)-SUMIF(AC769:AC769, 6, K769:K769)</f>
        <v>59313.149999999994</v>
      </c>
      <c r="K773" s="60"/>
    </row>
    <row r="774" spans="1:29" ht="14" hidden="1" x14ac:dyDescent="0.25">
      <c r="C774" s="40" t="s">
        <v>1035</v>
      </c>
      <c r="H774" s="54">
        <f>SUMIF(AC769:AC769, 5, I769:I769)+SUMIF(AC769:AC769, 6, I769:I769)</f>
        <v>0</v>
      </c>
      <c r="I774" s="54"/>
      <c r="J774" s="54">
        <f>SUMIF(AC769:AC769, 5, K769:K769)+SUMIF(AC769:AC769, 6, K769:K769)</f>
        <v>0</v>
      </c>
      <c r="K774" s="54"/>
    </row>
    <row r="775" spans="1:29" ht="14" x14ac:dyDescent="0.25">
      <c r="C775" s="40" t="s">
        <v>1036</v>
      </c>
      <c r="H775" s="54">
        <f>I765+I766+I768+I770+I771+SUM(I769:I769)</f>
        <v>5452</v>
      </c>
      <c r="I775" s="54"/>
      <c r="J775" s="54">
        <f>K765+K766+K768+K770+K771+SUM(K769:K769)</f>
        <v>59313.149999999994</v>
      </c>
      <c r="K775" s="54"/>
      <c r="O775" s="41">
        <f>I765+I766+I768+I770+I771+SUM(I769:I769)</f>
        <v>5452</v>
      </c>
      <c r="P775" s="41">
        <f>K765+K766+K768+K770+K771+SUM(K769:K769)</f>
        <v>59313.149999999994</v>
      </c>
    </row>
    <row r="777" spans="1:29" ht="28" x14ac:dyDescent="0.25">
      <c r="A777" s="27">
        <v>49</v>
      </c>
      <c r="B777" s="27" t="str">
        <f>Source!F539</f>
        <v>3.16-19-2</v>
      </c>
      <c r="C777" s="27" t="s">
        <v>622</v>
      </c>
      <c r="D777" s="29" t="str">
        <f>Source!H539</f>
        <v>1  ШТ.</v>
      </c>
      <c r="E777" s="28">
        <f>Source!I539</f>
        <v>8</v>
      </c>
      <c r="F777" s="31"/>
      <c r="G777" s="30"/>
      <c r="H777" s="28"/>
      <c r="I777" s="31"/>
      <c r="J777" s="28"/>
      <c r="K777" s="31"/>
      <c r="Q777">
        <f>Source!X539</f>
        <v>227.8</v>
      </c>
      <c r="R777">
        <f>Source!X540</f>
        <v>12836.48</v>
      </c>
      <c r="S777">
        <f>Source!Y539</f>
        <v>127.48</v>
      </c>
      <c r="T777">
        <f>Source!Y540</f>
        <v>7183.72</v>
      </c>
      <c r="U777">
        <f>ROUND((175/100)*ROUND(Source!R539, 2), 2)</f>
        <v>5.6</v>
      </c>
      <c r="V777">
        <f>ROUND((0/100)*ROUND(Source!R540, 2), 2)</f>
        <v>0</v>
      </c>
      <c r="AC777">
        <v>0</v>
      </c>
    </row>
    <row r="778" spans="1:29" x14ac:dyDescent="0.25">
      <c r="C778" s="32" t="str">
        <f>"Объем: "&amp;Source!I539&amp;"=4+"&amp;"4"</f>
        <v>Объем: 8=4+4</v>
      </c>
    </row>
    <row r="779" spans="1:29" ht="14.5" x14ac:dyDescent="0.25">
      <c r="A779" s="27"/>
      <c r="B779" s="27"/>
      <c r="C779" s="27" t="s">
        <v>1010</v>
      </c>
      <c r="D779" s="29"/>
      <c r="E779" s="28"/>
      <c r="F779" s="31">
        <f>Source!AO539</f>
        <v>17.47</v>
      </c>
      <c r="G779" s="33" t="s">
        <v>1087</v>
      </c>
      <c r="H779" s="28">
        <f>Source!AV540</f>
        <v>1.0669999999999999</v>
      </c>
      <c r="I779" s="31">
        <f>Source!S539</f>
        <v>205.79</v>
      </c>
      <c r="J779" s="28">
        <f>IF(Source!BA540&lt;&gt; 0, Source!BA540, 1)</f>
        <v>56.35</v>
      </c>
      <c r="K779" s="31">
        <f>Source!S540</f>
        <v>11596.27</v>
      </c>
    </row>
    <row r="780" spans="1:29" ht="14.5" x14ac:dyDescent="0.25">
      <c r="A780" s="27"/>
      <c r="B780" s="27"/>
      <c r="C780" s="27" t="s">
        <v>1012</v>
      </c>
      <c r="D780" s="29"/>
      <c r="E780" s="28"/>
      <c r="F780" s="31">
        <f>Source!AM539</f>
        <v>4.1500000000000004</v>
      </c>
      <c r="G780" s="33" t="s">
        <v>1088</v>
      </c>
      <c r="H780" s="28">
        <f>Source!AV540</f>
        <v>1.0669999999999999</v>
      </c>
      <c r="I780" s="31">
        <f>Source!Q539</f>
        <v>53.14</v>
      </c>
      <c r="J780" s="28">
        <f>IF(Source!BB540&lt;&gt; 0, Source!BB540, 1)</f>
        <v>14.91</v>
      </c>
      <c r="K780" s="31">
        <f>Source!Q540</f>
        <v>792.32</v>
      </c>
    </row>
    <row r="781" spans="1:29" ht="14.5" x14ac:dyDescent="0.25">
      <c r="A781" s="27"/>
      <c r="B781" s="27"/>
      <c r="C781" s="27" t="s">
        <v>1014</v>
      </c>
      <c r="D781" s="29"/>
      <c r="E781" s="28"/>
      <c r="F781" s="31">
        <f>Source!AN539</f>
        <v>0.25</v>
      </c>
      <c r="G781" s="33" t="s">
        <v>1088</v>
      </c>
      <c r="H781" s="28">
        <f>Source!AV540</f>
        <v>1.0669999999999999</v>
      </c>
      <c r="I781" s="34">
        <f>Source!R539</f>
        <v>3.2</v>
      </c>
      <c r="J781" s="28">
        <f>IF(Source!BS540&lt;&gt; 0, Source!BS540, 1)</f>
        <v>56.35</v>
      </c>
      <c r="K781" s="34">
        <f>Source!R540</f>
        <v>180.32</v>
      </c>
    </row>
    <row r="782" spans="1:29" ht="14.5" x14ac:dyDescent="0.25">
      <c r="A782" s="27"/>
      <c r="B782" s="27"/>
      <c r="C782" s="27" t="s">
        <v>1015</v>
      </c>
      <c r="D782" s="29"/>
      <c r="E782" s="28"/>
      <c r="F782" s="31">
        <f>Source!AL539</f>
        <v>26.58</v>
      </c>
      <c r="G782" s="33" t="s">
        <v>3</v>
      </c>
      <c r="H782" s="28">
        <f>Source!AW540</f>
        <v>1</v>
      </c>
      <c r="I782" s="31">
        <f>Source!P539</f>
        <v>212.64</v>
      </c>
      <c r="J782" s="28">
        <f>IF(Source!BC540&lt;&gt; 0, Source!BC540, 1)</f>
        <v>9.02</v>
      </c>
      <c r="K782" s="31">
        <f>Source!P540</f>
        <v>1918.01</v>
      </c>
    </row>
    <row r="783" spans="1:29" ht="70" x14ac:dyDescent="0.25">
      <c r="A783" s="27" t="s">
        <v>724</v>
      </c>
      <c r="B783" s="27" t="str">
        <f>Source!F541</f>
        <v>1.12-9-37</v>
      </c>
      <c r="C783" s="27" t="s">
        <v>726</v>
      </c>
      <c r="D783" s="29" t="str">
        <f>Source!H541</f>
        <v>КОМПЛЕКТ</v>
      </c>
      <c r="E783" s="28">
        <f>Source!I541</f>
        <v>4</v>
      </c>
      <c r="F783" s="31">
        <f>Source!AK541</f>
        <v>88.67</v>
      </c>
      <c r="G783" s="33" t="s">
        <v>3</v>
      </c>
      <c r="H783" s="28">
        <f>Source!AW542</f>
        <v>1</v>
      </c>
      <c r="I783" s="31">
        <f>Source!O541</f>
        <v>354.68</v>
      </c>
      <c r="J783" s="28">
        <f>IF(Source!BC542&lt;&gt; 0, Source!BC542, 1)</f>
        <v>6.32</v>
      </c>
      <c r="K783" s="31">
        <f>Source!O542</f>
        <v>2241.58</v>
      </c>
      <c r="Q783">
        <f>Source!X541</f>
        <v>0</v>
      </c>
      <c r="R783">
        <f>Source!X542</f>
        <v>0</v>
      </c>
      <c r="S783">
        <f>Source!Y541</f>
        <v>0</v>
      </c>
      <c r="T783">
        <f>Source!Y542</f>
        <v>0</v>
      </c>
      <c r="U783">
        <f>ROUND((175/100)*ROUND(Source!R541, 2), 2)</f>
        <v>0</v>
      </c>
      <c r="V783">
        <f>ROUND((0/100)*ROUND(Source!R542, 2), 2)</f>
        <v>0</v>
      </c>
      <c r="AC783">
        <v>3</v>
      </c>
    </row>
    <row r="784" spans="1:29" ht="84" x14ac:dyDescent="0.25">
      <c r="A784" s="27" t="s">
        <v>728</v>
      </c>
      <c r="B784" s="27" t="str">
        <f>Source!F543</f>
        <v>1.13-3-219</v>
      </c>
      <c r="C784" s="27" t="s">
        <v>730</v>
      </c>
      <c r="D784" s="29" t="str">
        <f>Source!H543</f>
        <v>шт.</v>
      </c>
      <c r="E784" s="28">
        <f>Source!I543</f>
        <v>4</v>
      </c>
      <c r="F784" s="31">
        <f>Source!AK543</f>
        <v>2071.98</v>
      </c>
      <c r="G784" s="33" t="s">
        <v>3</v>
      </c>
      <c r="H784" s="28">
        <f>Source!AW544</f>
        <v>1</v>
      </c>
      <c r="I784" s="31">
        <f>Source!O543</f>
        <v>8287.92</v>
      </c>
      <c r="J784" s="28">
        <f>IF(Source!BC544&lt;&gt; 0, Source!BC544, 1)</f>
        <v>9.98</v>
      </c>
      <c r="K784" s="31">
        <f>Source!O544</f>
        <v>82713.440000000002</v>
      </c>
      <c r="Q784">
        <f>Source!X543</f>
        <v>0</v>
      </c>
      <c r="R784">
        <f>Source!X544</f>
        <v>0</v>
      </c>
      <c r="S784">
        <f>Source!Y543</f>
        <v>0</v>
      </c>
      <c r="T784">
        <f>Source!Y544</f>
        <v>0</v>
      </c>
      <c r="U784">
        <f>ROUND((175/100)*ROUND(Source!R543, 2), 2)</f>
        <v>0</v>
      </c>
      <c r="V784">
        <f>ROUND((0/100)*ROUND(Source!R544, 2), 2)</f>
        <v>0</v>
      </c>
      <c r="AC784">
        <v>3</v>
      </c>
    </row>
    <row r="785" spans="1:29" ht="70" x14ac:dyDescent="0.25">
      <c r="A785" s="27" t="s">
        <v>732</v>
      </c>
      <c r="B785" s="27" t="str">
        <f>Source!F545</f>
        <v>1.12-9-38</v>
      </c>
      <c r="C785" s="27" t="s">
        <v>734</v>
      </c>
      <c r="D785" s="29" t="str">
        <f>Source!H545</f>
        <v>КОМПЛЕКТ</v>
      </c>
      <c r="E785" s="28">
        <f>Source!I545</f>
        <v>4</v>
      </c>
      <c r="F785" s="31">
        <f>Source!AK545</f>
        <v>82.9</v>
      </c>
      <c r="G785" s="33" t="s">
        <v>3</v>
      </c>
      <c r="H785" s="28">
        <f>Source!AW546</f>
        <v>1</v>
      </c>
      <c r="I785" s="31">
        <f>Source!O545</f>
        <v>331.6</v>
      </c>
      <c r="J785" s="28">
        <f>IF(Source!BC546&lt;&gt; 0, Source!BC546, 1)</f>
        <v>7.86</v>
      </c>
      <c r="K785" s="31">
        <f>Source!O546</f>
        <v>2606.38</v>
      </c>
      <c r="Q785">
        <f>Source!X545</f>
        <v>0</v>
      </c>
      <c r="R785">
        <f>Source!X546</f>
        <v>0</v>
      </c>
      <c r="S785">
        <f>Source!Y545</f>
        <v>0</v>
      </c>
      <c r="T785">
        <f>Source!Y546</f>
        <v>0</v>
      </c>
      <c r="U785">
        <f>ROUND((175/100)*ROUND(Source!R545, 2), 2)</f>
        <v>0</v>
      </c>
      <c r="V785">
        <f>ROUND((0/100)*ROUND(Source!R546, 2), 2)</f>
        <v>0</v>
      </c>
      <c r="AC785">
        <v>3</v>
      </c>
    </row>
    <row r="786" spans="1:29" ht="84" x14ac:dyDescent="0.25">
      <c r="A786" s="27" t="s">
        <v>736</v>
      </c>
      <c r="B786" s="27" t="str">
        <f>Source!F547</f>
        <v>1.13-3-220</v>
      </c>
      <c r="C786" s="27" t="s">
        <v>738</v>
      </c>
      <c r="D786" s="29" t="str">
        <f>Source!H547</f>
        <v>шт.</v>
      </c>
      <c r="E786" s="28">
        <f>Source!I547</f>
        <v>4</v>
      </c>
      <c r="F786" s="31">
        <f>Source!AK547</f>
        <v>2423.27</v>
      </c>
      <c r="G786" s="33" t="s">
        <v>3</v>
      </c>
      <c r="H786" s="28">
        <f>Source!AW548</f>
        <v>1</v>
      </c>
      <c r="I786" s="31">
        <f>Source!O547</f>
        <v>9693.08</v>
      </c>
      <c r="J786" s="28">
        <f>IF(Source!BC548&lt;&gt; 0, Source!BC548, 1)</f>
        <v>9.9600000000000009</v>
      </c>
      <c r="K786" s="31">
        <f>Source!O548</f>
        <v>96543.08</v>
      </c>
      <c r="Q786">
        <f>Source!X547</f>
        <v>0</v>
      </c>
      <c r="R786">
        <f>Source!X548</f>
        <v>0</v>
      </c>
      <c r="S786">
        <f>Source!Y547</f>
        <v>0</v>
      </c>
      <c r="T786">
        <f>Source!Y548</f>
        <v>0</v>
      </c>
      <c r="U786">
        <f>ROUND((175/100)*ROUND(Source!R547, 2), 2)</f>
        <v>0</v>
      </c>
      <c r="V786">
        <f>ROUND((0/100)*ROUND(Source!R548, 2), 2)</f>
        <v>0</v>
      </c>
      <c r="AC786">
        <v>3</v>
      </c>
    </row>
    <row r="787" spans="1:29" ht="14.5" x14ac:dyDescent="0.25">
      <c r="A787" s="27"/>
      <c r="B787" s="27"/>
      <c r="C787" s="27" t="s">
        <v>1029</v>
      </c>
      <c r="D787" s="29" t="s">
        <v>1030</v>
      </c>
      <c r="E787" s="28">
        <f>Source!BZ540</f>
        <v>109</v>
      </c>
      <c r="F787" s="31"/>
      <c r="G787" s="30"/>
      <c r="H787" s="28"/>
      <c r="I787" s="31">
        <f>SUM(Q777:Q786)</f>
        <v>227.8</v>
      </c>
      <c r="J787" s="28">
        <f>Source!AT540</f>
        <v>109</v>
      </c>
      <c r="K787" s="31">
        <f>SUM(R777:R786)</f>
        <v>12836.48</v>
      </c>
    </row>
    <row r="788" spans="1:29" ht="14.5" x14ac:dyDescent="0.25">
      <c r="A788" s="27"/>
      <c r="B788" s="27"/>
      <c r="C788" s="27" t="s">
        <v>1031</v>
      </c>
      <c r="D788" s="29" t="s">
        <v>1030</v>
      </c>
      <c r="E788" s="28">
        <f>Source!CA540</f>
        <v>61</v>
      </c>
      <c r="F788" s="31"/>
      <c r="G788" s="30"/>
      <c r="H788" s="28"/>
      <c r="I788" s="31">
        <f>SUM(S777:S787)</f>
        <v>127.48</v>
      </c>
      <c r="J788" s="28">
        <f>Source!AU540</f>
        <v>61</v>
      </c>
      <c r="K788" s="31">
        <f>SUM(T777:T787)</f>
        <v>7183.72</v>
      </c>
    </row>
    <row r="789" spans="1:29" ht="14.5" x14ac:dyDescent="0.25">
      <c r="A789" s="35"/>
      <c r="B789" s="35"/>
      <c r="C789" s="35" t="s">
        <v>1032</v>
      </c>
      <c r="D789" s="36" t="s">
        <v>1033</v>
      </c>
      <c r="E789" s="37">
        <f>Source!AQ539</f>
        <v>1.4</v>
      </c>
      <c r="F789" s="38"/>
      <c r="G789" s="39" t="s">
        <v>1087</v>
      </c>
      <c r="H789" s="37">
        <f>Source!AV540</f>
        <v>1.0669999999999999</v>
      </c>
      <c r="I789" s="38">
        <f>Source!U539</f>
        <v>16.491551999999995</v>
      </c>
      <c r="J789" s="37"/>
      <c r="K789" s="38"/>
    </row>
    <row r="790" spans="1:29" ht="14" x14ac:dyDescent="0.25">
      <c r="C790" s="40" t="s">
        <v>1034</v>
      </c>
      <c r="H790" s="60">
        <f>I779+I780+I782+I787+I788+SUM(I783:I786)-SUMIF(AC783:AC786, 5, I783:I786)-SUMIF(AC783:AC786, 6, I783:I786)</f>
        <v>19494.129999999997</v>
      </c>
      <c r="I790" s="60"/>
      <c r="J790" s="60">
        <f>K779+K780+K782+K787+K788+SUM(K783:K786)-SUMIF(AC783:AC786, 5, K783:K786)-SUMIF(AC783:AC786, 6, K783:K786)</f>
        <v>218431.28000000003</v>
      </c>
      <c r="K790" s="60"/>
    </row>
    <row r="791" spans="1:29" ht="14" hidden="1" x14ac:dyDescent="0.25">
      <c r="C791" s="40" t="s">
        <v>1035</v>
      </c>
      <c r="H791" s="54">
        <f>SUMIF(AC783:AC786, 5, I783:I786)+SUMIF(AC783:AC786, 6, I783:I786)</f>
        <v>0</v>
      </c>
      <c r="I791" s="54"/>
      <c r="J791" s="54">
        <f>SUMIF(AC783:AC786, 5, K783:K786)+SUMIF(AC783:AC786, 6, K783:K786)</f>
        <v>0</v>
      </c>
      <c r="K791" s="54"/>
    </row>
    <row r="792" spans="1:29" ht="14" x14ac:dyDescent="0.25">
      <c r="C792" s="40" t="s">
        <v>1036</v>
      </c>
      <c r="H792" s="54">
        <f>I779+I780+I782+I787+I788+SUM(I783:I786)</f>
        <v>19494.129999999997</v>
      </c>
      <c r="I792" s="54"/>
      <c r="J792" s="54">
        <f>K779+K780+K782+K787+K788+SUM(K783:K786)</f>
        <v>218431.28000000003</v>
      </c>
      <c r="K792" s="54"/>
      <c r="O792" s="41">
        <f>I779+I780+I782+I787+I788+SUM(I783:I786)</f>
        <v>19494.129999999997</v>
      </c>
      <c r="P792" s="41">
        <f>K779+K780+K782+K787+K788+SUM(K783:K786)</f>
        <v>218431.28000000003</v>
      </c>
    </row>
    <row r="794" spans="1:29" ht="28" x14ac:dyDescent="0.25">
      <c r="A794" s="27">
        <v>50</v>
      </c>
      <c r="B794" s="27" t="str">
        <f>Source!F549</f>
        <v>3.16-19-3</v>
      </c>
      <c r="C794" s="27" t="s">
        <v>640</v>
      </c>
      <c r="D794" s="29" t="str">
        <f>Source!H549</f>
        <v>1  ШТ.</v>
      </c>
      <c r="E794" s="28">
        <f>Source!I549</f>
        <v>2</v>
      </c>
      <c r="F794" s="31"/>
      <c r="G794" s="30"/>
      <c r="H794" s="28"/>
      <c r="I794" s="31"/>
      <c r="J794" s="28"/>
      <c r="K794" s="31"/>
      <c r="Q794">
        <f>Source!X549</f>
        <v>102.07</v>
      </c>
      <c r="R794">
        <f>Source!X550</f>
        <v>5751.52</v>
      </c>
      <c r="S794">
        <f>Source!Y549</f>
        <v>57.12</v>
      </c>
      <c r="T794">
        <f>Source!Y550</f>
        <v>3218.74</v>
      </c>
      <c r="U794">
        <f>ROUND((175/100)*ROUND(Source!R549, 2), 2)</f>
        <v>3.08</v>
      </c>
      <c r="V794">
        <f>ROUND((0/100)*ROUND(Source!R550, 2), 2)</f>
        <v>0</v>
      </c>
      <c r="AC794">
        <v>0</v>
      </c>
    </row>
    <row r="795" spans="1:29" ht="14.5" x14ac:dyDescent="0.25">
      <c r="A795" s="27"/>
      <c r="B795" s="27"/>
      <c r="C795" s="27" t="s">
        <v>1010</v>
      </c>
      <c r="D795" s="29"/>
      <c r="E795" s="28"/>
      <c r="F795" s="31">
        <f>Source!AO549</f>
        <v>31.2</v>
      </c>
      <c r="G795" s="33" t="s">
        <v>1087</v>
      </c>
      <c r="H795" s="28">
        <f>Source!AV550</f>
        <v>1.0669999999999999</v>
      </c>
      <c r="I795" s="31">
        <f>Source!S549</f>
        <v>91.88</v>
      </c>
      <c r="J795" s="28">
        <f>IF(Source!BA550&lt;&gt; 0, Source!BA550, 1)</f>
        <v>56.35</v>
      </c>
      <c r="K795" s="31">
        <f>Source!S550</f>
        <v>5177.4399999999996</v>
      </c>
    </row>
    <row r="796" spans="1:29" ht="14.5" x14ac:dyDescent="0.25">
      <c r="A796" s="27"/>
      <c r="B796" s="27"/>
      <c r="C796" s="27" t="s">
        <v>1012</v>
      </c>
      <c r="D796" s="29"/>
      <c r="E796" s="28"/>
      <c r="F796" s="31">
        <f>Source!AM549</f>
        <v>8.27</v>
      </c>
      <c r="G796" s="33" t="s">
        <v>1088</v>
      </c>
      <c r="H796" s="28">
        <f>Source!AV550</f>
        <v>1.0669999999999999</v>
      </c>
      <c r="I796" s="31">
        <f>Source!Q549</f>
        <v>26.47</v>
      </c>
      <c r="J796" s="28">
        <f>IF(Source!BB550&lt;&gt; 0, Source!BB550, 1)</f>
        <v>14.75</v>
      </c>
      <c r="K796" s="31">
        <f>Source!Q550</f>
        <v>390.43</v>
      </c>
    </row>
    <row r="797" spans="1:29" ht="14.5" x14ac:dyDescent="0.25">
      <c r="A797" s="27"/>
      <c r="B797" s="27"/>
      <c r="C797" s="27" t="s">
        <v>1014</v>
      </c>
      <c r="D797" s="29"/>
      <c r="E797" s="28"/>
      <c r="F797" s="31">
        <f>Source!AN549</f>
        <v>0.55000000000000004</v>
      </c>
      <c r="G797" s="33" t="s">
        <v>1088</v>
      </c>
      <c r="H797" s="28">
        <f>Source!AV550</f>
        <v>1.0669999999999999</v>
      </c>
      <c r="I797" s="34">
        <f>Source!R549</f>
        <v>1.76</v>
      </c>
      <c r="J797" s="28">
        <f>IF(Source!BS550&lt;&gt; 0, Source!BS550, 1)</f>
        <v>56.35</v>
      </c>
      <c r="K797" s="34">
        <f>Source!R550</f>
        <v>99.18</v>
      </c>
    </row>
    <row r="798" spans="1:29" ht="14.5" x14ac:dyDescent="0.25">
      <c r="A798" s="27"/>
      <c r="B798" s="27"/>
      <c r="C798" s="27" t="s">
        <v>1015</v>
      </c>
      <c r="D798" s="29"/>
      <c r="E798" s="28"/>
      <c r="F798" s="31">
        <f>Source!AL549</f>
        <v>29.7</v>
      </c>
      <c r="G798" s="33" t="s">
        <v>3</v>
      </c>
      <c r="H798" s="28">
        <f>Source!AW550</f>
        <v>1</v>
      </c>
      <c r="I798" s="31">
        <f>Source!P549</f>
        <v>59.4</v>
      </c>
      <c r="J798" s="28">
        <f>IF(Source!BC550&lt;&gt; 0, Source!BC550, 1)</f>
        <v>9.61</v>
      </c>
      <c r="K798" s="31">
        <f>Source!P550</f>
        <v>570.83000000000004</v>
      </c>
    </row>
    <row r="799" spans="1:29" ht="70" x14ac:dyDescent="0.25">
      <c r="A799" s="27" t="s">
        <v>741</v>
      </c>
      <c r="B799" s="27" t="str">
        <f>Source!F551</f>
        <v>1.12-9-19</v>
      </c>
      <c r="C799" s="27" t="s">
        <v>644</v>
      </c>
      <c r="D799" s="29" t="str">
        <f>Source!H551</f>
        <v>шт.</v>
      </c>
      <c r="E799" s="28">
        <f>Source!I551</f>
        <v>4</v>
      </c>
      <c r="F799" s="31">
        <f>Source!AK551</f>
        <v>62</v>
      </c>
      <c r="G799" s="33" t="s">
        <v>3</v>
      </c>
      <c r="H799" s="28">
        <f>Source!AW552</f>
        <v>1</v>
      </c>
      <c r="I799" s="31">
        <f>Source!O551</f>
        <v>248</v>
      </c>
      <c r="J799" s="28">
        <f>IF(Source!BC552&lt;&gt; 0, Source!BC552, 1)</f>
        <v>8.67</v>
      </c>
      <c r="K799" s="31">
        <f>Source!O552</f>
        <v>2150.16</v>
      </c>
      <c r="Q799">
        <f>Source!X551</f>
        <v>0</v>
      </c>
      <c r="R799">
        <f>Source!X552</f>
        <v>0</v>
      </c>
      <c r="S799">
        <f>Source!Y551</f>
        <v>0</v>
      </c>
      <c r="T799">
        <f>Source!Y552</f>
        <v>0</v>
      </c>
      <c r="U799">
        <f>ROUND((175/100)*ROUND(Source!R551, 2), 2)</f>
        <v>0</v>
      </c>
      <c r="V799">
        <f>ROUND((0/100)*ROUND(Source!R552, 2), 2)</f>
        <v>0</v>
      </c>
      <c r="AC799">
        <v>3</v>
      </c>
    </row>
    <row r="800" spans="1:29" ht="84" x14ac:dyDescent="0.25">
      <c r="A800" s="27" t="s">
        <v>742</v>
      </c>
      <c r="B800" s="27" t="str">
        <f>Source!F553</f>
        <v>1.13-3-183</v>
      </c>
      <c r="C800" s="27" t="s">
        <v>648</v>
      </c>
      <c r="D800" s="29" t="str">
        <f>Source!H553</f>
        <v>шт.</v>
      </c>
      <c r="E800" s="28">
        <f>Source!I553</f>
        <v>2</v>
      </c>
      <c r="F800" s="31">
        <f>Source!AK553</f>
        <v>5280.34</v>
      </c>
      <c r="G800" s="33" t="s">
        <v>3</v>
      </c>
      <c r="H800" s="28">
        <f>Source!AW554</f>
        <v>1</v>
      </c>
      <c r="I800" s="31">
        <f>Source!O553</f>
        <v>10560.68</v>
      </c>
      <c r="J800" s="28">
        <f>IF(Source!BC554&lt;&gt; 0, Source!BC554, 1)</f>
        <v>8.9499999999999993</v>
      </c>
      <c r="K800" s="31">
        <f>Source!O554</f>
        <v>94518.09</v>
      </c>
      <c r="Q800">
        <f>Source!X553</f>
        <v>0</v>
      </c>
      <c r="R800">
        <f>Source!X554</f>
        <v>0</v>
      </c>
      <c r="S800">
        <f>Source!Y553</f>
        <v>0</v>
      </c>
      <c r="T800">
        <f>Source!Y554</f>
        <v>0</v>
      </c>
      <c r="U800">
        <f>ROUND((175/100)*ROUND(Source!R553, 2), 2)</f>
        <v>0</v>
      </c>
      <c r="V800">
        <f>ROUND((0/100)*ROUND(Source!R554, 2), 2)</f>
        <v>0</v>
      </c>
      <c r="AC800">
        <v>3</v>
      </c>
    </row>
    <row r="801" spans="1:29" ht="14.5" x14ac:dyDescent="0.25">
      <c r="A801" s="27"/>
      <c r="B801" s="27"/>
      <c r="C801" s="27" t="s">
        <v>1029</v>
      </c>
      <c r="D801" s="29" t="s">
        <v>1030</v>
      </c>
      <c r="E801" s="28">
        <f>Source!BZ550</f>
        <v>109</v>
      </c>
      <c r="F801" s="31"/>
      <c r="G801" s="30"/>
      <c r="H801" s="28"/>
      <c r="I801" s="31">
        <f>SUM(Q794:Q800)</f>
        <v>102.07</v>
      </c>
      <c r="J801" s="28">
        <f>Source!AT550</f>
        <v>109</v>
      </c>
      <c r="K801" s="31">
        <f>SUM(R794:R800)</f>
        <v>5751.52</v>
      </c>
    </row>
    <row r="802" spans="1:29" ht="14.5" x14ac:dyDescent="0.25">
      <c r="A802" s="27"/>
      <c r="B802" s="27"/>
      <c r="C802" s="27" t="s">
        <v>1031</v>
      </c>
      <c r="D802" s="29" t="s">
        <v>1030</v>
      </c>
      <c r="E802" s="28">
        <f>Source!CA550</f>
        <v>61</v>
      </c>
      <c r="F802" s="31"/>
      <c r="G802" s="30"/>
      <c r="H802" s="28"/>
      <c r="I802" s="31">
        <f>SUM(S794:S801)</f>
        <v>57.12</v>
      </c>
      <c r="J802" s="28">
        <f>Source!AU550</f>
        <v>61</v>
      </c>
      <c r="K802" s="31">
        <f>SUM(T794:T801)</f>
        <v>3218.74</v>
      </c>
    </row>
    <row r="803" spans="1:29" ht="14.5" x14ac:dyDescent="0.25">
      <c r="A803" s="35"/>
      <c r="B803" s="35"/>
      <c r="C803" s="35" t="s">
        <v>1032</v>
      </c>
      <c r="D803" s="36" t="s">
        <v>1033</v>
      </c>
      <c r="E803" s="37">
        <f>Source!AQ549</f>
        <v>2.5</v>
      </c>
      <c r="F803" s="38"/>
      <c r="G803" s="39" t="s">
        <v>1087</v>
      </c>
      <c r="H803" s="37">
        <f>Source!AV550</f>
        <v>1.0669999999999999</v>
      </c>
      <c r="I803" s="38">
        <f>Source!U549</f>
        <v>7.3622999999999994</v>
      </c>
      <c r="J803" s="37"/>
      <c r="K803" s="38"/>
    </row>
    <row r="804" spans="1:29" ht="14" x14ac:dyDescent="0.25">
      <c r="C804" s="40" t="s">
        <v>1034</v>
      </c>
      <c r="H804" s="60">
        <f>I795+I796+I798+I801+I802+SUM(I799:I800)-SUMIF(AC799:AC800, 5, I799:I800)-SUMIF(AC799:AC800, 6, I799:I800)</f>
        <v>11145.62</v>
      </c>
      <c r="I804" s="60"/>
      <c r="J804" s="60">
        <f>K795+K796+K798+K801+K802+SUM(K799:K800)-SUMIF(AC799:AC800, 5, K799:K800)-SUMIF(AC799:AC800, 6, K799:K800)</f>
        <v>111777.21</v>
      </c>
      <c r="K804" s="60"/>
    </row>
    <row r="805" spans="1:29" ht="14" hidden="1" x14ac:dyDescent="0.25">
      <c r="C805" s="40" t="s">
        <v>1035</v>
      </c>
      <c r="H805" s="54">
        <f>SUMIF(AC799:AC800, 5, I799:I800)+SUMIF(AC799:AC800, 6, I799:I800)</f>
        <v>0</v>
      </c>
      <c r="I805" s="54"/>
      <c r="J805" s="54">
        <f>SUMIF(AC799:AC800, 5, K799:K800)+SUMIF(AC799:AC800, 6, K799:K800)</f>
        <v>0</v>
      </c>
      <c r="K805" s="54"/>
    </row>
    <row r="806" spans="1:29" ht="14" x14ac:dyDescent="0.25">
      <c r="C806" s="40" t="s">
        <v>1036</v>
      </c>
      <c r="H806" s="54">
        <f>I795+I796+I798+I801+I802+SUM(I799:I800)</f>
        <v>11145.62</v>
      </c>
      <c r="I806" s="54"/>
      <c r="J806" s="54">
        <f>K795+K796+K798+K801+K802+SUM(K799:K800)</f>
        <v>111777.21</v>
      </c>
      <c r="K806" s="54"/>
      <c r="O806" s="41">
        <f>I795+I796+I798+I801+I802+SUM(I799:I800)</f>
        <v>11145.62</v>
      </c>
      <c r="P806" s="41">
        <f>K795+K796+K798+K801+K802+SUM(K799:K800)</f>
        <v>111777.21</v>
      </c>
    </row>
    <row r="809" spans="1:29" ht="14" x14ac:dyDescent="0.3">
      <c r="A809" s="56" t="str">
        <f>CONCATENATE("Итого по разделу: ",IF(Source!G556&lt;&gt;"Новый раздел", Source!G556, ""))</f>
        <v>Итого по разделу: Распределительные гребенки.</v>
      </c>
      <c r="B809" s="56"/>
      <c r="C809" s="56"/>
      <c r="D809" s="56"/>
      <c r="E809" s="56"/>
      <c r="F809" s="56"/>
      <c r="G809" s="56"/>
      <c r="H809" s="54">
        <f>SUM(O668:O808)</f>
        <v>45093.24</v>
      </c>
      <c r="I809" s="55"/>
      <c r="J809" s="54">
        <f>SUM(P668:P808)</f>
        <v>551386.9</v>
      </c>
      <c r="K809" s="55"/>
    </row>
    <row r="810" spans="1:29" hidden="1" x14ac:dyDescent="0.25">
      <c r="A810" t="s">
        <v>1089</v>
      </c>
      <c r="I810">
        <f>SUM(W668:W809)</f>
        <v>0</v>
      </c>
      <c r="J810">
        <f>SUM(X668:X809)</f>
        <v>0</v>
      </c>
    </row>
    <row r="811" spans="1:29" hidden="1" x14ac:dyDescent="0.25">
      <c r="A811" t="s">
        <v>1090</v>
      </c>
      <c r="I811">
        <f>SUM(Y668:Y810)</f>
        <v>0</v>
      </c>
      <c r="J811">
        <f>SUM(Z668:Z810)</f>
        <v>0</v>
      </c>
    </row>
    <row r="813" spans="1:29" ht="16.5" x14ac:dyDescent="0.25">
      <c r="A813" s="59" t="str">
        <f>CONCATENATE("Раздел: ",IF(Source!G586&lt;&gt;"Новый раздел", Source!G586, ""))</f>
        <v>Раздел: Тепловая завеса (электрическая)</v>
      </c>
      <c r="B813" s="59"/>
      <c r="C813" s="59"/>
      <c r="D813" s="59"/>
      <c r="E813" s="59"/>
      <c r="F813" s="59"/>
      <c r="G813" s="59"/>
      <c r="H813" s="59"/>
      <c r="I813" s="59"/>
      <c r="J813" s="59"/>
      <c r="K813" s="59"/>
    </row>
    <row r="814" spans="1:29" ht="28" x14ac:dyDescent="0.25">
      <c r="A814" s="27">
        <v>51</v>
      </c>
      <c r="B814" s="27" t="str">
        <f>Source!F590</f>
        <v>3.20-32-6</v>
      </c>
      <c r="C814" s="27" t="s">
        <v>746</v>
      </c>
      <c r="D814" s="29" t="str">
        <f>Source!H590</f>
        <v>10 шт.</v>
      </c>
      <c r="E814" s="28">
        <f>Source!I590</f>
        <v>0.6</v>
      </c>
      <c r="F814" s="31"/>
      <c r="G814" s="30"/>
      <c r="H814" s="28"/>
      <c r="I814" s="31"/>
      <c r="J814" s="28"/>
      <c r="K814" s="31"/>
      <c r="Q814">
        <f>Source!X590</f>
        <v>325.07</v>
      </c>
      <c r="R814">
        <f>Source!X591</f>
        <v>18317.740000000002</v>
      </c>
      <c r="S814">
        <f>Source!Y590</f>
        <v>181.92</v>
      </c>
      <c r="T814">
        <f>Source!Y591</f>
        <v>10251.209999999999</v>
      </c>
      <c r="U814">
        <f>ROUND((175/100)*ROUND(Source!R590, 2), 2)</f>
        <v>5.08</v>
      </c>
      <c r="V814">
        <f>ROUND((0/100)*ROUND(Source!R591, 2), 2)</f>
        <v>0</v>
      </c>
      <c r="AC814">
        <v>0</v>
      </c>
    </row>
    <row r="815" spans="1:29" x14ac:dyDescent="0.25">
      <c r="C815" s="32" t="str">
        <f>"Объем: "&amp;Source!I590&amp;"=(6)/"&amp;"10"</f>
        <v>Объем: 0,6=(6)/10</v>
      </c>
    </row>
    <row r="816" spans="1:29" ht="14.5" x14ac:dyDescent="0.25">
      <c r="A816" s="27"/>
      <c r="B816" s="27"/>
      <c r="C816" s="27" t="s">
        <v>1010</v>
      </c>
      <c r="D816" s="29"/>
      <c r="E816" s="28"/>
      <c r="F816" s="31">
        <f>Source!AO590</f>
        <v>348.82</v>
      </c>
      <c r="G816" s="33" t="s">
        <v>1095</v>
      </c>
      <c r="H816" s="28">
        <f>Source!AV591</f>
        <v>1.0669999999999999</v>
      </c>
      <c r="I816" s="31">
        <f>Source!S590</f>
        <v>295.33</v>
      </c>
      <c r="J816" s="28">
        <f>IF(Source!BA591&lt;&gt; 0, Source!BA591, 1)</f>
        <v>56.35</v>
      </c>
      <c r="K816" s="31">
        <f>Source!S591</f>
        <v>16641.849999999999</v>
      </c>
    </row>
    <row r="817" spans="1:29" ht="14.5" x14ac:dyDescent="0.25">
      <c r="A817" s="27"/>
      <c r="B817" s="27"/>
      <c r="C817" s="27" t="s">
        <v>1012</v>
      </c>
      <c r="D817" s="29"/>
      <c r="E817" s="28"/>
      <c r="F817" s="31">
        <f>Source!AM590</f>
        <v>20</v>
      </c>
      <c r="G817" s="33" t="s">
        <v>1096</v>
      </c>
      <c r="H817" s="28">
        <f>Source!AV591</f>
        <v>1.0669999999999999</v>
      </c>
      <c r="I817" s="31">
        <f>Source!Q590</f>
        <v>20.010000000000002</v>
      </c>
      <c r="J817" s="28">
        <f>IF(Source!BB591&lt;&gt; 0, Source!BB591, 1)</f>
        <v>16.75</v>
      </c>
      <c r="K817" s="31">
        <f>Source!Q591</f>
        <v>335.17</v>
      </c>
    </row>
    <row r="818" spans="1:29" ht="14.5" x14ac:dyDescent="0.25">
      <c r="A818" s="27"/>
      <c r="B818" s="27"/>
      <c r="C818" s="27" t="s">
        <v>1014</v>
      </c>
      <c r="D818" s="29"/>
      <c r="E818" s="28"/>
      <c r="F818" s="31">
        <f>Source!AN590</f>
        <v>2.9</v>
      </c>
      <c r="G818" s="33" t="s">
        <v>1096</v>
      </c>
      <c r="H818" s="28">
        <f>Source!AV591</f>
        <v>1.0669999999999999</v>
      </c>
      <c r="I818" s="34">
        <f>Source!R590</f>
        <v>2.9</v>
      </c>
      <c r="J818" s="28">
        <f>IF(Source!BS591&lt;&gt; 0, Source!BS591, 1)</f>
        <v>56.35</v>
      </c>
      <c r="K818" s="34">
        <f>Source!R591</f>
        <v>163.41999999999999</v>
      </c>
    </row>
    <row r="819" spans="1:29" ht="14.5" x14ac:dyDescent="0.25">
      <c r="A819" s="27"/>
      <c r="B819" s="27"/>
      <c r="C819" s="27" t="s">
        <v>1015</v>
      </c>
      <c r="D819" s="29"/>
      <c r="E819" s="28"/>
      <c r="F819" s="31">
        <f>Source!AL590</f>
        <v>141</v>
      </c>
      <c r="G819" s="33" t="s">
        <v>3</v>
      </c>
      <c r="H819" s="28">
        <f>Source!AW591</f>
        <v>1</v>
      </c>
      <c r="I819" s="31">
        <f>Source!P590</f>
        <v>84.6</v>
      </c>
      <c r="J819" s="28">
        <f>IF(Source!BC591&lt;&gt; 0, Source!BC591, 1)</f>
        <v>2.25</v>
      </c>
      <c r="K819" s="31">
        <f>Source!P591</f>
        <v>190.35</v>
      </c>
    </row>
    <row r="820" spans="1:29" ht="280" x14ac:dyDescent="0.25">
      <c r="A820" s="44" t="s">
        <v>754</v>
      </c>
      <c r="B820" s="44" t="str">
        <f>Source!F592</f>
        <v>13.1-11-174</v>
      </c>
      <c r="C820" s="44" t="s">
        <v>1097</v>
      </c>
      <c r="D820" s="45" t="str">
        <f>Source!H592</f>
        <v>КОМПЛЕКТ</v>
      </c>
      <c r="E820" s="46">
        <f>Source!I592</f>
        <v>6</v>
      </c>
      <c r="F820" s="47">
        <f>Source!AK592</f>
        <v>4741.41</v>
      </c>
      <c r="G820" s="48" t="s">
        <v>3</v>
      </c>
      <c r="H820" s="46">
        <f>Source!AW593</f>
        <v>1</v>
      </c>
      <c r="I820" s="47">
        <f>Source!O592</f>
        <v>28448.46</v>
      </c>
      <c r="J820" s="46">
        <f>IF(Source!BC593&lt;&gt; 0, Source!BC593, 1)</f>
        <v>6.92</v>
      </c>
      <c r="K820" s="47">
        <f>Source!O593</f>
        <v>196863.34</v>
      </c>
      <c r="Q820">
        <f>Source!X592</f>
        <v>0</v>
      </c>
      <c r="R820">
        <f>Source!X593</f>
        <v>0</v>
      </c>
      <c r="S820">
        <f>Source!Y592</f>
        <v>0</v>
      </c>
      <c r="T820">
        <f>Source!Y593</f>
        <v>0</v>
      </c>
      <c r="U820">
        <f>ROUND((175/100)*ROUND(Source!R592, 2), 2)</f>
        <v>0</v>
      </c>
      <c r="V820">
        <f>ROUND((0/100)*ROUND(Source!R593, 2), 2)</f>
        <v>0</v>
      </c>
      <c r="AC820">
        <v>5</v>
      </c>
    </row>
    <row r="821" spans="1:29" ht="14.5" x14ac:dyDescent="0.25">
      <c r="A821" s="27"/>
      <c r="B821" s="27"/>
      <c r="C821" s="27" t="s">
        <v>1029</v>
      </c>
      <c r="D821" s="29" t="s">
        <v>1030</v>
      </c>
      <c r="E821" s="28">
        <f>Source!BZ591</f>
        <v>109</v>
      </c>
      <c r="F821" s="31"/>
      <c r="G821" s="30"/>
      <c r="H821" s="28"/>
      <c r="I821" s="31">
        <f>SUM(Q814:Q820)</f>
        <v>325.07</v>
      </c>
      <c r="J821" s="28">
        <f>Source!AT591</f>
        <v>109</v>
      </c>
      <c r="K821" s="31">
        <f>SUM(R814:R820)</f>
        <v>18317.740000000002</v>
      </c>
    </row>
    <row r="822" spans="1:29" ht="14.5" x14ac:dyDescent="0.25">
      <c r="A822" s="27"/>
      <c r="B822" s="27"/>
      <c r="C822" s="27" t="s">
        <v>1031</v>
      </c>
      <c r="D822" s="29" t="s">
        <v>1030</v>
      </c>
      <c r="E822" s="28">
        <f>Source!CA591</f>
        <v>61</v>
      </c>
      <c r="F822" s="31"/>
      <c r="G822" s="30"/>
      <c r="H822" s="28"/>
      <c r="I822" s="31">
        <f>SUM(S814:S821)</f>
        <v>181.92</v>
      </c>
      <c r="J822" s="28">
        <f>Source!AU591</f>
        <v>61</v>
      </c>
      <c r="K822" s="31">
        <f>SUM(T814:T821)</f>
        <v>10251.209999999999</v>
      </c>
    </row>
    <row r="823" spans="1:29" ht="14.5" x14ac:dyDescent="0.25">
      <c r="A823" s="35"/>
      <c r="B823" s="35"/>
      <c r="C823" s="35" t="s">
        <v>1032</v>
      </c>
      <c r="D823" s="36" t="s">
        <v>1033</v>
      </c>
      <c r="E823" s="37">
        <f>Source!AQ590</f>
        <v>29.78</v>
      </c>
      <c r="F823" s="38"/>
      <c r="G823" s="39" t="s">
        <v>1095</v>
      </c>
      <c r="H823" s="37">
        <f>Source!AV591</f>
        <v>1.0669999999999999</v>
      </c>
      <c r="I823" s="38">
        <f>Source!U590</f>
        <v>25.213668809999998</v>
      </c>
      <c r="J823" s="37"/>
      <c r="K823" s="38"/>
    </row>
    <row r="824" spans="1:29" ht="14" x14ac:dyDescent="0.25">
      <c r="C824" s="40" t="s">
        <v>1034</v>
      </c>
      <c r="H824" s="60">
        <f>I816+I817+I819+I821+I822+SUM(I820:I820)-SUMIF(AC820:AC820, 5, I820:I820)-SUMIF(AC820:AC820, 6, I820:I820)</f>
        <v>906.93000000000029</v>
      </c>
      <c r="I824" s="60"/>
      <c r="J824" s="60">
        <f>K816+K817+K819+K821+K822+SUM(K820:K820)-SUMIF(AC820:AC820, 5, K820:K820)-SUMIF(AC820:AC820, 6, K820:K820)</f>
        <v>45736.320000000007</v>
      </c>
      <c r="K824" s="60"/>
    </row>
    <row r="825" spans="1:29" ht="14" x14ac:dyDescent="0.25">
      <c r="C825" s="40" t="s">
        <v>1035</v>
      </c>
      <c r="H825" s="54">
        <f>SUMIF(AC820:AC820, 5, I820:I820)+SUMIF(AC820:AC820, 6, I820:I820)</f>
        <v>28448.46</v>
      </c>
      <c r="I825" s="54"/>
      <c r="J825" s="54">
        <f>SUMIF(AC820:AC820, 5, K820:K820)+SUMIF(AC820:AC820, 6, K820:K820)</f>
        <v>196863.34</v>
      </c>
      <c r="K825" s="54"/>
    </row>
    <row r="826" spans="1:29" ht="14" x14ac:dyDescent="0.25">
      <c r="C826" s="40" t="s">
        <v>1036</v>
      </c>
      <c r="H826" s="54">
        <f>I816+I817+I819+I821+I822+SUM(I820:I820)</f>
        <v>29355.39</v>
      </c>
      <c r="I826" s="54"/>
      <c r="J826" s="54">
        <f>K816+K817+K819+K821+K822+SUM(K820:K820)</f>
        <v>242599.66</v>
      </c>
      <c r="K826" s="54"/>
      <c r="O826" s="41">
        <f>I816+I817+I819+I821+I822+SUM(I820:I820)</f>
        <v>29355.39</v>
      </c>
      <c r="P826" s="41">
        <f>K816+K817+K819+K821+K822+SUM(K820:K820)</f>
        <v>242599.66</v>
      </c>
    </row>
    <row r="829" spans="1:29" ht="14" x14ac:dyDescent="0.3">
      <c r="A829" s="56" t="str">
        <f>CONCATENATE("Итого по разделу: ",IF(Source!G595&lt;&gt;"Новый раздел", Source!G595, ""))</f>
        <v>Итого по разделу: Тепловая завеса (электрическая)</v>
      </c>
      <c r="B829" s="56"/>
      <c r="C829" s="56"/>
      <c r="D829" s="56"/>
      <c r="E829" s="56"/>
      <c r="F829" s="56"/>
      <c r="G829" s="56"/>
      <c r="H829" s="54">
        <f>SUM(O813:O828)</f>
        <v>29355.39</v>
      </c>
      <c r="I829" s="55"/>
      <c r="J829" s="54">
        <f>SUM(P813:P828)</f>
        <v>242599.66</v>
      </c>
      <c r="K829" s="55"/>
    </row>
    <row r="830" spans="1:29" hidden="1" x14ac:dyDescent="0.25">
      <c r="A830" t="s">
        <v>1089</v>
      </c>
      <c r="I830">
        <f>SUM(W813:W829)</f>
        <v>0</v>
      </c>
      <c r="J830">
        <f>SUM(X813:X829)</f>
        <v>0</v>
      </c>
    </row>
    <row r="831" spans="1:29" hidden="1" x14ac:dyDescent="0.25">
      <c r="A831" t="s">
        <v>1090</v>
      </c>
      <c r="I831">
        <f>SUM(Y813:Y830)</f>
        <v>0</v>
      </c>
      <c r="J831">
        <f>SUM(Z813:Z830)</f>
        <v>0</v>
      </c>
    </row>
    <row r="833" spans="1:11" ht="14" x14ac:dyDescent="0.3">
      <c r="A833" s="56" t="str">
        <f>CONCATENATE("Итого по локальной смете: ",IF(Source!G625&lt;&gt;"Новая локальная смета", Source!G625, ""))</f>
        <v>Итого по локальной смете: Отопление.</v>
      </c>
      <c r="B833" s="56"/>
      <c r="C833" s="56"/>
      <c r="D833" s="56"/>
      <c r="E833" s="56"/>
      <c r="F833" s="56"/>
      <c r="G833" s="56"/>
      <c r="H833" s="54">
        <f>SUM(O29:O832)</f>
        <v>1411487.2600000005</v>
      </c>
      <c r="I833" s="55"/>
      <c r="J833" s="54">
        <f>SUM(P29:P832)</f>
        <v>19902934.460000008</v>
      </c>
      <c r="K833" s="55"/>
    </row>
    <row r="834" spans="1:11" hidden="1" x14ac:dyDescent="0.25">
      <c r="A834" t="s">
        <v>1089</v>
      </c>
      <c r="I834">
        <f>SUM(W29:W833)</f>
        <v>0</v>
      </c>
      <c r="J834">
        <f>SUM(X29:X833)</f>
        <v>0</v>
      </c>
    </row>
    <row r="835" spans="1:11" hidden="1" x14ac:dyDescent="0.25">
      <c r="A835" t="s">
        <v>1090</v>
      </c>
      <c r="I835">
        <f>SUM(Y29:Y834)</f>
        <v>0</v>
      </c>
      <c r="J835">
        <f>SUM(Z29:Z834)</f>
        <v>0</v>
      </c>
    </row>
    <row r="836" spans="1:11" ht="14" x14ac:dyDescent="0.3">
      <c r="C836" s="57" t="str">
        <f>Source!H654</f>
        <v>Итого</v>
      </c>
      <c r="D836" s="57"/>
      <c r="E836" s="57"/>
      <c r="F836" s="57"/>
      <c r="G836" s="57"/>
      <c r="H836" s="58">
        <f>Source!F654</f>
        <v>1411487.26</v>
      </c>
      <c r="I836" s="58"/>
      <c r="J836" s="58">
        <f>Source!P654</f>
        <v>19902934.460000001</v>
      </c>
      <c r="K836" s="58"/>
    </row>
    <row r="837" spans="1:11" ht="14" x14ac:dyDescent="0.3">
      <c r="C837" s="57" t="str">
        <f>Source!H655</f>
        <v>НДС 20%</v>
      </c>
      <c r="D837" s="57"/>
      <c r="E837" s="57"/>
      <c r="F837" s="57"/>
      <c r="G837" s="57"/>
      <c r="H837" s="58">
        <f>Source!F655</f>
        <v>282297.45</v>
      </c>
      <c r="I837" s="58"/>
      <c r="J837" s="58">
        <f>Source!P655</f>
        <v>3980586.89</v>
      </c>
      <c r="K837" s="58"/>
    </row>
    <row r="838" spans="1:11" ht="14" x14ac:dyDescent="0.3">
      <c r="C838" s="57" t="str">
        <f>Source!H656</f>
        <v>Всего</v>
      </c>
      <c r="D838" s="57"/>
      <c r="E838" s="57"/>
      <c r="F838" s="57"/>
      <c r="G838" s="57"/>
      <c r="H838" s="58">
        <f>Source!F656</f>
        <v>1693784.71</v>
      </c>
      <c r="I838" s="58"/>
      <c r="J838" s="58">
        <f>Source!P656</f>
        <v>23883521.350000001</v>
      </c>
      <c r="K838" s="58"/>
    </row>
    <row r="840" spans="1:11" ht="14" x14ac:dyDescent="0.3">
      <c r="A840" s="56" t="str">
        <f>CONCATENATE("Итого по смете: ",IF(Source!G658&lt;&gt;"Новый объект", Source!G658, ""))</f>
        <v xml:space="preserve">Итого по смете: </v>
      </c>
      <c r="B840" s="56"/>
      <c r="C840" s="56"/>
      <c r="D840" s="56"/>
      <c r="E840" s="56"/>
      <c r="F840" s="56"/>
      <c r="G840" s="56"/>
      <c r="H840" s="54">
        <f>SUM(O1:O839)</f>
        <v>1411487.2600000005</v>
      </c>
      <c r="I840" s="55"/>
      <c r="J840" s="54">
        <f>SUM(P1:P839)</f>
        <v>19902934.460000008</v>
      </c>
      <c r="K840" s="55"/>
    </row>
    <row r="841" spans="1:11" hidden="1" x14ac:dyDescent="0.25">
      <c r="A841" t="s">
        <v>1089</v>
      </c>
      <c r="I841">
        <f>SUM(W1:W840)</f>
        <v>0</v>
      </c>
      <c r="J841">
        <f>SUM(X1:X840)</f>
        <v>0</v>
      </c>
    </row>
    <row r="842" spans="1:11" hidden="1" x14ac:dyDescent="0.25">
      <c r="A842" t="s">
        <v>1090</v>
      </c>
      <c r="I842">
        <f>SUM(Y1:Y841)</f>
        <v>0</v>
      </c>
      <c r="J842">
        <f>SUM(Z1:Z841)</f>
        <v>0</v>
      </c>
    </row>
    <row r="845" spans="1:11" ht="14" x14ac:dyDescent="0.3">
      <c r="A845" s="51" t="s">
        <v>1099</v>
      </c>
      <c r="B845" s="51"/>
      <c r="C845" s="49" t="str">
        <f>IF(Source!AC12&lt;&gt;"", Source!AC12," ")</f>
        <v xml:space="preserve"> </v>
      </c>
      <c r="D845" s="49"/>
      <c r="E845" s="49"/>
      <c r="F845" s="49"/>
      <c r="G845" s="49"/>
      <c r="H845" s="52" t="s">
        <v>1103</v>
      </c>
      <c r="I845" s="52"/>
      <c r="J845" s="52"/>
      <c r="K845" s="52"/>
    </row>
    <row r="846" spans="1:11" ht="14" x14ac:dyDescent="0.3">
      <c r="A846" s="16"/>
      <c r="B846" s="16"/>
      <c r="C846" s="53" t="s">
        <v>1100</v>
      </c>
      <c r="D846" s="53"/>
      <c r="E846" s="53"/>
      <c r="F846" s="53"/>
      <c r="G846" s="53"/>
      <c r="H846" s="16"/>
      <c r="I846" s="16"/>
      <c r="J846" s="16"/>
      <c r="K846" s="16"/>
    </row>
    <row r="847" spans="1:11" ht="14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spans="1:11" ht="14" x14ac:dyDescent="0.3">
      <c r="A848" s="51" t="s">
        <v>1101</v>
      </c>
      <c r="B848" s="51"/>
      <c r="C848" s="49" t="str">
        <f>IF(Source!AE12&lt;&gt;"", Source!AE12," ")</f>
        <v xml:space="preserve"> </v>
      </c>
      <c r="D848" s="49"/>
      <c r="E848" s="49"/>
      <c r="F848" s="49"/>
      <c r="G848" s="49"/>
      <c r="H848" s="52" t="str">
        <f>IF(Source!AD12&lt;&gt;"", Source!AD12," ")</f>
        <v xml:space="preserve"> </v>
      </c>
      <c r="I848" s="52"/>
      <c r="J848" s="52"/>
      <c r="K848" s="52"/>
    </row>
    <row r="849" spans="1:11" ht="14" x14ac:dyDescent="0.3">
      <c r="A849" s="16"/>
      <c r="B849" s="16"/>
      <c r="C849" s="53" t="s">
        <v>1100</v>
      </c>
      <c r="D849" s="53"/>
      <c r="E849" s="53"/>
      <c r="F849" s="53"/>
      <c r="G849" s="53"/>
      <c r="H849" s="16"/>
      <c r="I849" s="16"/>
      <c r="J849" s="16"/>
      <c r="K849" s="16"/>
    </row>
  </sheetData>
  <mergeCells count="353"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  <mergeCell ref="H69:I69"/>
    <mergeCell ref="J69:K69"/>
    <mergeCell ref="H70:I70"/>
    <mergeCell ref="J70:K70"/>
    <mergeCell ref="H71:I71"/>
    <mergeCell ref="J71:K71"/>
    <mergeCell ref="A31:K31"/>
    <mergeCell ref="H54:I54"/>
    <mergeCell ref="J54:K54"/>
    <mergeCell ref="H55:I55"/>
    <mergeCell ref="J55:K55"/>
    <mergeCell ref="H56:I56"/>
    <mergeCell ref="J56:K56"/>
    <mergeCell ref="H108:I108"/>
    <mergeCell ref="J108:K108"/>
    <mergeCell ref="H109:I109"/>
    <mergeCell ref="J109:K109"/>
    <mergeCell ref="H110:I110"/>
    <mergeCell ref="J110:K110"/>
    <mergeCell ref="H94:I94"/>
    <mergeCell ref="J94:K94"/>
    <mergeCell ref="H95:I95"/>
    <mergeCell ref="J95:K95"/>
    <mergeCell ref="H96:I96"/>
    <mergeCell ref="J96:K96"/>
    <mergeCell ref="H148:I148"/>
    <mergeCell ref="J148:K148"/>
    <mergeCell ref="H149:I149"/>
    <mergeCell ref="J149:K149"/>
    <mergeCell ref="H150:I150"/>
    <mergeCell ref="J150:K150"/>
    <mergeCell ref="H127:I127"/>
    <mergeCell ref="J127:K127"/>
    <mergeCell ref="H128:I128"/>
    <mergeCell ref="J128:K128"/>
    <mergeCell ref="H129:I129"/>
    <mergeCell ref="J129:K129"/>
    <mergeCell ref="H183:I183"/>
    <mergeCell ref="J183:K183"/>
    <mergeCell ref="H184:I184"/>
    <mergeCell ref="J184:K184"/>
    <mergeCell ref="H185:I185"/>
    <mergeCell ref="J185:K185"/>
    <mergeCell ref="H168:I168"/>
    <mergeCell ref="J168:K168"/>
    <mergeCell ref="H169:I169"/>
    <mergeCell ref="J169:K169"/>
    <mergeCell ref="H170:I170"/>
    <mergeCell ref="J170:K170"/>
    <mergeCell ref="H225:I225"/>
    <mergeCell ref="J225:K225"/>
    <mergeCell ref="H226:I226"/>
    <mergeCell ref="J226:K226"/>
    <mergeCell ref="H227:I227"/>
    <mergeCell ref="J227:K227"/>
    <mergeCell ref="H203:I203"/>
    <mergeCell ref="J203:K203"/>
    <mergeCell ref="H204:I204"/>
    <mergeCell ref="J204:K204"/>
    <mergeCell ref="H205:I205"/>
    <mergeCell ref="J205:K205"/>
    <mergeCell ref="H270:I270"/>
    <mergeCell ref="J270:K270"/>
    <mergeCell ref="H271:I271"/>
    <mergeCell ref="J271:K271"/>
    <mergeCell ref="H272:I272"/>
    <mergeCell ref="J272:K272"/>
    <mergeCell ref="H243:I243"/>
    <mergeCell ref="J243:K243"/>
    <mergeCell ref="H244:I244"/>
    <mergeCell ref="J244:K244"/>
    <mergeCell ref="H245:I245"/>
    <mergeCell ref="J245:K245"/>
    <mergeCell ref="H299:I299"/>
    <mergeCell ref="J299:K299"/>
    <mergeCell ref="H309:I309"/>
    <mergeCell ref="J309:K309"/>
    <mergeCell ref="H310:I310"/>
    <mergeCell ref="J310:K310"/>
    <mergeCell ref="H293:I293"/>
    <mergeCell ref="J293:K293"/>
    <mergeCell ref="H294:I294"/>
    <mergeCell ref="J294:K294"/>
    <mergeCell ref="H295:I295"/>
    <mergeCell ref="J295:K295"/>
    <mergeCell ref="H327:I327"/>
    <mergeCell ref="J327:K327"/>
    <mergeCell ref="J330:K330"/>
    <mergeCell ref="H330:I330"/>
    <mergeCell ref="A330:G330"/>
    <mergeCell ref="A334:K334"/>
    <mergeCell ref="H311:I311"/>
    <mergeCell ref="J311:K311"/>
    <mergeCell ref="H325:I325"/>
    <mergeCell ref="J325:K325"/>
    <mergeCell ref="H326:I326"/>
    <mergeCell ref="J326:K326"/>
    <mergeCell ref="H363:I363"/>
    <mergeCell ref="J363:K363"/>
    <mergeCell ref="H364:I364"/>
    <mergeCell ref="J364:K364"/>
    <mergeCell ref="H365:I365"/>
    <mergeCell ref="J365:K365"/>
    <mergeCell ref="H348:I348"/>
    <mergeCell ref="J348:K348"/>
    <mergeCell ref="H349:I349"/>
    <mergeCell ref="J349:K349"/>
    <mergeCell ref="H350:I350"/>
    <mergeCell ref="J350:K350"/>
    <mergeCell ref="H393:I393"/>
    <mergeCell ref="J393:K393"/>
    <mergeCell ref="H394:I394"/>
    <mergeCell ref="J394:K394"/>
    <mergeCell ref="H395:I395"/>
    <mergeCell ref="J395:K395"/>
    <mergeCell ref="H378:I378"/>
    <mergeCell ref="J378:K378"/>
    <mergeCell ref="H379:I379"/>
    <mergeCell ref="J379:K379"/>
    <mergeCell ref="H380:I380"/>
    <mergeCell ref="J380:K380"/>
    <mergeCell ref="H422:I422"/>
    <mergeCell ref="J422:K422"/>
    <mergeCell ref="H423:I423"/>
    <mergeCell ref="J423:K423"/>
    <mergeCell ref="H424:I424"/>
    <mergeCell ref="J424:K424"/>
    <mergeCell ref="H407:I407"/>
    <mergeCell ref="J407:K407"/>
    <mergeCell ref="H408:I408"/>
    <mergeCell ref="J408:K408"/>
    <mergeCell ref="H409:I409"/>
    <mergeCell ref="J409:K409"/>
    <mergeCell ref="H450:I450"/>
    <mergeCell ref="J450:K450"/>
    <mergeCell ref="H451:I451"/>
    <mergeCell ref="J451:K451"/>
    <mergeCell ref="H452:I452"/>
    <mergeCell ref="J452:K452"/>
    <mergeCell ref="H436:I436"/>
    <mergeCell ref="J436:K436"/>
    <mergeCell ref="H437:I437"/>
    <mergeCell ref="J437:K437"/>
    <mergeCell ref="H438:I438"/>
    <mergeCell ref="J438:K438"/>
    <mergeCell ref="H475:I475"/>
    <mergeCell ref="J475:K475"/>
    <mergeCell ref="H476:I476"/>
    <mergeCell ref="J476:K476"/>
    <mergeCell ref="H477:I477"/>
    <mergeCell ref="J477:K477"/>
    <mergeCell ref="H464:I464"/>
    <mergeCell ref="J464:K464"/>
    <mergeCell ref="H465:I465"/>
    <mergeCell ref="J465:K465"/>
    <mergeCell ref="H466:I466"/>
    <mergeCell ref="J466:K466"/>
    <mergeCell ref="H500:I500"/>
    <mergeCell ref="J500:K500"/>
    <mergeCell ref="H501:I501"/>
    <mergeCell ref="J501:K501"/>
    <mergeCell ref="H502:I502"/>
    <mergeCell ref="J502:K502"/>
    <mergeCell ref="H486:I486"/>
    <mergeCell ref="J486:K486"/>
    <mergeCell ref="H487:I487"/>
    <mergeCell ref="J487:K487"/>
    <mergeCell ref="H488:I488"/>
    <mergeCell ref="J488:K488"/>
    <mergeCell ref="H528:I528"/>
    <mergeCell ref="J528:K528"/>
    <mergeCell ref="H532:I532"/>
    <mergeCell ref="J532:K532"/>
    <mergeCell ref="H546:I546"/>
    <mergeCell ref="J546:K546"/>
    <mergeCell ref="H522:I522"/>
    <mergeCell ref="J522:K522"/>
    <mergeCell ref="H523:I523"/>
    <mergeCell ref="J523:K523"/>
    <mergeCell ref="H524:I524"/>
    <mergeCell ref="J524:K524"/>
    <mergeCell ref="H561:I561"/>
    <mergeCell ref="J561:K561"/>
    <mergeCell ref="H562:I562"/>
    <mergeCell ref="J562:K562"/>
    <mergeCell ref="J565:K565"/>
    <mergeCell ref="H565:I565"/>
    <mergeCell ref="H547:I547"/>
    <mergeCell ref="J547:K547"/>
    <mergeCell ref="H548:I548"/>
    <mergeCell ref="J548:K548"/>
    <mergeCell ref="H560:I560"/>
    <mergeCell ref="J560:K560"/>
    <mergeCell ref="H583:I583"/>
    <mergeCell ref="J583:K583"/>
    <mergeCell ref="H595:I595"/>
    <mergeCell ref="J595:K595"/>
    <mergeCell ref="H596:I596"/>
    <mergeCell ref="J596:K596"/>
    <mergeCell ref="A565:G565"/>
    <mergeCell ref="A569:K569"/>
    <mergeCell ref="H581:I581"/>
    <mergeCell ref="J581:K581"/>
    <mergeCell ref="H582:I582"/>
    <mergeCell ref="J582:K582"/>
    <mergeCell ref="H612:I612"/>
    <mergeCell ref="J612:K612"/>
    <mergeCell ref="H623:I623"/>
    <mergeCell ref="J623:K623"/>
    <mergeCell ref="H624:I624"/>
    <mergeCell ref="J624:K624"/>
    <mergeCell ref="H597:I597"/>
    <mergeCell ref="J597:K597"/>
    <mergeCell ref="H610:I610"/>
    <mergeCell ref="J610:K610"/>
    <mergeCell ref="H611:I611"/>
    <mergeCell ref="J611:K611"/>
    <mergeCell ref="H637:I637"/>
    <mergeCell ref="J637:K637"/>
    <mergeCell ref="H646:I646"/>
    <mergeCell ref="J646:K646"/>
    <mergeCell ref="H647:I647"/>
    <mergeCell ref="J647:K647"/>
    <mergeCell ref="H625:I625"/>
    <mergeCell ref="J625:K625"/>
    <mergeCell ref="H635:I635"/>
    <mergeCell ref="J635:K635"/>
    <mergeCell ref="H636:I636"/>
    <mergeCell ref="J636:K636"/>
    <mergeCell ref="H661:I661"/>
    <mergeCell ref="J661:K661"/>
    <mergeCell ref="J664:K664"/>
    <mergeCell ref="H664:I664"/>
    <mergeCell ref="A664:G664"/>
    <mergeCell ref="A668:K668"/>
    <mergeCell ref="H648:I648"/>
    <mergeCell ref="J648:K648"/>
    <mergeCell ref="H659:I659"/>
    <mergeCell ref="J659:K659"/>
    <mergeCell ref="H660:I660"/>
    <mergeCell ref="J660:K660"/>
    <mergeCell ref="H694:I694"/>
    <mergeCell ref="J694:K694"/>
    <mergeCell ref="H695:I695"/>
    <mergeCell ref="J695:K695"/>
    <mergeCell ref="H696:I696"/>
    <mergeCell ref="J696:K696"/>
    <mergeCell ref="H680:I680"/>
    <mergeCell ref="J680:K680"/>
    <mergeCell ref="H681:I681"/>
    <mergeCell ref="J681:K681"/>
    <mergeCell ref="H682:I682"/>
    <mergeCell ref="J682:K682"/>
    <mergeCell ref="H723:I723"/>
    <mergeCell ref="J723:K723"/>
    <mergeCell ref="H724:I724"/>
    <mergeCell ref="J724:K724"/>
    <mergeCell ref="H725:I725"/>
    <mergeCell ref="J725:K725"/>
    <mergeCell ref="H708:I708"/>
    <mergeCell ref="J708:K708"/>
    <mergeCell ref="H709:I709"/>
    <mergeCell ref="J709:K709"/>
    <mergeCell ref="H710:I710"/>
    <mergeCell ref="J710:K710"/>
    <mergeCell ref="H747:I747"/>
    <mergeCell ref="J747:K747"/>
    <mergeCell ref="H748:I748"/>
    <mergeCell ref="J748:K748"/>
    <mergeCell ref="H749:I749"/>
    <mergeCell ref="J749:K749"/>
    <mergeCell ref="H736:I736"/>
    <mergeCell ref="J736:K736"/>
    <mergeCell ref="H737:I737"/>
    <mergeCell ref="J737:K737"/>
    <mergeCell ref="H738:I738"/>
    <mergeCell ref="J738:K738"/>
    <mergeCell ref="H773:I773"/>
    <mergeCell ref="J773:K773"/>
    <mergeCell ref="H774:I774"/>
    <mergeCell ref="J774:K774"/>
    <mergeCell ref="H775:I775"/>
    <mergeCell ref="J775:K775"/>
    <mergeCell ref="H759:I759"/>
    <mergeCell ref="J759:K759"/>
    <mergeCell ref="H760:I760"/>
    <mergeCell ref="J760:K760"/>
    <mergeCell ref="H761:I761"/>
    <mergeCell ref="J761:K761"/>
    <mergeCell ref="H804:I804"/>
    <mergeCell ref="J804:K804"/>
    <mergeCell ref="H805:I805"/>
    <mergeCell ref="J805:K805"/>
    <mergeCell ref="H806:I806"/>
    <mergeCell ref="J806:K806"/>
    <mergeCell ref="H790:I790"/>
    <mergeCell ref="J790:K790"/>
    <mergeCell ref="H791:I791"/>
    <mergeCell ref="J791:K791"/>
    <mergeCell ref="H792:I792"/>
    <mergeCell ref="J792:K792"/>
    <mergeCell ref="H825:I825"/>
    <mergeCell ref="J825:K825"/>
    <mergeCell ref="H826:I826"/>
    <mergeCell ref="J826:K826"/>
    <mergeCell ref="J829:K829"/>
    <mergeCell ref="H829:I829"/>
    <mergeCell ref="J809:K809"/>
    <mergeCell ref="H809:I809"/>
    <mergeCell ref="A809:G809"/>
    <mergeCell ref="A813:K813"/>
    <mergeCell ref="H824:I824"/>
    <mergeCell ref="J824:K824"/>
    <mergeCell ref="C837:G837"/>
    <mergeCell ref="H837:I837"/>
    <mergeCell ref="J837:K837"/>
    <mergeCell ref="C838:G838"/>
    <mergeCell ref="H838:I838"/>
    <mergeCell ref="J838:K838"/>
    <mergeCell ref="A829:G829"/>
    <mergeCell ref="J833:K833"/>
    <mergeCell ref="H833:I833"/>
    <mergeCell ref="A833:G833"/>
    <mergeCell ref="C836:G836"/>
    <mergeCell ref="H836:I836"/>
    <mergeCell ref="J836:K836"/>
    <mergeCell ref="A848:B848"/>
    <mergeCell ref="H848:K848"/>
    <mergeCell ref="C849:G849"/>
    <mergeCell ref="J840:K840"/>
    <mergeCell ref="H840:I840"/>
    <mergeCell ref="A840:G840"/>
    <mergeCell ref="A845:B845"/>
    <mergeCell ref="H845:K845"/>
    <mergeCell ref="C846:G846"/>
  </mergeCells>
  <pageMargins left="0.4" right="0.2" top="0.2" bottom="0.4" header="0.2" footer="0.2"/>
  <pageSetup paperSize="9" scale="69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707"/>
  <sheetViews>
    <sheetView workbookViewId="0">
      <selection activeCell="F13" sqref="F13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74603</v>
      </c>
      <c r="M1" s="3">
        <v>10</v>
      </c>
      <c r="N1" s="3">
        <v>12</v>
      </c>
      <c r="O1" s="3">
        <v>1</v>
      </c>
      <c r="P1" s="3">
        <v>0</v>
      </c>
      <c r="Q1" s="3">
        <v>4</v>
      </c>
    </row>
    <row r="4" spans="1:133" ht="13" x14ac:dyDescent="0.3">
      <c r="A4" s="10">
        <v>8</v>
      </c>
      <c r="B4" s="10">
        <v>1</v>
      </c>
      <c r="C4" s="10">
        <v>-1</v>
      </c>
      <c r="D4" s="10"/>
      <c r="E4" s="10"/>
      <c r="F4" s="10" t="s">
        <v>4</v>
      </c>
      <c r="G4" s="10" t="s">
        <v>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ht="13" x14ac:dyDescent="0.3">
      <c r="A12" s="10">
        <v>1</v>
      </c>
      <c r="B12" s="10">
        <v>699</v>
      </c>
      <c r="C12" s="10">
        <v>0</v>
      </c>
      <c r="D12" s="10">
        <f>ROW(A658)</f>
        <v>658</v>
      </c>
      <c r="E12" s="10">
        <v>0</v>
      </c>
      <c r="F12" s="50" t="s">
        <v>1102</v>
      </c>
      <c r="G12" s="10" t="s">
        <v>3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B658</f>
        <v>699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02-01-06.</v>
      </c>
      <c r="G18" s="11" t="str">
        <f t="shared" si="0"/>
        <v/>
      </c>
      <c r="H18" s="11"/>
      <c r="I18" s="11"/>
      <c r="J18" s="11"/>
      <c r="K18" s="11"/>
      <c r="L18" s="11"/>
      <c r="M18" s="11"/>
      <c r="N18" s="11"/>
      <c r="O18" s="11">
        <f t="shared" ref="O18:AT18" si="1">O658</f>
        <v>1320813.71</v>
      </c>
      <c r="P18" s="11">
        <f t="shared" si="1"/>
        <v>1259642.94</v>
      </c>
      <c r="Q18" s="11">
        <f t="shared" si="1"/>
        <v>4678.66</v>
      </c>
      <c r="R18" s="11">
        <f t="shared" si="1"/>
        <v>545.75</v>
      </c>
      <c r="S18" s="11">
        <f t="shared" si="1"/>
        <v>56492.11</v>
      </c>
      <c r="T18" s="11">
        <f t="shared" si="1"/>
        <v>0</v>
      </c>
      <c r="U18" s="11">
        <f t="shared" si="1"/>
        <v>4400.957816879999</v>
      </c>
      <c r="V18" s="11">
        <f t="shared" si="1"/>
        <v>0</v>
      </c>
      <c r="W18" s="11">
        <f t="shared" si="1"/>
        <v>0</v>
      </c>
      <c r="X18" s="11">
        <f t="shared" si="1"/>
        <v>58352.99</v>
      </c>
      <c r="Y18" s="11">
        <f t="shared" si="1"/>
        <v>32320.560000000001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31455.25</v>
      </c>
      <c r="AQ18" s="11">
        <f t="shared" si="1"/>
        <v>0</v>
      </c>
      <c r="AR18" s="11">
        <f t="shared" si="1"/>
        <v>1411487.26</v>
      </c>
      <c r="AS18" s="11">
        <f t="shared" si="1"/>
        <v>1379862.66</v>
      </c>
      <c r="AT18" s="11">
        <f t="shared" si="1"/>
        <v>169.35</v>
      </c>
      <c r="AU18" s="11">
        <f t="shared" ref="AU18:BZ18" si="2">AU658</f>
        <v>0</v>
      </c>
      <c r="AV18" s="11">
        <f t="shared" si="2"/>
        <v>1259642.94</v>
      </c>
      <c r="AW18" s="11">
        <f t="shared" si="2"/>
        <v>1228187.69</v>
      </c>
      <c r="AX18" s="11">
        <f t="shared" si="2"/>
        <v>0</v>
      </c>
      <c r="AY18" s="11">
        <f t="shared" si="2"/>
        <v>1228187.69</v>
      </c>
      <c r="AZ18" s="11">
        <f t="shared" si="2"/>
        <v>31455.25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CA658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DG658</f>
        <v>14793479.49</v>
      </c>
      <c r="DH18" s="12">
        <f t="shared" si="4"/>
        <v>11536533.199999999</v>
      </c>
      <c r="DI18" s="12">
        <f t="shared" si="4"/>
        <v>73615.850000000006</v>
      </c>
      <c r="DJ18" s="12">
        <f t="shared" si="4"/>
        <v>30753.05</v>
      </c>
      <c r="DK18" s="12">
        <f t="shared" si="4"/>
        <v>3183330.44</v>
      </c>
      <c r="DL18" s="12">
        <f t="shared" si="4"/>
        <v>0</v>
      </c>
      <c r="DM18" s="12">
        <f t="shared" si="4"/>
        <v>4400.957816879999</v>
      </c>
      <c r="DN18" s="12">
        <f t="shared" si="4"/>
        <v>0</v>
      </c>
      <c r="DO18" s="12">
        <f t="shared" si="4"/>
        <v>0</v>
      </c>
      <c r="DP18" s="12">
        <f t="shared" si="4"/>
        <v>3288192.07</v>
      </c>
      <c r="DQ18" s="12">
        <f t="shared" si="4"/>
        <v>1821262.9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210040.29</v>
      </c>
      <c r="EI18" s="12">
        <f t="shared" si="4"/>
        <v>0</v>
      </c>
      <c r="EJ18" s="12">
        <f t="shared" si="4"/>
        <v>19902934.460000001</v>
      </c>
      <c r="EK18" s="12">
        <f t="shared" si="4"/>
        <v>19683434.210000001</v>
      </c>
      <c r="EL18" s="12">
        <f t="shared" si="4"/>
        <v>9459.9599999999991</v>
      </c>
      <c r="EM18" s="12">
        <f t="shared" ref="EM18:FR18" si="5">EM658</f>
        <v>0</v>
      </c>
      <c r="EN18" s="12">
        <f t="shared" si="5"/>
        <v>11536533.199999999</v>
      </c>
      <c r="EO18" s="12">
        <f t="shared" si="5"/>
        <v>11326492.91</v>
      </c>
      <c r="EP18" s="12">
        <f t="shared" si="5"/>
        <v>0</v>
      </c>
      <c r="EQ18" s="12">
        <f t="shared" si="5"/>
        <v>11326492.91</v>
      </c>
      <c r="ER18" s="12">
        <f t="shared" si="5"/>
        <v>210040.29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FS658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ROW(A625)</f>
        <v>625</v>
      </c>
      <c r="E20" s="10"/>
      <c r="F20" s="10" t="s">
        <v>16</v>
      </c>
      <c r="G20" s="10" t="s">
        <v>17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16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B625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02-01-06</v>
      </c>
      <c r="G22" s="11" t="str">
        <f t="shared" si="7"/>
        <v>Отопление.</v>
      </c>
      <c r="H22" s="11"/>
      <c r="I22" s="11"/>
      <c r="J22" s="11"/>
      <c r="K22" s="11"/>
      <c r="L22" s="11"/>
      <c r="M22" s="11"/>
      <c r="N22" s="11"/>
      <c r="O22" s="11">
        <f t="shared" ref="O22:AT22" si="8">O625</f>
        <v>1320813.71</v>
      </c>
      <c r="P22" s="11">
        <f t="shared" si="8"/>
        <v>1259642.94</v>
      </c>
      <c r="Q22" s="11">
        <f t="shared" si="8"/>
        <v>4678.66</v>
      </c>
      <c r="R22" s="11">
        <f t="shared" si="8"/>
        <v>545.75</v>
      </c>
      <c r="S22" s="11">
        <f t="shared" si="8"/>
        <v>56492.11</v>
      </c>
      <c r="T22" s="11">
        <f t="shared" si="8"/>
        <v>0</v>
      </c>
      <c r="U22" s="11">
        <f t="shared" si="8"/>
        <v>4400.957816879999</v>
      </c>
      <c r="V22" s="11">
        <f t="shared" si="8"/>
        <v>0</v>
      </c>
      <c r="W22" s="11">
        <f t="shared" si="8"/>
        <v>0</v>
      </c>
      <c r="X22" s="11">
        <f t="shared" si="8"/>
        <v>58352.99</v>
      </c>
      <c r="Y22" s="11">
        <f t="shared" si="8"/>
        <v>32320.560000000001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31455.25</v>
      </c>
      <c r="AQ22" s="11">
        <f t="shared" si="8"/>
        <v>0</v>
      </c>
      <c r="AR22" s="11">
        <f t="shared" si="8"/>
        <v>1411487.26</v>
      </c>
      <c r="AS22" s="11">
        <f t="shared" si="8"/>
        <v>1379862.66</v>
      </c>
      <c r="AT22" s="11">
        <f t="shared" si="8"/>
        <v>169.35</v>
      </c>
      <c r="AU22" s="11">
        <f t="shared" ref="AU22:BZ22" si="9">AU625</f>
        <v>0</v>
      </c>
      <c r="AV22" s="11">
        <f t="shared" si="9"/>
        <v>1259642.94</v>
      </c>
      <c r="AW22" s="11">
        <f t="shared" si="9"/>
        <v>1228187.69</v>
      </c>
      <c r="AX22" s="11">
        <f t="shared" si="9"/>
        <v>0</v>
      </c>
      <c r="AY22" s="11">
        <f t="shared" si="9"/>
        <v>1228187.69</v>
      </c>
      <c r="AZ22" s="11">
        <f t="shared" si="9"/>
        <v>31455.25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CA625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DG625</f>
        <v>14793479.49</v>
      </c>
      <c r="DH22" s="12">
        <f t="shared" si="11"/>
        <v>11536533.199999999</v>
      </c>
      <c r="DI22" s="12">
        <f t="shared" si="11"/>
        <v>73615.850000000006</v>
      </c>
      <c r="DJ22" s="12">
        <f t="shared" si="11"/>
        <v>30753.05</v>
      </c>
      <c r="DK22" s="12">
        <f t="shared" si="11"/>
        <v>3183330.44</v>
      </c>
      <c r="DL22" s="12">
        <f t="shared" si="11"/>
        <v>0</v>
      </c>
      <c r="DM22" s="12">
        <f t="shared" si="11"/>
        <v>4400.957816879999</v>
      </c>
      <c r="DN22" s="12">
        <f t="shared" si="11"/>
        <v>0</v>
      </c>
      <c r="DO22" s="12">
        <f t="shared" si="11"/>
        <v>0</v>
      </c>
      <c r="DP22" s="12">
        <f t="shared" si="11"/>
        <v>3288192.07</v>
      </c>
      <c r="DQ22" s="12">
        <f t="shared" si="11"/>
        <v>1821262.9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210040.29</v>
      </c>
      <c r="EI22" s="12">
        <f t="shared" si="11"/>
        <v>0</v>
      </c>
      <c r="EJ22" s="12">
        <f t="shared" si="11"/>
        <v>19902934.460000001</v>
      </c>
      <c r="EK22" s="12">
        <f t="shared" si="11"/>
        <v>19683434.210000001</v>
      </c>
      <c r="EL22" s="12">
        <f t="shared" si="11"/>
        <v>9459.9599999999991</v>
      </c>
      <c r="EM22" s="12">
        <f t="shared" ref="EM22:FR22" si="12">EM625</f>
        <v>0</v>
      </c>
      <c r="EN22" s="12">
        <f t="shared" si="12"/>
        <v>11536533.199999999</v>
      </c>
      <c r="EO22" s="12">
        <f t="shared" si="12"/>
        <v>11326492.91</v>
      </c>
      <c r="EP22" s="12">
        <f t="shared" si="12"/>
        <v>0</v>
      </c>
      <c r="EQ22" s="12">
        <f t="shared" si="12"/>
        <v>11326492.91</v>
      </c>
      <c r="ER22" s="12">
        <f t="shared" si="12"/>
        <v>210040.29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FS625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ROW(A261)</f>
        <v>261</v>
      </c>
      <c r="E24" s="10"/>
      <c r="F24" s="10" t="s">
        <v>18</v>
      </c>
      <c r="G24" s="10" t="s">
        <v>19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B261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Отопительные приборы.</v>
      </c>
      <c r="H26" s="11"/>
      <c r="I26" s="11"/>
      <c r="J26" s="11"/>
      <c r="K26" s="11"/>
      <c r="L26" s="11"/>
      <c r="M26" s="11"/>
      <c r="N26" s="11"/>
      <c r="O26" s="11">
        <f t="shared" ref="O26:AT26" si="15">O261</f>
        <v>832307.31</v>
      </c>
      <c r="P26" s="11">
        <f t="shared" si="15"/>
        <v>821022.42</v>
      </c>
      <c r="Q26" s="11">
        <f t="shared" si="15"/>
        <v>707.04</v>
      </c>
      <c r="R26" s="11">
        <f t="shared" si="15"/>
        <v>74.209999999999994</v>
      </c>
      <c r="S26" s="11">
        <f t="shared" si="15"/>
        <v>10577.85</v>
      </c>
      <c r="T26" s="11">
        <f t="shared" si="15"/>
        <v>0</v>
      </c>
      <c r="U26" s="11">
        <f t="shared" si="15"/>
        <v>873.42103561559998</v>
      </c>
      <c r="V26" s="11">
        <f t="shared" si="15"/>
        <v>0</v>
      </c>
      <c r="W26" s="11">
        <f t="shared" si="15"/>
        <v>0</v>
      </c>
      <c r="X26" s="11">
        <f t="shared" si="15"/>
        <v>11602.64</v>
      </c>
      <c r="Y26" s="11">
        <f t="shared" si="15"/>
        <v>6491.01</v>
      </c>
      <c r="Z26" s="11">
        <f t="shared" si="15"/>
        <v>0</v>
      </c>
      <c r="AA26" s="11">
        <f t="shared" si="15"/>
        <v>0</v>
      </c>
      <c r="AB26" s="11">
        <f t="shared" si="15"/>
        <v>832307.31</v>
      </c>
      <c r="AC26" s="11">
        <f t="shared" si="15"/>
        <v>821022.42</v>
      </c>
      <c r="AD26" s="11">
        <f t="shared" si="15"/>
        <v>707.04</v>
      </c>
      <c r="AE26" s="11">
        <f t="shared" si="15"/>
        <v>74.209999999999994</v>
      </c>
      <c r="AF26" s="11">
        <f t="shared" si="15"/>
        <v>10577.85</v>
      </c>
      <c r="AG26" s="11">
        <f t="shared" si="15"/>
        <v>0</v>
      </c>
      <c r="AH26" s="11">
        <f t="shared" si="15"/>
        <v>873.42103561559998</v>
      </c>
      <c r="AI26" s="11">
        <f t="shared" si="15"/>
        <v>0</v>
      </c>
      <c r="AJ26" s="11">
        <f t="shared" si="15"/>
        <v>0</v>
      </c>
      <c r="AK26" s="11">
        <f t="shared" si="15"/>
        <v>11602.64</v>
      </c>
      <c r="AL26" s="11">
        <f t="shared" si="15"/>
        <v>6491.01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1137.67</v>
      </c>
      <c r="AQ26" s="11">
        <f t="shared" si="15"/>
        <v>0</v>
      </c>
      <c r="AR26" s="11">
        <f t="shared" si="15"/>
        <v>850400.96</v>
      </c>
      <c r="AS26" s="11">
        <f t="shared" si="15"/>
        <v>849093.94</v>
      </c>
      <c r="AT26" s="11">
        <f t="shared" si="15"/>
        <v>169.35</v>
      </c>
      <c r="AU26" s="11">
        <f t="shared" ref="AU26:BZ26" si="16">AU261</f>
        <v>0</v>
      </c>
      <c r="AV26" s="11">
        <f t="shared" si="16"/>
        <v>821022.42</v>
      </c>
      <c r="AW26" s="11">
        <f t="shared" si="16"/>
        <v>819884.75</v>
      </c>
      <c r="AX26" s="11">
        <f t="shared" si="16"/>
        <v>0</v>
      </c>
      <c r="AY26" s="11">
        <f t="shared" si="16"/>
        <v>819884.75</v>
      </c>
      <c r="AZ26" s="11">
        <f t="shared" si="16"/>
        <v>1137.67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1137.67</v>
      </c>
      <c r="BZ26" s="11">
        <f t="shared" si="16"/>
        <v>0</v>
      </c>
      <c r="CA26" s="11">
        <f t="shared" ref="CA26:DF26" si="17">CA261</f>
        <v>850400.96</v>
      </c>
      <c r="CB26" s="11">
        <f t="shared" si="17"/>
        <v>849093.94</v>
      </c>
      <c r="CC26" s="11">
        <f t="shared" si="17"/>
        <v>169.35</v>
      </c>
      <c r="CD26" s="11">
        <f t="shared" si="17"/>
        <v>0</v>
      </c>
      <c r="CE26" s="11">
        <f t="shared" si="17"/>
        <v>821022.42</v>
      </c>
      <c r="CF26" s="11">
        <f t="shared" si="17"/>
        <v>819884.75</v>
      </c>
      <c r="CG26" s="11">
        <f t="shared" si="17"/>
        <v>0</v>
      </c>
      <c r="CH26" s="11">
        <f t="shared" si="17"/>
        <v>819884.75</v>
      </c>
      <c r="CI26" s="11">
        <f t="shared" si="17"/>
        <v>1137.67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DG261</f>
        <v>8015570.46</v>
      </c>
      <c r="DH26" s="12">
        <f t="shared" si="18"/>
        <v>7408967.25</v>
      </c>
      <c r="DI26" s="12">
        <f t="shared" si="18"/>
        <v>10541.36</v>
      </c>
      <c r="DJ26" s="12">
        <f t="shared" si="18"/>
        <v>4181.74</v>
      </c>
      <c r="DK26" s="12">
        <f t="shared" si="18"/>
        <v>596061.85</v>
      </c>
      <c r="DL26" s="12">
        <f t="shared" si="18"/>
        <v>0</v>
      </c>
      <c r="DM26" s="12">
        <f t="shared" si="18"/>
        <v>873.42103561559998</v>
      </c>
      <c r="DN26" s="12">
        <f t="shared" si="18"/>
        <v>0</v>
      </c>
      <c r="DO26" s="12">
        <f t="shared" si="18"/>
        <v>0</v>
      </c>
      <c r="DP26" s="12">
        <f t="shared" si="18"/>
        <v>653808.61</v>
      </c>
      <c r="DQ26" s="12">
        <f t="shared" si="18"/>
        <v>365767.81</v>
      </c>
      <c r="DR26" s="12">
        <f t="shared" si="18"/>
        <v>0</v>
      </c>
      <c r="DS26" s="12">
        <f t="shared" si="18"/>
        <v>0</v>
      </c>
      <c r="DT26" s="12">
        <f t="shared" si="18"/>
        <v>8015570.46</v>
      </c>
      <c r="DU26" s="12">
        <f t="shared" si="18"/>
        <v>7408967.25</v>
      </c>
      <c r="DV26" s="12">
        <f t="shared" si="18"/>
        <v>10541.36</v>
      </c>
      <c r="DW26" s="12">
        <f t="shared" si="18"/>
        <v>4181.74</v>
      </c>
      <c r="DX26" s="12">
        <f t="shared" si="18"/>
        <v>596061.85</v>
      </c>
      <c r="DY26" s="12">
        <f t="shared" si="18"/>
        <v>0</v>
      </c>
      <c r="DZ26" s="12">
        <f t="shared" si="18"/>
        <v>873.42103561559998</v>
      </c>
      <c r="EA26" s="12">
        <f t="shared" si="18"/>
        <v>0</v>
      </c>
      <c r="EB26" s="12">
        <f t="shared" si="18"/>
        <v>0</v>
      </c>
      <c r="EC26" s="12">
        <f t="shared" si="18"/>
        <v>653808.61</v>
      </c>
      <c r="ED26" s="12">
        <f t="shared" si="18"/>
        <v>365767.81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7064.93</v>
      </c>
      <c r="EI26" s="12">
        <f t="shared" si="18"/>
        <v>0</v>
      </c>
      <c r="EJ26" s="12">
        <f t="shared" si="18"/>
        <v>9035146.8800000008</v>
      </c>
      <c r="EK26" s="12">
        <f t="shared" si="18"/>
        <v>9018621.9900000002</v>
      </c>
      <c r="EL26" s="12">
        <f t="shared" si="18"/>
        <v>9459.9599999999991</v>
      </c>
      <c r="EM26" s="12">
        <f t="shared" ref="EM26:FR26" si="19">EM261</f>
        <v>0</v>
      </c>
      <c r="EN26" s="12">
        <f t="shared" si="19"/>
        <v>7408967.25</v>
      </c>
      <c r="EO26" s="12">
        <f t="shared" si="19"/>
        <v>7401902.3200000003</v>
      </c>
      <c r="EP26" s="12">
        <f t="shared" si="19"/>
        <v>0</v>
      </c>
      <c r="EQ26" s="12">
        <f t="shared" si="19"/>
        <v>7401902.3200000003</v>
      </c>
      <c r="ER26" s="12">
        <f t="shared" si="19"/>
        <v>7064.93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7064.93</v>
      </c>
      <c r="FR26" s="12">
        <f t="shared" si="19"/>
        <v>0</v>
      </c>
      <c r="FS26" s="12">
        <f t="shared" ref="FS26:GX26" si="20">FS261</f>
        <v>9035146.8800000008</v>
      </c>
      <c r="FT26" s="12">
        <f t="shared" si="20"/>
        <v>9018621.9900000002</v>
      </c>
      <c r="FU26" s="12">
        <f t="shared" si="20"/>
        <v>9459.9599999999991</v>
      </c>
      <c r="FV26" s="12">
        <f t="shared" si="20"/>
        <v>0</v>
      </c>
      <c r="FW26" s="12">
        <f t="shared" si="20"/>
        <v>7408967.25</v>
      </c>
      <c r="FX26" s="12">
        <f t="shared" si="20"/>
        <v>7401902.3200000003</v>
      </c>
      <c r="FY26" s="12">
        <f t="shared" si="20"/>
        <v>0</v>
      </c>
      <c r="FZ26" s="12">
        <f t="shared" si="20"/>
        <v>7401902.3200000003</v>
      </c>
      <c r="GA26" s="12">
        <f t="shared" si="20"/>
        <v>7064.93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ROW(SmtRes!A22)</f>
        <v>22</v>
      </c>
      <c r="D28" s="2">
        <f>ROW(EtalonRes!A10)</f>
        <v>10</v>
      </c>
      <c r="E28" s="2" t="s">
        <v>20</v>
      </c>
      <c r="F28" s="2" t="s">
        <v>21</v>
      </c>
      <c r="G28" s="2" t="s">
        <v>22</v>
      </c>
      <c r="H28" s="2" t="s">
        <v>23</v>
      </c>
      <c r="I28" s="2">
        <f>ROUND((1+9+11+13+23+2+10+13+18+6+17+2+8)/100,9)</f>
        <v>1.33</v>
      </c>
      <c r="J28" s="2">
        <v>0</v>
      </c>
      <c r="K28" s="2">
        <f>ROUND((1+9+11+13+23+2+10+13+18+6+17+2+8)/100,9)</f>
        <v>1.33</v>
      </c>
      <c r="L28" s="2"/>
      <c r="M28" s="2"/>
      <c r="N28" s="2"/>
      <c r="O28" s="2">
        <f t="shared" ref="O28:O91" si="21">ROUND(CP28,2)</f>
        <v>4822.83</v>
      </c>
      <c r="P28" s="2">
        <f t="shared" ref="P28:P91" si="22">ROUND((ROUND((AC28*AW28*I28),2)*BC28),2)</f>
        <v>2764.88</v>
      </c>
      <c r="Q28" s="2">
        <f>(ROUND((ROUND((((((ET28*1.03)*1.25)*1.2))*AV28*I28),2)*BB28),2)+ROUND((ROUND(((AE28-((((EU28*1.03)*1.25)*1.2)))*AV28*I28),2)*BS28),2))</f>
        <v>209.06</v>
      </c>
      <c r="R28" s="2">
        <f>(ROUND((ROUND((((((EU28*1.03)*1.25)*1.2))*AV28*I28),2)*BS28),2)+ROUND((ROUND(((AE28-((((EU28*1.03)*1.25)*1.2)))*AV28*I28),2)*BS28),2))</f>
        <v>22.58</v>
      </c>
      <c r="S28" s="2">
        <f t="shared" ref="S28:S91" si="23">ROUND((ROUND((AF28*AV28*I28),2)*BA28),2)</f>
        <v>1848.89</v>
      </c>
      <c r="T28" s="2">
        <f t="shared" ref="T28:T91" si="24">ROUND(CU28*I28,2)</f>
        <v>0</v>
      </c>
      <c r="U28" s="2">
        <f t="shared" ref="U28:U91" si="25">CV28*I28</f>
        <v>150.67908466379998</v>
      </c>
      <c r="V28" s="2">
        <f t="shared" ref="V28:V91" si="26">CW28*I28</f>
        <v>0</v>
      </c>
      <c r="W28" s="2">
        <f t="shared" ref="W28:W91" si="27">ROUND(CX28*I28,2)</f>
        <v>0</v>
      </c>
      <c r="X28" s="2">
        <f>(ROUND((((S28+ROUND((ROUND((((((EU28*1.03)*1.25)*1.2))*AV28*I28),2)*BS28),2))*AT28)/100),2)+ROUND(((ROUND((ROUND(((AE28-((((EU28*1.03)*1.25)*1.2)))*AV28*I28),2)*BS28),2)*AT28)/100),2))</f>
        <v>2039.9</v>
      </c>
      <c r="Y28" s="2">
        <f>(ROUND((((S28+ROUND((ROUND((((((EU28*1.03)*1.25)*1.2))*AV28*I28),2)*BS28),2))*AU28)/100),2)+ROUND(((ROUND((ROUND(((AE28-((((EU28*1.03)*1.25)*1.2)))*AV28*I28),2)*BS28),2)*AU28)/100),2))</f>
        <v>1141.5999999999999</v>
      </c>
      <c r="Z28" s="2"/>
      <c r="AA28" s="2">
        <v>86551701</v>
      </c>
      <c r="AB28" s="2">
        <f t="shared" ref="AB28:AB91" si="28">ROUND((AC28+AD28+AF28),6)</f>
        <v>3529.0309900000002</v>
      </c>
      <c r="AC28" s="2">
        <f>ROUND(((((ES28*1)*1)*1)),6)</f>
        <v>2078.86</v>
      </c>
      <c r="AD28" s="2">
        <f>ROUND(((((((ET28*1.03)*1.25)*1.2))-((((EU28*1.03)*1.25)*1.2)))+AE28),6)</f>
        <v>147.31575000000001</v>
      </c>
      <c r="AE28" s="2">
        <f>ROUND(((((EU28*1.03)*1.25)*1.2)),6)</f>
        <v>15.913500000000001</v>
      </c>
      <c r="AF28" s="2">
        <f>ROUND(((((EV28*1.03)*1.15)*1.2)),6)</f>
        <v>1302.8552400000001</v>
      </c>
      <c r="AG28" s="2">
        <f t="shared" ref="AG28:AG91" si="29">ROUND((AP28),6)</f>
        <v>0</v>
      </c>
      <c r="AH28" s="2">
        <f>((((EW28*1.03)*1.15)*1.2))</f>
        <v>106.17857999999998</v>
      </c>
      <c r="AI28" s="2">
        <f>((((EX28*1.03)*1.25)*1.2))</f>
        <v>0</v>
      </c>
      <c r="AJ28" s="2">
        <f t="shared" ref="AJ28:AJ91" si="30">(AS28)</f>
        <v>0</v>
      </c>
      <c r="AK28" s="2">
        <v>3090.81</v>
      </c>
      <c r="AL28" s="2">
        <v>2078.86</v>
      </c>
      <c r="AM28" s="2">
        <v>95.35</v>
      </c>
      <c r="AN28" s="2">
        <v>10.3</v>
      </c>
      <c r="AO28" s="2">
        <v>916.6</v>
      </c>
      <c r="AP28" s="2">
        <v>0</v>
      </c>
      <c r="AQ28" s="2">
        <v>74.7</v>
      </c>
      <c r="AR28" s="2">
        <v>0</v>
      </c>
      <c r="AS28" s="2">
        <v>0</v>
      </c>
      <c r="AT28" s="2">
        <v>109</v>
      </c>
      <c r="AU28" s="2">
        <v>61</v>
      </c>
      <c r="AV28" s="2">
        <v>1.0669999999999999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24</v>
      </c>
      <c r="BK28" s="2"/>
      <c r="BL28" s="2"/>
      <c r="BM28" s="2">
        <v>23</v>
      </c>
      <c r="BN28" s="2">
        <v>0</v>
      </c>
      <c r="BO28" s="2" t="s">
        <v>21</v>
      </c>
      <c r="BP28" s="2">
        <v>1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109</v>
      </c>
      <c r="CA28" s="2">
        <v>61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961</v>
      </c>
      <c r="CO28" s="2">
        <v>0</v>
      </c>
      <c r="CP28" s="2">
        <f t="shared" ref="CP28:CP91" si="31">(P28+Q28+S28)</f>
        <v>4822.83</v>
      </c>
      <c r="CQ28" s="2">
        <f t="shared" ref="CQ28:CQ91" si="32">ROUND((ROUND((AC28*AW28*1),2)*BC28),2)</f>
        <v>2078.86</v>
      </c>
      <c r="CR28" s="2">
        <f>(ROUND((ROUND((((((ET28*1.03)*1.25)*1.2))*AV28*1),2)*BB28),2)+ROUND((ROUND(((AE28-((((EU28*1.03)*1.25)*1.2)))*AV28*1),2)*BS28),2))</f>
        <v>157.19</v>
      </c>
      <c r="CS28" s="2">
        <f>(ROUND((ROUND((((((EU28*1.03)*1.25)*1.2))*AV28*1),2)*BS28),2)+ROUND((ROUND(((AE28-((((EU28*1.03)*1.25)*1.2)))*AV28*1),2)*BS28),2))</f>
        <v>16.98</v>
      </c>
      <c r="CT28" s="2">
        <f t="shared" ref="CT28:CT91" si="33">ROUND((ROUND((AF28*AV28*1),2)*BA28),2)</f>
        <v>1390.15</v>
      </c>
      <c r="CU28" s="2">
        <f t="shared" ref="CU28:CU91" si="34">AG28</f>
        <v>0</v>
      </c>
      <c r="CV28" s="2">
        <f t="shared" ref="CV28:CV91" si="35">(AH28*AV28)</f>
        <v>113.29254485999998</v>
      </c>
      <c r="CW28" s="2">
        <f t="shared" ref="CW28:CW91" si="36">AI28</f>
        <v>0</v>
      </c>
      <c r="CX28" s="2">
        <f t="shared" ref="CX28:CX91" si="37">AJ28</f>
        <v>0</v>
      </c>
      <c r="CY28" s="2">
        <f>(ROUND((((S28+ROUND((ROUND((((((EU28*1.03)*1.25)*1.2))*AV28*1),2)*BS28),2))*AT28)/100),2)+ROUND(((ROUND((ROUND(((AE28-((((EU28*1.03)*1.25)*1.2)))*AV28*1),2)*BS28),2)*AT28)/100),2))</f>
        <v>2033.8</v>
      </c>
      <c r="CZ28" s="2">
        <f>(ROUND((((S28+ROUND((ROUND((((((EU28*1.03)*1.25)*1.2))*AV28*1),2)*BS28),2))*AU28)/100),2)+ROUND(((ROUND((ROUND(((AE28-((((EU28*1.03)*1.25)*1.2)))*AV28*1),2)*BS28),2)*AU28)/100),2))</f>
        <v>1138.18</v>
      </c>
      <c r="DA28" s="2"/>
      <c r="DB28" s="2">
        <v>1</v>
      </c>
      <c r="DC28" s="2" t="s">
        <v>3</v>
      </c>
      <c r="DD28" s="2" t="s">
        <v>25</v>
      </c>
      <c r="DE28" s="2" t="s">
        <v>26</v>
      </c>
      <c r="DF28" s="2" t="s">
        <v>26</v>
      </c>
      <c r="DG28" s="2" t="s">
        <v>27</v>
      </c>
      <c r="DH28" s="2" t="s">
        <v>3</v>
      </c>
      <c r="DI28" s="2" t="s">
        <v>27</v>
      </c>
      <c r="DJ28" s="2" t="s">
        <v>26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1010</v>
      </c>
      <c r="DV28" s="2" t="s">
        <v>23</v>
      </c>
      <c r="DW28" s="2" t="s">
        <v>23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85635395</v>
      </c>
      <c r="EF28" s="2">
        <v>30</v>
      </c>
      <c r="EG28" s="2" t="s">
        <v>28</v>
      </c>
      <c r="EH28" s="2">
        <v>0</v>
      </c>
      <c r="EI28" s="2" t="s">
        <v>3</v>
      </c>
      <c r="EJ28" s="2">
        <v>1</v>
      </c>
      <c r="EK28" s="2">
        <v>23</v>
      </c>
      <c r="EL28" s="2" t="s">
        <v>29</v>
      </c>
      <c r="EM28" s="2" t="s">
        <v>30</v>
      </c>
      <c r="EN28" s="2"/>
      <c r="EO28" s="2" t="s">
        <v>31</v>
      </c>
      <c r="EP28" s="2"/>
      <c r="EQ28" s="2">
        <v>131072</v>
      </c>
      <c r="ER28" s="2">
        <v>3090.81</v>
      </c>
      <c r="ES28" s="2">
        <v>2078.86</v>
      </c>
      <c r="ET28" s="2">
        <v>95.35</v>
      </c>
      <c r="EU28" s="2">
        <v>10.3</v>
      </c>
      <c r="EV28" s="2">
        <v>916.6</v>
      </c>
      <c r="EW28" s="2">
        <v>74.7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109</v>
      </c>
      <c r="FY28" s="2">
        <v>61</v>
      </c>
      <c r="FZ28" s="2"/>
      <c r="GA28" s="2" t="s">
        <v>3</v>
      </c>
      <c r="GB28" s="2"/>
      <c r="GC28" s="2"/>
      <c r="GD28" s="2">
        <v>1</v>
      </c>
      <c r="GE28" s="2"/>
      <c r="GF28" s="2">
        <v>-468095277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91" si="38">ROUND(IF(AND(BH28=3,BI28=3,FS28&lt;&gt;0),P28,0),2)</f>
        <v>0</v>
      </c>
      <c r="GM28" s="2">
        <f t="shared" ref="GM28:GM91" si="39">ROUND(O28+X28+Y28,2)+GX28</f>
        <v>8004.33</v>
      </c>
      <c r="GN28" s="2">
        <f t="shared" ref="GN28:GN91" si="40">IF(OR(BI28=0,BI28=1),GM28-GX28,0)</f>
        <v>8004.33</v>
      </c>
      <c r="GO28" s="2">
        <f t="shared" ref="GO28:GO91" si="41">IF(BI28=2,GM28-GX28,0)</f>
        <v>0</v>
      </c>
      <c r="GP28" s="2">
        <f t="shared" ref="GP28:GP91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91" si="43">ROUND((GT28),6)</f>
        <v>0</v>
      </c>
      <c r="GW28" s="2">
        <v>1</v>
      </c>
      <c r="GX28" s="2">
        <f t="shared" ref="GX28:GX91" si="44">ROUND(HC28*I28,2)</f>
        <v>0</v>
      </c>
      <c r="GY28" s="2"/>
      <c r="GZ28" s="2"/>
      <c r="HA28" s="2">
        <v>0</v>
      </c>
      <c r="HB28" s="2">
        <v>0</v>
      </c>
      <c r="HC28" s="2">
        <f t="shared" ref="HC28:HC91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ROW(SmtRes!A44)</f>
        <v>44</v>
      </c>
      <c r="D29" s="3">
        <f>ROW(EtalonRes!A20)</f>
        <v>20</v>
      </c>
      <c r="E29" s="3" t="s">
        <v>20</v>
      </c>
      <c r="F29" s="3" t="s">
        <v>21</v>
      </c>
      <c r="G29" s="3" t="s">
        <v>22</v>
      </c>
      <c r="H29" s="3" t="s">
        <v>23</v>
      </c>
      <c r="I29" s="3">
        <f>ROUND((1+9+11+13+23+2+10+13+18+6+17+2+8)/100,9)</f>
        <v>1.33</v>
      </c>
      <c r="J29" s="3">
        <v>0</v>
      </c>
      <c r="K29" s="3">
        <f>ROUND((1+9+11+13+23+2+10+13+18+6+17+2+8)/100,9)</f>
        <v>1.33</v>
      </c>
      <c r="O29" s="3">
        <f t="shared" si="21"/>
        <v>164921.66</v>
      </c>
      <c r="P29" s="3">
        <f t="shared" si="22"/>
        <v>57592.45</v>
      </c>
      <c r="Q29" s="3">
        <f>(ROUND((ROUND((((((ET29*1.03)*1.25)*1.2))*AV29*I29),2)*BB29),2)+ROUND((ROUND(((AE29-((((EU29*1.03)*1.25)*1.2)))*AV29*I29),2)*BS29),2))</f>
        <v>3144.26</v>
      </c>
      <c r="R29" s="3">
        <f>(ROUND((ROUND((((((EU29*1.03)*1.25)*1.2))*AV29*I29),2)*BS29),2)+ROUND((ROUND(((AE29-((((EU29*1.03)*1.25)*1.2)))*AV29*I29),2)*BS29),2))</f>
        <v>1272.3800000000001</v>
      </c>
      <c r="S29" s="3">
        <f t="shared" si="23"/>
        <v>104184.95</v>
      </c>
      <c r="T29" s="3">
        <f t="shared" si="24"/>
        <v>0</v>
      </c>
      <c r="U29" s="3">
        <f t="shared" si="25"/>
        <v>150.67908466379998</v>
      </c>
      <c r="V29" s="3">
        <f t="shared" si="26"/>
        <v>0</v>
      </c>
      <c r="W29" s="3">
        <f t="shared" si="27"/>
        <v>0</v>
      </c>
      <c r="X29" s="3">
        <f>(ROUND((((S29+ROUND((ROUND((((((EU29*1.03)*1.25)*1.2))*AV29*I29),2)*BS29),2))*AT29)/100),2)+ROUND(((ROUND((ROUND(((AE29-((((EU29*1.03)*1.25)*1.2)))*AV29*I29),2)*BS29),2)*AT29)/100),2))</f>
        <v>114948.49</v>
      </c>
      <c r="Y29" s="3">
        <f>(ROUND((((S29+ROUND((ROUND((((((EU29*1.03)*1.25)*1.2))*AV29*I29),2)*BS29),2))*AU29)/100),2)+ROUND(((ROUND((ROUND(((AE29-((((EU29*1.03)*1.25)*1.2)))*AV29*I29),2)*BS29),2)*AU29)/100),2))</f>
        <v>64328.97</v>
      </c>
      <c r="AA29" s="3">
        <v>86551703</v>
      </c>
      <c r="AB29" s="3">
        <f t="shared" si="28"/>
        <v>3529.0309900000002</v>
      </c>
      <c r="AC29" s="3">
        <f>ROUND(((((ES29*1)*1)*1)),6)</f>
        <v>2078.86</v>
      </c>
      <c r="AD29" s="3">
        <f>ROUND(((((((ET29*1.03)*1.25)*1.2))-((((EU29*1.03)*1.25)*1.2)))+AE29),6)</f>
        <v>147.31575000000001</v>
      </c>
      <c r="AE29" s="3">
        <f>ROUND(((((EU29*1.03)*1.25)*1.2)),6)</f>
        <v>15.913500000000001</v>
      </c>
      <c r="AF29" s="3">
        <f>ROUND(((((EV29*1.03)*1.15)*1.2)),6)</f>
        <v>1302.8552400000001</v>
      </c>
      <c r="AG29" s="3">
        <f t="shared" si="29"/>
        <v>0</v>
      </c>
      <c r="AH29" s="3">
        <f>((((EW29*1.03)*1.15)*1.2))</f>
        <v>106.17857999999998</v>
      </c>
      <c r="AI29" s="3">
        <f>((((EX29*1.03)*1.25)*1.2))</f>
        <v>0</v>
      </c>
      <c r="AJ29" s="3">
        <f t="shared" si="30"/>
        <v>0</v>
      </c>
      <c r="AK29" s="3">
        <v>3090.81</v>
      </c>
      <c r="AL29" s="3">
        <v>2078.86</v>
      </c>
      <c r="AM29" s="3">
        <v>95.35</v>
      </c>
      <c r="AN29" s="3">
        <v>10.3</v>
      </c>
      <c r="AO29" s="3">
        <v>916.6</v>
      </c>
      <c r="AP29" s="3">
        <v>0</v>
      </c>
      <c r="AQ29" s="3">
        <v>74.7</v>
      </c>
      <c r="AR29" s="3">
        <v>0</v>
      </c>
      <c r="AS29" s="3">
        <v>0</v>
      </c>
      <c r="AT29" s="3">
        <v>109</v>
      </c>
      <c r="AU29" s="3">
        <v>61</v>
      </c>
      <c r="AV29" s="3">
        <v>1.0669999999999999</v>
      </c>
      <c r="AW29" s="3">
        <v>1</v>
      </c>
      <c r="AZ29" s="3">
        <v>1</v>
      </c>
      <c r="BA29" s="3">
        <v>56.35</v>
      </c>
      <c r="BB29" s="3">
        <v>15.04</v>
      </c>
      <c r="BC29" s="3">
        <v>20.83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1</v>
      </c>
      <c r="BJ29" s="3" t="s">
        <v>24</v>
      </c>
      <c r="BM29" s="3">
        <v>23</v>
      </c>
      <c r="BN29" s="3">
        <v>0</v>
      </c>
      <c r="BO29" s="3" t="s">
        <v>21</v>
      </c>
      <c r="BP29" s="3">
        <v>1</v>
      </c>
      <c r="BQ29" s="3">
        <v>30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109</v>
      </c>
      <c r="CA29" s="3">
        <v>61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961</v>
      </c>
      <c r="CO29" s="3">
        <v>0</v>
      </c>
      <c r="CP29" s="3">
        <f t="shared" si="31"/>
        <v>164921.66</v>
      </c>
      <c r="CQ29" s="3">
        <f t="shared" si="32"/>
        <v>43302.65</v>
      </c>
      <c r="CR29" s="3">
        <f>(ROUND((ROUND((((((ET29*1.03)*1.25)*1.2))*AV29*1),2)*BB29),2)+ROUND((ROUND(((AE29-((((EU29*1.03)*1.25)*1.2)))*AV29*1),2)*BS29),2))</f>
        <v>2364.14</v>
      </c>
      <c r="CS29" s="3">
        <f>(ROUND((ROUND((((((EU29*1.03)*1.25)*1.2))*AV29*1),2)*BS29),2)+ROUND((ROUND(((AE29-((((EU29*1.03)*1.25)*1.2)))*AV29*1),2)*BS29),2))</f>
        <v>956.82</v>
      </c>
      <c r="CT29" s="3">
        <f t="shared" si="33"/>
        <v>78334.95</v>
      </c>
      <c r="CU29" s="3">
        <f t="shared" si="34"/>
        <v>0</v>
      </c>
      <c r="CV29" s="3">
        <f t="shared" si="35"/>
        <v>113.29254485999998</v>
      </c>
      <c r="CW29" s="3">
        <f t="shared" si="36"/>
        <v>0</v>
      </c>
      <c r="CX29" s="3">
        <f t="shared" si="37"/>
        <v>0</v>
      </c>
      <c r="CY29" s="3">
        <f>(ROUND((((S29+ROUND((ROUND((((((EU29*1.03)*1.25)*1.2))*AV29*1),2)*BS29),2))*AT29)/100),2)+ROUND(((ROUND((ROUND(((AE29-((((EU29*1.03)*1.25)*1.2)))*AV29*1),2)*BS29),2)*AT29)/100),2))</f>
        <v>114604.53</v>
      </c>
      <c r="CZ29" s="3">
        <f>(ROUND((((S29+ROUND((ROUND((((((EU29*1.03)*1.25)*1.2))*AV29*1),2)*BS29),2))*AU29)/100),2)+ROUND(((ROUND((ROUND(((AE29-((((EU29*1.03)*1.25)*1.2)))*AV29*1),2)*BS29),2)*AU29)/100),2))</f>
        <v>64136.480000000003</v>
      </c>
      <c r="DB29" s="3">
        <v>4</v>
      </c>
      <c r="DC29" s="3" t="s">
        <v>3</v>
      </c>
      <c r="DD29" s="3" t="s">
        <v>25</v>
      </c>
      <c r="DE29" s="3" t="s">
        <v>26</v>
      </c>
      <c r="DF29" s="3" t="s">
        <v>26</v>
      </c>
      <c r="DG29" s="3" t="s">
        <v>27</v>
      </c>
      <c r="DH29" s="3" t="s">
        <v>3</v>
      </c>
      <c r="DI29" s="3" t="s">
        <v>27</v>
      </c>
      <c r="DJ29" s="3" t="s">
        <v>26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1010</v>
      </c>
      <c r="DV29" s="3" t="s">
        <v>23</v>
      </c>
      <c r="DW29" s="3" t="s">
        <v>23</v>
      </c>
      <c r="DX29" s="3">
        <v>100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85635395</v>
      </c>
      <c r="EF29" s="3">
        <v>30</v>
      </c>
      <c r="EG29" s="3" t="s">
        <v>28</v>
      </c>
      <c r="EH29" s="3">
        <v>0</v>
      </c>
      <c r="EI29" s="3" t="s">
        <v>3</v>
      </c>
      <c r="EJ29" s="3">
        <v>1</v>
      </c>
      <c r="EK29" s="3">
        <v>23</v>
      </c>
      <c r="EL29" s="3" t="s">
        <v>29</v>
      </c>
      <c r="EM29" s="3" t="s">
        <v>30</v>
      </c>
      <c r="EO29" s="3" t="s">
        <v>31</v>
      </c>
      <c r="EQ29" s="3">
        <v>131072</v>
      </c>
      <c r="ER29" s="3">
        <v>3090.81</v>
      </c>
      <c r="ES29" s="3">
        <v>2078.86</v>
      </c>
      <c r="ET29" s="3">
        <v>95.35</v>
      </c>
      <c r="EU29" s="3">
        <v>10.3</v>
      </c>
      <c r="EV29" s="3">
        <v>916.6</v>
      </c>
      <c r="EW29" s="3">
        <v>74.7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109</v>
      </c>
      <c r="FY29" s="3">
        <v>61</v>
      </c>
      <c r="GA29" s="3" t="s">
        <v>3</v>
      </c>
      <c r="GD29" s="3">
        <v>1</v>
      </c>
      <c r="GF29" s="3">
        <v>-468095277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8"/>
        <v>0</v>
      </c>
      <c r="GM29" s="3">
        <f t="shared" si="39"/>
        <v>344199.12</v>
      </c>
      <c r="GN29" s="3">
        <f t="shared" si="40"/>
        <v>344199.12</v>
      </c>
      <c r="GO29" s="3">
        <f t="shared" si="41"/>
        <v>0</v>
      </c>
      <c r="GP29" s="3">
        <f t="shared" si="42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3"/>
        <v>0</v>
      </c>
      <c r="GW29" s="3">
        <v>1</v>
      </c>
      <c r="GX29" s="3">
        <f t="shared" si="44"/>
        <v>0</v>
      </c>
      <c r="HA29" s="3">
        <v>0</v>
      </c>
      <c r="HB29" s="3">
        <v>0</v>
      </c>
      <c r="HC29" s="3">
        <f t="shared" si="45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18</v>
      </c>
      <c r="B30" s="2">
        <v>1</v>
      </c>
      <c r="C30" s="2">
        <v>10</v>
      </c>
      <c r="D30" s="2"/>
      <c r="E30" s="2" t="s">
        <v>32</v>
      </c>
      <c r="F30" s="2" t="s">
        <v>33</v>
      </c>
      <c r="G30" s="2" t="s">
        <v>34</v>
      </c>
      <c r="H30" s="2" t="s">
        <v>35</v>
      </c>
      <c r="I30" s="2">
        <f>I28*J30</f>
        <v>1</v>
      </c>
      <c r="J30" s="2">
        <v>0.75187969924812026</v>
      </c>
      <c r="K30" s="2">
        <v>0.75187999999999999</v>
      </c>
      <c r="L30" s="2"/>
      <c r="M30" s="2"/>
      <c r="N30" s="2"/>
      <c r="O30" s="2">
        <f t="shared" si="21"/>
        <v>373.26</v>
      </c>
      <c r="P30" s="2">
        <f t="shared" si="22"/>
        <v>373.26</v>
      </c>
      <c r="Q30" s="2">
        <f t="shared" ref="Q30:Q55" si="46">(ROUND((ROUND(((ET30)*AV30*I30),2)*BB30),2)+ROUND((ROUND(((AE30-(EU30))*AV30*I30),2)*BS30),2))</f>
        <v>0</v>
      </c>
      <c r="R30" s="2">
        <f t="shared" ref="R30:R55" si="47">(ROUND((ROUND(((EU30)*AV30*I30),2)*BS30),2)+ROUND((ROUND(((AE30-(EU30))*AV30*I30),2)*BS30),2))</f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 t="shared" ref="X30:X55" si="48">(ROUND((((S30+ROUND((ROUND(((EU30)*AV30*I30),2)*BS30),2))*AT30)/100),2)+ROUND(((ROUND((ROUND(((AE30-(EU30))*AV30*I30),2)*BS30),2)*AT30)/100),2))</f>
        <v>0</v>
      </c>
      <c r="Y30" s="2">
        <f t="shared" ref="Y30:Y55" si="49">(ROUND((((S30+ROUND((ROUND(((EU30)*AV30*I30),2)*BS30),2))*AU30)/100),2)+ROUND(((ROUND((ROUND(((AE30-(EU30))*AV30*I30),2)*BS30),2)*AU30)/100),2))</f>
        <v>0</v>
      </c>
      <c r="Z30" s="2"/>
      <c r="AA30" s="2">
        <v>86551701</v>
      </c>
      <c r="AB30" s="2">
        <f t="shared" si="28"/>
        <v>373.26</v>
      </c>
      <c r="AC30" s="2">
        <f t="shared" ref="AC30:AC55" si="50">ROUND((ES30),6)</f>
        <v>373.26</v>
      </c>
      <c r="AD30" s="2">
        <f t="shared" ref="AD30:AD55" si="51">ROUND((((ET30)-(EU30))+AE30),6)</f>
        <v>0</v>
      </c>
      <c r="AE30" s="2">
        <f t="shared" ref="AE30:AE55" si="52">ROUND((EU30),6)</f>
        <v>0</v>
      </c>
      <c r="AF30" s="2">
        <f t="shared" ref="AF30:AF55" si="53">ROUND((EV30),6)</f>
        <v>0</v>
      </c>
      <c r="AG30" s="2">
        <f t="shared" si="29"/>
        <v>0</v>
      </c>
      <c r="AH30" s="2">
        <f t="shared" ref="AH30:AH55" si="54">(EW30)</f>
        <v>0</v>
      </c>
      <c r="AI30" s="2">
        <f t="shared" ref="AI30:AI55" si="55">(EX30)</f>
        <v>0</v>
      </c>
      <c r="AJ30" s="2">
        <f t="shared" si="30"/>
        <v>0</v>
      </c>
      <c r="AK30" s="2">
        <v>373.26</v>
      </c>
      <c r="AL30" s="2">
        <v>373.26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109</v>
      </c>
      <c r="AU30" s="2">
        <v>61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1</v>
      </c>
      <c r="BJ30" s="2" t="s">
        <v>3</v>
      </c>
      <c r="BK30" s="2"/>
      <c r="BL30" s="2"/>
      <c r="BM30" s="2">
        <v>23</v>
      </c>
      <c r="BN30" s="2">
        <v>0</v>
      </c>
      <c r="BO30" s="2" t="s">
        <v>3</v>
      </c>
      <c r="BP30" s="2">
        <v>0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109</v>
      </c>
      <c r="CA30" s="2">
        <v>61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1"/>
        <v>373.26</v>
      </c>
      <c r="CQ30" s="2">
        <f t="shared" si="32"/>
        <v>373.26</v>
      </c>
      <c r="CR30" s="2">
        <f t="shared" ref="CR30:CR55" si="56">(ROUND((ROUND(((ET30)*AV30*1),2)*BB30),2)+ROUND((ROUND(((AE30-(EU30))*AV30*1),2)*BS30),2))</f>
        <v>0</v>
      </c>
      <c r="CS30" s="2">
        <f t="shared" ref="CS30:CS55" si="57">(ROUND((ROUND(((EU30)*AV30*1),2)*BS30),2)+ROUND((ROUND(((AE30-(EU30))*AV30*1),2)*BS30),2))</f>
        <v>0</v>
      </c>
      <c r="CT30" s="2">
        <f t="shared" si="33"/>
        <v>0</v>
      </c>
      <c r="CU30" s="2">
        <f t="shared" si="34"/>
        <v>0</v>
      </c>
      <c r="CV30" s="2">
        <f t="shared" si="35"/>
        <v>0</v>
      </c>
      <c r="CW30" s="2">
        <f t="shared" si="36"/>
        <v>0</v>
      </c>
      <c r="CX30" s="2">
        <f t="shared" si="37"/>
        <v>0</v>
      </c>
      <c r="CY30" s="2">
        <f t="shared" ref="CY30:CY55" si="58">(ROUND((((S30+ROUND((ROUND(((EU30)*AV30*1),2)*BS30),2))*AT30)/100),2)+ROUND(((ROUND((ROUND(((AE30-(EU30))*AV30*1),2)*BS30),2)*AT30)/100),2))</f>
        <v>0</v>
      </c>
      <c r="CZ30" s="2">
        <f t="shared" ref="CZ30:CZ55" si="59"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35</v>
      </c>
      <c r="DW30" s="2" t="s">
        <v>35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85635395</v>
      </c>
      <c r="EF30" s="2">
        <v>30</v>
      </c>
      <c r="EG30" s="2" t="s">
        <v>28</v>
      </c>
      <c r="EH30" s="2">
        <v>0</v>
      </c>
      <c r="EI30" s="2" t="s">
        <v>3</v>
      </c>
      <c r="EJ30" s="2">
        <v>1</v>
      </c>
      <c r="EK30" s="2">
        <v>23</v>
      </c>
      <c r="EL30" s="2" t="s">
        <v>29</v>
      </c>
      <c r="EM30" s="2" t="s">
        <v>30</v>
      </c>
      <c r="EN30" s="2"/>
      <c r="EO30" s="2" t="s">
        <v>3</v>
      </c>
      <c r="EP30" s="2"/>
      <c r="EQ30" s="2">
        <v>0</v>
      </c>
      <c r="ER30" s="2">
        <v>0</v>
      </c>
      <c r="ES30" s="2">
        <v>373.26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109</v>
      </c>
      <c r="FY30" s="2">
        <v>61</v>
      </c>
      <c r="FZ30" s="2"/>
      <c r="GA30" s="2" t="s">
        <v>36</v>
      </c>
      <c r="GB30" s="2"/>
      <c r="GC30" s="2"/>
      <c r="GD30" s="2">
        <v>1</v>
      </c>
      <c r="GE30" s="2"/>
      <c r="GF30" s="2">
        <v>2083950908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8"/>
        <v>0</v>
      </c>
      <c r="GM30" s="2">
        <f t="shared" si="39"/>
        <v>373.26</v>
      </c>
      <c r="GN30" s="2">
        <f t="shared" si="40"/>
        <v>373.26</v>
      </c>
      <c r="GO30" s="2">
        <f t="shared" si="41"/>
        <v>0</v>
      </c>
      <c r="GP30" s="2">
        <f t="shared" si="42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37</v>
      </c>
      <c r="HF30" s="2" t="s">
        <v>38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18</v>
      </c>
      <c r="B31" s="3">
        <v>1</v>
      </c>
      <c r="C31" s="3">
        <v>32</v>
      </c>
      <c r="E31" s="3" t="s">
        <v>32</v>
      </c>
      <c r="F31" s="3" t="s">
        <v>33</v>
      </c>
      <c r="G31" s="3" t="s">
        <v>34</v>
      </c>
      <c r="H31" s="3" t="s">
        <v>35</v>
      </c>
      <c r="I31" s="3">
        <f>I29*J31</f>
        <v>1</v>
      </c>
      <c r="J31" s="3">
        <v>0.75187969924812026</v>
      </c>
      <c r="K31" s="3">
        <v>0.75187999999999999</v>
      </c>
      <c r="O31" s="3">
        <f t="shared" si="21"/>
        <v>3672.88</v>
      </c>
      <c r="P31" s="3">
        <f t="shared" si="22"/>
        <v>3672.88</v>
      </c>
      <c r="Q31" s="3">
        <f t="shared" si="46"/>
        <v>0</v>
      </c>
      <c r="R31" s="3">
        <f t="shared" si="47"/>
        <v>0</v>
      </c>
      <c r="S31" s="3">
        <f t="shared" si="23"/>
        <v>0</v>
      </c>
      <c r="T31" s="3">
        <f t="shared" si="24"/>
        <v>0</v>
      </c>
      <c r="U31" s="3">
        <f t="shared" si="25"/>
        <v>0</v>
      </c>
      <c r="V31" s="3">
        <f t="shared" si="26"/>
        <v>0</v>
      </c>
      <c r="W31" s="3">
        <f t="shared" si="27"/>
        <v>0</v>
      </c>
      <c r="X31" s="3">
        <f t="shared" si="48"/>
        <v>0</v>
      </c>
      <c r="Y31" s="3">
        <f t="shared" si="49"/>
        <v>0</v>
      </c>
      <c r="AA31" s="3">
        <v>86551703</v>
      </c>
      <c r="AB31" s="3">
        <f t="shared" si="28"/>
        <v>373.26</v>
      </c>
      <c r="AC31" s="3">
        <f t="shared" si="50"/>
        <v>373.26</v>
      </c>
      <c r="AD31" s="3">
        <f t="shared" si="51"/>
        <v>0</v>
      </c>
      <c r="AE31" s="3">
        <f t="shared" si="52"/>
        <v>0</v>
      </c>
      <c r="AF31" s="3">
        <f t="shared" si="53"/>
        <v>0</v>
      </c>
      <c r="AG31" s="3">
        <f t="shared" si="29"/>
        <v>0</v>
      </c>
      <c r="AH31" s="3">
        <f t="shared" si="54"/>
        <v>0</v>
      </c>
      <c r="AI31" s="3">
        <f t="shared" si="55"/>
        <v>0</v>
      </c>
      <c r="AJ31" s="3">
        <f t="shared" si="30"/>
        <v>0</v>
      </c>
      <c r="AK31" s="3">
        <v>373.26</v>
      </c>
      <c r="AL31" s="3">
        <v>373.26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109</v>
      </c>
      <c r="AU31" s="3">
        <v>61</v>
      </c>
      <c r="AV31" s="3">
        <v>1</v>
      </c>
      <c r="AW31" s="3">
        <v>1</v>
      </c>
      <c r="AZ31" s="3">
        <v>1</v>
      </c>
      <c r="BA31" s="3">
        <v>1</v>
      </c>
      <c r="BB31" s="3">
        <v>1</v>
      </c>
      <c r="BC31" s="3">
        <v>9.84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3</v>
      </c>
      <c r="BI31" s="3">
        <v>1</v>
      </c>
      <c r="BJ31" s="3" t="s">
        <v>3</v>
      </c>
      <c r="BM31" s="3">
        <v>23</v>
      </c>
      <c r="BN31" s="3">
        <v>0</v>
      </c>
      <c r="BO31" s="3" t="s">
        <v>3</v>
      </c>
      <c r="BP31" s="3">
        <v>0</v>
      </c>
      <c r="BQ31" s="3">
        <v>30</v>
      </c>
      <c r="BR31" s="3">
        <v>0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109</v>
      </c>
      <c r="CA31" s="3">
        <v>61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3</v>
      </c>
      <c r="CO31" s="3">
        <v>0</v>
      </c>
      <c r="CP31" s="3">
        <f t="shared" si="31"/>
        <v>3672.88</v>
      </c>
      <c r="CQ31" s="3">
        <f t="shared" si="32"/>
        <v>3672.88</v>
      </c>
      <c r="CR31" s="3">
        <f t="shared" si="56"/>
        <v>0</v>
      </c>
      <c r="CS31" s="3">
        <f t="shared" si="57"/>
        <v>0</v>
      </c>
      <c r="CT31" s="3">
        <f t="shared" si="33"/>
        <v>0</v>
      </c>
      <c r="CU31" s="3">
        <f t="shared" si="34"/>
        <v>0</v>
      </c>
      <c r="CV31" s="3">
        <f t="shared" si="35"/>
        <v>0</v>
      </c>
      <c r="CW31" s="3">
        <f t="shared" si="36"/>
        <v>0</v>
      </c>
      <c r="CX31" s="3">
        <f t="shared" si="37"/>
        <v>0</v>
      </c>
      <c r="CY31" s="3">
        <f t="shared" si="58"/>
        <v>0</v>
      </c>
      <c r="CZ31" s="3">
        <f t="shared" si="59"/>
        <v>0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1010</v>
      </c>
      <c r="DV31" s="3" t="s">
        <v>35</v>
      </c>
      <c r="DW31" s="3" t="s">
        <v>35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85635395</v>
      </c>
      <c r="EF31" s="3">
        <v>30</v>
      </c>
      <c r="EG31" s="3" t="s">
        <v>28</v>
      </c>
      <c r="EH31" s="3">
        <v>0</v>
      </c>
      <c r="EI31" s="3" t="s">
        <v>3</v>
      </c>
      <c r="EJ31" s="3">
        <v>1</v>
      </c>
      <c r="EK31" s="3">
        <v>23</v>
      </c>
      <c r="EL31" s="3" t="s">
        <v>29</v>
      </c>
      <c r="EM31" s="3" t="s">
        <v>30</v>
      </c>
      <c r="EO31" s="3" t="s">
        <v>3</v>
      </c>
      <c r="EQ31" s="3">
        <v>0</v>
      </c>
      <c r="ER31" s="3">
        <v>373.26</v>
      </c>
      <c r="ES31" s="3">
        <v>373.26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Z31" s="3">
        <v>5</v>
      </c>
      <c r="FC31" s="3">
        <v>1</v>
      </c>
      <c r="FD31" s="3">
        <v>18</v>
      </c>
      <c r="FF31" s="3">
        <v>4393</v>
      </c>
      <c r="FQ31" s="3">
        <v>0</v>
      </c>
      <c r="FR31" s="3">
        <v>0</v>
      </c>
      <c r="FS31" s="3">
        <v>0</v>
      </c>
      <c r="FX31" s="3">
        <v>109</v>
      </c>
      <c r="FY31" s="3">
        <v>61</v>
      </c>
      <c r="GA31" s="3" t="s">
        <v>36</v>
      </c>
      <c r="GD31" s="3">
        <v>1</v>
      </c>
      <c r="GF31" s="3">
        <v>2083950908</v>
      </c>
      <c r="GG31" s="3">
        <v>2</v>
      </c>
      <c r="GH31" s="3">
        <v>3</v>
      </c>
      <c r="GI31" s="3">
        <v>5</v>
      </c>
      <c r="GJ31" s="3">
        <v>0</v>
      </c>
      <c r="GK31" s="3">
        <v>0</v>
      </c>
      <c r="GL31" s="3">
        <f t="shared" si="38"/>
        <v>0</v>
      </c>
      <c r="GM31" s="3">
        <f t="shared" si="39"/>
        <v>3672.88</v>
      </c>
      <c r="GN31" s="3">
        <f t="shared" si="40"/>
        <v>3672.88</v>
      </c>
      <c r="GO31" s="3">
        <f t="shared" si="41"/>
        <v>0</v>
      </c>
      <c r="GP31" s="3">
        <f t="shared" si="42"/>
        <v>0</v>
      </c>
      <c r="GR31" s="3">
        <v>1</v>
      </c>
      <c r="GS31" s="3">
        <v>1</v>
      </c>
      <c r="GT31" s="3">
        <v>0</v>
      </c>
      <c r="GU31" s="3" t="s">
        <v>3</v>
      </c>
      <c r="GV31" s="3">
        <f t="shared" si="43"/>
        <v>0</v>
      </c>
      <c r="GW31" s="3">
        <v>1</v>
      </c>
      <c r="GX31" s="3">
        <f t="shared" si="44"/>
        <v>0</v>
      </c>
      <c r="HA31" s="3">
        <v>0</v>
      </c>
      <c r="HB31" s="3">
        <v>0</v>
      </c>
      <c r="HC31" s="3">
        <f t="shared" si="45"/>
        <v>0</v>
      </c>
      <c r="HE31" s="3" t="s">
        <v>37</v>
      </c>
      <c r="HF31" s="3" t="s">
        <v>38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18</v>
      </c>
      <c r="B32" s="2">
        <v>1</v>
      </c>
      <c r="C32" s="2">
        <v>15</v>
      </c>
      <c r="D32" s="2"/>
      <c r="E32" s="2" t="s">
        <v>39</v>
      </c>
      <c r="F32" s="2" t="s">
        <v>40</v>
      </c>
      <c r="G32" s="2" t="s">
        <v>41</v>
      </c>
      <c r="H32" s="2" t="s">
        <v>3</v>
      </c>
      <c r="I32" s="2">
        <f>I28*J32</f>
        <v>9</v>
      </c>
      <c r="J32" s="2">
        <v>6.7669172932330826</v>
      </c>
      <c r="K32" s="2">
        <v>6.7669170000000003</v>
      </c>
      <c r="L32" s="2"/>
      <c r="M32" s="2"/>
      <c r="N32" s="2"/>
      <c r="O32" s="2">
        <f t="shared" si="21"/>
        <v>3887.73</v>
      </c>
      <c r="P32" s="2">
        <f t="shared" si="22"/>
        <v>3887.73</v>
      </c>
      <c r="Q32" s="2">
        <f t="shared" si="46"/>
        <v>0</v>
      </c>
      <c r="R32" s="2">
        <f t="shared" si="47"/>
        <v>0</v>
      </c>
      <c r="S32" s="2">
        <f t="shared" si="23"/>
        <v>0</v>
      </c>
      <c r="T32" s="2">
        <f t="shared" si="24"/>
        <v>0</v>
      </c>
      <c r="U32" s="2">
        <f t="shared" si="25"/>
        <v>0</v>
      </c>
      <c r="V32" s="2">
        <f t="shared" si="26"/>
        <v>0</v>
      </c>
      <c r="W32" s="2">
        <f t="shared" si="27"/>
        <v>0</v>
      </c>
      <c r="X32" s="2">
        <f t="shared" si="48"/>
        <v>0</v>
      </c>
      <c r="Y32" s="2">
        <f t="shared" si="49"/>
        <v>0</v>
      </c>
      <c r="Z32" s="2"/>
      <c r="AA32" s="2">
        <v>86551701</v>
      </c>
      <c r="AB32" s="2">
        <f t="shared" si="28"/>
        <v>431.97</v>
      </c>
      <c r="AC32" s="2">
        <f t="shared" si="50"/>
        <v>431.97</v>
      </c>
      <c r="AD32" s="2">
        <f t="shared" si="51"/>
        <v>0</v>
      </c>
      <c r="AE32" s="2">
        <f t="shared" si="52"/>
        <v>0</v>
      </c>
      <c r="AF32" s="2">
        <f t="shared" si="53"/>
        <v>0</v>
      </c>
      <c r="AG32" s="2">
        <f t="shared" si="29"/>
        <v>0</v>
      </c>
      <c r="AH32" s="2">
        <f t="shared" si="54"/>
        <v>0</v>
      </c>
      <c r="AI32" s="2">
        <f t="shared" si="55"/>
        <v>0</v>
      </c>
      <c r="AJ32" s="2">
        <f t="shared" si="30"/>
        <v>0</v>
      </c>
      <c r="AK32" s="2">
        <v>431.97</v>
      </c>
      <c r="AL32" s="2">
        <v>431.97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109</v>
      </c>
      <c r="AU32" s="2">
        <v>61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1</v>
      </c>
      <c r="BJ32" s="2" t="s">
        <v>3</v>
      </c>
      <c r="BK32" s="2"/>
      <c r="BL32" s="2"/>
      <c r="BM32" s="2">
        <v>23</v>
      </c>
      <c r="BN32" s="2">
        <v>0</v>
      </c>
      <c r="BO32" s="2" t="s">
        <v>3</v>
      </c>
      <c r="BP32" s="2">
        <v>0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1"/>
        <v>3887.73</v>
      </c>
      <c r="CQ32" s="2">
        <f t="shared" si="32"/>
        <v>431.97</v>
      </c>
      <c r="CR32" s="2">
        <f t="shared" si="56"/>
        <v>0</v>
      </c>
      <c r="CS32" s="2">
        <f t="shared" si="57"/>
        <v>0</v>
      </c>
      <c r="CT32" s="2">
        <f t="shared" si="33"/>
        <v>0</v>
      </c>
      <c r="CU32" s="2">
        <f t="shared" si="34"/>
        <v>0</v>
      </c>
      <c r="CV32" s="2">
        <f t="shared" si="35"/>
        <v>0</v>
      </c>
      <c r="CW32" s="2">
        <f t="shared" si="36"/>
        <v>0</v>
      </c>
      <c r="CX32" s="2">
        <f t="shared" si="37"/>
        <v>0</v>
      </c>
      <c r="CY32" s="2">
        <f t="shared" si="58"/>
        <v>0</v>
      </c>
      <c r="CZ32" s="2">
        <f t="shared" si="59"/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/>
      <c r="DV32" s="2"/>
      <c r="DW32" s="2"/>
      <c r="DX32" s="2"/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85635395</v>
      </c>
      <c r="EF32" s="2">
        <v>30</v>
      </c>
      <c r="EG32" s="2" t="s">
        <v>28</v>
      </c>
      <c r="EH32" s="2">
        <v>0</v>
      </c>
      <c r="EI32" s="2" t="s">
        <v>3</v>
      </c>
      <c r="EJ32" s="2">
        <v>1</v>
      </c>
      <c r="EK32" s="2">
        <v>23</v>
      </c>
      <c r="EL32" s="2" t="s">
        <v>29</v>
      </c>
      <c r="EM32" s="2" t="s">
        <v>30</v>
      </c>
      <c r="EN32" s="2"/>
      <c r="EO32" s="2" t="s">
        <v>3</v>
      </c>
      <c r="EP32" s="2"/>
      <c r="EQ32" s="2">
        <v>0</v>
      </c>
      <c r="ER32" s="2">
        <v>0</v>
      </c>
      <c r="ES32" s="2">
        <v>431.97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42</v>
      </c>
      <c r="GB32" s="2"/>
      <c r="GC32" s="2"/>
      <c r="GD32" s="2">
        <v>1</v>
      </c>
      <c r="GE32" s="2"/>
      <c r="GF32" s="2">
        <v>-401967197</v>
      </c>
      <c r="GG32" s="2">
        <v>2</v>
      </c>
      <c r="GH32" s="2">
        <v>4</v>
      </c>
      <c r="GI32" s="2">
        <v>-2</v>
      </c>
      <c r="GJ32" s="2">
        <v>0</v>
      </c>
      <c r="GK32" s="2">
        <v>0</v>
      </c>
      <c r="GL32" s="2">
        <f t="shared" si="38"/>
        <v>0</v>
      </c>
      <c r="GM32" s="2">
        <f t="shared" si="39"/>
        <v>3887.73</v>
      </c>
      <c r="GN32" s="2">
        <f t="shared" si="40"/>
        <v>3887.73</v>
      </c>
      <c r="GO32" s="2">
        <f t="shared" si="41"/>
        <v>0</v>
      </c>
      <c r="GP32" s="2">
        <f t="shared" si="42"/>
        <v>0</v>
      </c>
      <c r="GQ32" s="2"/>
      <c r="GR32" s="2">
        <v>0</v>
      </c>
      <c r="GS32" s="2">
        <v>2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37</v>
      </c>
      <c r="HF32" s="2" t="s">
        <v>38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18</v>
      </c>
      <c r="B33" s="3">
        <v>1</v>
      </c>
      <c r="C33" s="3">
        <v>37</v>
      </c>
      <c r="E33" s="3" t="s">
        <v>39</v>
      </c>
      <c r="F33" s="3" t="s">
        <v>40</v>
      </c>
      <c r="G33" s="3" t="s">
        <v>41</v>
      </c>
      <c r="H33" s="3" t="s">
        <v>3</v>
      </c>
      <c r="I33" s="3">
        <f>I29*J33</f>
        <v>9</v>
      </c>
      <c r="J33" s="3">
        <v>6.7669172932330826</v>
      </c>
      <c r="K33" s="3">
        <v>6.7669170000000003</v>
      </c>
      <c r="O33" s="3">
        <f t="shared" si="21"/>
        <v>38255.26</v>
      </c>
      <c r="P33" s="3">
        <f t="shared" si="22"/>
        <v>38255.26</v>
      </c>
      <c r="Q33" s="3">
        <f t="shared" si="46"/>
        <v>0</v>
      </c>
      <c r="R33" s="3">
        <f t="shared" si="47"/>
        <v>0</v>
      </c>
      <c r="S33" s="3">
        <f t="shared" si="23"/>
        <v>0</v>
      </c>
      <c r="T33" s="3">
        <f t="shared" si="24"/>
        <v>0</v>
      </c>
      <c r="U33" s="3">
        <f t="shared" si="25"/>
        <v>0</v>
      </c>
      <c r="V33" s="3">
        <f t="shared" si="26"/>
        <v>0</v>
      </c>
      <c r="W33" s="3">
        <f t="shared" si="27"/>
        <v>0</v>
      </c>
      <c r="X33" s="3">
        <f t="shared" si="48"/>
        <v>0</v>
      </c>
      <c r="Y33" s="3">
        <f t="shared" si="49"/>
        <v>0</v>
      </c>
      <c r="AA33" s="3">
        <v>86551703</v>
      </c>
      <c r="AB33" s="3">
        <f t="shared" si="28"/>
        <v>431.97</v>
      </c>
      <c r="AC33" s="3">
        <f t="shared" si="50"/>
        <v>431.97</v>
      </c>
      <c r="AD33" s="3">
        <f t="shared" si="51"/>
        <v>0</v>
      </c>
      <c r="AE33" s="3">
        <f t="shared" si="52"/>
        <v>0</v>
      </c>
      <c r="AF33" s="3">
        <f t="shared" si="53"/>
        <v>0</v>
      </c>
      <c r="AG33" s="3">
        <f t="shared" si="29"/>
        <v>0</v>
      </c>
      <c r="AH33" s="3">
        <f t="shared" si="54"/>
        <v>0</v>
      </c>
      <c r="AI33" s="3">
        <f t="shared" si="55"/>
        <v>0</v>
      </c>
      <c r="AJ33" s="3">
        <f t="shared" si="30"/>
        <v>0</v>
      </c>
      <c r="AK33" s="3">
        <v>431.97</v>
      </c>
      <c r="AL33" s="3">
        <v>431.97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109</v>
      </c>
      <c r="AU33" s="3">
        <v>61</v>
      </c>
      <c r="AV33" s="3">
        <v>1</v>
      </c>
      <c r="AW33" s="3">
        <v>1</v>
      </c>
      <c r="AZ33" s="3">
        <v>1</v>
      </c>
      <c r="BA33" s="3">
        <v>1</v>
      </c>
      <c r="BB33" s="3">
        <v>1</v>
      </c>
      <c r="BC33" s="3">
        <v>9.84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3</v>
      </c>
      <c r="BI33" s="3">
        <v>1</v>
      </c>
      <c r="BJ33" s="3" t="s">
        <v>3</v>
      </c>
      <c r="BM33" s="3">
        <v>23</v>
      </c>
      <c r="BN33" s="3">
        <v>0</v>
      </c>
      <c r="BO33" s="3" t="s">
        <v>3</v>
      </c>
      <c r="BP33" s="3">
        <v>0</v>
      </c>
      <c r="BQ33" s="3">
        <v>30</v>
      </c>
      <c r="BR33" s="3">
        <v>0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109</v>
      </c>
      <c r="CA33" s="3">
        <v>61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3</v>
      </c>
      <c r="CO33" s="3">
        <v>0</v>
      </c>
      <c r="CP33" s="3">
        <f t="shared" si="31"/>
        <v>38255.26</v>
      </c>
      <c r="CQ33" s="3">
        <f t="shared" si="32"/>
        <v>4250.58</v>
      </c>
      <c r="CR33" s="3">
        <f t="shared" si="56"/>
        <v>0</v>
      </c>
      <c r="CS33" s="3">
        <f t="shared" si="57"/>
        <v>0</v>
      </c>
      <c r="CT33" s="3">
        <f t="shared" si="33"/>
        <v>0</v>
      </c>
      <c r="CU33" s="3">
        <f t="shared" si="34"/>
        <v>0</v>
      </c>
      <c r="CV33" s="3">
        <f t="shared" si="35"/>
        <v>0</v>
      </c>
      <c r="CW33" s="3">
        <f t="shared" si="36"/>
        <v>0</v>
      </c>
      <c r="CX33" s="3">
        <f t="shared" si="37"/>
        <v>0</v>
      </c>
      <c r="CY33" s="3">
        <f t="shared" si="58"/>
        <v>0</v>
      </c>
      <c r="CZ33" s="3">
        <f t="shared" si="59"/>
        <v>0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85635395</v>
      </c>
      <c r="EF33" s="3">
        <v>30</v>
      </c>
      <c r="EG33" s="3" t="s">
        <v>28</v>
      </c>
      <c r="EH33" s="3">
        <v>0</v>
      </c>
      <c r="EI33" s="3" t="s">
        <v>3</v>
      </c>
      <c r="EJ33" s="3">
        <v>1</v>
      </c>
      <c r="EK33" s="3">
        <v>23</v>
      </c>
      <c r="EL33" s="3" t="s">
        <v>29</v>
      </c>
      <c r="EM33" s="3" t="s">
        <v>30</v>
      </c>
      <c r="EO33" s="3" t="s">
        <v>3</v>
      </c>
      <c r="EQ33" s="3">
        <v>0</v>
      </c>
      <c r="ER33" s="3">
        <v>431.97</v>
      </c>
      <c r="ES33" s="3">
        <v>431.97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Z33" s="3">
        <v>5</v>
      </c>
      <c r="FC33" s="3">
        <v>1</v>
      </c>
      <c r="FD33" s="3">
        <v>18</v>
      </c>
      <c r="FF33" s="3">
        <v>5084</v>
      </c>
      <c r="FQ33" s="3">
        <v>0</v>
      </c>
      <c r="FR33" s="3">
        <v>0</v>
      </c>
      <c r="FS33" s="3">
        <v>0</v>
      </c>
      <c r="FX33" s="3">
        <v>109</v>
      </c>
      <c r="FY33" s="3">
        <v>61</v>
      </c>
      <c r="GA33" s="3" t="s">
        <v>42</v>
      </c>
      <c r="GD33" s="3">
        <v>1</v>
      </c>
      <c r="GF33" s="3">
        <v>-401967197</v>
      </c>
      <c r="GG33" s="3">
        <v>2</v>
      </c>
      <c r="GH33" s="3">
        <v>3</v>
      </c>
      <c r="GI33" s="3">
        <v>5</v>
      </c>
      <c r="GJ33" s="3">
        <v>0</v>
      </c>
      <c r="GK33" s="3">
        <v>0</v>
      </c>
      <c r="GL33" s="3">
        <f t="shared" si="38"/>
        <v>0</v>
      </c>
      <c r="GM33" s="3">
        <f t="shared" si="39"/>
        <v>38255.26</v>
      </c>
      <c r="GN33" s="3">
        <f t="shared" si="40"/>
        <v>38255.26</v>
      </c>
      <c r="GO33" s="3">
        <f t="shared" si="41"/>
        <v>0</v>
      </c>
      <c r="GP33" s="3">
        <f t="shared" si="42"/>
        <v>0</v>
      </c>
      <c r="GR33" s="3">
        <v>1</v>
      </c>
      <c r="GS33" s="3">
        <v>1</v>
      </c>
      <c r="GT33" s="3">
        <v>0</v>
      </c>
      <c r="GU33" s="3" t="s">
        <v>3</v>
      </c>
      <c r="GV33" s="3">
        <f t="shared" si="43"/>
        <v>0</v>
      </c>
      <c r="GW33" s="3">
        <v>1</v>
      </c>
      <c r="GX33" s="3">
        <f t="shared" si="44"/>
        <v>0</v>
      </c>
      <c r="HA33" s="3">
        <v>0</v>
      </c>
      <c r="HB33" s="3">
        <v>0</v>
      </c>
      <c r="HC33" s="3">
        <f t="shared" si="45"/>
        <v>0</v>
      </c>
      <c r="HE33" s="3" t="s">
        <v>37</v>
      </c>
      <c r="HF33" s="3" t="s">
        <v>38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18</v>
      </c>
      <c r="B34" s="2">
        <v>1</v>
      </c>
      <c r="C34" s="2">
        <v>16</v>
      </c>
      <c r="D34" s="2"/>
      <c r="E34" s="2" t="s">
        <v>43</v>
      </c>
      <c r="F34" s="2" t="s">
        <v>44</v>
      </c>
      <c r="G34" s="2" t="s">
        <v>45</v>
      </c>
      <c r="H34" s="2" t="s">
        <v>3</v>
      </c>
      <c r="I34" s="2">
        <f>I28*J34</f>
        <v>11</v>
      </c>
      <c r="J34" s="2">
        <v>8.2706766917293226</v>
      </c>
      <c r="K34" s="2">
        <v>8.2706769999999992</v>
      </c>
      <c r="L34" s="2"/>
      <c r="M34" s="2"/>
      <c r="N34" s="2"/>
      <c r="O34" s="2">
        <f t="shared" si="21"/>
        <v>5436.75</v>
      </c>
      <c r="P34" s="2">
        <f t="shared" si="22"/>
        <v>5436.75</v>
      </c>
      <c r="Q34" s="2">
        <f t="shared" si="46"/>
        <v>0</v>
      </c>
      <c r="R34" s="2">
        <f t="shared" si="47"/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 t="shared" si="48"/>
        <v>0</v>
      </c>
      <c r="Y34" s="2">
        <f t="shared" si="49"/>
        <v>0</v>
      </c>
      <c r="Z34" s="2"/>
      <c r="AA34" s="2">
        <v>86551701</v>
      </c>
      <c r="AB34" s="2">
        <f t="shared" si="28"/>
        <v>494.25</v>
      </c>
      <c r="AC34" s="2">
        <f t="shared" si="50"/>
        <v>494.25</v>
      </c>
      <c r="AD34" s="2">
        <f t="shared" si="51"/>
        <v>0</v>
      </c>
      <c r="AE34" s="2">
        <f t="shared" si="52"/>
        <v>0</v>
      </c>
      <c r="AF34" s="2">
        <f t="shared" si="53"/>
        <v>0</v>
      </c>
      <c r="AG34" s="2">
        <f t="shared" si="29"/>
        <v>0</v>
      </c>
      <c r="AH34" s="2">
        <f t="shared" si="54"/>
        <v>0</v>
      </c>
      <c r="AI34" s="2">
        <f t="shared" si="55"/>
        <v>0</v>
      </c>
      <c r="AJ34" s="2">
        <f t="shared" si="30"/>
        <v>0</v>
      </c>
      <c r="AK34" s="2">
        <v>494.25</v>
      </c>
      <c r="AL34" s="2">
        <v>494.25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109</v>
      </c>
      <c r="AU34" s="2">
        <v>61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1</v>
      </c>
      <c r="BJ34" s="2" t="s">
        <v>3</v>
      </c>
      <c r="BK34" s="2"/>
      <c r="BL34" s="2"/>
      <c r="BM34" s="2">
        <v>23</v>
      </c>
      <c r="BN34" s="2">
        <v>0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109</v>
      </c>
      <c r="CA34" s="2">
        <v>61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1"/>
        <v>5436.75</v>
      </c>
      <c r="CQ34" s="2">
        <f t="shared" si="32"/>
        <v>494.25</v>
      </c>
      <c r="CR34" s="2">
        <f t="shared" si="56"/>
        <v>0</v>
      </c>
      <c r="CS34" s="2">
        <f t="shared" si="57"/>
        <v>0</v>
      </c>
      <c r="CT34" s="2">
        <f t="shared" si="33"/>
        <v>0</v>
      </c>
      <c r="CU34" s="2">
        <f t="shared" si="34"/>
        <v>0</v>
      </c>
      <c r="CV34" s="2">
        <f t="shared" si="35"/>
        <v>0</v>
      </c>
      <c r="CW34" s="2">
        <f t="shared" si="36"/>
        <v>0</v>
      </c>
      <c r="CX34" s="2">
        <f t="shared" si="37"/>
        <v>0</v>
      </c>
      <c r="CY34" s="2">
        <f t="shared" si="58"/>
        <v>0</v>
      </c>
      <c r="CZ34" s="2">
        <f t="shared" si="59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/>
      <c r="DV34" s="2"/>
      <c r="DW34" s="2"/>
      <c r="DX34" s="2"/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85635395</v>
      </c>
      <c r="EF34" s="2">
        <v>30</v>
      </c>
      <c r="EG34" s="2" t="s">
        <v>28</v>
      </c>
      <c r="EH34" s="2">
        <v>0</v>
      </c>
      <c r="EI34" s="2" t="s">
        <v>3</v>
      </c>
      <c r="EJ34" s="2">
        <v>1</v>
      </c>
      <c r="EK34" s="2">
        <v>23</v>
      </c>
      <c r="EL34" s="2" t="s">
        <v>29</v>
      </c>
      <c r="EM34" s="2" t="s">
        <v>30</v>
      </c>
      <c r="EN34" s="2"/>
      <c r="EO34" s="2" t="s">
        <v>3</v>
      </c>
      <c r="EP34" s="2"/>
      <c r="EQ34" s="2">
        <v>0</v>
      </c>
      <c r="ER34" s="2">
        <v>0</v>
      </c>
      <c r="ES34" s="2">
        <v>494.25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109</v>
      </c>
      <c r="FY34" s="2">
        <v>61</v>
      </c>
      <c r="FZ34" s="2"/>
      <c r="GA34" s="2" t="s">
        <v>46</v>
      </c>
      <c r="GB34" s="2"/>
      <c r="GC34" s="2"/>
      <c r="GD34" s="2">
        <v>1</v>
      </c>
      <c r="GE34" s="2"/>
      <c r="GF34" s="2">
        <v>1290624388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38"/>
        <v>0</v>
      </c>
      <c r="GM34" s="2">
        <f t="shared" si="39"/>
        <v>5436.75</v>
      </c>
      <c r="GN34" s="2">
        <f t="shared" si="40"/>
        <v>5436.75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37</v>
      </c>
      <c r="HF34" s="2" t="s">
        <v>38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18</v>
      </c>
      <c r="B35" s="3">
        <v>1</v>
      </c>
      <c r="C35" s="3">
        <v>38</v>
      </c>
      <c r="E35" s="3" t="s">
        <v>43</v>
      </c>
      <c r="F35" s="3" t="s">
        <v>44</v>
      </c>
      <c r="G35" s="3" t="s">
        <v>45</v>
      </c>
      <c r="H35" s="3" t="s">
        <v>3</v>
      </c>
      <c r="I35" s="3">
        <f>I29*J35</f>
        <v>11</v>
      </c>
      <c r="J35" s="3">
        <v>8.2706766917293226</v>
      </c>
      <c r="K35" s="3">
        <v>8.2706769999999992</v>
      </c>
      <c r="O35" s="3">
        <f t="shared" si="21"/>
        <v>53497.62</v>
      </c>
      <c r="P35" s="3">
        <f t="shared" si="22"/>
        <v>53497.62</v>
      </c>
      <c r="Q35" s="3">
        <f t="shared" si="46"/>
        <v>0</v>
      </c>
      <c r="R35" s="3">
        <f t="shared" si="47"/>
        <v>0</v>
      </c>
      <c r="S35" s="3">
        <f t="shared" si="23"/>
        <v>0</v>
      </c>
      <c r="T35" s="3">
        <f t="shared" si="24"/>
        <v>0</v>
      </c>
      <c r="U35" s="3">
        <f t="shared" si="25"/>
        <v>0</v>
      </c>
      <c r="V35" s="3">
        <f t="shared" si="26"/>
        <v>0</v>
      </c>
      <c r="W35" s="3">
        <f t="shared" si="27"/>
        <v>0</v>
      </c>
      <c r="X35" s="3">
        <f t="shared" si="48"/>
        <v>0</v>
      </c>
      <c r="Y35" s="3">
        <f t="shared" si="49"/>
        <v>0</v>
      </c>
      <c r="AA35" s="3">
        <v>86551703</v>
      </c>
      <c r="AB35" s="3">
        <f t="shared" si="28"/>
        <v>494.25</v>
      </c>
      <c r="AC35" s="3">
        <f t="shared" si="50"/>
        <v>494.25</v>
      </c>
      <c r="AD35" s="3">
        <f t="shared" si="51"/>
        <v>0</v>
      </c>
      <c r="AE35" s="3">
        <f t="shared" si="52"/>
        <v>0</v>
      </c>
      <c r="AF35" s="3">
        <f t="shared" si="53"/>
        <v>0</v>
      </c>
      <c r="AG35" s="3">
        <f t="shared" si="29"/>
        <v>0</v>
      </c>
      <c r="AH35" s="3">
        <f t="shared" si="54"/>
        <v>0</v>
      </c>
      <c r="AI35" s="3">
        <f t="shared" si="55"/>
        <v>0</v>
      </c>
      <c r="AJ35" s="3">
        <f t="shared" si="30"/>
        <v>0</v>
      </c>
      <c r="AK35" s="3">
        <v>494.25</v>
      </c>
      <c r="AL35" s="3">
        <v>494.25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109</v>
      </c>
      <c r="AU35" s="3">
        <v>61</v>
      </c>
      <c r="AV35" s="3">
        <v>1</v>
      </c>
      <c r="AW35" s="3">
        <v>1</v>
      </c>
      <c r="AZ35" s="3">
        <v>1</v>
      </c>
      <c r="BA35" s="3">
        <v>1</v>
      </c>
      <c r="BB35" s="3">
        <v>1</v>
      </c>
      <c r="BC35" s="3">
        <v>9.84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3</v>
      </c>
      <c r="BI35" s="3">
        <v>1</v>
      </c>
      <c r="BJ35" s="3" t="s">
        <v>3</v>
      </c>
      <c r="BM35" s="3">
        <v>23</v>
      </c>
      <c r="BN35" s="3">
        <v>0</v>
      </c>
      <c r="BO35" s="3" t="s">
        <v>3</v>
      </c>
      <c r="BP35" s="3">
        <v>0</v>
      </c>
      <c r="BQ35" s="3">
        <v>30</v>
      </c>
      <c r="BR35" s="3">
        <v>0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109</v>
      </c>
      <c r="CA35" s="3">
        <v>61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</v>
      </c>
      <c r="CO35" s="3">
        <v>0</v>
      </c>
      <c r="CP35" s="3">
        <f t="shared" si="31"/>
        <v>53497.62</v>
      </c>
      <c r="CQ35" s="3">
        <f t="shared" si="32"/>
        <v>4863.42</v>
      </c>
      <c r="CR35" s="3">
        <f t="shared" si="56"/>
        <v>0</v>
      </c>
      <c r="CS35" s="3">
        <f t="shared" si="57"/>
        <v>0</v>
      </c>
      <c r="CT35" s="3">
        <f t="shared" si="33"/>
        <v>0</v>
      </c>
      <c r="CU35" s="3">
        <f t="shared" si="34"/>
        <v>0</v>
      </c>
      <c r="CV35" s="3">
        <f t="shared" si="35"/>
        <v>0</v>
      </c>
      <c r="CW35" s="3">
        <f t="shared" si="36"/>
        <v>0</v>
      </c>
      <c r="CX35" s="3">
        <f t="shared" si="37"/>
        <v>0</v>
      </c>
      <c r="CY35" s="3">
        <f t="shared" si="58"/>
        <v>0</v>
      </c>
      <c r="CZ35" s="3">
        <f t="shared" si="59"/>
        <v>0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85635395</v>
      </c>
      <c r="EF35" s="3">
        <v>30</v>
      </c>
      <c r="EG35" s="3" t="s">
        <v>28</v>
      </c>
      <c r="EH35" s="3">
        <v>0</v>
      </c>
      <c r="EI35" s="3" t="s">
        <v>3</v>
      </c>
      <c r="EJ35" s="3">
        <v>1</v>
      </c>
      <c r="EK35" s="3">
        <v>23</v>
      </c>
      <c r="EL35" s="3" t="s">
        <v>29</v>
      </c>
      <c r="EM35" s="3" t="s">
        <v>30</v>
      </c>
      <c r="EO35" s="3" t="s">
        <v>3</v>
      </c>
      <c r="EQ35" s="3">
        <v>0</v>
      </c>
      <c r="ER35" s="3">
        <v>494.25</v>
      </c>
      <c r="ES35" s="3">
        <v>494.25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Z35" s="3">
        <v>5</v>
      </c>
      <c r="FC35" s="3">
        <v>1</v>
      </c>
      <c r="FD35" s="3">
        <v>18</v>
      </c>
      <c r="FF35" s="3">
        <v>5817</v>
      </c>
      <c r="FQ35" s="3">
        <v>0</v>
      </c>
      <c r="FR35" s="3">
        <v>0</v>
      </c>
      <c r="FS35" s="3">
        <v>0</v>
      </c>
      <c r="FX35" s="3">
        <v>109</v>
      </c>
      <c r="FY35" s="3">
        <v>61</v>
      </c>
      <c r="GA35" s="3" t="s">
        <v>46</v>
      </c>
      <c r="GD35" s="3">
        <v>1</v>
      </c>
      <c r="GF35" s="3">
        <v>1290624388</v>
      </c>
      <c r="GG35" s="3">
        <v>2</v>
      </c>
      <c r="GH35" s="3">
        <v>3</v>
      </c>
      <c r="GI35" s="3">
        <v>5</v>
      </c>
      <c r="GJ35" s="3">
        <v>0</v>
      </c>
      <c r="GK35" s="3">
        <v>0</v>
      </c>
      <c r="GL35" s="3">
        <f t="shared" si="38"/>
        <v>0</v>
      </c>
      <c r="GM35" s="3">
        <f t="shared" si="39"/>
        <v>53497.62</v>
      </c>
      <c r="GN35" s="3">
        <f t="shared" si="40"/>
        <v>53497.62</v>
      </c>
      <c r="GO35" s="3">
        <f t="shared" si="41"/>
        <v>0</v>
      </c>
      <c r="GP35" s="3">
        <f t="shared" si="42"/>
        <v>0</v>
      </c>
      <c r="GR35" s="3">
        <v>1</v>
      </c>
      <c r="GS35" s="3">
        <v>1</v>
      </c>
      <c r="GT35" s="3">
        <v>0</v>
      </c>
      <c r="GU35" s="3" t="s">
        <v>3</v>
      </c>
      <c r="GV35" s="3">
        <f t="shared" si="43"/>
        <v>0</v>
      </c>
      <c r="GW35" s="3">
        <v>1</v>
      </c>
      <c r="GX35" s="3">
        <f t="shared" si="44"/>
        <v>0</v>
      </c>
      <c r="HA35" s="3">
        <v>0</v>
      </c>
      <c r="HB35" s="3">
        <v>0</v>
      </c>
      <c r="HC35" s="3">
        <f t="shared" si="45"/>
        <v>0</v>
      </c>
      <c r="HE35" s="3" t="s">
        <v>37</v>
      </c>
      <c r="HF35" s="3" t="s">
        <v>38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18</v>
      </c>
      <c r="B36" s="2">
        <v>1</v>
      </c>
      <c r="C36" s="2">
        <v>17</v>
      </c>
      <c r="D36" s="2"/>
      <c r="E36" s="2" t="s">
        <v>47</v>
      </c>
      <c r="F36" s="2" t="s">
        <v>48</v>
      </c>
      <c r="G36" s="2" t="s">
        <v>49</v>
      </c>
      <c r="H36" s="2" t="s">
        <v>3</v>
      </c>
      <c r="I36" s="2">
        <f>I28*J36</f>
        <v>13</v>
      </c>
      <c r="J36" s="2">
        <v>9.7744360902255636</v>
      </c>
      <c r="K36" s="2">
        <v>9.7744359999999997</v>
      </c>
      <c r="L36" s="2"/>
      <c r="M36" s="2"/>
      <c r="N36" s="2"/>
      <c r="O36" s="2">
        <f t="shared" si="21"/>
        <v>7093.45</v>
      </c>
      <c r="P36" s="2">
        <f t="shared" si="22"/>
        <v>7093.45</v>
      </c>
      <c r="Q36" s="2">
        <f t="shared" si="46"/>
        <v>0</v>
      </c>
      <c r="R36" s="2">
        <f t="shared" si="47"/>
        <v>0</v>
      </c>
      <c r="S36" s="2">
        <f t="shared" si="23"/>
        <v>0</v>
      </c>
      <c r="T36" s="2">
        <f t="shared" si="24"/>
        <v>0</v>
      </c>
      <c r="U36" s="2">
        <f t="shared" si="25"/>
        <v>0</v>
      </c>
      <c r="V36" s="2">
        <f t="shared" si="26"/>
        <v>0</v>
      </c>
      <c r="W36" s="2">
        <f t="shared" si="27"/>
        <v>0</v>
      </c>
      <c r="X36" s="2">
        <f t="shared" si="48"/>
        <v>0</v>
      </c>
      <c r="Y36" s="2">
        <f t="shared" si="49"/>
        <v>0</v>
      </c>
      <c r="Z36" s="2"/>
      <c r="AA36" s="2">
        <v>86551701</v>
      </c>
      <c r="AB36" s="2">
        <f t="shared" si="28"/>
        <v>545.65</v>
      </c>
      <c r="AC36" s="2">
        <f t="shared" si="50"/>
        <v>545.65</v>
      </c>
      <c r="AD36" s="2">
        <f t="shared" si="51"/>
        <v>0</v>
      </c>
      <c r="AE36" s="2">
        <f t="shared" si="52"/>
        <v>0</v>
      </c>
      <c r="AF36" s="2">
        <f t="shared" si="53"/>
        <v>0</v>
      </c>
      <c r="AG36" s="2">
        <f t="shared" si="29"/>
        <v>0</v>
      </c>
      <c r="AH36" s="2">
        <f t="shared" si="54"/>
        <v>0</v>
      </c>
      <c r="AI36" s="2">
        <f t="shared" si="55"/>
        <v>0</v>
      </c>
      <c r="AJ36" s="2">
        <f t="shared" si="30"/>
        <v>0</v>
      </c>
      <c r="AK36" s="2">
        <v>545.65000000000009</v>
      </c>
      <c r="AL36" s="2">
        <v>545.65000000000009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109</v>
      </c>
      <c r="AU36" s="2">
        <v>61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3</v>
      </c>
      <c r="BI36" s="2">
        <v>1</v>
      </c>
      <c r="BJ36" s="2" t="s">
        <v>3</v>
      </c>
      <c r="BK36" s="2"/>
      <c r="BL36" s="2"/>
      <c r="BM36" s="2">
        <v>23</v>
      </c>
      <c r="BN36" s="2">
        <v>0</v>
      </c>
      <c r="BO36" s="2" t="s">
        <v>3</v>
      </c>
      <c r="BP36" s="2">
        <v>0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1"/>
        <v>7093.45</v>
      </c>
      <c r="CQ36" s="2">
        <f t="shared" si="32"/>
        <v>545.65</v>
      </c>
      <c r="CR36" s="2">
        <f t="shared" si="56"/>
        <v>0</v>
      </c>
      <c r="CS36" s="2">
        <f t="shared" si="57"/>
        <v>0</v>
      </c>
      <c r="CT36" s="2">
        <f t="shared" si="33"/>
        <v>0</v>
      </c>
      <c r="CU36" s="2">
        <f t="shared" si="34"/>
        <v>0</v>
      </c>
      <c r="CV36" s="2">
        <f t="shared" si="35"/>
        <v>0</v>
      </c>
      <c r="CW36" s="2">
        <f t="shared" si="36"/>
        <v>0</v>
      </c>
      <c r="CX36" s="2">
        <f t="shared" si="37"/>
        <v>0</v>
      </c>
      <c r="CY36" s="2">
        <f t="shared" si="58"/>
        <v>0</v>
      </c>
      <c r="CZ36" s="2">
        <f t="shared" si="59"/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/>
      <c r="DV36" s="2"/>
      <c r="DW36" s="2"/>
      <c r="DX36" s="2"/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85635395</v>
      </c>
      <c r="EF36" s="2">
        <v>30</v>
      </c>
      <c r="EG36" s="2" t="s">
        <v>28</v>
      </c>
      <c r="EH36" s="2">
        <v>0</v>
      </c>
      <c r="EI36" s="2" t="s">
        <v>3</v>
      </c>
      <c r="EJ36" s="2">
        <v>1</v>
      </c>
      <c r="EK36" s="2">
        <v>23</v>
      </c>
      <c r="EL36" s="2" t="s">
        <v>29</v>
      </c>
      <c r="EM36" s="2" t="s">
        <v>30</v>
      </c>
      <c r="EN36" s="2"/>
      <c r="EO36" s="2" t="s">
        <v>3</v>
      </c>
      <c r="EP36" s="2"/>
      <c r="EQ36" s="2">
        <v>0</v>
      </c>
      <c r="ER36" s="2">
        <v>0</v>
      </c>
      <c r="ES36" s="2">
        <v>545.65000000000009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50</v>
      </c>
      <c r="GB36" s="2"/>
      <c r="GC36" s="2"/>
      <c r="GD36" s="2">
        <v>1</v>
      </c>
      <c r="GE36" s="2"/>
      <c r="GF36" s="2">
        <v>752976982</v>
      </c>
      <c r="GG36" s="2">
        <v>2</v>
      </c>
      <c r="GH36" s="2">
        <v>4</v>
      </c>
      <c r="GI36" s="2">
        <v>-2</v>
      </c>
      <c r="GJ36" s="2">
        <v>0</v>
      </c>
      <c r="GK36" s="2">
        <v>0</v>
      </c>
      <c r="GL36" s="2">
        <f t="shared" si="38"/>
        <v>0</v>
      </c>
      <c r="GM36" s="2">
        <f t="shared" si="39"/>
        <v>7093.45</v>
      </c>
      <c r="GN36" s="2">
        <f t="shared" si="40"/>
        <v>7093.45</v>
      </c>
      <c r="GO36" s="2">
        <f t="shared" si="41"/>
        <v>0</v>
      </c>
      <c r="GP36" s="2">
        <f t="shared" si="42"/>
        <v>0</v>
      </c>
      <c r="GQ36" s="2"/>
      <c r="GR36" s="2">
        <v>0</v>
      </c>
      <c r="GS36" s="2">
        <v>2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37</v>
      </c>
      <c r="HF36" s="2" t="s">
        <v>38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18</v>
      </c>
      <c r="B37" s="3">
        <v>1</v>
      </c>
      <c r="C37" s="3">
        <v>39</v>
      </c>
      <c r="E37" s="3" t="s">
        <v>47</v>
      </c>
      <c r="F37" s="3" t="s">
        <v>48</v>
      </c>
      <c r="G37" s="3" t="s">
        <v>49</v>
      </c>
      <c r="H37" s="3" t="s">
        <v>3</v>
      </c>
      <c r="I37" s="3">
        <f>I29*J37</f>
        <v>13</v>
      </c>
      <c r="J37" s="3">
        <v>9.7744360902255636</v>
      </c>
      <c r="K37" s="3">
        <v>9.7744359999999997</v>
      </c>
      <c r="O37" s="3">
        <f t="shared" si="21"/>
        <v>69799.55</v>
      </c>
      <c r="P37" s="3">
        <f t="shared" si="22"/>
        <v>69799.55</v>
      </c>
      <c r="Q37" s="3">
        <f t="shared" si="46"/>
        <v>0</v>
      </c>
      <c r="R37" s="3">
        <f t="shared" si="47"/>
        <v>0</v>
      </c>
      <c r="S37" s="3">
        <f t="shared" si="23"/>
        <v>0</v>
      </c>
      <c r="T37" s="3">
        <f t="shared" si="24"/>
        <v>0</v>
      </c>
      <c r="U37" s="3">
        <f t="shared" si="25"/>
        <v>0</v>
      </c>
      <c r="V37" s="3">
        <f t="shared" si="26"/>
        <v>0</v>
      </c>
      <c r="W37" s="3">
        <f t="shared" si="27"/>
        <v>0</v>
      </c>
      <c r="X37" s="3">
        <f t="shared" si="48"/>
        <v>0</v>
      </c>
      <c r="Y37" s="3">
        <f t="shared" si="49"/>
        <v>0</v>
      </c>
      <c r="AA37" s="3">
        <v>86551703</v>
      </c>
      <c r="AB37" s="3">
        <f t="shared" si="28"/>
        <v>545.65</v>
      </c>
      <c r="AC37" s="3">
        <f t="shared" si="50"/>
        <v>545.65</v>
      </c>
      <c r="AD37" s="3">
        <f t="shared" si="51"/>
        <v>0</v>
      </c>
      <c r="AE37" s="3">
        <f t="shared" si="52"/>
        <v>0</v>
      </c>
      <c r="AF37" s="3">
        <f t="shared" si="53"/>
        <v>0</v>
      </c>
      <c r="AG37" s="3">
        <f t="shared" si="29"/>
        <v>0</v>
      </c>
      <c r="AH37" s="3">
        <f t="shared" si="54"/>
        <v>0</v>
      </c>
      <c r="AI37" s="3">
        <f t="shared" si="55"/>
        <v>0</v>
      </c>
      <c r="AJ37" s="3">
        <f t="shared" si="30"/>
        <v>0</v>
      </c>
      <c r="AK37" s="3">
        <v>545.65000000000009</v>
      </c>
      <c r="AL37" s="3">
        <v>545.65000000000009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109</v>
      </c>
      <c r="AU37" s="3">
        <v>61</v>
      </c>
      <c r="AV37" s="3">
        <v>1</v>
      </c>
      <c r="AW37" s="3">
        <v>1</v>
      </c>
      <c r="AZ37" s="3">
        <v>1</v>
      </c>
      <c r="BA37" s="3">
        <v>1</v>
      </c>
      <c r="BB37" s="3">
        <v>1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3</v>
      </c>
      <c r="BI37" s="3">
        <v>1</v>
      </c>
      <c r="BJ37" s="3" t="s">
        <v>3</v>
      </c>
      <c r="BM37" s="3">
        <v>23</v>
      </c>
      <c r="BN37" s="3">
        <v>0</v>
      </c>
      <c r="BO37" s="3" t="s">
        <v>3</v>
      </c>
      <c r="BP37" s="3">
        <v>0</v>
      </c>
      <c r="BQ37" s="3">
        <v>30</v>
      </c>
      <c r="BR37" s="3">
        <v>0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109</v>
      </c>
      <c r="CA37" s="3">
        <v>61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3</v>
      </c>
      <c r="CO37" s="3">
        <v>0</v>
      </c>
      <c r="CP37" s="3">
        <f t="shared" si="31"/>
        <v>69799.55</v>
      </c>
      <c r="CQ37" s="3">
        <f t="shared" si="32"/>
        <v>5369.2</v>
      </c>
      <c r="CR37" s="3">
        <f t="shared" si="56"/>
        <v>0</v>
      </c>
      <c r="CS37" s="3">
        <f t="shared" si="57"/>
        <v>0</v>
      </c>
      <c r="CT37" s="3">
        <f t="shared" si="33"/>
        <v>0</v>
      </c>
      <c r="CU37" s="3">
        <f t="shared" si="34"/>
        <v>0</v>
      </c>
      <c r="CV37" s="3">
        <f t="shared" si="35"/>
        <v>0</v>
      </c>
      <c r="CW37" s="3">
        <f t="shared" si="36"/>
        <v>0</v>
      </c>
      <c r="CX37" s="3">
        <f t="shared" si="37"/>
        <v>0</v>
      </c>
      <c r="CY37" s="3">
        <f t="shared" si="58"/>
        <v>0</v>
      </c>
      <c r="CZ37" s="3">
        <f t="shared" si="59"/>
        <v>0</v>
      </c>
      <c r="DC37" s="3" t="s">
        <v>3</v>
      </c>
      <c r="DD37" s="3" t="s">
        <v>3</v>
      </c>
      <c r="DE37" s="3" t="s">
        <v>3</v>
      </c>
      <c r="DF37" s="3" t="s">
        <v>3</v>
      </c>
      <c r="DG37" s="3" t="s">
        <v>3</v>
      </c>
      <c r="DH37" s="3" t="s">
        <v>3</v>
      </c>
      <c r="DI37" s="3" t="s">
        <v>3</v>
      </c>
      <c r="DJ37" s="3" t="s">
        <v>3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85635395</v>
      </c>
      <c r="EF37" s="3">
        <v>30</v>
      </c>
      <c r="EG37" s="3" t="s">
        <v>28</v>
      </c>
      <c r="EH37" s="3">
        <v>0</v>
      </c>
      <c r="EI37" s="3" t="s">
        <v>3</v>
      </c>
      <c r="EJ37" s="3">
        <v>1</v>
      </c>
      <c r="EK37" s="3">
        <v>23</v>
      </c>
      <c r="EL37" s="3" t="s">
        <v>29</v>
      </c>
      <c r="EM37" s="3" t="s">
        <v>30</v>
      </c>
      <c r="EO37" s="3" t="s">
        <v>3</v>
      </c>
      <c r="EQ37" s="3">
        <v>0</v>
      </c>
      <c r="ER37" s="3">
        <v>545.65000000000009</v>
      </c>
      <c r="ES37" s="3">
        <v>545.65000000000009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Z37" s="3">
        <v>5</v>
      </c>
      <c r="FC37" s="3">
        <v>1</v>
      </c>
      <c r="FD37" s="3">
        <v>18</v>
      </c>
      <c r="FF37" s="3">
        <v>6422</v>
      </c>
      <c r="FQ37" s="3">
        <v>0</v>
      </c>
      <c r="FR37" s="3">
        <v>0</v>
      </c>
      <c r="FS37" s="3">
        <v>0</v>
      </c>
      <c r="FX37" s="3">
        <v>109</v>
      </c>
      <c r="FY37" s="3">
        <v>61</v>
      </c>
      <c r="GA37" s="3" t="s">
        <v>50</v>
      </c>
      <c r="GD37" s="3">
        <v>1</v>
      </c>
      <c r="GF37" s="3">
        <v>752976982</v>
      </c>
      <c r="GG37" s="3">
        <v>2</v>
      </c>
      <c r="GH37" s="3">
        <v>3</v>
      </c>
      <c r="GI37" s="3">
        <v>5</v>
      </c>
      <c r="GJ37" s="3">
        <v>0</v>
      </c>
      <c r="GK37" s="3">
        <v>0</v>
      </c>
      <c r="GL37" s="3">
        <f t="shared" si="38"/>
        <v>0</v>
      </c>
      <c r="GM37" s="3">
        <f t="shared" si="39"/>
        <v>69799.55</v>
      </c>
      <c r="GN37" s="3">
        <f t="shared" si="40"/>
        <v>69799.55</v>
      </c>
      <c r="GO37" s="3">
        <f t="shared" si="41"/>
        <v>0</v>
      </c>
      <c r="GP37" s="3">
        <f t="shared" si="42"/>
        <v>0</v>
      </c>
      <c r="GR37" s="3">
        <v>1</v>
      </c>
      <c r="GS37" s="3">
        <v>1</v>
      </c>
      <c r="GT37" s="3">
        <v>0</v>
      </c>
      <c r="GU37" s="3" t="s">
        <v>3</v>
      </c>
      <c r="GV37" s="3">
        <f t="shared" si="43"/>
        <v>0</v>
      </c>
      <c r="GW37" s="3">
        <v>1</v>
      </c>
      <c r="GX37" s="3">
        <f t="shared" si="44"/>
        <v>0</v>
      </c>
      <c r="HA37" s="3">
        <v>0</v>
      </c>
      <c r="HB37" s="3">
        <v>0</v>
      </c>
      <c r="HC37" s="3">
        <f t="shared" si="45"/>
        <v>0</v>
      </c>
      <c r="HE37" s="3" t="s">
        <v>37</v>
      </c>
      <c r="HF37" s="3" t="s">
        <v>38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18</v>
      </c>
      <c r="B38" s="2">
        <v>1</v>
      </c>
      <c r="C38" s="2">
        <v>18</v>
      </c>
      <c r="D38" s="2"/>
      <c r="E38" s="2" t="s">
        <v>51</v>
      </c>
      <c r="F38" s="2" t="s">
        <v>52</v>
      </c>
      <c r="G38" s="2" t="s">
        <v>53</v>
      </c>
      <c r="H38" s="2" t="s">
        <v>3</v>
      </c>
      <c r="I38" s="2">
        <f>I28*J38</f>
        <v>23</v>
      </c>
      <c r="J38" s="2">
        <v>17.293233082706767</v>
      </c>
      <c r="K38" s="2">
        <v>17.293233000000001</v>
      </c>
      <c r="L38" s="2"/>
      <c r="M38" s="2"/>
      <c r="N38" s="2"/>
      <c r="O38" s="2">
        <f t="shared" si="21"/>
        <v>13833.81</v>
      </c>
      <c r="P38" s="2">
        <f t="shared" si="22"/>
        <v>13833.81</v>
      </c>
      <c r="Q38" s="2">
        <f t="shared" si="46"/>
        <v>0</v>
      </c>
      <c r="R38" s="2">
        <f t="shared" si="47"/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 t="shared" si="48"/>
        <v>0</v>
      </c>
      <c r="Y38" s="2">
        <f t="shared" si="49"/>
        <v>0</v>
      </c>
      <c r="Z38" s="2"/>
      <c r="AA38" s="2">
        <v>86551701</v>
      </c>
      <c r="AB38" s="2">
        <f t="shared" si="28"/>
        <v>601.47</v>
      </c>
      <c r="AC38" s="2">
        <f t="shared" si="50"/>
        <v>601.47</v>
      </c>
      <c r="AD38" s="2">
        <f t="shared" si="51"/>
        <v>0</v>
      </c>
      <c r="AE38" s="2">
        <f t="shared" si="52"/>
        <v>0</v>
      </c>
      <c r="AF38" s="2">
        <f t="shared" si="53"/>
        <v>0</v>
      </c>
      <c r="AG38" s="2">
        <f t="shared" si="29"/>
        <v>0</v>
      </c>
      <c r="AH38" s="2">
        <f t="shared" si="54"/>
        <v>0</v>
      </c>
      <c r="AI38" s="2">
        <f t="shared" si="55"/>
        <v>0</v>
      </c>
      <c r="AJ38" s="2">
        <f t="shared" si="30"/>
        <v>0</v>
      </c>
      <c r="AK38" s="2">
        <v>601.46999999999991</v>
      </c>
      <c r="AL38" s="2">
        <v>601.46999999999991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109</v>
      </c>
      <c r="AU38" s="2">
        <v>61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1</v>
      </c>
      <c r="BJ38" s="2" t="s">
        <v>3</v>
      </c>
      <c r="BK38" s="2"/>
      <c r="BL38" s="2"/>
      <c r="BM38" s="2">
        <v>23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109</v>
      </c>
      <c r="CA38" s="2">
        <v>61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1"/>
        <v>13833.81</v>
      </c>
      <c r="CQ38" s="2">
        <f t="shared" si="32"/>
        <v>601.47</v>
      </c>
      <c r="CR38" s="2">
        <f t="shared" si="56"/>
        <v>0</v>
      </c>
      <c r="CS38" s="2">
        <f t="shared" si="57"/>
        <v>0</v>
      </c>
      <c r="CT38" s="2">
        <f t="shared" si="33"/>
        <v>0</v>
      </c>
      <c r="CU38" s="2">
        <f t="shared" si="34"/>
        <v>0</v>
      </c>
      <c r="CV38" s="2">
        <f t="shared" si="35"/>
        <v>0</v>
      </c>
      <c r="CW38" s="2">
        <f t="shared" si="36"/>
        <v>0</v>
      </c>
      <c r="CX38" s="2">
        <f t="shared" si="37"/>
        <v>0</v>
      </c>
      <c r="CY38" s="2">
        <f t="shared" si="58"/>
        <v>0</v>
      </c>
      <c r="CZ38" s="2">
        <f t="shared" si="59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/>
      <c r="DV38" s="2"/>
      <c r="DW38" s="2"/>
      <c r="DX38" s="2"/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85635395</v>
      </c>
      <c r="EF38" s="2">
        <v>30</v>
      </c>
      <c r="EG38" s="2" t="s">
        <v>28</v>
      </c>
      <c r="EH38" s="2">
        <v>0</v>
      </c>
      <c r="EI38" s="2" t="s">
        <v>3</v>
      </c>
      <c r="EJ38" s="2">
        <v>1</v>
      </c>
      <c r="EK38" s="2">
        <v>23</v>
      </c>
      <c r="EL38" s="2" t="s">
        <v>29</v>
      </c>
      <c r="EM38" s="2" t="s">
        <v>30</v>
      </c>
      <c r="EN38" s="2"/>
      <c r="EO38" s="2" t="s">
        <v>3</v>
      </c>
      <c r="EP38" s="2"/>
      <c r="EQ38" s="2">
        <v>0</v>
      </c>
      <c r="ER38" s="2">
        <v>0</v>
      </c>
      <c r="ES38" s="2">
        <v>601.46999999999991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109</v>
      </c>
      <c r="FY38" s="2">
        <v>61</v>
      </c>
      <c r="FZ38" s="2"/>
      <c r="GA38" s="2" t="s">
        <v>54</v>
      </c>
      <c r="GB38" s="2"/>
      <c r="GC38" s="2"/>
      <c r="GD38" s="2">
        <v>1</v>
      </c>
      <c r="GE38" s="2"/>
      <c r="GF38" s="2">
        <v>566747535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38"/>
        <v>0</v>
      </c>
      <c r="GM38" s="2">
        <f t="shared" si="39"/>
        <v>13833.81</v>
      </c>
      <c r="GN38" s="2">
        <f t="shared" si="40"/>
        <v>13833.81</v>
      </c>
      <c r="GO38" s="2">
        <f t="shared" si="41"/>
        <v>0</v>
      </c>
      <c r="GP38" s="2">
        <f t="shared" si="42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3"/>
        <v>0</v>
      </c>
      <c r="GW38" s="2">
        <v>1</v>
      </c>
      <c r="GX38" s="2">
        <f t="shared" si="44"/>
        <v>0</v>
      </c>
      <c r="GY38" s="2"/>
      <c r="GZ38" s="2"/>
      <c r="HA38" s="2">
        <v>0</v>
      </c>
      <c r="HB38" s="2">
        <v>0</v>
      </c>
      <c r="HC38" s="2">
        <f t="shared" si="45"/>
        <v>0</v>
      </c>
      <c r="HD38" s="2"/>
      <c r="HE38" s="2" t="s">
        <v>37</v>
      </c>
      <c r="HF38" s="2" t="s">
        <v>38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18</v>
      </c>
      <c r="B39" s="3">
        <v>1</v>
      </c>
      <c r="C39" s="3">
        <v>40</v>
      </c>
      <c r="E39" s="3" t="s">
        <v>51</v>
      </c>
      <c r="F39" s="3" t="s">
        <v>52</v>
      </c>
      <c r="G39" s="3" t="s">
        <v>53</v>
      </c>
      <c r="H39" s="3" t="s">
        <v>3</v>
      </c>
      <c r="I39" s="3">
        <f>I29*J39</f>
        <v>23</v>
      </c>
      <c r="J39" s="3">
        <v>17.293233082706767</v>
      </c>
      <c r="K39" s="3">
        <v>17.293233000000001</v>
      </c>
      <c r="O39" s="3">
        <f t="shared" si="21"/>
        <v>136124.69</v>
      </c>
      <c r="P39" s="3">
        <f t="shared" si="22"/>
        <v>136124.69</v>
      </c>
      <c r="Q39" s="3">
        <f t="shared" si="46"/>
        <v>0</v>
      </c>
      <c r="R39" s="3">
        <f t="shared" si="47"/>
        <v>0</v>
      </c>
      <c r="S39" s="3">
        <f t="shared" si="23"/>
        <v>0</v>
      </c>
      <c r="T39" s="3">
        <f t="shared" si="24"/>
        <v>0</v>
      </c>
      <c r="U39" s="3">
        <f t="shared" si="25"/>
        <v>0</v>
      </c>
      <c r="V39" s="3">
        <f t="shared" si="26"/>
        <v>0</v>
      </c>
      <c r="W39" s="3">
        <f t="shared" si="27"/>
        <v>0</v>
      </c>
      <c r="X39" s="3">
        <f t="shared" si="48"/>
        <v>0</v>
      </c>
      <c r="Y39" s="3">
        <f t="shared" si="49"/>
        <v>0</v>
      </c>
      <c r="AA39" s="3">
        <v>86551703</v>
      </c>
      <c r="AB39" s="3">
        <f t="shared" si="28"/>
        <v>601.47</v>
      </c>
      <c r="AC39" s="3">
        <f t="shared" si="50"/>
        <v>601.47</v>
      </c>
      <c r="AD39" s="3">
        <f t="shared" si="51"/>
        <v>0</v>
      </c>
      <c r="AE39" s="3">
        <f t="shared" si="52"/>
        <v>0</v>
      </c>
      <c r="AF39" s="3">
        <f t="shared" si="53"/>
        <v>0</v>
      </c>
      <c r="AG39" s="3">
        <f t="shared" si="29"/>
        <v>0</v>
      </c>
      <c r="AH39" s="3">
        <f t="shared" si="54"/>
        <v>0</v>
      </c>
      <c r="AI39" s="3">
        <f t="shared" si="55"/>
        <v>0</v>
      </c>
      <c r="AJ39" s="3">
        <f t="shared" si="30"/>
        <v>0</v>
      </c>
      <c r="AK39" s="3">
        <v>601.46999999999991</v>
      </c>
      <c r="AL39" s="3">
        <v>601.46999999999991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109</v>
      </c>
      <c r="AU39" s="3">
        <v>61</v>
      </c>
      <c r="AV39" s="3">
        <v>1</v>
      </c>
      <c r="AW39" s="3">
        <v>1</v>
      </c>
      <c r="AZ39" s="3">
        <v>1</v>
      </c>
      <c r="BA39" s="3">
        <v>1</v>
      </c>
      <c r="BB39" s="3">
        <v>1</v>
      </c>
      <c r="BC39" s="3">
        <v>9.84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3</v>
      </c>
      <c r="BI39" s="3">
        <v>1</v>
      </c>
      <c r="BJ39" s="3" t="s">
        <v>3</v>
      </c>
      <c r="BM39" s="3">
        <v>23</v>
      </c>
      <c r="BN39" s="3">
        <v>0</v>
      </c>
      <c r="BO39" s="3" t="s">
        <v>3</v>
      </c>
      <c r="BP39" s="3">
        <v>0</v>
      </c>
      <c r="BQ39" s="3">
        <v>30</v>
      </c>
      <c r="BR39" s="3">
        <v>0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109</v>
      </c>
      <c r="CA39" s="3">
        <v>61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</v>
      </c>
      <c r="CO39" s="3">
        <v>0</v>
      </c>
      <c r="CP39" s="3">
        <f t="shared" si="31"/>
        <v>136124.69</v>
      </c>
      <c r="CQ39" s="3">
        <f t="shared" si="32"/>
        <v>5918.46</v>
      </c>
      <c r="CR39" s="3">
        <f t="shared" si="56"/>
        <v>0</v>
      </c>
      <c r="CS39" s="3">
        <f t="shared" si="57"/>
        <v>0</v>
      </c>
      <c r="CT39" s="3">
        <f t="shared" si="33"/>
        <v>0</v>
      </c>
      <c r="CU39" s="3">
        <f t="shared" si="34"/>
        <v>0</v>
      </c>
      <c r="CV39" s="3">
        <f t="shared" si="35"/>
        <v>0</v>
      </c>
      <c r="CW39" s="3">
        <f t="shared" si="36"/>
        <v>0</v>
      </c>
      <c r="CX39" s="3">
        <f t="shared" si="37"/>
        <v>0</v>
      </c>
      <c r="CY39" s="3">
        <f t="shared" si="58"/>
        <v>0</v>
      </c>
      <c r="CZ39" s="3">
        <f t="shared" si="59"/>
        <v>0</v>
      </c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3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85635395</v>
      </c>
      <c r="EF39" s="3">
        <v>30</v>
      </c>
      <c r="EG39" s="3" t="s">
        <v>28</v>
      </c>
      <c r="EH39" s="3">
        <v>0</v>
      </c>
      <c r="EI39" s="3" t="s">
        <v>3</v>
      </c>
      <c r="EJ39" s="3">
        <v>1</v>
      </c>
      <c r="EK39" s="3">
        <v>23</v>
      </c>
      <c r="EL39" s="3" t="s">
        <v>29</v>
      </c>
      <c r="EM39" s="3" t="s">
        <v>30</v>
      </c>
      <c r="EO39" s="3" t="s">
        <v>3</v>
      </c>
      <c r="EQ39" s="3">
        <v>0</v>
      </c>
      <c r="ER39" s="3">
        <v>601.46999999999991</v>
      </c>
      <c r="ES39" s="3">
        <v>601.46999999999991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Z39" s="3">
        <v>5</v>
      </c>
      <c r="FC39" s="3">
        <v>1</v>
      </c>
      <c r="FD39" s="3">
        <v>18</v>
      </c>
      <c r="FF39" s="3">
        <v>7079</v>
      </c>
      <c r="FQ39" s="3">
        <v>0</v>
      </c>
      <c r="FR39" s="3">
        <v>0</v>
      </c>
      <c r="FS39" s="3">
        <v>0</v>
      </c>
      <c r="FX39" s="3">
        <v>109</v>
      </c>
      <c r="FY39" s="3">
        <v>61</v>
      </c>
      <c r="GA39" s="3" t="s">
        <v>54</v>
      </c>
      <c r="GD39" s="3">
        <v>1</v>
      </c>
      <c r="GF39" s="3">
        <v>566747535</v>
      </c>
      <c r="GG39" s="3">
        <v>2</v>
      </c>
      <c r="GH39" s="3">
        <v>3</v>
      </c>
      <c r="GI39" s="3">
        <v>5</v>
      </c>
      <c r="GJ39" s="3">
        <v>0</v>
      </c>
      <c r="GK39" s="3">
        <v>0</v>
      </c>
      <c r="GL39" s="3">
        <f t="shared" si="38"/>
        <v>0</v>
      </c>
      <c r="GM39" s="3">
        <f t="shared" si="39"/>
        <v>136124.69</v>
      </c>
      <c r="GN39" s="3">
        <f t="shared" si="40"/>
        <v>136124.69</v>
      </c>
      <c r="GO39" s="3">
        <f t="shared" si="41"/>
        <v>0</v>
      </c>
      <c r="GP39" s="3">
        <f t="shared" si="42"/>
        <v>0</v>
      </c>
      <c r="GR39" s="3">
        <v>1</v>
      </c>
      <c r="GS39" s="3">
        <v>1</v>
      </c>
      <c r="GT39" s="3">
        <v>0</v>
      </c>
      <c r="GU39" s="3" t="s">
        <v>3</v>
      </c>
      <c r="GV39" s="3">
        <f t="shared" si="43"/>
        <v>0</v>
      </c>
      <c r="GW39" s="3">
        <v>1</v>
      </c>
      <c r="GX39" s="3">
        <f t="shared" si="44"/>
        <v>0</v>
      </c>
      <c r="HA39" s="3">
        <v>0</v>
      </c>
      <c r="HB39" s="3">
        <v>0</v>
      </c>
      <c r="HC39" s="3">
        <f t="shared" si="45"/>
        <v>0</v>
      </c>
      <c r="HE39" s="3" t="s">
        <v>37</v>
      </c>
      <c r="HF39" s="3" t="s">
        <v>38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18</v>
      </c>
      <c r="B40" s="2">
        <v>1</v>
      </c>
      <c r="C40" s="2">
        <v>19</v>
      </c>
      <c r="D40" s="2"/>
      <c r="E40" s="2" t="s">
        <v>55</v>
      </c>
      <c r="F40" s="2" t="s">
        <v>56</v>
      </c>
      <c r="G40" s="2" t="s">
        <v>57</v>
      </c>
      <c r="H40" s="2" t="s">
        <v>3</v>
      </c>
      <c r="I40" s="2">
        <f>I28*J40</f>
        <v>2</v>
      </c>
      <c r="J40" s="2">
        <v>1.5037593984962405</v>
      </c>
      <c r="K40" s="2">
        <v>1.5037594000000001</v>
      </c>
      <c r="L40" s="2"/>
      <c r="M40" s="2"/>
      <c r="N40" s="2"/>
      <c r="O40" s="2">
        <f t="shared" si="21"/>
        <v>1320.2</v>
      </c>
      <c r="P40" s="2">
        <f t="shared" si="22"/>
        <v>1320.2</v>
      </c>
      <c r="Q40" s="2">
        <f t="shared" si="46"/>
        <v>0</v>
      </c>
      <c r="R40" s="2">
        <f t="shared" si="47"/>
        <v>0</v>
      </c>
      <c r="S40" s="2">
        <f t="shared" si="23"/>
        <v>0</v>
      </c>
      <c r="T40" s="2">
        <f t="shared" si="24"/>
        <v>0</v>
      </c>
      <c r="U40" s="2">
        <f t="shared" si="25"/>
        <v>0</v>
      </c>
      <c r="V40" s="2">
        <f t="shared" si="26"/>
        <v>0</v>
      </c>
      <c r="W40" s="2">
        <f t="shared" si="27"/>
        <v>0</v>
      </c>
      <c r="X40" s="2">
        <f t="shared" si="48"/>
        <v>0</v>
      </c>
      <c r="Y40" s="2">
        <f t="shared" si="49"/>
        <v>0</v>
      </c>
      <c r="Z40" s="2"/>
      <c r="AA40" s="2">
        <v>86551701</v>
      </c>
      <c r="AB40" s="2">
        <f t="shared" si="28"/>
        <v>660.1</v>
      </c>
      <c r="AC40" s="2">
        <f t="shared" si="50"/>
        <v>660.1</v>
      </c>
      <c r="AD40" s="2">
        <f t="shared" si="51"/>
        <v>0</v>
      </c>
      <c r="AE40" s="2">
        <f t="shared" si="52"/>
        <v>0</v>
      </c>
      <c r="AF40" s="2">
        <f t="shared" si="53"/>
        <v>0</v>
      </c>
      <c r="AG40" s="2">
        <f t="shared" si="29"/>
        <v>0</v>
      </c>
      <c r="AH40" s="2">
        <f t="shared" si="54"/>
        <v>0</v>
      </c>
      <c r="AI40" s="2">
        <f t="shared" si="55"/>
        <v>0</v>
      </c>
      <c r="AJ40" s="2">
        <f t="shared" si="30"/>
        <v>0</v>
      </c>
      <c r="AK40" s="2">
        <v>660.1</v>
      </c>
      <c r="AL40" s="2">
        <v>660.1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109</v>
      </c>
      <c r="AU40" s="2">
        <v>61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3</v>
      </c>
      <c r="BK40" s="2"/>
      <c r="BL40" s="2"/>
      <c r="BM40" s="2">
        <v>23</v>
      </c>
      <c r="BN40" s="2">
        <v>0</v>
      </c>
      <c r="BO40" s="2" t="s">
        <v>3</v>
      </c>
      <c r="BP40" s="2">
        <v>0</v>
      </c>
      <c r="BQ40" s="2">
        <v>30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109</v>
      </c>
      <c r="CA40" s="2">
        <v>61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1"/>
        <v>1320.2</v>
      </c>
      <c r="CQ40" s="2">
        <f t="shared" si="32"/>
        <v>660.1</v>
      </c>
      <c r="CR40" s="2">
        <f t="shared" si="56"/>
        <v>0</v>
      </c>
      <c r="CS40" s="2">
        <f t="shared" si="57"/>
        <v>0</v>
      </c>
      <c r="CT40" s="2">
        <f t="shared" si="33"/>
        <v>0</v>
      </c>
      <c r="CU40" s="2">
        <f t="shared" si="34"/>
        <v>0</v>
      </c>
      <c r="CV40" s="2">
        <f t="shared" si="35"/>
        <v>0</v>
      </c>
      <c r="CW40" s="2">
        <f t="shared" si="36"/>
        <v>0</v>
      </c>
      <c r="CX40" s="2">
        <f t="shared" si="37"/>
        <v>0</v>
      </c>
      <c r="CY40" s="2">
        <f t="shared" si="58"/>
        <v>0</v>
      </c>
      <c r="CZ40" s="2">
        <f t="shared" si="59"/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/>
      <c r="DV40" s="2"/>
      <c r="DW40" s="2"/>
      <c r="DX40" s="2"/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85635395</v>
      </c>
      <c r="EF40" s="2">
        <v>30</v>
      </c>
      <c r="EG40" s="2" t="s">
        <v>28</v>
      </c>
      <c r="EH40" s="2">
        <v>0</v>
      </c>
      <c r="EI40" s="2" t="s">
        <v>3</v>
      </c>
      <c r="EJ40" s="2">
        <v>1</v>
      </c>
      <c r="EK40" s="2">
        <v>23</v>
      </c>
      <c r="EL40" s="2" t="s">
        <v>29</v>
      </c>
      <c r="EM40" s="2" t="s">
        <v>30</v>
      </c>
      <c r="EN40" s="2"/>
      <c r="EO40" s="2" t="s">
        <v>3</v>
      </c>
      <c r="EP40" s="2"/>
      <c r="EQ40" s="2">
        <v>0</v>
      </c>
      <c r="ER40" s="2">
        <v>0</v>
      </c>
      <c r="ES40" s="2">
        <v>660.1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109</v>
      </c>
      <c r="FY40" s="2">
        <v>61</v>
      </c>
      <c r="FZ40" s="2"/>
      <c r="GA40" s="2" t="s">
        <v>58</v>
      </c>
      <c r="GB40" s="2"/>
      <c r="GC40" s="2"/>
      <c r="GD40" s="2">
        <v>1</v>
      </c>
      <c r="GE40" s="2"/>
      <c r="GF40" s="2">
        <v>1036536234</v>
      </c>
      <c r="GG40" s="2">
        <v>2</v>
      </c>
      <c r="GH40" s="2">
        <v>4</v>
      </c>
      <c r="GI40" s="2">
        <v>-2</v>
      </c>
      <c r="GJ40" s="2">
        <v>0</v>
      </c>
      <c r="GK40" s="2">
        <v>0</v>
      </c>
      <c r="GL40" s="2">
        <f t="shared" si="38"/>
        <v>0</v>
      </c>
      <c r="GM40" s="2">
        <f t="shared" si="39"/>
        <v>1320.2</v>
      </c>
      <c r="GN40" s="2">
        <f t="shared" si="40"/>
        <v>1320.2</v>
      </c>
      <c r="GO40" s="2">
        <f t="shared" si="41"/>
        <v>0</v>
      </c>
      <c r="GP40" s="2">
        <f t="shared" si="42"/>
        <v>0</v>
      </c>
      <c r="GQ40" s="2"/>
      <c r="GR40" s="2">
        <v>0</v>
      </c>
      <c r="GS40" s="2">
        <v>2</v>
      </c>
      <c r="GT40" s="2">
        <v>0</v>
      </c>
      <c r="GU40" s="2" t="s">
        <v>3</v>
      </c>
      <c r="GV40" s="2">
        <f t="shared" si="43"/>
        <v>0</v>
      </c>
      <c r="GW40" s="2">
        <v>1</v>
      </c>
      <c r="GX40" s="2">
        <f t="shared" si="44"/>
        <v>0</v>
      </c>
      <c r="GY40" s="2"/>
      <c r="GZ40" s="2"/>
      <c r="HA40" s="2">
        <v>0</v>
      </c>
      <c r="HB40" s="2">
        <v>0</v>
      </c>
      <c r="HC40" s="2">
        <f t="shared" si="45"/>
        <v>0</v>
      </c>
      <c r="HD40" s="2"/>
      <c r="HE40" s="2" t="s">
        <v>37</v>
      </c>
      <c r="HF40" s="2" t="s">
        <v>38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18</v>
      </c>
      <c r="B41" s="3">
        <v>1</v>
      </c>
      <c r="C41" s="3">
        <v>41</v>
      </c>
      <c r="E41" s="3" t="s">
        <v>55</v>
      </c>
      <c r="F41" s="3" t="s">
        <v>56</v>
      </c>
      <c r="G41" s="3" t="s">
        <v>57</v>
      </c>
      <c r="H41" s="3" t="s">
        <v>3</v>
      </c>
      <c r="I41" s="3">
        <f>I29*J41</f>
        <v>2</v>
      </c>
      <c r="J41" s="3">
        <v>1.5037593984962405</v>
      </c>
      <c r="K41" s="3">
        <v>1.5037594000000001</v>
      </c>
      <c r="O41" s="3">
        <f t="shared" si="21"/>
        <v>12990.77</v>
      </c>
      <c r="P41" s="3">
        <f t="shared" si="22"/>
        <v>12990.77</v>
      </c>
      <c r="Q41" s="3">
        <f t="shared" si="46"/>
        <v>0</v>
      </c>
      <c r="R41" s="3">
        <f t="shared" si="47"/>
        <v>0</v>
      </c>
      <c r="S41" s="3">
        <f t="shared" si="23"/>
        <v>0</v>
      </c>
      <c r="T41" s="3">
        <f t="shared" si="24"/>
        <v>0</v>
      </c>
      <c r="U41" s="3">
        <f t="shared" si="25"/>
        <v>0</v>
      </c>
      <c r="V41" s="3">
        <f t="shared" si="26"/>
        <v>0</v>
      </c>
      <c r="W41" s="3">
        <f t="shared" si="27"/>
        <v>0</v>
      </c>
      <c r="X41" s="3">
        <f t="shared" si="48"/>
        <v>0</v>
      </c>
      <c r="Y41" s="3">
        <f t="shared" si="49"/>
        <v>0</v>
      </c>
      <c r="AA41" s="3">
        <v>86551703</v>
      </c>
      <c r="AB41" s="3">
        <f t="shared" si="28"/>
        <v>660.1</v>
      </c>
      <c r="AC41" s="3">
        <f t="shared" si="50"/>
        <v>660.1</v>
      </c>
      <c r="AD41" s="3">
        <f t="shared" si="51"/>
        <v>0</v>
      </c>
      <c r="AE41" s="3">
        <f t="shared" si="52"/>
        <v>0</v>
      </c>
      <c r="AF41" s="3">
        <f t="shared" si="53"/>
        <v>0</v>
      </c>
      <c r="AG41" s="3">
        <f t="shared" si="29"/>
        <v>0</v>
      </c>
      <c r="AH41" s="3">
        <f t="shared" si="54"/>
        <v>0</v>
      </c>
      <c r="AI41" s="3">
        <f t="shared" si="55"/>
        <v>0</v>
      </c>
      <c r="AJ41" s="3">
        <f t="shared" si="30"/>
        <v>0</v>
      </c>
      <c r="AK41" s="3">
        <v>660.1</v>
      </c>
      <c r="AL41" s="3">
        <v>660.1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109</v>
      </c>
      <c r="AU41" s="3">
        <v>61</v>
      </c>
      <c r="AV41" s="3">
        <v>1</v>
      </c>
      <c r="AW41" s="3">
        <v>1</v>
      </c>
      <c r="AZ41" s="3">
        <v>1</v>
      </c>
      <c r="BA41" s="3">
        <v>1</v>
      </c>
      <c r="BB41" s="3">
        <v>1</v>
      </c>
      <c r="BC41" s="3">
        <v>9.84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3</v>
      </c>
      <c r="BI41" s="3">
        <v>1</v>
      </c>
      <c r="BJ41" s="3" t="s">
        <v>3</v>
      </c>
      <c r="BM41" s="3">
        <v>23</v>
      </c>
      <c r="BN41" s="3">
        <v>0</v>
      </c>
      <c r="BO41" s="3" t="s">
        <v>3</v>
      </c>
      <c r="BP41" s="3">
        <v>0</v>
      </c>
      <c r="BQ41" s="3">
        <v>30</v>
      </c>
      <c r="BR41" s="3">
        <v>0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109</v>
      </c>
      <c r="CA41" s="3">
        <v>61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3</v>
      </c>
      <c r="CO41" s="3">
        <v>0</v>
      </c>
      <c r="CP41" s="3">
        <f t="shared" si="31"/>
        <v>12990.77</v>
      </c>
      <c r="CQ41" s="3">
        <f t="shared" si="32"/>
        <v>6495.38</v>
      </c>
      <c r="CR41" s="3">
        <f t="shared" si="56"/>
        <v>0</v>
      </c>
      <c r="CS41" s="3">
        <f t="shared" si="57"/>
        <v>0</v>
      </c>
      <c r="CT41" s="3">
        <f t="shared" si="33"/>
        <v>0</v>
      </c>
      <c r="CU41" s="3">
        <f t="shared" si="34"/>
        <v>0</v>
      </c>
      <c r="CV41" s="3">
        <f t="shared" si="35"/>
        <v>0</v>
      </c>
      <c r="CW41" s="3">
        <f t="shared" si="36"/>
        <v>0</v>
      </c>
      <c r="CX41" s="3">
        <f t="shared" si="37"/>
        <v>0</v>
      </c>
      <c r="CY41" s="3">
        <f t="shared" si="58"/>
        <v>0</v>
      </c>
      <c r="CZ41" s="3">
        <f t="shared" si="59"/>
        <v>0</v>
      </c>
      <c r="DC41" s="3" t="s">
        <v>3</v>
      </c>
      <c r="DD41" s="3" t="s">
        <v>3</v>
      </c>
      <c r="DE41" s="3" t="s">
        <v>3</v>
      </c>
      <c r="DF41" s="3" t="s">
        <v>3</v>
      </c>
      <c r="DG41" s="3" t="s">
        <v>3</v>
      </c>
      <c r="DH41" s="3" t="s">
        <v>3</v>
      </c>
      <c r="DI41" s="3" t="s">
        <v>3</v>
      </c>
      <c r="DJ41" s="3" t="s">
        <v>3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85635395</v>
      </c>
      <c r="EF41" s="3">
        <v>30</v>
      </c>
      <c r="EG41" s="3" t="s">
        <v>28</v>
      </c>
      <c r="EH41" s="3">
        <v>0</v>
      </c>
      <c r="EI41" s="3" t="s">
        <v>3</v>
      </c>
      <c r="EJ41" s="3">
        <v>1</v>
      </c>
      <c r="EK41" s="3">
        <v>23</v>
      </c>
      <c r="EL41" s="3" t="s">
        <v>29</v>
      </c>
      <c r="EM41" s="3" t="s">
        <v>30</v>
      </c>
      <c r="EO41" s="3" t="s">
        <v>3</v>
      </c>
      <c r="EQ41" s="3">
        <v>0</v>
      </c>
      <c r="ER41" s="3">
        <v>660.1</v>
      </c>
      <c r="ES41" s="3">
        <v>660.1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Z41" s="3">
        <v>5</v>
      </c>
      <c r="FC41" s="3">
        <v>1</v>
      </c>
      <c r="FD41" s="3">
        <v>18</v>
      </c>
      <c r="FF41" s="3">
        <v>7769</v>
      </c>
      <c r="FQ41" s="3">
        <v>0</v>
      </c>
      <c r="FR41" s="3">
        <v>0</v>
      </c>
      <c r="FS41" s="3">
        <v>0</v>
      </c>
      <c r="FX41" s="3">
        <v>109</v>
      </c>
      <c r="FY41" s="3">
        <v>61</v>
      </c>
      <c r="GA41" s="3" t="s">
        <v>58</v>
      </c>
      <c r="GD41" s="3">
        <v>1</v>
      </c>
      <c r="GF41" s="3">
        <v>1036536234</v>
      </c>
      <c r="GG41" s="3">
        <v>2</v>
      </c>
      <c r="GH41" s="3">
        <v>3</v>
      </c>
      <c r="GI41" s="3">
        <v>5</v>
      </c>
      <c r="GJ41" s="3">
        <v>0</v>
      </c>
      <c r="GK41" s="3">
        <v>0</v>
      </c>
      <c r="GL41" s="3">
        <f t="shared" si="38"/>
        <v>0</v>
      </c>
      <c r="GM41" s="3">
        <f t="shared" si="39"/>
        <v>12990.77</v>
      </c>
      <c r="GN41" s="3">
        <f t="shared" si="40"/>
        <v>12990.77</v>
      </c>
      <c r="GO41" s="3">
        <f t="shared" si="41"/>
        <v>0</v>
      </c>
      <c r="GP41" s="3">
        <f t="shared" si="42"/>
        <v>0</v>
      </c>
      <c r="GR41" s="3">
        <v>1</v>
      </c>
      <c r="GS41" s="3">
        <v>1</v>
      </c>
      <c r="GT41" s="3">
        <v>0</v>
      </c>
      <c r="GU41" s="3" t="s">
        <v>3</v>
      </c>
      <c r="GV41" s="3">
        <f t="shared" si="43"/>
        <v>0</v>
      </c>
      <c r="GW41" s="3">
        <v>1</v>
      </c>
      <c r="GX41" s="3">
        <f t="shared" si="44"/>
        <v>0</v>
      </c>
      <c r="HA41" s="3">
        <v>0</v>
      </c>
      <c r="HB41" s="3">
        <v>0</v>
      </c>
      <c r="HC41" s="3">
        <f t="shared" si="45"/>
        <v>0</v>
      </c>
      <c r="HE41" s="3" t="s">
        <v>37</v>
      </c>
      <c r="HF41" s="3" t="s">
        <v>38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18</v>
      </c>
      <c r="B42" s="2">
        <v>1</v>
      </c>
      <c r="C42" s="2">
        <v>20</v>
      </c>
      <c r="D42" s="2"/>
      <c r="E42" s="2" t="s">
        <v>59</v>
      </c>
      <c r="F42" s="2" t="s">
        <v>60</v>
      </c>
      <c r="G42" s="2" t="s">
        <v>61</v>
      </c>
      <c r="H42" s="2" t="s">
        <v>3</v>
      </c>
      <c r="I42" s="2">
        <f>I28*J42</f>
        <v>10</v>
      </c>
      <c r="J42" s="2">
        <v>7.518796992481203</v>
      </c>
      <c r="K42" s="2">
        <v>7.5187970000000002</v>
      </c>
      <c r="L42" s="2"/>
      <c r="M42" s="2"/>
      <c r="N42" s="2"/>
      <c r="O42" s="2">
        <f t="shared" si="21"/>
        <v>7260.4</v>
      </c>
      <c r="P42" s="2">
        <f t="shared" si="22"/>
        <v>7260.4</v>
      </c>
      <c r="Q42" s="2">
        <f t="shared" si="46"/>
        <v>0</v>
      </c>
      <c r="R42" s="2">
        <f t="shared" si="47"/>
        <v>0</v>
      </c>
      <c r="S42" s="2">
        <f t="shared" si="23"/>
        <v>0</v>
      </c>
      <c r="T42" s="2">
        <f t="shared" si="24"/>
        <v>0</v>
      </c>
      <c r="U42" s="2">
        <f t="shared" si="25"/>
        <v>0</v>
      </c>
      <c r="V42" s="2">
        <f t="shared" si="26"/>
        <v>0</v>
      </c>
      <c r="W42" s="2">
        <f t="shared" si="27"/>
        <v>0</v>
      </c>
      <c r="X42" s="2">
        <f t="shared" si="48"/>
        <v>0</v>
      </c>
      <c r="Y42" s="2">
        <f t="shared" si="49"/>
        <v>0</v>
      </c>
      <c r="Z42" s="2"/>
      <c r="AA42" s="2">
        <v>86551701</v>
      </c>
      <c r="AB42" s="2">
        <f t="shared" si="28"/>
        <v>726.04</v>
      </c>
      <c r="AC42" s="2">
        <f t="shared" si="50"/>
        <v>726.04</v>
      </c>
      <c r="AD42" s="2">
        <f t="shared" si="51"/>
        <v>0</v>
      </c>
      <c r="AE42" s="2">
        <f t="shared" si="52"/>
        <v>0</v>
      </c>
      <c r="AF42" s="2">
        <f t="shared" si="53"/>
        <v>0</v>
      </c>
      <c r="AG42" s="2">
        <f t="shared" si="29"/>
        <v>0</v>
      </c>
      <c r="AH42" s="2">
        <f t="shared" si="54"/>
        <v>0</v>
      </c>
      <c r="AI42" s="2">
        <f t="shared" si="55"/>
        <v>0</v>
      </c>
      <c r="AJ42" s="2">
        <f t="shared" si="30"/>
        <v>0</v>
      </c>
      <c r="AK42" s="2">
        <v>726.04</v>
      </c>
      <c r="AL42" s="2">
        <v>726.04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109</v>
      </c>
      <c r="AU42" s="2">
        <v>61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3</v>
      </c>
      <c r="BK42" s="2"/>
      <c r="BL42" s="2"/>
      <c r="BM42" s="2">
        <v>23</v>
      </c>
      <c r="BN42" s="2">
        <v>0</v>
      </c>
      <c r="BO42" s="2" t="s">
        <v>3</v>
      </c>
      <c r="BP42" s="2">
        <v>0</v>
      </c>
      <c r="BQ42" s="2">
        <v>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109</v>
      </c>
      <c r="CA42" s="2">
        <v>61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1"/>
        <v>7260.4</v>
      </c>
      <c r="CQ42" s="2">
        <f t="shared" si="32"/>
        <v>726.04</v>
      </c>
      <c r="CR42" s="2">
        <f t="shared" si="56"/>
        <v>0</v>
      </c>
      <c r="CS42" s="2">
        <f t="shared" si="57"/>
        <v>0</v>
      </c>
      <c r="CT42" s="2">
        <f t="shared" si="33"/>
        <v>0</v>
      </c>
      <c r="CU42" s="2">
        <f t="shared" si="34"/>
        <v>0</v>
      </c>
      <c r="CV42" s="2">
        <f t="shared" si="35"/>
        <v>0</v>
      </c>
      <c r="CW42" s="2">
        <f t="shared" si="36"/>
        <v>0</v>
      </c>
      <c r="CX42" s="2">
        <f t="shared" si="37"/>
        <v>0</v>
      </c>
      <c r="CY42" s="2">
        <f t="shared" si="58"/>
        <v>0</v>
      </c>
      <c r="CZ42" s="2">
        <f t="shared" si="59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/>
      <c r="DV42" s="2"/>
      <c r="DW42" s="2"/>
      <c r="DX42" s="2"/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85635395</v>
      </c>
      <c r="EF42" s="2">
        <v>30</v>
      </c>
      <c r="EG42" s="2" t="s">
        <v>28</v>
      </c>
      <c r="EH42" s="2">
        <v>0</v>
      </c>
      <c r="EI42" s="2" t="s">
        <v>3</v>
      </c>
      <c r="EJ42" s="2">
        <v>1</v>
      </c>
      <c r="EK42" s="2">
        <v>23</v>
      </c>
      <c r="EL42" s="2" t="s">
        <v>29</v>
      </c>
      <c r="EM42" s="2" t="s">
        <v>30</v>
      </c>
      <c r="EN42" s="2"/>
      <c r="EO42" s="2" t="s">
        <v>3</v>
      </c>
      <c r="EP42" s="2"/>
      <c r="EQ42" s="2">
        <v>0</v>
      </c>
      <c r="ER42" s="2">
        <v>0</v>
      </c>
      <c r="ES42" s="2">
        <v>726.04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109</v>
      </c>
      <c r="FY42" s="2">
        <v>61</v>
      </c>
      <c r="FZ42" s="2"/>
      <c r="GA42" s="2" t="s">
        <v>62</v>
      </c>
      <c r="GB42" s="2"/>
      <c r="GC42" s="2"/>
      <c r="GD42" s="2">
        <v>1</v>
      </c>
      <c r="GE42" s="2"/>
      <c r="GF42" s="2">
        <v>-1830095872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38"/>
        <v>0</v>
      </c>
      <c r="GM42" s="2">
        <f t="shared" si="39"/>
        <v>7260.4</v>
      </c>
      <c r="GN42" s="2">
        <f t="shared" si="40"/>
        <v>7260.4</v>
      </c>
      <c r="GO42" s="2">
        <f t="shared" si="41"/>
        <v>0</v>
      </c>
      <c r="GP42" s="2">
        <f t="shared" si="42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3"/>
        <v>0</v>
      </c>
      <c r="GW42" s="2">
        <v>1</v>
      </c>
      <c r="GX42" s="2">
        <f t="shared" si="44"/>
        <v>0</v>
      </c>
      <c r="GY42" s="2"/>
      <c r="GZ42" s="2"/>
      <c r="HA42" s="2">
        <v>0</v>
      </c>
      <c r="HB42" s="2">
        <v>0</v>
      </c>
      <c r="HC42" s="2">
        <f t="shared" si="45"/>
        <v>0</v>
      </c>
      <c r="HD42" s="2"/>
      <c r="HE42" s="2" t="s">
        <v>37</v>
      </c>
      <c r="HF42" s="2" t="s">
        <v>38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18</v>
      </c>
      <c r="B43" s="3">
        <v>1</v>
      </c>
      <c r="C43" s="3">
        <v>42</v>
      </c>
      <c r="E43" s="3" t="s">
        <v>59</v>
      </c>
      <c r="F43" s="3" t="s">
        <v>60</v>
      </c>
      <c r="G43" s="3" t="s">
        <v>61</v>
      </c>
      <c r="H43" s="3" t="s">
        <v>3</v>
      </c>
      <c r="I43" s="3">
        <f>I29*J43</f>
        <v>10</v>
      </c>
      <c r="J43" s="3">
        <v>7.518796992481203</v>
      </c>
      <c r="K43" s="3">
        <v>7.5187970000000002</v>
      </c>
      <c r="O43" s="3">
        <f t="shared" si="21"/>
        <v>71442.34</v>
      </c>
      <c r="P43" s="3">
        <f t="shared" si="22"/>
        <v>71442.34</v>
      </c>
      <c r="Q43" s="3">
        <f t="shared" si="46"/>
        <v>0</v>
      </c>
      <c r="R43" s="3">
        <f t="shared" si="47"/>
        <v>0</v>
      </c>
      <c r="S43" s="3">
        <f t="shared" si="23"/>
        <v>0</v>
      </c>
      <c r="T43" s="3">
        <f t="shared" si="24"/>
        <v>0</v>
      </c>
      <c r="U43" s="3">
        <f t="shared" si="25"/>
        <v>0</v>
      </c>
      <c r="V43" s="3">
        <f t="shared" si="26"/>
        <v>0</v>
      </c>
      <c r="W43" s="3">
        <f t="shared" si="27"/>
        <v>0</v>
      </c>
      <c r="X43" s="3">
        <f t="shared" si="48"/>
        <v>0</v>
      </c>
      <c r="Y43" s="3">
        <f t="shared" si="49"/>
        <v>0</v>
      </c>
      <c r="AA43" s="3">
        <v>86551703</v>
      </c>
      <c r="AB43" s="3">
        <f t="shared" si="28"/>
        <v>726.04</v>
      </c>
      <c r="AC43" s="3">
        <f t="shared" si="50"/>
        <v>726.04</v>
      </c>
      <c r="AD43" s="3">
        <f t="shared" si="51"/>
        <v>0</v>
      </c>
      <c r="AE43" s="3">
        <f t="shared" si="52"/>
        <v>0</v>
      </c>
      <c r="AF43" s="3">
        <f t="shared" si="53"/>
        <v>0</v>
      </c>
      <c r="AG43" s="3">
        <f t="shared" si="29"/>
        <v>0</v>
      </c>
      <c r="AH43" s="3">
        <f t="shared" si="54"/>
        <v>0</v>
      </c>
      <c r="AI43" s="3">
        <f t="shared" si="55"/>
        <v>0</v>
      </c>
      <c r="AJ43" s="3">
        <f t="shared" si="30"/>
        <v>0</v>
      </c>
      <c r="AK43" s="3">
        <v>726.04</v>
      </c>
      <c r="AL43" s="3">
        <v>726.04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109</v>
      </c>
      <c r="AU43" s="3">
        <v>61</v>
      </c>
      <c r="AV43" s="3">
        <v>1</v>
      </c>
      <c r="AW43" s="3">
        <v>1</v>
      </c>
      <c r="AZ43" s="3">
        <v>1</v>
      </c>
      <c r="BA43" s="3">
        <v>1</v>
      </c>
      <c r="BB43" s="3">
        <v>1</v>
      </c>
      <c r="BC43" s="3">
        <v>9.84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3</v>
      </c>
      <c r="BI43" s="3">
        <v>1</v>
      </c>
      <c r="BJ43" s="3" t="s">
        <v>3</v>
      </c>
      <c r="BM43" s="3">
        <v>23</v>
      </c>
      <c r="BN43" s="3">
        <v>0</v>
      </c>
      <c r="BO43" s="3" t="s">
        <v>3</v>
      </c>
      <c r="BP43" s="3">
        <v>0</v>
      </c>
      <c r="BQ43" s="3">
        <v>30</v>
      </c>
      <c r="BR43" s="3">
        <v>0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109</v>
      </c>
      <c r="CA43" s="3">
        <v>61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3</v>
      </c>
      <c r="CO43" s="3">
        <v>0</v>
      </c>
      <c r="CP43" s="3">
        <f t="shared" si="31"/>
        <v>71442.34</v>
      </c>
      <c r="CQ43" s="3">
        <f t="shared" si="32"/>
        <v>7144.23</v>
      </c>
      <c r="CR43" s="3">
        <f t="shared" si="56"/>
        <v>0</v>
      </c>
      <c r="CS43" s="3">
        <f t="shared" si="57"/>
        <v>0</v>
      </c>
      <c r="CT43" s="3">
        <f t="shared" si="33"/>
        <v>0</v>
      </c>
      <c r="CU43" s="3">
        <f t="shared" si="34"/>
        <v>0</v>
      </c>
      <c r="CV43" s="3">
        <f t="shared" si="35"/>
        <v>0</v>
      </c>
      <c r="CW43" s="3">
        <f t="shared" si="36"/>
        <v>0</v>
      </c>
      <c r="CX43" s="3">
        <f t="shared" si="37"/>
        <v>0</v>
      </c>
      <c r="CY43" s="3">
        <f t="shared" si="58"/>
        <v>0</v>
      </c>
      <c r="CZ43" s="3">
        <f t="shared" si="59"/>
        <v>0</v>
      </c>
      <c r="DC43" s="3" t="s">
        <v>3</v>
      </c>
      <c r="DD43" s="3" t="s">
        <v>3</v>
      </c>
      <c r="DE43" s="3" t="s">
        <v>3</v>
      </c>
      <c r="DF43" s="3" t="s">
        <v>3</v>
      </c>
      <c r="DG43" s="3" t="s">
        <v>3</v>
      </c>
      <c r="DH43" s="3" t="s">
        <v>3</v>
      </c>
      <c r="DI43" s="3" t="s">
        <v>3</v>
      </c>
      <c r="DJ43" s="3" t="s">
        <v>3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85635395</v>
      </c>
      <c r="EF43" s="3">
        <v>30</v>
      </c>
      <c r="EG43" s="3" t="s">
        <v>28</v>
      </c>
      <c r="EH43" s="3">
        <v>0</v>
      </c>
      <c r="EI43" s="3" t="s">
        <v>3</v>
      </c>
      <c r="EJ43" s="3">
        <v>1</v>
      </c>
      <c r="EK43" s="3">
        <v>23</v>
      </c>
      <c r="EL43" s="3" t="s">
        <v>29</v>
      </c>
      <c r="EM43" s="3" t="s">
        <v>30</v>
      </c>
      <c r="EO43" s="3" t="s">
        <v>3</v>
      </c>
      <c r="EQ43" s="3">
        <v>0</v>
      </c>
      <c r="ER43" s="3">
        <v>726.04</v>
      </c>
      <c r="ES43" s="3">
        <v>726.04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Z43" s="3">
        <v>5</v>
      </c>
      <c r="FC43" s="3">
        <v>1</v>
      </c>
      <c r="FD43" s="3">
        <v>18</v>
      </c>
      <c r="FF43" s="3">
        <v>8545</v>
      </c>
      <c r="FQ43" s="3">
        <v>0</v>
      </c>
      <c r="FR43" s="3">
        <v>0</v>
      </c>
      <c r="FS43" s="3">
        <v>0</v>
      </c>
      <c r="FX43" s="3">
        <v>109</v>
      </c>
      <c r="FY43" s="3">
        <v>61</v>
      </c>
      <c r="GA43" s="3" t="s">
        <v>62</v>
      </c>
      <c r="GD43" s="3">
        <v>1</v>
      </c>
      <c r="GF43" s="3">
        <v>-1830095872</v>
      </c>
      <c r="GG43" s="3">
        <v>2</v>
      </c>
      <c r="GH43" s="3">
        <v>3</v>
      </c>
      <c r="GI43" s="3">
        <v>5</v>
      </c>
      <c r="GJ43" s="3">
        <v>0</v>
      </c>
      <c r="GK43" s="3">
        <v>0</v>
      </c>
      <c r="GL43" s="3">
        <f t="shared" si="38"/>
        <v>0</v>
      </c>
      <c r="GM43" s="3">
        <f t="shared" si="39"/>
        <v>71442.34</v>
      </c>
      <c r="GN43" s="3">
        <f t="shared" si="40"/>
        <v>71442.34</v>
      </c>
      <c r="GO43" s="3">
        <f t="shared" si="41"/>
        <v>0</v>
      </c>
      <c r="GP43" s="3">
        <f t="shared" si="42"/>
        <v>0</v>
      </c>
      <c r="GR43" s="3">
        <v>1</v>
      </c>
      <c r="GS43" s="3">
        <v>1</v>
      </c>
      <c r="GT43" s="3">
        <v>0</v>
      </c>
      <c r="GU43" s="3" t="s">
        <v>3</v>
      </c>
      <c r="GV43" s="3">
        <f t="shared" si="43"/>
        <v>0</v>
      </c>
      <c r="GW43" s="3">
        <v>1</v>
      </c>
      <c r="GX43" s="3">
        <f t="shared" si="44"/>
        <v>0</v>
      </c>
      <c r="HA43" s="3">
        <v>0</v>
      </c>
      <c r="HB43" s="3">
        <v>0</v>
      </c>
      <c r="HC43" s="3">
        <f t="shared" si="45"/>
        <v>0</v>
      </c>
      <c r="HE43" s="3" t="s">
        <v>37</v>
      </c>
      <c r="HF43" s="3" t="s">
        <v>38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18</v>
      </c>
      <c r="B44" s="2">
        <v>1</v>
      </c>
      <c r="C44" s="2">
        <v>21</v>
      </c>
      <c r="D44" s="2"/>
      <c r="E44" s="2" t="s">
        <v>63</v>
      </c>
      <c r="F44" s="2" t="s">
        <v>64</v>
      </c>
      <c r="G44" s="2" t="s">
        <v>65</v>
      </c>
      <c r="H44" s="2" t="s">
        <v>3</v>
      </c>
      <c r="I44" s="2">
        <f>I28*J44</f>
        <v>13</v>
      </c>
      <c r="J44" s="2">
        <v>9.7744360902255636</v>
      </c>
      <c r="K44" s="2">
        <v>9.7744359999999997</v>
      </c>
      <c r="L44" s="2"/>
      <c r="M44" s="2"/>
      <c r="N44" s="2"/>
      <c r="O44" s="2">
        <f t="shared" si="21"/>
        <v>10164.18</v>
      </c>
      <c r="P44" s="2">
        <f t="shared" si="22"/>
        <v>10164.18</v>
      </c>
      <c r="Q44" s="2">
        <f t="shared" si="46"/>
        <v>0</v>
      </c>
      <c r="R44" s="2">
        <f t="shared" si="47"/>
        <v>0</v>
      </c>
      <c r="S44" s="2">
        <f t="shared" si="23"/>
        <v>0</v>
      </c>
      <c r="T44" s="2">
        <f t="shared" si="24"/>
        <v>0</v>
      </c>
      <c r="U44" s="2">
        <f t="shared" si="25"/>
        <v>0</v>
      </c>
      <c r="V44" s="2">
        <f t="shared" si="26"/>
        <v>0</v>
      </c>
      <c r="W44" s="2">
        <f t="shared" si="27"/>
        <v>0</v>
      </c>
      <c r="X44" s="2">
        <f t="shared" si="48"/>
        <v>0</v>
      </c>
      <c r="Y44" s="2">
        <f t="shared" si="49"/>
        <v>0</v>
      </c>
      <c r="Z44" s="2"/>
      <c r="AA44" s="2">
        <v>86551701</v>
      </c>
      <c r="AB44" s="2">
        <f t="shared" si="28"/>
        <v>781.86</v>
      </c>
      <c r="AC44" s="2">
        <f t="shared" si="50"/>
        <v>781.86</v>
      </c>
      <c r="AD44" s="2">
        <f t="shared" si="51"/>
        <v>0</v>
      </c>
      <c r="AE44" s="2">
        <f t="shared" si="52"/>
        <v>0</v>
      </c>
      <c r="AF44" s="2">
        <f t="shared" si="53"/>
        <v>0</v>
      </c>
      <c r="AG44" s="2">
        <f t="shared" si="29"/>
        <v>0</v>
      </c>
      <c r="AH44" s="2">
        <f t="shared" si="54"/>
        <v>0</v>
      </c>
      <c r="AI44" s="2">
        <f t="shared" si="55"/>
        <v>0</v>
      </c>
      <c r="AJ44" s="2">
        <f t="shared" si="30"/>
        <v>0</v>
      </c>
      <c r="AK44" s="2">
        <v>781.86</v>
      </c>
      <c r="AL44" s="2">
        <v>781.86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109</v>
      </c>
      <c r="AU44" s="2">
        <v>61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1</v>
      </c>
      <c r="BJ44" s="2" t="s">
        <v>3</v>
      </c>
      <c r="BK44" s="2"/>
      <c r="BL44" s="2"/>
      <c r="BM44" s="2">
        <v>23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109</v>
      </c>
      <c r="CA44" s="2">
        <v>61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1"/>
        <v>10164.18</v>
      </c>
      <c r="CQ44" s="2">
        <f t="shared" si="32"/>
        <v>781.86</v>
      </c>
      <c r="CR44" s="2">
        <f t="shared" si="56"/>
        <v>0</v>
      </c>
      <c r="CS44" s="2">
        <f t="shared" si="57"/>
        <v>0</v>
      </c>
      <c r="CT44" s="2">
        <f t="shared" si="33"/>
        <v>0</v>
      </c>
      <c r="CU44" s="2">
        <f t="shared" si="34"/>
        <v>0</v>
      </c>
      <c r="CV44" s="2">
        <f t="shared" si="35"/>
        <v>0</v>
      </c>
      <c r="CW44" s="2">
        <f t="shared" si="36"/>
        <v>0</v>
      </c>
      <c r="CX44" s="2">
        <f t="shared" si="37"/>
        <v>0</v>
      </c>
      <c r="CY44" s="2">
        <f t="shared" si="58"/>
        <v>0</v>
      </c>
      <c r="CZ44" s="2">
        <f t="shared" si="59"/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/>
      <c r="DV44" s="2"/>
      <c r="DW44" s="2"/>
      <c r="DX44" s="2"/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85635395</v>
      </c>
      <c r="EF44" s="2">
        <v>30</v>
      </c>
      <c r="EG44" s="2" t="s">
        <v>28</v>
      </c>
      <c r="EH44" s="2">
        <v>0</v>
      </c>
      <c r="EI44" s="2" t="s">
        <v>3</v>
      </c>
      <c r="EJ44" s="2">
        <v>1</v>
      </c>
      <c r="EK44" s="2">
        <v>23</v>
      </c>
      <c r="EL44" s="2" t="s">
        <v>29</v>
      </c>
      <c r="EM44" s="2" t="s">
        <v>30</v>
      </c>
      <c r="EN44" s="2"/>
      <c r="EO44" s="2" t="s">
        <v>3</v>
      </c>
      <c r="EP44" s="2"/>
      <c r="EQ44" s="2">
        <v>0</v>
      </c>
      <c r="ER44" s="2">
        <v>0</v>
      </c>
      <c r="ES44" s="2">
        <v>781.86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109</v>
      </c>
      <c r="FY44" s="2">
        <v>61</v>
      </c>
      <c r="FZ44" s="2"/>
      <c r="GA44" s="2" t="s">
        <v>66</v>
      </c>
      <c r="GB44" s="2"/>
      <c r="GC44" s="2"/>
      <c r="GD44" s="2">
        <v>1</v>
      </c>
      <c r="GE44" s="2"/>
      <c r="GF44" s="2">
        <v>-1794134594</v>
      </c>
      <c r="GG44" s="2">
        <v>2</v>
      </c>
      <c r="GH44" s="2">
        <v>4</v>
      </c>
      <c r="GI44" s="2">
        <v>-2</v>
      </c>
      <c r="GJ44" s="2">
        <v>0</v>
      </c>
      <c r="GK44" s="2">
        <v>0</v>
      </c>
      <c r="GL44" s="2">
        <f t="shared" si="38"/>
        <v>0</v>
      </c>
      <c r="GM44" s="2">
        <f t="shared" si="39"/>
        <v>10164.18</v>
      </c>
      <c r="GN44" s="2">
        <f t="shared" si="40"/>
        <v>10164.18</v>
      </c>
      <c r="GO44" s="2">
        <f t="shared" si="41"/>
        <v>0</v>
      </c>
      <c r="GP44" s="2">
        <f t="shared" si="42"/>
        <v>0</v>
      </c>
      <c r="GQ44" s="2"/>
      <c r="GR44" s="2">
        <v>0</v>
      </c>
      <c r="GS44" s="2">
        <v>2</v>
      </c>
      <c r="GT44" s="2">
        <v>0</v>
      </c>
      <c r="GU44" s="2" t="s">
        <v>3</v>
      </c>
      <c r="GV44" s="2">
        <f t="shared" si="43"/>
        <v>0</v>
      </c>
      <c r="GW44" s="2">
        <v>1</v>
      </c>
      <c r="GX44" s="2">
        <f t="shared" si="44"/>
        <v>0</v>
      </c>
      <c r="GY44" s="2"/>
      <c r="GZ44" s="2"/>
      <c r="HA44" s="2">
        <v>0</v>
      </c>
      <c r="HB44" s="2">
        <v>0</v>
      </c>
      <c r="HC44" s="2">
        <f t="shared" si="45"/>
        <v>0</v>
      </c>
      <c r="HD44" s="2"/>
      <c r="HE44" s="2" t="s">
        <v>37</v>
      </c>
      <c r="HF44" s="2" t="s">
        <v>38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18</v>
      </c>
      <c r="B45" s="3">
        <v>1</v>
      </c>
      <c r="C45" s="3">
        <v>43</v>
      </c>
      <c r="E45" s="3" t="s">
        <v>63</v>
      </c>
      <c r="F45" s="3" t="s">
        <v>64</v>
      </c>
      <c r="G45" s="3" t="s">
        <v>65</v>
      </c>
      <c r="H45" s="3" t="s">
        <v>3</v>
      </c>
      <c r="I45" s="3">
        <f>I29*J45</f>
        <v>13</v>
      </c>
      <c r="J45" s="3">
        <v>9.7744360902255636</v>
      </c>
      <c r="K45" s="3">
        <v>9.7744359999999997</v>
      </c>
      <c r="O45" s="3">
        <f t="shared" si="21"/>
        <v>100015.53</v>
      </c>
      <c r="P45" s="3">
        <f t="shared" si="22"/>
        <v>100015.53</v>
      </c>
      <c r="Q45" s="3">
        <f t="shared" si="46"/>
        <v>0</v>
      </c>
      <c r="R45" s="3">
        <f t="shared" si="47"/>
        <v>0</v>
      </c>
      <c r="S45" s="3">
        <f t="shared" si="23"/>
        <v>0</v>
      </c>
      <c r="T45" s="3">
        <f t="shared" si="24"/>
        <v>0</v>
      </c>
      <c r="U45" s="3">
        <f t="shared" si="25"/>
        <v>0</v>
      </c>
      <c r="V45" s="3">
        <f t="shared" si="26"/>
        <v>0</v>
      </c>
      <c r="W45" s="3">
        <f t="shared" si="27"/>
        <v>0</v>
      </c>
      <c r="X45" s="3">
        <f t="shared" si="48"/>
        <v>0</v>
      </c>
      <c r="Y45" s="3">
        <f t="shared" si="49"/>
        <v>0</v>
      </c>
      <c r="AA45" s="3">
        <v>86551703</v>
      </c>
      <c r="AB45" s="3">
        <f t="shared" si="28"/>
        <v>781.86</v>
      </c>
      <c r="AC45" s="3">
        <f t="shared" si="50"/>
        <v>781.86</v>
      </c>
      <c r="AD45" s="3">
        <f t="shared" si="51"/>
        <v>0</v>
      </c>
      <c r="AE45" s="3">
        <f t="shared" si="52"/>
        <v>0</v>
      </c>
      <c r="AF45" s="3">
        <f t="shared" si="53"/>
        <v>0</v>
      </c>
      <c r="AG45" s="3">
        <f t="shared" si="29"/>
        <v>0</v>
      </c>
      <c r="AH45" s="3">
        <f t="shared" si="54"/>
        <v>0</v>
      </c>
      <c r="AI45" s="3">
        <f t="shared" si="55"/>
        <v>0</v>
      </c>
      <c r="AJ45" s="3">
        <f t="shared" si="30"/>
        <v>0</v>
      </c>
      <c r="AK45" s="3">
        <v>781.86</v>
      </c>
      <c r="AL45" s="3">
        <v>781.86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109</v>
      </c>
      <c r="AU45" s="3">
        <v>61</v>
      </c>
      <c r="AV45" s="3">
        <v>1</v>
      </c>
      <c r="AW45" s="3">
        <v>1</v>
      </c>
      <c r="AZ45" s="3">
        <v>1</v>
      </c>
      <c r="BA45" s="3">
        <v>1</v>
      </c>
      <c r="BB45" s="3">
        <v>1</v>
      </c>
      <c r="BC45" s="3">
        <v>9.84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3</v>
      </c>
      <c r="BI45" s="3">
        <v>1</v>
      </c>
      <c r="BJ45" s="3" t="s">
        <v>3</v>
      </c>
      <c r="BM45" s="3">
        <v>23</v>
      </c>
      <c r="BN45" s="3">
        <v>0</v>
      </c>
      <c r="BO45" s="3" t="s">
        <v>3</v>
      </c>
      <c r="BP45" s="3">
        <v>0</v>
      </c>
      <c r="BQ45" s="3">
        <v>30</v>
      </c>
      <c r="BR45" s="3">
        <v>0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109</v>
      </c>
      <c r="CA45" s="3">
        <v>61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3</v>
      </c>
      <c r="CO45" s="3">
        <v>0</v>
      </c>
      <c r="CP45" s="3">
        <f t="shared" si="31"/>
        <v>100015.53</v>
      </c>
      <c r="CQ45" s="3">
        <f t="shared" si="32"/>
        <v>7693.5</v>
      </c>
      <c r="CR45" s="3">
        <f t="shared" si="56"/>
        <v>0</v>
      </c>
      <c r="CS45" s="3">
        <f t="shared" si="57"/>
        <v>0</v>
      </c>
      <c r="CT45" s="3">
        <f t="shared" si="33"/>
        <v>0</v>
      </c>
      <c r="CU45" s="3">
        <f t="shared" si="34"/>
        <v>0</v>
      </c>
      <c r="CV45" s="3">
        <f t="shared" si="35"/>
        <v>0</v>
      </c>
      <c r="CW45" s="3">
        <f t="shared" si="36"/>
        <v>0</v>
      </c>
      <c r="CX45" s="3">
        <f t="shared" si="37"/>
        <v>0</v>
      </c>
      <c r="CY45" s="3">
        <f t="shared" si="58"/>
        <v>0</v>
      </c>
      <c r="CZ45" s="3">
        <f t="shared" si="59"/>
        <v>0</v>
      </c>
      <c r="DC45" s="3" t="s">
        <v>3</v>
      </c>
      <c r="DD45" s="3" t="s">
        <v>3</v>
      </c>
      <c r="DE45" s="3" t="s">
        <v>3</v>
      </c>
      <c r="DF45" s="3" t="s">
        <v>3</v>
      </c>
      <c r="DG45" s="3" t="s">
        <v>3</v>
      </c>
      <c r="DH45" s="3" t="s">
        <v>3</v>
      </c>
      <c r="DI45" s="3" t="s">
        <v>3</v>
      </c>
      <c r="DJ45" s="3" t="s">
        <v>3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85635395</v>
      </c>
      <c r="EF45" s="3">
        <v>30</v>
      </c>
      <c r="EG45" s="3" t="s">
        <v>28</v>
      </c>
      <c r="EH45" s="3">
        <v>0</v>
      </c>
      <c r="EI45" s="3" t="s">
        <v>3</v>
      </c>
      <c r="EJ45" s="3">
        <v>1</v>
      </c>
      <c r="EK45" s="3">
        <v>23</v>
      </c>
      <c r="EL45" s="3" t="s">
        <v>29</v>
      </c>
      <c r="EM45" s="3" t="s">
        <v>30</v>
      </c>
      <c r="EO45" s="3" t="s">
        <v>3</v>
      </c>
      <c r="EQ45" s="3">
        <v>0</v>
      </c>
      <c r="ER45" s="3">
        <v>781.86</v>
      </c>
      <c r="ES45" s="3">
        <v>781.86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Z45" s="3">
        <v>5</v>
      </c>
      <c r="FC45" s="3">
        <v>1</v>
      </c>
      <c r="FD45" s="3">
        <v>18</v>
      </c>
      <c r="FF45" s="3">
        <v>9202</v>
      </c>
      <c r="FQ45" s="3">
        <v>0</v>
      </c>
      <c r="FR45" s="3">
        <v>0</v>
      </c>
      <c r="FS45" s="3">
        <v>0</v>
      </c>
      <c r="FX45" s="3">
        <v>109</v>
      </c>
      <c r="FY45" s="3">
        <v>61</v>
      </c>
      <c r="GA45" s="3" t="s">
        <v>66</v>
      </c>
      <c r="GD45" s="3">
        <v>1</v>
      </c>
      <c r="GF45" s="3">
        <v>-1794134594</v>
      </c>
      <c r="GG45" s="3">
        <v>2</v>
      </c>
      <c r="GH45" s="3">
        <v>3</v>
      </c>
      <c r="GI45" s="3">
        <v>5</v>
      </c>
      <c r="GJ45" s="3">
        <v>0</v>
      </c>
      <c r="GK45" s="3">
        <v>0</v>
      </c>
      <c r="GL45" s="3">
        <f t="shared" si="38"/>
        <v>0</v>
      </c>
      <c r="GM45" s="3">
        <f t="shared" si="39"/>
        <v>100015.53</v>
      </c>
      <c r="GN45" s="3">
        <f t="shared" si="40"/>
        <v>100015.53</v>
      </c>
      <c r="GO45" s="3">
        <f t="shared" si="41"/>
        <v>0</v>
      </c>
      <c r="GP45" s="3">
        <f t="shared" si="42"/>
        <v>0</v>
      </c>
      <c r="GR45" s="3">
        <v>1</v>
      </c>
      <c r="GS45" s="3">
        <v>1</v>
      </c>
      <c r="GT45" s="3">
        <v>0</v>
      </c>
      <c r="GU45" s="3" t="s">
        <v>3</v>
      </c>
      <c r="GV45" s="3">
        <f t="shared" si="43"/>
        <v>0</v>
      </c>
      <c r="GW45" s="3">
        <v>1</v>
      </c>
      <c r="GX45" s="3">
        <f t="shared" si="44"/>
        <v>0</v>
      </c>
      <c r="HA45" s="3">
        <v>0</v>
      </c>
      <c r="HB45" s="3">
        <v>0</v>
      </c>
      <c r="HC45" s="3">
        <f t="shared" si="45"/>
        <v>0</v>
      </c>
      <c r="HE45" s="3" t="s">
        <v>37</v>
      </c>
      <c r="HF45" s="3" t="s">
        <v>38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18</v>
      </c>
      <c r="B46" s="2">
        <v>1</v>
      </c>
      <c r="C46" s="2">
        <v>22</v>
      </c>
      <c r="D46" s="2"/>
      <c r="E46" s="2" t="s">
        <v>67</v>
      </c>
      <c r="F46" s="2" t="s">
        <v>68</v>
      </c>
      <c r="G46" s="2" t="s">
        <v>69</v>
      </c>
      <c r="H46" s="2" t="s">
        <v>3</v>
      </c>
      <c r="I46" s="2">
        <f>I28*J46</f>
        <v>18</v>
      </c>
      <c r="J46" s="2">
        <v>13.533834586466165</v>
      </c>
      <c r="K46" s="2">
        <v>13.5338346</v>
      </c>
      <c r="L46" s="2"/>
      <c r="M46" s="2"/>
      <c r="N46" s="2"/>
      <c r="O46" s="2">
        <f t="shared" si="21"/>
        <v>15081.3</v>
      </c>
      <c r="P46" s="2">
        <f t="shared" si="22"/>
        <v>15081.3</v>
      </c>
      <c r="Q46" s="2">
        <f t="shared" si="46"/>
        <v>0</v>
      </c>
      <c r="R46" s="2">
        <f t="shared" si="47"/>
        <v>0</v>
      </c>
      <c r="S46" s="2">
        <f t="shared" si="23"/>
        <v>0</v>
      </c>
      <c r="T46" s="2">
        <f t="shared" si="24"/>
        <v>0</v>
      </c>
      <c r="U46" s="2">
        <f t="shared" si="25"/>
        <v>0</v>
      </c>
      <c r="V46" s="2">
        <f t="shared" si="26"/>
        <v>0</v>
      </c>
      <c r="W46" s="2">
        <f t="shared" si="27"/>
        <v>0</v>
      </c>
      <c r="X46" s="2">
        <f t="shared" si="48"/>
        <v>0</v>
      </c>
      <c r="Y46" s="2">
        <f t="shared" si="49"/>
        <v>0</v>
      </c>
      <c r="Z46" s="2"/>
      <c r="AA46" s="2">
        <v>86551701</v>
      </c>
      <c r="AB46" s="2">
        <f t="shared" si="28"/>
        <v>837.85</v>
      </c>
      <c r="AC46" s="2">
        <f t="shared" si="50"/>
        <v>837.85</v>
      </c>
      <c r="AD46" s="2">
        <f t="shared" si="51"/>
        <v>0</v>
      </c>
      <c r="AE46" s="2">
        <f t="shared" si="52"/>
        <v>0</v>
      </c>
      <c r="AF46" s="2">
        <f t="shared" si="53"/>
        <v>0</v>
      </c>
      <c r="AG46" s="2">
        <f t="shared" si="29"/>
        <v>0</v>
      </c>
      <c r="AH46" s="2">
        <f t="shared" si="54"/>
        <v>0</v>
      </c>
      <c r="AI46" s="2">
        <f t="shared" si="55"/>
        <v>0</v>
      </c>
      <c r="AJ46" s="2">
        <f t="shared" si="30"/>
        <v>0</v>
      </c>
      <c r="AK46" s="2">
        <v>837.84999999999991</v>
      </c>
      <c r="AL46" s="2">
        <v>837.84999999999991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109</v>
      </c>
      <c r="AU46" s="2">
        <v>61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1</v>
      </c>
      <c r="BJ46" s="2" t="s">
        <v>3</v>
      </c>
      <c r="BK46" s="2"/>
      <c r="BL46" s="2"/>
      <c r="BM46" s="2">
        <v>23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109</v>
      </c>
      <c r="CA46" s="2">
        <v>61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1"/>
        <v>15081.3</v>
      </c>
      <c r="CQ46" s="2">
        <f t="shared" si="32"/>
        <v>837.85</v>
      </c>
      <c r="CR46" s="2">
        <f t="shared" si="56"/>
        <v>0</v>
      </c>
      <c r="CS46" s="2">
        <f t="shared" si="57"/>
        <v>0</v>
      </c>
      <c r="CT46" s="2">
        <f t="shared" si="33"/>
        <v>0</v>
      </c>
      <c r="CU46" s="2">
        <f t="shared" si="34"/>
        <v>0</v>
      </c>
      <c r="CV46" s="2">
        <f t="shared" si="35"/>
        <v>0</v>
      </c>
      <c r="CW46" s="2">
        <f t="shared" si="36"/>
        <v>0</v>
      </c>
      <c r="CX46" s="2">
        <f t="shared" si="37"/>
        <v>0</v>
      </c>
      <c r="CY46" s="2">
        <f t="shared" si="58"/>
        <v>0</v>
      </c>
      <c r="CZ46" s="2">
        <f t="shared" si="59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/>
      <c r="DV46" s="2"/>
      <c r="DW46" s="2"/>
      <c r="DX46" s="2"/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85635395</v>
      </c>
      <c r="EF46" s="2">
        <v>30</v>
      </c>
      <c r="EG46" s="2" t="s">
        <v>28</v>
      </c>
      <c r="EH46" s="2">
        <v>0</v>
      </c>
      <c r="EI46" s="2" t="s">
        <v>3</v>
      </c>
      <c r="EJ46" s="2">
        <v>1</v>
      </c>
      <c r="EK46" s="2">
        <v>23</v>
      </c>
      <c r="EL46" s="2" t="s">
        <v>29</v>
      </c>
      <c r="EM46" s="2" t="s">
        <v>30</v>
      </c>
      <c r="EN46" s="2"/>
      <c r="EO46" s="2" t="s">
        <v>3</v>
      </c>
      <c r="EP46" s="2"/>
      <c r="EQ46" s="2">
        <v>0</v>
      </c>
      <c r="ER46" s="2">
        <v>0</v>
      </c>
      <c r="ES46" s="2">
        <v>837.84999999999991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109</v>
      </c>
      <c r="FY46" s="2">
        <v>61</v>
      </c>
      <c r="FZ46" s="2"/>
      <c r="GA46" s="2" t="s">
        <v>70</v>
      </c>
      <c r="GB46" s="2"/>
      <c r="GC46" s="2"/>
      <c r="GD46" s="2">
        <v>1</v>
      </c>
      <c r="GE46" s="2"/>
      <c r="GF46" s="2">
        <v>708020071</v>
      </c>
      <c r="GG46" s="2">
        <v>2</v>
      </c>
      <c r="GH46" s="2">
        <v>4</v>
      </c>
      <c r="GI46" s="2">
        <v>-2</v>
      </c>
      <c r="GJ46" s="2">
        <v>0</v>
      </c>
      <c r="GK46" s="2">
        <v>0</v>
      </c>
      <c r="GL46" s="2">
        <f t="shared" si="38"/>
        <v>0</v>
      </c>
      <c r="GM46" s="2">
        <f t="shared" si="39"/>
        <v>15081.3</v>
      </c>
      <c r="GN46" s="2">
        <f t="shared" si="40"/>
        <v>15081.3</v>
      </c>
      <c r="GO46" s="2">
        <f t="shared" si="41"/>
        <v>0</v>
      </c>
      <c r="GP46" s="2">
        <f t="shared" si="42"/>
        <v>0</v>
      </c>
      <c r="GQ46" s="2"/>
      <c r="GR46" s="2">
        <v>0</v>
      </c>
      <c r="GS46" s="2">
        <v>2</v>
      </c>
      <c r="GT46" s="2">
        <v>0</v>
      </c>
      <c r="GU46" s="2" t="s">
        <v>3</v>
      </c>
      <c r="GV46" s="2">
        <f t="shared" si="43"/>
        <v>0</v>
      </c>
      <c r="GW46" s="2">
        <v>1</v>
      </c>
      <c r="GX46" s="2">
        <f t="shared" si="44"/>
        <v>0</v>
      </c>
      <c r="GY46" s="2"/>
      <c r="GZ46" s="2"/>
      <c r="HA46" s="2">
        <v>0</v>
      </c>
      <c r="HB46" s="2">
        <v>0</v>
      </c>
      <c r="HC46" s="2">
        <f t="shared" si="45"/>
        <v>0</v>
      </c>
      <c r="HD46" s="2"/>
      <c r="HE46" s="2" t="s">
        <v>37</v>
      </c>
      <c r="HF46" s="2" t="s">
        <v>38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18</v>
      </c>
      <c r="B47" s="3">
        <v>1</v>
      </c>
      <c r="C47" s="3">
        <v>44</v>
      </c>
      <c r="E47" s="3" t="s">
        <v>67</v>
      </c>
      <c r="F47" s="3" t="s">
        <v>68</v>
      </c>
      <c r="G47" s="3" t="s">
        <v>69</v>
      </c>
      <c r="H47" s="3" t="s">
        <v>3</v>
      </c>
      <c r="I47" s="3">
        <f>I29*J47</f>
        <v>18</v>
      </c>
      <c r="J47" s="3">
        <v>13.533834586466165</v>
      </c>
      <c r="K47" s="3">
        <v>13.5338346</v>
      </c>
      <c r="O47" s="3">
        <f t="shared" si="21"/>
        <v>148399.99</v>
      </c>
      <c r="P47" s="3">
        <f t="shared" si="22"/>
        <v>148399.99</v>
      </c>
      <c r="Q47" s="3">
        <f t="shared" si="46"/>
        <v>0</v>
      </c>
      <c r="R47" s="3">
        <f t="shared" si="47"/>
        <v>0</v>
      </c>
      <c r="S47" s="3">
        <f t="shared" si="23"/>
        <v>0</v>
      </c>
      <c r="T47" s="3">
        <f t="shared" si="24"/>
        <v>0</v>
      </c>
      <c r="U47" s="3">
        <f t="shared" si="25"/>
        <v>0</v>
      </c>
      <c r="V47" s="3">
        <f t="shared" si="26"/>
        <v>0</v>
      </c>
      <c r="W47" s="3">
        <f t="shared" si="27"/>
        <v>0</v>
      </c>
      <c r="X47" s="3">
        <f t="shared" si="48"/>
        <v>0</v>
      </c>
      <c r="Y47" s="3">
        <f t="shared" si="49"/>
        <v>0</v>
      </c>
      <c r="AA47" s="3">
        <v>86551703</v>
      </c>
      <c r="AB47" s="3">
        <f t="shared" si="28"/>
        <v>837.85</v>
      </c>
      <c r="AC47" s="3">
        <f t="shared" si="50"/>
        <v>837.85</v>
      </c>
      <c r="AD47" s="3">
        <f t="shared" si="51"/>
        <v>0</v>
      </c>
      <c r="AE47" s="3">
        <f t="shared" si="52"/>
        <v>0</v>
      </c>
      <c r="AF47" s="3">
        <f t="shared" si="53"/>
        <v>0</v>
      </c>
      <c r="AG47" s="3">
        <f t="shared" si="29"/>
        <v>0</v>
      </c>
      <c r="AH47" s="3">
        <f t="shared" si="54"/>
        <v>0</v>
      </c>
      <c r="AI47" s="3">
        <f t="shared" si="55"/>
        <v>0</v>
      </c>
      <c r="AJ47" s="3">
        <f t="shared" si="30"/>
        <v>0</v>
      </c>
      <c r="AK47" s="3">
        <v>837.84999999999991</v>
      </c>
      <c r="AL47" s="3">
        <v>837.84999999999991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109</v>
      </c>
      <c r="AU47" s="3">
        <v>61</v>
      </c>
      <c r="AV47" s="3">
        <v>1</v>
      </c>
      <c r="AW47" s="3">
        <v>1</v>
      </c>
      <c r="AZ47" s="3">
        <v>1</v>
      </c>
      <c r="BA47" s="3">
        <v>1</v>
      </c>
      <c r="BB47" s="3">
        <v>1</v>
      </c>
      <c r="BC47" s="3">
        <v>9.84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3</v>
      </c>
      <c r="BI47" s="3">
        <v>1</v>
      </c>
      <c r="BJ47" s="3" t="s">
        <v>3</v>
      </c>
      <c r="BM47" s="3">
        <v>23</v>
      </c>
      <c r="BN47" s="3">
        <v>0</v>
      </c>
      <c r="BO47" s="3" t="s">
        <v>3</v>
      </c>
      <c r="BP47" s="3">
        <v>0</v>
      </c>
      <c r="BQ47" s="3">
        <v>30</v>
      </c>
      <c r="BR47" s="3">
        <v>0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109</v>
      </c>
      <c r="CA47" s="3">
        <v>61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3</v>
      </c>
      <c r="CO47" s="3">
        <v>0</v>
      </c>
      <c r="CP47" s="3">
        <f t="shared" si="31"/>
        <v>148399.99</v>
      </c>
      <c r="CQ47" s="3">
        <f t="shared" si="32"/>
        <v>8244.44</v>
      </c>
      <c r="CR47" s="3">
        <f t="shared" si="56"/>
        <v>0</v>
      </c>
      <c r="CS47" s="3">
        <f t="shared" si="57"/>
        <v>0</v>
      </c>
      <c r="CT47" s="3">
        <f t="shared" si="33"/>
        <v>0</v>
      </c>
      <c r="CU47" s="3">
        <f t="shared" si="34"/>
        <v>0</v>
      </c>
      <c r="CV47" s="3">
        <f t="shared" si="35"/>
        <v>0</v>
      </c>
      <c r="CW47" s="3">
        <f t="shared" si="36"/>
        <v>0</v>
      </c>
      <c r="CX47" s="3">
        <f t="shared" si="37"/>
        <v>0</v>
      </c>
      <c r="CY47" s="3">
        <f t="shared" si="58"/>
        <v>0</v>
      </c>
      <c r="CZ47" s="3">
        <f t="shared" si="59"/>
        <v>0</v>
      </c>
      <c r="DC47" s="3" t="s">
        <v>3</v>
      </c>
      <c r="DD47" s="3" t="s">
        <v>3</v>
      </c>
      <c r="DE47" s="3" t="s">
        <v>3</v>
      </c>
      <c r="DF47" s="3" t="s">
        <v>3</v>
      </c>
      <c r="DG47" s="3" t="s">
        <v>3</v>
      </c>
      <c r="DH47" s="3" t="s">
        <v>3</v>
      </c>
      <c r="DI47" s="3" t="s">
        <v>3</v>
      </c>
      <c r="DJ47" s="3" t="s">
        <v>3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85635395</v>
      </c>
      <c r="EF47" s="3">
        <v>30</v>
      </c>
      <c r="EG47" s="3" t="s">
        <v>28</v>
      </c>
      <c r="EH47" s="3">
        <v>0</v>
      </c>
      <c r="EI47" s="3" t="s">
        <v>3</v>
      </c>
      <c r="EJ47" s="3">
        <v>1</v>
      </c>
      <c r="EK47" s="3">
        <v>23</v>
      </c>
      <c r="EL47" s="3" t="s">
        <v>29</v>
      </c>
      <c r="EM47" s="3" t="s">
        <v>30</v>
      </c>
      <c r="EO47" s="3" t="s">
        <v>3</v>
      </c>
      <c r="EQ47" s="3">
        <v>0</v>
      </c>
      <c r="ER47" s="3">
        <v>837.84999999999991</v>
      </c>
      <c r="ES47" s="3">
        <v>837.84999999999991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Z47" s="3">
        <v>5</v>
      </c>
      <c r="FC47" s="3">
        <v>1</v>
      </c>
      <c r="FD47" s="3">
        <v>18</v>
      </c>
      <c r="FF47" s="3">
        <v>9861</v>
      </c>
      <c r="FQ47" s="3">
        <v>0</v>
      </c>
      <c r="FR47" s="3">
        <v>0</v>
      </c>
      <c r="FS47" s="3">
        <v>0</v>
      </c>
      <c r="FX47" s="3">
        <v>109</v>
      </c>
      <c r="FY47" s="3">
        <v>61</v>
      </c>
      <c r="GA47" s="3" t="s">
        <v>70</v>
      </c>
      <c r="GD47" s="3">
        <v>1</v>
      </c>
      <c r="GF47" s="3">
        <v>708020071</v>
      </c>
      <c r="GG47" s="3">
        <v>2</v>
      </c>
      <c r="GH47" s="3">
        <v>3</v>
      </c>
      <c r="GI47" s="3">
        <v>5</v>
      </c>
      <c r="GJ47" s="3">
        <v>0</v>
      </c>
      <c r="GK47" s="3">
        <v>0</v>
      </c>
      <c r="GL47" s="3">
        <f t="shared" si="38"/>
        <v>0</v>
      </c>
      <c r="GM47" s="3">
        <f t="shared" si="39"/>
        <v>148399.99</v>
      </c>
      <c r="GN47" s="3">
        <f t="shared" si="40"/>
        <v>148399.99</v>
      </c>
      <c r="GO47" s="3">
        <f t="shared" si="41"/>
        <v>0</v>
      </c>
      <c r="GP47" s="3">
        <f t="shared" si="42"/>
        <v>0</v>
      </c>
      <c r="GR47" s="3">
        <v>1</v>
      </c>
      <c r="GS47" s="3">
        <v>1</v>
      </c>
      <c r="GT47" s="3">
        <v>0</v>
      </c>
      <c r="GU47" s="3" t="s">
        <v>3</v>
      </c>
      <c r="GV47" s="3">
        <f t="shared" si="43"/>
        <v>0</v>
      </c>
      <c r="GW47" s="3">
        <v>1</v>
      </c>
      <c r="GX47" s="3">
        <f t="shared" si="44"/>
        <v>0</v>
      </c>
      <c r="HA47" s="3">
        <v>0</v>
      </c>
      <c r="HB47" s="3">
        <v>0</v>
      </c>
      <c r="HC47" s="3">
        <f t="shared" si="45"/>
        <v>0</v>
      </c>
      <c r="HE47" s="3" t="s">
        <v>37</v>
      </c>
      <c r="HF47" s="3" t="s">
        <v>38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18</v>
      </c>
      <c r="B48" s="2">
        <v>1</v>
      </c>
      <c r="C48" s="2">
        <v>11</v>
      </c>
      <c r="D48" s="2"/>
      <c r="E48" s="2" t="s">
        <v>71</v>
      </c>
      <c r="F48" s="2" t="s">
        <v>72</v>
      </c>
      <c r="G48" s="2" t="s">
        <v>73</v>
      </c>
      <c r="H48" s="2" t="s">
        <v>3</v>
      </c>
      <c r="I48" s="2">
        <f>I28*J48</f>
        <v>6.0000000000000009</v>
      </c>
      <c r="J48" s="2">
        <v>4.511278195488722</v>
      </c>
      <c r="K48" s="2">
        <v>4.5112779999999999</v>
      </c>
      <c r="L48" s="2"/>
      <c r="M48" s="2"/>
      <c r="N48" s="2"/>
      <c r="O48" s="2">
        <f t="shared" si="21"/>
        <v>5092.32</v>
      </c>
      <c r="P48" s="2">
        <f t="shared" si="22"/>
        <v>5092.32</v>
      </c>
      <c r="Q48" s="2">
        <f t="shared" si="46"/>
        <v>0</v>
      </c>
      <c r="R48" s="2">
        <f t="shared" si="47"/>
        <v>0</v>
      </c>
      <c r="S48" s="2">
        <f t="shared" si="23"/>
        <v>0</v>
      </c>
      <c r="T48" s="2">
        <f t="shared" si="24"/>
        <v>0</v>
      </c>
      <c r="U48" s="2">
        <f t="shared" si="25"/>
        <v>0</v>
      </c>
      <c r="V48" s="2">
        <f t="shared" si="26"/>
        <v>0</v>
      </c>
      <c r="W48" s="2">
        <f t="shared" si="27"/>
        <v>0</v>
      </c>
      <c r="X48" s="2">
        <f t="shared" si="48"/>
        <v>0</v>
      </c>
      <c r="Y48" s="2">
        <f t="shared" si="49"/>
        <v>0</v>
      </c>
      <c r="Z48" s="2"/>
      <c r="AA48" s="2">
        <v>86551701</v>
      </c>
      <c r="AB48" s="2">
        <f t="shared" si="28"/>
        <v>848.72</v>
      </c>
      <c r="AC48" s="2">
        <f t="shared" si="50"/>
        <v>848.72</v>
      </c>
      <c r="AD48" s="2">
        <f t="shared" si="51"/>
        <v>0</v>
      </c>
      <c r="AE48" s="2">
        <f t="shared" si="52"/>
        <v>0</v>
      </c>
      <c r="AF48" s="2">
        <f t="shared" si="53"/>
        <v>0</v>
      </c>
      <c r="AG48" s="2">
        <f t="shared" si="29"/>
        <v>0</v>
      </c>
      <c r="AH48" s="2">
        <f t="shared" si="54"/>
        <v>0</v>
      </c>
      <c r="AI48" s="2">
        <f t="shared" si="55"/>
        <v>0</v>
      </c>
      <c r="AJ48" s="2">
        <f t="shared" si="30"/>
        <v>0</v>
      </c>
      <c r="AK48" s="2">
        <v>848.72</v>
      </c>
      <c r="AL48" s="2">
        <v>848.72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109</v>
      </c>
      <c r="AU48" s="2">
        <v>61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1</v>
      </c>
      <c r="BJ48" s="2" t="s">
        <v>3</v>
      </c>
      <c r="BK48" s="2"/>
      <c r="BL48" s="2"/>
      <c r="BM48" s="2">
        <v>23</v>
      </c>
      <c r="BN48" s="2">
        <v>0</v>
      </c>
      <c r="BO48" s="2" t="s">
        <v>3</v>
      </c>
      <c r="BP48" s="2">
        <v>0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109</v>
      </c>
      <c r="CA48" s="2">
        <v>61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1"/>
        <v>5092.32</v>
      </c>
      <c r="CQ48" s="2">
        <f t="shared" si="32"/>
        <v>848.72</v>
      </c>
      <c r="CR48" s="2">
        <f t="shared" si="56"/>
        <v>0</v>
      </c>
      <c r="CS48" s="2">
        <f t="shared" si="57"/>
        <v>0</v>
      </c>
      <c r="CT48" s="2">
        <f t="shared" si="33"/>
        <v>0</v>
      </c>
      <c r="CU48" s="2">
        <f t="shared" si="34"/>
        <v>0</v>
      </c>
      <c r="CV48" s="2">
        <f t="shared" si="35"/>
        <v>0</v>
      </c>
      <c r="CW48" s="2">
        <f t="shared" si="36"/>
        <v>0</v>
      </c>
      <c r="CX48" s="2">
        <f t="shared" si="37"/>
        <v>0</v>
      </c>
      <c r="CY48" s="2">
        <f t="shared" si="58"/>
        <v>0</v>
      </c>
      <c r="CZ48" s="2">
        <f t="shared" si="59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/>
      <c r="DV48" s="2"/>
      <c r="DW48" s="2"/>
      <c r="DX48" s="2"/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85635395</v>
      </c>
      <c r="EF48" s="2">
        <v>30</v>
      </c>
      <c r="EG48" s="2" t="s">
        <v>28</v>
      </c>
      <c r="EH48" s="2">
        <v>0</v>
      </c>
      <c r="EI48" s="2" t="s">
        <v>3</v>
      </c>
      <c r="EJ48" s="2">
        <v>1</v>
      </c>
      <c r="EK48" s="2">
        <v>23</v>
      </c>
      <c r="EL48" s="2" t="s">
        <v>29</v>
      </c>
      <c r="EM48" s="2" t="s">
        <v>30</v>
      </c>
      <c r="EN48" s="2"/>
      <c r="EO48" s="2" t="s">
        <v>3</v>
      </c>
      <c r="EP48" s="2"/>
      <c r="EQ48" s="2">
        <v>0</v>
      </c>
      <c r="ER48" s="2">
        <v>0</v>
      </c>
      <c r="ES48" s="2">
        <v>848.72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109</v>
      </c>
      <c r="FY48" s="2">
        <v>61</v>
      </c>
      <c r="FZ48" s="2"/>
      <c r="GA48" s="2" t="s">
        <v>74</v>
      </c>
      <c r="GB48" s="2"/>
      <c r="GC48" s="2"/>
      <c r="GD48" s="2">
        <v>1</v>
      </c>
      <c r="GE48" s="2"/>
      <c r="GF48" s="2">
        <v>-823927281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38"/>
        <v>0</v>
      </c>
      <c r="GM48" s="2">
        <f t="shared" si="39"/>
        <v>5092.32</v>
      </c>
      <c r="GN48" s="2">
        <f t="shared" si="40"/>
        <v>5092.32</v>
      </c>
      <c r="GO48" s="2">
        <f t="shared" si="41"/>
        <v>0</v>
      </c>
      <c r="GP48" s="2">
        <f t="shared" si="42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3"/>
        <v>0</v>
      </c>
      <c r="GW48" s="2">
        <v>1</v>
      </c>
      <c r="GX48" s="2">
        <f t="shared" si="44"/>
        <v>0</v>
      </c>
      <c r="GY48" s="2"/>
      <c r="GZ48" s="2"/>
      <c r="HA48" s="2">
        <v>0</v>
      </c>
      <c r="HB48" s="2">
        <v>0</v>
      </c>
      <c r="HC48" s="2">
        <f t="shared" si="45"/>
        <v>0</v>
      </c>
      <c r="HD48" s="2"/>
      <c r="HE48" s="2" t="s">
        <v>37</v>
      </c>
      <c r="HF48" s="2" t="s">
        <v>38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18</v>
      </c>
      <c r="B49" s="3">
        <v>1</v>
      </c>
      <c r="C49" s="3">
        <v>33</v>
      </c>
      <c r="E49" s="3" t="s">
        <v>71</v>
      </c>
      <c r="F49" s="3" t="s">
        <v>72</v>
      </c>
      <c r="G49" s="3" t="s">
        <v>73</v>
      </c>
      <c r="H49" s="3" t="s">
        <v>3</v>
      </c>
      <c r="I49" s="3">
        <f>I29*J49</f>
        <v>6.0000000000000009</v>
      </c>
      <c r="J49" s="3">
        <v>4.511278195488722</v>
      </c>
      <c r="K49" s="3">
        <v>4.5112779999999999</v>
      </c>
      <c r="O49" s="3">
        <f t="shared" si="21"/>
        <v>50108.43</v>
      </c>
      <c r="P49" s="3">
        <f t="shared" si="22"/>
        <v>50108.43</v>
      </c>
      <c r="Q49" s="3">
        <f t="shared" si="46"/>
        <v>0</v>
      </c>
      <c r="R49" s="3">
        <f t="shared" si="47"/>
        <v>0</v>
      </c>
      <c r="S49" s="3">
        <f t="shared" si="23"/>
        <v>0</v>
      </c>
      <c r="T49" s="3">
        <f t="shared" si="24"/>
        <v>0</v>
      </c>
      <c r="U49" s="3">
        <f t="shared" si="25"/>
        <v>0</v>
      </c>
      <c r="V49" s="3">
        <f t="shared" si="26"/>
        <v>0</v>
      </c>
      <c r="W49" s="3">
        <f t="shared" si="27"/>
        <v>0</v>
      </c>
      <c r="X49" s="3">
        <f t="shared" si="48"/>
        <v>0</v>
      </c>
      <c r="Y49" s="3">
        <f t="shared" si="49"/>
        <v>0</v>
      </c>
      <c r="AA49" s="3">
        <v>86551703</v>
      </c>
      <c r="AB49" s="3">
        <f t="shared" si="28"/>
        <v>848.72</v>
      </c>
      <c r="AC49" s="3">
        <f t="shared" si="50"/>
        <v>848.72</v>
      </c>
      <c r="AD49" s="3">
        <f t="shared" si="51"/>
        <v>0</v>
      </c>
      <c r="AE49" s="3">
        <f t="shared" si="52"/>
        <v>0</v>
      </c>
      <c r="AF49" s="3">
        <f t="shared" si="53"/>
        <v>0</v>
      </c>
      <c r="AG49" s="3">
        <f t="shared" si="29"/>
        <v>0</v>
      </c>
      <c r="AH49" s="3">
        <f t="shared" si="54"/>
        <v>0</v>
      </c>
      <c r="AI49" s="3">
        <f t="shared" si="55"/>
        <v>0</v>
      </c>
      <c r="AJ49" s="3">
        <f t="shared" si="30"/>
        <v>0</v>
      </c>
      <c r="AK49" s="3">
        <v>848.72</v>
      </c>
      <c r="AL49" s="3">
        <v>848.72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109</v>
      </c>
      <c r="AU49" s="3">
        <v>61</v>
      </c>
      <c r="AV49" s="3">
        <v>1</v>
      </c>
      <c r="AW49" s="3">
        <v>1</v>
      </c>
      <c r="AZ49" s="3">
        <v>1</v>
      </c>
      <c r="BA49" s="3">
        <v>1</v>
      </c>
      <c r="BB49" s="3">
        <v>1</v>
      </c>
      <c r="BC49" s="3">
        <v>9.84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3</v>
      </c>
      <c r="BI49" s="3">
        <v>1</v>
      </c>
      <c r="BJ49" s="3" t="s">
        <v>3</v>
      </c>
      <c r="BM49" s="3">
        <v>23</v>
      </c>
      <c r="BN49" s="3">
        <v>0</v>
      </c>
      <c r="BO49" s="3" t="s">
        <v>3</v>
      </c>
      <c r="BP49" s="3">
        <v>0</v>
      </c>
      <c r="BQ49" s="3">
        <v>30</v>
      </c>
      <c r="BR49" s="3">
        <v>0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109</v>
      </c>
      <c r="CA49" s="3">
        <v>61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3</v>
      </c>
      <c r="CO49" s="3">
        <v>0</v>
      </c>
      <c r="CP49" s="3">
        <f t="shared" si="31"/>
        <v>50108.43</v>
      </c>
      <c r="CQ49" s="3">
        <f t="shared" si="32"/>
        <v>8351.4</v>
      </c>
      <c r="CR49" s="3">
        <f t="shared" si="56"/>
        <v>0</v>
      </c>
      <c r="CS49" s="3">
        <f t="shared" si="57"/>
        <v>0</v>
      </c>
      <c r="CT49" s="3">
        <f t="shared" si="33"/>
        <v>0</v>
      </c>
      <c r="CU49" s="3">
        <f t="shared" si="34"/>
        <v>0</v>
      </c>
      <c r="CV49" s="3">
        <f t="shared" si="35"/>
        <v>0</v>
      </c>
      <c r="CW49" s="3">
        <f t="shared" si="36"/>
        <v>0</v>
      </c>
      <c r="CX49" s="3">
        <f t="shared" si="37"/>
        <v>0</v>
      </c>
      <c r="CY49" s="3">
        <f t="shared" si="58"/>
        <v>0</v>
      </c>
      <c r="CZ49" s="3">
        <f t="shared" si="59"/>
        <v>0</v>
      </c>
      <c r="DC49" s="3" t="s">
        <v>3</v>
      </c>
      <c r="DD49" s="3" t="s">
        <v>3</v>
      </c>
      <c r="DE49" s="3" t="s">
        <v>3</v>
      </c>
      <c r="DF49" s="3" t="s">
        <v>3</v>
      </c>
      <c r="DG49" s="3" t="s">
        <v>3</v>
      </c>
      <c r="DH49" s="3" t="s">
        <v>3</v>
      </c>
      <c r="DI49" s="3" t="s">
        <v>3</v>
      </c>
      <c r="DJ49" s="3" t="s">
        <v>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85635395</v>
      </c>
      <c r="EF49" s="3">
        <v>30</v>
      </c>
      <c r="EG49" s="3" t="s">
        <v>28</v>
      </c>
      <c r="EH49" s="3">
        <v>0</v>
      </c>
      <c r="EI49" s="3" t="s">
        <v>3</v>
      </c>
      <c r="EJ49" s="3">
        <v>1</v>
      </c>
      <c r="EK49" s="3">
        <v>23</v>
      </c>
      <c r="EL49" s="3" t="s">
        <v>29</v>
      </c>
      <c r="EM49" s="3" t="s">
        <v>30</v>
      </c>
      <c r="EO49" s="3" t="s">
        <v>3</v>
      </c>
      <c r="EQ49" s="3">
        <v>0</v>
      </c>
      <c r="ER49" s="3">
        <v>848.72</v>
      </c>
      <c r="ES49" s="3">
        <v>848.72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Z49" s="3">
        <v>5</v>
      </c>
      <c r="FC49" s="3">
        <v>1</v>
      </c>
      <c r="FD49" s="3">
        <v>18</v>
      </c>
      <c r="FF49" s="3">
        <v>9989</v>
      </c>
      <c r="FQ49" s="3">
        <v>0</v>
      </c>
      <c r="FR49" s="3">
        <v>0</v>
      </c>
      <c r="FS49" s="3">
        <v>0</v>
      </c>
      <c r="FX49" s="3">
        <v>109</v>
      </c>
      <c r="FY49" s="3">
        <v>61</v>
      </c>
      <c r="GA49" s="3" t="s">
        <v>74</v>
      </c>
      <c r="GD49" s="3">
        <v>1</v>
      </c>
      <c r="GF49" s="3">
        <v>-823927281</v>
      </c>
      <c r="GG49" s="3">
        <v>2</v>
      </c>
      <c r="GH49" s="3">
        <v>3</v>
      </c>
      <c r="GI49" s="3">
        <v>5</v>
      </c>
      <c r="GJ49" s="3">
        <v>0</v>
      </c>
      <c r="GK49" s="3">
        <v>0</v>
      </c>
      <c r="GL49" s="3">
        <f t="shared" si="38"/>
        <v>0</v>
      </c>
      <c r="GM49" s="3">
        <f t="shared" si="39"/>
        <v>50108.43</v>
      </c>
      <c r="GN49" s="3">
        <f t="shared" si="40"/>
        <v>50108.43</v>
      </c>
      <c r="GO49" s="3">
        <f t="shared" si="41"/>
        <v>0</v>
      </c>
      <c r="GP49" s="3">
        <f t="shared" si="42"/>
        <v>0</v>
      </c>
      <c r="GR49" s="3">
        <v>1</v>
      </c>
      <c r="GS49" s="3">
        <v>1</v>
      </c>
      <c r="GT49" s="3">
        <v>0</v>
      </c>
      <c r="GU49" s="3" t="s">
        <v>3</v>
      </c>
      <c r="GV49" s="3">
        <f t="shared" si="43"/>
        <v>0</v>
      </c>
      <c r="GW49" s="3">
        <v>1</v>
      </c>
      <c r="GX49" s="3">
        <f t="shared" si="44"/>
        <v>0</v>
      </c>
      <c r="HA49" s="3">
        <v>0</v>
      </c>
      <c r="HB49" s="3">
        <v>0</v>
      </c>
      <c r="HC49" s="3">
        <f t="shared" si="45"/>
        <v>0</v>
      </c>
      <c r="HE49" s="3" t="s">
        <v>37</v>
      </c>
      <c r="HF49" s="3" t="s">
        <v>38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18</v>
      </c>
      <c r="B50" s="2">
        <v>1</v>
      </c>
      <c r="C50" s="2">
        <v>12</v>
      </c>
      <c r="D50" s="2"/>
      <c r="E50" s="2" t="s">
        <v>75</v>
      </c>
      <c r="F50" s="2" t="s">
        <v>76</v>
      </c>
      <c r="G50" s="2" t="s">
        <v>77</v>
      </c>
      <c r="H50" s="2" t="s">
        <v>3</v>
      </c>
      <c r="I50" s="2">
        <f>I28*J50</f>
        <v>17</v>
      </c>
      <c r="J50" s="2">
        <v>12.781954887218044</v>
      </c>
      <c r="K50" s="2">
        <v>12.781955</v>
      </c>
      <c r="L50" s="2"/>
      <c r="M50" s="2"/>
      <c r="N50" s="2"/>
      <c r="O50" s="2">
        <f t="shared" si="21"/>
        <v>16265.6</v>
      </c>
      <c r="P50" s="2">
        <f t="shared" si="22"/>
        <v>16265.6</v>
      </c>
      <c r="Q50" s="2">
        <f t="shared" si="46"/>
        <v>0</v>
      </c>
      <c r="R50" s="2">
        <f t="shared" si="47"/>
        <v>0</v>
      </c>
      <c r="S50" s="2">
        <f t="shared" si="23"/>
        <v>0</v>
      </c>
      <c r="T50" s="2">
        <f t="shared" si="24"/>
        <v>0</v>
      </c>
      <c r="U50" s="2">
        <f t="shared" si="25"/>
        <v>0</v>
      </c>
      <c r="V50" s="2">
        <f t="shared" si="26"/>
        <v>0</v>
      </c>
      <c r="W50" s="2">
        <f t="shared" si="27"/>
        <v>0</v>
      </c>
      <c r="X50" s="2">
        <f t="shared" si="48"/>
        <v>0</v>
      </c>
      <c r="Y50" s="2">
        <f t="shared" si="49"/>
        <v>0</v>
      </c>
      <c r="Z50" s="2"/>
      <c r="AA50" s="2">
        <v>86551701</v>
      </c>
      <c r="AB50" s="2">
        <f t="shared" si="28"/>
        <v>956.8</v>
      </c>
      <c r="AC50" s="2">
        <f t="shared" si="50"/>
        <v>956.8</v>
      </c>
      <c r="AD50" s="2">
        <f t="shared" si="51"/>
        <v>0</v>
      </c>
      <c r="AE50" s="2">
        <f t="shared" si="52"/>
        <v>0</v>
      </c>
      <c r="AF50" s="2">
        <f t="shared" si="53"/>
        <v>0</v>
      </c>
      <c r="AG50" s="2">
        <f t="shared" si="29"/>
        <v>0</v>
      </c>
      <c r="AH50" s="2">
        <f t="shared" si="54"/>
        <v>0</v>
      </c>
      <c r="AI50" s="2">
        <f t="shared" si="55"/>
        <v>0</v>
      </c>
      <c r="AJ50" s="2">
        <f t="shared" si="30"/>
        <v>0</v>
      </c>
      <c r="AK50" s="2">
        <v>956.8</v>
      </c>
      <c r="AL50" s="2">
        <v>956.8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109</v>
      </c>
      <c r="AU50" s="2">
        <v>61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1</v>
      </c>
      <c r="BJ50" s="2" t="s">
        <v>3</v>
      </c>
      <c r="BK50" s="2"/>
      <c r="BL50" s="2"/>
      <c r="BM50" s="2">
        <v>23</v>
      </c>
      <c r="BN50" s="2">
        <v>0</v>
      </c>
      <c r="BO50" s="2" t="s">
        <v>3</v>
      </c>
      <c r="BP50" s="2">
        <v>0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109</v>
      </c>
      <c r="CA50" s="2">
        <v>61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31"/>
        <v>16265.6</v>
      </c>
      <c r="CQ50" s="2">
        <f t="shared" si="32"/>
        <v>956.8</v>
      </c>
      <c r="CR50" s="2">
        <f t="shared" si="56"/>
        <v>0</v>
      </c>
      <c r="CS50" s="2">
        <f t="shared" si="57"/>
        <v>0</v>
      </c>
      <c r="CT50" s="2">
        <f t="shared" si="33"/>
        <v>0</v>
      </c>
      <c r="CU50" s="2">
        <f t="shared" si="34"/>
        <v>0</v>
      </c>
      <c r="CV50" s="2">
        <f t="shared" si="35"/>
        <v>0</v>
      </c>
      <c r="CW50" s="2">
        <f t="shared" si="36"/>
        <v>0</v>
      </c>
      <c r="CX50" s="2">
        <f t="shared" si="37"/>
        <v>0</v>
      </c>
      <c r="CY50" s="2">
        <f t="shared" si="58"/>
        <v>0</v>
      </c>
      <c r="CZ50" s="2">
        <f t="shared" si="59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/>
      <c r="DV50" s="2"/>
      <c r="DW50" s="2"/>
      <c r="DX50" s="2"/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85635395</v>
      </c>
      <c r="EF50" s="2">
        <v>30</v>
      </c>
      <c r="EG50" s="2" t="s">
        <v>28</v>
      </c>
      <c r="EH50" s="2">
        <v>0</v>
      </c>
      <c r="EI50" s="2" t="s">
        <v>3</v>
      </c>
      <c r="EJ50" s="2">
        <v>1</v>
      </c>
      <c r="EK50" s="2">
        <v>23</v>
      </c>
      <c r="EL50" s="2" t="s">
        <v>29</v>
      </c>
      <c r="EM50" s="2" t="s">
        <v>30</v>
      </c>
      <c r="EN50" s="2"/>
      <c r="EO50" s="2" t="s">
        <v>3</v>
      </c>
      <c r="EP50" s="2"/>
      <c r="EQ50" s="2">
        <v>0</v>
      </c>
      <c r="ER50" s="2">
        <v>0</v>
      </c>
      <c r="ES50" s="2">
        <v>956.8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109</v>
      </c>
      <c r="FY50" s="2">
        <v>61</v>
      </c>
      <c r="FZ50" s="2"/>
      <c r="GA50" s="2" t="s">
        <v>78</v>
      </c>
      <c r="GB50" s="2"/>
      <c r="GC50" s="2"/>
      <c r="GD50" s="2">
        <v>1</v>
      </c>
      <c r="GE50" s="2"/>
      <c r="GF50" s="2">
        <v>540672148</v>
      </c>
      <c r="GG50" s="2">
        <v>2</v>
      </c>
      <c r="GH50" s="2">
        <v>4</v>
      </c>
      <c r="GI50" s="2">
        <v>-2</v>
      </c>
      <c r="GJ50" s="2">
        <v>0</v>
      </c>
      <c r="GK50" s="2">
        <v>0</v>
      </c>
      <c r="GL50" s="2">
        <f t="shared" si="38"/>
        <v>0</v>
      </c>
      <c r="GM50" s="2">
        <f t="shared" si="39"/>
        <v>16265.6</v>
      </c>
      <c r="GN50" s="2">
        <f t="shared" si="40"/>
        <v>16265.6</v>
      </c>
      <c r="GO50" s="2">
        <f t="shared" si="41"/>
        <v>0</v>
      </c>
      <c r="GP50" s="2">
        <f t="shared" si="42"/>
        <v>0</v>
      </c>
      <c r="GQ50" s="2"/>
      <c r="GR50" s="2">
        <v>0</v>
      </c>
      <c r="GS50" s="2">
        <v>2</v>
      </c>
      <c r="GT50" s="2">
        <v>0</v>
      </c>
      <c r="GU50" s="2" t="s">
        <v>3</v>
      </c>
      <c r="GV50" s="2">
        <f t="shared" si="43"/>
        <v>0</v>
      </c>
      <c r="GW50" s="2">
        <v>1</v>
      </c>
      <c r="GX50" s="2">
        <f t="shared" si="44"/>
        <v>0</v>
      </c>
      <c r="GY50" s="2"/>
      <c r="GZ50" s="2"/>
      <c r="HA50" s="2">
        <v>0</v>
      </c>
      <c r="HB50" s="2">
        <v>0</v>
      </c>
      <c r="HC50" s="2">
        <f t="shared" si="45"/>
        <v>0</v>
      </c>
      <c r="HD50" s="2"/>
      <c r="HE50" s="2" t="s">
        <v>37</v>
      </c>
      <c r="HF50" s="2" t="s">
        <v>38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18</v>
      </c>
      <c r="B51" s="3">
        <v>1</v>
      </c>
      <c r="C51" s="3">
        <v>34</v>
      </c>
      <c r="E51" s="3" t="s">
        <v>75</v>
      </c>
      <c r="F51" s="3" t="s">
        <v>76</v>
      </c>
      <c r="G51" s="3" t="s">
        <v>77</v>
      </c>
      <c r="H51" s="3" t="s">
        <v>3</v>
      </c>
      <c r="I51" s="3">
        <f>I29*J51</f>
        <v>17</v>
      </c>
      <c r="J51" s="3">
        <v>12.781954887218044</v>
      </c>
      <c r="K51" s="3">
        <v>12.781955</v>
      </c>
      <c r="O51" s="3">
        <f t="shared" si="21"/>
        <v>160053.5</v>
      </c>
      <c r="P51" s="3">
        <f t="shared" si="22"/>
        <v>160053.5</v>
      </c>
      <c r="Q51" s="3">
        <f t="shared" si="46"/>
        <v>0</v>
      </c>
      <c r="R51" s="3">
        <f t="shared" si="47"/>
        <v>0</v>
      </c>
      <c r="S51" s="3">
        <f t="shared" si="23"/>
        <v>0</v>
      </c>
      <c r="T51" s="3">
        <f t="shared" si="24"/>
        <v>0</v>
      </c>
      <c r="U51" s="3">
        <f t="shared" si="25"/>
        <v>0</v>
      </c>
      <c r="V51" s="3">
        <f t="shared" si="26"/>
        <v>0</v>
      </c>
      <c r="W51" s="3">
        <f t="shared" si="27"/>
        <v>0</v>
      </c>
      <c r="X51" s="3">
        <f t="shared" si="48"/>
        <v>0</v>
      </c>
      <c r="Y51" s="3">
        <f t="shared" si="49"/>
        <v>0</v>
      </c>
      <c r="AA51" s="3">
        <v>86551703</v>
      </c>
      <c r="AB51" s="3">
        <f t="shared" si="28"/>
        <v>956.8</v>
      </c>
      <c r="AC51" s="3">
        <f t="shared" si="50"/>
        <v>956.8</v>
      </c>
      <c r="AD51" s="3">
        <f t="shared" si="51"/>
        <v>0</v>
      </c>
      <c r="AE51" s="3">
        <f t="shared" si="52"/>
        <v>0</v>
      </c>
      <c r="AF51" s="3">
        <f t="shared" si="53"/>
        <v>0</v>
      </c>
      <c r="AG51" s="3">
        <f t="shared" si="29"/>
        <v>0</v>
      </c>
      <c r="AH51" s="3">
        <f t="shared" si="54"/>
        <v>0</v>
      </c>
      <c r="AI51" s="3">
        <f t="shared" si="55"/>
        <v>0</v>
      </c>
      <c r="AJ51" s="3">
        <f t="shared" si="30"/>
        <v>0</v>
      </c>
      <c r="AK51" s="3">
        <v>956.8</v>
      </c>
      <c r="AL51" s="3">
        <v>956.8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109</v>
      </c>
      <c r="AU51" s="3">
        <v>61</v>
      </c>
      <c r="AV51" s="3">
        <v>1</v>
      </c>
      <c r="AW51" s="3">
        <v>1</v>
      </c>
      <c r="AZ51" s="3">
        <v>1</v>
      </c>
      <c r="BA51" s="3">
        <v>1</v>
      </c>
      <c r="BB51" s="3">
        <v>1</v>
      </c>
      <c r="BC51" s="3">
        <v>9.84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3</v>
      </c>
      <c r="BI51" s="3">
        <v>1</v>
      </c>
      <c r="BJ51" s="3" t="s">
        <v>3</v>
      </c>
      <c r="BM51" s="3">
        <v>23</v>
      </c>
      <c r="BN51" s="3">
        <v>0</v>
      </c>
      <c r="BO51" s="3" t="s">
        <v>3</v>
      </c>
      <c r="BP51" s="3">
        <v>0</v>
      </c>
      <c r="BQ51" s="3">
        <v>30</v>
      </c>
      <c r="BR51" s="3">
        <v>0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109</v>
      </c>
      <c r="CA51" s="3">
        <v>61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3</v>
      </c>
      <c r="CO51" s="3">
        <v>0</v>
      </c>
      <c r="CP51" s="3">
        <f t="shared" si="31"/>
        <v>160053.5</v>
      </c>
      <c r="CQ51" s="3">
        <f t="shared" si="32"/>
        <v>9414.91</v>
      </c>
      <c r="CR51" s="3">
        <f t="shared" si="56"/>
        <v>0</v>
      </c>
      <c r="CS51" s="3">
        <f t="shared" si="57"/>
        <v>0</v>
      </c>
      <c r="CT51" s="3">
        <f t="shared" si="33"/>
        <v>0</v>
      </c>
      <c r="CU51" s="3">
        <f t="shared" si="34"/>
        <v>0</v>
      </c>
      <c r="CV51" s="3">
        <f t="shared" si="35"/>
        <v>0</v>
      </c>
      <c r="CW51" s="3">
        <f t="shared" si="36"/>
        <v>0</v>
      </c>
      <c r="CX51" s="3">
        <f t="shared" si="37"/>
        <v>0</v>
      </c>
      <c r="CY51" s="3">
        <f t="shared" si="58"/>
        <v>0</v>
      </c>
      <c r="CZ51" s="3">
        <f t="shared" si="59"/>
        <v>0</v>
      </c>
      <c r="DC51" s="3" t="s">
        <v>3</v>
      </c>
      <c r="DD51" s="3" t="s">
        <v>3</v>
      </c>
      <c r="DE51" s="3" t="s">
        <v>3</v>
      </c>
      <c r="DF51" s="3" t="s">
        <v>3</v>
      </c>
      <c r="DG51" s="3" t="s">
        <v>3</v>
      </c>
      <c r="DH51" s="3" t="s">
        <v>3</v>
      </c>
      <c r="DI51" s="3" t="s">
        <v>3</v>
      </c>
      <c r="DJ51" s="3" t="s">
        <v>3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85635395</v>
      </c>
      <c r="EF51" s="3">
        <v>30</v>
      </c>
      <c r="EG51" s="3" t="s">
        <v>28</v>
      </c>
      <c r="EH51" s="3">
        <v>0</v>
      </c>
      <c r="EI51" s="3" t="s">
        <v>3</v>
      </c>
      <c r="EJ51" s="3">
        <v>1</v>
      </c>
      <c r="EK51" s="3">
        <v>23</v>
      </c>
      <c r="EL51" s="3" t="s">
        <v>29</v>
      </c>
      <c r="EM51" s="3" t="s">
        <v>30</v>
      </c>
      <c r="EO51" s="3" t="s">
        <v>3</v>
      </c>
      <c r="EQ51" s="3">
        <v>0</v>
      </c>
      <c r="ER51" s="3">
        <v>956.8</v>
      </c>
      <c r="ES51" s="3">
        <v>956.8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Z51" s="3">
        <v>5</v>
      </c>
      <c r="FC51" s="3">
        <v>1</v>
      </c>
      <c r="FD51" s="3">
        <v>18</v>
      </c>
      <c r="FF51" s="3">
        <v>11261</v>
      </c>
      <c r="FQ51" s="3">
        <v>0</v>
      </c>
      <c r="FR51" s="3">
        <v>0</v>
      </c>
      <c r="FS51" s="3">
        <v>0</v>
      </c>
      <c r="FX51" s="3">
        <v>109</v>
      </c>
      <c r="FY51" s="3">
        <v>61</v>
      </c>
      <c r="GA51" s="3" t="s">
        <v>78</v>
      </c>
      <c r="GD51" s="3">
        <v>1</v>
      </c>
      <c r="GF51" s="3">
        <v>540672148</v>
      </c>
      <c r="GG51" s="3">
        <v>2</v>
      </c>
      <c r="GH51" s="3">
        <v>3</v>
      </c>
      <c r="GI51" s="3">
        <v>5</v>
      </c>
      <c r="GJ51" s="3">
        <v>0</v>
      </c>
      <c r="GK51" s="3">
        <v>0</v>
      </c>
      <c r="GL51" s="3">
        <f t="shared" si="38"/>
        <v>0</v>
      </c>
      <c r="GM51" s="3">
        <f t="shared" si="39"/>
        <v>160053.5</v>
      </c>
      <c r="GN51" s="3">
        <f t="shared" si="40"/>
        <v>160053.5</v>
      </c>
      <c r="GO51" s="3">
        <f t="shared" si="41"/>
        <v>0</v>
      </c>
      <c r="GP51" s="3">
        <f t="shared" si="42"/>
        <v>0</v>
      </c>
      <c r="GR51" s="3">
        <v>1</v>
      </c>
      <c r="GS51" s="3">
        <v>1</v>
      </c>
      <c r="GT51" s="3">
        <v>0</v>
      </c>
      <c r="GU51" s="3" t="s">
        <v>3</v>
      </c>
      <c r="GV51" s="3">
        <f t="shared" si="43"/>
        <v>0</v>
      </c>
      <c r="GW51" s="3">
        <v>1</v>
      </c>
      <c r="GX51" s="3">
        <f t="shared" si="44"/>
        <v>0</v>
      </c>
      <c r="HA51" s="3">
        <v>0</v>
      </c>
      <c r="HB51" s="3">
        <v>0</v>
      </c>
      <c r="HC51" s="3">
        <f t="shared" si="45"/>
        <v>0</v>
      </c>
      <c r="HE51" s="3" t="s">
        <v>37</v>
      </c>
      <c r="HF51" s="3" t="s">
        <v>38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18</v>
      </c>
      <c r="B52" s="2">
        <v>1</v>
      </c>
      <c r="C52" s="2">
        <v>13</v>
      </c>
      <c r="D52" s="2"/>
      <c r="E52" s="2" t="s">
        <v>79</v>
      </c>
      <c r="F52" s="2" t="s">
        <v>80</v>
      </c>
      <c r="G52" s="2" t="s">
        <v>81</v>
      </c>
      <c r="H52" s="2" t="s">
        <v>3</v>
      </c>
      <c r="I52" s="2">
        <f>I28*J52</f>
        <v>2</v>
      </c>
      <c r="J52" s="2">
        <v>1.5037593984962405</v>
      </c>
      <c r="K52" s="2">
        <v>1.5037594000000001</v>
      </c>
      <c r="L52" s="2"/>
      <c r="M52" s="2"/>
      <c r="N52" s="2"/>
      <c r="O52" s="2">
        <f t="shared" si="21"/>
        <v>1927.38</v>
      </c>
      <c r="P52" s="2">
        <f t="shared" si="22"/>
        <v>1927.38</v>
      </c>
      <c r="Q52" s="2">
        <f t="shared" si="46"/>
        <v>0</v>
      </c>
      <c r="R52" s="2">
        <f t="shared" si="47"/>
        <v>0</v>
      </c>
      <c r="S52" s="2">
        <f t="shared" si="23"/>
        <v>0</v>
      </c>
      <c r="T52" s="2">
        <f t="shared" si="24"/>
        <v>0</v>
      </c>
      <c r="U52" s="2">
        <f t="shared" si="25"/>
        <v>0</v>
      </c>
      <c r="V52" s="2">
        <f t="shared" si="26"/>
        <v>0</v>
      </c>
      <c r="W52" s="2">
        <f t="shared" si="27"/>
        <v>0</v>
      </c>
      <c r="X52" s="2">
        <f t="shared" si="48"/>
        <v>0</v>
      </c>
      <c r="Y52" s="2">
        <f t="shared" si="49"/>
        <v>0</v>
      </c>
      <c r="Z52" s="2"/>
      <c r="AA52" s="2">
        <v>86551701</v>
      </c>
      <c r="AB52" s="2">
        <f t="shared" si="28"/>
        <v>963.69</v>
      </c>
      <c r="AC52" s="2">
        <f t="shared" si="50"/>
        <v>963.69</v>
      </c>
      <c r="AD52" s="2">
        <f t="shared" si="51"/>
        <v>0</v>
      </c>
      <c r="AE52" s="2">
        <f t="shared" si="52"/>
        <v>0</v>
      </c>
      <c r="AF52" s="2">
        <f t="shared" si="53"/>
        <v>0</v>
      </c>
      <c r="AG52" s="2">
        <f t="shared" si="29"/>
        <v>0</v>
      </c>
      <c r="AH52" s="2">
        <f t="shared" si="54"/>
        <v>0</v>
      </c>
      <c r="AI52" s="2">
        <f t="shared" si="55"/>
        <v>0</v>
      </c>
      <c r="AJ52" s="2">
        <f t="shared" si="30"/>
        <v>0</v>
      </c>
      <c r="AK52" s="2">
        <v>963.68999999999994</v>
      </c>
      <c r="AL52" s="2">
        <v>963.68999999999994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109</v>
      </c>
      <c r="AU52" s="2">
        <v>61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3</v>
      </c>
      <c r="BK52" s="2"/>
      <c r="BL52" s="2"/>
      <c r="BM52" s="2">
        <v>23</v>
      </c>
      <c r="BN52" s="2">
        <v>0</v>
      </c>
      <c r="BO52" s="2" t="s">
        <v>3</v>
      </c>
      <c r="BP52" s="2">
        <v>0</v>
      </c>
      <c r="BQ52" s="2">
        <v>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109</v>
      </c>
      <c r="CA52" s="2">
        <v>61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1"/>
        <v>1927.38</v>
      </c>
      <c r="CQ52" s="2">
        <f t="shared" si="32"/>
        <v>963.69</v>
      </c>
      <c r="CR52" s="2">
        <f t="shared" si="56"/>
        <v>0</v>
      </c>
      <c r="CS52" s="2">
        <f t="shared" si="57"/>
        <v>0</v>
      </c>
      <c r="CT52" s="2">
        <f t="shared" si="33"/>
        <v>0</v>
      </c>
      <c r="CU52" s="2">
        <f t="shared" si="34"/>
        <v>0</v>
      </c>
      <c r="CV52" s="2">
        <f t="shared" si="35"/>
        <v>0</v>
      </c>
      <c r="CW52" s="2">
        <f t="shared" si="36"/>
        <v>0</v>
      </c>
      <c r="CX52" s="2">
        <f t="shared" si="37"/>
        <v>0</v>
      </c>
      <c r="CY52" s="2">
        <f t="shared" si="58"/>
        <v>0</v>
      </c>
      <c r="CZ52" s="2">
        <f t="shared" si="59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/>
      <c r="DV52" s="2"/>
      <c r="DW52" s="2"/>
      <c r="DX52" s="2"/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85635395</v>
      </c>
      <c r="EF52" s="2">
        <v>30</v>
      </c>
      <c r="EG52" s="2" t="s">
        <v>28</v>
      </c>
      <c r="EH52" s="2">
        <v>0</v>
      </c>
      <c r="EI52" s="2" t="s">
        <v>3</v>
      </c>
      <c r="EJ52" s="2">
        <v>1</v>
      </c>
      <c r="EK52" s="2">
        <v>23</v>
      </c>
      <c r="EL52" s="2" t="s">
        <v>29</v>
      </c>
      <c r="EM52" s="2" t="s">
        <v>30</v>
      </c>
      <c r="EN52" s="2"/>
      <c r="EO52" s="2" t="s">
        <v>3</v>
      </c>
      <c r="EP52" s="2"/>
      <c r="EQ52" s="2">
        <v>0</v>
      </c>
      <c r="ER52" s="2">
        <v>0</v>
      </c>
      <c r="ES52" s="2">
        <v>963.68999999999994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109</v>
      </c>
      <c r="FY52" s="2">
        <v>61</v>
      </c>
      <c r="FZ52" s="2"/>
      <c r="GA52" s="2" t="s">
        <v>82</v>
      </c>
      <c r="GB52" s="2"/>
      <c r="GC52" s="2"/>
      <c r="GD52" s="2">
        <v>1</v>
      </c>
      <c r="GE52" s="2"/>
      <c r="GF52" s="2">
        <v>1679109804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38"/>
        <v>0</v>
      </c>
      <c r="GM52" s="2">
        <f t="shared" si="39"/>
        <v>1927.38</v>
      </c>
      <c r="GN52" s="2">
        <f t="shared" si="40"/>
        <v>1927.38</v>
      </c>
      <c r="GO52" s="2">
        <f t="shared" si="41"/>
        <v>0</v>
      </c>
      <c r="GP52" s="2">
        <f t="shared" si="42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3"/>
        <v>0</v>
      </c>
      <c r="GW52" s="2">
        <v>1</v>
      </c>
      <c r="GX52" s="2">
        <f t="shared" si="44"/>
        <v>0</v>
      </c>
      <c r="GY52" s="2"/>
      <c r="GZ52" s="2"/>
      <c r="HA52" s="2">
        <v>0</v>
      </c>
      <c r="HB52" s="2">
        <v>0</v>
      </c>
      <c r="HC52" s="2">
        <f t="shared" si="45"/>
        <v>0</v>
      </c>
      <c r="HD52" s="2"/>
      <c r="HE52" s="2" t="s">
        <v>37</v>
      </c>
      <c r="HF52" s="2" t="s">
        <v>38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18</v>
      </c>
      <c r="B53" s="3">
        <v>1</v>
      </c>
      <c r="C53" s="3">
        <v>35</v>
      </c>
      <c r="E53" s="3" t="s">
        <v>79</v>
      </c>
      <c r="F53" s="3" t="s">
        <v>80</v>
      </c>
      <c r="G53" s="3" t="s">
        <v>81</v>
      </c>
      <c r="H53" s="3" t="s">
        <v>3</v>
      </c>
      <c r="I53" s="3">
        <f>I29*J53</f>
        <v>2</v>
      </c>
      <c r="J53" s="3">
        <v>1.5037593984962405</v>
      </c>
      <c r="K53" s="3">
        <v>1.5037594000000001</v>
      </c>
      <c r="O53" s="3">
        <f t="shared" si="21"/>
        <v>18965.419999999998</v>
      </c>
      <c r="P53" s="3">
        <f t="shared" si="22"/>
        <v>18965.419999999998</v>
      </c>
      <c r="Q53" s="3">
        <f t="shared" si="46"/>
        <v>0</v>
      </c>
      <c r="R53" s="3">
        <f t="shared" si="47"/>
        <v>0</v>
      </c>
      <c r="S53" s="3">
        <f t="shared" si="23"/>
        <v>0</v>
      </c>
      <c r="T53" s="3">
        <f t="shared" si="24"/>
        <v>0</v>
      </c>
      <c r="U53" s="3">
        <f t="shared" si="25"/>
        <v>0</v>
      </c>
      <c r="V53" s="3">
        <f t="shared" si="26"/>
        <v>0</v>
      </c>
      <c r="W53" s="3">
        <f t="shared" si="27"/>
        <v>0</v>
      </c>
      <c r="X53" s="3">
        <f t="shared" si="48"/>
        <v>0</v>
      </c>
      <c r="Y53" s="3">
        <f t="shared" si="49"/>
        <v>0</v>
      </c>
      <c r="AA53" s="3">
        <v>86551703</v>
      </c>
      <c r="AB53" s="3">
        <f t="shared" si="28"/>
        <v>963.69</v>
      </c>
      <c r="AC53" s="3">
        <f t="shared" si="50"/>
        <v>963.69</v>
      </c>
      <c r="AD53" s="3">
        <f t="shared" si="51"/>
        <v>0</v>
      </c>
      <c r="AE53" s="3">
        <f t="shared" si="52"/>
        <v>0</v>
      </c>
      <c r="AF53" s="3">
        <f t="shared" si="53"/>
        <v>0</v>
      </c>
      <c r="AG53" s="3">
        <f t="shared" si="29"/>
        <v>0</v>
      </c>
      <c r="AH53" s="3">
        <f t="shared" si="54"/>
        <v>0</v>
      </c>
      <c r="AI53" s="3">
        <f t="shared" si="55"/>
        <v>0</v>
      </c>
      <c r="AJ53" s="3">
        <f t="shared" si="30"/>
        <v>0</v>
      </c>
      <c r="AK53" s="3">
        <v>963.68999999999994</v>
      </c>
      <c r="AL53" s="3">
        <v>963.68999999999994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109</v>
      </c>
      <c r="AU53" s="3">
        <v>61</v>
      </c>
      <c r="AV53" s="3">
        <v>1</v>
      </c>
      <c r="AW53" s="3">
        <v>1</v>
      </c>
      <c r="AZ53" s="3">
        <v>1</v>
      </c>
      <c r="BA53" s="3">
        <v>1</v>
      </c>
      <c r="BB53" s="3">
        <v>1</v>
      </c>
      <c r="BC53" s="3">
        <v>9.84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3</v>
      </c>
      <c r="BI53" s="3">
        <v>1</v>
      </c>
      <c r="BJ53" s="3" t="s">
        <v>3</v>
      </c>
      <c r="BM53" s="3">
        <v>23</v>
      </c>
      <c r="BN53" s="3">
        <v>0</v>
      </c>
      <c r="BO53" s="3" t="s">
        <v>3</v>
      </c>
      <c r="BP53" s="3">
        <v>0</v>
      </c>
      <c r="BQ53" s="3">
        <v>30</v>
      </c>
      <c r="BR53" s="3">
        <v>0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109</v>
      </c>
      <c r="CA53" s="3">
        <v>61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3</v>
      </c>
      <c r="CO53" s="3">
        <v>0</v>
      </c>
      <c r="CP53" s="3">
        <f t="shared" si="31"/>
        <v>18965.419999999998</v>
      </c>
      <c r="CQ53" s="3">
        <f t="shared" si="32"/>
        <v>9482.7099999999991</v>
      </c>
      <c r="CR53" s="3">
        <f t="shared" si="56"/>
        <v>0</v>
      </c>
      <c r="CS53" s="3">
        <f t="shared" si="57"/>
        <v>0</v>
      </c>
      <c r="CT53" s="3">
        <f t="shared" si="33"/>
        <v>0</v>
      </c>
      <c r="CU53" s="3">
        <f t="shared" si="34"/>
        <v>0</v>
      </c>
      <c r="CV53" s="3">
        <f t="shared" si="35"/>
        <v>0</v>
      </c>
      <c r="CW53" s="3">
        <f t="shared" si="36"/>
        <v>0</v>
      </c>
      <c r="CX53" s="3">
        <f t="shared" si="37"/>
        <v>0</v>
      </c>
      <c r="CY53" s="3">
        <f t="shared" si="58"/>
        <v>0</v>
      </c>
      <c r="CZ53" s="3">
        <f t="shared" si="59"/>
        <v>0</v>
      </c>
      <c r="DC53" s="3" t="s">
        <v>3</v>
      </c>
      <c r="DD53" s="3" t="s">
        <v>3</v>
      </c>
      <c r="DE53" s="3" t="s">
        <v>3</v>
      </c>
      <c r="DF53" s="3" t="s">
        <v>3</v>
      </c>
      <c r="DG53" s="3" t="s">
        <v>3</v>
      </c>
      <c r="DH53" s="3" t="s">
        <v>3</v>
      </c>
      <c r="DI53" s="3" t="s">
        <v>3</v>
      </c>
      <c r="DJ53" s="3" t="s">
        <v>3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85635395</v>
      </c>
      <c r="EF53" s="3">
        <v>30</v>
      </c>
      <c r="EG53" s="3" t="s">
        <v>28</v>
      </c>
      <c r="EH53" s="3">
        <v>0</v>
      </c>
      <c r="EI53" s="3" t="s">
        <v>3</v>
      </c>
      <c r="EJ53" s="3">
        <v>1</v>
      </c>
      <c r="EK53" s="3">
        <v>23</v>
      </c>
      <c r="EL53" s="3" t="s">
        <v>29</v>
      </c>
      <c r="EM53" s="3" t="s">
        <v>30</v>
      </c>
      <c r="EO53" s="3" t="s">
        <v>3</v>
      </c>
      <c r="EQ53" s="3">
        <v>0</v>
      </c>
      <c r="ER53" s="3">
        <v>963.68999999999994</v>
      </c>
      <c r="ES53" s="3">
        <v>963.68999999999994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Z53" s="3">
        <v>5</v>
      </c>
      <c r="FC53" s="3">
        <v>1</v>
      </c>
      <c r="FD53" s="3">
        <v>18</v>
      </c>
      <c r="FF53" s="3">
        <v>11342</v>
      </c>
      <c r="FQ53" s="3">
        <v>0</v>
      </c>
      <c r="FR53" s="3">
        <v>0</v>
      </c>
      <c r="FS53" s="3">
        <v>0</v>
      </c>
      <c r="FX53" s="3">
        <v>109</v>
      </c>
      <c r="FY53" s="3">
        <v>61</v>
      </c>
      <c r="GA53" s="3" t="s">
        <v>82</v>
      </c>
      <c r="GD53" s="3">
        <v>1</v>
      </c>
      <c r="GF53" s="3">
        <v>1679109804</v>
      </c>
      <c r="GG53" s="3">
        <v>2</v>
      </c>
      <c r="GH53" s="3">
        <v>3</v>
      </c>
      <c r="GI53" s="3">
        <v>5</v>
      </c>
      <c r="GJ53" s="3">
        <v>0</v>
      </c>
      <c r="GK53" s="3">
        <v>0</v>
      </c>
      <c r="GL53" s="3">
        <f t="shared" si="38"/>
        <v>0</v>
      </c>
      <c r="GM53" s="3">
        <f t="shared" si="39"/>
        <v>18965.419999999998</v>
      </c>
      <c r="GN53" s="3">
        <f t="shared" si="40"/>
        <v>18965.419999999998</v>
      </c>
      <c r="GO53" s="3">
        <f t="shared" si="41"/>
        <v>0</v>
      </c>
      <c r="GP53" s="3">
        <f t="shared" si="42"/>
        <v>0</v>
      </c>
      <c r="GR53" s="3">
        <v>1</v>
      </c>
      <c r="GS53" s="3">
        <v>1</v>
      </c>
      <c r="GT53" s="3">
        <v>0</v>
      </c>
      <c r="GU53" s="3" t="s">
        <v>3</v>
      </c>
      <c r="GV53" s="3">
        <f t="shared" si="43"/>
        <v>0</v>
      </c>
      <c r="GW53" s="3">
        <v>1</v>
      </c>
      <c r="GX53" s="3">
        <f t="shared" si="44"/>
        <v>0</v>
      </c>
      <c r="HA53" s="3">
        <v>0</v>
      </c>
      <c r="HB53" s="3">
        <v>0</v>
      </c>
      <c r="HC53" s="3">
        <f t="shared" si="45"/>
        <v>0</v>
      </c>
      <c r="HE53" s="3" t="s">
        <v>37</v>
      </c>
      <c r="HF53" s="3" t="s">
        <v>38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5">
      <c r="A54" s="2">
        <v>18</v>
      </c>
      <c r="B54" s="2">
        <v>1</v>
      </c>
      <c r="C54" s="2">
        <v>14</v>
      </c>
      <c r="D54" s="2"/>
      <c r="E54" s="2" t="s">
        <v>83</v>
      </c>
      <c r="F54" s="2" t="s">
        <v>84</v>
      </c>
      <c r="G54" s="2" t="s">
        <v>85</v>
      </c>
      <c r="H54" s="2" t="s">
        <v>3</v>
      </c>
      <c r="I54" s="2">
        <f>I28*J54</f>
        <v>8</v>
      </c>
      <c r="J54" s="2">
        <v>6.0150375939849621</v>
      </c>
      <c r="K54" s="2">
        <v>6.0150376000000003</v>
      </c>
      <c r="L54" s="2"/>
      <c r="M54" s="2"/>
      <c r="N54" s="2"/>
      <c r="O54" s="2">
        <f t="shared" si="21"/>
        <v>8570.7199999999993</v>
      </c>
      <c r="P54" s="2">
        <f t="shared" si="22"/>
        <v>8570.7199999999993</v>
      </c>
      <c r="Q54" s="2">
        <f t="shared" si="46"/>
        <v>0</v>
      </c>
      <c r="R54" s="2">
        <f t="shared" si="47"/>
        <v>0</v>
      </c>
      <c r="S54" s="2">
        <f t="shared" si="23"/>
        <v>0</v>
      </c>
      <c r="T54" s="2">
        <f t="shared" si="24"/>
        <v>0</v>
      </c>
      <c r="U54" s="2">
        <f t="shared" si="25"/>
        <v>0</v>
      </c>
      <c r="V54" s="2">
        <f t="shared" si="26"/>
        <v>0</v>
      </c>
      <c r="W54" s="2">
        <f t="shared" si="27"/>
        <v>0</v>
      </c>
      <c r="X54" s="2">
        <f t="shared" si="48"/>
        <v>0</v>
      </c>
      <c r="Y54" s="2">
        <f t="shared" si="49"/>
        <v>0</v>
      </c>
      <c r="Z54" s="2"/>
      <c r="AA54" s="2">
        <v>86551701</v>
      </c>
      <c r="AB54" s="2">
        <f t="shared" si="28"/>
        <v>1071.3399999999999</v>
      </c>
      <c r="AC54" s="2">
        <f t="shared" si="50"/>
        <v>1071.3399999999999</v>
      </c>
      <c r="AD54" s="2">
        <f t="shared" si="51"/>
        <v>0</v>
      </c>
      <c r="AE54" s="2">
        <f t="shared" si="52"/>
        <v>0</v>
      </c>
      <c r="AF54" s="2">
        <f t="shared" si="53"/>
        <v>0</v>
      </c>
      <c r="AG54" s="2">
        <f t="shared" si="29"/>
        <v>0</v>
      </c>
      <c r="AH54" s="2">
        <f t="shared" si="54"/>
        <v>0</v>
      </c>
      <c r="AI54" s="2">
        <f t="shared" si="55"/>
        <v>0</v>
      </c>
      <c r="AJ54" s="2">
        <f t="shared" si="30"/>
        <v>0</v>
      </c>
      <c r="AK54" s="2">
        <v>1071.3399999999999</v>
      </c>
      <c r="AL54" s="2">
        <v>1071.3399999999999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109</v>
      </c>
      <c r="AU54" s="2">
        <v>61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1</v>
      </c>
      <c r="BJ54" s="2" t="s">
        <v>3</v>
      </c>
      <c r="BK54" s="2"/>
      <c r="BL54" s="2"/>
      <c r="BM54" s="2">
        <v>23</v>
      </c>
      <c r="BN54" s="2">
        <v>0</v>
      </c>
      <c r="BO54" s="2" t="s">
        <v>3</v>
      </c>
      <c r="BP54" s="2">
        <v>0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109</v>
      </c>
      <c r="CA54" s="2">
        <v>61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31"/>
        <v>8570.7199999999993</v>
      </c>
      <c r="CQ54" s="2">
        <f t="shared" si="32"/>
        <v>1071.3399999999999</v>
      </c>
      <c r="CR54" s="2">
        <f t="shared" si="56"/>
        <v>0</v>
      </c>
      <c r="CS54" s="2">
        <f t="shared" si="57"/>
        <v>0</v>
      </c>
      <c r="CT54" s="2">
        <f t="shared" si="33"/>
        <v>0</v>
      </c>
      <c r="CU54" s="2">
        <f t="shared" si="34"/>
        <v>0</v>
      </c>
      <c r="CV54" s="2">
        <f t="shared" si="35"/>
        <v>0</v>
      </c>
      <c r="CW54" s="2">
        <f t="shared" si="36"/>
        <v>0</v>
      </c>
      <c r="CX54" s="2">
        <f t="shared" si="37"/>
        <v>0</v>
      </c>
      <c r="CY54" s="2">
        <f t="shared" si="58"/>
        <v>0</v>
      </c>
      <c r="CZ54" s="2">
        <f t="shared" si="59"/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/>
      <c r="DV54" s="2"/>
      <c r="DW54" s="2"/>
      <c r="DX54" s="2"/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85635395</v>
      </c>
      <c r="EF54" s="2">
        <v>30</v>
      </c>
      <c r="EG54" s="2" t="s">
        <v>28</v>
      </c>
      <c r="EH54" s="2">
        <v>0</v>
      </c>
      <c r="EI54" s="2" t="s">
        <v>3</v>
      </c>
      <c r="EJ54" s="2">
        <v>1</v>
      </c>
      <c r="EK54" s="2">
        <v>23</v>
      </c>
      <c r="EL54" s="2" t="s">
        <v>29</v>
      </c>
      <c r="EM54" s="2" t="s">
        <v>30</v>
      </c>
      <c r="EN54" s="2"/>
      <c r="EO54" s="2" t="s">
        <v>3</v>
      </c>
      <c r="EP54" s="2"/>
      <c r="EQ54" s="2">
        <v>0</v>
      </c>
      <c r="ER54" s="2">
        <v>0</v>
      </c>
      <c r="ES54" s="2">
        <v>1071.3399999999999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109</v>
      </c>
      <c r="FY54" s="2">
        <v>61</v>
      </c>
      <c r="FZ54" s="2"/>
      <c r="GA54" s="2" t="s">
        <v>86</v>
      </c>
      <c r="GB54" s="2"/>
      <c r="GC54" s="2"/>
      <c r="GD54" s="2">
        <v>1</v>
      </c>
      <c r="GE54" s="2"/>
      <c r="GF54" s="2">
        <v>-444911970</v>
      </c>
      <c r="GG54" s="2">
        <v>2</v>
      </c>
      <c r="GH54" s="2">
        <v>4</v>
      </c>
      <c r="GI54" s="2">
        <v>-2</v>
      </c>
      <c r="GJ54" s="2">
        <v>0</v>
      </c>
      <c r="GK54" s="2">
        <v>0</v>
      </c>
      <c r="GL54" s="2">
        <f t="shared" si="38"/>
        <v>0</v>
      </c>
      <c r="GM54" s="2">
        <f t="shared" si="39"/>
        <v>8570.7199999999993</v>
      </c>
      <c r="GN54" s="2">
        <f t="shared" si="40"/>
        <v>8570.7199999999993</v>
      </c>
      <c r="GO54" s="2">
        <f t="shared" si="41"/>
        <v>0</v>
      </c>
      <c r="GP54" s="2">
        <f t="shared" si="42"/>
        <v>0</v>
      </c>
      <c r="GQ54" s="2"/>
      <c r="GR54" s="2">
        <v>0</v>
      </c>
      <c r="GS54" s="2">
        <v>2</v>
      </c>
      <c r="GT54" s="2">
        <v>0</v>
      </c>
      <c r="GU54" s="2" t="s">
        <v>3</v>
      </c>
      <c r="GV54" s="2">
        <f t="shared" si="43"/>
        <v>0</v>
      </c>
      <c r="GW54" s="2">
        <v>1</v>
      </c>
      <c r="GX54" s="2">
        <f t="shared" si="44"/>
        <v>0</v>
      </c>
      <c r="GY54" s="2"/>
      <c r="GZ54" s="2"/>
      <c r="HA54" s="2">
        <v>0</v>
      </c>
      <c r="HB54" s="2">
        <v>0</v>
      </c>
      <c r="HC54" s="2">
        <f t="shared" si="45"/>
        <v>0</v>
      </c>
      <c r="HD54" s="2"/>
      <c r="HE54" s="2" t="s">
        <v>37</v>
      </c>
      <c r="HF54" s="2" t="s">
        <v>38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 s="3">
        <v>18</v>
      </c>
      <c r="B55" s="3">
        <v>1</v>
      </c>
      <c r="C55" s="3">
        <v>36</v>
      </c>
      <c r="E55" s="3" t="s">
        <v>83</v>
      </c>
      <c r="F55" s="3" t="s">
        <v>84</v>
      </c>
      <c r="G55" s="3" t="s">
        <v>85</v>
      </c>
      <c r="H55" s="3" t="s">
        <v>3</v>
      </c>
      <c r="I55" s="3">
        <f>I29*J55</f>
        <v>8</v>
      </c>
      <c r="J55" s="3">
        <v>6.0150375939849621</v>
      </c>
      <c r="K55" s="3">
        <v>6.0150376000000003</v>
      </c>
      <c r="O55" s="3">
        <f t="shared" si="21"/>
        <v>84335.88</v>
      </c>
      <c r="P55" s="3">
        <f t="shared" si="22"/>
        <v>84335.88</v>
      </c>
      <c r="Q55" s="3">
        <f t="shared" si="46"/>
        <v>0</v>
      </c>
      <c r="R55" s="3">
        <f t="shared" si="47"/>
        <v>0</v>
      </c>
      <c r="S55" s="3">
        <f t="shared" si="23"/>
        <v>0</v>
      </c>
      <c r="T55" s="3">
        <f t="shared" si="24"/>
        <v>0</v>
      </c>
      <c r="U55" s="3">
        <f t="shared" si="25"/>
        <v>0</v>
      </c>
      <c r="V55" s="3">
        <f t="shared" si="26"/>
        <v>0</v>
      </c>
      <c r="W55" s="3">
        <f t="shared" si="27"/>
        <v>0</v>
      </c>
      <c r="X55" s="3">
        <f t="shared" si="48"/>
        <v>0</v>
      </c>
      <c r="Y55" s="3">
        <f t="shared" si="49"/>
        <v>0</v>
      </c>
      <c r="AA55" s="3">
        <v>86551703</v>
      </c>
      <c r="AB55" s="3">
        <f t="shared" si="28"/>
        <v>1071.3399999999999</v>
      </c>
      <c r="AC55" s="3">
        <f t="shared" si="50"/>
        <v>1071.3399999999999</v>
      </c>
      <c r="AD55" s="3">
        <f t="shared" si="51"/>
        <v>0</v>
      </c>
      <c r="AE55" s="3">
        <f t="shared" si="52"/>
        <v>0</v>
      </c>
      <c r="AF55" s="3">
        <f t="shared" si="53"/>
        <v>0</v>
      </c>
      <c r="AG55" s="3">
        <f t="shared" si="29"/>
        <v>0</v>
      </c>
      <c r="AH55" s="3">
        <f t="shared" si="54"/>
        <v>0</v>
      </c>
      <c r="AI55" s="3">
        <f t="shared" si="55"/>
        <v>0</v>
      </c>
      <c r="AJ55" s="3">
        <f t="shared" si="30"/>
        <v>0</v>
      </c>
      <c r="AK55" s="3">
        <v>1071.3399999999999</v>
      </c>
      <c r="AL55" s="3">
        <v>1071.3399999999999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109</v>
      </c>
      <c r="AU55" s="3">
        <v>61</v>
      </c>
      <c r="AV55" s="3">
        <v>1</v>
      </c>
      <c r="AW55" s="3">
        <v>1</v>
      </c>
      <c r="AZ55" s="3">
        <v>1</v>
      </c>
      <c r="BA55" s="3">
        <v>1</v>
      </c>
      <c r="BB55" s="3">
        <v>1</v>
      </c>
      <c r="BC55" s="3">
        <v>9.84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3</v>
      </c>
      <c r="BI55" s="3">
        <v>1</v>
      </c>
      <c r="BJ55" s="3" t="s">
        <v>3</v>
      </c>
      <c r="BM55" s="3">
        <v>23</v>
      </c>
      <c r="BN55" s="3">
        <v>0</v>
      </c>
      <c r="BO55" s="3" t="s">
        <v>3</v>
      </c>
      <c r="BP55" s="3">
        <v>0</v>
      </c>
      <c r="BQ55" s="3">
        <v>30</v>
      </c>
      <c r="BR55" s="3">
        <v>0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109</v>
      </c>
      <c r="CA55" s="3">
        <v>61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3</v>
      </c>
      <c r="CO55" s="3">
        <v>0</v>
      </c>
      <c r="CP55" s="3">
        <f t="shared" si="31"/>
        <v>84335.88</v>
      </c>
      <c r="CQ55" s="3">
        <f t="shared" si="32"/>
        <v>10541.99</v>
      </c>
      <c r="CR55" s="3">
        <f t="shared" si="56"/>
        <v>0</v>
      </c>
      <c r="CS55" s="3">
        <f t="shared" si="57"/>
        <v>0</v>
      </c>
      <c r="CT55" s="3">
        <f t="shared" si="33"/>
        <v>0</v>
      </c>
      <c r="CU55" s="3">
        <f t="shared" si="34"/>
        <v>0</v>
      </c>
      <c r="CV55" s="3">
        <f t="shared" si="35"/>
        <v>0</v>
      </c>
      <c r="CW55" s="3">
        <f t="shared" si="36"/>
        <v>0</v>
      </c>
      <c r="CX55" s="3">
        <f t="shared" si="37"/>
        <v>0</v>
      </c>
      <c r="CY55" s="3">
        <f t="shared" si="58"/>
        <v>0</v>
      </c>
      <c r="CZ55" s="3">
        <f t="shared" si="59"/>
        <v>0</v>
      </c>
      <c r="DC55" s="3" t="s">
        <v>3</v>
      </c>
      <c r="DD55" s="3" t="s">
        <v>3</v>
      </c>
      <c r="DE55" s="3" t="s">
        <v>3</v>
      </c>
      <c r="DF55" s="3" t="s">
        <v>3</v>
      </c>
      <c r="DG55" s="3" t="s">
        <v>3</v>
      </c>
      <c r="DH55" s="3" t="s">
        <v>3</v>
      </c>
      <c r="DI55" s="3" t="s">
        <v>3</v>
      </c>
      <c r="DJ55" s="3" t="s">
        <v>3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85635395</v>
      </c>
      <c r="EF55" s="3">
        <v>30</v>
      </c>
      <c r="EG55" s="3" t="s">
        <v>28</v>
      </c>
      <c r="EH55" s="3">
        <v>0</v>
      </c>
      <c r="EI55" s="3" t="s">
        <v>3</v>
      </c>
      <c r="EJ55" s="3">
        <v>1</v>
      </c>
      <c r="EK55" s="3">
        <v>23</v>
      </c>
      <c r="EL55" s="3" t="s">
        <v>29</v>
      </c>
      <c r="EM55" s="3" t="s">
        <v>30</v>
      </c>
      <c r="EO55" s="3" t="s">
        <v>3</v>
      </c>
      <c r="EQ55" s="3">
        <v>0</v>
      </c>
      <c r="ER55" s="3">
        <v>1071.3399999999999</v>
      </c>
      <c r="ES55" s="3">
        <v>1071.3399999999999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Z55" s="3">
        <v>5</v>
      </c>
      <c r="FC55" s="3">
        <v>1</v>
      </c>
      <c r="FD55" s="3">
        <v>18</v>
      </c>
      <c r="FF55" s="3">
        <v>12609</v>
      </c>
      <c r="FQ55" s="3">
        <v>0</v>
      </c>
      <c r="FR55" s="3">
        <v>0</v>
      </c>
      <c r="FS55" s="3">
        <v>0</v>
      </c>
      <c r="FX55" s="3">
        <v>109</v>
      </c>
      <c r="FY55" s="3">
        <v>61</v>
      </c>
      <c r="GA55" s="3" t="s">
        <v>86</v>
      </c>
      <c r="GD55" s="3">
        <v>1</v>
      </c>
      <c r="GF55" s="3">
        <v>-444911970</v>
      </c>
      <c r="GG55" s="3">
        <v>2</v>
      </c>
      <c r="GH55" s="3">
        <v>3</v>
      </c>
      <c r="GI55" s="3">
        <v>5</v>
      </c>
      <c r="GJ55" s="3">
        <v>0</v>
      </c>
      <c r="GK55" s="3">
        <v>0</v>
      </c>
      <c r="GL55" s="3">
        <f t="shared" si="38"/>
        <v>0</v>
      </c>
      <c r="GM55" s="3">
        <f t="shared" si="39"/>
        <v>84335.88</v>
      </c>
      <c r="GN55" s="3">
        <f t="shared" si="40"/>
        <v>84335.88</v>
      </c>
      <c r="GO55" s="3">
        <f t="shared" si="41"/>
        <v>0</v>
      </c>
      <c r="GP55" s="3">
        <f t="shared" si="42"/>
        <v>0</v>
      </c>
      <c r="GR55" s="3">
        <v>1</v>
      </c>
      <c r="GS55" s="3">
        <v>1</v>
      </c>
      <c r="GT55" s="3">
        <v>0</v>
      </c>
      <c r="GU55" s="3" t="s">
        <v>3</v>
      </c>
      <c r="GV55" s="3">
        <f t="shared" si="43"/>
        <v>0</v>
      </c>
      <c r="GW55" s="3">
        <v>1</v>
      </c>
      <c r="GX55" s="3">
        <f t="shared" si="44"/>
        <v>0</v>
      </c>
      <c r="HA55" s="3">
        <v>0</v>
      </c>
      <c r="HB55" s="3">
        <v>0</v>
      </c>
      <c r="HC55" s="3">
        <f t="shared" si="45"/>
        <v>0</v>
      </c>
      <c r="HE55" s="3" t="s">
        <v>37</v>
      </c>
      <c r="HF55" s="3" t="s">
        <v>38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5">
      <c r="A56" s="2">
        <v>17</v>
      </c>
      <c r="B56" s="2">
        <v>1</v>
      </c>
      <c r="C56" s="2">
        <f>ROW(SmtRes!A55)</f>
        <v>55</v>
      </c>
      <c r="D56" s="2">
        <f>ROW(EtalonRes!A30)</f>
        <v>30</v>
      </c>
      <c r="E56" s="2" t="s">
        <v>38</v>
      </c>
      <c r="F56" s="2" t="s">
        <v>87</v>
      </c>
      <c r="G56" s="2" t="s">
        <v>88</v>
      </c>
      <c r="H56" s="2" t="s">
        <v>23</v>
      </c>
      <c r="I56" s="2">
        <f>ROUND((1+1)/100,9)</f>
        <v>0.02</v>
      </c>
      <c r="J56" s="2">
        <v>0</v>
      </c>
      <c r="K56" s="2">
        <f>ROUND((1+1)/100,9)</f>
        <v>0.02</v>
      </c>
      <c r="L56" s="2"/>
      <c r="M56" s="2"/>
      <c r="N56" s="2"/>
      <c r="O56" s="2">
        <f t="shared" si="21"/>
        <v>104.16</v>
      </c>
      <c r="P56" s="2">
        <f t="shared" si="22"/>
        <v>62.38</v>
      </c>
      <c r="Q56" s="2">
        <f>(ROUND((ROUND((((((ET56*1.03)*1.25)*1.2))*AV56*I56),2)*BB56),2)+ROUND((ROUND(((AE56-((((EU56*1.03)*1.25)*1.2)))*AV56*I56),2)*BS56),2))</f>
        <v>5.5</v>
      </c>
      <c r="R56" s="2">
        <f>(ROUND((ROUND((((((EU56*1.03)*1.25)*1.2))*AV56*I56),2)*BS56),2)+ROUND((ROUND(((AE56-((((EU56*1.03)*1.25)*1.2)))*AV56*I56),2)*BS56),2))</f>
        <v>0.6</v>
      </c>
      <c r="S56" s="2">
        <f t="shared" si="23"/>
        <v>36.28</v>
      </c>
      <c r="T56" s="2">
        <f t="shared" si="24"/>
        <v>0</v>
      </c>
      <c r="U56" s="2">
        <f t="shared" si="25"/>
        <v>2.9589525437999997</v>
      </c>
      <c r="V56" s="2">
        <f t="shared" si="26"/>
        <v>0</v>
      </c>
      <c r="W56" s="2">
        <f t="shared" si="27"/>
        <v>0</v>
      </c>
      <c r="X56" s="2">
        <f>(ROUND((((S56+ROUND((ROUND((((((EU56*1.03)*1.25)*1.2))*AV56*I56),2)*BS56),2))*AT56)/100),2)+ROUND(((ROUND((ROUND(((AE56-((((EU56*1.03)*1.25)*1.2)))*AV56*I56),2)*BS56),2)*AT56)/100),2))</f>
        <v>40.200000000000003</v>
      </c>
      <c r="Y56" s="2">
        <f>(ROUND((((S56+ROUND((ROUND((((((EU56*1.03)*1.25)*1.2))*AV56*I56),2)*BS56),2))*AU56)/100),2)+ROUND(((ROUND((ROUND(((AE56-((((EU56*1.03)*1.25)*1.2)))*AV56*I56),2)*BS56),2)*AU56)/100),2))</f>
        <v>22.5</v>
      </c>
      <c r="Z56" s="2"/>
      <c r="AA56" s="2">
        <v>86551701</v>
      </c>
      <c r="AB56" s="2">
        <f t="shared" si="28"/>
        <v>5076.8659660000003</v>
      </c>
      <c r="AC56" s="2">
        <f>ROUND(((((ES56*1)*1)*1)),6)</f>
        <v>3119.05</v>
      </c>
      <c r="AD56" s="2">
        <f>ROUND(((((((ET56*1.03)*1.25)*1.2))-((((EU56*1.03)*1.25)*1.2)))+AE56),6)</f>
        <v>257.55149999999998</v>
      </c>
      <c r="AE56" s="2">
        <f>ROUND(((((EU56*1.03)*1.25)*1.2)),6)</f>
        <v>27.918150000000001</v>
      </c>
      <c r="AF56" s="2">
        <f>ROUND(((((EV56*1.03)*1.15)*1.2)),6)</f>
        <v>1700.2644660000001</v>
      </c>
      <c r="AG56" s="2">
        <f t="shared" si="29"/>
        <v>0</v>
      </c>
      <c r="AH56" s="2">
        <f>((((EW56*1.03)*1.15)*1.2))</f>
        <v>138.65756999999999</v>
      </c>
      <c r="AI56" s="2">
        <f>((((EX56*1.03)*1.25)*1.2))</f>
        <v>0</v>
      </c>
      <c r="AJ56" s="2">
        <f t="shared" si="30"/>
        <v>0</v>
      </c>
      <c r="AK56" s="2">
        <v>4481.9399999999996</v>
      </c>
      <c r="AL56" s="2">
        <v>3119.05</v>
      </c>
      <c r="AM56" s="2">
        <v>166.7</v>
      </c>
      <c r="AN56" s="2">
        <v>18.07</v>
      </c>
      <c r="AO56" s="2">
        <v>1196.19</v>
      </c>
      <c r="AP56" s="2">
        <v>0</v>
      </c>
      <c r="AQ56" s="2">
        <v>97.55</v>
      </c>
      <c r="AR56" s="2">
        <v>0</v>
      </c>
      <c r="AS56" s="2">
        <v>0</v>
      </c>
      <c r="AT56" s="2">
        <v>109</v>
      </c>
      <c r="AU56" s="2">
        <v>61</v>
      </c>
      <c r="AV56" s="2">
        <v>1.0669999999999999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1</v>
      </c>
      <c r="BJ56" s="2" t="s">
        <v>89</v>
      </c>
      <c r="BK56" s="2"/>
      <c r="BL56" s="2"/>
      <c r="BM56" s="2">
        <v>23</v>
      </c>
      <c r="BN56" s="2">
        <v>0</v>
      </c>
      <c r="BO56" s="2" t="s">
        <v>87</v>
      </c>
      <c r="BP56" s="2">
        <v>1</v>
      </c>
      <c r="BQ56" s="2">
        <v>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109</v>
      </c>
      <c r="CA56" s="2">
        <v>61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961</v>
      </c>
      <c r="CO56" s="2">
        <v>0</v>
      </c>
      <c r="CP56" s="2">
        <f t="shared" si="31"/>
        <v>104.16</v>
      </c>
      <c r="CQ56" s="2">
        <f t="shared" si="32"/>
        <v>3119.05</v>
      </c>
      <c r="CR56" s="2">
        <f>(ROUND((ROUND((((((ET56*1.03)*1.25)*1.2))*AV56*1),2)*BB56),2)+ROUND((ROUND(((AE56-((((EU56*1.03)*1.25)*1.2)))*AV56*1),2)*BS56),2))</f>
        <v>274.81</v>
      </c>
      <c r="CS56" s="2">
        <f>(ROUND((ROUND((((((EU56*1.03)*1.25)*1.2))*AV56*1),2)*BS56),2)+ROUND((ROUND(((AE56-((((EU56*1.03)*1.25)*1.2)))*AV56*1),2)*BS56),2))</f>
        <v>29.79</v>
      </c>
      <c r="CT56" s="2">
        <f t="shared" si="33"/>
        <v>1814.18</v>
      </c>
      <c r="CU56" s="2">
        <f t="shared" si="34"/>
        <v>0</v>
      </c>
      <c r="CV56" s="2">
        <f t="shared" si="35"/>
        <v>147.94762718999999</v>
      </c>
      <c r="CW56" s="2">
        <f t="shared" si="36"/>
        <v>0</v>
      </c>
      <c r="CX56" s="2">
        <f t="shared" si="37"/>
        <v>0</v>
      </c>
      <c r="CY56" s="2">
        <f>(ROUND((((S56+ROUND((ROUND((((((EU56*1.03)*1.25)*1.2))*AV56*1),2)*BS56),2))*AT56)/100),2)+ROUND(((ROUND((ROUND(((AE56-((((EU56*1.03)*1.25)*1.2)))*AV56*1),2)*BS56),2)*AT56)/100),2))</f>
        <v>72.02</v>
      </c>
      <c r="CZ56" s="2">
        <f>(ROUND((((S56+ROUND((ROUND((((((EU56*1.03)*1.25)*1.2))*AV56*1),2)*BS56),2))*AU56)/100),2)+ROUND(((ROUND((ROUND(((AE56-((((EU56*1.03)*1.25)*1.2)))*AV56*1),2)*BS56),2)*AU56)/100),2))</f>
        <v>40.299999999999997</v>
      </c>
      <c r="DA56" s="2"/>
      <c r="DB56" s="2">
        <v>7</v>
      </c>
      <c r="DC56" s="2" t="s">
        <v>3</v>
      </c>
      <c r="DD56" s="2" t="s">
        <v>25</v>
      </c>
      <c r="DE56" s="2" t="s">
        <v>26</v>
      </c>
      <c r="DF56" s="2" t="s">
        <v>26</v>
      </c>
      <c r="DG56" s="2" t="s">
        <v>27</v>
      </c>
      <c r="DH56" s="2" t="s">
        <v>3</v>
      </c>
      <c r="DI56" s="2" t="s">
        <v>27</v>
      </c>
      <c r="DJ56" s="2" t="s">
        <v>26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23</v>
      </c>
      <c r="DW56" s="2" t="s">
        <v>23</v>
      </c>
      <c r="DX56" s="2">
        <v>100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85635395</v>
      </c>
      <c r="EF56" s="2">
        <v>30</v>
      </c>
      <c r="EG56" s="2" t="s">
        <v>28</v>
      </c>
      <c r="EH56" s="2">
        <v>0</v>
      </c>
      <c r="EI56" s="2" t="s">
        <v>3</v>
      </c>
      <c r="EJ56" s="2">
        <v>1</v>
      </c>
      <c r="EK56" s="2">
        <v>23</v>
      </c>
      <c r="EL56" s="2" t="s">
        <v>29</v>
      </c>
      <c r="EM56" s="2" t="s">
        <v>30</v>
      </c>
      <c r="EN56" s="2"/>
      <c r="EO56" s="2" t="s">
        <v>31</v>
      </c>
      <c r="EP56" s="2"/>
      <c r="EQ56" s="2">
        <v>131072</v>
      </c>
      <c r="ER56" s="2">
        <v>4481.9399999999996</v>
      </c>
      <c r="ES56" s="2">
        <v>3119.05</v>
      </c>
      <c r="ET56" s="2">
        <v>166.7</v>
      </c>
      <c r="EU56" s="2">
        <v>18.07</v>
      </c>
      <c r="EV56" s="2">
        <v>1196.19</v>
      </c>
      <c r="EW56" s="2">
        <v>97.55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109</v>
      </c>
      <c r="FY56" s="2">
        <v>61</v>
      </c>
      <c r="FZ56" s="2"/>
      <c r="GA56" s="2" t="s">
        <v>3</v>
      </c>
      <c r="GB56" s="2"/>
      <c r="GC56" s="2"/>
      <c r="GD56" s="2">
        <v>1</v>
      </c>
      <c r="GE56" s="2"/>
      <c r="GF56" s="2">
        <v>-1208879943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38"/>
        <v>0</v>
      </c>
      <c r="GM56" s="2">
        <f t="shared" si="39"/>
        <v>166.86</v>
      </c>
      <c r="GN56" s="2">
        <f t="shared" si="40"/>
        <v>166.86</v>
      </c>
      <c r="GO56" s="2">
        <f t="shared" si="41"/>
        <v>0</v>
      </c>
      <c r="GP56" s="2">
        <f t="shared" si="42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43"/>
        <v>0</v>
      </c>
      <c r="GW56" s="2">
        <v>1</v>
      </c>
      <c r="GX56" s="2">
        <f t="shared" si="44"/>
        <v>0</v>
      </c>
      <c r="GY56" s="2"/>
      <c r="GZ56" s="2"/>
      <c r="HA56" s="2">
        <v>0</v>
      </c>
      <c r="HB56" s="2">
        <v>0</v>
      </c>
      <c r="HC56" s="2">
        <f t="shared" si="4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 s="3">
        <v>17</v>
      </c>
      <c r="B57" s="3">
        <v>1</v>
      </c>
      <c r="C57" s="3">
        <f>ROW(SmtRes!A66)</f>
        <v>66</v>
      </c>
      <c r="D57" s="3">
        <f>ROW(EtalonRes!A40)</f>
        <v>40</v>
      </c>
      <c r="E57" s="3" t="s">
        <v>38</v>
      </c>
      <c r="F57" s="3" t="s">
        <v>87</v>
      </c>
      <c r="G57" s="3" t="s">
        <v>88</v>
      </c>
      <c r="H57" s="3" t="s">
        <v>23</v>
      </c>
      <c r="I57" s="3">
        <f>ROUND((1+1)/100,9)</f>
        <v>0.02</v>
      </c>
      <c r="J57" s="3">
        <v>0</v>
      </c>
      <c r="K57" s="3">
        <f>ROUND((1+1)/100,9)</f>
        <v>0.02</v>
      </c>
      <c r="O57" s="3">
        <f t="shared" si="21"/>
        <v>3426.59</v>
      </c>
      <c r="P57" s="3">
        <f t="shared" si="22"/>
        <v>1299.3800000000001</v>
      </c>
      <c r="Q57" s="3">
        <f>(ROUND((ROUND((((((ET57*1.03)*1.25)*1.2))*AV57*I57),2)*BB57),2)+ROUND((ROUND(((AE57-((((EU57*1.03)*1.25)*1.2)))*AV57*I57),2)*BS57),2))</f>
        <v>82.83</v>
      </c>
      <c r="R57" s="3">
        <f>(ROUND((ROUND((((((EU57*1.03)*1.25)*1.2))*AV57*I57),2)*BS57),2)+ROUND((ROUND(((AE57-((((EU57*1.03)*1.25)*1.2)))*AV57*I57),2)*BS57),2))</f>
        <v>33.81</v>
      </c>
      <c r="S57" s="3">
        <f t="shared" si="23"/>
        <v>2044.38</v>
      </c>
      <c r="T57" s="3">
        <f t="shared" si="24"/>
        <v>0</v>
      </c>
      <c r="U57" s="3">
        <f t="shared" si="25"/>
        <v>2.9589525437999997</v>
      </c>
      <c r="V57" s="3">
        <f t="shared" si="26"/>
        <v>0</v>
      </c>
      <c r="W57" s="3">
        <f t="shared" si="27"/>
        <v>0</v>
      </c>
      <c r="X57" s="3">
        <f>(ROUND((((S57+ROUND((ROUND((((((EU57*1.03)*1.25)*1.2))*AV57*I57),2)*BS57),2))*AT57)/100),2)+ROUND(((ROUND((ROUND(((AE57-((((EU57*1.03)*1.25)*1.2)))*AV57*I57),2)*BS57),2)*AT57)/100),2))</f>
        <v>2265.23</v>
      </c>
      <c r="Y57" s="3">
        <f>(ROUND((((S57+ROUND((ROUND((((((EU57*1.03)*1.25)*1.2))*AV57*I57),2)*BS57),2))*AU57)/100),2)+ROUND(((ROUND((ROUND(((AE57-((((EU57*1.03)*1.25)*1.2)))*AV57*I57),2)*BS57),2)*AU57)/100),2))</f>
        <v>1267.7</v>
      </c>
      <c r="AA57" s="3">
        <v>86551703</v>
      </c>
      <c r="AB57" s="3">
        <f t="shared" si="28"/>
        <v>5076.8659660000003</v>
      </c>
      <c r="AC57" s="3">
        <f>ROUND(((((ES57*1)*1)*1)),6)</f>
        <v>3119.05</v>
      </c>
      <c r="AD57" s="3">
        <f>ROUND(((((((ET57*1.03)*1.25)*1.2))-((((EU57*1.03)*1.25)*1.2)))+AE57),6)</f>
        <v>257.55149999999998</v>
      </c>
      <c r="AE57" s="3">
        <f>ROUND(((((EU57*1.03)*1.25)*1.2)),6)</f>
        <v>27.918150000000001</v>
      </c>
      <c r="AF57" s="3">
        <f>ROUND(((((EV57*1.03)*1.15)*1.2)),6)</f>
        <v>1700.2644660000001</v>
      </c>
      <c r="AG57" s="3">
        <f t="shared" si="29"/>
        <v>0</v>
      </c>
      <c r="AH57" s="3">
        <f>((((EW57*1.03)*1.15)*1.2))</f>
        <v>138.65756999999999</v>
      </c>
      <c r="AI57" s="3">
        <f>((((EX57*1.03)*1.25)*1.2))</f>
        <v>0</v>
      </c>
      <c r="AJ57" s="3">
        <f t="shared" si="30"/>
        <v>0</v>
      </c>
      <c r="AK57" s="3">
        <v>4481.9399999999996</v>
      </c>
      <c r="AL57" s="3">
        <v>3119.05</v>
      </c>
      <c r="AM57" s="3">
        <v>166.7</v>
      </c>
      <c r="AN57" s="3">
        <v>18.07</v>
      </c>
      <c r="AO57" s="3">
        <v>1196.19</v>
      </c>
      <c r="AP57" s="3">
        <v>0</v>
      </c>
      <c r="AQ57" s="3">
        <v>97.55</v>
      </c>
      <c r="AR57" s="3">
        <v>0</v>
      </c>
      <c r="AS57" s="3">
        <v>0</v>
      </c>
      <c r="AT57" s="3">
        <v>109</v>
      </c>
      <c r="AU57" s="3">
        <v>61</v>
      </c>
      <c r="AV57" s="3">
        <v>1.0669999999999999</v>
      </c>
      <c r="AW57" s="3">
        <v>1</v>
      </c>
      <c r="AZ57" s="3">
        <v>1</v>
      </c>
      <c r="BA57" s="3">
        <v>56.35</v>
      </c>
      <c r="BB57" s="3">
        <v>15.06</v>
      </c>
      <c r="BC57" s="3">
        <v>20.83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1</v>
      </c>
      <c r="BJ57" s="3" t="s">
        <v>89</v>
      </c>
      <c r="BM57" s="3">
        <v>23</v>
      </c>
      <c r="BN57" s="3">
        <v>0</v>
      </c>
      <c r="BO57" s="3" t="s">
        <v>87</v>
      </c>
      <c r="BP57" s="3">
        <v>1</v>
      </c>
      <c r="BQ57" s="3">
        <v>30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109</v>
      </c>
      <c r="CA57" s="3">
        <v>61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961</v>
      </c>
      <c r="CO57" s="3">
        <v>0</v>
      </c>
      <c r="CP57" s="3">
        <f t="shared" si="31"/>
        <v>3426.59</v>
      </c>
      <c r="CQ57" s="3">
        <f t="shared" si="32"/>
        <v>64969.81</v>
      </c>
      <c r="CR57" s="3">
        <f>(ROUND((ROUND((((((ET57*1.03)*1.25)*1.2))*AV57*1),2)*BB57),2)+ROUND((ROUND(((AE57-((((EU57*1.03)*1.25)*1.2)))*AV57*1),2)*BS57),2))</f>
        <v>4138.6400000000003</v>
      </c>
      <c r="CS57" s="3">
        <f>(ROUND((ROUND((((((EU57*1.03)*1.25)*1.2))*AV57*1),2)*BS57),2)+ROUND((ROUND(((AE57-((((EU57*1.03)*1.25)*1.2)))*AV57*1),2)*BS57),2))</f>
        <v>1678.67</v>
      </c>
      <c r="CT57" s="3">
        <f t="shared" si="33"/>
        <v>102229.04</v>
      </c>
      <c r="CU57" s="3">
        <f t="shared" si="34"/>
        <v>0</v>
      </c>
      <c r="CV57" s="3">
        <f t="shared" si="35"/>
        <v>147.94762718999999</v>
      </c>
      <c r="CW57" s="3">
        <f t="shared" si="36"/>
        <v>0</v>
      </c>
      <c r="CX57" s="3">
        <f t="shared" si="37"/>
        <v>0</v>
      </c>
      <c r="CY57" s="3">
        <f>(ROUND((((S57+ROUND((ROUND((((((EU57*1.03)*1.25)*1.2))*AV57*1),2)*BS57),2))*AT57)/100),2)+ROUND(((ROUND((ROUND(((AE57-((((EU57*1.03)*1.25)*1.2)))*AV57*1),2)*BS57),2)*AT57)/100),2))</f>
        <v>4058.12</v>
      </c>
      <c r="CZ57" s="3">
        <f>(ROUND((((S57+ROUND((ROUND((((((EU57*1.03)*1.25)*1.2))*AV57*1),2)*BS57),2))*AU57)/100),2)+ROUND(((ROUND((ROUND(((AE57-((((EU57*1.03)*1.25)*1.2)))*AV57*1),2)*BS57),2)*AU57)/100),2))</f>
        <v>2271.06</v>
      </c>
      <c r="DB57" s="3">
        <v>10</v>
      </c>
      <c r="DC57" s="3" t="s">
        <v>3</v>
      </c>
      <c r="DD57" s="3" t="s">
        <v>25</v>
      </c>
      <c r="DE57" s="3" t="s">
        <v>26</v>
      </c>
      <c r="DF57" s="3" t="s">
        <v>26</v>
      </c>
      <c r="DG57" s="3" t="s">
        <v>27</v>
      </c>
      <c r="DH57" s="3" t="s">
        <v>3</v>
      </c>
      <c r="DI57" s="3" t="s">
        <v>27</v>
      </c>
      <c r="DJ57" s="3" t="s">
        <v>26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1010</v>
      </c>
      <c r="DV57" s="3" t="s">
        <v>23</v>
      </c>
      <c r="DW57" s="3" t="s">
        <v>23</v>
      </c>
      <c r="DX57" s="3">
        <v>100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85635395</v>
      </c>
      <c r="EF57" s="3">
        <v>30</v>
      </c>
      <c r="EG57" s="3" t="s">
        <v>28</v>
      </c>
      <c r="EH57" s="3">
        <v>0</v>
      </c>
      <c r="EI57" s="3" t="s">
        <v>3</v>
      </c>
      <c r="EJ57" s="3">
        <v>1</v>
      </c>
      <c r="EK57" s="3">
        <v>23</v>
      </c>
      <c r="EL57" s="3" t="s">
        <v>29</v>
      </c>
      <c r="EM57" s="3" t="s">
        <v>30</v>
      </c>
      <c r="EO57" s="3" t="s">
        <v>31</v>
      </c>
      <c r="EQ57" s="3">
        <v>131072</v>
      </c>
      <c r="ER57" s="3">
        <v>4481.9399999999996</v>
      </c>
      <c r="ES57" s="3">
        <v>3119.05</v>
      </c>
      <c r="ET57" s="3">
        <v>166.7</v>
      </c>
      <c r="EU57" s="3">
        <v>18.07</v>
      </c>
      <c r="EV57" s="3">
        <v>1196.19</v>
      </c>
      <c r="EW57" s="3">
        <v>97.55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109</v>
      </c>
      <c r="FY57" s="3">
        <v>61</v>
      </c>
      <c r="GA57" s="3" t="s">
        <v>3</v>
      </c>
      <c r="GD57" s="3">
        <v>1</v>
      </c>
      <c r="GF57" s="3">
        <v>-1208879943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38"/>
        <v>0</v>
      </c>
      <c r="GM57" s="3">
        <f t="shared" si="39"/>
        <v>6959.52</v>
      </c>
      <c r="GN57" s="3">
        <f t="shared" si="40"/>
        <v>6959.52</v>
      </c>
      <c r="GO57" s="3">
        <f t="shared" si="41"/>
        <v>0</v>
      </c>
      <c r="GP57" s="3">
        <f t="shared" si="42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43"/>
        <v>0</v>
      </c>
      <c r="GW57" s="3">
        <v>1</v>
      </c>
      <c r="GX57" s="3">
        <f t="shared" si="44"/>
        <v>0</v>
      </c>
      <c r="HA57" s="3">
        <v>0</v>
      </c>
      <c r="HB57" s="3">
        <v>0</v>
      </c>
      <c r="HC57" s="3">
        <f t="shared" si="45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5">
      <c r="A58" s="2">
        <v>18</v>
      </c>
      <c r="B58" s="2">
        <v>1</v>
      </c>
      <c r="C58" s="2">
        <v>54</v>
      </c>
      <c r="D58" s="2"/>
      <c r="E58" s="2" t="s">
        <v>90</v>
      </c>
      <c r="F58" s="2" t="s">
        <v>91</v>
      </c>
      <c r="G58" s="2" t="s">
        <v>92</v>
      </c>
      <c r="H58" s="2" t="s">
        <v>35</v>
      </c>
      <c r="I58" s="2">
        <f>I56*J58</f>
        <v>1</v>
      </c>
      <c r="J58" s="2">
        <v>50</v>
      </c>
      <c r="K58" s="2">
        <v>50</v>
      </c>
      <c r="L58" s="2"/>
      <c r="M58" s="2"/>
      <c r="N58" s="2"/>
      <c r="O58" s="2">
        <f t="shared" si="21"/>
        <v>1190.46</v>
      </c>
      <c r="P58" s="2">
        <f t="shared" si="22"/>
        <v>1190.46</v>
      </c>
      <c r="Q58" s="2">
        <f>(ROUND((ROUND(((ET58)*AV58*I58),2)*BB58),2)+ROUND((ROUND(((AE58-(EU58))*AV58*I58),2)*BS58),2))</f>
        <v>0</v>
      </c>
      <c r="R58" s="2">
        <f>(ROUND((ROUND(((EU58)*AV58*I58),2)*BS58),2)+ROUND((ROUND(((AE58-(EU58))*AV58*I58),2)*BS58),2))</f>
        <v>0</v>
      </c>
      <c r="S58" s="2">
        <f t="shared" si="23"/>
        <v>0</v>
      </c>
      <c r="T58" s="2">
        <f t="shared" si="24"/>
        <v>0</v>
      </c>
      <c r="U58" s="2">
        <f t="shared" si="25"/>
        <v>0</v>
      </c>
      <c r="V58" s="2">
        <f t="shared" si="26"/>
        <v>0</v>
      </c>
      <c r="W58" s="2">
        <f t="shared" si="27"/>
        <v>0</v>
      </c>
      <c r="X58" s="2">
        <f>(ROUND((((S58+ROUND((ROUND(((EU58)*AV58*I58),2)*BS58),2))*AT58)/100),2)+ROUND(((ROUND((ROUND(((AE58-(EU58))*AV58*I58),2)*BS58),2)*AT58)/100),2))</f>
        <v>0</v>
      </c>
      <c r="Y58" s="2">
        <f>(ROUND((((S58+ROUND((ROUND(((EU58)*AV58*I58),2)*BS58),2))*AU58)/100),2)+ROUND(((ROUND((ROUND(((AE58-(EU58))*AV58*I58),2)*BS58),2)*AU58)/100),2))</f>
        <v>0</v>
      </c>
      <c r="Z58" s="2"/>
      <c r="AA58" s="2">
        <v>86551701</v>
      </c>
      <c r="AB58" s="2">
        <f t="shared" si="28"/>
        <v>1190.46</v>
      </c>
      <c r="AC58" s="2">
        <f>ROUND((ES58),6)</f>
        <v>1190.46</v>
      </c>
      <c r="AD58" s="2">
        <f>ROUND((((ET58)-(EU58))+AE58),6)</f>
        <v>0</v>
      </c>
      <c r="AE58" s="2">
        <f t="shared" ref="AE58:AF61" si="60">ROUND((EU58),6)</f>
        <v>0</v>
      </c>
      <c r="AF58" s="2">
        <f t="shared" si="60"/>
        <v>0</v>
      </c>
      <c r="AG58" s="2">
        <f t="shared" si="29"/>
        <v>0</v>
      </c>
      <c r="AH58" s="2">
        <f t="shared" ref="AH58:AI61" si="61">(EW58)</f>
        <v>0</v>
      </c>
      <c r="AI58" s="2">
        <f t="shared" si="61"/>
        <v>0</v>
      </c>
      <c r="AJ58" s="2">
        <f t="shared" si="30"/>
        <v>0</v>
      </c>
      <c r="AK58" s="2">
        <v>1190.4599999999998</v>
      </c>
      <c r="AL58" s="2">
        <v>1190.4599999999998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109</v>
      </c>
      <c r="AU58" s="2">
        <v>61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1</v>
      </c>
      <c r="BJ58" s="2" t="s">
        <v>3</v>
      </c>
      <c r="BK58" s="2"/>
      <c r="BL58" s="2"/>
      <c r="BM58" s="2">
        <v>23</v>
      </c>
      <c r="BN58" s="2">
        <v>0</v>
      </c>
      <c r="BO58" s="2" t="s">
        <v>3</v>
      </c>
      <c r="BP58" s="2">
        <v>0</v>
      </c>
      <c r="BQ58" s="2">
        <v>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109</v>
      </c>
      <c r="CA58" s="2">
        <v>61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1"/>
        <v>1190.46</v>
      </c>
      <c r="CQ58" s="2">
        <f t="shared" si="32"/>
        <v>1190.46</v>
      </c>
      <c r="CR58" s="2">
        <f>(ROUND((ROUND(((ET58)*AV58*1),2)*BB58),2)+ROUND((ROUND(((AE58-(EU58))*AV58*1),2)*BS58),2))</f>
        <v>0</v>
      </c>
      <c r="CS58" s="2">
        <f>(ROUND((ROUND(((EU58)*AV58*1),2)*BS58),2)+ROUND((ROUND(((AE58-(EU58))*AV58*1),2)*BS58),2))</f>
        <v>0</v>
      </c>
      <c r="CT58" s="2">
        <f t="shared" si="33"/>
        <v>0</v>
      </c>
      <c r="CU58" s="2">
        <f t="shared" si="34"/>
        <v>0</v>
      </c>
      <c r="CV58" s="2">
        <f t="shared" si="35"/>
        <v>0</v>
      </c>
      <c r="CW58" s="2">
        <f t="shared" si="36"/>
        <v>0</v>
      </c>
      <c r="CX58" s="2">
        <f t="shared" si="37"/>
        <v>0</v>
      </c>
      <c r="CY58" s="2">
        <f>(ROUND((((S58+ROUND((ROUND(((EU58)*AV58*1),2)*BS58),2))*AT58)/100),2)+ROUND(((ROUND((ROUND(((AE58-(EU58))*AV58*1),2)*BS58),2)*AT58)/100),2))</f>
        <v>0</v>
      </c>
      <c r="CZ58" s="2">
        <f>(ROUND((((S58+ROUND((ROUND(((EU58)*AV58*1),2)*BS58),2))*AU58)/100),2)+ROUND(((ROUND((ROUND(((AE58-(EU58))*AV58*1),2)*BS58),2)*AU58)/100),2))</f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1010</v>
      </c>
      <c r="DV58" s="2" t="s">
        <v>35</v>
      </c>
      <c r="DW58" s="2" t="s">
        <v>35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85635395</v>
      </c>
      <c r="EF58" s="2">
        <v>30</v>
      </c>
      <c r="EG58" s="2" t="s">
        <v>28</v>
      </c>
      <c r="EH58" s="2">
        <v>0</v>
      </c>
      <c r="EI58" s="2" t="s">
        <v>3</v>
      </c>
      <c r="EJ58" s="2">
        <v>1</v>
      </c>
      <c r="EK58" s="2">
        <v>23</v>
      </c>
      <c r="EL58" s="2" t="s">
        <v>29</v>
      </c>
      <c r="EM58" s="2" t="s">
        <v>30</v>
      </c>
      <c r="EN58" s="2"/>
      <c r="EO58" s="2" t="s">
        <v>3</v>
      </c>
      <c r="EP58" s="2"/>
      <c r="EQ58" s="2">
        <v>0</v>
      </c>
      <c r="ER58" s="2">
        <v>0</v>
      </c>
      <c r="ES58" s="2">
        <v>1190.4599999999998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109</v>
      </c>
      <c r="FY58" s="2">
        <v>61</v>
      </c>
      <c r="FZ58" s="2"/>
      <c r="GA58" s="2" t="s">
        <v>93</v>
      </c>
      <c r="GB58" s="2"/>
      <c r="GC58" s="2"/>
      <c r="GD58" s="2">
        <v>1</v>
      </c>
      <c r="GE58" s="2"/>
      <c r="GF58" s="2">
        <v>-965078020</v>
      </c>
      <c r="GG58" s="2">
        <v>2</v>
      </c>
      <c r="GH58" s="2">
        <v>4</v>
      </c>
      <c r="GI58" s="2">
        <v>-2</v>
      </c>
      <c r="GJ58" s="2">
        <v>0</v>
      </c>
      <c r="GK58" s="2">
        <v>0</v>
      </c>
      <c r="GL58" s="2">
        <f t="shared" si="38"/>
        <v>0</v>
      </c>
      <c r="GM58" s="2">
        <f t="shared" si="39"/>
        <v>1190.46</v>
      </c>
      <c r="GN58" s="2">
        <f t="shared" si="40"/>
        <v>1190.46</v>
      </c>
      <c r="GO58" s="2">
        <f t="shared" si="41"/>
        <v>0</v>
      </c>
      <c r="GP58" s="2">
        <f t="shared" si="42"/>
        <v>0</v>
      </c>
      <c r="GQ58" s="2"/>
      <c r="GR58" s="2">
        <v>0</v>
      </c>
      <c r="GS58" s="2">
        <v>2</v>
      </c>
      <c r="GT58" s="2">
        <v>0</v>
      </c>
      <c r="GU58" s="2" t="s">
        <v>3</v>
      </c>
      <c r="GV58" s="2">
        <f t="shared" si="43"/>
        <v>0</v>
      </c>
      <c r="GW58" s="2">
        <v>1</v>
      </c>
      <c r="GX58" s="2">
        <f t="shared" si="44"/>
        <v>0</v>
      </c>
      <c r="GY58" s="2"/>
      <c r="GZ58" s="2"/>
      <c r="HA58" s="2">
        <v>0</v>
      </c>
      <c r="HB58" s="2">
        <v>0</v>
      </c>
      <c r="HC58" s="2">
        <f t="shared" si="45"/>
        <v>0</v>
      </c>
      <c r="HD58" s="2"/>
      <c r="HE58" s="2" t="s">
        <v>37</v>
      </c>
      <c r="HF58" s="2" t="s">
        <v>38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5">
      <c r="A59" s="3">
        <v>18</v>
      </c>
      <c r="B59" s="3">
        <v>1</v>
      </c>
      <c r="C59" s="3">
        <v>65</v>
      </c>
      <c r="E59" s="3" t="s">
        <v>90</v>
      </c>
      <c r="F59" s="3" t="s">
        <v>91</v>
      </c>
      <c r="G59" s="3" t="s">
        <v>92</v>
      </c>
      <c r="H59" s="3" t="s">
        <v>35</v>
      </c>
      <c r="I59" s="3">
        <f>I57*J59</f>
        <v>1</v>
      </c>
      <c r="J59" s="3">
        <v>50</v>
      </c>
      <c r="K59" s="3">
        <v>50</v>
      </c>
      <c r="O59" s="3">
        <f t="shared" si="21"/>
        <v>11714.13</v>
      </c>
      <c r="P59" s="3">
        <f t="shared" si="22"/>
        <v>11714.13</v>
      </c>
      <c r="Q59" s="3">
        <f>(ROUND((ROUND(((ET59)*AV59*I59),2)*BB59),2)+ROUND((ROUND(((AE59-(EU59))*AV59*I59),2)*BS59),2))</f>
        <v>0</v>
      </c>
      <c r="R59" s="3">
        <f>(ROUND((ROUND(((EU59)*AV59*I59),2)*BS59),2)+ROUND((ROUND(((AE59-(EU59))*AV59*I59),2)*BS59),2))</f>
        <v>0</v>
      </c>
      <c r="S59" s="3">
        <f t="shared" si="23"/>
        <v>0</v>
      </c>
      <c r="T59" s="3">
        <f t="shared" si="24"/>
        <v>0</v>
      </c>
      <c r="U59" s="3">
        <f t="shared" si="25"/>
        <v>0</v>
      </c>
      <c r="V59" s="3">
        <f t="shared" si="26"/>
        <v>0</v>
      </c>
      <c r="W59" s="3">
        <f t="shared" si="27"/>
        <v>0</v>
      </c>
      <c r="X59" s="3">
        <f>(ROUND((((S59+ROUND((ROUND(((EU59)*AV59*I59),2)*BS59),2))*AT59)/100),2)+ROUND(((ROUND((ROUND(((AE59-(EU59))*AV59*I59),2)*BS59),2)*AT59)/100),2))</f>
        <v>0</v>
      </c>
      <c r="Y59" s="3">
        <f>(ROUND((((S59+ROUND((ROUND(((EU59)*AV59*I59),2)*BS59),2))*AU59)/100),2)+ROUND(((ROUND((ROUND(((AE59-(EU59))*AV59*I59),2)*BS59),2)*AU59)/100),2))</f>
        <v>0</v>
      </c>
      <c r="AA59" s="3">
        <v>86551703</v>
      </c>
      <c r="AB59" s="3">
        <f t="shared" si="28"/>
        <v>1190.46</v>
      </c>
      <c r="AC59" s="3">
        <f>ROUND((ES59),6)</f>
        <v>1190.46</v>
      </c>
      <c r="AD59" s="3">
        <f>ROUND((((ET59)-(EU59))+AE59),6)</f>
        <v>0</v>
      </c>
      <c r="AE59" s="3">
        <f t="shared" si="60"/>
        <v>0</v>
      </c>
      <c r="AF59" s="3">
        <f t="shared" si="60"/>
        <v>0</v>
      </c>
      <c r="AG59" s="3">
        <f t="shared" si="29"/>
        <v>0</v>
      </c>
      <c r="AH59" s="3">
        <f t="shared" si="61"/>
        <v>0</v>
      </c>
      <c r="AI59" s="3">
        <f t="shared" si="61"/>
        <v>0</v>
      </c>
      <c r="AJ59" s="3">
        <f t="shared" si="30"/>
        <v>0</v>
      </c>
      <c r="AK59" s="3">
        <v>1190.4599999999998</v>
      </c>
      <c r="AL59" s="3">
        <v>1190.4599999999998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109</v>
      </c>
      <c r="AU59" s="3">
        <v>61</v>
      </c>
      <c r="AV59" s="3">
        <v>1</v>
      </c>
      <c r="AW59" s="3">
        <v>1</v>
      </c>
      <c r="AZ59" s="3">
        <v>1</v>
      </c>
      <c r="BA59" s="3">
        <v>1</v>
      </c>
      <c r="BB59" s="3">
        <v>1</v>
      </c>
      <c r="BC59" s="3">
        <v>9.84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3</v>
      </c>
      <c r="BI59" s="3">
        <v>1</v>
      </c>
      <c r="BJ59" s="3" t="s">
        <v>3</v>
      </c>
      <c r="BM59" s="3">
        <v>23</v>
      </c>
      <c r="BN59" s="3">
        <v>0</v>
      </c>
      <c r="BO59" s="3" t="s">
        <v>3</v>
      </c>
      <c r="BP59" s="3">
        <v>0</v>
      </c>
      <c r="BQ59" s="3">
        <v>30</v>
      </c>
      <c r="BR59" s="3">
        <v>0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109</v>
      </c>
      <c r="CA59" s="3">
        <v>61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3</v>
      </c>
      <c r="CO59" s="3">
        <v>0</v>
      </c>
      <c r="CP59" s="3">
        <f t="shared" si="31"/>
        <v>11714.13</v>
      </c>
      <c r="CQ59" s="3">
        <f t="shared" si="32"/>
        <v>11714.13</v>
      </c>
      <c r="CR59" s="3">
        <f>(ROUND((ROUND(((ET59)*AV59*1),2)*BB59),2)+ROUND((ROUND(((AE59-(EU59))*AV59*1),2)*BS59),2))</f>
        <v>0</v>
      </c>
      <c r="CS59" s="3">
        <f>(ROUND((ROUND(((EU59)*AV59*1),2)*BS59),2)+ROUND((ROUND(((AE59-(EU59))*AV59*1),2)*BS59),2))</f>
        <v>0</v>
      </c>
      <c r="CT59" s="3">
        <f t="shared" si="33"/>
        <v>0</v>
      </c>
      <c r="CU59" s="3">
        <f t="shared" si="34"/>
        <v>0</v>
      </c>
      <c r="CV59" s="3">
        <f t="shared" si="35"/>
        <v>0</v>
      </c>
      <c r="CW59" s="3">
        <f t="shared" si="36"/>
        <v>0</v>
      </c>
      <c r="CX59" s="3">
        <f t="shared" si="37"/>
        <v>0</v>
      </c>
      <c r="CY59" s="3">
        <f>(ROUND((((S59+ROUND((ROUND(((EU59)*AV59*1),2)*BS59),2))*AT59)/100),2)+ROUND(((ROUND((ROUND(((AE59-(EU59))*AV59*1),2)*BS59),2)*AT59)/100),2))</f>
        <v>0</v>
      </c>
      <c r="CZ59" s="3">
        <f>(ROUND((((S59+ROUND((ROUND(((EU59)*AV59*1),2)*BS59),2))*AU59)/100),2)+ROUND(((ROUND((ROUND(((AE59-(EU59))*AV59*1),2)*BS59),2)*AU59)/100),2))</f>
        <v>0</v>
      </c>
      <c r="DC59" s="3" t="s">
        <v>3</v>
      </c>
      <c r="DD59" s="3" t="s">
        <v>3</v>
      </c>
      <c r="DE59" s="3" t="s">
        <v>3</v>
      </c>
      <c r="DF59" s="3" t="s">
        <v>3</v>
      </c>
      <c r="DG59" s="3" t="s">
        <v>3</v>
      </c>
      <c r="DH59" s="3" t="s">
        <v>3</v>
      </c>
      <c r="DI59" s="3" t="s">
        <v>3</v>
      </c>
      <c r="DJ59" s="3" t="s">
        <v>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1010</v>
      </c>
      <c r="DV59" s="3" t="s">
        <v>35</v>
      </c>
      <c r="DW59" s="3" t="s">
        <v>35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85635395</v>
      </c>
      <c r="EF59" s="3">
        <v>30</v>
      </c>
      <c r="EG59" s="3" t="s">
        <v>28</v>
      </c>
      <c r="EH59" s="3">
        <v>0</v>
      </c>
      <c r="EI59" s="3" t="s">
        <v>3</v>
      </c>
      <c r="EJ59" s="3">
        <v>1</v>
      </c>
      <c r="EK59" s="3">
        <v>23</v>
      </c>
      <c r="EL59" s="3" t="s">
        <v>29</v>
      </c>
      <c r="EM59" s="3" t="s">
        <v>30</v>
      </c>
      <c r="EO59" s="3" t="s">
        <v>3</v>
      </c>
      <c r="EQ59" s="3">
        <v>0</v>
      </c>
      <c r="ER59" s="3">
        <v>1190.4599999999998</v>
      </c>
      <c r="ES59" s="3">
        <v>1190.4599999999998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Z59" s="3">
        <v>5</v>
      </c>
      <c r="FC59" s="3">
        <v>1</v>
      </c>
      <c r="FD59" s="3">
        <v>18</v>
      </c>
      <c r="FF59" s="3">
        <v>14011</v>
      </c>
      <c r="FQ59" s="3">
        <v>0</v>
      </c>
      <c r="FR59" s="3">
        <v>0</v>
      </c>
      <c r="FS59" s="3">
        <v>0</v>
      </c>
      <c r="FX59" s="3">
        <v>109</v>
      </c>
      <c r="FY59" s="3">
        <v>61</v>
      </c>
      <c r="GA59" s="3" t="s">
        <v>93</v>
      </c>
      <c r="GD59" s="3">
        <v>1</v>
      </c>
      <c r="GF59" s="3">
        <v>-965078020</v>
      </c>
      <c r="GG59" s="3">
        <v>2</v>
      </c>
      <c r="GH59" s="3">
        <v>3</v>
      </c>
      <c r="GI59" s="3">
        <v>5</v>
      </c>
      <c r="GJ59" s="3">
        <v>0</v>
      </c>
      <c r="GK59" s="3">
        <v>0</v>
      </c>
      <c r="GL59" s="3">
        <f t="shared" si="38"/>
        <v>0</v>
      </c>
      <c r="GM59" s="3">
        <f t="shared" si="39"/>
        <v>11714.13</v>
      </c>
      <c r="GN59" s="3">
        <f t="shared" si="40"/>
        <v>11714.13</v>
      </c>
      <c r="GO59" s="3">
        <f t="shared" si="41"/>
        <v>0</v>
      </c>
      <c r="GP59" s="3">
        <f t="shared" si="42"/>
        <v>0</v>
      </c>
      <c r="GR59" s="3">
        <v>1</v>
      </c>
      <c r="GS59" s="3">
        <v>1</v>
      </c>
      <c r="GT59" s="3">
        <v>0</v>
      </c>
      <c r="GU59" s="3" t="s">
        <v>3</v>
      </c>
      <c r="GV59" s="3">
        <f t="shared" si="43"/>
        <v>0</v>
      </c>
      <c r="GW59" s="3">
        <v>1</v>
      </c>
      <c r="GX59" s="3">
        <f t="shared" si="44"/>
        <v>0</v>
      </c>
      <c r="HA59" s="3">
        <v>0</v>
      </c>
      <c r="HB59" s="3">
        <v>0</v>
      </c>
      <c r="HC59" s="3">
        <f t="shared" si="45"/>
        <v>0</v>
      </c>
      <c r="HE59" s="3" t="s">
        <v>37</v>
      </c>
      <c r="HF59" s="3" t="s">
        <v>38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5">
      <c r="A60" s="2">
        <v>18</v>
      </c>
      <c r="B60" s="2">
        <v>1</v>
      </c>
      <c r="C60" s="2">
        <v>55</v>
      </c>
      <c r="D60" s="2"/>
      <c r="E60" s="2" t="s">
        <v>94</v>
      </c>
      <c r="F60" s="2" t="s">
        <v>95</v>
      </c>
      <c r="G60" s="2" t="s">
        <v>96</v>
      </c>
      <c r="H60" s="2" t="s">
        <v>35</v>
      </c>
      <c r="I60" s="2">
        <f>I56*J60</f>
        <v>1</v>
      </c>
      <c r="J60" s="2">
        <v>50</v>
      </c>
      <c r="K60" s="2">
        <v>50</v>
      </c>
      <c r="L60" s="2"/>
      <c r="M60" s="2"/>
      <c r="N60" s="2"/>
      <c r="O60" s="2">
        <f t="shared" si="21"/>
        <v>1322.07</v>
      </c>
      <c r="P60" s="2">
        <f t="shared" si="22"/>
        <v>1322.07</v>
      </c>
      <c r="Q60" s="2">
        <f>(ROUND((ROUND(((ET60)*AV60*I60),2)*BB60),2)+ROUND((ROUND(((AE60-(EU60))*AV60*I60),2)*BS60),2))</f>
        <v>0</v>
      </c>
      <c r="R60" s="2">
        <f>(ROUND((ROUND(((EU60)*AV60*I60),2)*BS60),2)+ROUND((ROUND(((AE60-(EU60))*AV60*I60),2)*BS60),2))</f>
        <v>0</v>
      </c>
      <c r="S60" s="2">
        <f t="shared" si="23"/>
        <v>0</v>
      </c>
      <c r="T60" s="2">
        <f t="shared" si="24"/>
        <v>0</v>
      </c>
      <c r="U60" s="2">
        <f t="shared" si="25"/>
        <v>0</v>
      </c>
      <c r="V60" s="2">
        <f t="shared" si="26"/>
        <v>0</v>
      </c>
      <c r="W60" s="2">
        <f t="shared" si="27"/>
        <v>0</v>
      </c>
      <c r="X60" s="2">
        <f>(ROUND((((S60+ROUND((ROUND(((EU60)*AV60*I60),2)*BS60),2))*AT60)/100),2)+ROUND(((ROUND((ROUND(((AE60-(EU60))*AV60*I60),2)*BS60),2)*AT60)/100),2))</f>
        <v>0</v>
      </c>
      <c r="Y60" s="2">
        <f>(ROUND((((S60+ROUND((ROUND(((EU60)*AV60*I60),2)*BS60),2))*AU60)/100),2)+ROUND(((ROUND((ROUND(((AE60-(EU60))*AV60*I60),2)*BS60),2)*AU60)/100),2))</f>
        <v>0</v>
      </c>
      <c r="Z60" s="2"/>
      <c r="AA60" s="2">
        <v>86551701</v>
      </c>
      <c r="AB60" s="2">
        <f t="shared" si="28"/>
        <v>1322.07</v>
      </c>
      <c r="AC60" s="2">
        <f>ROUND((ES60),6)</f>
        <v>1322.07</v>
      </c>
      <c r="AD60" s="2">
        <f>ROUND((((ET60)-(EU60))+AE60),6)</f>
        <v>0</v>
      </c>
      <c r="AE60" s="2">
        <f t="shared" si="60"/>
        <v>0</v>
      </c>
      <c r="AF60" s="2">
        <f t="shared" si="60"/>
        <v>0</v>
      </c>
      <c r="AG60" s="2">
        <f t="shared" si="29"/>
        <v>0</v>
      </c>
      <c r="AH60" s="2">
        <f t="shared" si="61"/>
        <v>0</v>
      </c>
      <c r="AI60" s="2">
        <f t="shared" si="61"/>
        <v>0</v>
      </c>
      <c r="AJ60" s="2">
        <f t="shared" si="30"/>
        <v>0</v>
      </c>
      <c r="AK60" s="2">
        <v>1322.0700000000002</v>
      </c>
      <c r="AL60" s="2">
        <v>1322.0700000000002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109</v>
      </c>
      <c r="AU60" s="2">
        <v>61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1</v>
      </c>
      <c r="BJ60" s="2" t="s">
        <v>3</v>
      </c>
      <c r="BK60" s="2"/>
      <c r="BL60" s="2"/>
      <c r="BM60" s="2">
        <v>23</v>
      </c>
      <c r="BN60" s="2">
        <v>0</v>
      </c>
      <c r="BO60" s="2" t="s">
        <v>3</v>
      </c>
      <c r="BP60" s="2">
        <v>0</v>
      </c>
      <c r="BQ60" s="2">
        <v>30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109</v>
      </c>
      <c r="CA60" s="2">
        <v>61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si="31"/>
        <v>1322.07</v>
      </c>
      <c r="CQ60" s="2">
        <f t="shared" si="32"/>
        <v>1322.07</v>
      </c>
      <c r="CR60" s="2">
        <f>(ROUND((ROUND(((ET60)*AV60*1),2)*BB60),2)+ROUND((ROUND(((AE60-(EU60))*AV60*1),2)*BS60),2))</f>
        <v>0</v>
      </c>
      <c r="CS60" s="2">
        <f>(ROUND((ROUND(((EU60)*AV60*1),2)*BS60),2)+ROUND((ROUND(((AE60-(EU60))*AV60*1),2)*BS60),2))</f>
        <v>0</v>
      </c>
      <c r="CT60" s="2">
        <f t="shared" si="33"/>
        <v>0</v>
      </c>
      <c r="CU60" s="2">
        <f t="shared" si="34"/>
        <v>0</v>
      </c>
      <c r="CV60" s="2">
        <f t="shared" si="35"/>
        <v>0</v>
      </c>
      <c r="CW60" s="2">
        <f t="shared" si="36"/>
        <v>0</v>
      </c>
      <c r="CX60" s="2">
        <f t="shared" si="37"/>
        <v>0</v>
      </c>
      <c r="CY60" s="2">
        <f>(ROUND((((S60+ROUND((ROUND(((EU60)*AV60*1),2)*BS60),2))*AT60)/100),2)+ROUND(((ROUND((ROUND(((AE60-(EU60))*AV60*1),2)*BS60),2)*AT60)/100),2))</f>
        <v>0</v>
      </c>
      <c r="CZ60" s="2">
        <f>(ROUND((((S60+ROUND((ROUND(((EU60)*AV60*1),2)*BS60),2))*AU60)/100),2)+ROUND(((ROUND((ROUND(((AE60-(EU60))*AV60*1),2)*BS60),2)*AU60)/100),2))</f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1010</v>
      </c>
      <c r="DV60" s="2" t="s">
        <v>35</v>
      </c>
      <c r="DW60" s="2" t="s">
        <v>35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85635395</v>
      </c>
      <c r="EF60" s="2">
        <v>30</v>
      </c>
      <c r="EG60" s="2" t="s">
        <v>28</v>
      </c>
      <c r="EH60" s="2">
        <v>0</v>
      </c>
      <c r="EI60" s="2" t="s">
        <v>3</v>
      </c>
      <c r="EJ60" s="2">
        <v>1</v>
      </c>
      <c r="EK60" s="2">
        <v>23</v>
      </c>
      <c r="EL60" s="2" t="s">
        <v>29</v>
      </c>
      <c r="EM60" s="2" t="s">
        <v>30</v>
      </c>
      <c r="EN60" s="2"/>
      <c r="EO60" s="2" t="s">
        <v>3</v>
      </c>
      <c r="EP60" s="2"/>
      <c r="EQ60" s="2">
        <v>0</v>
      </c>
      <c r="ER60" s="2">
        <v>0</v>
      </c>
      <c r="ES60" s="2">
        <v>1322.0700000000002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109</v>
      </c>
      <c r="FY60" s="2">
        <v>61</v>
      </c>
      <c r="FZ60" s="2"/>
      <c r="GA60" s="2" t="s">
        <v>97</v>
      </c>
      <c r="GB60" s="2"/>
      <c r="GC60" s="2"/>
      <c r="GD60" s="2">
        <v>1</v>
      </c>
      <c r="GE60" s="2"/>
      <c r="GF60" s="2">
        <v>1104844905</v>
      </c>
      <c r="GG60" s="2">
        <v>2</v>
      </c>
      <c r="GH60" s="2">
        <v>4</v>
      </c>
      <c r="GI60" s="2">
        <v>-2</v>
      </c>
      <c r="GJ60" s="2">
        <v>0</v>
      </c>
      <c r="GK60" s="2">
        <v>0</v>
      </c>
      <c r="GL60" s="2">
        <f t="shared" si="38"/>
        <v>0</v>
      </c>
      <c r="GM60" s="2">
        <f t="shared" si="39"/>
        <v>1322.07</v>
      </c>
      <c r="GN60" s="2">
        <f t="shared" si="40"/>
        <v>1322.07</v>
      </c>
      <c r="GO60" s="2">
        <f t="shared" si="41"/>
        <v>0</v>
      </c>
      <c r="GP60" s="2">
        <f t="shared" si="42"/>
        <v>0</v>
      </c>
      <c r="GQ60" s="2"/>
      <c r="GR60" s="2">
        <v>0</v>
      </c>
      <c r="GS60" s="2">
        <v>2</v>
      </c>
      <c r="GT60" s="2">
        <v>0</v>
      </c>
      <c r="GU60" s="2" t="s">
        <v>3</v>
      </c>
      <c r="GV60" s="2">
        <f t="shared" si="43"/>
        <v>0</v>
      </c>
      <c r="GW60" s="2">
        <v>1</v>
      </c>
      <c r="GX60" s="2">
        <f t="shared" si="44"/>
        <v>0</v>
      </c>
      <c r="GY60" s="2"/>
      <c r="GZ60" s="2"/>
      <c r="HA60" s="2">
        <v>0</v>
      </c>
      <c r="HB60" s="2">
        <v>0</v>
      </c>
      <c r="HC60" s="2">
        <f t="shared" si="45"/>
        <v>0</v>
      </c>
      <c r="HD60" s="2"/>
      <c r="HE60" s="2" t="s">
        <v>37</v>
      </c>
      <c r="HF60" s="2" t="s">
        <v>38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5">
      <c r="A61" s="3">
        <v>18</v>
      </c>
      <c r="B61" s="3">
        <v>1</v>
      </c>
      <c r="C61" s="3">
        <v>66</v>
      </c>
      <c r="E61" s="3" t="s">
        <v>94</v>
      </c>
      <c r="F61" s="3" t="s">
        <v>95</v>
      </c>
      <c r="G61" s="3" t="s">
        <v>96</v>
      </c>
      <c r="H61" s="3" t="s">
        <v>35</v>
      </c>
      <c r="I61" s="3">
        <f>I57*J61</f>
        <v>1</v>
      </c>
      <c r="J61" s="3">
        <v>50</v>
      </c>
      <c r="K61" s="3">
        <v>50</v>
      </c>
      <c r="O61" s="3">
        <f t="shared" si="21"/>
        <v>13009.17</v>
      </c>
      <c r="P61" s="3">
        <f t="shared" si="22"/>
        <v>13009.17</v>
      </c>
      <c r="Q61" s="3">
        <f>(ROUND((ROUND(((ET61)*AV61*I61),2)*BB61),2)+ROUND((ROUND(((AE61-(EU61))*AV61*I61),2)*BS61),2))</f>
        <v>0</v>
      </c>
      <c r="R61" s="3">
        <f>(ROUND((ROUND(((EU61)*AV61*I61),2)*BS61),2)+ROUND((ROUND(((AE61-(EU61))*AV61*I61),2)*BS61),2))</f>
        <v>0</v>
      </c>
      <c r="S61" s="3">
        <f t="shared" si="23"/>
        <v>0</v>
      </c>
      <c r="T61" s="3">
        <f t="shared" si="24"/>
        <v>0</v>
      </c>
      <c r="U61" s="3">
        <f t="shared" si="25"/>
        <v>0</v>
      </c>
      <c r="V61" s="3">
        <f t="shared" si="26"/>
        <v>0</v>
      </c>
      <c r="W61" s="3">
        <f t="shared" si="27"/>
        <v>0</v>
      </c>
      <c r="X61" s="3">
        <f>(ROUND((((S61+ROUND((ROUND(((EU61)*AV61*I61),2)*BS61),2))*AT61)/100),2)+ROUND(((ROUND((ROUND(((AE61-(EU61))*AV61*I61),2)*BS61),2)*AT61)/100),2))</f>
        <v>0</v>
      </c>
      <c r="Y61" s="3">
        <f>(ROUND((((S61+ROUND((ROUND(((EU61)*AV61*I61),2)*BS61),2))*AU61)/100),2)+ROUND(((ROUND((ROUND(((AE61-(EU61))*AV61*I61),2)*BS61),2)*AU61)/100),2))</f>
        <v>0</v>
      </c>
      <c r="AA61" s="3">
        <v>86551703</v>
      </c>
      <c r="AB61" s="3">
        <f t="shared" si="28"/>
        <v>1322.07</v>
      </c>
      <c r="AC61" s="3">
        <f>ROUND((ES61),6)</f>
        <v>1322.07</v>
      </c>
      <c r="AD61" s="3">
        <f>ROUND((((ET61)-(EU61))+AE61),6)</f>
        <v>0</v>
      </c>
      <c r="AE61" s="3">
        <f t="shared" si="60"/>
        <v>0</v>
      </c>
      <c r="AF61" s="3">
        <f t="shared" si="60"/>
        <v>0</v>
      </c>
      <c r="AG61" s="3">
        <f t="shared" si="29"/>
        <v>0</v>
      </c>
      <c r="AH61" s="3">
        <f t="shared" si="61"/>
        <v>0</v>
      </c>
      <c r="AI61" s="3">
        <f t="shared" si="61"/>
        <v>0</v>
      </c>
      <c r="AJ61" s="3">
        <f t="shared" si="30"/>
        <v>0</v>
      </c>
      <c r="AK61" s="3">
        <v>1322.0700000000002</v>
      </c>
      <c r="AL61" s="3">
        <v>1322.0700000000002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109</v>
      </c>
      <c r="AU61" s="3">
        <v>61</v>
      </c>
      <c r="AV61" s="3">
        <v>1</v>
      </c>
      <c r="AW61" s="3">
        <v>1</v>
      </c>
      <c r="AZ61" s="3">
        <v>1</v>
      </c>
      <c r="BA61" s="3">
        <v>1</v>
      </c>
      <c r="BB61" s="3">
        <v>1</v>
      </c>
      <c r="BC61" s="3">
        <v>9.84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3</v>
      </c>
      <c r="BI61" s="3">
        <v>1</v>
      </c>
      <c r="BJ61" s="3" t="s">
        <v>3</v>
      </c>
      <c r="BM61" s="3">
        <v>23</v>
      </c>
      <c r="BN61" s="3">
        <v>0</v>
      </c>
      <c r="BO61" s="3" t="s">
        <v>3</v>
      </c>
      <c r="BP61" s="3">
        <v>0</v>
      </c>
      <c r="BQ61" s="3">
        <v>30</v>
      </c>
      <c r="BR61" s="3">
        <v>0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109</v>
      </c>
      <c r="CA61" s="3">
        <v>61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3</v>
      </c>
      <c r="CO61" s="3">
        <v>0</v>
      </c>
      <c r="CP61" s="3">
        <f t="shared" si="31"/>
        <v>13009.17</v>
      </c>
      <c r="CQ61" s="3">
        <f t="shared" si="32"/>
        <v>13009.17</v>
      </c>
      <c r="CR61" s="3">
        <f>(ROUND((ROUND(((ET61)*AV61*1),2)*BB61),2)+ROUND((ROUND(((AE61-(EU61))*AV61*1),2)*BS61),2))</f>
        <v>0</v>
      </c>
      <c r="CS61" s="3">
        <f>(ROUND((ROUND(((EU61)*AV61*1),2)*BS61),2)+ROUND((ROUND(((AE61-(EU61))*AV61*1),2)*BS61),2))</f>
        <v>0</v>
      </c>
      <c r="CT61" s="3">
        <f t="shared" si="33"/>
        <v>0</v>
      </c>
      <c r="CU61" s="3">
        <f t="shared" si="34"/>
        <v>0</v>
      </c>
      <c r="CV61" s="3">
        <f t="shared" si="35"/>
        <v>0</v>
      </c>
      <c r="CW61" s="3">
        <f t="shared" si="36"/>
        <v>0</v>
      </c>
      <c r="CX61" s="3">
        <f t="shared" si="37"/>
        <v>0</v>
      </c>
      <c r="CY61" s="3">
        <f>(ROUND((((S61+ROUND((ROUND(((EU61)*AV61*1),2)*BS61),2))*AT61)/100),2)+ROUND(((ROUND((ROUND(((AE61-(EU61))*AV61*1),2)*BS61),2)*AT61)/100),2))</f>
        <v>0</v>
      </c>
      <c r="CZ61" s="3">
        <f>(ROUND((((S61+ROUND((ROUND(((EU61)*AV61*1),2)*BS61),2))*AU61)/100),2)+ROUND(((ROUND((ROUND(((AE61-(EU61))*AV61*1),2)*BS61),2)*AU61)/100),2))</f>
        <v>0</v>
      </c>
      <c r="DC61" s="3" t="s">
        <v>3</v>
      </c>
      <c r="DD61" s="3" t="s">
        <v>3</v>
      </c>
      <c r="DE61" s="3" t="s">
        <v>3</v>
      </c>
      <c r="DF61" s="3" t="s">
        <v>3</v>
      </c>
      <c r="DG61" s="3" t="s">
        <v>3</v>
      </c>
      <c r="DH61" s="3" t="s">
        <v>3</v>
      </c>
      <c r="DI61" s="3" t="s">
        <v>3</v>
      </c>
      <c r="DJ61" s="3" t="s">
        <v>3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1010</v>
      </c>
      <c r="DV61" s="3" t="s">
        <v>35</v>
      </c>
      <c r="DW61" s="3" t="s">
        <v>35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85635395</v>
      </c>
      <c r="EF61" s="3">
        <v>30</v>
      </c>
      <c r="EG61" s="3" t="s">
        <v>28</v>
      </c>
      <c r="EH61" s="3">
        <v>0</v>
      </c>
      <c r="EI61" s="3" t="s">
        <v>3</v>
      </c>
      <c r="EJ61" s="3">
        <v>1</v>
      </c>
      <c r="EK61" s="3">
        <v>23</v>
      </c>
      <c r="EL61" s="3" t="s">
        <v>29</v>
      </c>
      <c r="EM61" s="3" t="s">
        <v>30</v>
      </c>
      <c r="EO61" s="3" t="s">
        <v>3</v>
      </c>
      <c r="EQ61" s="3">
        <v>0</v>
      </c>
      <c r="ER61" s="3">
        <v>1322.0700000000002</v>
      </c>
      <c r="ES61" s="3">
        <v>1322.0700000000002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Z61" s="3">
        <v>5</v>
      </c>
      <c r="FC61" s="3">
        <v>1</v>
      </c>
      <c r="FD61" s="3">
        <v>18</v>
      </c>
      <c r="FF61" s="3">
        <v>15560</v>
      </c>
      <c r="FQ61" s="3">
        <v>0</v>
      </c>
      <c r="FR61" s="3">
        <v>0</v>
      </c>
      <c r="FS61" s="3">
        <v>0</v>
      </c>
      <c r="FX61" s="3">
        <v>109</v>
      </c>
      <c r="FY61" s="3">
        <v>61</v>
      </c>
      <c r="GA61" s="3" t="s">
        <v>97</v>
      </c>
      <c r="GD61" s="3">
        <v>1</v>
      </c>
      <c r="GF61" s="3">
        <v>1104844905</v>
      </c>
      <c r="GG61" s="3">
        <v>2</v>
      </c>
      <c r="GH61" s="3">
        <v>3</v>
      </c>
      <c r="GI61" s="3">
        <v>5</v>
      </c>
      <c r="GJ61" s="3">
        <v>0</v>
      </c>
      <c r="GK61" s="3">
        <v>0</v>
      </c>
      <c r="GL61" s="3">
        <f t="shared" si="38"/>
        <v>0</v>
      </c>
      <c r="GM61" s="3">
        <f t="shared" si="39"/>
        <v>13009.17</v>
      </c>
      <c r="GN61" s="3">
        <f t="shared" si="40"/>
        <v>13009.17</v>
      </c>
      <c r="GO61" s="3">
        <f t="shared" si="41"/>
        <v>0</v>
      </c>
      <c r="GP61" s="3">
        <f t="shared" si="42"/>
        <v>0</v>
      </c>
      <c r="GR61" s="3">
        <v>1</v>
      </c>
      <c r="GS61" s="3">
        <v>1</v>
      </c>
      <c r="GT61" s="3">
        <v>0</v>
      </c>
      <c r="GU61" s="3" t="s">
        <v>3</v>
      </c>
      <c r="GV61" s="3">
        <f t="shared" si="43"/>
        <v>0</v>
      </c>
      <c r="GW61" s="3">
        <v>1</v>
      </c>
      <c r="GX61" s="3">
        <f t="shared" si="44"/>
        <v>0</v>
      </c>
      <c r="HA61" s="3">
        <v>0</v>
      </c>
      <c r="HB61" s="3">
        <v>0</v>
      </c>
      <c r="HC61" s="3">
        <f t="shared" si="45"/>
        <v>0</v>
      </c>
      <c r="HE61" s="3" t="s">
        <v>37</v>
      </c>
      <c r="HF61" s="3" t="s">
        <v>38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5">
      <c r="A62" s="2">
        <v>17</v>
      </c>
      <c r="B62" s="2">
        <v>1</v>
      </c>
      <c r="C62" s="2">
        <f>ROW(SmtRes!A87)</f>
        <v>87</v>
      </c>
      <c r="D62" s="2">
        <f>ROW(EtalonRes!A50)</f>
        <v>50</v>
      </c>
      <c r="E62" s="2" t="s">
        <v>98</v>
      </c>
      <c r="F62" s="2" t="s">
        <v>21</v>
      </c>
      <c r="G62" s="2" t="s">
        <v>99</v>
      </c>
      <c r="H62" s="2" t="s">
        <v>23</v>
      </c>
      <c r="I62" s="2">
        <f>ROUND((9+13+15+25+3+20+13+15+3+24+2+10)/100,9)</f>
        <v>1.52</v>
      </c>
      <c r="J62" s="2">
        <v>0</v>
      </c>
      <c r="K62" s="2">
        <f>ROUND((9+13+15+25+3+20+13+15+3+24+2+10)/100,9)</f>
        <v>1.52</v>
      </c>
      <c r="L62" s="2"/>
      <c r="M62" s="2"/>
      <c r="N62" s="2"/>
      <c r="O62" s="2">
        <f t="shared" si="21"/>
        <v>5511.81</v>
      </c>
      <c r="P62" s="2">
        <f t="shared" si="22"/>
        <v>3159.87</v>
      </c>
      <c r="Q62" s="2">
        <f>(ROUND((ROUND((((((ET62*1.03)*1.25)*1.2))*AV62*I62),2)*BB62),2)+ROUND((ROUND(((AE62-((((EU62*1.03)*1.25)*1.2)))*AV62*I62),2)*BS62),2))</f>
        <v>238.92</v>
      </c>
      <c r="R62" s="2">
        <f>(ROUND((ROUND((((((EU62*1.03)*1.25)*1.2))*AV62*I62),2)*BS62),2)+ROUND((ROUND(((AE62-((((EU62*1.03)*1.25)*1.2)))*AV62*I62),2)*BS62),2))</f>
        <v>25.81</v>
      </c>
      <c r="S62" s="2">
        <f t="shared" si="23"/>
        <v>2113.02</v>
      </c>
      <c r="T62" s="2">
        <f t="shared" si="24"/>
        <v>0</v>
      </c>
      <c r="U62" s="2">
        <f t="shared" si="25"/>
        <v>172.20466818719996</v>
      </c>
      <c r="V62" s="2">
        <f t="shared" si="26"/>
        <v>0</v>
      </c>
      <c r="W62" s="2">
        <f t="shared" si="27"/>
        <v>0</v>
      </c>
      <c r="X62" s="2">
        <f>(ROUND((((S62+ROUND((ROUND((((((EU62*1.03)*1.25)*1.2))*AV62*I62),2)*BS62),2))*AT62)/100),2)+ROUND(((ROUND((ROUND(((AE62-((((EU62*1.03)*1.25)*1.2)))*AV62*I62),2)*BS62),2)*AT62)/100),2))</f>
        <v>2331.3200000000002</v>
      </c>
      <c r="Y62" s="2">
        <f>(ROUND((((S62+ROUND((ROUND((((((EU62*1.03)*1.25)*1.2))*AV62*I62),2)*BS62),2))*AU62)/100),2)+ROUND(((ROUND((ROUND(((AE62-((((EU62*1.03)*1.25)*1.2)))*AV62*I62),2)*BS62),2)*AU62)/100),2))</f>
        <v>1304.69</v>
      </c>
      <c r="Z62" s="2"/>
      <c r="AA62" s="2">
        <v>86551701</v>
      </c>
      <c r="AB62" s="2">
        <f t="shared" si="28"/>
        <v>3529.0309900000002</v>
      </c>
      <c r="AC62" s="2">
        <f>ROUND(((((ES62*1)*1)*1)),6)</f>
        <v>2078.86</v>
      </c>
      <c r="AD62" s="2">
        <f>ROUND(((((((ET62*1.03)*1.25)*1.2))-((((EU62*1.03)*1.25)*1.2)))+AE62),6)</f>
        <v>147.31575000000001</v>
      </c>
      <c r="AE62" s="2">
        <f>ROUND(((((EU62*1.03)*1.25)*1.2)),6)</f>
        <v>15.913500000000001</v>
      </c>
      <c r="AF62" s="2">
        <f>ROUND(((((EV62*1.03)*1.15)*1.2)),6)</f>
        <v>1302.8552400000001</v>
      </c>
      <c r="AG62" s="2">
        <f t="shared" si="29"/>
        <v>0</v>
      </c>
      <c r="AH62" s="2">
        <f>((((EW62*1.03)*1.15)*1.2))</f>
        <v>106.17857999999998</v>
      </c>
      <c r="AI62" s="2">
        <f>((((EX62*1.03)*1.25)*1.2))</f>
        <v>0</v>
      </c>
      <c r="AJ62" s="2">
        <f t="shared" si="30"/>
        <v>0</v>
      </c>
      <c r="AK62" s="2">
        <v>3090.81</v>
      </c>
      <c r="AL62" s="2">
        <v>2078.86</v>
      </c>
      <c r="AM62" s="2">
        <v>95.35</v>
      </c>
      <c r="AN62" s="2">
        <v>10.3</v>
      </c>
      <c r="AO62" s="2">
        <v>916.6</v>
      </c>
      <c r="AP62" s="2">
        <v>0</v>
      </c>
      <c r="AQ62" s="2">
        <v>74.7</v>
      </c>
      <c r="AR62" s="2">
        <v>0</v>
      </c>
      <c r="AS62" s="2">
        <v>0</v>
      </c>
      <c r="AT62" s="2">
        <v>109</v>
      </c>
      <c r="AU62" s="2">
        <v>61</v>
      </c>
      <c r="AV62" s="2">
        <v>1.0669999999999999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1</v>
      </c>
      <c r="BJ62" s="2" t="s">
        <v>24</v>
      </c>
      <c r="BK62" s="2"/>
      <c r="BL62" s="2"/>
      <c r="BM62" s="2">
        <v>23</v>
      </c>
      <c r="BN62" s="2">
        <v>0</v>
      </c>
      <c r="BO62" s="2" t="s">
        <v>21</v>
      </c>
      <c r="BP62" s="2">
        <v>1</v>
      </c>
      <c r="BQ62" s="2">
        <v>30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109</v>
      </c>
      <c r="CA62" s="2">
        <v>61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961</v>
      </c>
      <c r="CO62" s="2">
        <v>0</v>
      </c>
      <c r="CP62" s="2">
        <f t="shared" si="31"/>
        <v>5511.8099999999995</v>
      </c>
      <c r="CQ62" s="2">
        <f t="shared" si="32"/>
        <v>2078.86</v>
      </c>
      <c r="CR62" s="2">
        <f>(ROUND((ROUND((((((ET62*1.03)*1.25)*1.2))*AV62*1),2)*BB62),2)+ROUND((ROUND(((AE62-((((EU62*1.03)*1.25)*1.2)))*AV62*1),2)*BS62),2))</f>
        <v>157.19</v>
      </c>
      <c r="CS62" s="2">
        <f>(ROUND((ROUND((((((EU62*1.03)*1.25)*1.2))*AV62*1),2)*BS62),2)+ROUND((ROUND(((AE62-((((EU62*1.03)*1.25)*1.2)))*AV62*1),2)*BS62),2))</f>
        <v>16.98</v>
      </c>
      <c r="CT62" s="2">
        <f t="shared" si="33"/>
        <v>1390.15</v>
      </c>
      <c r="CU62" s="2">
        <f t="shared" si="34"/>
        <v>0</v>
      </c>
      <c r="CV62" s="2">
        <f t="shared" si="35"/>
        <v>113.29254485999998</v>
      </c>
      <c r="CW62" s="2">
        <f t="shared" si="36"/>
        <v>0</v>
      </c>
      <c r="CX62" s="2">
        <f t="shared" si="37"/>
        <v>0</v>
      </c>
      <c r="CY62" s="2">
        <f>(ROUND((((S62+ROUND((ROUND((((((EU62*1.03)*1.25)*1.2))*AV62*1),2)*BS62),2))*AT62)/100),2)+ROUND(((ROUND((ROUND(((AE62-((((EU62*1.03)*1.25)*1.2)))*AV62*1),2)*BS62),2)*AT62)/100),2))</f>
        <v>2321.6999999999998</v>
      </c>
      <c r="CZ62" s="2">
        <f>(ROUND((((S62+ROUND((ROUND((((((EU62*1.03)*1.25)*1.2))*AV62*1),2)*BS62),2))*AU62)/100),2)+ROUND(((ROUND((ROUND(((AE62-((((EU62*1.03)*1.25)*1.2)))*AV62*1),2)*BS62),2)*AU62)/100),2))</f>
        <v>1299.3</v>
      </c>
      <c r="DA62" s="2"/>
      <c r="DB62" s="2">
        <v>13</v>
      </c>
      <c r="DC62" s="2" t="s">
        <v>3</v>
      </c>
      <c r="DD62" s="2" t="s">
        <v>25</v>
      </c>
      <c r="DE62" s="2" t="s">
        <v>26</v>
      </c>
      <c r="DF62" s="2" t="s">
        <v>26</v>
      </c>
      <c r="DG62" s="2" t="s">
        <v>27</v>
      </c>
      <c r="DH62" s="2" t="s">
        <v>3</v>
      </c>
      <c r="DI62" s="2" t="s">
        <v>27</v>
      </c>
      <c r="DJ62" s="2" t="s">
        <v>26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1010</v>
      </c>
      <c r="DV62" s="2" t="s">
        <v>23</v>
      </c>
      <c r="DW62" s="2" t="s">
        <v>23</v>
      </c>
      <c r="DX62" s="2">
        <v>100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85635395</v>
      </c>
      <c r="EF62" s="2">
        <v>30</v>
      </c>
      <c r="EG62" s="2" t="s">
        <v>28</v>
      </c>
      <c r="EH62" s="2">
        <v>0</v>
      </c>
      <c r="EI62" s="2" t="s">
        <v>3</v>
      </c>
      <c r="EJ62" s="2">
        <v>1</v>
      </c>
      <c r="EK62" s="2">
        <v>23</v>
      </c>
      <c r="EL62" s="2" t="s">
        <v>29</v>
      </c>
      <c r="EM62" s="2" t="s">
        <v>30</v>
      </c>
      <c r="EN62" s="2"/>
      <c r="EO62" s="2" t="s">
        <v>31</v>
      </c>
      <c r="EP62" s="2"/>
      <c r="EQ62" s="2">
        <v>131072</v>
      </c>
      <c r="ER62" s="2">
        <v>3090.81</v>
      </c>
      <c r="ES62" s="2">
        <v>2078.86</v>
      </c>
      <c r="ET62" s="2">
        <v>95.35</v>
      </c>
      <c r="EU62" s="2">
        <v>10.3</v>
      </c>
      <c r="EV62" s="2">
        <v>916.6</v>
      </c>
      <c r="EW62" s="2">
        <v>74.7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109</v>
      </c>
      <c r="FY62" s="2">
        <v>61</v>
      </c>
      <c r="FZ62" s="2"/>
      <c r="GA62" s="2" t="s">
        <v>3</v>
      </c>
      <c r="GB62" s="2"/>
      <c r="GC62" s="2"/>
      <c r="GD62" s="2">
        <v>1</v>
      </c>
      <c r="GE62" s="2"/>
      <c r="GF62" s="2">
        <v>-1088987177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38"/>
        <v>0</v>
      </c>
      <c r="GM62" s="2">
        <f t="shared" si="39"/>
        <v>9147.82</v>
      </c>
      <c r="GN62" s="2">
        <f t="shared" si="40"/>
        <v>9147.82</v>
      </c>
      <c r="GO62" s="2">
        <f t="shared" si="41"/>
        <v>0</v>
      </c>
      <c r="GP62" s="2">
        <f t="shared" si="42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43"/>
        <v>0</v>
      </c>
      <c r="GW62" s="2">
        <v>1</v>
      </c>
      <c r="GX62" s="2">
        <f t="shared" si="44"/>
        <v>0</v>
      </c>
      <c r="GY62" s="2"/>
      <c r="GZ62" s="2"/>
      <c r="HA62" s="2">
        <v>0</v>
      </c>
      <c r="HB62" s="2">
        <v>0</v>
      </c>
      <c r="HC62" s="2">
        <f t="shared" si="45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5">
      <c r="A63" s="3">
        <v>17</v>
      </c>
      <c r="B63" s="3">
        <v>1</v>
      </c>
      <c r="C63" s="3">
        <f>ROW(SmtRes!A108)</f>
        <v>108</v>
      </c>
      <c r="D63" s="3">
        <f>ROW(EtalonRes!A60)</f>
        <v>60</v>
      </c>
      <c r="E63" s="3" t="s">
        <v>98</v>
      </c>
      <c r="F63" s="3" t="s">
        <v>21</v>
      </c>
      <c r="G63" s="3" t="s">
        <v>99</v>
      </c>
      <c r="H63" s="3" t="s">
        <v>23</v>
      </c>
      <c r="I63" s="3">
        <f>ROUND((9+13+15+25+3+20+13+15+3+24+2+10)/100,9)</f>
        <v>1.52</v>
      </c>
      <c r="J63" s="3">
        <v>0</v>
      </c>
      <c r="K63" s="3">
        <f>ROUND((9+13+15+25+3+20+13+15+3+24+2+10)/100,9)</f>
        <v>1.52</v>
      </c>
      <c r="O63" s="3">
        <f t="shared" si="21"/>
        <v>188482.13</v>
      </c>
      <c r="P63" s="3">
        <f t="shared" si="22"/>
        <v>65820.09</v>
      </c>
      <c r="Q63" s="3">
        <f>(ROUND((ROUND((((((ET63*1.03)*1.25)*1.2))*AV63*I63),2)*BB63),2)+ROUND((ROUND(((AE63-((((EU63*1.03)*1.25)*1.2)))*AV63*I63),2)*BS63),2))</f>
        <v>3593.36</v>
      </c>
      <c r="R63" s="3">
        <f>(ROUND((ROUND((((((EU63*1.03)*1.25)*1.2))*AV63*I63),2)*BS63),2)+ROUND((ROUND(((AE63-((((EU63*1.03)*1.25)*1.2)))*AV63*I63),2)*BS63),2))</f>
        <v>1454.39</v>
      </c>
      <c r="S63" s="3">
        <f t="shared" si="23"/>
        <v>119068.68</v>
      </c>
      <c r="T63" s="3">
        <f t="shared" si="24"/>
        <v>0</v>
      </c>
      <c r="U63" s="3">
        <f t="shared" si="25"/>
        <v>172.20466818719996</v>
      </c>
      <c r="V63" s="3">
        <f t="shared" si="26"/>
        <v>0</v>
      </c>
      <c r="W63" s="3">
        <f t="shared" si="27"/>
        <v>0</v>
      </c>
      <c r="X63" s="3">
        <f>(ROUND((((S63+ROUND((ROUND((((((EU63*1.03)*1.25)*1.2))*AV63*I63),2)*BS63),2))*AT63)/100),2)+ROUND(((ROUND((ROUND(((AE63-((((EU63*1.03)*1.25)*1.2)))*AV63*I63),2)*BS63),2)*AT63)/100),2))</f>
        <v>131370.15</v>
      </c>
      <c r="Y63" s="3">
        <f>(ROUND((((S63+ROUND((ROUND((((((EU63*1.03)*1.25)*1.2))*AV63*I63),2)*BS63),2))*AU63)/100),2)+ROUND(((ROUND((ROUND(((AE63-((((EU63*1.03)*1.25)*1.2)))*AV63*I63),2)*BS63),2)*AU63)/100),2))</f>
        <v>73519.070000000007</v>
      </c>
      <c r="AA63" s="3">
        <v>86551703</v>
      </c>
      <c r="AB63" s="3">
        <f t="shared" si="28"/>
        <v>3529.0309900000002</v>
      </c>
      <c r="AC63" s="3">
        <f>ROUND(((((ES63*1)*1)*1)),6)</f>
        <v>2078.86</v>
      </c>
      <c r="AD63" s="3">
        <f>ROUND(((((((ET63*1.03)*1.25)*1.2))-((((EU63*1.03)*1.25)*1.2)))+AE63),6)</f>
        <v>147.31575000000001</v>
      </c>
      <c r="AE63" s="3">
        <f>ROUND(((((EU63*1.03)*1.25)*1.2)),6)</f>
        <v>15.913500000000001</v>
      </c>
      <c r="AF63" s="3">
        <f>ROUND(((((EV63*1.03)*1.15)*1.2)),6)</f>
        <v>1302.8552400000001</v>
      </c>
      <c r="AG63" s="3">
        <f t="shared" si="29"/>
        <v>0</v>
      </c>
      <c r="AH63" s="3">
        <f>((((EW63*1.03)*1.15)*1.2))</f>
        <v>106.17857999999998</v>
      </c>
      <c r="AI63" s="3">
        <f>((((EX63*1.03)*1.25)*1.2))</f>
        <v>0</v>
      </c>
      <c r="AJ63" s="3">
        <f t="shared" si="30"/>
        <v>0</v>
      </c>
      <c r="AK63" s="3">
        <v>3090.81</v>
      </c>
      <c r="AL63" s="3">
        <v>2078.86</v>
      </c>
      <c r="AM63" s="3">
        <v>95.35</v>
      </c>
      <c r="AN63" s="3">
        <v>10.3</v>
      </c>
      <c r="AO63" s="3">
        <v>916.6</v>
      </c>
      <c r="AP63" s="3">
        <v>0</v>
      </c>
      <c r="AQ63" s="3">
        <v>74.7</v>
      </c>
      <c r="AR63" s="3">
        <v>0</v>
      </c>
      <c r="AS63" s="3">
        <v>0</v>
      </c>
      <c r="AT63" s="3">
        <v>109</v>
      </c>
      <c r="AU63" s="3">
        <v>61</v>
      </c>
      <c r="AV63" s="3">
        <v>1.0669999999999999</v>
      </c>
      <c r="AW63" s="3">
        <v>1</v>
      </c>
      <c r="AZ63" s="3">
        <v>1</v>
      </c>
      <c r="BA63" s="3">
        <v>56.35</v>
      </c>
      <c r="BB63" s="3">
        <v>15.04</v>
      </c>
      <c r="BC63" s="3">
        <v>20.83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0</v>
      </c>
      <c r="BI63" s="3">
        <v>1</v>
      </c>
      <c r="BJ63" s="3" t="s">
        <v>24</v>
      </c>
      <c r="BM63" s="3">
        <v>23</v>
      </c>
      <c r="BN63" s="3">
        <v>0</v>
      </c>
      <c r="BO63" s="3" t="s">
        <v>21</v>
      </c>
      <c r="BP63" s="3">
        <v>1</v>
      </c>
      <c r="BQ63" s="3">
        <v>30</v>
      </c>
      <c r="BR63" s="3">
        <v>0</v>
      </c>
      <c r="BS63" s="3">
        <v>56.35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109</v>
      </c>
      <c r="CA63" s="3">
        <v>61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961</v>
      </c>
      <c r="CO63" s="3">
        <v>0</v>
      </c>
      <c r="CP63" s="3">
        <f t="shared" si="31"/>
        <v>188482.13</v>
      </c>
      <c r="CQ63" s="3">
        <f t="shared" si="32"/>
        <v>43302.65</v>
      </c>
      <c r="CR63" s="3">
        <f>(ROUND((ROUND((((((ET63*1.03)*1.25)*1.2))*AV63*1),2)*BB63),2)+ROUND((ROUND(((AE63-((((EU63*1.03)*1.25)*1.2)))*AV63*1),2)*BS63),2))</f>
        <v>2364.14</v>
      </c>
      <c r="CS63" s="3">
        <f>(ROUND((ROUND((((((EU63*1.03)*1.25)*1.2))*AV63*1),2)*BS63),2)+ROUND((ROUND(((AE63-((((EU63*1.03)*1.25)*1.2)))*AV63*1),2)*BS63),2))</f>
        <v>956.82</v>
      </c>
      <c r="CT63" s="3">
        <f t="shared" si="33"/>
        <v>78334.95</v>
      </c>
      <c r="CU63" s="3">
        <f t="shared" si="34"/>
        <v>0</v>
      </c>
      <c r="CV63" s="3">
        <f t="shared" si="35"/>
        <v>113.29254485999998</v>
      </c>
      <c r="CW63" s="3">
        <f t="shared" si="36"/>
        <v>0</v>
      </c>
      <c r="CX63" s="3">
        <f t="shared" si="37"/>
        <v>0</v>
      </c>
      <c r="CY63" s="3">
        <f>(ROUND((((S63+ROUND((ROUND((((((EU63*1.03)*1.25)*1.2))*AV63*1),2)*BS63),2))*AT63)/100),2)+ROUND(((ROUND((ROUND(((AE63-((((EU63*1.03)*1.25)*1.2)))*AV63*1),2)*BS63),2)*AT63)/100),2))</f>
        <v>130827.8</v>
      </c>
      <c r="CZ63" s="3">
        <f>(ROUND((((S63+ROUND((ROUND((((((EU63*1.03)*1.25)*1.2))*AV63*1),2)*BS63),2))*AU63)/100),2)+ROUND(((ROUND((ROUND(((AE63-((((EU63*1.03)*1.25)*1.2)))*AV63*1),2)*BS63),2)*AU63)/100),2))</f>
        <v>73215.56</v>
      </c>
      <c r="DB63" s="3">
        <v>16</v>
      </c>
      <c r="DC63" s="3" t="s">
        <v>3</v>
      </c>
      <c r="DD63" s="3" t="s">
        <v>25</v>
      </c>
      <c r="DE63" s="3" t="s">
        <v>26</v>
      </c>
      <c r="DF63" s="3" t="s">
        <v>26</v>
      </c>
      <c r="DG63" s="3" t="s">
        <v>27</v>
      </c>
      <c r="DH63" s="3" t="s">
        <v>3</v>
      </c>
      <c r="DI63" s="3" t="s">
        <v>27</v>
      </c>
      <c r="DJ63" s="3" t="s">
        <v>26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1010</v>
      </c>
      <c r="DV63" s="3" t="s">
        <v>23</v>
      </c>
      <c r="DW63" s="3" t="s">
        <v>23</v>
      </c>
      <c r="DX63" s="3">
        <v>100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85635395</v>
      </c>
      <c r="EF63" s="3">
        <v>30</v>
      </c>
      <c r="EG63" s="3" t="s">
        <v>28</v>
      </c>
      <c r="EH63" s="3">
        <v>0</v>
      </c>
      <c r="EI63" s="3" t="s">
        <v>3</v>
      </c>
      <c r="EJ63" s="3">
        <v>1</v>
      </c>
      <c r="EK63" s="3">
        <v>23</v>
      </c>
      <c r="EL63" s="3" t="s">
        <v>29</v>
      </c>
      <c r="EM63" s="3" t="s">
        <v>30</v>
      </c>
      <c r="EO63" s="3" t="s">
        <v>31</v>
      </c>
      <c r="EQ63" s="3">
        <v>131072</v>
      </c>
      <c r="ER63" s="3">
        <v>3090.81</v>
      </c>
      <c r="ES63" s="3">
        <v>2078.86</v>
      </c>
      <c r="ET63" s="3">
        <v>95.35</v>
      </c>
      <c r="EU63" s="3">
        <v>10.3</v>
      </c>
      <c r="EV63" s="3">
        <v>916.6</v>
      </c>
      <c r="EW63" s="3">
        <v>74.7</v>
      </c>
      <c r="EX63" s="3">
        <v>0</v>
      </c>
      <c r="EY63" s="3">
        <v>0</v>
      </c>
      <c r="FQ63" s="3">
        <v>0</v>
      </c>
      <c r="FR63" s="3">
        <v>0</v>
      </c>
      <c r="FS63" s="3">
        <v>0</v>
      </c>
      <c r="FX63" s="3">
        <v>109</v>
      </c>
      <c r="FY63" s="3">
        <v>61</v>
      </c>
      <c r="GA63" s="3" t="s">
        <v>3</v>
      </c>
      <c r="GD63" s="3">
        <v>1</v>
      </c>
      <c r="GF63" s="3">
        <v>-1088987177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38"/>
        <v>0</v>
      </c>
      <c r="GM63" s="3">
        <f t="shared" si="39"/>
        <v>393371.35</v>
      </c>
      <c r="GN63" s="3">
        <f t="shared" si="40"/>
        <v>393371.35</v>
      </c>
      <c r="GO63" s="3">
        <f t="shared" si="41"/>
        <v>0</v>
      </c>
      <c r="GP63" s="3">
        <f t="shared" si="42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43"/>
        <v>0</v>
      </c>
      <c r="GW63" s="3">
        <v>1</v>
      </c>
      <c r="GX63" s="3">
        <f t="shared" si="44"/>
        <v>0</v>
      </c>
      <c r="HA63" s="3">
        <v>0</v>
      </c>
      <c r="HB63" s="3">
        <v>0</v>
      </c>
      <c r="HC63" s="3">
        <f t="shared" si="45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5">
      <c r="A64" s="2">
        <v>18</v>
      </c>
      <c r="B64" s="2">
        <v>1</v>
      </c>
      <c r="C64" s="2">
        <v>80</v>
      </c>
      <c r="D64" s="2"/>
      <c r="E64" s="2" t="s">
        <v>100</v>
      </c>
      <c r="F64" s="2" t="s">
        <v>40</v>
      </c>
      <c r="G64" s="2" t="s">
        <v>41</v>
      </c>
      <c r="H64" s="2" t="s">
        <v>3</v>
      </c>
      <c r="I64" s="2">
        <f>I62*J64</f>
        <v>9</v>
      </c>
      <c r="J64" s="2">
        <v>5.9210526315789469</v>
      </c>
      <c r="K64" s="2">
        <v>5.9210526000000003</v>
      </c>
      <c r="L64" s="2"/>
      <c r="M64" s="2"/>
      <c r="N64" s="2"/>
      <c r="O64" s="2">
        <f t="shared" si="21"/>
        <v>3887.73</v>
      </c>
      <c r="P64" s="2">
        <f t="shared" si="22"/>
        <v>3887.73</v>
      </c>
      <c r="Q64" s="2">
        <f t="shared" ref="Q64:Q87" si="62">(ROUND((ROUND(((ET64)*AV64*I64),2)*BB64),2)+ROUND((ROUND(((AE64-(EU64))*AV64*I64),2)*BS64),2))</f>
        <v>0</v>
      </c>
      <c r="R64" s="2">
        <f t="shared" ref="R64:R87" si="63">(ROUND((ROUND(((EU64)*AV64*I64),2)*BS64),2)+ROUND((ROUND(((AE64-(EU64))*AV64*I64),2)*BS64),2))</f>
        <v>0</v>
      </c>
      <c r="S64" s="2">
        <f t="shared" si="23"/>
        <v>0</v>
      </c>
      <c r="T64" s="2">
        <f t="shared" si="24"/>
        <v>0</v>
      </c>
      <c r="U64" s="2">
        <f t="shared" si="25"/>
        <v>0</v>
      </c>
      <c r="V64" s="2">
        <f t="shared" si="26"/>
        <v>0</v>
      </c>
      <c r="W64" s="2">
        <f t="shared" si="27"/>
        <v>0</v>
      </c>
      <c r="X64" s="2">
        <f t="shared" ref="X64:X87" si="64">(ROUND((((S64+ROUND((ROUND(((EU64)*AV64*I64),2)*BS64),2))*AT64)/100),2)+ROUND(((ROUND((ROUND(((AE64-(EU64))*AV64*I64),2)*BS64),2)*AT64)/100),2))</f>
        <v>0</v>
      </c>
      <c r="Y64" s="2">
        <f t="shared" ref="Y64:Y87" si="65">(ROUND((((S64+ROUND((ROUND(((EU64)*AV64*I64),2)*BS64),2))*AU64)/100),2)+ROUND(((ROUND((ROUND(((AE64-(EU64))*AV64*I64),2)*BS64),2)*AU64)/100),2))</f>
        <v>0</v>
      </c>
      <c r="Z64" s="2"/>
      <c r="AA64" s="2">
        <v>86551701</v>
      </c>
      <c r="AB64" s="2">
        <f t="shared" si="28"/>
        <v>431.97</v>
      </c>
      <c r="AC64" s="2">
        <f t="shared" ref="AC64:AC87" si="66">ROUND((ES64),6)</f>
        <v>431.97</v>
      </c>
      <c r="AD64" s="2">
        <f t="shared" ref="AD64:AD87" si="67">ROUND((((ET64)-(EU64))+AE64),6)</f>
        <v>0</v>
      </c>
      <c r="AE64" s="2">
        <f t="shared" ref="AE64:AE87" si="68">ROUND((EU64),6)</f>
        <v>0</v>
      </c>
      <c r="AF64" s="2">
        <f t="shared" ref="AF64:AF87" si="69">ROUND((EV64),6)</f>
        <v>0</v>
      </c>
      <c r="AG64" s="2">
        <f t="shared" si="29"/>
        <v>0</v>
      </c>
      <c r="AH64" s="2">
        <f t="shared" ref="AH64:AH87" si="70">(EW64)</f>
        <v>0</v>
      </c>
      <c r="AI64" s="2">
        <f t="shared" ref="AI64:AI87" si="71">(EX64)</f>
        <v>0</v>
      </c>
      <c r="AJ64" s="2">
        <f t="shared" si="30"/>
        <v>0</v>
      </c>
      <c r="AK64" s="2">
        <v>431.97</v>
      </c>
      <c r="AL64" s="2">
        <v>431.97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109</v>
      </c>
      <c r="AU64" s="2">
        <v>61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1</v>
      </c>
      <c r="BJ64" s="2" t="s">
        <v>3</v>
      </c>
      <c r="BK64" s="2"/>
      <c r="BL64" s="2"/>
      <c r="BM64" s="2">
        <v>23</v>
      </c>
      <c r="BN64" s="2">
        <v>0</v>
      </c>
      <c r="BO64" s="2" t="s">
        <v>3</v>
      </c>
      <c r="BP64" s="2">
        <v>0</v>
      </c>
      <c r="BQ64" s="2">
        <v>30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109</v>
      </c>
      <c r="CA64" s="2">
        <v>61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31"/>
        <v>3887.73</v>
      </c>
      <c r="CQ64" s="2">
        <f t="shared" si="32"/>
        <v>431.97</v>
      </c>
      <c r="CR64" s="2">
        <f t="shared" ref="CR64:CR87" si="72">(ROUND((ROUND(((ET64)*AV64*1),2)*BB64),2)+ROUND((ROUND(((AE64-(EU64))*AV64*1),2)*BS64),2))</f>
        <v>0</v>
      </c>
      <c r="CS64" s="2">
        <f t="shared" ref="CS64:CS87" si="73">(ROUND((ROUND(((EU64)*AV64*1),2)*BS64),2)+ROUND((ROUND(((AE64-(EU64))*AV64*1),2)*BS64),2))</f>
        <v>0</v>
      </c>
      <c r="CT64" s="2">
        <f t="shared" si="33"/>
        <v>0</v>
      </c>
      <c r="CU64" s="2">
        <f t="shared" si="34"/>
        <v>0</v>
      </c>
      <c r="CV64" s="2">
        <f t="shared" si="35"/>
        <v>0</v>
      </c>
      <c r="CW64" s="2">
        <f t="shared" si="36"/>
        <v>0</v>
      </c>
      <c r="CX64" s="2">
        <f t="shared" si="37"/>
        <v>0</v>
      </c>
      <c r="CY64" s="2">
        <f t="shared" ref="CY64:CY87" si="74">(ROUND((((S64+ROUND((ROUND(((EU64)*AV64*1),2)*BS64),2))*AT64)/100),2)+ROUND(((ROUND((ROUND(((AE64-(EU64))*AV64*1),2)*BS64),2)*AT64)/100),2))</f>
        <v>0</v>
      </c>
      <c r="CZ64" s="2">
        <f t="shared" ref="CZ64:CZ87" si="75">(ROUND((((S64+ROUND((ROUND(((EU64)*AV64*1),2)*BS64),2))*AU64)/100),2)+ROUND(((ROUND((ROUND(((AE64-(EU64))*AV64*1),2)*BS64),2)*AU64)/100),2))</f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/>
      <c r="DV64" s="2"/>
      <c r="DW64" s="2"/>
      <c r="DX64" s="2"/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85635395</v>
      </c>
      <c r="EF64" s="2">
        <v>30</v>
      </c>
      <c r="EG64" s="2" t="s">
        <v>28</v>
      </c>
      <c r="EH64" s="2">
        <v>0</v>
      </c>
      <c r="EI64" s="2" t="s">
        <v>3</v>
      </c>
      <c r="EJ64" s="2">
        <v>1</v>
      </c>
      <c r="EK64" s="2">
        <v>23</v>
      </c>
      <c r="EL64" s="2" t="s">
        <v>29</v>
      </c>
      <c r="EM64" s="2" t="s">
        <v>30</v>
      </c>
      <c r="EN64" s="2"/>
      <c r="EO64" s="2" t="s">
        <v>3</v>
      </c>
      <c r="EP64" s="2"/>
      <c r="EQ64" s="2">
        <v>0</v>
      </c>
      <c r="ER64" s="2">
        <v>0</v>
      </c>
      <c r="ES64" s="2">
        <v>431.97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109</v>
      </c>
      <c r="FY64" s="2">
        <v>61</v>
      </c>
      <c r="FZ64" s="2"/>
      <c r="GA64" s="2" t="s">
        <v>42</v>
      </c>
      <c r="GB64" s="2"/>
      <c r="GC64" s="2"/>
      <c r="GD64" s="2">
        <v>1</v>
      </c>
      <c r="GE64" s="2"/>
      <c r="GF64" s="2">
        <v>-401967197</v>
      </c>
      <c r="GG64" s="2">
        <v>2</v>
      </c>
      <c r="GH64" s="2">
        <v>4</v>
      </c>
      <c r="GI64" s="2">
        <v>-2</v>
      </c>
      <c r="GJ64" s="2">
        <v>0</v>
      </c>
      <c r="GK64" s="2">
        <v>0</v>
      </c>
      <c r="GL64" s="2">
        <f t="shared" si="38"/>
        <v>0</v>
      </c>
      <c r="GM64" s="2">
        <f t="shared" si="39"/>
        <v>3887.73</v>
      </c>
      <c r="GN64" s="2">
        <f t="shared" si="40"/>
        <v>3887.73</v>
      </c>
      <c r="GO64" s="2">
        <f t="shared" si="41"/>
        <v>0</v>
      </c>
      <c r="GP64" s="2">
        <f t="shared" si="42"/>
        <v>0</v>
      </c>
      <c r="GQ64" s="2"/>
      <c r="GR64" s="2">
        <v>0</v>
      </c>
      <c r="GS64" s="2">
        <v>2</v>
      </c>
      <c r="GT64" s="2">
        <v>0</v>
      </c>
      <c r="GU64" s="2" t="s">
        <v>3</v>
      </c>
      <c r="GV64" s="2">
        <f t="shared" si="43"/>
        <v>0</v>
      </c>
      <c r="GW64" s="2">
        <v>1</v>
      </c>
      <c r="GX64" s="2">
        <f t="shared" si="44"/>
        <v>0</v>
      </c>
      <c r="GY64" s="2"/>
      <c r="GZ64" s="2"/>
      <c r="HA64" s="2">
        <v>0</v>
      </c>
      <c r="HB64" s="2">
        <v>0</v>
      </c>
      <c r="HC64" s="2">
        <f t="shared" si="45"/>
        <v>0</v>
      </c>
      <c r="HD64" s="2"/>
      <c r="HE64" s="2" t="s">
        <v>37</v>
      </c>
      <c r="HF64" s="2" t="s">
        <v>38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5">
      <c r="A65" s="3">
        <v>18</v>
      </c>
      <c r="B65" s="3">
        <v>1</v>
      </c>
      <c r="C65" s="3">
        <v>101</v>
      </c>
      <c r="E65" s="3" t="s">
        <v>100</v>
      </c>
      <c r="F65" s="3" t="s">
        <v>40</v>
      </c>
      <c r="G65" s="3" t="s">
        <v>41</v>
      </c>
      <c r="H65" s="3" t="s">
        <v>3</v>
      </c>
      <c r="I65" s="3">
        <f>I63*J65</f>
        <v>9</v>
      </c>
      <c r="J65" s="3">
        <v>5.9210526315789469</v>
      </c>
      <c r="K65" s="3">
        <v>5.9210526000000003</v>
      </c>
      <c r="O65" s="3">
        <f t="shared" si="21"/>
        <v>38255.26</v>
      </c>
      <c r="P65" s="3">
        <f t="shared" si="22"/>
        <v>38255.26</v>
      </c>
      <c r="Q65" s="3">
        <f t="shared" si="62"/>
        <v>0</v>
      </c>
      <c r="R65" s="3">
        <f t="shared" si="63"/>
        <v>0</v>
      </c>
      <c r="S65" s="3">
        <f t="shared" si="23"/>
        <v>0</v>
      </c>
      <c r="T65" s="3">
        <f t="shared" si="24"/>
        <v>0</v>
      </c>
      <c r="U65" s="3">
        <f t="shared" si="25"/>
        <v>0</v>
      </c>
      <c r="V65" s="3">
        <f t="shared" si="26"/>
        <v>0</v>
      </c>
      <c r="W65" s="3">
        <f t="shared" si="27"/>
        <v>0</v>
      </c>
      <c r="X65" s="3">
        <f t="shared" si="64"/>
        <v>0</v>
      </c>
      <c r="Y65" s="3">
        <f t="shared" si="65"/>
        <v>0</v>
      </c>
      <c r="AA65" s="3">
        <v>86551703</v>
      </c>
      <c r="AB65" s="3">
        <f t="shared" si="28"/>
        <v>431.97</v>
      </c>
      <c r="AC65" s="3">
        <f t="shared" si="66"/>
        <v>431.97</v>
      </c>
      <c r="AD65" s="3">
        <f t="shared" si="67"/>
        <v>0</v>
      </c>
      <c r="AE65" s="3">
        <f t="shared" si="68"/>
        <v>0</v>
      </c>
      <c r="AF65" s="3">
        <f t="shared" si="69"/>
        <v>0</v>
      </c>
      <c r="AG65" s="3">
        <f t="shared" si="29"/>
        <v>0</v>
      </c>
      <c r="AH65" s="3">
        <f t="shared" si="70"/>
        <v>0</v>
      </c>
      <c r="AI65" s="3">
        <f t="shared" si="71"/>
        <v>0</v>
      </c>
      <c r="AJ65" s="3">
        <f t="shared" si="30"/>
        <v>0</v>
      </c>
      <c r="AK65" s="3">
        <v>431.97</v>
      </c>
      <c r="AL65" s="3">
        <v>431.97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109</v>
      </c>
      <c r="AU65" s="3">
        <v>61</v>
      </c>
      <c r="AV65" s="3">
        <v>1</v>
      </c>
      <c r="AW65" s="3">
        <v>1</v>
      </c>
      <c r="AZ65" s="3">
        <v>1</v>
      </c>
      <c r="BA65" s="3">
        <v>1</v>
      </c>
      <c r="BB65" s="3">
        <v>1</v>
      </c>
      <c r="BC65" s="3">
        <v>9.84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3</v>
      </c>
      <c r="BI65" s="3">
        <v>1</v>
      </c>
      <c r="BJ65" s="3" t="s">
        <v>3</v>
      </c>
      <c r="BM65" s="3">
        <v>23</v>
      </c>
      <c r="BN65" s="3">
        <v>0</v>
      </c>
      <c r="BO65" s="3" t="s">
        <v>3</v>
      </c>
      <c r="BP65" s="3">
        <v>0</v>
      </c>
      <c r="BQ65" s="3">
        <v>30</v>
      </c>
      <c r="BR65" s="3">
        <v>0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109</v>
      </c>
      <c r="CA65" s="3">
        <v>61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3</v>
      </c>
      <c r="CO65" s="3">
        <v>0</v>
      </c>
      <c r="CP65" s="3">
        <f t="shared" si="31"/>
        <v>38255.26</v>
      </c>
      <c r="CQ65" s="3">
        <f t="shared" si="32"/>
        <v>4250.58</v>
      </c>
      <c r="CR65" s="3">
        <f t="shared" si="72"/>
        <v>0</v>
      </c>
      <c r="CS65" s="3">
        <f t="shared" si="73"/>
        <v>0</v>
      </c>
      <c r="CT65" s="3">
        <f t="shared" si="33"/>
        <v>0</v>
      </c>
      <c r="CU65" s="3">
        <f t="shared" si="34"/>
        <v>0</v>
      </c>
      <c r="CV65" s="3">
        <f t="shared" si="35"/>
        <v>0</v>
      </c>
      <c r="CW65" s="3">
        <f t="shared" si="36"/>
        <v>0</v>
      </c>
      <c r="CX65" s="3">
        <f t="shared" si="37"/>
        <v>0</v>
      </c>
      <c r="CY65" s="3">
        <f t="shared" si="74"/>
        <v>0</v>
      </c>
      <c r="CZ65" s="3">
        <f t="shared" si="75"/>
        <v>0</v>
      </c>
      <c r="DC65" s="3" t="s">
        <v>3</v>
      </c>
      <c r="DD65" s="3" t="s">
        <v>3</v>
      </c>
      <c r="DE65" s="3" t="s">
        <v>3</v>
      </c>
      <c r="DF65" s="3" t="s">
        <v>3</v>
      </c>
      <c r="DG65" s="3" t="s">
        <v>3</v>
      </c>
      <c r="DH65" s="3" t="s">
        <v>3</v>
      </c>
      <c r="DI65" s="3" t="s">
        <v>3</v>
      </c>
      <c r="DJ65" s="3" t="s">
        <v>3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85635395</v>
      </c>
      <c r="EF65" s="3">
        <v>30</v>
      </c>
      <c r="EG65" s="3" t="s">
        <v>28</v>
      </c>
      <c r="EH65" s="3">
        <v>0</v>
      </c>
      <c r="EI65" s="3" t="s">
        <v>3</v>
      </c>
      <c r="EJ65" s="3">
        <v>1</v>
      </c>
      <c r="EK65" s="3">
        <v>23</v>
      </c>
      <c r="EL65" s="3" t="s">
        <v>29</v>
      </c>
      <c r="EM65" s="3" t="s">
        <v>30</v>
      </c>
      <c r="EO65" s="3" t="s">
        <v>3</v>
      </c>
      <c r="EQ65" s="3">
        <v>0</v>
      </c>
      <c r="ER65" s="3">
        <v>431.97</v>
      </c>
      <c r="ES65" s="3">
        <v>431.97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Z65" s="3">
        <v>5</v>
      </c>
      <c r="FC65" s="3">
        <v>1</v>
      </c>
      <c r="FD65" s="3">
        <v>18</v>
      </c>
      <c r="FF65" s="3">
        <v>5084</v>
      </c>
      <c r="FQ65" s="3">
        <v>0</v>
      </c>
      <c r="FR65" s="3">
        <v>0</v>
      </c>
      <c r="FS65" s="3">
        <v>0</v>
      </c>
      <c r="FX65" s="3">
        <v>109</v>
      </c>
      <c r="FY65" s="3">
        <v>61</v>
      </c>
      <c r="GA65" s="3" t="s">
        <v>42</v>
      </c>
      <c r="GD65" s="3">
        <v>1</v>
      </c>
      <c r="GF65" s="3">
        <v>-401967197</v>
      </c>
      <c r="GG65" s="3">
        <v>2</v>
      </c>
      <c r="GH65" s="3">
        <v>3</v>
      </c>
      <c r="GI65" s="3">
        <v>5</v>
      </c>
      <c r="GJ65" s="3">
        <v>0</v>
      </c>
      <c r="GK65" s="3">
        <v>0</v>
      </c>
      <c r="GL65" s="3">
        <f t="shared" si="38"/>
        <v>0</v>
      </c>
      <c r="GM65" s="3">
        <f t="shared" si="39"/>
        <v>38255.26</v>
      </c>
      <c r="GN65" s="3">
        <f t="shared" si="40"/>
        <v>38255.26</v>
      </c>
      <c r="GO65" s="3">
        <f t="shared" si="41"/>
        <v>0</v>
      </c>
      <c r="GP65" s="3">
        <f t="shared" si="42"/>
        <v>0</v>
      </c>
      <c r="GR65" s="3">
        <v>1</v>
      </c>
      <c r="GS65" s="3">
        <v>1</v>
      </c>
      <c r="GT65" s="3">
        <v>0</v>
      </c>
      <c r="GU65" s="3" t="s">
        <v>3</v>
      </c>
      <c r="GV65" s="3">
        <f t="shared" si="43"/>
        <v>0</v>
      </c>
      <c r="GW65" s="3">
        <v>1</v>
      </c>
      <c r="GX65" s="3">
        <f t="shared" si="44"/>
        <v>0</v>
      </c>
      <c r="HA65" s="3">
        <v>0</v>
      </c>
      <c r="HB65" s="3">
        <v>0</v>
      </c>
      <c r="HC65" s="3">
        <f t="shared" si="45"/>
        <v>0</v>
      </c>
      <c r="HE65" s="3" t="s">
        <v>37</v>
      </c>
      <c r="HF65" s="3" t="s">
        <v>38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5">
      <c r="A66" s="2">
        <v>18</v>
      </c>
      <c r="B66" s="2">
        <v>1</v>
      </c>
      <c r="C66" s="2">
        <v>81</v>
      </c>
      <c r="D66" s="2"/>
      <c r="E66" s="2" t="s">
        <v>101</v>
      </c>
      <c r="F66" s="2" t="s">
        <v>44</v>
      </c>
      <c r="G66" s="2" t="s">
        <v>45</v>
      </c>
      <c r="H66" s="2" t="s">
        <v>3</v>
      </c>
      <c r="I66" s="2">
        <f>I62*J66</f>
        <v>13</v>
      </c>
      <c r="J66" s="2">
        <v>8.5526315789473681</v>
      </c>
      <c r="K66" s="2">
        <v>8.5526315999999998</v>
      </c>
      <c r="L66" s="2"/>
      <c r="M66" s="2"/>
      <c r="N66" s="2"/>
      <c r="O66" s="2">
        <f t="shared" si="21"/>
        <v>6425.25</v>
      </c>
      <c r="P66" s="2">
        <f t="shared" si="22"/>
        <v>6425.25</v>
      </c>
      <c r="Q66" s="2">
        <f t="shared" si="62"/>
        <v>0</v>
      </c>
      <c r="R66" s="2">
        <f t="shared" si="63"/>
        <v>0</v>
      </c>
      <c r="S66" s="2">
        <f t="shared" si="23"/>
        <v>0</v>
      </c>
      <c r="T66" s="2">
        <f t="shared" si="24"/>
        <v>0</v>
      </c>
      <c r="U66" s="2">
        <f t="shared" si="25"/>
        <v>0</v>
      </c>
      <c r="V66" s="2">
        <f t="shared" si="26"/>
        <v>0</v>
      </c>
      <c r="W66" s="2">
        <f t="shared" si="27"/>
        <v>0</v>
      </c>
      <c r="X66" s="2">
        <f t="shared" si="64"/>
        <v>0</v>
      </c>
      <c r="Y66" s="2">
        <f t="shared" si="65"/>
        <v>0</v>
      </c>
      <c r="Z66" s="2"/>
      <c r="AA66" s="2">
        <v>86551701</v>
      </c>
      <c r="AB66" s="2">
        <f t="shared" si="28"/>
        <v>494.25</v>
      </c>
      <c r="AC66" s="2">
        <f t="shared" si="66"/>
        <v>494.25</v>
      </c>
      <c r="AD66" s="2">
        <f t="shared" si="67"/>
        <v>0</v>
      </c>
      <c r="AE66" s="2">
        <f t="shared" si="68"/>
        <v>0</v>
      </c>
      <c r="AF66" s="2">
        <f t="shared" si="69"/>
        <v>0</v>
      </c>
      <c r="AG66" s="2">
        <f t="shared" si="29"/>
        <v>0</v>
      </c>
      <c r="AH66" s="2">
        <f t="shared" si="70"/>
        <v>0</v>
      </c>
      <c r="AI66" s="2">
        <f t="shared" si="71"/>
        <v>0</v>
      </c>
      <c r="AJ66" s="2">
        <f t="shared" si="30"/>
        <v>0</v>
      </c>
      <c r="AK66" s="2">
        <v>494.25</v>
      </c>
      <c r="AL66" s="2">
        <v>494.25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109</v>
      </c>
      <c r="AU66" s="2">
        <v>61</v>
      </c>
      <c r="AV66" s="2">
        <v>1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3</v>
      </c>
      <c r="BI66" s="2">
        <v>1</v>
      </c>
      <c r="BJ66" s="2" t="s">
        <v>3</v>
      </c>
      <c r="BK66" s="2"/>
      <c r="BL66" s="2"/>
      <c r="BM66" s="2">
        <v>23</v>
      </c>
      <c r="BN66" s="2">
        <v>0</v>
      </c>
      <c r="BO66" s="2" t="s">
        <v>3</v>
      </c>
      <c r="BP66" s="2">
        <v>0</v>
      </c>
      <c r="BQ66" s="2">
        <v>30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109</v>
      </c>
      <c r="CA66" s="2">
        <v>61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</v>
      </c>
      <c r="CO66" s="2">
        <v>0</v>
      </c>
      <c r="CP66" s="2">
        <f t="shared" si="31"/>
        <v>6425.25</v>
      </c>
      <c r="CQ66" s="2">
        <f t="shared" si="32"/>
        <v>494.25</v>
      </c>
      <c r="CR66" s="2">
        <f t="shared" si="72"/>
        <v>0</v>
      </c>
      <c r="CS66" s="2">
        <f t="shared" si="73"/>
        <v>0</v>
      </c>
      <c r="CT66" s="2">
        <f t="shared" si="33"/>
        <v>0</v>
      </c>
      <c r="CU66" s="2">
        <f t="shared" si="34"/>
        <v>0</v>
      </c>
      <c r="CV66" s="2">
        <f t="shared" si="35"/>
        <v>0</v>
      </c>
      <c r="CW66" s="2">
        <f t="shared" si="36"/>
        <v>0</v>
      </c>
      <c r="CX66" s="2">
        <f t="shared" si="37"/>
        <v>0</v>
      </c>
      <c r="CY66" s="2">
        <f t="shared" si="74"/>
        <v>0</v>
      </c>
      <c r="CZ66" s="2">
        <f t="shared" si="75"/>
        <v>0</v>
      </c>
      <c r="DA66" s="2"/>
      <c r="DB66" s="2"/>
      <c r="DC66" s="2" t="s">
        <v>3</v>
      </c>
      <c r="DD66" s="2" t="s">
        <v>3</v>
      </c>
      <c r="DE66" s="2" t="s">
        <v>3</v>
      </c>
      <c r="DF66" s="2" t="s">
        <v>3</v>
      </c>
      <c r="DG66" s="2" t="s">
        <v>3</v>
      </c>
      <c r="DH66" s="2" t="s">
        <v>3</v>
      </c>
      <c r="DI66" s="2" t="s">
        <v>3</v>
      </c>
      <c r="DJ66" s="2" t="s">
        <v>3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/>
      <c r="DV66" s="2"/>
      <c r="DW66" s="2"/>
      <c r="DX66" s="2"/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85635395</v>
      </c>
      <c r="EF66" s="2">
        <v>30</v>
      </c>
      <c r="EG66" s="2" t="s">
        <v>28</v>
      </c>
      <c r="EH66" s="2">
        <v>0</v>
      </c>
      <c r="EI66" s="2" t="s">
        <v>3</v>
      </c>
      <c r="EJ66" s="2">
        <v>1</v>
      </c>
      <c r="EK66" s="2">
        <v>23</v>
      </c>
      <c r="EL66" s="2" t="s">
        <v>29</v>
      </c>
      <c r="EM66" s="2" t="s">
        <v>30</v>
      </c>
      <c r="EN66" s="2"/>
      <c r="EO66" s="2" t="s">
        <v>3</v>
      </c>
      <c r="EP66" s="2"/>
      <c r="EQ66" s="2">
        <v>0</v>
      </c>
      <c r="ER66" s="2">
        <v>0</v>
      </c>
      <c r="ES66" s="2">
        <v>494.25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109</v>
      </c>
      <c r="FY66" s="2">
        <v>61</v>
      </c>
      <c r="FZ66" s="2"/>
      <c r="GA66" s="2" t="s">
        <v>46</v>
      </c>
      <c r="GB66" s="2"/>
      <c r="GC66" s="2"/>
      <c r="GD66" s="2">
        <v>1</v>
      </c>
      <c r="GE66" s="2"/>
      <c r="GF66" s="2">
        <v>1290624388</v>
      </c>
      <c r="GG66" s="2">
        <v>2</v>
      </c>
      <c r="GH66" s="2">
        <v>4</v>
      </c>
      <c r="GI66" s="2">
        <v>-2</v>
      </c>
      <c r="GJ66" s="2">
        <v>0</v>
      </c>
      <c r="GK66" s="2">
        <v>0</v>
      </c>
      <c r="GL66" s="2">
        <f t="shared" si="38"/>
        <v>0</v>
      </c>
      <c r="GM66" s="2">
        <f t="shared" si="39"/>
        <v>6425.25</v>
      </c>
      <c r="GN66" s="2">
        <f t="shared" si="40"/>
        <v>6425.25</v>
      </c>
      <c r="GO66" s="2">
        <f t="shared" si="41"/>
        <v>0</v>
      </c>
      <c r="GP66" s="2">
        <f t="shared" si="42"/>
        <v>0</v>
      </c>
      <c r="GQ66" s="2"/>
      <c r="GR66" s="2">
        <v>0</v>
      </c>
      <c r="GS66" s="2">
        <v>2</v>
      </c>
      <c r="GT66" s="2">
        <v>0</v>
      </c>
      <c r="GU66" s="2" t="s">
        <v>3</v>
      </c>
      <c r="GV66" s="2">
        <f t="shared" si="43"/>
        <v>0</v>
      </c>
      <c r="GW66" s="2">
        <v>1</v>
      </c>
      <c r="GX66" s="2">
        <f t="shared" si="44"/>
        <v>0</v>
      </c>
      <c r="GY66" s="2"/>
      <c r="GZ66" s="2"/>
      <c r="HA66" s="2">
        <v>0</v>
      </c>
      <c r="HB66" s="2">
        <v>0</v>
      </c>
      <c r="HC66" s="2">
        <f t="shared" si="45"/>
        <v>0</v>
      </c>
      <c r="HD66" s="2"/>
      <c r="HE66" s="2" t="s">
        <v>37</v>
      </c>
      <c r="HF66" s="2" t="s">
        <v>38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5">
      <c r="A67" s="3">
        <v>18</v>
      </c>
      <c r="B67" s="3">
        <v>1</v>
      </c>
      <c r="C67" s="3">
        <v>102</v>
      </c>
      <c r="E67" s="3" t="s">
        <v>101</v>
      </c>
      <c r="F67" s="3" t="s">
        <v>44</v>
      </c>
      <c r="G67" s="3" t="s">
        <v>45</v>
      </c>
      <c r="H67" s="3" t="s">
        <v>3</v>
      </c>
      <c r="I67" s="3">
        <f>I63*J67</f>
        <v>13</v>
      </c>
      <c r="J67" s="3">
        <v>8.5526315789473681</v>
      </c>
      <c r="K67" s="3">
        <v>8.5526315999999998</v>
      </c>
      <c r="O67" s="3">
        <f t="shared" si="21"/>
        <v>63224.46</v>
      </c>
      <c r="P67" s="3">
        <f t="shared" si="22"/>
        <v>63224.46</v>
      </c>
      <c r="Q67" s="3">
        <f t="shared" si="62"/>
        <v>0</v>
      </c>
      <c r="R67" s="3">
        <f t="shared" si="63"/>
        <v>0</v>
      </c>
      <c r="S67" s="3">
        <f t="shared" si="23"/>
        <v>0</v>
      </c>
      <c r="T67" s="3">
        <f t="shared" si="24"/>
        <v>0</v>
      </c>
      <c r="U67" s="3">
        <f t="shared" si="25"/>
        <v>0</v>
      </c>
      <c r="V67" s="3">
        <f t="shared" si="26"/>
        <v>0</v>
      </c>
      <c r="W67" s="3">
        <f t="shared" si="27"/>
        <v>0</v>
      </c>
      <c r="X67" s="3">
        <f t="shared" si="64"/>
        <v>0</v>
      </c>
      <c r="Y67" s="3">
        <f t="shared" si="65"/>
        <v>0</v>
      </c>
      <c r="AA67" s="3">
        <v>86551703</v>
      </c>
      <c r="AB67" s="3">
        <f t="shared" si="28"/>
        <v>494.25</v>
      </c>
      <c r="AC67" s="3">
        <f t="shared" si="66"/>
        <v>494.25</v>
      </c>
      <c r="AD67" s="3">
        <f t="shared" si="67"/>
        <v>0</v>
      </c>
      <c r="AE67" s="3">
        <f t="shared" si="68"/>
        <v>0</v>
      </c>
      <c r="AF67" s="3">
        <f t="shared" si="69"/>
        <v>0</v>
      </c>
      <c r="AG67" s="3">
        <f t="shared" si="29"/>
        <v>0</v>
      </c>
      <c r="AH67" s="3">
        <f t="shared" si="70"/>
        <v>0</v>
      </c>
      <c r="AI67" s="3">
        <f t="shared" si="71"/>
        <v>0</v>
      </c>
      <c r="AJ67" s="3">
        <f t="shared" si="30"/>
        <v>0</v>
      </c>
      <c r="AK67" s="3">
        <v>494.25</v>
      </c>
      <c r="AL67" s="3">
        <v>494.25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109</v>
      </c>
      <c r="AU67" s="3">
        <v>61</v>
      </c>
      <c r="AV67" s="3">
        <v>1</v>
      </c>
      <c r="AW67" s="3">
        <v>1</v>
      </c>
      <c r="AZ67" s="3">
        <v>1</v>
      </c>
      <c r="BA67" s="3">
        <v>1</v>
      </c>
      <c r="BB67" s="3">
        <v>1</v>
      </c>
      <c r="BC67" s="3">
        <v>9.84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3</v>
      </c>
      <c r="BI67" s="3">
        <v>1</v>
      </c>
      <c r="BJ67" s="3" t="s">
        <v>3</v>
      </c>
      <c r="BM67" s="3">
        <v>23</v>
      </c>
      <c r="BN67" s="3">
        <v>0</v>
      </c>
      <c r="BO67" s="3" t="s">
        <v>3</v>
      </c>
      <c r="BP67" s="3">
        <v>0</v>
      </c>
      <c r="BQ67" s="3">
        <v>30</v>
      </c>
      <c r="BR67" s="3">
        <v>0</v>
      </c>
      <c r="BS67" s="3">
        <v>1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109</v>
      </c>
      <c r="CA67" s="3">
        <v>61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3</v>
      </c>
      <c r="CO67" s="3">
        <v>0</v>
      </c>
      <c r="CP67" s="3">
        <f t="shared" si="31"/>
        <v>63224.46</v>
      </c>
      <c r="CQ67" s="3">
        <f t="shared" si="32"/>
        <v>4863.42</v>
      </c>
      <c r="CR67" s="3">
        <f t="shared" si="72"/>
        <v>0</v>
      </c>
      <c r="CS67" s="3">
        <f t="shared" si="73"/>
        <v>0</v>
      </c>
      <c r="CT67" s="3">
        <f t="shared" si="33"/>
        <v>0</v>
      </c>
      <c r="CU67" s="3">
        <f t="shared" si="34"/>
        <v>0</v>
      </c>
      <c r="CV67" s="3">
        <f t="shared" si="35"/>
        <v>0</v>
      </c>
      <c r="CW67" s="3">
        <f t="shared" si="36"/>
        <v>0</v>
      </c>
      <c r="CX67" s="3">
        <f t="shared" si="37"/>
        <v>0</v>
      </c>
      <c r="CY67" s="3">
        <f t="shared" si="74"/>
        <v>0</v>
      </c>
      <c r="CZ67" s="3">
        <f t="shared" si="75"/>
        <v>0</v>
      </c>
      <c r="DC67" s="3" t="s">
        <v>3</v>
      </c>
      <c r="DD67" s="3" t="s">
        <v>3</v>
      </c>
      <c r="DE67" s="3" t="s">
        <v>3</v>
      </c>
      <c r="DF67" s="3" t="s">
        <v>3</v>
      </c>
      <c r="DG67" s="3" t="s">
        <v>3</v>
      </c>
      <c r="DH67" s="3" t="s">
        <v>3</v>
      </c>
      <c r="DI67" s="3" t="s">
        <v>3</v>
      </c>
      <c r="DJ67" s="3" t="s">
        <v>3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85635395</v>
      </c>
      <c r="EF67" s="3">
        <v>30</v>
      </c>
      <c r="EG67" s="3" t="s">
        <v>28</v>
      </c>
      <c r="EH67" s="3">
        <v>0</v>
      </c>
      <c r="EI67" s="3" t="s">
        <v>3</v>
      </c>
      <c r="EJ67" s="3">
        <v>1</v>
      </c>
      <c r="EK67" s="3">
        <v>23</v>
      </c>
      <c r="EL67" s="3" t="s">
        <v>29</v>
      </c>
      <c r="EM67" s="3" t="s">
        <v>30</v>
      </c>
      <c r="EO67" s="3" t="s">
        <v>3</v>
      </c>
      <c r="EQ67" s="3">
        <v>0</v>
      </c>
      <c r="ER67" s="3">
        <v>494.25</v>
      </c>
      <c r="ES67" s="3">
        <v>494.25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Z67" s="3">
        <v>5</v>
      </c>
      <c r="FC67" s="3">
        <v>1</v>
      </c>
      <c r="FD67" s="3">
        <v>18</v>
      </c>
      <c r="FF67" s="3">
        <v>5817</v>
      </c>
      <c r="FQ67" s="3">
        <v>0</v>
      </c>
      <c r="FR67" s="3">
        <v>0</v>
      </c>
      <c r="FS67" s="3">
        <v>0</v>
      </c>
      <c r="FX67" s="3">
        <v>109</v>
      </c>
      <c r="FY67" s="3">
        <v>61</v>
      </c>
      <c r="GA67" s="3" t="s">
        <v>46</v>
      </c>
      <c r="GD67" s="3">
        <v>1</v>
      </c>
      <c r="GF67" s="3">
        <v>1290624388</v>
      </c>
      <c r="GG67" s="3">
        <v>2</v>
      </c>
      <c r="GH67" s="3">
        <v>3</v>
      </c>
      <c r="GI67" s="3">
        <v>5</v>
      </c>
      <c r="GJ67" s="3">
        <v>0</v>
      </c>
      <c r="GK67" s="3">
        <v>0</v>
      </c>
      <c r="GL67" s="3">
        <f t="shared" si="38"/>
        <v>0</v>
      </c>
      <c r="GM67" s="3">
        <f t="shared" si="39"/>
        <v>63224.46</v>
      </c>
      <c r="GN67" s="3">
        <f t="shared" si="40"/>
        <v>63224.46</v>
      </c>
      <c r="GO67" s="3">
        <f t="shared" si="41"/>
        <v>0</v>
      </c>
      <c r="GP67" s="3">
        <f t="shared" si="42"/>
        <v>0</v>
      </c>
      <c r="GR67" s="3">
        <v>1</v>
      </c>
      <c r="GS67" s="3">
        <v>1</v>
      </c>
      <c r="GT67" s="3">
        <v>0</v>
      </c>
      <c r="GU67" s="3" t="s">
        <v>3</v>
      </c>
      <c r="GV67" s="3">
        <f t="shared" si="43"/>
        <v>0</v>
      </c>
      <c r="GW67" s="3">
        <v>1</v>
      </c>
      <c r="GX67" s="3">
        <f t="shared" si="44"/>
        <v>0</v>
      </c>
      <c r="HA67" s="3">
        <v>0</v>
      </c>
      <c r="HB67" s="3">
        <v>0</v>
      </c>
      <c r="HC67" s="3">
        <f t="shared" si="45"/>
        <v>0</v>
      </c>
      <c r="HE67" s="3" t="s">
        <v>37</v>
      </c>
      <c r="HF67" s="3" t="s">
        <v>38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5">
      <c r="A68" s="2">
        <v>18</v>
      </c>
      <c r="B68" s="2">
        <v>1</v>
      </c>
      <c r="C68" s="2">
        <v>82</v>
      </c>
      <c r="D68" s="2"/>
      <c r="E68" s="2" t="s">
        <v>102</v>
      </c>
      <c r="F68" s="2" t="s">
        <v>48</v>
      </c>
      <c r="G68" s="2" t="s">
        <v>49</v>
      </c>
      <c r="H68" s="2" t="s">
        <v>3</v>
      </c>
      <c r="I68" s="2">
        <f>I62*J68</f>
        <v>15</v>
      </c>
      <c r="J68" s="2">
        <v>9.8684210526315788</v>
      </c>
      <c r="K68" s="2">
        <v>9.8684209999999997</v>
      </c>
      <c r="L68" s="2"/>
      <c r="M68" s="2"/>
      <c r="N68" s="2"/>
      <c r="O68" s="2">
        <f t="shared" si="21"/>
        <v>8184.75</v>
      </c>
      <c r="P68" s="2">
        <f t="shared" si="22"/>
        <v>8184.75</v>
      </c>
      <c r="Q68" s="2">
        <f t="shared" si="62"/>
        <v>0</v>
      </c>
      <c r="R68" s="2">
        <f t="shared" si="63"/>
        <v>0</v>
      </c>
      <c r="S68" s="2">
        <f t="shared" si="23"/>
        <v>0</v>
      </c>
      <c r="T68" s="2">
        <f t="shared" si="24"/>
        <v>0</v>
      </c>
      <c r="U68" s="2">
        <f t="shared" si="25"/>
        <v>0</v>
      </c>
      <c r="V68" s="2">
        <f t="shared" si="26"/>
        <v>0</v>
      </c>
      <c r="W68" s="2">
        <f t="shared" si="27"/>
        <v>0</v>
      </c>
      <c r="X68" s="2">
        <f t="shared" si="64"/>
        <v>0</v>
      </c>
      <c r="Y68" s="2">
        <f t="shared" si="65"/>
        <v>0</v>
      </c>
      <c r="Z68" s="2"/>
      <c r="AA68" s="2">
        <v>86551701</v>
      </c>
      <c r="AB68" s="2">
        <f t="shared" si="28"/>
        <v>545.65</v>
      </c>
      <c r="AC68" s="2">
        <f t="shared" si="66"/>
        <v>545.65</v>
      </c>
      <c r="AD68" s="2">
        <f t="shared" si="67"/>
        <v>0</v>
      </c>
      <c r="AE68" s="2">
        <f t="shared" si="68"/>
        <v>0</v>
      </c>
      <c r="AF68" s="2">
        <f t="shared" si="69"/>
        <v>0</v>
      </c>
      <c r="AG68" s="2">
        <f t="shared" si="29"/>
        <v>0</v>
      </c>
      <c r="AH68" s="2">
        <f t="shared" si="70"/>
        <v>0</v>
      </c>
      <c r="AI68" s="2">
        <f t="shared" si="71"/>
        <v>0</v>
      </c>
      <c r="AJ68" s="2">
        <f t="shared" si="30"/>
        <v>0</v>
      </c>
      <c r="AK68" s="2">
        <v>545.65000000000009</v>
      </c>
      <c r="AL68" s="2">
        <v>545.65000000000009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109</v>
      </c>
      <c r="AU68" s="2">
        <v>61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1</v>
      </c>
      <c r="BJ68" s="2" t="s">
        <v>3</v>
      </c>
      <c r="BK68" s="2"/>
      <c r="BL68" s="2"/>
      <c r="BM68" s="2">
        <v>23</v>
      </c>
      <c r="BN68" s="2">
        <v>0</v>
      </c>
      <c r="BO68" s="2" t="s">
        <v>3</v>
      </c>
      <c r="BP68" s="2">
        <v>0</v>
      </c>
      <c r="BQ68" s="2">
        <v>30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109</v>
      </c>
      <c r="CA68" s="2">
        <v>61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31"/>
        <v>8184.75</v>
      </c>
      <c r="CQ68" s="2">
        <f t="shared" si="32"/>
        <v>545.65</v>
      </c>
      <c r="CR68" s="2">
        <f t="shared" si="72"/>
        <v>0</v>
      </c>
      <c r="CS68" s="2">
        <f t="shared" si="73"/>
        <v>0</v>
      </c>
      <c r="CT68" s="2">
        <f t="shared" si="33"/>
        <v>0</v>
      </c>
      <c r="CU68" s="2">
        <f t="shared" si="34"/>
        <v>0</v>
      </c>
      <c r="CV68" s="2">
        <f t="shared" si="35"/>
        <v>0</v>
      </c>
      <c r="CW68" s="2">
        <f t="shared" si="36"/>
        <v>0</v>
      </c>
      <c r="CX68" s="2">
        <f t="shared" si="37"/>
        <v>0</v>
      </c>
      <c r="CY68" s="2">
        <f t="shared" si="74"/>
        <v>0</v>
      </c>
      <c r="CZ68" s="2">
        <f t="shared" si="75"/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/>
      <c r="DV68" s="2"/>
      <c r="DW68" s="2"/>
      <c r="DX68" s="2"/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85635395</v>
      </c>
      <c r="EF68" s="2">
        <v>30</v>
      </c>
      <c r="EG68" s="2" t="s">
        <v>28</v>
      </c>
      <c r="EH68" s="2">
        <v>0</v>
      </c>
      <c r="EI68" s="2" t="s">
        <v>3</v>
      </c>
      <c r="EJ68" s="2">
        <v>1</v>
      </c>
      <c r="EK68" s="2">
        <v>23</v>
      </c>
      <c r="EL68" s="2" t="s">
        <v>29</v>
      </c>
      <c r="EM68" s="2" t="s">
        <v>30</v>
      </c>
      <c r="EN68" s="2"/>
      <c r="EO68" s="2" t="s">
        <v>3</v>
      </c>
      <c r="EP68" s="2"/>
      <c r="EQ68" s="2">
        <v>0</v>
      </c>
      <c r="ER68" s="2">
        <v>0</v>
      </c>
      <c r="ES68" s="2">
        <v>545.65000000000009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109</v>
      </c>
      <c r="FY68" s="2">
        <v>61</v>
      </c>
      <c r="FZ68" s="2"/>
      <c r="GA68" s="2" t="s">
        <v>50</v>
      </c>
      <c r="GB68" s="2"/>
      <c r="GC68" s="2"/>
      <c r="GD68" s="2">
        <v>1</v>
      </c>
      <c r="GE68" s="2"/>
      <c r="GF68" s="2">
        <v>752976982</v>
      </c>
      <c r="GG68" s="2">
        <v>2</v>
      </c>
      <c r="GH68" s="2">
        <v>4</v>
      </c>
      <c r="GI68" s="2">
        <v>-2</v>
      </c>
      <c r="GJ68" s="2">
        <v>0</v>
      </c>
      <c r="GK68" s="2">
        <v>0</v>
      </c>
      <c r="GL68" s="2">
        <f t="shared" si="38"/>
        <v>0</v>
      </c>
      <c r="GM68" s="2">
        <f t="shared" si="39"/>
        <v>8184.75</v>
      </c>
      <c r="GN68" s="2">
        <f t="shared" si="40"/>
        <v>8184.75</v>
      </c>
      <c r="GO68" s="2">
        <f t="shared" si="41"/>
        <v>0</v>
      </c>
      <c r="GP68" s="2">
        <f t="shared" si="42"/>
        <v>0</v>
      </c>
      <c r="GQ68" s="2"/>
      <c r="GR68" s="2">
        <v>0</v>
      </c>
      <c r="GS68" s="2">
        <v>2</v>
      </c>
      <c r="GT68" s="2">
        <v>0</v>
      </c>
      <c r="GU68" s="2" t="s">
        <v>3</v>
      </c>
      <c r="GV68" s="2">
        <f t="shared" si="43"/>
        <v>0</v>
      </c>
      <c r="GW68" s="2">
        <v>1</v>
      </c>
      <c r="GX68" s="2">
        <f t="shared" si="44"/>
        <v>0</v>
      </c>
      <c r="GY68" s="2"/>
      <c r="GZ68" s="2"/>
      <c r="HA68" s="2">
        <v>0</v>
      </c>
      <c r="HB68" s="2">
        <v>0</v>
      </c>
      <c r="HC68" s="2">
        <f t="shared" si="45"/>
        <v>0</v>
      </c>
      <c r="HD68" s="2"/>
      <c r="HE68" s="2" t="s">
        <v>37</v>
      </c>
      <c r="HF68" s="2" t="s">
        <v>38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5">
      <c r="A69" s="3">
        <v>18</v>
      </c>
      <c r="B69" s="3">
        <v>1</v>
      </c>
      <c r="C69" s="3">
        <v>103</v>
      </c>
      <c r="E69" s="3" t="s">
        <v>102</v>
      </c>
      <c r="F69" s="3" t="s">
        <v>48</v>
      </c>
      <c r="G69" s="3" t="s">
        <v>49</v>
      </c>
      <c r="H69" s="3" t="s">
        <v>3</v>
      </c>
      <c r="I69" s="3">
        <f>I63*J69</f>
        <v>15</v>
      </c>
      <c r="J69" s="3">
        <v>9.8684210526315788</v>
      </c>
      <c r="K69" s="3">
        <v>9.8684209999999997</v>
      </c>
      <c r="O69" s="3">
        <f t="shared" si="21"/>
        <v>80537.94</v>
      </c>
      <c r="P69" s="3">
        <f t="shared" si="22"/>
        <v>80537.94</v>
      </c>
      <c r="Q69" s="3">
        <f t="shared" si="62"/>
        <v>0</v>
      </c>
      <c r="R69" s="3">
        <f t="shared" si="63"/>
        <v>0</v>
      </c>
      <c r="S69" s="3">
        <f t="shared" si="23"/>
        <v>0</v>
      </c>
      <c r="T69" s="3">
        <f t="shared" si="24"/>
        <v>0</v>
      </c>
      <c r="U69" s="3">
        <f t="shared" si="25"/>
        <v>0</v>
      </c>
      <c r="V69" s="3">
        <f t="shared" si="26"/>
        <v>0</v>
      </c>
      <c r="W69" s="3">
        <f t="shared" si="27"/>
        <v>0</v>
      </c>
      <c r="X69" s="3">
        <f t="shared" si="64"/>
        <v>0</v>
      </c>
      <c r="Y69" s="3">
        <f t="shared" si="65"/>
        <v>0</v>
      </c>
      <c r="AA69" s="3">
        <v>86551703</v>
      </c>
      <c r="AB69" s="3">
        <f t="shared" si="28"/>
        <v>545.65</v>
      </c>
      <c r="AC69" s="3">
        <f t="shared" si="66"/>
        <v>545.65</v>
      </c>
      <c r="AD69" s="3">
        <f t="shared" si="67"/>
        <v>0</v>
      </c>
      <c r="AE69" s="3">
        <f t="shared" si="68"/>
        <v>0</v>
      </c>
      <c r="AF69" s="3">
        <f t="shared" si="69"/>
        <v>0</v>
      </c>
      <c r="AG69" s="3">
        <f t="shared" si="29"/>
        <v>0</v>
      </c>
      <c r="AH69" s="3">
        <f t="shared" si="70"/>
        <v>0</v>
      </c>
      <c r="AI69" s="3">
        <f t="shared" si="71"/>
        <v>0</v>
      </c>
      <c r="AJ69" s="3">
        <f t="shared" si="30"/>
        <v>0</v>
      </c>
      <c r="AK69" s="3">
        <v>545.65000000000009</v>
      </c>
      <c r="AL69" s="3">
        <v>545.65000000000009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109</v>
      </c>
      <c r="AU69" s="3">
        <v>61</v>
      </c>
      <c r="AV69" s="3">
        <v>1</v>
      </c>
      <c r="AW69" s="3">
        <v>1</v>
      </c>
      <c r="AZ69" s="3">
        <v>1</v>
      </c>
      <c r="BA69" s="3">
        <v>1</v>
      </c>
      <c r="BB69" s="3">
        <v>1</v>
      </c>
      <c r="BC69" s="3">
        <v>9.84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3</v>
      </c>
      <c r="BI69" s="3">
        <v>1</v>
      </c>
      <c r="BJ69" s="3" t="s">
        <v>3</v>
      </c>
      <c r="BM69" s="3">
        <v>23</v>
      </c>
      <c r="BN69" s="3">
        <v>0</v>
      </c>
      <c r="BO69" s="3" t="s">
        <v>3</v>
      </c>
      <c r="BP69" s="3">
        <v>0</v>
      </c>
      <c r="BQ69" s="3">
        <v>30</v>
      </c>
      <c r="BR69" s="3">
        <v>0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109</v>
      </c>
      <c r="CA69" s="3">
        <v>61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3</v>
      </c>
      <c r="CO69" s="3">
        <v>0</v>
      </c>
      <c r="CP69" s="3">
        <f t="shared" si="31"/>
        <v>80537.94</v>
      </c>
      <c r="CQ69" s="3">
        <f t="shared" si="32"/>
        <v>5369.2</v>
      </c>
      <c r="CR69" s="3">
        <f t="shared" si="72"/>
        <v>0</v>
      </c>
      <c r="CS69" s="3">
        <f t="shared" si="73"/>
        <v>0</v>
      </c>
      <c r="CT69" s="3">
        <f t="shared" si="33"/>
        <v>0</v>
      </c>
      <c r="CU69" s="3">
        <f t="shared" si="34"/>
        <v>0</v>
      </c>
      <c r="CV69" s="3">
        <f t="shared" si="35"/>
        <v>0</v>
      </c>
      <c r="CW69" s="3">
        <f t="shared" si="36"/>
        <v>0</v>
      </c>
      <c r="CX69" s="3">
        <f t="shared" si="37"/>
        <v>0</v>
      </c>
      <c r="CY69" s="3">
        <f t="shared" si="74"/>
        <v>0</v>
      </c>
      <c r="CZ69" s="3">
        <f t="shared" si="75"/>
        <v>0</v>
      </c>
      <c r="DC69" s="3" t="s">
        <v>3</v>
      </c>
      <c r="DD69" s="3" t="s">
        <v>3</v>
      </c>
      <c r="DE69" s="3" t="s">
        <v>3</v>
      </c>
      <c r="DF69" s="3" t="s">
        <v>3</v>
      </c>
      <c r="DG69" s="3" t="s">
        <v>3</v>
      </c>
      <c r="DH69" s="3" t="s">
        <v>3</v>
      </c>
      <c r="DI69" s="3" t="s">
        <v>3</v>
      </c>
      <c r="DJ69" s="3" t="s">
        <v>3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85635395</v>
      </c>
      <c r="EF69" s="3">
        <v>30</v>
      </c>
      <c r="EG69" s="3" t="s">
        <v>28</v>
      </c>
      <c r="EH69" s="3">
        <v>0</v>
      </c>
      <c r="EI69" s="3" t="s">
        <v>3</v>
      </c>
      <c r="EJ69" s="3">
        <v>1</v>
      </c>
      <c r="EK69" s="3">
        <v>23</v>
      </c>
      <c r="EL69" s="3" t="s">
        <v>29</v>
      </c>
      <c r="EM69" s="3" t="s">
        <v>30</v>
      </c>
      <c r="EO69" s="3" t="s">
        <v>3</v>
      </c>
      <c r="EQ69" s="3">
        <v>0</v>
      </c>
      <c r="ER69" s="3">
        <v>545.65000000000009</v>
      </c>
      <c r="ES69" s="3">
        <v>545.65000000000009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Z69" s="3">
        <v>5</v>
      </c>
      <c r="FC69" s="3">
        <v>1</v>
      </c>
      <c r="FD69" s="3">
        <v>18</v>
      </c>
      <c r="FF69" s="3">
        <v>6422</v>
      </c>
      <c r="FQ69" s="3">
        <v>0</v>
      </c>
      <c r="FR69" s="3">
        <v>0</v>
      </c>
      <c r="FS69" s="3">
        <v>0</v>
      </c>
      <c r="FX69" s="3">
        <v>109</v>
      </c>
      <c r="FY69" s="3">
        <v>61</v>
      </c>
      <c r="GA69" s="3" t="s">
        <v>50</v>
      </c>
      <c r="GD69" s="3">
        <v>1</v>
      </c>
      <c r="GF69" s="3">
        <v>752976982</v>
      </c>
      <c r="GG69" s="3">
        <v>2</v>
      </c>
      <c r="GH69" s="3">
        <v>3</v>
      </c>
      <c r="GI69" s="3">
        <v>5</v>
      </c>
      <c r="GJ69" s="3">
        <v>0</v>
      </c>
      <c r="GK69" s="3">
        <v>0</v>
      </c>
      <c r="GL69" s="3">
        <f t="shared" si="38"/>
        <v>0</v>
      </c>
      <c r="GM69" s="3">
        <f t="shared" si="39"/>
        <v>80537.94</v>
      </c>
      <c r="GN69" s="3">
        <f t="shared" si="40"/>
        <v>80537.94</v>
      </c>
      <c r="GO69" s="3">
        <f t="shared" si="41"/>
        <v>0</v>
      </c>
      <c r="GP69" s="3">
        <f t="shared" si="42"/>
        <v>0</v>
      </c>
      <c r="GR69" s="3">
        <v>1</v>
      </c>
      <c r="GS69" s="3">
        <v>1</v>
      </c>
      <c r="GT69" s="3">
        <v>0</v>
      </c>
      <c r="GU69" s="3" t="s">
        <v>3</v>
      </c>
      <c r="GV69" s="3">
        <f t="shared" si="43"/>
        <v>0</v>
      </c>
      <c r="GW69" s="3">
        <v>1</v>
      </c>
      <c r="GX69" s="3">
        <f t="shared" si="44"/>
        <v>0</v>
      </c>
      <c r="HA69" s="3">
        <v>0</v>
      </c>
      <c r="HB69" s="3">
        <v>0</v>
      </c>
      <c r="HC69" s="3">
        <f t="shared" si="45"/>
        <v>0</v>
      </c>
      <c r="HE69" s="3" t="s">
        <v>37</v>
      </c>
      <c r="HF69" s="3" t="s">
        <v>38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5">
      <c r="A70" s="2">
        <v>18</v>
      </c>
      <c r="B70" s="2">
        <v>1</v>
      </c>
      <c r="C70" s="2">
        <v>83</v>
      </c>
      <c r="D70" s="2"/>
      <c r="E70" s="2" t="s">
        <v>103</v>
      </c>
      <c r="F70" s="2" t="s">
        <v>52</v>
      </c>
      <c r="G70" s="2" t="s">
        <v>53</v>
      </c>
      <c r="H70" s="2" t="s">
        <v>3</v>
      </c>
      <c r="I70" s="2">
        <f>I62*J70</f>
        <v>24.999999999999996</v>
      </c>
      <c r="J70" s="2">
        <v>16.44736842105263</v>
      </c>
      <c r="K70" s="2">
        <v>16.447368399999998</v>
      </c>
      <c r="L70" s="2"/>
      <c r="M70" s="2"/>
      <c r="N70" s="2"/>
      <c r="O70" s="2">
        <f t="shared" si="21"/>
        <v>15036.75</v>
      </c>
      <c r="P70" s="2">
        <f t="shared" si="22"/>
        <v>15036.75</v>
      </c>
      <c r="Q70" s="2">
        <f t="shared" si="62"/>
        <v>0</v>
      </c>
      <c r="R70" s="2">
        <f t="shared" si="63"/>
        <v>0</v>
      </c>
      <c r="S70" s="2">
        <f t="shared" si="23"/>
        <v>0</v>
      </c>
      <c r="T70" s="2">
        <f t="shared" si="24"/>
        <v>0</v>
      </c>
      <c r="U70" s="2">
        <f t="shared" si="25"/>
        <v>0</v>
      </c>
      <c r="V70" s="2">
        <f t="shared" si="26"/>
        <v>0</v>
      </c>
      <c r="W70" s="2">
        <f t="shared" si="27"/>
        <v>0</v>
      </c>
      <c r="X70" s="2">
        <f t="shared" si="64"/>
        <v>0</v>
      </c>
      <c r="Y70" s="2">
        <f t="shared" si="65"/>
        <v>0</v>
      </c>
      <c r="Z70" s="2"/>
      <c r="AA70" s="2">
        <v>86551701</v>
      </c>
      <c r="AB70" s="2">
        <f t="shared" si="28"/>
        <v>601.47</v>
      </c>
      <c r="AC70" s="2">
        <f t="shared" si="66"/>
        <v>601.47</v>
      </c>
      <c r="AD70" s="2">
        <f t="shared" si="67"/>
        <v>0</v>
      </c>
      <c r="AE70" s="2">
        <f t="shared" si="68"/>
        <v>0</v>
      </c>
      <c r="AF70" s="2">
        <f t="shared" si="69"/>
        <v>0</v>
      </c>
      <c r="AG70" s="2">
        <f t="shared" si="29"/>
        <v>0</v>
      </c>
      <c r="AH70" s="2">
        <f t="shared" si="70"/>
        <v>0</v>
      </c>
      <c r="AI70" s="2">
        <f t="shared" si="71"/>
        <v>0</v>
      </c>
      <c r="AJ70" s="2">
        <f t="shared" si="30"/>
        <v>0</v>
      </c>
      <c r="AK70" s="2">
        <v>601.46999999999991</v>
      </c>
      <c r="AL70" s="2">
        <v>601.46999999999991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109</v>
      </c>
      <c r="AU70" s="2">
        <v>61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1</v>
      </c>
      <c r="BJ70" s="2" t="s">
        <v>3</v>
      </c>
      <c r="BK70" s="2"/>
      <c r="BL70" s="2"/>
      <c r="BM70" s="2">
        <v>23</v>
      </c>
      <c r="BN70" s="2">
        <v>0</v>
      </c>
      <c r="BO70" s="2" t="s">
        <v>3</v>
      </c>
      <c r="BP70" s="2">
        <v>0</v>
      </c>
      <c r="BQ70" s="2">
        <v>30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109</v>
      </c>
      <c r="CA70" s="2">
        <v>61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</v>
      </c>
      <c r="CO70" s="2">
        <v>0</v>
      </c>
      <c r="CP70" s="2">
        <f t="shared" si="31"/>
        <v>15036.75</v>
      </c>
      <c r="CQ70" s="2">
        <f t="shared" si="32"/>
        <v>601.47</v>
      </c>
      <c r="CR70" s="2">
        <f t="shared" si="72"/>
        <v>0</v>
      </c>
      <c r="CS70" s="2">
        <f t="shared" si="73"/>
        <v>0</v>
      </c>
      <c r="CT70" s="2">
        <f t="shared" si="33"/>
        <v>0</v>
      </c>
      <c r="CU70" s="2">
        <f t="shared" si="34"/>
        <v>0</v>
      </c>
      <c r="CV70" s="2">
        <f t="shared" si="35"/>
        <v>0</v>
      </c>
      <c r="CW70" s="2">
        <f t="shared" si="36"/>
        <v>0</v>
      </c>
      <c r="CX70" s="2">
        <f t="shared" si="37"/>
        <v>0</v>
      </c>
      <c r="CY70" s="2">
        <f t="shared" si="74"/>
        <v>0</v>
      </c>
      <c r="CZ70" s="2">
        <f t="shared" si="75"/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/>
      <c r="DV70" s="2"/>
      <c r="DW70" s="2"/>
      <c r="DX70" s="2"/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85635395</v>
      </c>
      <c r="EF70" s="2">
        <v>30</v>
      </c>
      <c r="EG70" s="2" t="s">
        <v>28</v>
      </c>
      <c r="EH70" s="2">
        <v>0</v>
      </c>
      <c r="EI70" s="2" t="s">
        <v>3</v>
      </c>
      <c r="EJ70" s="2">
        <v>1</v>
      </c>
      <c r="EK70" s="2">
        <v>23</v>
      </c>
      <c r="EL70" s="2" t="s">
        <v>29</v>
      </c>
      <c r="EM70" s="2" t="s">
        <v>30</v>
      </c>
      <c r="EN70" s="2"/>
      <c r="EO70" s="2" t="s">
        <v>3</v>
      </c>
      <c r="EP70" s="2"/>
      <c r="EQ70" s="2">
        <v>0</v>
      </c>
      <c r="ER70" s="2">
        <v>0</v>
      </c>
      <c r="ES70" s="2">
        <v>601.46999999999991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109</v>
      </c>
      <c r="FY70" s="2">
        <v>61</v>
      </c>
      <c r="FZ70" s="2"/>
      <c r="GA70" s="2" t="s">
        <v>54</v>
      </c>
      <c r="GB70" s="2"/>
      <c r="GC70" s="2"/>
      <c r="GD70" s="2">
        <v>1</v>
      </c>
      <c r="GE70" s="2"/>
      <c r="GF70" s="2">
        <v>566747535</v>
      </c>
      <c r="GG70" s="2">
        <v>2</v>
      </c>
      <c r="GH70" s="2">
        <v>4</v>
      </c>
      <c r="GI70" s="2">
        <v>-2</v>
      </c>
      <c r="GJ70" s="2">
        <v>0</v>
      </c>
      <c r="GK70" s="2">
        <v>0</v>
      </c>
      <c r="GL70" s="2">
        <f t="shared" si="38"/>
        <v>0</v>
      </c>
      <c r="GM70" s="2">
        <f t="shared" si="39"/>
        <v>15036.75</v>
      </c>
      <c r="GN70" s="2">
        <f t="shared" si="40"/>
        <v>15036.75</v>
      </c>
      <c r="GO70" s="2">
        <f t="shared" si="41"/>
        <v>0</v>
      </c>
      <c r="GP70" s="2">
        <f t="shared" si="42"/>
        <v>0</v>
      </c>
      <c r="GQ70" s="2"/>
      <c r="GR70" s="2">
        <v>0</v>
      </c>
      <c r="GS70" s="2">
        <v>2</v>
      </c>
      <c r="GT70" s="2">
        <v>0</v>
      </c>
      <c r="GU70" s="2" t="s">
        <v>3</v>
      </c>
      <c r="GV70" s="2">
        <f t="shared" si="43"/>
        <v>0</v>
      </c>
      <c r="GW70" s="2">
        <v>1</v>
      </c>
      <c r="GX70" s="2">
        <f t="shared" si="44"/>
        <v>0</v>
      </c>
      <c r="GY70" s="2"/>
      <c r="GZ70" s="2"/>
      <c r="HA70" s="2">
        <v>0</v>
      </c>
      <c r="HB70" s="2">
        <v>0</v>
      </c>
      <c r="HC70" s="2">
        <f t="shared" si="45"/>
        <v>0</v>
      </c>
      <c r="HD70" s="2"/>
      <c r="HE70" s="2" t="s">
        <v>37</v>
      </c>
      <c r="HF70" s="2" t="s">
        <v>38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5">
      <c r="A71" s="3">
        <v>18</v>
      </c>
      <c r="B71" s="3">
        <v>1</v>
      </c>
      <c r="C71" s="3">
        <v>104</v>
      </c>
      <c r="E71" s="3" t="s">
        <v>103</v>
      </c>
      <c r="F71" s="3" t="s">
        <v>52</v>
      </c>
      <c r="G71" s="3" t="s">
        <v>53</v>
      </c>
      <c r="H71" s="3" t="s">
        <v>3</v>
      </c>
      <c r="I71" s="3">
        <f>I63*J71</f>
        <v>24.999999999999996</v>
      </c>
      <c r="J71" s="3">
        <v>16.44736842105263</v>
      </c>
      <c r="K71" s="3">
        <v>16.447368399999998</v>
      </c>
      <c r="O71" s="3">
        <f t="shared" si="21"/>
        <v>147961.62</v>
      </c>
      <c r="P71" s="3">
        <f t="shared" si="22"/>
        <v>147961.62</v>
      </c>
      <c r="Q71" s="3">
        <f t="shared" si="62"/>
        <v>0</v>
      </c>
      <c r="R71" s="3">
        <f t="shared" si="63"/>
        <v>0</v>
      </c>
      <c r="S71" s="3">
        <f t="shared" si="23"/>
        <v>0</v>
      </c>
      <c r="T71" s="3">
        <f t="shared" si="24"/>
        <v>0</v>
      </c>
      <c r="U71" s="3">
        <f t="shared" si="25"/>
        <v>0</v>
      </c>
      <c r="V71" s="3">
        <f t="shared" si="26"/>
        <v>0</v>
      </c>
      <c r="W71" s="3">
        <f t="shared" si="27"/>
        <v>0</v>
      </c>
      <c r="X71" s="3">
        <f t="shared" si="64"/>
        <v>0</v>
      </c>
      <c r="Y71" s="3">
        <f t="shared" si="65"/>
        <v>0</v>
      </c>
      <c r="AA71" s="3">
        <v>86551703</v>
      </c>
      <c r="AB71" s="3">
        <f t="shared" si="28"/>
        <v>601.47</v>
      </c>
      <c r="AC71" s="3">
        <f t="shared" si="66"/>
        <v>601.47</v>
      </c>
      <c r="AD71" s="3">
        <f t="shared" si="67"/>
        <v>0</v>
      </c>
      <c r="AE71" s="3">
        <f t="shared" si="68"/>
        <v>0</v>
      </c>
      <c r="AF71" s="3">
        <f t="shared" si="69"/>
        <v>0</v>
      </c>
      <c r="AG71" s="3">
        <f t="shared" si="29"/>
        <v>0</v>
      </c>
      <c r="AH71" s="3">
        <f t="shared" si="70"/>
        <v>0</v>
      </c>
      <c r="AI71" s="3">
        <f t="shared" si="71"/>
        <v>0</v>
      </c>
      <c r="AJ71" s="3">
        <f t="shared" si="30"/>
        <v>0</v>
      </c>
      <c r="AK71" s="3">
        <v>601.46999999999991</v>
      </c>
      <c r="AL71" s="3">
        <v>601.46999999999991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109</v>
      </c>
      <c r="AU71" s="3">
        <v>61</v>
      </c>
      <c r="AV71" s="3">
        <v>1</v>
      </c>
      <c r="AW71" s="3">
        <v>1</v>
      </c>
      <c r="AZ71" s="3">
        <v>1</v>
      </c>
      <c r="BA71" s="3">
        <v>1</v>
      </c>
      <c r="BB71" s="3">
        <v>1</v>
      </c>
      <c r="BC71" s="3">
        <v>9.84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3</v>
      </c>
      <c r="BI71" s="3">
        <v>1</v>
      </c>
      <c r="BJ71" s="3" t="s">
        <v>3</v>
      </c>
      <c r="BM71" s="3">
        <v>23</v>
      </c>
      <c r="BN71" s="3">
        <v>0</v>
      </c>
      <c r="BO71" s="3" t="s">
        <v>3</v>
      </c>
      <c r="BP71" s="3">
        <v>0</v>
      </c>
      <c r="BQ71" s="3">
        <v>30</v>
      </c>
      <c r="BR71" s="3">
        <v>0</v>
      </c>
      <c r="BS71" s="3">
        <v>1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109</v>
      </c>
      <c r="CA71" s="3">
        <v>61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3</v>
      </c>
      <c r="CO71" s="3">
        <v>0</v>
      </c>
      <c r="CP71" s="3">
        <f t="shared" si="31"/>
        <v>147961.62</v>
      </c>
      <c r="CQ71" s="3">
        <f t="shared" si="32"/>
        <v>5918.46</v>
      </c>
      <c r="CR71" s="3">
        <f t="shared" si="72"/>
        <v>0</v>
      </c>
      <c r="CS71" s="3">
        <f t="shared" si="73"/>
        <v>0</v>
      </c>
      <c r="CT71" s="3">
        <f t="shared" si="33"/>
        <v>0</v>
      </c>
      <c r="CU71" s="3">
        <f t="shared" si="34"/>
        <v>0</v>
      </c>
      <c r="CV71" s="3">
        <f t="shared" si="35"/>
        <v>0</v>
      </c>
      <c r="CW71" s="3">
        <f t="shared" si="36"/>
        <v>0</v>
      </c>
      <c r="CX71" s="3">
        <f t="shared" si="37"/>
        <v>0</v>
      </c>
      <c r="CY71" s="3">
        <f t="shared" si="74"/>
        <v>0</v>
      </c>
      <c r="CZ71" s="3">
        <f t="shared" si="75"/>
        <v>0</v>
      </c>
      <c r="DC71" s="3" t="s">
        <v>3</v>
      </c>
      <c r="DD71" s="3" t="s">
        <v>3</v>
      </c>
      <c r="DE71" s="3" t="s">
        <v>3</v>
      </c>
      <c r="DF71" s="3" t="s">
        <v>3</v>
      </c>
      <c r="DG71" s="3" t="s">
        <v>3</v>
      </c>
      <c r="DH71" s="3" t="s">
        <v>3</v>
      </c>
      <c r="DI71" s="3" t="s">
        <v>3</v>
      </c>
      <c r="DJ71" s="3" t="s">
        <v>3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85635395</v>
      </c>
      <c r="EF71" s="3">
        <v>30</v>
      </c>
      <c r="EG71" s="3" t="s">
        <v>28</v>
      </c>
      <c r="EH71" s="3">
        <v>0</v>
      </c>
      <c r="EI71" s="3" t="s">
        <v>3</v>
      </c>
      <c r="EJ71" s="3">
        <v>1</v>
      </c>
      <c r="EK71" s="3">
        <v>23</v>
      </c>
      <c r="EL71" s="3" t="s">
        <v>29</v>
      </c>
      <c r="EM71" s="3" t="s">
        <v>30</v>
      </c>
      <c r="EO71" s="3" t="s">
        <v>3</v>
      </c>
      <c r="EQ71" s="3">
        <v>0</v>
      </c>
      <c r="ER71" s="3">
        <v>601.46999999999991</v>
      </c>
      <c r="ES71" s="3">
        <v>601.46999999999991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Z71" s="3">
        <v>5</v>
      </c>
      <c r="FC71" s="3">
        <v>1</v>
      </c>
      <c r="FD71" s="3">
        <v>18</v>
      </c>
      <c r="FF71" s="3">
        <v>7079</v>
      </c>
      <c r="FQ71" s="3">
        <v>0</v>
      </c>
      <c r="FR71" s="3">
        <v>0</v>
      </c>
      <c r="FS71" s="3">
        <v>0</v>
      </c>
      <c r="FX71" s="3">
        <v>109</v>
      </c>
      <c r="FY71" s="3">
        <v>61</v>
      </c>
      <c r="GA71" s="3" t="s">
        <v>54</v>
      </c>
      <c r="GD71" s="3">
        <v>1</v>
      </c>
      <c r="GF71" s="3">
        <v>566747535</v>
      </c>
      <c r="GG71" s="3">
        <v>2</v>
      </c>
      <c r="GH71" s="3">
        <v>3</v>
      </c>
      <c r="GI71" s="3">
        <v>5</v>
      </c>
      <c r="GJ71" s="3">
        <v>0</v>
      </c>
      <c r="GK71" s="3">
        <v>0</v>
      </c>
      <c r="GL71" s="3">
        <f t="shared" si="38"/>
        <v>0</v>
      </c>
      <c r="GM71" s="3">
        <f t="shared" si="39"/>
        <v>147961.62</v>
      </c>
      <c r="GN71" s="3">
        <f t="shared" si="40"/>
        <v>147961.62</v>
      </c>
      <c r="GO71" s="3">
        <f t="shared" si="41"/>
        <v>0</v>
      </c>
      <c r="GP71" s="3">
        <f t="shared" si="42"/>
        <v>0</v>
      </c>
      <c r="GR71" s="3">
        <v>1</v>
      </c>
      <c r="GS71" s="3">
        <v>1</v>
      </c>
      <c r="GT71" s="3">
        <v>0</v>
      </c>
      <c r="GU71" s="3" t="s">
        <v>3</v>
      </c>
      <c r="GV71" s="3">
        <f t="shared" si="43"/>
        <v>0</v>
      </c>
      <c r="GW71" s="3">
        <v>1</v>
      </c>
      <c r="GX71" s="3">
        <f t="shared" si="44"/>
        <v>0</v>
      </c>
      <c r="HA71" s="3">
        <v>0</v>
      </c>
      <c r="HB71" s="3">
        <v>0</v>
      </c>
      <c r="HC71" s="3">
        <f t="shared" si="45"/>
        <v>0</v>
      </c>
      <c r="HE71" s="3" t="s">
        <v>37</v>
      </c>
      <c r="HF71" s="3" t="s">
        <v>38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2" spans="1:255" x14ac:dyDescent="0.25">
      <c r="A72" s="2">
        <v>18</v>
      </c>
      <c r="B72" s="2">
        <v>1</v>
      </c>
      <c r="C72" s="2">
        <v>84</v>
      </c>
      <c r="D72" s="2"/>
      <c r="E72" s="2" t="s">
        <v>104</v>
      </c>
      <c r="F72" s="2" t="s">
        <v>56</v>
      </c>
      <c r="G72" s="2" t="s">
        <v>57</v>
      </c>
      <c r="H72" s="2" t="s">
        <v>3</v>
      </c>
      <c r="I72" s="2">
        <f>I62*J72</f>
        <v>3</v>
      </c>
      <c r="J72" s="2">
        <v>1.9736842105263157</v>
      </c>
      <c r="K72" s="2">
        <v>1.973684</v>
      </c>
      <c r="L72" s="2"/>
      <c r="M72" s="2"/>
      <c r="N72" s="2"/>
      <c r="O72" s="2">
        <f t="shared" si="21"/>
        <v>1980.3</v>
      </c>
      <c r="P72" s="2">
        <f t="shared" si="22"/>
        <v>1980.3</v>
      </c>
      <c r="Q72" s="2">
        <f t="shared" si="62"/>
        <v>0</v>
      </c>
      <c r="R72" s="2">
        <f t="shared" si="63"/>
        <v>0</v>
      </c>
      <c r="S72" s="2">
        <f t="shared" si="23"/>
        <v>0</v>
      </c>
      <c r="T72" s="2">
        <f t="shared" si="24"/>
        <v>0</v>
      </c>
      <c r="U72" s="2">
        <f t="shared" si="25"/>
        <v>0</v>
      </c>
      <c r="V72" s="2">
        <f t="shared" si="26"/>
        <v>0</v>
      </c>
      <c r="W72" s="2">
        <f t="shared" si="27"/>
        <v>0</v>
      </c>
      <c r="X72" s="2">
        <f t="shared" si="64"/>
        <v>0</v>
      </c>
      <c r="Y72" s="2">
        <f t="shared" si="65"/>
        <v>0</v>
      </c>
      <c r="Z72" s="2"/>
      <c r="AA72" s="2">
        <v>86551701</v>
      </c>
      <c r="AB72" s="2">
        <f t="shared" si="28"/>
        <v>660.1</v>
      </c>
      <c r="AC72" s="2">
        <f t="shared" si="66"/>
        <v>660.1</v>
      </c>
      <c r="AD72" s="2">
        <f t="shared" si="67"/>
        <v>0</v>
      </c>
      <c r="AE72" s="2">
        <f t="shared" si="68"/>
        <v>0</v>
      </c>
      <c r="AF72" s="2">
        <f t="shared" si="69"/>
        <v>0</v>
      </c>
      <c r="AG72" s="2">
        <f t="shared" si="29"/>
        <v>0</v>
      </c>
      <c r="AH72" s="2">
        <f t="shared" si="70"/>
        <v>0</v>
      </c>
      <c r="AI72" s="2">
        <f t="shared" si="71"/>
        <v>0</v>
      </c>
      <c r="AJ72" s="2">
        <f t="shared" si="30"/>
        <v>0</v>
      </c>
      <c r="AK72" s="2">
        <v>660.1</v>
      </c>
      <c r="AL72" s="2">
        <v>660.1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109</v>
      </c>
      <c r="AU72" s="2">
        <v>61</v>
      </c>
      <c r="AV72" s="2">
        <v>1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3</v>
      </c>
      <c r="BI72" s="2">
        <v>1</v>
      </c>
      <c r="BJ72" s="2" t="s">
        <v>3</v>
      </c>
      <c r="BK72" s="2"/>
      <c r="BL72" s="2"/>
      <c r="BM72" s="2">
        <v>23</v>
      </c>
      <c r="BN72" s="2">
        <v>0</v>
      </c>
      <c r="BO72" s="2" t="s">
        <v>3</v>
      </c>
      <c r="BP72" s="2">
        <v>0</v>
      </c>
      <c r="BQ72" s="2">
        <v>30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109</v>
      </c>
      <c r="CA72" s="2">
        <v>61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3</v>
      </c>
      <c r="CO72" s="2">
        <v>0</v>
      </c>
      <c r="CP72" s="2">
        <f t="shared" si="31"/>
        <v>1980.3</v>
      </c>
      <c r="CQ72" s="2">
        <f t="shared" si="32"/>
        <v>660.1</v>
      </c>
      <c r="CR72" s="2">
        <f t="shared" si="72"/>
        <v>0</v>
      </c>
      <c r="CS72" s="2">
        <f t="shared" si="73"/>
        <v>0</v>
      </c>
      <c r="CT72" s="2">
        <f t="shared" si="33"/>
        <v>0</v>
      </c>
      <c r="CU72" s="2">
        <f t="shared" si="34"/>
        <v>0</v>
      </c>
      <c r="CV72" s="2">
        <f t="shared" si="35"/>
        <v>0</v>
      </c>
      <c r="CW72" s="2">
        <f t="shared" si="36"/>
        <v>0</v>
      </c>
      <c r="CX72" s="2">
        <f t="shared" si="37"/>
        <v>0</v>
      </c>
      <c r="CY72" s="2">
        <f t="shared" si="74"/>
        <v>0</v>
      </c>
      <c r="CZ72" s="2">
        <f t="shared" si="75"/>
        <v>0</v>
      </c>
      <c r="DA72" s="2"/>
      <c r="DB72" s="2"/>
      <c r="DC72" s="2" t="s">
        <v>3</v>
      </c>
      <c r="DD72" s="2" t="s">
        <v>3</v>
      </c>
      <c r="DE72" s="2" t="s">
        <v>3</v>
      </c>
      <c r="DF72" s="2" t="s">
        <v>3</v>
      </c>
      <c r="DG72" s="2" t="s">
        <v>3</v>
      </c>
      <c r="DH72" s="2" t="s">
        <v>3</v>
      </c>
      <c r="DI72" s="2" t="s">
        <v>3</v>
      </c>
      <c r="DJ72" s="2" t="s">
        <v>3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/>
      <c r="DV72" s="2"/>
      <c r="DW72" s="2"/>
      <c r="DX72" s="2"/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85635395</v>
      </c>
      <c r="EF72" s="2">
        <v>30</v>
      </c>
      <c r="EG72" s="2" t="s">
        <v>28</v>
      </c>
      <c r="EH72" s="2">
        <v>0</v>
      </c>
      <c r="EI72" s="2" t="s">
        <v>3</v>
      </c>
      <c r="EJ72" s="2">
        <v>1</v>
      </c>
      <c r="EK72" s="2">
        <v>23</v>
      </c>
      <c r="EL72" s="2" t="s">
        <v>29</v>
      </c>
      <c r="EM72" s="2" t="s">
        <v>30</v>
      </c>
      <c r="EN72" s="2"/>
      <c r="EO72" s="2" t="s">
        <v>3</v>
      </c>
      <c r="EP72" s="2"/>
      <c r="EQ72" s="2">
        <v>0</v>
      </c>
      <c r="ER72" s="2">
        <v>0</v>
      </c>
      <c r="ES72" s="2">
        <v>660.1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109</v>
      </c>
      <c r="FY72" s="2">
        <v>61</v>
      </c>
      <c r="FZ72" s="2"/>
      <c r="GA72" s="2" t="s">
        <v>58</v>
      </c>
      <c r="GB72" s="2"/>
      <c r="GC72" s="2"/>
      <c r="GD72" s="2">
        <v>1</v>
      </c>
      <c r="GE72" s="2"/>
      <c r="GF72" s="2">
        <v>1036536234</v>
      </c>
      <c r="GG72" s="2">
        <v>2</v>
      </c>
      <c r="GH72" s="2">
        <v>4</v>
      </c>
      <c r="GI72" s="2">
        <v>-2</v>
      </c>
      <c r="GJ72" s="2">
        <v>0</v>
      </c>
      <c r="GK72" s="2">
        <v>0</v>
      </c>
      <c r="GL72" s="2">
        <f t="shared" si="38"/>
        <v>0</v>
      </c>
      <c r="GM72" s="2">
        <f t="shared" si="39"/>
        <v>1980.3</v>
      </c>
      <c r="GN72" s="2">
        <f t="shared" si="40"/>
        <v>1980.3</v>
      </c>
      <c r="GO72" s="2">
        <f t="shared" si="41"/>
        <v>0</v>
      </c>
      <c r="GP72" s="2">
        <f t="shared" si="42"/>
        <v>0</v>
      </c>
      <c r="GQ72" s="2"/>
      <c r="GR72" s="2">
        <v>0</v>
      </c>
      <c r="GS72" s="2">
        <v>2</v>
      </c>
      <c r="GT72" s="2">
        <v>0</v>
      </c>
      <c r="GU72" s="2" t="s">
        <v>3</v>
      </c>
      <c r="GV72" s="2">
        <f t="shared" si="43"/>
        <v>0</v>
      </c>
      <c r="GW72" s="2">
        <v>1</v>
      </c>
      <c r="GX72" s="2">
        <f t="shared" si="44"/>
        <v>0</v>
      </c>
      <c r="GY72" s="2"/>
      <c r="GZ72" s="2"/>
      <c r="HA72" s="2">
        <v>0</v>
      </c>
      <c r="HB72" s="2">
        <v>0</v>
      </c>
      <c r="HC72" s="2">
        <f t="shared" si="45"/>
        <v>0</v>
      </c>
      <c r="HD72" s="2"/>
      <c r="HE72" s="2" t="s">
        <v>37</v>
      </c>
      <c r="HF72" s="2" t="s">
        <v>38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5">
      <c r="A73" s="3">
        <v>18</v>
      </c>
      <c r="B73" s="3">
        <v>1</v>
      </c>
      <c r="C73" s="3">
        <v>105</v>
      </c>
      <c r="E73" s="3" t="s">
        <v>104</v>
      </c>
      <c r="F73" s="3" t="s">
        <v>56</v>
      </c>
      <c r="G73" s="3" t="s">
        <v>57</v>
      </c>
      <c r="H73" s="3" t="s">
        <v>3</v>
      </c>
      <c r="I73" s="3">
        <f>I63*J73</f>
        <v>3</v>
      </c>
      <c r="J73" s="3">
        <v>1.9736842105263157</v>
      </c>
      <c r="K73" s="3">
        <v>1.973684</v>
      </c>
      <c r="O73" s="3">
        <f t="shared" si="21"/>
        <v>19486.150000000001</v>
      </c>
      <c r="P73" s="3">
        <f t="shared" si="22"/>
        <v>19486.150000000001</v>
      </c>
      <c r="Q73" s="3">
        <f t="shared" si="62"/>
        <v>0</v>
      </c>
      <c r="R73" s="3">
        <f t="shared" si="63"/>
        <v>0</v>
      </c>
      <c r="S73" s="3">
        <f t="shared" si="23"/>
        <v>0</v>
      </c>
      <c r="T73" s="3">
        <f t="shared" si="24"/>
        <v>0</v>
      </c>
      <c r="U73" s="3">
        <f t="shared" si="25"/>
        <v>0</v>
      </c>
      <c r="V73" s="3">
        <f t="shared" si="26"/>
        <v>0</v>
      </c>
      <c r="W73" s="3">
        <f t="shared" si="27"/>
        <v>0</v>
      </c>
      <c r="X73" s="3">
        <f t="shared" si="64"/>
        <v>0</v>
      </c>
      <c r="Y73" s="3">
        <f t="shared" si="65"/>
        <v>0</v>
      </c>
      <c r="AA73" s="3">
        <v>86551703</v>
      </c>
      <c r="AB73" s="3">
        <f t="shared" si="28"/>
        <v>660.1</v>
      </c>
      <c r="AC73" s="3">
        <f t="shared" si="66"/>
        <v>660.1</v>
      </c>
      <c r="AD73" s="3">
        <f t="shared" si="67"/>
        <v>0</v>
      </c>
      <c r="AE73" s="3">
        <f t="shared" si="68"/>
        <v>0</v>
      </c>
      <c r="AF73" s="3">
        <f t="shared" si="69"/>
        <v>0</v>
      </c>
      <c r="AG73" s="3">
        <f t="shared" si="29"/>
        <v>0</v>
      </c>
      <c r="AH73" s="3">
        <f t="shared" si="70"/>
        <v>0</v>
      </c>
      <c r="AI73" s="3">
        <f t="shared" si="71"/>
        <v>0</v>
      </c>
      <c r="AJ73" s="3">
        <f t="shared" si="30"/>
        <v>0</v>
      </c>
      <c r="AK73" s="3">
        <v>660.1</v>
      </c>
      <c r="AL73" s="3">
        <v>660.1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109</v>
      </c>
      <c r="AU73" s="3">
        <v>61</v>
      </c>
      <c r="AV73" s="3">
        <v>1</v>
      </c>
      <c r="AW73" s="3">
        <v>1</v>
      </c>
      <c r="AZ73" s="3">
        <v>1</v>
      </c>
      <c r="BA73" s="3">
        <v>1</v>
      </c>
      <c r="BB73" s="3">
        <v>1</v>
      </c>
      <c r="BC73" s="3">
        <v>9.84</v>
      </c>
      <c r="BD73" s="3" t="s">
        <v>3</v>
      </c>
      <c r="BE73" s="3" t="s">
        <v>3</v>
      </c>
      <c r="BF73" s="3" t="s">
        <v>3</v>
      </c>
      <c r="BG73" s="3" t="s">
        <v>3</v>
      </c>
      <c r="BH73" s="3">
        <v>3</v>
      </c>
      <c r="BI73" s="3">
        <v>1</v>
      </c>
      <c r="BJ73" s="3" t="s">
        <v>3</v>
      </c>
      <c r="BM73" s="3">
        <v>23</v>
      </c>
      <c r="BN73" s="3">
        <v>0</v>
      </c>
      <c r="BO73" s="3" t="s">
        <v>3</v>
      </c>
      <c r="BP73" s="3">
        <v>0</v>
      </c>
      <c r="BQ73" s="3">
        <v>30</v>
      </c>
      <c r="BR73" s="3">
        <v>0</v>
      </c>
      <c r="BS73" s="3">
        <v>1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 t="s">
        <v>3</v>
      </c>
      <c r="BZ73" s="3">
        <v>109</v>
      </c>
      <c r="CA73" s="3">
        <v>61</v>
      </c>
      <c r="CB73" s="3" t="s">
        <v>3</v>
      </c>
      <c r="CE73" s="3">
        <v>1566</v>
      </c>
      <c r="CF73" s="3">
        <v>0</v>
      </c>
      <c r="CG73" s="3">
        <v>0</v>
      </c>
      <c r="CM73" s="3">
        <v>0</v>
      </c>
      <c r="CN73" s="3" t="s">
        <v>3</v>
      </c>
      <c r="CO73" s="3">
        <v>0</v>
      </c>
      <c r="CP73" s="3">
        <f t="shared" si="31"/>
        <v>19486.150000000001</v>
      </c>
      <c r="CQ73" s="3">
        <f t="shared" si="32"/>
        <v>6495.38</v>
      </c>
      <c r="CR73" s="3">
        <f t="shared" si="72"/>
        <v>0</v>
      </c>
      <c r="CS73" s="3">
        <f t="shared" si="73"/>
        <v>0</v>
      </c>
      <c r="CT73" s="3">
        <f t="shared" si="33"/>
        <v>0</v>
      </c>
      <c r="CU73" s="3">
        <f t="shared" si="34"/>
        <v>0</v>
      </c>
      <c r="CV73" s="3">
        <f t="shared" si="35"/>
        <v>0</v>
      </c>
      <c r="CW73" s="3">
        <f t="shared" si="36"/>
        <v>0</v>
      </c>
      <c r="CX73" s="3">
        <f t="shared" si="37"/>
        <v>0</v>
      </c>
      <c r="CY73" s="3">
        <f t="shared" si="74"/>
        <v>0</v>
      </c>
      <c r="CZ73" s="3">
        <f t="shared" si="75"/>
        <v>0</v>
      </c>
      <c r="DC73" s="3" t="s">
        <v>3</v>
      </c>
      <c r="DD73" s="3" t="s">
        <v>3</v>
      </c>
      <c r="DE73" s="3" t="s">
        <v>3</v>
      </c>
      <c r="DF73" s="3" t="s">
        <v>3</v>
      </c>
      <c r="DG73" s="3" t="s">
        <v>3</v>
      </c>
      <c r="DH73" s="3" t="s">
        <v>3</v>
      </c>
      <c r="DI73" s="3" t="s">
        <v>3</v>
      </c>
      <c r="DJ73" s="3" t="s">
        <v>3</v>
      </c>
      <c r="DK73" s="3" t="s">
        <v>3</v>
      </c>
      <c r="DL73" s="3" t="s">
        <v>3</v>
      </c>
      <c r="DM73" s="3" t="s">
        <v>3</v>
      </c>
      <c r="DN73" s="3">
        <v>0</v>
      </c>
      <c r="DO73" s="3">
        <v>0</v>
      </c>
      <c r="DP73" s="3">
        <v>1</v>
      </c>
      <c r="DQ73" s="3">
        <v>1</v>
      </c>
      <c r="DZ73" s="3" t="s">
        <v>3</v>
      </c>
      <c r="EA73" s="3" t="s">
        <v>3</v>
      </c>
      <c r="EB73" s="3" t="s">
        <v>3</v>
      </c>
      <c r="EC73" s="3" t="s">
        <v>3</v>
      </c>
      <c r="EE73" s="3">
        <v>85635395</v>
      </c>
      <c r="EF73" s="3">
        <v>30</v>
      </c>
      <c r="EG73" s="3" t="s">
        <v>28</v>
      </c>
      <c r="EH73" s="3">
        <v>0</v>
      </c>
      <c r="EI73" s="3" t="s">
        <v>3</v>
      </c>
      <c r="EJ73" s="3">
        <v>1</v>
      </c>
      <c r="EK73" s="3">
        <v>23</v>
      </c>
      <c r="EL73" s="3" t="s">
        <v>29</v>
      </c>
      <c r="EM73" s="3" t="s">
        <v>30</v>
      </c>
      <c r="EO73" s="3" t="s">
        <v>3</v>
      </c>
      <c r="EQ73" s="3">
        <v>0</v>
      </c>
      <c r="ER73" s="3">
        <v>660.1</v>
      </c>
      <c r="ES73" s="3">
        <v>660.1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Z73" s="3">
        <v>5</v>
      </c>
      <c r="FC73" s="3">
        <v>1</v>
      </c>
      <c r="FD73" s="3">
        <v>18</v>
      </c>
      <c r="FF73" s="3">
        <v>7769</v>
      </c>
      <c r="FQ73" s="3">
        <v>0</v>
      </c>
      <c r="FR73" s="3">
        <v>0</v>
      </c>
      <c r="FS73" s="3">
        <v>0</v>
      </c>
      <c r="FX73" s="3">
        <v>109</v>
      </c>
      <c r="FY73" s="3">
        <v>61</v>
      </c>
      <c r="GA73" s="3" t="s">
        <v>58</v>
      </c>
      <c r="GD73" s="3">
        <v>1</v>
      </c>
      <c r="GF73" s="3">
        <v>1036536234</v>
      </c>
      <c r="GG73" s="3">
        <v>2</v>
      </c>
      <c r="GH73" s="3">
        <v>3</v>
      </c>
      <c r="GI73" s="3">
        <v>5</v>
      </c>
      <c r="GJ73" s="3">
        <v>0</v>
      </c>
      <c r="GK73" s="3">
        <v>0</v>
      </c>
      <c r="GL73" s="3">
        <f t="shared" si="38"/>
        <v>0</v>
      </c>
      <c r="GM73" s="3">
        <f t="shared" si="39"/>
        <v>19486.150000000001</v>
      </c>
      <c r="GN73" s="3">
        <f t="shared" si="40"/>
        <v>19486.150000000001</v>
      </c>
      <c r="GO73" s="3">
        <f t="shared" si="41"/>
        <v>0</v>
      </c>
      <c r="GP73" s="3">
        <f t="shared" si="42"/>
        <v>0</v>
      </c>
      <c r="GR73" s="3">
        <v>1</v>
      </c>
      <c r="GS73" s="3">
        <v>1</v>
      </c>
      <c r="GT73" s="3">
        <v>0</v>
      </c>
      <c r="GU73" s="3" t="s">
        <v>3</v>
      </c>
      <c r="GV73" s="3">
        <f t="shared" si="43"/>
        <v>0</v>
      </c>
      <c r="GW73" s="3">
        <v>1</v>
      </c>
      <c r="GX73" s="3">
        <f t="shared" si="44"/>
        <v>0</v>
      </c>
      <c r="HA73" s="3">
        <v>0</v>
      </c>
      <c r="HB73" s="3">
        <v>0</v>
      </c>
      <c r="HC73" s="3">
        <f t="shared" si="45"/>
        <v>0</v>
      </c>
      <c r="HE73" s="3" t="s">
        <v>37</v>
      </c>
      <c r="HF73" s="3" t="s">
        <v>38</v>
      </c>
      <c r="HM73" s="3" t="s">
        <v>3</v>
      </c>
      <c r="HN73" s="3" t="s">
        <v>3</v>
      </c>
      <c r="HO73" s="3" t="s">
        <v>3</v>
      </c>
      <c r="HP73" s="3" t="s">
        <v>3</v>
      </c>
      <c r="HQ73" s="3" t="s">
        <v>3</v>
      </c>
      <c r="HS73" s="3">
        <v>0</v>
      </c>
      <c r="IK73" s="3">
        <v>0</v>
      </c>
    </row>
    <row r="74" spans="1:255" x14ac:dyDescent="0.25">
      <c r="A74" s="2">
        <v>18</v>
      </c>
      <c r="B74" s="2">
        <v>1</v>
      </c>
      <c r="C74" s="2">
        <v>85</v>
      </c>
      <c r="D74" s="2"/>
      <c r="E74" s="2" t="s">
        <v>105</v>
      </c>
      <c r="F74" s="2" t="s">
        <v>60</v>
      </c>
      <c r="G74" s="2" t="s">
        <v>61</v>
      </c>
      <c r="H74" s="2" t="s">
        <v>3</v>
      </c>
      <c r="I74" s="2">
        <f>I62*J74</f>
        <v>20</v>
      </c>
      <c r="J74" s="2">
        <v>13.157894736842104</v>
      </c>
      <c r="K74" s="2">
        <v>13.157895</v>
      </c>
      <c r="L74" s="2"/>
      <c r="M74" s="2"/>
      <c r="N74" s="2"/>
      <c r="O74" s="2">
        <f t="shared" si="21"/>
        <v>14520.8</v>
      </c>
      <c r="P74" s="2">
        <f t="shared" si="22"/>
        <v>14520.8</v>
      </c>
      <c r="Q74" s="2">
        <f t="shared" si="62"/>
        <v>0</v>
      </c>
      <c r="R74" s="2">
        <f t="shared" si="63"/>
        <v>0</v>
      </c>
      <c r="S74" s="2">
        <f t="shared" si="23"/>
        <v>0</v>
      </c>
      <c r="T74" s="2">
        <f t="shared" si="24"/>
        <v>0</v>
      </c>
      <c r="U74" s="2">
        <f t="shared" si="25"/>
        <v>0</v>
      </c>
      <c r="V74" s="2">
        <f t="shared" si="26"/>
        <v>0</v>
      </c>
      <c r="W74" s="2">
        <f t="shared" si="27"/>
        <v>0</v>
      </c>
      <c r="X74" s="2">
        <f t="shared" si="64"/>
        <v>0</v>
      </c>
      <c r="Y74" s="2">
        <f t="shared" si="65"/>
        <v>0</v>
      </c>
      <c r="Z74" s="2"/>
      <c r="AA74" s="2">
        <v>86551701</v>
      </c>
      <c r="AB74" s="2">
        <f t="shared" si="28"/>
        <v>726.04</v>
      </c>
      <c r="AC74" s="2">
        <f t="shared" si="66"/>
        <v>726.04</v>
      </c>
      <c r="AD74" s="2">
        <f t="shared" si="67"/>
        <v>0</v>
      </c>
      <c r="AE74" s="2">
        <f t="shared" si="68"/>
        <v>0</v>
      </c>
      <c r="AF74" s="2">
        <f t="shared" si="69"/>
        <v>0</v>
      </c>
      <c r="AG74" s="2">
        <f t="shared" si="29"/>
        <v>0</v>
      </c>
      <c r="AH74" s="2">
        <f t="shared" si="70"/>
        <v>0</v>
      </c>
      <c r="AI74" s="2">
        <f t="shared" si="71"/>
        <v>0</v>
      </c>
      <c r="AJ74" s="2">
        <f t="shared" si="30"/>
        <v>0</v>
      </c>
      <c r="AK74" s="2">
        <v>726.04</v>
      </c>
      <c r="AL74" s="2">
        <v>726.04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109</v>
      </c>
      <c r="AU74" s="2">
        <v>61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1</v>
      </c>
      <c r="BJ74" s="2" t="s">
        <v>3</v>
      </c>
      <c r="BK74" s="2"/>
      <c r="BL74" s="2"/>
      <c r="BM74" s="2">
        <v>23</v>
      </c>
      <c r="BN74" s="2">
        <v>0</v>
      </c>
      <c r="BO74" s="2" t="s">
        <v>3</v>
      </c>
      <c r="BP74" s="2">
        <v>0</v>
      </c>
      <c r="BQ74" s="2">
        <v>30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109</v>
      </c>
      <c r="CA74" s="2">
        <v>61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31"/>
        <v>14520.8</v>
      </c>
      <c r="CQ74" s="2">
        <f t="shared" si="32"/>
        <v>726.04</v>
      </c>
      <c r="CR74" s="2">
        <f t="shared" si="72"/>
        <v>0</v>
      </c>
      <c r="CS74" s="2">
        <f t="shared" si="73"/>
        <v>0</v>
      </c>
      <c r="CT74" s="2">
        <f t="shared" si="33"/>
        <v>0</v>
      </c>
      <c r="CU74" s="2">
        <f t="shared" si="34"/>
        <v>0</v>
      </c>
      <c r="CV74" s="2">
        <f t="shared" si="35"/>
        <v>0</v>
      </c>
      <c r="CW74" s="2">
        <f t="shared" si="36"/>
        <v>0</v>
      </c>
      <c r="CX74" s="2">
        <f t="shared" si="37"/>
        <v>0</v>
      </c>
      <c r="CY74" s="2">
        <f t="shared" si="74"/>
        <v>0</v>
      </c>
      <c r="CZ74" s="2">
        <f t="shared" si="75"/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/>
      <c r="DV74" s="2"/>
      <c r="DW74" s="2"/>
      <c r="DX74" s="2"/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85635395</v>
      </c>
      <c r="EF74" s="2">
        <v>30</v>
      </c>
      <c r="EG74" s="2" t="s">
        <v>28</v>
      </c>
      <c r="EH74" s="2">
        <v>0</v>
      </c>
      <c r="EI74" s="2" t="s">
        <v>3</v>
      </c>
      <c r="EJ74" s="2">
        <v>1</v>
      </c>
      <c r="EK74" s="2">
        <v>23</v>
      </c>
      <c r="EL74" s="2" t="s">
        <v>29</v>
      </c>
      <c r="EM74" s="2" t="s">
        <v>30</v>
      </c>
      <c r="EN74" s="2"/>
      <c r="EO74" s="2" t="s">
        <v>3</v>
      </c>
      <c r="EP74" s="2"/>
      <c r="EQ74" s="2">
        <v>0</v>
      </c>
      <c r="ER74" s="2">
        <v>0</v>
      </c>
      <c r="ES74" s="2">
        <v>726.04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109</v>
      </c>
      <c r="FY74" s="2">
        <v>61</v>
      </c>
      <c r="FZ74" s="2"/>
      <c r="GA74" s="2" t="s">
        <v>62</v>
      </c>
      <c r="GB74" s="2"/>
      <c r="GC74" s="2"/>
      <c r="GD74" s="2">
        <v>1</v>
      </c>
      <c r="GE74" s="2"/>
      <c r="GF74" s="2">
        <v>-1830095872</v>
      </c>
      <c r="GG74" s="2">
        <v>2</v>
      </c>
      <c r="GH74" s="2">
        <v>4</v>
      </c>
      <c r="GI74" s="2">
        <v>-2</v>
      </c>
      <c r="GJ74" s="2">
        <v>0</v>
      </c>
      <c r="GK74" s="2">
        <v>0</v>
      </c>
      <c r="GL74" s="2">
        <f t="shared" si="38"/>
        <v>0</v>
      </c>
      <c r="GM74" s="2">
        <f t="shared" si="39"/>
        <v>14520.8</v>
      </c>
      <c r="GN74" s="2">
        <f t="shared" si="40"/>
        <v>14520.8</v>
      </c>
      <c r="GO74" s="2">
        <f t="shared" si="41"/>
        <v>0</v>
      </c>
      <c r="GP74" s="2">
        <f t="shared" si="42"/>
        <v>0</v>
      </c>
      <c r="GQ74" s="2"/>
      <c r="GR74" s="2">
        <v>0</v>
      </c>
      <c r="GS74" s="2">
        <v>2</v>
      </c>
      <c r="GT74" s="2">
        <v>0</v>
      </c>
      <c r="GU74" s="2" t="s">
        <v>3</v>
      </c>
      <c r="GV74" s="2">
        <f t="shared" si="43"/>
        <v>0</v>
      </c>
      <c r="GW74" s="2">
        <v>1</v>
      </c>
      <c r="GX74" s="2">
        <f t="shared" si="44"/>
        <v>0</v>
      </c>
      <c r="GY74" s="2"/>
      <c r="GZ74" s="2"/>
      <c r="HA74" s="2">
        <v>0</v>
      </c>
      <c r="HB74" s="2">
        <v>0</v>
      </c>
      <c r="HC74" s="2">
        <f t="shared" si="45"/>
        <v>0</v>
      </c>
      <c r="HD74" s="2"/>
      <c r="HE74" s="2" t="s">
        <v>37</v>
      </c>
      <c r="HF74" s="2" t="s">
        <v>38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5">
      <c r="A75" s="3">
        <v>18</v>
      </c>
      <c r="B75" s="3">
        <v>1</v>
      </c>
      <c r="C75" s="3">
        <v>106</v>
      </c>
      <c r="E75" s="3" t="s">
        <v>105</v>
      </c>
      <c r="F75" s="3" t="s">
        <v>60</v>
      </c>
      <c r="G75" s="3" t="s">
        <v>61</v>
      </c>
      <c r="H75" s="3" t="s">
        <v>3</v>
      </c>
      <c r="I75" s="3">
        <f>I63*J75</f>
        <v>20</v>
      </c>
      <c r="J75" s="3">
        <v>13.157894736842104</v>
      </c>
      <c r="K75" s="3">
        <v>13.157895</v>
      </c>
      <c r="O75" s="3">
        <f t="shared" si="21"/>
        <v>142884.67000000001</v>
      </c>
      <c r="P75" s="3">
        <f t="shared" si="22"/>
        <v>142884.67000000001</v>
      </c>
      <c r="Q75" s="3">
        <f t="shared" si="62"/>
        <v>0</v>
      </c>
      <c r="R75" s="3">
        <f t="shared" si="63"/>
        <v>0</v>
      </c>
      <c r="S75" s="3">
        <f t="shared" si="23"/>
        <v>0</v>
      </c>
      <c r="T75" s="3">
        <f t="shared" si="24"/>
        <v>0</v>
      </c>
      <c r="U75" s="3">
        <f t="shared" si="25"/>
        <v>0</v>
      </c>
      <c r="V75" s="3">
        <f t="shared" si="26"/>
        <v>0</v>
      </c>
      <c r="W75" s="3">
        <f t="shared" si="27"/>
        <v>0</v>
      </c>
      <c r="X75" s="3">
        <f t="shared" si="64"/>
        <v>0</v>
      </c>
      <c r="Y75" s="3">
        <f t="shared" si="65"/>
        <v>0</v>
      </c>
      <c r="AA75" s="3">
        <v>86551703</v>
      </c>
      <c r="AB75" s="3">
        <f t="shared" si="28"/>
        <v>726.04</v>
      </c>
      <c r="AC75" s="3">
        <f t="shared" si="66"/>
        <v>726.04</v>
      </c>
      <c r="AD75" s="3">
        <f t="shared" si="67"/>
        <v>0</v>
      </c>
      <c r="AE75" s="3">
        <f t="shared" si="68"/>
        <v>0</v>
      </c>
      <c r="AF75" s="3">
        <f t="shared" si="69"/>
        <v>0</v>
      </c>
      <c r="AG75" s="3">
        <f t="shared" si="29"/>
        <v>0</v>
      </c>
      <c r="AH75" s="3">
        <f t="shared" si="70"/>
        <v>0</v>
      </c>
      <c r="AI75" s="3">
        <f t="shared" si="71"/>
        <v>0</v>
      </c>
      <c r="AJ75" s="3">
        <f t="shared" si="30"/>
        <v>0</v>
      </c>
      <c r="AK75" s="3">
        <v>726.04</v>
      </c>
      <c r="AL75" s="3">
        <v>726.04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109</v>
      </c>
      <c r="AU75" s="3">
        <v>61</v>
      </c>
      <c r="AV75" s="3">
        <v>1</v>
      </c>
      <c r="AW75" s="3">
        <v>1</v>
      </c>
      <c r="AZ75" s="3">
        <v>1</v>
      </c>
      <c r="BA75" s="3">
        <v>1</v>
      </c>
      <c r="BB75" s="3">
        <v>1</v>
      </c>
      <c r="BC75" s="3">
        <v>9.84</v>
      </c>
      <c r="BD75" s="3" t="s">
        <v>3</v>
      </c>
      <c r="BE75" s="3" t="s">
        <v>3</v>
      </c>
      <c r="BF75" s="3" t="s">
        <v>3</v>
      </c>
      <c r="BG75" s="3" t="s">
        <v>3</v>
      </c>
      <c r="BH75" s="3">
        <v>3</v>
      </c>
      <c r="BI75" s="3">
        <v>1</v>
      </c>
      <c r="BJ75" s="3" t="s">
        <v>3</v>
      </c>
      <c r="BM75" s="3">
        <v>23</v>
      </c>
      <c r="BN75" s="3">
        <v>0</v>
      </c>
      <c r="BO75" s="3" t="s">
        <v>3</v>
      </c>
      <c r="BP75" s="3">
        <v>0</v>
      </c>
      <c r="BQ75" s="3">
        <v>30</v>
      </c>
      <c r="BR75" s="3">
        <v>0</v>
      </c>
      <c r="BS75" s="3">
        <v>1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 t="s">
        <v>3</v>
      </c>
      <c r="BZ75" s="3">
        <v>109</v>
      </c>
      <c r="CA75" s="3">
        <v>61</v>
      </c>
      <c r="CB75" s="3" t="s">
        <v>3</v>
      </c>
      <c r="CE75" s="3">
        <v>1566</v>
      </c>
      <c r="CF75" s="3">
        <v>0</v>
      </c>
      <c r="CG75" s="3">
        <v>0</v>
      </c>
      <c r="CM75" s="3">
        <v>0</v>
      </c>
      <c r="CN75" s="3" t="s">
        <v>3</v>
      </c>
      <c r="CO75" s="3">
        <v>0</v>
      </c>
      <c r="CP75" s="3">
        <f t="shared" si="31"/>
        <v>142884.67000000001</v>
      </c>
      <c r="CQ75" s="3">
        <f t="shared" si="32"/>
        <v>7144.23</v>
      </c>
      <c r="CR75" s="3">
        <f t="shared" si="72"/>
        <v>0</v>
      </c>
      <c r="CS75" s="3">
        <f t="shared" si="73"/>
        <v>0</v>
      </c>
      <c r="CT75" s="3">
        <f t="shared" si="33"/>
        <v>0</v>
      </c>
      <c r="CU75" s="3">
        <f t="shared" si="34"/>
        <v>0</v>
      </c>
      <c r="CV75" s="3">
        <f t="shared" si="35"/>
        <v>0</v>
      </c>
      <c r="CW75" s="3">
        <f t="shared" si="36"/>
        <v>0</v>
      </c>
      <c r="CX75" s="3">
        <f t="shared" si="37"/>
        <v>0</v>
      </c>
      <c r="CY75" s="3">
        <f t="shared" si="74"/>
        <v>0</v>
      </c>
      <c r="CZ75" s="3">
        <f t="shared" si="75"/>
        <v>0</v>
      </c>
      <c r="DC75" s="3" t="s">
        <v>3</v>
      </c>
      <c r="DD75" s="3" t="s">
        <v>3</v>
      </c>
      <c r="DE75" s="3" t="s">
        <v>3</v>
      </c>
      <c r="DF75" s="3" t="s">
        <v>3</v>
      </c>
      <c r="DG75" s="3" t="s">
        <v>3</v>
      </c>
      <c r="DH75" s="3" t="s">
        <v>3</v>
      </c>
      <c r="DI75" s="3" t="s">
        <v>3</v>
      </c>
      <c r="DJ75" s="3" t="s">
        <v>3</v>
      </c>
      <c r="DK75" s="3" t="s">
        <v>3</v>
      </c>
      <c r="DL75" s="3" t="s">
        <v>3</v>
      </c>
      <c r="DM75" s="3" t="s">
        <v>3</v>
      </c>
      <c r="DN75" s="3">
        <v>0</v>
      </c>
      <c r="DO75" s="3">
        <v>0</v>
      </c>
      <c r="DP75" s="3">
        <v>1</v>
      </c>
      <c r="DQ75" s="3">
        <v>1</v>
      </c>
      <c r="DZ75" s="3" t="s">
        <v>3</v>
      </c>
      <c r="EA75" s="3" t="s">
        <v>3</v>
      </c>
      <c r="EB75" s="3" t="s">
        <v>3</v>
      </c>
      <c r="EC75" s="3" t="s">
        <v>3</v>
      </c>
      <c r="EE75" s="3">
        <v>85635395</v>
      </c>
      <c r="EF75" s="3">
        <v>30</v>
      </c>
      <c r="EG75" s="3" t="s">
        <v>28</v>
      </c>
      <c r="EH75" s="3">
        <v>0</v>
      </c>
      <c r="EI75" s="3" t="s">
        <v>3</v>
      </c>
      <c r="EJ75" s="3">
        <v>1</v>
      </c>
      <c r="EK75" s="3">
        <v>23</v>
      </c>
      <c r="EL75" s="3" t="s">
        <v>29</v>
      </c>
      <c r="EM75" s="3" t="s">
        <v>30</v>
      </c>
      <c r="EO75" s="3" t="s">
        <v>3</v>
      </c>
      <c r="EQ75" s="3">
        <v>0</v>
      </c>
      <c r="ER75" s="3">
        <v>726.04</v>
      </c>
      <c r="ES75" s="3">
        <v>726.04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Z75" s="3">
        <v>5</v>
      </c>
      <c r="FC75" s="3">
        <v>1</v>
      </c>
      <c r="FD75" s="3">
        <v>18</v>
      </c>
      <c r="FF75" s="3">
        <v>8545</v>
      </c>
      <c r="FQ75" s="3">
        <v>0</v>
      </c>
      <c r="FR75" s="3">
        <v>0</v>
      </c>
      <c r="FS75" s="3">
        <v>0</v>
      </c>
      <c r="FX75" s="3">
        <v>109</v>
      </c>
      <c r="FY75" s="3">
        <v>61</v>
      </c>
      <c r="GA75" s="3" t="s">
        <v>62</v>
      </c>
      <c r="GD75" s="3">
        <v>1</v>
      </c>
      <c r="GF75" s="3">
        <v>-1830095872</v>
      </c>
      <c r="GG75" s="3">
        <v>2</v>
      </c>
      <c r="GH75" s="3">
        <v>3</v>
      </c>
      <c r="GI75" s="3">
        <v>5</v>
      </c>
      <c r="GJ75" s="3">
        <v>0</v>
      </c>
      <c r="GK75" s="3">
        <v>0</v>
      </c>
      <c r="GL75" s="3">
        <f t="shared" si="38"/>
        <v>0</v>
      </c>
      <c r="GM75" s="3">
        <f t="shared" si="39"/>
        <v>142884.67000000001</v>
      </c>
      <c r="GN75" s="3">
        <f t="shared" si="40"/>
        <v>142884.67000000001</v>
      </c>
      <c r="GO75" s="3">
        <f t="shared" si="41"/>
        <v>0</v>
      </c>
      <c r="GP75" s="3">
        <f t="shared" si="42"/>
        <v>0</v>
      </c>
      <c r="GR75" s="3">
        <v>1</v>
      </c>
      <c r="GS75" s="3">
        <v>1</v>
      </c>
      <c r="GT75" s="3">
        <v>0</v>
      </c>
      <c r="GU75" s="3" t="s">
        <v>3</v>
      </c>
      <c r="GV75" s="3">
        <f t="shared" si="43"/>
        <v>0</v>
      </c>
      <c r="GW75" s="3">
        <v>1</v>
      </c>
      <c r="GX75" s="3">
        <f t="shared" si="44"/>
        <v>0</v>
      </c>
      <c r="HA75" s="3">
        <v>0</v>
      </c>
      <c r="HB75" s="3">
        <v>0</v>
      </c>
      <c r="HC75" s="3">
        <f t="shared" si="45"/>
        <v>0</v>
      </c>
      <c r="HE75" s="3" t="s">
        <v>37</v>
      </c>
      <c r="HF75" s="3" t="s">
        <v>38</v>
      </c>
      <c r="HM75" s="3" t="s">
        <v>3</v>
      </c>
      <c r="HN75" s="3" t="s">
        <v>3</v>
      </c>
      <c r="HO75" s="3" t="s">
        <v>3</v>
      </c>
      <c r="HP75" s="3" t="s">
        <v>3</v>
      </c>
      <c r="HQ75" s="3" t="s">
        <v>3</v>
      </c>
      <c r="HS75" s="3">
        <v>0</v>
      </c>
      <c r="IK75" s="3">
        <v>0</v>
      </c>
    </row>
    <row r="76" spans="1:255" x14ac:dyDescent="0.25">
      <c r="A76" s="2">
        <v>18</v>
      </c>
      <c r="B76" s="2">
        <v>1</v>
      </c>
      <c r="C76" s="2">
        <v>86</v>
      </c>
      <c r="D76" s="2"/>
      <c r="E76" s="2" t="s">
        <v>106</v>
      </c>
      <c r="F76" s="2" t="s">
        <v>64</v>
      </c>
      <c r="G76" s="2" t="s">
        <v>65</v>
      </c>
      <c r="H76" s="2" t="s">
        <v>3</v>
      </c>
      <c r="I76" s="2">
        <f>I62*J76</f>
        <v>13</v>
      </c>
      <c r="J76" s="2">
        <v>8.5526315789473681</v>
      </c>
      <c r="K76" s="2">
        <v>8.5526315999999998</v>
      </c>
      <c r="L76" s="2"/>
      <c r="M76" s="2"/>
      <c r="N76" s="2"/>
      <c r="O76" s="2">
        <f t="shared" si="21"/>
        <v>10164.18</v>
      </c>
      <c r="P76" s="2">
        <f t="shared" si="22"/>
        <v>10164.18</v>
      </c>
      <c r="Q76" s="2">
        <f t="shared" si="62"/>
        <v>0</v>
      </c>
      <c r="R76" s="2">
        <f t="shared" si="63"/>
        <v>0</v>
      </c>
      <c r="S76" s="2">
        <f t="shared" si="23"/>
        <v>0</v>
      </c>
      <c r="T76" s="2">
        <f t="shared" si="24"/>
        <v>0</v>
      </c>
      <c r="U76" s="2">
        <f t="shared" si="25"/>
        <v>0</v>
      </c>
      <c r="V76" s="2">
        <f t="shared" si="26"/>
        <v>0</v>
      </c>
      <c r="W76" s="2">
        <f t="shared" si="27"/>
        <v>0</v>
      </c>
      <c r="X76" s="2">
        <f t="shared" si="64"/>
        <v>0</v>
      </c>
      <c r="Y76" s="2">
        <f t="shared" si="65"/>
        <v>0</v>
      </c>
      <c r="Z76" s="2"/>
      <c r="AA76" s="2">
        <v>86551701</v>
      </c>
      <c r="AB76" s="2">
        <f t="shared" si="28"/>
        <v>781.86</v>
      </c>
      <c r="AC76" s="2">
        <f t="shared" si="66"/>
        <v>781.86</v>
      </c>
      <c r="AD76" s="2">
        <f t="shared" si="67"/>
        <v>0</v>
      </c>
      <c r="AE76" s="2">
        <f t="shared" si="68"/>
        <v>0</v>
      </c>
      <c r="AF76" s="2">
        <f t="shared" si="69"/>
        <v>0</v>
      </c>
      <c r="AG76" s="2">
        <f t="shared" si="29"/>
        <v>0</v>
      </c>
      <c r="AH76" s="2">
        <f t="shared" si="70"/>
        <v>0</v>
      </c>
      <c r="AI76" s="2">
        <f t="shared" si="71"/>
        <v>0</v>
      </c>
      <c r="AJ76" s="2">
        <f t="shared" si="30"/>
        <v>0</v>
      </c>
      <c r="AK76" s="2">
        <v>781.86</v>
      </c>
      <c r="AL76" s="2">
        <v>781.86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109</v>
      </c>
      <c r="AU76" s="2">
        <v>61</v>
      </c>
      <c r="AV76" s="2">
        <v>1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3</v>
      </c>
      <c r="BI76" s="2">
        <v>1</v>
      </c>
      <c r="BJ76" s="2" t="s">
        <v>3</v>
      </c>
      <c r="BK76" s="2"/>
      <c r="BL76" s="2"/>
      <c r="BM76" s="2">
        <v>23</v>
      </c>
      <c r="BN76" s="2">
        <v>0</v>
      </c>
      <c r="BO76" s="2" t="s">
        <v>3</v>
      </c>
      <c r="BP76" s="2">
        <v>0</v>
      </c>
      <c r="BQ76" s="2">
        <v>30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109</v>
      </c>
      <c r="CA76" s="2">
        <v>61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3</v>
      </c>
      <c r="CO76" s="2">
        <v>0</v>
      </c>
      <c r="CP76" s="2">
        <f t="shared" si="31"/>
        <v>10164.18</v>
      </c>
      <c r="CQ76" s="2">
        <f t="shared" si="32"/>
        <v>781.86</v>
      </c>
      <c r="CR76" s="2">
        <f t="shared" si="72"/>
        <v>0</v>
      </c>
      <c r="CS76" s="2">
        <f t="shared" si="73"/>
        <v>0</v>
      </c>
      <c r="CT76" s="2">
        <f t="shared" si="33"/>
        <v>0</v>
      </c>
      <c r="CU76" s="2">
        <f t="shared" si="34"/>
        <v>0</v>
      </c>
      <c r="CV76" s="2">
        <f t="shared" si="35"/>
        <v>0</v>
      </c>
      <c r="CW76" s="2">
        <f t="shared" si="36"/>
        <v>0</v>
      </c>
      <c r="CX76" s="2">
        <f t="shared" si="37"/>
        <v>0</v>
      </c>
      <c r="CY76" s="2">
        <f t="shared" si="74"/>
        <v>0</v>
      </c>
      <c r="CZ76" s="2">
        <f t="shared" si="75"/>
        <v>0</v>
      </c>
      <c r="DA76" s="2"/>
      <c r="DB76" s="2"/>
      <c r="DC76" s="2" t="s">
        <v>3</v>
      </c>
      <c r="DD76" s="2" t="s">
        <v>3</v>
      </c>
      <c r="DE76" s="2" t="s">
        <v>3</v>
      </c>
      <c r="DF76" s="2" t="s">
        <v>3</v>
      </c>
      <c r="DG76" s="2" t="s">
        <v>3</v>
      </c>
      <c r="DH76" s="2" t="s">
        <v>3</v>
      </c>
      <c r="DI76" s="2" t="s">
        <v>3</v>
      </c>
      <c r="DJ76" s="2" t="s">
        <v>3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/>
      <c r="DV76" s="2"/>
      <c r="DW76" s="2"/>
      <c r="DX76" s="2"/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85635395</v>
      </c>
      <c r="EF76" s="2">
        <v>30</v>
      </c>
      <c r="EG76" s="2" t="s">
        <v>28</v>
      </c>
      <c r="EH76" s="2">
        <v>0</v>
      </c>
      <c r="EI76" s="2" t="s">
        <v>3</v>
      </c>
      <c r="EJ76" s="2">
        <v>1</v>
      </c>
      <c r="EK76" s="2">
        <v>23</v>
      </c>
      <c r="EL76" s="2" t="s">
        <v>29</v>
      </c>
      <c r="EM76" s="2" t="s">
        <v>30</v>
      </c>
      <c r="EN76" s="2"/>
      <c r="EO76" s="2" t="s">
        <v>3</v>
      </c>
      <c r="EP76" s="2"/>
      <c r="EQ76" s="2">
        <v>0</v>
      </c>
      <c r="ER76" s="2">
        <v>0</v>
      </c>
      <c r="ES76" s="2">
        <v>781.86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109</v>
      </c>
      <c r="FY76" s="2">
        <v>61</v>
      </c>
      <c r="FZ76" s="2"/>
      <c r="GA76" s="2" t="s">
        <v>66</v>
      </c>
      <c r="GB76" s="2"/>
      <c r="GC76" s="2"/>
      <c r="GD76" s="2">
        <v>1</v>
      </c>
      <c r="GE76" s="2"/>
      <c r="GF76" s="2">
        <v>-1794134594</v>
      </c>
      <c r="GG76" s="2">
        <v>2</v>
      </c>
      <c r="GH76" s="2">
        <v>4</v>
      </c>
      <c r="GI76" s="2">
        <v>-2</v>
      </c>
      <c r="GJ76" s="2">
        <v>0</v>
      </c>
      <c r="GK76" s="2">
        <v>0</v>
      </c>
      <c r="GL76" s="2">
        <f t="shared" si="38"/>
        <v>0</v>
      </c>
      <c r="GM76" s="2">
        <f t="shared" si="39"/>
        <v>10164.18</v>
      </c>
      <c r="GN76" s="2">
        <f t="shared" si="40"/>
        <v>10164.18</v>
      </c>
      <c r="GO76" s="2">
        <f t="shared" si="41"/>
        <v>0</v>
      </c>
      <c r="GP76" s="2">
        <f t="shared" si="42"/>
        <v>0</v>
      </c>
      <c r="GQ76" s="2"/>
      <c r="GR76" s="2">
        <v>0</v>
      </c>
      <c r="GS76" s="2">
        <v>2</v>
      </c>
      <c r="GT76" s="2">
        <v>0</v>
      </c>
      <c r="GU76" s="2" t="s">
        <v>3</v>
      </c>
      <c r="GV76" s="2">
        <f t="shared" si="43"/>
        <v>0</v>
      </c>
      <c r="GW76" s="2">
        <v>1</v>
      </c>
      <c r="GX76" s="2">
        <f t="shared" si="44"/>
        <v>0</v>
      </c>
      <c r="GY76" s="2"/>
      <c r="GZ76" s="2"/>
      <c r="HA76" s="2">
        <v>0</v>
      </c>
      <c r="HB76" s="2">
        <v>0</v>
      </c>
      <c r="HC76" s="2">
        <f t="shared" si="45"/>
        <v>0</v>
      </c>
      <c r="HD76" s="2"/>
      <c r="HE76" s="2" t="s">
        <v>37</v>
      </c>
      <c r="HF76" s="2" t="s">
        <v>38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5">
      <c r="A77" s="3">
        <v>18</v>
      </c>
      <c r="B77" s="3">
        <v>1</v>
      </c>
      <c r="C77" s="3">
        <v>107</v>
      </c>
      <c r="E77" s="3" t="s">
        <v>106</v>
      </c>
      <c r="F77" s="3" t="s">
        <v>64</v>
      </c>
      <c r="G77" s="3" t="s">
        <v>65</v>
      </c>
      <c r="H77" s="3" t="s">
        <v>3</v>
      </c>
      <c r="I77" s="3">
        <f>I63*J77</f>
        <v>13</v>
      </c>
      <c r="J77" s="3">
        <v>8.5526315789473681</v>
      </c>
      <c r="K77" s="3">
        <v>8.5526315999999998</v>
      </c>
      <c r="O77" s="3">
        <f t="shared" si="21"/>
        <v>100015.53</v>
      </c>
      <c r="P77" s="3">
        <f t="shared" si="22"/>
        <v>100015.53</v>
      </c>
      <c r="Q77" s="3">
        <f t="shared" si="62"/>
        <v>0</v>
      </c>
      <c r="R77" s="3">
        <f t="shared" si="63"/>
        <v>0</v>
      </c>
      <c r="S77" s="3">
        <f t="shared" si="23"/>
        <v>0</v>
      </c>
      <c r="T77" s="3">
        <f t="shared" si="24"/>
        <v>0</v>
      </c>
      <c r="U77" s="3">
        <f t="shared" si="25"/>
        <v>0</v>
      </c>
      <c r="V77" s="3">
        <f t="shared" si="26"/>
        <v>0</v>
      </c>
      <c r="W77" s="3">
        <f t="shared" si="27"/>
        <v>0</v>
      </c>
      <c r="X77" s="3">
        <f t="shared" si="64"/>
        <v>0</v>
      </c>
      <c r="Y77" s="3">
        <f t="shared" si="65"/>
        <v>0</v>
      </c>
      <c r="AA77" s="3">
        <v>86551703</v>
      </c>
      <c r="AB77" s="3">
        <f t="shared" si="28"/>
        <v>781.86</v>
      </c>
      <c r="AC77" s="3">
        <f t="shared" si="66"/>
        <v>781.86</v>
      </c>
      <c r="AD77" s="3">
        <f t="shared" si="67"/>
        <v>0</v>
      </c>
      <c r="AE77" s="3">
        <f t="shared" si="68"/>
        <v>0</v>
      </c>
      <c r="AF77" s="3">
        <f t="shared" si="69"/>
        <v>0</v>
      </c>
      <c r="AG77" s="3">
        <f t="shared" si="29"/>
        <v>0</v>
      </c>
      <c r="AH77" s="3">
        <f t="shared" si="70"/>
        <v>0</v>
      </c>
      <c r="AI77" s="3">
        <f t="shared" si="71"/>
        <v>0</v>
      </c>
      <c r="AJ77" s="3">
        <f t="shared" si="30"/>
        <v>0</v>
      </c>
      <c r="AK77" s="3">
        <v>781.86</v>
      </c>
      <c r="AL77" s="3">
        <v>781.86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109</v>
      </c>
      <c r="AU77" s="3">
        <v>61</v>
      </c>
      <c r="AV77" s="3">
        <v>1</v>
      </c>
      <c r="AW77" s="3">
        <v>1</v>
      </c>
      <c r="AZ77" s="3">
        <v>1</v>
      </c>
      <c r="BA77" s="3">
        <v>1</v>
      </c>
      <c r="BB77" s="3">
        <v>1</v>
      </c>
      <c r="BC77" s="3">
        <v>9.84</v>
      </c>
      <c r="BD77" s="3" t="s">
        <v>3</v>
      </c>
      <c r="BE77" s="3" t="s">
        <v>3</v>
      </c>
      <c r="BF77" s="3" t="s">
        <v>3</v>
      </c>
      <c r="BG77" s="3" t="s">
        <v>3</v>
      </c>
      <c r="BH77" s="3">
        <v>3</v>
      </c>
      <c r="BI77" s="3">
        <v>1</v>
      </c>
      <c r="BJ77" s="3" t="s">
        <v>3</v>
      </c>
      <c r="BM77" s="3">
        <v>23</v>
      </c>
      <c r="BN77" s="3">
        <v>0</v>
      </c>
      <c r="BO77" s="3" t="s">
        <v>3</v>
      </c>
      <c r="BP77" s="3">
        <v>0</v>
      </c>
      <c r="BQ77" s="3">
        <v>30</v>
      </c>
      <c r="BR77" s="3">
        <v>0</v>
      </c>
      <c r="BS77" s="3">
        <v>1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 t="s">
        <v>3</v>
      </c>
      <c r="BZ77" s="3">
        <v>109</v>
      </c>
      <c r="CA77" s="3">
        <v>61</v>
      </c>
      <c r="CB77" s="3" t="s">
        <v>3</v>
      </c>
      <c r="CE77" s="3">
        <v>1566</v>
      </c>
      <c r="CF77" s="3">
        <v>0</v>
      </c>
      <c r="CG77" s="3">
        <v>0</v>
      </c>
      <c r="CM77" s="3">
        <v>0</v>
      </c>
      <c r="CN77" s="3" t="s">
        <v>3</v>
      </c>
      <c r="CO77" s="3">
        <v>0</v>
      </c>
      <c r="CP77" s="3">
        <f t="shared" si="31"/>
        <v>100015.53</v>
      </c>
      <c r="CQ77" s="3">
        <f t="shared" si="32"/>
        <v>7693.5</v>
      </c>
      <c r="CR77" s="3">
        <f t="shared" si="72"/>
        <v>0</v>
      </c>
      <c r="CS77" s="3">
        <f t="shared" si="73"/>
        <v>0</v>
      </c>
      <c r="CT77" s="3">
        <f t="shared" si="33"/>
        <v>0</v>
      </c>
      <c r="CU77" s="3">
        <f t="shared" si="34"/>
        <v>0</v>
      </c>
      <c r="CV77" s="3">
        <f t="shared" si="35"/>
        <v>0</v>
      </c>
      <c r="CW77" s="3">
        <f t="shared" si="36"/>
        <v>0</v>
      </c>
      <c r="CX77" s="3">
        <f t="shared" si="37"/>
        <v>0</v>
      </c>
      <c r="CY77" s="3">
        <f t="shared" si="74"/>
        <v>0</v>
      </c>
      <c r="CZ77" s="3">
        <f t="shared" si="75"/>
        <v>0</v>
      </c>
      <c r="DC77" s="3" t="s">
        <v>3</v>
      </c>
      <c r="DD77" s="3" t="s">
        <v>3</v>
      </c>
      <c r="DE77" s="3" t="s">
        <v>3</v>
      </c>
      <c r="DF77" s="3" t="s">
        <v>3</v>
      </c>
      <c r="DG77" s="3" t="s">
        <v>3</v>
      </c>
      <c r="DH77" s="3" t="s">
        <v>3</v>
      </c>
      <c r="DI77" s="3" t="s">
        <v>3</v>
      </c>
      <c r="DJ77" s="3" t="s">
        <v>3</v>
      </c>
      <c r="DK77" s="3" t="s">
        <v>3</v>
      </c>
      <c r="DL77" s="3" t="s">
        <v>3</v>
      </c>
      <c r="DM77" s="3" t="s">
        <v>3</v>
      </c>
      <c r="DN77" s="3">
        <v>0</v>
      </c>
      <c r="DO77" s="3">
        <v>0</v>
      </c>
      <c r="DP77" s="3">
        <v>1</v>
      </c>
      <c r="DQ77" s="3">
        <v>1</v>
      </c>
      <c r="DZ77" s="3" t="s">
        <v>3</v>
      </c>
      <c r="EA77" s="3" t="s">
        <v>3</v>
      </c>
      <c r="EB77" s="3" t="s">
        <v>3</v>
      </c>
      <c r="EC77" s="3" t="s">
        <v>3</v>
      </c>
      <c r="EE77" s="3">
        <v>85635395</v>
      </c>
      <c r="EF77" s="3">
        <v>30</v>
      </c>
      <c r="EG77" s="3" t="s">
        <v>28</v>
      </c>
      <c r="EH77" s="3">
        <v>0</v>
      </c>
      <c r="EI77" s="3" t="s">
        <v>3</v>
      </c>
      <c r="EJ77" s="3">
        <v>1</v>
      </c>
      <c r="EK77" s="3">
        <v>23</v>
      </c>
      <c r="EL77" s="3" t="s">
        <v>29</v>
      </c>
      <c r="EM77" s="3" t="s">
        <v>30</v>
      </c>
      <c r="EO77" s="3" t="s">
        <v>3</v>
      </c>
      <c r="EQ77" s="3">
        <v>0</v>
      </c>
      <c r="ER77" s="3">
        <v>781.86</v>
      </c>
      <c r="ES77" s="3">
        <v>781.86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Z77" s="3">
        <v>5</v>
      </c>
      <c r="FC77" s="3">
        <v>1</v>
      </c>
      <c r="FD77" s="3">
        <v>18</v>
      </c>
      <c r="FF77" s="3">
        <v>9202</v>
      </c>
      <c r="FQ77" s="3">
        <v>0</v>
      </c>
      <c r="FR77" s="3">
        <v>0</v>
      </c>
      <c r="FS77" s="3">
        <v>0</v>
      </c>
      <c r="FX77" s="3">
        <v>109</v>
      </c>
      <c r="FY77" s="3">
        <v>61</v>
      </c>
      <c r="GA77" s="3" t="s">
        <v>66</v>
      </c>
      <c r="GD77" s="3">
        <v>1</v>
      </c>
      <c r="GF77" s="3">
        <v>-1794134594</v>
      </c>
      <c r="GG77" s="3">
        <v>2</v>
      </c>
      <c r="GH77" s="3">
        <v>3</v>
      </c>
      <c r="GI77" s="3">
        <v>5</v>
      </c>
      <c r="GJ77" s="3">
        <v>0</v>
      </c>
      <c r="GK77" s="3">
        <v>0</v>
      </c>
      <c r="GL77" s="3">
        <f t="shared" si="38"/>
        <v>0</v>
      </c>
      <c r="GM77" s="3">
        <f t="shared" si="39"/>
        <v>100015.53</v>
      </c>
      <c r="GN77" s="3">
        <f t="shared" si="40"/>
        <v>100015.53</v>
      </c>
      <c r="GO77" s="3">
        <f t="shared" si="41"/>
        <v>0</v>
      </c>
      <c r="GP77" s="3">
        <f t="shared" si="42"/>
        <v>0</v>
      </c>
      <c r="GR77" s="3">
        <v>1</v>
      </c>
      <c r="GS77" s="3">
        <v>1</v>
      </c>
      <c r="GT77" s="3">
        <v>0</v>
      </c>
      <c r="GU77" s="3" t="s">
        <v>3</v>
      </c>
      <c r="GV77" s="3">
        <f t="shared" si="43"/>
        <v>0</v>
      </c>
      <c r="GW77" s="3">
        <v>1</v>
      </c>
      <c r="GX77" s="3">
        <f t="shared" si="44"/>
        <v>0</v>
      </c>
      <c r="HA77" s="3">
        <v>0</v>
      </c>
      <c r="HB77" s="3">
        <v>0</v>
      </c>
      <c r="HC77" s="3">
        <f t="shared" si="45"/>
        <v>0</v>
      </c>
      <c r="HE77" s="3" t="s">
        <v>37</v>
      </c>
      <c r="HF77" s="3" t="s">
        <v>38</v>
      </c>
      <c r="HM77" s="3" t="s">
        <v>3</v>
      </c>
      <c r="HN77" s="3" t="s">
        <v>3</v>
      </c>
      <c r="HO77" s="3" t="s">
        <v>3</v>
      </c>
      <c r="HP77" s="3" t="s">
        <v>3</v>
      </c>
      <c r="HQ77" s="3" t="s">
        <v>3</v>
      </c>
      <c r="HS77" s="3">
        <v>0</v>
      </c>
      <c r="IK77" s="3">
        <v>0</v>
      </c>
    </row>
    <row r="78" spans="1:255" x14ac:dyDescent="0.25">
      <c r="A78" s="2">
        <v>18</v>
      </c>
      <c r="B78" s="2">
        <v>1</v>
      </c>
      <c r="C78" s="2">
        <v>87</v>
      </c>
      <c r="D78" s="2"/>
      <c r="E78" s="2" t="s">
        <v>107</v>
      </c>
      <c r="F78" s="2" t="s">
        <v>68</v>
      </c>
      <c r="G78" s="2" t="s">
        <v>69</v>
      </c>
      <c r="H78" s="2" t="s">
        <v>3</v>
      </c>
      <c r="I78" s="2">
        <f>I62*J78</f>
        <v>15</v>
      </c>
      <c r="J78" s="2">
        <v>9.8684210526315788</v>
      </c>
      <c r="K78" s="2">
        <v>9.8684209999999997</v>
      </c>
      <c r="L78" s="2"/>
      <c r="M78" s="2"/>
      <c r="N78" s="2"/>
      <c r="O78" s="2">
        <f t="shared" si="21"/>
        <v>12567.75</v>
      </c>
      <c r="P78" s="2">
        <f t="shared" si="22"/>
        <v>12567.75</v>
      </c>
      <c r="Q78" s="2">
        <f t="shared" si="62"/>
        <v>0</v>
      </c>
      <c r="R78" s="2">
        <f t="shared" si="63"/>
        <v>0</v>
      </c>
      <c r="S78" s="2">
        <f t="shared" si="23"/>
        <v>0</v>
      </c>
      <c r="T78" s="2">
        <f t="shared" si="24"/>
        <v>0</v>
      </c>
      <c r="U78" s="2">
        <f t="shared" si="25"/>
        <v>0</v>
      </c>
      <c r="V78" s="2">
        <f t="shared" si="26"/>
        <v>0</v>
      </c>
      <c r="W78" s="2">
        <f t="shared" si="27"/>
        <v>0</v>
      </c>
      <c r="X78" s="2">
        <f t="shared" si="64"/>
        <v>0</v>
      </c>
      <c r="Y78" s="2">
        <f t="shared" si="65"/>
        <v>0</v>
      </c>
      <c r="Z78" s="2"/>
      <c r="AA78" s="2">
        <v>86551701</v>
      </c>
      <c r="AB78" s="2">
        <f t="shared" si="28"/>
        <v>837.85</v>
      </c>
      <c r="AC78" s="2">
        <f t="shared" si="66"/>
        <v>837.85</v>
      </c>
      <c r="AD78" s="2">
        <f t="shared" si="67"/>
        <v>0</v>
      </c>
      <c r="AE78" s="2">
        <f t="shared" si="68"/>
        <v>0</v>
      </c>
      <c r="AF78" s="2">
        <f t="shared" si="69"/>
        <v>0</v>
      </c>
      <c r="AG78" s="2">
        <f t="shared" si="29"/>
        <v>0</v>
      </c>
      <c r="AH78" s="2">
        <f t="shared" si="70"/>
        <v>0</v>
      </c>
      <c r="AI78" s="2">
        <f t="shared" si="71"/>
        <v>0</v>
      </c>
      <c r="AJ78" s="2">
        <f t="shared" si="30"/>
        <v>0</v>
      </c>
      <c r="AK78" s="2">
        <v>837.84999999999991</v>
      </c>
      <c r="AL78" s="2">
        <v>837.84999999999991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109</v>
      </c>
      <c r="AU78" s="2">
        <v>61</v>
      </c>
      <c r="AV78" s="2">
        <v>1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3</v>
      </c>
      <c r="BI78" s="2">
        <v>1</v>
      </c>
      <c r="BJ78" s="2" t="s">
        <v>3</v>
      </c>
      <c r="BK78" s="2"/>
      <c r="BL78" s="2"/>
      <c r="BM78" s="2">
        <v>23</v>
      </c>
      <c r="BN78" s="2">
        <v>0</v>
      </c>
      <c r="BO78" s="2" t="s">
        <v>3</v>
      </c>
      <c r="BP78" s="2">
        <v>0</v>
      </c>
      <c r="BQ78" s="2">
        <v>30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109</v>
      </c>
      <c r="CA78" s="2">
        <v>61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3</v>
      </c>
      <c r="CO78" s="2">
        <v>0</v>
      </c>
      <c r="CP78" s="2">
        <f t="shared" si="31"/>
        <v>12567.75</v>
      </c>
      <c r="CQ78" s="2">
        <f t="shared" si="32"/>
        <v>837.85</v>
      </c>
      <c r="CR78" s="2">
        <f t="shared" si="72"/>
        <v>0</v>
      </c>
      <c r="CS78" s="2">
        <f t="shared" si="73"/>
        <v>0</v>
      </c>
      <c r="CT78" s="2">
        <f t="shared" si="33"/>
        <v>0</v>
      </c>
      <c r="CU78" s="2">
        <f t="shared" si="34"/>
        <v>0</v>
      </c>
      <c r="CV78" s="2">
        <f t="shared" si="35"/>
        <v>0</v>
      </c>
      <c r="CW78" s="2">
        <f t="shared" si="36"/>
        <v>0</v>
      </c>
      <c r="CX78" s="2">
        <f t="shared" si="37"/>
        <v>0</v>
      </c>
      <c r="CY78" s="2">
        <f t="shared" si="74"/>
        <v>0</v>
      </c>
      <c r="CZ78" s="2">
        <f t="shared" si="75"/>
        <v>0</v>
      </c>
      <c r="DA78" s="2"/>
      <c r="DB78" s="2"/>
      <c r="DC78" s="2" t="s">
        <v>3</v>
      </c>
      <c r="DD78" s="2" t="s">
        <v>3</v>
      </c>
      <c r="DE78" s="2" t="s">
        <v>3</v>
      </c>
      <c r="DF78" s="2" t="s">
        <v>3</v>
      </c>
      <c r="DG78" s="2" t="s">
        <v>3</v>
      </c>
      <c r="DH78" s="2" t="s">
        <v>3</v>
      </c>
      <c r="DI78" s="2" t="s">
        <v>3</v>
      </c>
      <c r="DJ78" s="2" t="s">
        <v>3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/>
      <c r="DV78" s="2"/>
      <c r="DW78" s="2"/>
      <c r="DX78" s="2"/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85635395</v>
      </c>
      <c r="EF78" s="2">
        <v>30</v>
      </c>
      <c r="EG78" s="2" t="s">
        <v>28</v>
      </c>
      <c r="EH78" s="2">
        <v>0</v>
      </c>
      <c r="EI78" s="2" t="s">
        <v>3</v>
      </c>
      <c r="EJ78" s="2">
        <v>1</v>
      </c>
      <c r="EK78" s="2">
        <v>23</v>
      </c>
      <c r="EL78" s="2" t="s">
        <v>29</v>
      </c>
      <c r="EM78" s="2" t="s">
        <v>30</v>
      </c>
      <c r="EN78" s="2"/>
      <c r="EO78" s="2" t="s">
        <v>3</v>
      </c>
      <c r="EP78" s="2"/>
      <c r="EQ78" s="2">
        <v>0</v>
      </c>
      <c r="ER78" s="2">
        <v>0</v>
      </c>
      <c r="ES78" s="2">
        <v>837.84999999999991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v>0</v>
      </c>
      <c r="FS78" s="2">
        <v>0</v>
      </c>
      <c r="FT78" s="2"/>
      <c r="FU78" s="2"/>
      <c r="FV78" s="2"/>
      <c r="FW78" s="2"/>
      <c r="FX78" s="2">
        <v>109</v>
      </c>
      <c r="FY78" s="2">
        <v>61</v>
      </c>
      <c r="FZ78" s="2"/>
      <c r="GA78" s="2" t="s">
        <v>70</v>
      </c>
      <c r="GB78" s="2"/>
      <c r="GC78" s="2"/>
      <c r="GD78" s="2">
        <v>1</v>
      </c>
      <c r="GE78" s="2"/>
      <c r="GF78" s="2">
        <v>708020071</v>
      </c>
      <c r="GG78" s="2">
        <v>2</v>
      </c>
      <c r="GH78" s="2">
        <v>4</v>
      </c>
      <c r="GI78" s="2">
        <v>-2</v>
      </c>
      <c r="GJ78" s="2">
        <v>0</v>
      </c>
      <c r="GK78" s="2">
        <v>0</v>
      </c>
      <c r="GL78" s="2">
        <f t="shared" si="38"/>
        <v>0</v>
      </c>
      <c r="GM78" s="2">
        <f t="shared" si="39"/>
        <v>12567.75</v>
      </c>
      <c r="GN78" s="2">
        <f t="shared" si="40"/>
        <v>12567.75</v>
      </c>
      <c r="GO78" s="2">
        <f t="shared" si="41"/>
        <v>0</v>
      </c>
      <c r="GP78" s="2">
        <f t="shared" si="42"/>
        <v>0</v>
      </c>
      <c r="GQ78" s="2"/>
      <c r="GR78" s="2">
        <v>0</v>
      </c>
      <c r="GS78" s="2">
        <v>2</v>
      </c>
      <c r="GT78" s="2">
        <v>0</v>
      </c>
      <c r="GU78" s="2" t="s">
        <v>3</v>
      </c>
      <c r="GV78" s="2">
        <f t="shared" si="43"/>
        <v>0</v>
      </c>
      <c r="GW78" s="2">
        <v>1</v>
      </c>
      <c r="GX78" s="2">
        <f t="shared" si="44"/>
        <v>0</v>
      </c>
      <c r="GY78" s="2"/>
      <c r="GZ78" s="2"/>
      <c r="HA78" s="2">
        <v>0</v>
      </c>
      <c r="HB78" s="2">
        <v>0</v>
      </c>
      <c r="HC78" s="2">
        <f t="shared" si="45"/>
        <v>0</v>
      </c>
      <c r="HD78" s="2"/>
      <c r="HE78" s="2" t="s">
        <v>37</v>
      </c>
      <c r="HF78" s="2" t="s">
        <v>38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5">
      <c r="A79" s="3">
        <v>18</v>
      </c>
      <c r="B79" s="3">
        <v>1</v>
      </c>
      <c r="C79" s="3">
        <v>108</v>
      </c>
      <c r="E79" s="3" t="s">
        <v>107</v>
      </c>
      <c r="F79" s="3" t="s">
        <v>68</v>
      </c>
      <c r="G79" s="3" t="s">
        <v>69</v>
      </c>
      <c r="H79" s="3" t="s">
        <v>3</v>
      </c>
      <c r="I79" s="3">
        <f>I63*J79</f>
        <v>15</v>
      </c>
      <c r="J79" s="3">
        <v>9.8684210526315788</v>
      </c>
      <c r="K79" s="3">
        <v>9.8684209999999997</v>
      </c>
      <c r="O79" s="3">
        <f t="shared" si="21"/>
        <v>123666.66</v>
      </c>
      <c r="P79" s="3">
        <f t="shared" si="22"/>
        <v>123666.66</v>
      </c>
      <c r="Q79" s="3">
        <f t="shared" si="62"/>
        <v>0</v>
      </c>
      <c r="R79" s="3">
        <f t="shared" si="63"/>
        <v>0</v>
      </c>
      <c r="S79" s="3">
        <f t="shared" si="23"/>
        <v>0</v>
      </c>
      <c r="T79" s="3">
        <f t="shared" si="24"/>
        <v>0</v>
      </c>
      <c r="U79" s="3">
        <f t="shared" si="25"/>
        <v>0</v>
      </c>
      <c r="V79" s="3">
        <f t="shared" si="26"/>
        <v>0</v>
      </c>
      <c r="W79" s="3">
        <f t="shared" si="27"/>
        <v>0</v>
      </c>
      <c r="X79" s="3">
        <f t="shared" si="64"/>
        <v>0</v>
      </c>
      <c r="Y79" s="3">
        <f t="shared" si="65"/>
        <v>0</v>
      </c>
      <c r="AA79" s="3">
        <v>86551703</v>
      </c>
      <c r="AB79" s="3">
        <f t="shared" si="28"/>
        <v>837.85</v>
      </c>
      <c r="AC79" s="3">
        <f t="shared" si="66"/>
        <v>837.85</v>
      </c>
      <c r="AD79" s="3">
        <f t="shared" si="67"/>
        <v>0</v>
      </c>
      <c r="AE79" s="3">
        <f t="shared" si="68"/>
        <v>0</v>
      </c>
      <c r="AF79" s="3">
        <f t="shared" si="69"/>
        <v>0</v>
      </c>
      <c r="AG79" s="3">
        <f t="shared" si="29"/>
        <v>0</v>
      </c>
      <c r="AH79" s="3">
        <f t="shared" si="70"/>
        <v>0</v>
      </c>
      <c r="AI79" s="3">
        <f t="shared" si="71"/>
        <v>0</v>
      </c>
      <c r="AJ79" s="3">
        <f t="shared" si="30"/>
        <v>0</v>
      </c>
      <c r="AK79" s="3">
        <v>837.84999999999991</v>
      </c>
      <c r="AL79" s="3">
        <v>837.84999999999991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109</v>
      </c>
      <c r="AU79" s="3">
        <v>61</v>
      </c>
      <c r="AV79" s="3">
        <v>1</v>
      </c>
      <c r="AW79" s="3">
        <v>1</v>
      </c>
      <c r="AZ79" s="3">
        <v>1</v>
      </c>
      <c r="BA79" s="3">
        <v>1</v>
      </c>
      <c r="BB79" s="3">
        <v>1</v>
      </c>
      <c r="BC79" s="3">
        <v>9.84</v>
      </c>
      <c r="BD79" s="3" t="s">
        <v>3</v>
      </c>
      <c r="BE79" s="3" t="s">
        <v>3</v>
      </c>
      <c r="BF79" s="3" t="s">
        <v>3</v>
      </c>
      <c r="BG79" s="3" t="s">
        <v>3</v>
      </c>
      <c r="BH79" s="3">
        <v>3</v>
      </c>
      <c r="BI79" s="3">
        <v>1</v>
      </c>
      <c r="BJ79" s="3" t="s">
        <v>3</v>
      </c>
      <c r="BM79" s="3">
        <v>23</v>
      </c>
      <c r="BN79" s="3">
        <v>0</v>
      </c>
      <c r="BO79" s="3" t="s">
        <v>3</v>
      </c>
      <c r="BP79" s="3">
        <v>0</v>
      </c>
      <c r="BQ79" s="3">
        <v>30</v>
      </c>
      <c r="BR79" s="3">
        <v>0</v>
      </c>
      <c r="BS79" s="3">
        <v>1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 t="s">
        <v>3</v>
      </c>
      <c r="BZ79" s="3">
        <v>109</v>
      </c>
      <c r="CA79" s="3">
        <v>61</v>
      </c>
      <c r="CB79" s="3" t="s">
        <v>3</v>
      </c>
      <c r="CE79" s="3">
        <v>1566</v>
      </c>
      <c r="CF79" s="3">
        <v>0</v>
      </c>
      <c r="CG79" s="3">
        <v>0</v>
      </c>
      <c r="CM79" s="3">
        <v>0</v>
      </c>
      <c r="CN79" s="3" t="s">
        <v>3</v>
      </c>
      <c r="CO79" s="3">
        <v>0</v>
      </c>
      <c r="CP79" s="3">
        <f t="shared" si="31"/>
        <v>123666.66</v>
      </c>
      <c r="CQ79" s="3">
        <f t="shared" si="32"/>
        <v>8244.44</v>
      </c>
      <c r="CR79" s="3">
        <f t="shared" si="72"/>
        <v>0</v>
      </c>
      <c r="CS79" s="3">
        <f t="shared" si="73"/>
        <v>0</v>
      </c>
      <c r="CT79" s="3">
        <f t="shared" si="33"/>
        <v>0</v>
      </c>
      <c r="CU79" s="3">
        <f t="shared" si="34"/>
        <v>0</v>
      </c>
      <c r="CV79" s="3">
        <f t="shared" si="35"/>
        <v>0</v>
      </c>
      <c r="CW79" s="3">
        <f t="shared" si="36"/>
        <v>0</v>
      </c>
      <c r="CX79" s="3">
        <f t="shared" si="37"/>
        <v>0</v>
      </c>
      <c r="CY79" s="3">
        <f t="shared" si="74"/>
        <v>0</v>
      </c>
      <c r="CZ79" s="3">
        <f t="shared" si="75"/>
        <v>0</v>
      </c>
      <c r="DC79" s="3" t="s">
        <v>3</v>
      </c>
      <c r="DD79" s="3" t="s">
        <v>3</v>
      </c>
      <c r="DE79" s="3" t="s">
        <v>3</v>
      </c>
      <c r="DF79" s="3" t="s">
        <v>3</v>
      </c>
      <c r="DG79" s="3" t="s">
        <v>3</v>
      </c>
      <c r="DH79" s="3" t="s">
        <v>3</v>
      </c>
      <c r="DI79" s="3" t="s">
        <v>3</v>
      </c>
      <c r="DJ79" s="3" t="s">
        <v>3</v>
      </c>
      <c r="DK79" s="3" t="s">
        <v>3</v>
      </c>
      <c r="DL79" s="3" t="s">
        <v>3</v>
      </c>
      <c r="DM79" s="3" t="s">
        <v>3</v>
      </c>
      <c r="DN79" s="3">
        <v>0</v>
      </c>
      <c r="DO79" s="3">
        <v>0</v>
      </c>
      <c r="DP79" s="3">
        <v>1</v>
      </c>
      <c r="DQ79" s="3">
        <v>1</v>
      </c>
      <c r="DZ79" s="3" t="s">
        <v>3</v>
      </c>
      <c r="EA79" s="3" t="s">
        <v>3</v>
      </c>
      <c r="EB79" s="3" t="s">
        <v>3</v>
      </c>
      <c r="EC79" s="3" t="s">
        <v>3</v>
      </c>
      <c r="EE79" s="3">
        <v>85635395</v>
      </c>
      <c r="EF79" s="3">
        <v>30</v>
      </c>
      <c r="EG79" s="3" t="s">
        <v>28</v>
      </c>
      <c r="EH79" s="3">
        <v>0</v>
      </c>
      <c r="EI79" s="3" t="s">
        <v>3</v>
      </c>
      <c r="EJ79" s="3">
        <v>1</v>
      </c>
      <c r="EK79" s="3">
        <v>23</v>
      </c>
      <c r="EL79" s="3" t="s">
        <v>29</v>
      </c>
      <c r="EM79" s="3" t="s">
        <v>30</v>
      </c>
      <c r="EO79" s="3" t="s">
        <v>3</v>
      </c>
      <c r="EQ79" s="3">
        <v>0</v>
      </c>
      <c r="ER79" s="3">
        <v>837.84999999999991</v>
      </c>
      <c r="ES79" s="3">
        <v>837.84999999999991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Z79" s="3">
        <v>5</v>
      </c>
      <c r="FC79" s="3">
        <v>1</v>
      </c>
      <c r="FD79" s="3">
        <v>18</v>
      </c>
      <c r="FF79" s="3">
        <v>9861</v>
      </c>
      <c r="FQ79" s="3">
        <v>0</v>
      </c>
      <c r="FR79" s="3">
        <v>0</v>
      </c>
      <c r="FS79" s="3">
        <v>0</v>
      </c>
      <c r="FX79" s="3">
        <v>109</v>
      </c>
      <c r="FY79" s="3">
        <v>61</v>
      </c>
      <c r="GA79" s="3" t="s">
        <v>70</v>
      </c>
      <c r="GD79" s="3">
        <v>1</v>
      </c>
      <c r="GF79" s="3">
        <v>708020071</v>
      </c>
      <c r="GG79" s="3">
        <v>2</v>
      </c>
      <c r="GH79" s="3">
        <v>3</v>
      </c>
      <c r="GI79" s="3">
        <v>5</v>
      </c>
      <c r="GJ79" s="3">
        <v>0</v>
      </c>
      <c r="GK79" s="3">
        <v>0</v>
      </c>
      <c r="GL79" s="3">
        <f t="shared" si="38"/>
        <v>0</v>
      </c>
      <c r="GM79" s="3">
        <f t="shared" si="39"/>
        <v>123666.66</v>
      </c>
      <c r="GN79" s="3">
        <f t="shared" si="40"/>
        <v>123666.66</v>
      </c>
      <c r="GO79" s="3">
        <f t="shared" si="41"/>
        <v>0</v>
      </c>
      <c r="GP79" s="3">
        <f t="shared" si="42"/>
        <v>0</v>
      </c>
      <c r="GR79" s="3">
        <v>1</v>
      </c>
      <c r="GS79" s="3">
        <v>1</v>
      </c>
      <c r="GT79" s="3">
        <v>0</v>
      </c>
      <c r="GU79" s="3" t="s">
        <v>3</v>
      </c>
      <c r="GV79" s="3">
        <f t="shared" si="43"/>
        <v>0</v>
      </c>
      <c r="GW79" s="3">
        <v>1</v>
      </c>
      <c r="GX79" s="3">
        <f t="shared" si="44"/>
        <v>0</v>
      </c>
      <c r="HA79" s="3">
        <v>0</v>
      </c>
      <c r="HB79" s="3">
        <v>0</v>
      </c>
      <c r="HC79" s="3">
        <f t="shared" si="45"/>
        <v>0</v>
      </c>
      <c r="HE79" s="3" t="s">
        <v>37</v>
      </c>
      <c r="HF79" s="3" t="s">
        <v>38</v>
      </c>
      <c r="HM79" s="3" t="s">
        <v>3</v>
      </c>
      <c r="HN79" s="3" t="s">
        <v>3</v>
      </c>
      <c r="HO79" s="3" t="s">
        <v>3</v>
      </c>
      <c r="HP79" s="3" t="s">
        <v>3</v>
      </c>
      <c r="HQ79" s="3" t="s">
        <v>3</v>
      </c>
      <c r="HS79" s="3">
        <v>0</v>
      </c>
      <c r="IK79" s="3">
        <v>0</v>
      </c>
    </row>
    <row r="80" spans="1:255" x14ac:dyDescent="0.25">
      <c r="A80" s="2">
        <v>18</v>
      </c>
      <c r="B80" s="2">
        <v>1</v>
      </c>
      <c r="C80" s="2">
        <v>76</v>
      </c>
      <c r="D80" s="2"/>
      <c r="E80" s="2" t="s">
        <v>108</v>
      </c>
      <c r="F80" s="2" t="s">
        <v>72</v>
      </c>
      <c r="G80" s="2" t="s">
        <v>73</v>
      </c>
      <c r="H80" s="2" t="s">
        <v>3</v>
      </c>
      <c r="I80" s="2">
        <f>I62*J80</f>
        <v>3</v>
      </c>
      <c r="J80" s="2">
        <v>1.9736842105263157</v>
      </c>
      <c r="K80" s="2">
        <v>1.973684</v>
      </c>
      <c r="L80" s="2"/>
      <c r="M80" s="2"/>
      <c r="N80" s="2"/>
      <c r="O80" s="2">
        <f t="shared" si="21"/>
        <v>2546.16</v>
      </c>
      <c r="P80" s="2">
        <f t="shared" si="22"/>
        <v>2546.16</v>
      </c>
      <c r="Q80" s="2">
        <f t="shared" si="62"/>
        <v>0</v>
      </c>
      <c r="R80" s="2">
        <f t="shared" si="63"/>
        <v>0</v>
      </c>
      <c r="S80" s="2">
        <f t="shared" si="23"/>
        <v>0</v>
      </c>
      <c r="T80" s="2">
        <f t="shared" si="24"/>
        <v>0</v>
      </c>
      <c r="U80" s="2">
        <f t="shared" si="25"/>
        <v>0</v>
      </c>
      <c r="V80" s="2">
        <f t="shared" si="26"/>
        <v>0</v>
      </c>
      <c r="W80" s="2">
        <f t="shared" si="27"/>
        <v>0</v>
      </c>
      <c r="X80" s="2">
        <f t="shared" si="64"/>
        <v>0</v>
      </c>
      <c r="Y80" s="2">
        <f t="shared" si="65"/>
        <v>0</v>
      </c>
      <c r="Z80" s="2"/>
      <c r="AA80" s="2">
        <v>86551701</v>
      </c>
      <c r="AB80" s="2">
        <f t="shared" si="28"/>
        <v>848.72</v>
      </c>
      <c r="AC80" s="2">
        <f t="shared" si="66"/>
        <v>848.72</v>
      </c>
      <c r="AD80" s="2">
        <f t="shared" si="67"/>
        <v>0</v>
      </c>
      <c r="AE80" s="2">
        <f t="shared" si="68"/>
        <v>0</v>
      </c>
      <c r="AF80" s="2">
        <f t="shared" si="69"/>
        <v>0</v>
      </c>
      <c r="AG80" s="2">
        <f t="shared" si="29"/>
        <v>0</v>
      </c>
      <c r="AH80" s="2">
        <f t="shared" si="70"/>
        <v>0</v>
      </c>
      <c r="AI80" s="2">
        <f t="shared" si="71"/>
        <v>0</v>
      </c>
      <c r="AJ80" s="2">
        <f t="shared" si="30"/>
        <v>0</v>
      </c>
      <c r="AK80" s="2">
        <v>848.72</v>
      </c>
      <c r="AL80" s="2">
        <v>848.72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109</v>
      </c>
      <c r="AU80" s="2">
        <v>61</v>
      </c>
      <c r="AV80" s="2">
        <v>1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3</v>
      </c>
      <c r="BI80" s="2">
        <v>1</v>
      </c>
      <c r="BJ80" s="2" t="s">
        <v>3</v>
      </c>
      <c r="BK80" s="2"/>
      <c r="BL80" s="2"/>
      <c r="BM80" s="2">
        <v>23</v>
      </c>
      <c r="BN80" s="2">
        <v>0</v>
      </c>
      <c r="BO80" s="2" t="s">
        <v>3</v>
      </c>
      <c r="BP80" s="2">
        <v>0</v>
      </c>
      <c r="BQ80" s="2">
        <v>30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109</v>
      </c>
      <c r="CA80" s="2">
        <v>61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3</v>
      </c>
      <c r="CO80" s="2">
        <v>0</v>
      </c>
      <c r="CP80" s="2">
        <f t="shared" si="31"/>
        <v>2546.16</v>
      </c>
      <c r="CQ80" s="2">
        <f t="shared" si="32"/>
        <v>848.72</v>
      </c>
      <c r="CR80" s="2">
        <f t="shared" si="72"/>
        <v>0</v>
      </c>
      <c r="CS80" s="2">
        <f t="shared" si="73"/>
        <v>0</v>
      </c>
      <c r="CT80" s="2">
        <f t="shared" si="33"/>
        <v>0</v>
      </c>
      <c r="CU80" s="2">
        <f t="shared" si="34"/>
        <v>0</v>
      </c>
      <c r="CV80" s="2">
        <f t="shared" si="35"/>
        <v>0</v>
      </c>
      <c r="CW80" s="2">
        <f t="shared" si="36"/>
        <v>0</v>
      </c>
      <c r="CX80" s="2">
        <f t="shared" si="37"/>
        <v>0</v>
      </c>
      <c r="CY80" s="2">
        <f t="shared" si="74"/>
        <v>0</v>
      </c>
      <c r="CZ80" s="2">
        <f t="shared" si="75"/>
        <v>0</v>
      </c>
      <c r="DA80" s="2"/>
      <c r="DB80" s="2"/>
      <c r="DC80" s="2" t="s">
        <v>3</v>
      </c>
      <c r="DD80" s="2" t="s">
        <v>3</v>
      </c>
      <c r="DE80" s="2" t="s">
        <v>3</v>
      </c>
      <c r="DF80" s="2" t="s">
        <v>3</v>
      </c>
      <c r="DG80" s="2" t="s">
        <v>3</v>
      </c>
      <c r="DH80" s="2" t="s">
        <v>3</v>
      </c>
      <c r="DI80" s="2" t="s">
        <v>3</v>
      </c>
      <c r="DJ80" s="2" t="s">
        <v>3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/>
      <c r="DV80" s="2"/>
      <c r="DW80" s="2"/>
      <c r="DX80" s="2"/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85635395</v>
      </c>
      <c r="EF80" s="2">
        <v>30</v>
      </c>
      <c r="EG80" s="2" t="s">
        <v>28</v>
      </c>
      <c r="EH80" s="2">
        <v>0</v>
      </c>
      <c r="EI80" s="2" t="s">
        <v>3</v>
      </c>
      <c r="EJ80" s="2">
        <v>1</v>
      </c>
      <c r="EK80" s="2">
        <v>23</v>
      </c>
      <c r="EL80" s="2" t="s">
        <v>29</v>
      </c>
      <c r="EM80" s="2" t="s">
        <v>30</v>
      </c>
      <c r="EN80" s="2"/>
      <c r="EO80" s="2" t="s">
        <v>3</v>
      </c>
      <c r="EP80" s="2"/>
      <c r="EQ80" s="2">
        <v>0</v>
      </c>
      <c r="ER80" s="2">
        <v>0</v>
      </c>
      <c r="ES80" s="2">
        <v>848.72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109</v>
      </c>
      <c r="FY80" s="2">
        <v>61</v>
      </c>
      <c r="FZ80" s="2"/>
      <c r="GA80" s="2" t="s">
        <v>74</v>
      </c>
      <c r="GB80" s="2"/>
      <c r="GC80" s="2"/>
      <c r="GD80" s="2">
        <v>1</v>
      </c>
      <c r="GE80" s="2"/>
      <c r="GF80" s="2">
        <v>-823927281</v>
      </c>
      <c r="GG80" s="2">
        <v>2</v>
      </c>
      <c r="GH80" s="2">
        <v>4</v>
      </c>
      <c r="GI80" s="2">
        <v>-2</v>
      </c>
      <c r="GJ80" s="2">
        <v>0</v>
      </c>
      <c r="GK80" s="2">
        <v>0</v>
      </c>
      <c r="GL80" s="2">
        <f t="shared" si="38"/>
        <v>0</v>
      </c>
      <c r="GM80" s="2">
        <f t="shared" si="39"/>
        <v>2546.16</v>
      </c>
      <c r="GN80" s="2">
        <f t="shared" si="40"/>
        <v>2546.16</v>
      </c>
      <c r="GO80" s="2">
        <f t="shared" si="41"/>
        <v>0</v>
      </c>
      <c r="GP80" s="2">
        <f t="shared" si="42"/>
        <v>0</v>
      </c>
      <c r="GQ80" s="2"/>
      <c r="GR80" s="2">
        <v>0</v>
      </c>
      <c r="GS80" s="2">
        <v>2</v>
      </c>
      <c r="GT80" s="2">
        <v>0</v>
      </c>
      <c r="GU80" s="2" t="s">
        <v>3</v>
      </c>
      <c r="GV80" s="2">
        <f t="shared" si="43"/>
        <v>0</v>
      </c>
      <c r="GW80" s="2">
        <v>1</v>
      </c>
      <c r="GX80" s="2">
        <f t="shared" si="44"/>
        <v>0</v>
      </c>
      <c r="GY80" s="2"/>
      <c r="GZ80" s="2"/>
      <c r="HA80" s="2">
        <v>0</v>
      </c>
      <c r="HB80" s="2">
        <v>0</v>
      </c>
      <c r="HC80" s="2">
        <f t="shared" si="45"/>
        <v>0</v>
      </c>
      <c r="HD80" s="2"/>
      <c r="HE80" s="2" t="s">
        <v>37</v>
      </c>
      <c r="HF80" s="2" t="s">
        <v>38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5">
      <c r="A81" s="3">
        <v>18</v>
      </c>
      <c r="B81" s="3">
        <v>1</v>
      </c>
      <c r="C81" s="3">
        <v>97</v>
      </c>
      <c r="E81" s="3" t="s">
        <v>108</v>
      </c>
      <c r="F81" s="3" t="s">
        <v>72</v>
      </c>
      <c r="G81" s="3" t="s">
        <v>73</v>
      </c>
      <c r="H81" s="3" t="s">
        <v>3</v>
      </c>
      <c r="I81" s="3">
        <f>I63*J81</f>
        <v>3</v>
      </c>
      <c r="J81" s="3">
        <v>1.9736842105263157</v>
      </c>
      <c r="K81" s="3">
        <v>1.973684</v>
      </c>
      <c r="O81" s="3">
        <f t="shared" si="21"/>
        <v>25054.21</v>
      </c>
      <c r="P81" s="3">
        <f t="shared" si="22"/>
        <v>25054.21</v>
      </c>
      <c r="Q81" s="3">
        <f t="shared" si="62"/>
        <v>0</v>
      </c>
      <c r="R81" s="3">
        <f t="shared" si="63"/>
        <v>0</v>
      </c>
      <c r="S81" s="3">
        <f t="shared" si="23"/>
        <v>0</v>
      </c>
      <c r="T81" s="3">
        <f t="shared" si="24"/>
        <v>0</v>
      </c>
      <c r="U81" s="3">
        <f t="shared" si="25"/>
        <v>0</v>
      </c>
      <c r="V81" s="3">
        <f t="shared" si="26"/>
        <v>0</v>
      </c>
      <c r="W81" s="3">
        <f t="shared" si="27"/>
        <v>0</v>
      </c>
      <c r="X81" s="3">
        <f t="shared" si="64"/>
        <v>0</v>
      </c>
      <c r="Y81" s="3">
        <f t="shared" si="65"/>
        <v>0</v>
      </c>
      <c r="AA81" s="3">
        <v>86551703</v>
      </c>
      <c r="AB81" s="3">
        <f t="shared" si="28"/>
        <v>848.72</v>
      </c>
      <c r="AC81" s="3">
        <f t="shared" si="66"/>
        <v>848.72</v>
      </c>
      <c r="AD81" s="3">
        <f t="shared" si="67"/>
        <v>0</v>
      </c>
      <c r="AE81" s="3">
        <f t="shared" si="68"/>
        <v>0</v>
      </c>
      <c r="AF81" s="3">
        <f t="shared" si="69"/>
        <v>0</v>
      </c>
      <c r="AG81" s="3">
        <f t="shared" si="29"/>
        <v>0</v>
      </c>
      <c r="AH81" s="3">
        <f t="shared" si="70"/>
        <v>0</v>
      </c>
      <c r="AI81" s="3">
        <f t="shared" si="71"/>
        <v>0</v>
      </c>
      <c r="AJ81" s="3">
        <f t="shared" si="30"/>
        <v>0</v>
      </c>
      <c r="AK81" s="3">
        <v>848.72</v>
      </c>
      <c r="AL81" s="3">
        <v>848.72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109</v>
      </c>
      <c r="AU81" s="3">
        <v>61</v>
      </c>
      <c r="AV81" s="3">
        <v>1</v>
      </c>
      <c r="AW81" s="3">
        <v>1</v>
      </c>
      <c r="AZ81" s="3">
        <v>1</v>
      </c>
      <c r="BA81" s="3">
        <v>1</v>
      </c>
      <c r="BB81" s="3">
        <v>1</v>
      </c>
      <c r="BC81" s="3">
        <v>9.84</v>
      </c>
      <c r="BD81" s="3" t="s">
        <v>3</v>
      </c>
      <c r="BE81" s="3" t="s">
        <v>3</v>
      </c>
      <c r="BF81" s="3" t="s">
        <v>3</v>
      </c>
      <c r="BG81" s="3" t="s">
        <v>3</v>
      </c>
      <c r="BH81" s="3">
        <v>3</v>
      </c>
      <c r="BI81" s="3">
        <v>1</v>
      </c>
      <c r="BJ81" s="3" t="s">
        <v>3</v>
      </c>
      <c r="BM81" s="3">
        <v>23</v>
      </c>
      <c r="BN81" s="3">
        <v>0</v>
      </c>
      <c r="BO81" s="3" t="s">
        <v>3</v>
      </c>
      <c r="BP81" s="3">
        <v>0</v>
      </c>
      <c r="BQ81" s="3">
        <v>30</v>
      </c>
      <c r="BR81" s="3">
        <v>0</v>
      </c>
      <c r="BS81" s="3">
        <v>1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 t="s">
        <v>3</v>
      </c>
      <c r="BZ81" s="3">
        <v>109</v>
      </c>
      <c r="CA81" s="3">
        <v>61</v>
      </c>
      <c r="CB81" s="3" t="s">
        <v>3</v>
      </c>
      <c r="CE81" s="3">
        <v>1566</v>
      </c>
      <c r="CF81" s="3">
        <v>0</v>
      </c>
      <c r="CG81" s="3">
        <v>0</v>
      </c>
      <c r="CM81" s="3">
        <v>0</v>
      </c>
      <c r="CN81" s="3" t="s">
        <v>3</v>
      </c>
      <c r="CO81" s="3">
        <v>0</v>
      </c>
      <c r="CP81" s="3">
        <f t="shared" si="31"/>
        <v>25054.21</v>
      </c>
      <c r="CQ81" s="3">
        <f t="shared" si="32"/>
        <v>8351.4</v>
      </c>
      <c r="CR81" s="3">
        <f t="shared" si="72"/>
        <v>0</v>
      </c>
      <c r="CS81" s="3">
        <f t="shared" si="73"/>
        <v>0</v>
      </c>
      <c r="CT81" s="3">
        <f t="shared" si="33"/>
        <v>0</v>
      </c>
      <c r="CU81" s="3">
        <f t="shared" si="34"/>
        <v>0</v>
      </c>
      <c r="CV81" s="3">
        <f t="shared" si="35"/>
        <v>0</v>
      </c>
      <c r="CW81" s="3">
        <f t="shared" si="36"/>
        <v>0</v>
      </c>
      <c r="CX81" s="3">
        <f t="shared" si="37"/>
        <v>0</v>
      </c>
      <c r="CY81" s="3">
        <f t="shared" si="74"/>
        <v>0</v>
      </c>
      <c r="CZ81" s="3">
        <f t="shared" si="75"/>
        <v>0</v>
      </c>
      <c r="DC81" s="3" t="s">
        <v>3</v>
      </c>
      <c r="DD81" s="3" t="s">
        <v>3</v>
      </c>
      <c r="DE81" s="3" t="s">
        <v>3</v>
      </c>
      <c r="DF81" s="3" t="s">
        <v>3</v>
      </c>
      <c r="DG81" s="3" t="s">
        <v>3</v>
      </c>
      <c r="DH81" s="3" t="s">
        <v>3</v>
      </c>
      <c r="DI81" s="3" t="s">
        <v>3</v>
      </c>
      <c r="DJ81" s="3" t="s">
        <v>3</v>
      </c>
      <c r="DK81" s="3" t="s">
        <v>3</v>
      </c>
      <c r="DL81" s="3" t="s">
        <v>3</v>
      </c>
      <c r="DM81" s="3" t="s">
        <v>3</v>
      </c>
      <c r="DN81" s="3">
        <v>0</v>
      </c>
      <c r="DO81" s="3">
        <v>0</v>
      </c>
      <c r="DP81" s="3">
        <v>1</v>
      </c>
      <c r="DQ81" s="3">
        <v>1</v>
      </c>
      <c r="DZ81" s="3" t="s">
        <v>3</v>
      </c>
      <c r="EA81" s="3" t="s">
        <v>3</v>
      </c>
      <c r="EB81" s="3" t="s">
        <v>3</v>
      </c>
      <c r="EC81" s="3" t="s">
        <v>3</v>
      </c>
      <c r="EE81" s="3">
        <v>85635395</v>
      </c>
      <c r="EF81" s="3">
        <v>30</v>
      </c>
      <c r="EG81" s="3" t="s">
        <v>28</v>
      </c>
      <c r="EH81" s="3">
        <v>0</v>
      </c>
      <c r="EI81" s="3" t="s">
        <v>3</v>
      </c>
      <c r="EJ81" s="3">
        <v>1</v>
      </c>
      <c r="EK81" s="3">
        <v>23</v>
      </c>
      <c r="EL81" s="3" t="s">
        <v>29</v>
      </c>
      <c r="EM81" s="3" t="s">
        <v>30</v>
      </c>
      <c r="EO81" s="3" t="s">
        <v>3</v>
      </c>
      <c r="EQ81" s="3">
        <v>0</v>
      </c>
      <c r="ER81" s="3">
        <v>848.72</v>
      </c>
      <c r="ES81" s="3">
        <v>848.72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Z81" s="3">
        <v>5</v>
      </c>
      <c r="FC81" s="3">
        <v>1</v>
      </c>
      <c r="FD81" s="3">
        <v>18</v>
      </c>
      <c r="FF81" s="3">
        <v>9989</v>
      </c>
      <c r="FQ81" s="3">
        <v>0</v>
      </c>
      <c r="FR81" s="3">
        <v>0</v>
      </c>
      <c r="FS81" s="3">
        <v>0</v>
      </c>
      <c r="FX81" s="3">
        <v>109</v>
      </c>
      <c r="FY81" s="3">
        <v>61</v>
      </c>
      <c r="GA81" s="3" t="s">
        <v>74</v>
      </c>
      <c r="GD81" s="3">
        <v>1</v>
      </c>
      <c r="GF81" s="3">
        <v>-823927281</v>
      </c>
      <c r="GG81" s="3">
        <v>2</v>
      </c>
      <c r="GH81" s="3">
        <v>3</v>
      </c>
      <c r="GI81" s="3">
        <v>5</v>
      </c>
      <c r="GJ81" s="3">
        <v>0</v>
      </c>
      <c r="GK81" s="3">
        <v>0</v>
      </c>
      <c r="GL81" s="3">
        <f t="shared" si="38"/>
        <v>0</v>
      </c>
      <c r="GM81" s="3">
        <f t="shared" si="39"/>
        <v>25054.21</v>
      </c>
      <c r="GN81" s="3">
        <f t="shared" si="40"/>
        <v>25054.21</v>
      </c>
      <c r="GO81" s="3">
        <f t="shared" si="41"/>
        <v>0</v>
      </c>
      <c r="GP81" s="3">
        <f t="shared" si="42"/>
        <v>0</v>
      </c>
      <c r="GR81" s="3">
        <v>1</v>
      </c>
      <c r="GS81" s="3">
        <v>1</v>
      </c>
      <c r="GT81" s="3">
        <v>0</v>
      </c>
      <c r="GU81" s="3" t="s">
        <v>3</v>
      </c>
      <c r="GV81" s="3">
        <f t="shared" si="43"/>
        <v>0</v>
      </c>
      <c r="GW81" s="3">
        <v>1</v>
      </c>
      <c r="GX81" s="3">
        <f t="shared" si="44"/>
        <v>0</v>
      </c>
      <c r="HA81" s="3">
        <v>0</v>
      </c>
      <c r="HB81" s="3">
        <v>0</v>
      </c>
      <c r="HC81" s="3">
        <f t="shared" si="45"/>
        <v>0</v>
      </c>
      <c r="HE81" s="3" t="s">
        <v>37</v>
      </c>
      <c r="HF81" s="3" t="s">
        <v>38</v>
      </c>
      <c r="HM81" s="3" t="s">
        <v>3</v>
      </c>
      <c r="HN81" s="3" t="s">
        <v>3</v>
      </c>
      <c r="HO81" s="3" t="s">
        <v>3</v>
      </c>
      <c r="HP81" s="3" t="s">
        <v>3</v>
      </c>
      <c r="HQ81" s="3" t="s">
        <v>3</v>
      </c>
      <c r="HS81" s="3">
        <v>0</v>
      </c>
      <c r="IK81" s="3">
        <v>0</v>
      </c>
    </row>
    <row r="82" spans="1:255" x14ac:dyDescent="0.25">
      <c r="A82" s="2">
        <v>18</v>
      </c>
      <c r="B82" s="2">
        <v>1</v>
      </c>
      <c r="C82" s="2">
        <v>77</v>
      </c>
      <c r="D82" s="2"/>
      <c r="E82" s="2" t="s">
        <v>109</v>
      </c>
      <c r="F82" s="2" t="s">
        <v>76</v>
      </c>
      <c r="G82" s="2" t="s">
        <v>77</v>
      </c>
      <c r="H82" s="2" t="s">
        <v>3</v>
      </c>
      <c r="I82" s="2">
        <f>I62*J82</f>
        <v>24</v>
      </c>
      <c r="J82" s="2">
        <v>15.789473684210526</v>
      </c>
      <c r="K82" s="2">
        <v>15.789474</v>
      </c>
      <c r="L82" s="2"/>
      <c r="M82" s="2"/>
      <c r="N82" s="2"/>
      <c r="O82" s="2">
        <f t="shared" si="21"/>
        <v>22963.200000000001</v>
      </c>
      <c r="P82" s="2">
        <f t="shared" si="22"/>
        <v>22963.200000000001</v>
      </c>
      <c r="Q82" s="2">
        <f t="shared" si="62"/>
        <v>0</v>
      </c>
      <c r="R82" s="2">
        <f t="shared" si="63"/>
        <v>0</v>
      </c>
      <c r="S82" s="2">
        <f t="shared" si="23"/>
        <v>0</v>
      </c>
      <c r="T82" s="2">
        <f t="shared" si="24"/>
        <v>0</v>
      </c>
      <c r="U82" s="2">
        <f t="shared" si="25"/>
        <v>0</v>
      </c>
      <c r="V82" s="2">
        <f t="shared" si="26"/>
        <v>0</v>
      </c>
      <c r="W82" s="2">
        <f t="shared" si="27"/>
        <v>0</v>
      </c>
      <c r="X82" s="2">
        <f t="shared" si="64"/>
        <v>0</v>
      </c>
      <c r="Y82" s="2">
        <f t="shared" si="65"/>
        <v>0</v>
      </c>
      <c r="Z82" s="2"/>
      <c r="AA82" s="2">
        <v>86551701</v>
      </c>
      <c r="AB82" s="2">
        <f t="shared" si="28"/>
        <v>956.8</v>
      </c>
      <c r="AC82" s="2">
        <f t="shared" si="66"/>
        <v>956.8</v>
      </c>
      <c r="AD82" s="2">
        <f t="shared" si="67"/>
        <v>0</v>
      </c>
      <c r="AE82" s="2">
        <f t="shared" si="68"/>
        <v>0</v>
      </c>
      <c r="AF82" s="2">
        <f t="shared" si="69"/>
        <v>0</v>
      </c>
      <c r="AG82" s="2">
        <f t="shared" si="29"/>
        <v>0</v>
      </c>
      <c r="AH82" s="2">
        <f t="shared" si="70"/>
        <v>0</v>
      </c>
      <c r="AI82" s="2">
        <f t="shared" si="71"/>
        <v>0</v>
      </c>
      <c r="AJ82" s="2">
        <f t="shared" si="30"/>
        <v>0</v>
      </c>
      <c r="AK82" s="2">
        <v>956.8</v>
      </c>
      <c r="AL82" s="2">
        <v>956.8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109</v>
      </c>
      <c r="AU82" s="2">
        <v>61</v>
      </c>
      <c r="AV82" s="2">
        <v>1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3</v>
      </c>
      <c r="BI82" s="2">
        <v>1</v>
      </c>
      <c r="BJ82" s="2" t="s">
        <v>3</v>
      </c>
      <c r="BK82" s="2"/>
      <c r="BL82" s="2"/>
      <c r="BM82" s="2">
        <v>23</v>
      </c>
      <c r="BN82" s="2">
        <v>0</v>
      </c>
      <c r="BO82" s="2" t="s">
        <v>3</v>
      </c>
      <c r="BP82" s="2">
        <v>0</v>
      </c>
      <c r="BQ82" s="2">
        <v>30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109</v>
      </c>
      <c r="CA82" s="2">
        <v>61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3</v>
      </c>
      <c r="CO82" s="2">
        <v>0</v>
      </c>
      <c r="CP82" s="2">
        <f t="shared" si="31"/>
        <v>22963.200000000001</v>
      </c>
      <c r="CQ82" s="2">
        <f t="shared" si="32"/>
        <v>956.8</v>
      </c>
      <c r="CR82" s="2">
        <f t="shared" si="72"/>
        <v>0</v>
      </c>
      <c r="CS82" s="2">
        <f t="shared" si="73"/>
        <v>0</v>
      </c>
      <c r="CT82" s="2">
        <f t="shared" si="33"/>
        <v>0</v>
      </c>
      <c r="CU82" s="2">
        <f t="shared" si="34"/>
        <v>0</v>
      </c>
      <c r="CV82" s="2">
        <f t="shared" si="35"/>
        <v>0</v>
      </c>
      <c r="CW82" s="2">
        <f t="shared" si="36"/>
        <v>0</v>
      </c>
      <c r="CX82" s="2">
        <f t="shared" si="37"/>
        <v>0</v>
      </c>
      <c r="CY82" s="2">
        <f t="shared" si="74"/>
        <v>0</v>
      </c>
      <c r="CZ82" s="2">
        <f t="shared" si="75"/>
        <v>0</v>
      </c>
      <c r="DA82" s="2"/>
      <c r="DB82" s="2"/>
      <c r="DC82" s="2" t="s">
        <v>3</v>
      </c>
      <c r="DD82" s="2" t="s">
        <v>3</v>
      </c>
      <c r="DE82" s="2" t="s">
        <v>3</v>
      </c>
      <c r="DF82" s="2" t="s">
        <v>3</v>
      </c>
      <c r="DG82" s="2" t="s">
        <v>3</v>
      </c>
      <c r="DH82" s="2" t="s">
        <v>3</v>
      </c>
      <c r="DI82" s="2" t="s">
        <v>3</v>
      </c>
      <c r="DJ82" s="2" t="s">
        <v>3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/>
      <c r="DV82" s="2"/>
      <c r="DW82" s="2"/>
      <c r="DX82" s="2"/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85635395</v>
      </c>
      <c r="EF82" s="2">
        <v>30</v>
      </c>
      <c r="EG82" s="2" t="s">
        <v>28</v>
      </c>
      <c r="EH82" s="2">
        <v>0</v>
      </c>
      <c r="EI82" s="2" t="s">
        <v>3</v>
      </c>
      <c r="EJ82" s="2">
        <v>1</v>
      </c>
      <c r="EK82" s="2">
        <v>23</v>
      </c>
      <c r="EL82" s="2" t="s">
        <v>29</v>
      </c>
      <c r="EM82" s="2" t="s">
        <v>30</v>
      </c>
      <c r="EN82" s="2"/>
      <c r="EO82" s="2" t="s">
        <v>3</v>
      </c>
      <c r="EP82" s="2"/>
      <c r="EQ82" s="2">
        <v>0</v>
      </c>
      <c r="ER82" s="2">
        <v>0</v>
      </c>
      <c r="ES82" s="2">
        <v>956.8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v>0</v>
      </c>
      <c r="FS82" s="2">
        <v>0</v>
      </c>
      <c r="FT82" s="2"/>
      <c r="FU82" s="2"/>
      <c r="FV82" s="2"/>
      <c r="FW82" s="2"/>
      <c r="FX82" s="2">
        <v>109</v>
      </c>
      <c r="FY82" s="2">
        <v>61</v>
      </c>
      <c r="FZ82" s="2"/>
      <c r="GA82" s="2" t="s">
        <v>78</v>
      </c>
      <c r="GB82" s="2"/>
      <c r="GC82" s="2"/>
      <c r="GD82" s="2">
        <v>1</v>
      </c>
      <c r="GE82" s="2"/>
      <c r="GF82" s="2">
        <v>540672148</v>
      </c>
      <c r="GG82" s="2">
        <v>2</v>
      </c>
      <c r="GH82" s="2">
        <v>4</v>
      </c>
      <c r="GI82" s="2">
        <v>-2</v>
      </c>
      <c r="GJ82" s="2">
        <v>0</v>
      </c>
      <c r="GK82" s="2">
        <v>0</v>
      </c>
      <c r="GL82" s="2">
        <f t="shared" si="38"/>
        <v>0</v>
      </c>
      <c r="GM82" s="2">
        <f t="shared" si="39"/>
        <v>22963.200000000001</v>
      </c>
      <c r="GN82" s="2">
        <f t="shared" si="40"/>
        <v>22963.200000000001</v>
      </c>
      <c r="GO82" s="2">
        <f t="shared" si="41"/>
        <v>0</v>
      </c>
      <c r="GP82" s="2">
        <f t="shared" si="42"/>
        <v>0</v>
      </c>
      <c r="GQ82" s="2"/>
      <c r="GR82" s="2">
        <v>0</v>
      </c>
      <c r="GS82" s="2">
        <v>2</v>
      </c>
      <c r="GT82" s="2">
        <v>0</v>
      </c>
      <c r="GU82" s="2" t="s">
        <v>3</v>
      </c>
      <c r="GV82" s="2">
        <f t="shared" si="43"/>
        <v>0</v>
      </c>
      <c r="GW82" s="2">
        <v>1</v>
      </c>
      <c r="GX82" s="2">
        <f t="shared" si="44"/>
        <v>0</v>
      </c>
      <c r="GY82" s="2"/>
      <c r="GZ82" s="2"/>
      <c r="HA82" s="2">
        <v>0</v>
      </c>
      <c r="HB82" s="2">
        <v>0</v>
      </c>
      <c r="HC82" s="2">
        <f t="shared" si="45"/>
        <v>0</v>
      </c>
      <c r="HD82" s="2"/>
      <c r="HE82" s="2" t="s">
        <v>37</v>
      </c>
      <c r="HF82" s="2" t="s">
        <v>38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5">
      <c r="A83" s="3">
        <v>18</v>
      </c>
      <c r="B83" s="3">
        <v>1</v>
      </c>
      <c r="C83" s="3">
        <v>98</v>
      </c>
      <c r="E83" s="3" t="s">
        <v>109</v>
      </c>
      <c r="F83" s="3" t="s">
        <v>76</v>
      </c>
      <c r="G83" s="3" t="s">
        <v>77</v>
      </c>
      <c r="H83" s="3" t="s">
        <v>3</v>
      </c>
      <c r="I83" s="3">
        <f>I63*J83</f>
        <v>24</v>
      </c>
      <c r="J83" s="3">
        <v>15.789473684210526</v>
      </c>
      <c r="K83" s="3">
        <v>15.789474</v>
      </c>
      <c r="O83" s="3">
        <f t="shared" si="21"/>
        <v>225957.89</v>
      </c>
      <c r="P83" s="3">
        <f t="shared" si="22"/>
        <v>225957.89</v>
      </c>
      <c r="Q83" s="3">
        <f t="shared" si="62"/>
        <v>0</v>
      </c>
      <c r="R83" s="3">
        <f t="shared" si="63"/>
        <v>0</v>
      </c>
      <c r="S83" s="3">
        <f t="shared" si="23"/>
        <v>0</v>
      </c>
      <c r="T83" s="3">
        <f t="shared" si="24"/>
        <v>0</v>
      </c>
      <c r="U83" s="3">
        <f t="shared" si="25"/>
        <v>0</v>
      </c>
      <c r="V83" s="3">
        <f t="shared" si="26"/>
        <v>0</v>
      </c>
      <c r="W83" s="3">
        <f t="shared" si="27"/>
        <v>0</v>
      </c>
      <c r="X83" s="3">
        <f t="shared" si="64"/>
        <v>0</v>
      </c>
      <c r="Y83" s="3">
        <f t="shared" si="65"/>
        <v>0</v>
      </c>
      <c r="AA83" s="3">
        <v>86551703</v>
      </c>
      <c r="AB83" s="3">
        <f t="shared" si="28"/>
        <v>956.8</v>
      </c>
      <c r="AC83" s="3">
        <f t="shared" si="66"/>
        <v>956.8</v>
      </c>
      <c r="AD83" s="3">
        <f t="shared" si="67"/>
        <v>0</v>
      </c>
      <c r="AE83" s="3">
        <f t="shared" si="68"/>
        <v>0</v>
      </c>
      <c r="AF83" s="3">
        <f t="shared" si="69"/>
        <v>0</v>
      </c>
      <c r="AG83" s="3">
        <f t="shared" si="29"/>
        <v>0</v>
      </c>
      <c r="AH83" s="3">
        <f t="shared" si="70"/>
        <v>0</v>
      </c>
      <c r="AI83" s="3">
        <f t="shared" si="71"/>
        <v>0</v>
      </c>
      <c r="AJ83" s="3">
        <f t="shared" si="30"/>
        <v>0</v>
      </c>
      <c r="AK83" s="3">
        <v>956.8</v>
      </c>
      <c r="AL83" s="3">
        <v>956.8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109</v>
      </c>
      <c r="AU83" s="3">
        <v>61</v>
      </c>
      <c r="AV83" s="3">
        <v>1</v>
      </c>
      <c r="AW83" s="3">
        <v>1</v>
      </c>
      <c r="AZ83" s="3">
        <v>1</v>
      </c>
      <c r="BA83" s="3">
        <v>1</v>
      </c>
      <c r="BB83" s="3">
        <v>1</v>
      </c>
      <c r="BC83" s="3">
        <v>9.84</v>
      </c>
      <c r="BD83" s="3" t="s">
        <v>3</v>
      </c>
      <c r="BE83" s="3" t="s">
        <v>3</v>
      </c>
      <c r="BF83" s="3" t="s">
        <v>3</v>
      </c>
      <c r="BG83" s="3" t="s">
        <v>3</v>
      </c>
      <c r="BH83" s="3">
        <v>3</v>
      </c>
      <c r="BI83" s="3">
        <v>1</v>
      </c>
      <c r="BJ83" s="3" t="s">
        <v>3</v>
      </c>
      <c r="BM83" s="3">
        <v>23</v>
      </c>
      <c r="BN83" s="3">
        <v>0</v>
      </c>
      <c r="BO83" s="3" t="s">
        <v>3</v>
      </c>
      <c r="BP83" s="3">
        <v>0</v>
      </c>
      <c r="BQ83" s="3">
        <v>30</v>
      </c>
      <c r="BR83" s="3">
        <v>0</v>
      </c>
      <c r="BS83" s="3">
        <v>1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 t="s">
        <v>3</v>
      </c>
      <c r="BZ83" s="3">
        <v>109</v>
      </c>
      <c r="CA83" s="3">
        <v>61</v>
      </c>
      <c r="CB83" s="3" t="s">
        <v>3</v>
      </c>
      <c r="CE83" s="3">
        <v>1566</v>
      </c>
      <c r="CF83" s="3">
        <v>0</v>
      </c>
      <c r="CG83" s="3">
        <v>0</v>
      </c>
      <c r="CM83" s="3">
        <v>0</v>
      </c>
      <c r="CN83" s="3" t="s">
        <v>3</v>
      </c>
      <c r="CO83" s="3">
        <v>0</v>
      </c>
      <c r="CP83" s="3">
        <f t="shared" si="31"/>
        <v>225957.89</v>
      </c>
      <c r="CQ83" s="3">
        <f t="shared" si="32"/>
        <v>9414.91</v>
      </c>
      <c r="CR83" s="3">
        <f t="shared" si="72"/>
        <v>0</v>
      </c>
      <c r="CS83" s="3">
        <f t="shared" si="73"/>
        <v>0</v>
      </c>
      <c r="CT83" s="3">
        <f t="shared" si="33"/>
        <v>0</v>
      </c>
      <c r="CU83" s="3">
        <f t="shared" si="34"/>
        <v>0</v>
      </c>
      <c r="CV83" s="3">
        <f t="shared" si="35"/>
        <v>0</v>
      </c>
      <c r="CW83" s="3">
        <f t="shared" si="36"/>
        <v>0</v>
      </c>
      <c r="CX83" s="3">
        <f t="shared" si="37"/>
        <v>0</v>
      </c>
      <c r="CY83" s="3">
        <f t="shared" si="74"/>
        <v>0</v>
      </c>
      <c r="CZ83" s="3">
        <f t="shared" si="75"/>
        <v>0</v>
      </c>
      <c r="DC83" s="3" t="s">
        <v>3</v>
      </c>
      <c r="DD83" s="3" t="s">
        <v>3</v>
      </c>
      <c r="DE83" s="3" t="s">
        <v>3</v>
      </c>
      <c r="DF83" s="3" t="s">
        <v>3</v>
      </c>
      <c r="DG83" s="3" t="s">
        <v>3</v>
      </c>
      <c r="DH83" s="3" t="s">
        <v>3</v>
      </c>
      <c r="DI83" s="3" t="s">
        <v>3</v>
      </c>
      <c r="DJ83" s="3" t="s">
        <v>3</v>
      </c>
      <c r="DK83" s="3" t="s">
        <v>3</v>
      </c>
      <c r="DL83" s="3" t="s">
        <v>3</v>
      </c>
      <c r="DM83" s="3" t="s">
        <v>3</v>
      </c>
      <c r="DN83" s="3">
        <v>0</v>
      </c>
      <c r="DO83" s="3">
        <v>0</v>
      </c>
      <c r="DP83" s="3">
        <v>1</v>
      </c>
      <c r="DQ83" s="3">
        <v>1</v>
      </c>
      <c r="DZ83" s="3" t="s">
        <v>3</v>
      </c>
      <c r="EA83" s="3" t="s">
        <v>3</v>
      </c>
      <c r="EB83" s="3" t="s">
        <v>3</v>
      </c>
      <c r="EC83" s="3" t="s">
        <v>3</v>
      </c>
      <c r="EE83" s="3">
        <v>85635395</v>
      </c>
      <c r="EF83" s="3">
        <v>30</v>
      </c>
      <c r="EG83" s="3" t="s">
        <v>28</v>
      </c>
      <c r="EH83" s="3">
        <v>0</v>
      </c>
      <c r="EI83" s="3" t="s">
        <v>3</v>
      </c>
      <c r="EJ83" s="3">
        <v>1</v>
      </c>
      <c r="EK83" s="3">
        <v>23</v>
      </c>
      <c r="EL83" s="3" t="s">
        <v>29</v>
      </c>
      <c r="EM83" s="3" t="s">
        <v>30</v>
      </c>
      <c r="EO83" s="3" t="s">
        <v>3</v>
      </c>
      <c r="EQ83" s="3">
        <v>0</v>
      </c>
      <c r="ER83" s="3">
        <v>956.8</v>
      </c>
      <c r="ES83" s="3">
        <v>956.8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Z83" s="3">
        <v>5</v>
      </c>
      <c r="FC83" s="3">
        <v>1</v>
      </c>
      <c r="FD83" s="3">
        <v>18</v>
      </c>
      <c r="FF83" s="3">
        <v>11261</v>
      </c>
      <c r="FQ83" s="3">
        <v>0</v>
      </c>
      <c r="FR83" s="3">
        <v>0</v>
      </c>
      <c r="FS83" s="3">
        <v>0</v>
      </c>
      <c r="FX83" s="3">
        <v>109</v>
      </c>
      <c r="FY83" s="3">
        <v>61</v>
      </c>
      <c r="GA83" s="3" t="s">
        <v>78</v>
      </c>
      <c r="GD83" s="3">
        <v>1</v>
      </c>
      <c r="GF83" s="3">
        <v>540672148</v>
      </c>
      <c r="GG83" s="3">
        <v>2</v>
      </c>
      <c r="GH83" s="3">
        <v>3</v>
      </c>
      <c r="GI83" s="3">
        <v>5</v>
      </c>
      <c r="GJ83" s="3">
        <v>0</v>
      </c>
      <c r="GK83" s="3">
        <v>0</v>
      </c>
      <c r="GL83" s="3">
        <f t="shared" si="38"/>
        <v>0</v>
      </c>
      <c r="GM83" s="3">
        <f t="shared" si="39"/>
        <v>225957.89</v>
      </c>
      <c r="GN83" s="3">
        <f t="shared" si="40"/>
        <v>225957.89</v>
      </c>
      <c r="GO83" s="3">
        <f t="shared" si="41"/>
        <v>0</v>
      </c>
      <c r="GP83" s="3">
        <f t="shared" si="42"/>
        <v>0</v>
      </c>
      <c r="GR83" s="3">
        <v>1</v>
      </c>
      <c r="GS83" s="3">
        <v>1</v>
      </c>
      <c r="GT83" s="3">
        <v>0</v>
      </c>
      <c r="GU83" s="3" t="s">
        <v>3</v>
      </c>
      <c r="GV83" s="3">
        <f t="shared" si="43"/>
        <v>0</v>
      </c>
      <c r="GW83" s="3">
        <v>1</v>
      </c>
      <c r="GX83" s="3">
        <f t="shared" si="44"/>
        <v>0</v>
      </c>
      <c r="HA83" s="3">
        <v>0</v>
      </c>
      <c r="HB83" s="3">
        <v>0</v>
      </c>
      <c r="HC83" s="3">
        <f t="shared" si="45"/>
        <v>0</v>
      </c>
      <c r="HE83" s="3" t="s">
        <v>37</v>
      </c>
      <c r="HF83" s="3" t="s">
        <v>38</v>
      </c>
      <c r="HM83" s="3" t="s">
        <v>3</v>
      </c>
      <c r="HN83" s="3" t="s">
        <v>3</v>
      </c>
      <c r="HO83" s="3" t="s">
        <v>3</v>
      </c>
      <c r="HP83" s="3" t="s">
        <v>3</v>
      </c>
      <c r="HQ83" s="3" t="s">
        <v>3</v>
      </c>
      <c r="HS83" s="3">
        <v>0</v>
      </c>
      <c r="IK83" s="3">
        <v>0</v>
      </c>
    </row>
    <row r="84" spans="1:255" x14ac:dyDescent="0.25">
      <c r="A84" s="2">
        <v>18</v>
      </c>
      <c r="B84" s="2">
        <v>1</v>
      </c>
      <c r="C84" s="2">
        <v>78</v>
      </c>
      <c r="D84" s="2"/>
      <c r="E84" s="2" t="s">
        <v>110</v>
      </c>
      <c r="F84" s="2" t="s">
        <v>80</v>
      </c>
      <c r="G84" s="2" t="s">
        <v>81</v>
      </c>
      <c r="H84" s="2" t="s">
        <v>3</v>
      </c>
      <c r="I84" s="2">
        <f>I62*J84</f>
        <v>2</v>
      </c>
      <c r="J84" s="2">
        <v>1.3157894736842106</v>
      </c>
      <c r="K84" s="2">
        <v>1.3157894999999999</v>
      </c>
      <c r="L84" s="2"/>
      <c r="M84" s="2"/>
      <c r="N84" s="2"/>
      <c r="O84" s="2">
        <f t="shared" si="21"/>
        <v>1927.38</v>
      </c>
      <c r="P84" s="2">
        <f t="shared" si="22"/>
        <v>1927.38</v>
      </c>
      <c r="Q84" s="2">
        <f t="shared" si="62"/>
        <v>0</v>
      </c>
      <c r="R84" s="2">
        <f t="shared" si="63"/>
        <v>0</v>
      </c>
      <c r="S84" s="2">
        <f t="shared" si="23"/>
        <v>0</v>
      </c>
      <c r="T84" s="2">
        <f t="shared" si="24"/>
        <v>0</v>
      </c>
      <c r="U84" s="2">
        <f t="shared" si="25"/>
        <v>0</v>
      </c>
      <c r="V84" s="2">
        <f t="shared" si="26"/>
        <v>0</v>
      </c>
      <c r="W84" s="2">
        <f t="shared" si="27"/>
        <v>0</v>
      </c>
      <c r="X84" s="2">
        <f t="shared" si="64"/>
        <v>0</v>
      </c>
      <c r="Y84" s="2">
        <f t="shared" si="65"/>
        <v>0</v>
      </c>
      <c r="Z84" s="2"/>
      <c r="AA84" s="2">
        <v>86551701</v>
      </c>
      <c r="AB84" s="2">
        <f t="shared" si="28"/>
        <v>963.69</v>
      </c>
      <c r="AC84" s="2">
        <f t="shared" si="66"/>
        <v>963.69</v>
      </c>
      <c r="AD84" s="2">
        <f t="shared" si="67"/>
        <v>0</v>
      </c>
      <c r="AE84" s="2">
        <f t="shared" si="68"/>
        <v>0</v>
      </c>
      <c r="AF84" s="2">
        <f t="shared" si="69"/>
        <v>0</v>
      </c>
      <c r="AG84" s="2">
        <f t="shared" si="29"/>
        <v>0</v>
      </c>
      <c r="AH84" s="2">
        <f t="shared" si="70"/>
        <v>0</v>
      </c>
      <c r="AI84" s="2">
        <f t="shared" si="71"/>
        <v>0</v>
      </c>
      <c r="AJ84" s="2">
        <f t="shared" si="30"/>
        <v>0</v>
      </c>
      <c r="AK84" s="2">
        <v>963.68999999999994</v>
      </c>
      <c r="AL84" s="2">
        <v>963.68999999999994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109</v>
      </c>
      <c r="AU84" s="2">
        <v>61</v>
      </c>
      <c r="AV84" s="2">
        <v>1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3</v>
      </c>
      <c r="BI84" s="2">
        <v>1</v>
      </c>
      <c r="BJ84" s="2" t="s">
        <v>3</v>
      </c>
      <c r="BK84" s="2"/>
      <c r="BL84" s="2"/>
      <c r="BM84" s="2">
        <v>23</v>
      </c>
      <c r="BN84" s="2">
        <v>0</v>
      </c>
      <c r="BO84" s="2" t="s">
        <v>3</v>
      </c>
      <c r="BP84" s="2">
        <v>0</v>
      </c>
      <c r="BQ84" s="2">
        <v>30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109</v>
      </c>
      <c r="CA84" s="2">
        <v>61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3</v>
      </c>
      <c r="CO84" s="2">
        <v>0</v>
      </c>
      <c r="CP84" s="2">
        <f t="shared" si="31"/>
        <v>1927.38</v>
      </c>
      <c r="CQ84" s="2">
        <f t="shared" si="32"/>
        <v>963.69</v>
      </c>
      <c r="CR84" s="2">
        <f t="shared" si="72"/>
        <v>0</v>
      </c>
      <c r="CS84" s="2">
        <f t="shared" si="73"/>
        <v>0</v>
      </c>
      <c r="CT84" s="2">
        <f t="shared" si="33"/>
        <v>0</v>
      </c>
      <c r="CU84" s="2">
        <f t="shared" si="34"/>
        <v>0</v>
      </c>
      <c r="CV84" s="2">
        <f t="shared" si="35"/>
        <v>0</v>
      </c>
      <c r="CW84" s="2">
        <f t="shared" si="36"/>
        <v>0</v>
      </c>
      <c r="CX84" s="2">
        <f t="shared" si="37"/>
        <v>0</v>
      </c>
      <c r="CY84" s="2">
        <f t="shared" si="74"/>
        <v>0</v>
      </c>
      <c r="CZ84" s="2">
        <f t="shared" si="75"/>
        <v>0</v>
      </c>
      <c r="DA84" s="2"/>
      <c r="DB84" s="2"/>
      <c r="DC84" s="2" t="s">
        <v>3</v>
      </c>
      <c r="DD84" s="2" t="s">
        <v>3</v>
      </c>
      <c r="DE84" s="2" t="s">
        <v>3</v>
      </c>
      <c r="DF84" s="2" t="s">
        <v>3</v>
      </c>
      <c r="DG84" s="2" t="s">
        <v>3</v>
      </c>
      <c r="DH84" s="2" t="s">
        <v>3</v>
      </c>
      <c r="DI84" s="2" t="s">
        <v>3</v>
      </c>
      <c r="DJ84" s="2" t="s">
        <v>3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/>
      <c r="DV84" s="2"/>
      <c r="DW84" s="2"/>
      <c r="DX84" s="2"/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85635395</v>
      </c>
      <c r="EF84" s="2">
        <v>30</v>
      </c>
      <c r="EG84" s="2" t="s">
        <v>28</v>
      </c>
      <c r="EH84" s="2">
        <v>0</v>
      </c>
      <c r="EI84" s="2" t="s">
        <v>3</v>
      </c>
      <c r="EJ84" s="2">
        <v>1</v>
      </c>
      <c r="EK84" s="2">
        <v>23</v>
      </c>
      <c r="EL84" s="2" t="s">
        <v>29</v>
      </c>
      <c r="EM84" s="2" t="s">
        <v>30</v>
      </c>
      <c r="EN84" s="2"/>
      <c r="EO84" s="2" t="s">
        <v>3</v>
      </c>
      <c r="EP84" s="2"/>
      <c r="EQ84" s="2">
        <v>0</v>
      </c>
      <c r="ER84" s="2">
        <v>0</v>
      </c>
      <c r="ES84" s="2">
        <v>963.68999999999994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109</v>
      </c>
      <c r="FY84" s="2">
        <v>61</v>
      </c>
      <c r="FZ84" s="2"/>
      <c r="GA84" s="2" t="s">
        <v>82</v>
      </c>
      <c r="GB84" s="2"/>
      <c r="GC84" s="2"/>
      <c r="GD84" s="2">
        <v>1</v>
      </c>
      <c r="GE84" s="2"/>
      <c r="GF84" s="2">
        <v>1679109804</v>
      </c>
      <c r="GG84" s="2">
        <v>2</v>
      </c>
      <c r="GH84" s="2">
        <v>4</v>
      </c>
      <c r="GI84" s="2">
        <v>-2</v>
      </c>
      <c r="GJ84" s="2">
        <v>0</v>
      </c>
      <c r="GK84" s="2">
        <v>0</v>
      </c>
      <c r="GL84" s="2">
        <f t="shared" si="38"/>
        <v>0</v>
      </c>
      <c r="GM84" s="2">
        <f t="shared" si="39"/>
        <v>1927.38</v>
      </c>
      <c r="GN84" s="2">
        <f t="shared" si="40"/>
        <v>1927.38</v>
      </c>
      <c r="GO84" s="2">
        <f t="shared" si="41"/>
        <v>0</v>
      </c>
      <c r="GP84" s="2">
        <f t="shared" si="42"/>
        <v>0</v>
      </c>
      <c r="GQ84" s="2"/>
      <c r="GR84" s="2">
        <v>0</v>
      </c>
      <c r="GS84" s="2">
        <v>2</v>
      </c>
      <c r="GT84" s="2">
        <v>0</v>
      </c>
      <c r="GU84" s="2" t="s">
        <v>3</v>
      </c>
      <c r="GV84" s="2">
        <f t="shared" si="43"/>
        <v>0</v>
      </c>
      <c r="GW84" s="2">
        <v>1</v>
      </c>
      <c r="GX84" s="2">
        <f t="shared" si="44"/>
        <v>0</v>
      </c>
      <c r="GY84" s="2"/>
      <c r="GZ84" s="2"/>
      <c r="HA84" s="2">
        <v>0</v>
      </c>
      <c r="HB84" s="2">
        <v>0</v>
      </c>
      <c r="HC84" s="2">
        <f t="shared" si="45"/>
        <v>0</v>
      </c>
      <c r="HD84" s="2"/>
      <c r="HE84" s="2" t="s">
        <v>37</v>
      </c>
      <c r="HF84" s="2" t="s">
        <v>38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5">
      <c r="A85" s="3">
        <v>18</v>
      </c>
      <c r="B85" s="3">
        <v>1</v>
      </c>
      <c r="C85" s="3">
        <v>99</v>
      </c>
      <c r="E85" s="3" t="s">
        <v>110</v>
      </c>
      <c r="F85" s="3" t="s">
        <v>80</v>
      </c>
      <c r="G85" s="3" t="s">
        <v>81</v>
      </c>
      <c r="H85" s="3" t="s">
        <v>3</v>
      </c>
      <c r="I85" s="3">
        <f>I63*J85</f>
        <v>2</v>
      </c>
      <c r="J85" s="3">
        <v>1.3157894736842106</v>
      </c>
      <c r="K85" s="3">
        <v>1.3157894999999999</v>
      </c>
      <c r="O85" s="3">
        <f t="shared" si="21"/>
        <v>18965.419999999998</v>
      </c>
      <c r="P85" s="3">
        <f t="shared" si="22"/>
        <v>18965.419999999998</v>
      </c>
      <c r="Q85" s="3">
        <f t="shared" si="62"/>
        <v>0</v>
      </c>
      <c r="R85" s="3">
        <f t="shared" si="63"/>
        <v>0</v>
      </c>
      <c r="S85" s="3">
        <f t="shared" si="23"/>
        <v>0</v>
      </c>
      <c r="T85" s="3">
        <f t="shared" si="24"/>
        <v>0</v>
      </c>
      <c r="U85" s="3">
        <f t="shared" si="25"/>
        <v>0</v>
      </c>
      <c r="V85" s="3">
        <f t="shared" si="26"/>
        <v>0</v>
      </c>
      <c r="W85" s="3">
        <f t="shared" si="27"/>
        <v>0</v>
      </c>
      <c r="X85" s="3">
        <f t="shared" si="64"/>
        <v>0</v>
      </c>
      <c r="Y85" s="3">
        <f t="shared" si="65"/>
        <v>0</v>
      </c>
      <c r="AA85" s="3">
        <v>86551703</v>
      </c>
      <c r="AB85" s="3">
        <f t="shared" si="28"/>
        <v>963.69</v>
      </c>
      <c r="AC85" s="3">
        <f t="shared" si="66"/>
        <v>963.69</v>
      </c>
      <c r="AD85" s="3">
        <f t="shared" si="67"/>
        <v>0</v>
      </c>
      <c r="AE85" s="3">
        <f t="shared" si="68"/>
        <v>0</v>
      </c>
      <c r="AF85" s="3">
        <f t="shared" si="69"/>
        <v>0</v>
      </c>
      <c r="AG85" s="3">
        <f t="shared" si="29"/>
        <v>0</v>
      </c>
      <c r="AH85" s="3">
        <f t="shared" si="70"/>
        <v>0</v>
      </c>
      <c r="AI85" s="3">
        <f t="shared" si="71"/>
        <v>0</v>
      </c>
      <c r="AJ85" s="3">
        <f t="shared" si="30"/>
        <v>0</v>
      </c>
      <c r="AK85" s="3">
        <v>963.68999999999994</v>
      </c>
      <c r="AL85" s="3">
        <v>963.68999999999994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109</v>
      </c>
      <c r="AU85" s="3">
        <v>61</v>
      </c>
      <c r="AV85" s="3">
        <v>1</v>
      </c>
      <c r="AW85" s="3">
        <v>1</v>
      </c>
      <c r="AZ85" s="3">
        <v>1</v>
      </c>
      <c r="BA85" s="3">
        <v>1</v>
      </c>
      <c r="BB85" s="3">
        <v>1</v>
      </c>
      <c r="BC85" s="3">
        <v>9.84</v>
      </c>
      <c r="BD85" s="3" t="s">
        <v>3</v>
      </c>
      <c r="BE85" s="3" t="s">
        <v>3</v>
      </c>
      <c r="BF85" s="3" t="s">
        <v>3</v>
      </c>
      <c r="BG85" s="3" t="s">
        <v>3</v>
      </c>
      <c r="BH85" s="3">
        <v>3</v>
      </c>
      <c r="BI85" s="3">
        <v>1</v>
      </c>
      <c r="BJ85" s="3" t="s">
        <v>3</v>
      </c>
      <c r="BM85" s="3">
        <v>23</v>
      </c>
      <c r="BN85" s="3">
        <v>0</v>
      </c>
      <c r="BO85" s="3" t="s">
        <v>3</v>
      </c>
      <c r="BP85" s="3">
        <v>0</v>
      </c>
      <c r="BQ85" s="3">
        <v>30</v>
      </c>
      <c r="BR85" s="3">
        <v>0</v>
      </c>
      <c r="BS85" s="3">
        <v>1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 t="s">
        <v>3</v>
      </c>
      <c r="BZ85" s="3">
        <v>109</v>
      </c>
      <c r="CA85" s="3">
        <v>61</v>
      </c>
      <c r="CB85" s="3" t="s">
        <v>3</v>
      </c>
      <c r="CE85" s="3">
        <v>1566</v>
      </c>
      <c r="CF85" s="3">
        <v>0</v>
      </c>
      <c r="CG85" s="3">
        <v>0</v>
      </c>
      <c r="CM85" s="3">
        <v>0</v>
      </c>
      <c r="CN85" s="3" t="s">
        <v>3</v>
      </c>
      <c r="CO85" s="3">
        <v>0</v>
      </c>
      <c r="CP85" s="3">
        <f t="shared" si="31"/>
        <v>18965.419999999998</v>
      </c>
      <c r="CQ85" s="3">
        <f t="shared" si="32"/>
        <v>9482.7099999999991</v>
      </c>
      <c r="CR85" s="3">
        <f t="shared" si="72"/>
        <v>0</v>
      </c>
      <c r="CS85" s="3">
        <f t="shared" si="73"/>
        <v>0</v>
      </c>
      <c r="CT85" s="3">
        <f t="shared" si="33"/>
        <v>0</v>
      </c>
      <c r="CU85" s="3">
        <f t="shared" si="34"/>
        <v>0</v>
      </c>
      <c r="CV85" s="3">
        <f t="shared" si="35"/>
        <v>0</v>
      </c>
      <c r="CW85" s="3">
        <f t="shared" si="36"/>
        <v>0</v>
      </c>
      <c r="CX85" s="3">
        <f t="shared" si="37"/>
        <v>0</v>
      </c>
      <c r="CY85" s="3">
        <f t="shared" si="74"/>
        <v>0</v>
      </c>
      <c r="CZ85" s="3">
        <f t="shared" si="75"/>
        <v>0</v>
      </c>
      <c r="DC85" s="3" t="s">
        <v>3</v>
      </c>
      <c r="DD85" s="3" t="s">
        <v>3</v>
      </c>
      <c r="DE85" s="3" t="s">
        <v>3</v>
      </c>
      <c r="DF85" s="3" t="s">
        <v>3</v>
      </c>
      <c r="DG85" s="3" t="s">
        <v>3</v>
      </c>
      <c r="DH85" s="3" t="s">
        <v>3</v>
      </c>
      <c r="DI85" s="3" t="s">
        <v>3</v>
      </c>
      <c r="DJ85" s="3" t="s">
        <v>3</v>
      </c>
      <c r="DK85" s="3" t="s">
        <v>3</v>
      </c>
      <c r="DL85" s="3" t="s">
        <v>3</v>
      </c>
      <c r="DM85" s="3" t="s">
        <v>3</v>
      </c>
      <c r="DN85" s="3">
        <v>0</v>
      </c>
      <c r="DO85" s="3">
        <v>0</v>
      </c>
      <c r="DP85" s="3">
        <v>1</v>
      </c>
      <c r="DQ85" s="3">
        <v>1</v>
      </c>
      <c r="DZ85" s="3" t="s">
        <v>3</v>
      </c>
      <c r="EA85" s="3" t="s">
        <v>3</v>
      </c>
      <c r="EB85" s="3" t="s">
        <v>3</v>
      </c>
      <c r="EC85" s="3" t="s">
        <v>3</v>
      </c>
      <c r="EE85" s="3">
        <v>85635395</v>
      </c>
      <c r="EF85" s="3">
        <v>30</v>
      </c>
      <c r="EG85" s="3" t="s">
        <v>28</v>
      </c>
      <c r="EH85" s="3">
        <v>0</v>
      </c>
      <c r="EI85" s="3" t="s">
        <v>3</v>
      </c>
      <c r="EJ85" s="3">
        <v>1</v>
      </c>
      <c r="EK85" s="3">
        <v>23</v>
      </c>
      <c r="EL85" s="3" t="s">
        <v>29</v>
      </c>
      <c r="EM85" s="3" t="s">
        <v>30</v>
      </c>
      <c r="EO85" s="3" t="s">
        <v>3</v>
      </c>
      <c r="EQ85" s="3">
        <v>0</v>
      </c>
      <c r="ER85" s="3">
        <v>963.68999999999994</v>
      </c>
      <c r="ES85" s="3">
        <v>963.68999999999994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Z85" s="3">
        <v>5</v>
      </c>
      <c r="FC85" s="3">
        <v>1</v>
      </c>
      <c r="FD85" s="3">
        <v>18</v>
      </c>
      <c r="FF85" s="3">
        <v>11342</v>
      </c>
      <c r="FQ85" s="3">
        <v>0</v>
      </c>
      <c r="FR85" s="3">
        <v>0</v>
      </c>
      <c r="FS85" s="3">
        <v>0</v>
      </c>
      <c r="FX85" s="3">
        <v>109</v>
      </c>
      <c r="FY85" s="3">
        <v>61</v>
      </c>
      <c r="GA85" s="3" t="s">
        <v>82</v>
      </c>
      <c r="GD85" s="3">
        <v>1</v>
      </c>
      <c r="GF85" s="3">
        <v>1679109804</v>
      </c>
      <c r="GG85" s="3">
        <v>2</v>
      </c>
      <c r="GH85" s="3">
        <v>3</v>
      </c>
      <c r="GI85" s="3">
        <v>5</v>
      </c>
      <c r="GJ85" s="3">
        <v>0</v>
      </c>
      <c r="GK85" s="3">
        <v>0</v>
      </c>
      <c r="GL85" s="3">
        <f t="shared" si="38"/>
        <v>0</v>
      </c>
      <c r="GM85" s="3">
        <f t="shared" si="39"/>
        <v>18965.419999999998</v>
      </c>
      <c r="GN85" s="3">
        <f t="shared" si="40"/>
        <v>18965.419999999998</v>
      </c>
      <c r="GO85" s="3">
        <f t="shared" si="41"/>
        <v>0</v>
      </c>
      <c r="GP85" s="3">
        <f t="shared" si="42"/>
        <v>0</v>
      </c>
      <c r="GR85" s="3">
        <v>1</v>
      </c>
      <c r="GS85" s="3">
        <v>1</v>
      </c>
      <c r="GT85" s="3">
        <v>0</v>
      </c>
      <c r="GU85" s="3" t="s">
        <v>3</v>
      </c>
      <c r="GV85" s="3">
        <f t="shared" si="43"/>
        <v>0</v>
      </c>
      <c r="GW85" s="3">
        <v>1</v>
      </c>
      <c r="GX85" s="3">
        <f t="shared" si="44"/>
        <v>0</v>
      </c>
      <c r="HA85" s="3">
        <v>0</v>
      </c>
      <c r="HB85" s="3">
        <v>0</v>
      </c>
      <c r="HC85" s="3">
        <f t="shared" si="45"/>
        <v>0</v>
      </c>
      <c r="HE85" s="3" t="s">
        <v>37</v>
      </c>
      <c r="HF85" s="3" t="s">
        <v>38</v>
      </c>
      <c r="HM85" s="3" t="s">
        <v>3</v>
      </c>
      <c r="HN85" s="3" t="s">
        <v>3</v>
      </c>
      <c r="HO85" s="3" t="s">
        <v>3</v>
      </c>
      <c r="HP85" s="3" t="s">
        <v>3</v>
      </c>
      <c r="HQ85" s="3" t="s">
        <v>3</v>
      </c>
      <c r="HS85" s="3">
        <v>0</v>
      </c>
      <c r="IK85" s="3">
        <v>0</v>
      </c>
    </row>
    <row r="86" spans="1:255" x14ac:dyDescent="0.25">
      <c r="A86" s="2">
        <v>18</v>
      </c>
      <c r="B86" s="2">
        <v>1</v>
      </c>
      <c r="C86" s="2">
        <v>79</v>
      </c>
      <c r="D86" s="2"/>
      <c r="E86" s="2" t="s">
        <v>111</v>
      </c>
      <c r="F86" s="2" t="s">
        <v>84</v>
      </c>
      <c r="G86" s="2" t="s">
        <v>85</v>
      </c>
      <c r="H86" s="2" t="s">
        <v>3</v>
      </c>
      <c r="I86" s="2">
        <f>I62*J86</f>
        <v>10</v>
      </c>
      <c r="J86" s="2">
        <v>6.5789473684210522</v>
      </c>
      <c r="K86" s="2">
        <v>6.5789473999999997</v>
      </c>
      <c r="L86" s="2"/>
      <c r="M86" s="2"/>
      <c r="N86" s="2"/>
      <c r="O86" s="2">
        <f t="shared" si="21"/>
        <v>10713.4</v>
      </c>
      <c r="P86" s="2">
        <f t="shared" si="22"/>
        <v>10713.4</v>
      </c>
      <c r="Q86" s="2">
        <f t="shared" si="62"/>
        <v>0</v>
      </c>
      <c r="R86" s="2">
        <f t="shared" si="63"/>
        <v>0</v>
      </c>
      <c r="S86" s="2">
        <f t="shared" si="23"/>
        <v>0</v>
      </c>
      <c r="T86" s="2">
        <f t="shared" si="24"/>
        <v>0</v>
      </c>
      <c r="U86" s="2">
        <f t="shared" si="25"/>
        <v>0</v>
      </c>
      <c r="V86" s="2">
        <f t="shared" si="26"/>
        <v>0</v>
      </c>
      <c r="W86" s="2">
        <f t="shared" si="27"/>
        <v>0</v>
      </c>
      <c r="X86" s="2">
        <f t="shared" si="64"/>
        <v>0</v>
      </c>
      <c r="Y86" s="2">
        <f t="shared" si="65"/>
        <v>0</v>
      </c>
      <c r="Z86" s="2"/>
      <c r="AA86" s="2">
        <v>86551701</v>
      </c>
      <c r="AB86" s="2">
        <f t="shared" si="28"/>
        <v>1071.3399999999999</v>
      </c>
      <c r="AC86" s="2">
        <f t="shared" si="66"/>
        <v>1071.3399999999999</v>
      </c>
      <c r="AD86" s="2">
        <f t="shared" si="67"/>
        <v>0</v>
      </c>
      <c r="AE86" s="2">
        <f t="shared" si="68"/>
        <v>0</v>
      </c>
      <c r="AF86" s="2">
        <f t="shared" si="69"/>
        <v>0</v>
      </c>
      <c r="AG86" s="2">
        <f t="shared" si="29"/>
        <v>0</v>
      </c>
      <c r="AH86" s="2">
        <f t="shared" si="70"/>
        <v>0</v>
      </c>
      <c r="AI86" s="2">
        <f t="shared" si="71"/>
        <v>0</v>
      </c>
      <c r="AJ86" s="2">
        <f t="shared" si="30"/>
        <v>0</v>
      </c>
      <c r="AK86" s="2">
        <v>1071.3399999999999</v>
      </c>
      <c r="AL86" s="2">
        <v>1071.3399999999999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109</v>
      </c>
      <c r="AU86" s="2">
        <v>61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1</v>
      </c>
      <c r="BJ86" s="2" t="s">
        <v>3</v>
      </c>
      <c r="BK86" s="2"/>
      <c r="BL86" s="2"/>
      <c r="BM86" s="2">
        <v>23</v>
      </c>
      <c r="BN86" s="2">
        <v>0</v>
      </c>
      <c r="BO86" s="2" t="s">
        <v>3</v>
      </c>
      <c r="BP86" s="2">
        <v>0</v>
      </c>
      <c r="BQ86" s="2">
        <v>30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109</v>
      </c>
      <c r="CA86" s="2">
        <v>61</v>
      </c>
      <c r="CB86" s="2" t="s">
        <v>3</v>
      </c>
      <c r="CC86" s="2"/>
      <c r="CD86" s="2"/>
      <c r="CE86" s="2">
        <v>1566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3</v>
      </c>
      <c r="CO86" s="2">
        <v>0</v>
      </c>
      <c r="CP86" s="2">
        <f t="shared" si="31"/>
        <v>10713.4</v>
      </c>
      <c r="CQ86" s="2">
        <f t="shared" si="32"/>
        <v>1071.3399999999999</v>
      </c>
      <c r="CR86" s="2">
        <f t="shared" si="72"/>
        <v>0</v>
      </c>
      <c r="CS86" s="2">
        <f t="shared" si="73"/>
        <v>0</v>
      </c>
      <c r="CT86" s="2">
        <f t="shared" si="33"/>
        <v>0</v>
      </c>
      <c r="CU86" s="2">
        <f t="shared" si="34"/>
        <v>0</v>
      </c>
      <c r="CV86" s="2">
        <f t="shared" si="35"/>
        <v>0</v>
      </c>
      <c r="CW86" s="2">
        <f t="shared" si="36"/>
        <v>0</v>
      </c>
      <c r="CX86" s="2">
        <f t="shared" si="37"/>
        <v>0</v>
      </c>
      <c r="CY86" s="2">
        <f t="shared" si="74"/>
        <v>0</v>
      </c>
      <c r="CZ86" s="2">
        <f t="shared" si="75"/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/>
      <c r="DV86" s="2"/>
      <c r="DW86" s="2"/>
      <c r="DX86" s="2"/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85635395</v>
      </c>
      <c r="EF86" s="2">
        <v>30</v>
      </c>
      <c r="EG86" s="2" t="s">
        <v>28</v>
      </c>
      <c r="EH86" s="2">
        <v>0</v>
      </c>
      <c r="EI86" s="2" t="s">
        <v>3</v>
      </c>
      <c r="EJ86" s="2">
        <v>1</v>
      </c>
      <c r="EK86" s="2">
        <v>23</v>
      </c>
      <c r="EL86" s="2" t="s">
        <v>29</v>
      </c>
      <c r="EM86" s="2" t="s">
        <v>30</v>
      </c>
      <c r="EN86" s="2"/>
      <c r="EO86" s="2" t="s">
        <v>3</v>
      </c>
      <c r="EP86" s="2"/>
      <c r="EQ86" s="2">
        <v>0</v>
      </c>
      <c r="ER86" s="2">
        <v>0</v>
      </c>
      <c r="ES86" s="2">
        <v>1071.3399999999999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v>0</v>
      </c>
      <c r="FS86" s="2">
        <v>0</v>
      </c>
      <c r="FT86" s="2"/>
      <c r="FU86" s="2"/>
      <c r="FV86" s="2"/>
      <c r="FW86" s="2"/>
      <c r="FX86" s="2">
        <v>109</v>
      </c>
      <c r="FY86" s="2">
        <v>61</v>
      </c>
      <c r="FZ86" s="2"/>
      <c r="GA86" s="2" t="s">
        <v>86</v>
      </c>
      <c r="GB86" s="2"/>
      <c r="GC86" s="2"/>
      <c r="GD86" s="2">
        <v>1</v>
      </c>
      <c r="GE86" s="2"/>
      <c r="GF86" s="2">
        <v>-444911970</v>
      </c>
      <c r="GG86" s="2">
        <v>2</v>
      </c>
      <c r="GH86" s="2">
        <v>4</v>
      </c>
      <c r="GI86" s="2">
        <v>-2</v>
      </c>
      <c r="GJ86" s="2">
        <v>0</v>
      </c>
      <c r="GK86" s="2">
        <v>0</v>
      </c>
      <c r="GL86" s="2">
        <f t="shared" si="38"/>
        <v>0</v>
      </c>
      <c r="GM86" s="2">
        <f t="shared" si="39"/>
        <v>10713.4</v>
      </c>
      <c r="GN86" s="2">
        <f t="shared" si="40"/>
        <v>10713.4</v>
      </c>
      <c r="GO86" s="2">
        <f t="shared" si="41"/>
        <v>0</v>
      </c>
      <c r="GP86" s="2">
        <f t="shared" si="42"/>
        <v>0</v>
      </c>
      <c r="GQ86" s="2"/>
      <c r="GR86" s="2">
        <v>0</v>
      </c>
      <c r="GS86" s="2">
        <v>2</v>
      </c>
      <c r="GT86" s="2">
        <v>0</v>
      </c>
      <c r="GU86" s="2" t="s">
        <v>3</v>
      </c>
      <c r="GV86" s="2">
        <f t="shared" si="43"/>
        <v>0</v>
      </c>
      <c r="GW86" s="2">
        <v>1</v>
      </c>
      <c r="GX86" s="2">
        <f t="shared" si="44"/>
        <v>0</v>
      </c>
      <c r="GY86" s="2"/>
      <c r="GZ86" s="2"/>
      <c r="HA86" s="2">
        <v>0</v>
      </c>
      <c r="HB86" s="2">
        <v>0</v>
      </c>
      <c r="HC86" s="2">
        <f t="shared" si="45"/>
        <v>0</v>
      </c>
      <c r="HD86" s="2"/>
      <c r="HE86" s="2" t="s">
        <v>37</v>
      </c>
      <c r="HF86" s="2" t="s">
        <v>38</v>
      </c>
      <c r="HG86" s="2"/>
      <c r="HH86" s="2"/>
      <c r="HI86" s="2"/>
      <c r="HJ86" s="2"/>
      <c r="HK86" s="2"/>
      <c r="HL86" s="2"/>
      <c r="HM86" s="2" t="s">
        <v>3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5">
      <c r="A87" s="3">
        <v>18</v>
      </c>
      <c r="B87" s="3">
        <v>1</v>
      </c>
      <c r="C87" s="3">
        <v>100</v>
      </c>
      <c r="E87" s="3" t="s">
        <v>111</v>
      </c>
      <c r="F87" s="3" t="s">
        <v>84</v>
      </c>
      <c r="G87" s="3" t="s">
        <v>85</v>
      </c>
      <c r="H87" s="3" t="s">
        <v>3</v>
      </c>
      <c r="I87" s="3">
        <f>I63*J87</f>
        <v>10</v>
      </c>
      <c r="J87" s="3">
        <v>6.5789473684210522</v>
      </c>
      <c r="K87" s="3">
        <v>6.5789473999999997</v>
      </c>
      <c r="O87" s="3">
        <f t="shared" si="21"/>
        <v>105419.86</v>
      </c>
      <c r="P87" s="3">
        <f t="shared" si="22"/>
        <v>105419.86</v>
      </c>
      <c r="Q87" s="3">
        <f t="shared" si="62"/>
        <v>0</v>
      </c>
      <c r="R87" s="3">
        <f t="shared" si="63"/>
        <v>0</v>
      </c>
      <c r="S87" s="3">
        <f t="shared" si="23"/>
        <v>0</v>
      </c>
      <c r="T87" s="3">
        <f t="shared" si="24"/>
        <v>0</v>
      </c>
      <c r="U87" s="3">
        <f t="shared" si="25"/>
        <v>0</v>
      </c>
      <c r="V87" s="3">
        <f t="shared" si="26"/>
        <v>0</v>
      </c>
      <c r="W87" s="3">
        <f t="shared" si="27"/>
        <v>0</v>
      </c>
      <c r="X87" s="3">
        <f t="shared" si="64"/>
        <v>0</v>
      </c>
      <c r="Y87" s="3">
        <f t="shared" si="65"/>
        <v>0</v>
      </c>
      <c r="AA87" s="3">
        <v>86551703</v>
      </c>
      <c r="AB87" s="3">
        <f t="shared" si="28"/>
        <v>1071.3399999999999</v>
      </c>
      <c r="AC87" s="3">
        <f t="shared" si="66"/>
        <v>1071.3399999999999</v>
      </c>
      <c r="AD87" s="3">
        <f t="shared" si="67"/>
        <v>0</v>
      </c>
      <c r="AE87" s="3">
        <f t="shared" si="68"/>
        <v>0</v>
      </c>
      <c r="AF87" s="3">
        <f t="shared" si="69"/>
        <v>0</v>
      </c>
      <c r="AG87" s="3">
        <f t="shared" si="29"/>
        <v>0</v>
      </c>
      <c r="AH87" s="3">
        <f t="shared" si="70"/>
        <v>0</v>
      </c>
      <c r="AI87" s="3">
        <f t="shared" si="71"/>
        <v>0</v>
      </c>
      <c r="AJ87" s="3">
        <f t="shared" si="30"/>
        <v>0</v>
      </c>
      <c r="AK87" s="3">
        <v>1071.3399999999999</v>
      </c>
      <c r="AL87" s="3">
        <v>1071.3399999999999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109</v>
      </c>
      <c r="AU87" s="3">
        <v>61</v>
      </c>
      <c r="AV87" s="3">
        <v>1</v>
      </c>
      <c r="AW87" s="3">
        <v>1</v>
      </c>
      <c r="AZ87" s="3">
        <v>1</v>
      </c>
      <c r="BA87" s="3">
        <v>1</v>
      </c>
      <c r="BB87" s="3">
        <v>1</v>
      </c>
      <c r="BC87" s="3">
        <v>9.84</v>
      </c>
      <c r="BD87" s="3" t="s">
        <v>3</v>
      </c>
      <c r="BE87" s="3" t="s">
        <v>3</v>
      </c>
      <c r="BF87" s="3" t="s">
        <v>3</v>
      </c>
      <c r="BG87" s="3" t="s">
        <v>3</v>
      </c>
      <c r="BH87" s="3">
        <v>3</v>
      </c>
      <c r="BI87" s="3">
        <v>1</v>
      </c>
      <c r="BJ87" s="3" t="s">
        <v>3</v>
      </c>
      <c r="BM87" s="3">
        <v>23</v>
      </c>
      <c r="BN87" s="3">
        <v>0</v>
      </c>
      <c r="BO87" s="3" t="s">
        <v>3</v>
      </c>
      <c r="BP87" s="3">
        <v>0</v>
      </c>
      <c r="BQ87" s="3">
        <v>30</v>
      </c>
      <c r="BR87" s="3">
        <v>0</v>
      </c>
      <c r="BS87" s="3">
        <v>1</v>
      </c>
      <c r="BT87" s="3">
        <v>1</v>
      </c>
      <c r="BU87" s="3">
        <v>1</v>
      </c>
      <c r="BV87" s="3">
        <v>1</v>
      </c>
      <c r="BW87" s="3">
        <v>1</v>
      </c>
      <c r="BX87" s="3">
        <v>1</v>
      </c>
      <c r="BY87" s="3" t="s">
        <v>3</v>
      </c>
      <c r="BZ87" s="3">
        <v>109</v>
      </c>
      <c r="CA87" s="3">
        <v>61</v>
      </c>
      <c r="CB87" s="3" t="s">
        <v>3</v>
      </c>
      <c r="CE87" s="3">
        <v>1566</v>
      </c>
      <c r="CF87" s="3">
        <v>0</v>
      </c>
      <c r="CG87" s="3">
        <v>0</v>
      </c>
      <c r="CM87" s="3">
        <v>0</v>
      </c>
      <c r="CN87" s="3" t="s">
        <v>3</v>
      </c>
      <c r="CO87" s="3">
        <v>0</v>
      </c>
      <c r="CP87" s="3">
        <f t="shared" si="31"/>
        <v>105419.86</v>
      </c>
      <c r="CQ87" s="3">
        <f t="shared" si="32"/>
        <v>10541.99</v>
      </c>
      <c r="CR87" s="3">
        <f t="shared" si="72"/>
        <v>0</v>
      </c>
      <c r="CS87" s="3">
        <f t="shared" si="73"/>
        <v>0</v>
      </c>
      <c r="CT87" s="3">
        <f t="shared" si="33"/>
        <v>0</v>
      </c>
      <c r="CU87" s="3">
        <f t="shared" si="34"/>
        <v>0</v>
      </c>
      <c r="CV87" s="3">
        <f t="shared" si="35"/>
        <v>0</v>
      </c>
      <c r="CW87" s="3">
        <f t="shared" si="36"/>
        <v>0</v>
      </c>
      <c r="CX87" s="3">
        <f t="shared" si="37"/>
        <v>0</v>
      </c>
      <c r="CY87" s="3">
        <f t="shared" si="74"/>
        <v>0</v>
      </c>
      <c r="CZ87" s="3">
        <f t="shared" si="75"/>
        <v>0</v>
      </c>
      <c r="DC87" s="3" t="s">
        <v>3</v>
      </c>
      <c r="DD87" s="3" t="s">
        <v>3</v>
      </c>
      <c r="DE87" s="3" t="s">
        <v>3</v>
      </c>
      <c r="DF87" s="3" t="s">
        <v>3</v>
      </c>
      <c r="DG87" s="3" t="s">
        <v>3</v>
      </c>
      <c r="DH87" s="3" t="s">
        <v>3</v>
      </c>
      <c r="DI87" s="3" t="s">
        <v>3</v>
      </c>
      <c r="DJ87" s="3" t="s">
        <v>3</v>
      </c>
      <c r="DK87" s="3" t="s">
        <v>3</v>
      </c>
      <c r="DL87" s="3" t="s">
        <v>3</v>
      </c>
      <c r="DM87" s="3" t="s">
        <v>3</v>
      </c>
      <c r="DN87" s="3">
        <v>0</v>
      </c>
      <c r="DO87" s="3">
        <v>0</v>
      </c>
      <c r="DP87" s="3">
        <v>1</v>
      </c>
      <c r="DQ87" s="3">
        <v>1</v>
      </c>
      <c r="DZ87" s="3" t="s">
        <v>3</v>
      </c>
      <c r="EA87" s="3" t="s">
        <v>3</v>
      </c>
      <c r="EB87" s="3" t="s">
        <v>3</v>
      </c>
      <c r="EC87" s="3" t="s">
        <v>3</v>
      </c>
      <c r="EE87" s="3">
        <v>85635395</v>
      </c>
      <c r="EF87" s="3">
        <v>30</v>
      </c>
      <c r="EG87" s="3" t="s">
        <v>28</v>
      </c>
      <c r="EH87" s="3">
        <v>0</v>
      </c>
      <c r="EI87" s="3" t="s">
        <v>3</v>
      </c>
      <c r="EJ87" s="3">
        <v>1</v>
      </c>
      <c r="EK87" s="3">
        <v>23</v>
      </c>
      <c r="EL87" s="3" t="s">
        <v>29</v>
      </c>
      <c r="EM87" s="3" t="s">
        <v>30</v>
      </c>
      <c r="EO87" s="3" t="s">
        <v>3</v>
      </c>
      <c r="EQ87" s="3">
        <v>0</v>
      </c>
      <c r="ER87" s="3">
        <v>1071.3399999999999</v>
      </c>
      <c r="ES87" s="3">
        <v>1071.3399999999999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Z87" s="3">
        <v>5</v>
      </c>
      <c r="FC87" s="3">
        <v>1</v>
      </c>
      <c r="FD87" s="3">
        <v>18</v>
      </c>
      <c r="FF87" s="3">
        <v>12609</v>
      </c>
      <c r="FQ87" s="3">
        <v>0</v>
      </c>
      <c r="FR87" s="3">
        <v>0</v>
      </c>
      <c r="FS87" s="3">
        <v>0</v>
      </c>
      <c r="FX87" s="3">
        <v>109</v>
      </c>
      <c r="FY87" s="3">
        <v>61</v>
      </c>
      <c r="GA87" s="3" t="s">
        <v>86</v>
      </c>
      <c r="GD87" s="3">
        <v>1</v>
      </c>
      <c r="GF87" s="3">
        <v>-444911970</v>
      </c>
      <c r="GG87" s="3">
        <v>2</v>
      </c>
      <c r="GH87" s="3">
        <v>3</v>
      </c>
      <c r="GI87" s="3">
        <v>5</v>
      </c>
      <c r="GJ87" s="3">
        <v>0</v>
      </c>
      <c r="GK87" s="3">
        <v>0</v>
      </c>
      <c r="GL87" s="3">
        <f t="shared" si="38"/>
        <v>0</v>
      </c>
      <c r="GM87" s="3">
        <f t="shared" si="39"/>
        <v>105419.86</v>
      </c>
      <c r="GN87" s="3">
        <f t="shared" si="40"/>
        <v>105419.86</v>
      </c>
      <c r="GO87" s="3">
        <f t="shared" si="41"/>
        <v>0</v>
      </c>
      <c r="GP87" s="3">
        <f t="shared" si="42"/>
        <v>0</v>
      </c>
      <c r="GR87" s="3">
        <v>1</v>
      </c>
      <c r="GS87" s="3">
        <v>1</v>
      </c>
      <c r="GT87" s="3">
        <v>0</v>
      </c>
      <c r="GU87" s="3" t="s">
        <v>3</v>
      </c>
      <c r="GV87" s="3">
        <f t="shared" si="43"/>
        <v>0</v>
      </c>
      <c r="GW87" s="3">
        <v>1</v>
      </c>
      <c r="GX87" s="3">
        <f t="shared" si="44"/>
        <v>0</v>
      </c>
      <c r="HA87" s="3">
        <v>0</v>
      </c>
      <c r="HB87" s="3">
        <v>0</v>
      </c>
      <c r="HC87" s="3">
        <f t="shared" si="45"/>
        <v>0</v>
      </c>
      <c r="HE87" s="3" t="s">
        <v>37</v>
      </c>
      <c r="HF87" s="3" t="s">
        <v>38</v>
      </c>
      <c r="HM87" s="3" t="s">
        <v>3</v>
      </c>
      <c r="HN87" s="3" t="s">
        <v>3</v>
      </c>
      <c r="HO87" s="3" t="s">
        <v>3</v>
      </c>
      <c r="HP87" s="3" t="s">
        <v>3</v>
      </c>
      <c r="HQ87" s="3" t="s">
        <v>3</v>
      </c>
      <c r="HS87" s="3">
        <v>0</v>
      </c>
      <c r="IK87" s="3">
        <v>0</v>
      </c>
    </row>
    <row r="88" spans="1:255" x14ac:dyDescent="0.25">
      <c r="A88" s="2">
        <v>17</v>
      </c>
      <c r="B88" s="2">
        <v>1</v>
      </c>
      <c r="C88" s="2">
        <f>ROW(SmtRes!A118)</f>
        <v>118</v>
      </c>
      <c r="D88" s="2">
        <f>ROW(EtalonRes!A70)</f>
        <v>70</v>
      </c>
      <c r="E88" s="2" t="s">
        <v>112</v>
      </c>
      <c r="F88" s="2" t="s">
        <v>21</v>
      </c>
      <c r="G88" s="2" t="s">
        <v>99</v>
      </c>
      <c r="H88" s="2" t="s">
        <v>23</v>
      </c>
      <c r="I88" s="2">
        <f>ROUND((1)/100,9)</f>
        <v>0.01</v>
      </c>
      <c r="J88" s="2">
        <v>0</v>
      </c>
      <c r="K88" s="2">
        <f>ROUND((1)/100,9)</f>
        <v>0.01</v>
      </c>
      <c r="L88" s="2"/>
      <c r="M88" s="2"/>
      <c r="N88" s="2"/>
      <c r="O88" s="2">
        <f t="shared" si="21"/>
        <v>36.26</v>
      </c>
      <c r="P88" s="2">
        <f t="shared" si="22"/>
        <v>20.79</v>
      </c>
      <c r="Q88" s="2">
        <f>(ROUND((ROUND((((((ET88*1.03)*1.25)*1.2))*AV88*I88),2)*BB88),2)+ROUND((ROUND(((AE88-((((EU88*1.03)*1.25)*1.2)))*AV88*I88),2)*BS88),2))</f>
        <v>1.57</v>
      </c>
      <c r="R88" s="2">
        <f>(ROUND((ROUND((((((EU88*1.03)*1.25)*1.2))*AV88*I88),2)*BS88),2)+ROUND((ROUND(((AE88-((((EU88*1.03)*1.25)*1.2)))*AV88*I88),2)*BS88),2))</f>
        <v>0.17</v>
      </c>
      <c r="S88" s="2">
        <f t="shared" si="23"/>
        <v>13.9</v>
      </c>
      <c r="T88" s="2">
        <f t="shared" si="24"/>
        <v>0</v>
      </c>
      <c r="U88" s="2">
        <f t="shared" si="25"/>
        <v>1.1329254485999998</v>
      </c>
      <c r="V88" s="2">
        <f t="shared" si="26"/>
        <v>0</v>
      </c>
      <c r="W88" s="2">
        <f t="shared" si="27"/>
        <v>0</v>
      </c>
      <c r="X88" s="2">
        <f>(ROUND((((S88+ROUND((ROUND((((((EU88*1.03)*1.25)*1.2))*AV88*I88),2)*BS88),2))*AT88)/100),2)+ROUND(((ROUND((ROUND(((AE88-((((EU88*1.03)*1.25)*1.2)))*AV88*I88),2)*BS88),2)*AT88)/100),2))</f>
        <v>15.34</v>
      </c>
      <c r="Y88" s="2">
        <f>(ROUND((((S88+ROUND((ROUND((((((EU88*1.03)*1.25)*1.2))*AV88*I88),2)*BS88),2))*AU88)/100),2)+ROUND(((ROUND((ROUND(((AE88-((((EU88*1.03)*1.25)*1.2)))*AV88*I88),2)*BS88),2)*AU88)/100),2))</f>
        <v>8.58</v>
      </c>
      <c r="Z88" s="2"/>
      <c r="AA88" s="2">
        <v>86551701</v>
      </c>
      <c r="AB88" s="2">
        <f t="shared" si="28"/>
        <v>3529.0309900000002</v>
      </c>
      <c r="AC88" s="2">
        <f>ROUND(((((ES88*1)*1)*1)),6)</f>
        <v>2078.86</v>
      </c>
      <c r="AD88" s="2">
        <f>ROUND(((((((ET88*1.03)*1.25)*1.2))-((((EU88*1.03)*1.25)*1.2)))+AE88),6)</f>
        <v>147.31575000000001</v>
      </c>
      <c r="AE88" s="2">
        <f>ROUND(((((EU88*1.03)*1.25)*1.2)),6)</f>
        <v>15.913500000000001</v>
      </c>
      <c r="AF88" s="2">
        <f>ROUND(((((EV88*1.03)*1.15)*1.2)),6)</f>
        <v>1302.8552400000001</v>
      </c>
      <c r="AG88" s="2">
        <f t="shared" si="29"/>
        <v>0</v>
      </c>
      <c r="AH88" s="2">
        <f>((((EW88*1.03)*1.15)*1.2))</f>
        <v>106.17857999999998</v>
      </c>
      <c r="AI88" s="2">
        <f>((((EX88*1.03)*1.25)*1.2))</f>
        <v>0</v>
      </c>
      <c r="AJ88" s="2">
        <f t="shared" si="30"/>
        <v>0</v>
      </c>
      <c r="AK88" s="2">
        <v>3090.81</v>
      </c>
      <c r="AL88" s="2">
        <v>2078.86</v>
      </c>
      <c r="AM88" s="2">
        <v>95.35</v>
      </c>
      <c r="AN88" s="2">
        <v>10.3</v>
      </c>
      <c r="AO88" s="2">
        <v>916.6</v>
      </c>
      <c r="AP88" s="2">
        <v>0</v>
      </c>
      <c r="AQ88" s="2">
        <v>74.7</v>
      </c>
      <c r="AR88" s="2">
        <v>0</v>
      </c>
      <c r="AS88" s="2">
        <v>0</v>
      </c>
      <c r="AT88" s="2">
        <v>109</v>
      </c>
      <c r="AU88" s="2">
        <v>61</v>
      </c>
      <c r="AV88" s="2">
        <v>1.0669999999999999</v>
      </c>
      <c r="AW88" s="2">
        <v>1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0</v>
      </c>
      <c r="BI88" s="2">
        <v>1</v>
      </c>
      <c r="BJ88" s="2" t="s">
        <v>24</v>
      </c>
      <c r="BK88" s="2"/>
      <c r="BL88" s="2"/>
      <c r="BM88" s="2">
        <v>23</v>
      </c>
      <c r="BN88" s="2">
        <v>0</v>
      </c>
      <c r="BO88" s="2" t="s">
        <v>21</v>
      </c>
      <c r="BP88" s="2">
        <v>1</v>
      </c>
      <c r="BQ88" s="2">
        <v>30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109</v>
      </c>
      <c r="CA88" s="2">
        <v>61</v>
      </c>
      <c r="CB88" s="2" t="s">
        <v>3</v>
      </c>
      <c r="CC88" s="2"/>
      <c r="CD88" s="2"/>
      <c r="CE88" s="2">
        <v>1566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961</v>
      </c>
      <c r="CO88" s="2">
        <v>0</v>
      </c>
      <c r="CP88" s="2">
        <f t="shared" si="31"/>
        <v>36.26</v>
      </c>
      <c r="CQ88" s="2">
        <f t="shared" si="32"/>
        <v>2078.86</v>
      </c>
      <c r="CR88" s="2">
        <f>(ROUND((ROUND((((((ET88*1.03)*1.25)*1.2))*AV88*1),2)*BB88),2)+ROUND((ROUND(((AE88-((((EU88*1.03)*1.25)*1.2)))*AV88*1),2)*BS88),2))</f>
        <v>157.19</v>
      </c>
      <c r="CS88" s="2">
        <f>(ROUND((ROUND((((((EU88*1.03)*1.25)*1.2))*AV88*1),2)*BS88),2)+ROUND((ROUND(((AE88-((((EU88*1.03)*1.25)*1.2)))*AV88*1),2)*BS88),2))</f>
        <v>16.98</v>
      </c>
      <c r="CT88" s="2">
        <f t="shared" si="33"/>
        <v>1390.15</v>
      </c>
      <c r="CU88" s="2">
        <f t="shared" si="34"/>
        <v>0</v>
      </c>
      <c r="CV88" s="2">
        <f t="shared" si="35"/>
        <v>113.29254485999998</v>
      </c>
      <c r="CW88" s="2">
        <f t="shared" si="36"/>
        <v>0</v>
      </c>
      <c r="CX88" s="2">
        <f t="shared" si="37"/>
        <v>0</v>
      </c>
      <c r="CY88" s="2">
        <f>(ROUND((((S88+ROUND((ROUND((((((EU88*1.03)*1.25)*1.2))*AV88*1),2)*BS88),2))*AT88)/100),2)+ROUND(((ROUND((ROUND(((AE88-((((EU88*1.03)*1.25)*1.2)))*AV88*1),2)*BS88),2)*AT88)/100),2))</f>
        <v>33.659999999999997</v>
      </c>
      <c r="CZ88" s="2">
        <f>(ROUND((((S88+ROUND((ROUND((((((EU88*1.03)*1.25)*1.2))*AV88*1),2)*BS88),2))*AU88)/100),2)+ROUND(((ROUND((ROUND(((AE88-((((EU88*1.03)*1.25)*1.2)))*AV88*1),2)*BS88),2)*AU88)/100),2))</f>
        <v>18.84</v>
      </c>
      <c r="DA88" s="2"/>
      <c r="DB88" s="2">
        <v>19</v>
      </c>
      <c r="DC88" s="2" t="s">
        <v>3</v>
      </c>
      <c r="DD88" s="2" t="s">
        <v>25</v>
      </c>
      <c r="DE88" s="2" t="s">
        <v>26</v>
      </c>
      <c r="DF88" s="2" t="s">
        <v>26</v>
      </c>
      <c r="DG88" s="2" t="s">
        <v>27</v>
      </c>
      <c r="DH88" s="2" t="s">
        <v>3</v>
      </c>
      <c r="DI88" s="2" t="s">
        <v>27</v>
      </c>
      <c r="DJ88" s="2" t="s">
        <v>26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1010</v>
      </c>
      <c r="DV88" s="2" t="s">
        <v>23</v>
      </c>
      <c r="DW88" s="2" t="s">
        <v>23</v>
      </c>
      <c r="DX88" s="2">
        <v>100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85635395</v>
      </c>
      <c r="EF88" s="2">
        <v>30</v>
      </c>
      <c r="EG88" s="2" t="s">
        <v>28</v>
      </c>
      <c r="EH88" s="2">
        <v>0</v>
      </c>
      <c r="EI88" s="2" t="s">
        <v>3</v>
      </c>
      <c r="EJ88" s="2">
        <v>1</v>
      </c>
      <c r="EK88" s="2">
        <v>23</v>
      </c>
      <c r="EL88" s="2" t="s">
        <v>29</v>
      </c>
      <c r="EM88" s="2" t="s">
        <v>30</v>
      </c>
      <c r="EN88" s="2"/>
      <c r="EO88" s="2" t="s">
        <v>31</v>
      </c>
      <c r="EP88" s="2"/>
      <c r="EQ88" s="2">
        <v>131072</v>
      </c>
      <c r="ER88" s="2">
        <v>3090.81</v>
      </c>
      <c r="ES88" s="2">
        <v>2078.86</v>
      </c>
      <c r="ET88" s="2">
        <v>95.35</v>
      </c>
      <c r="EU88" s="2">
        <v>10.3</v>
      </c>
      <c r="EV88" s="2">
        <v>916.6</v>
      </c>
      <c r="EW88" s="2">
        <v>74.7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0</v>
      </c>
      <c r="FT88" s="2"/>
      <c r="FU88" s="2"/>
      <c r="FV88" s="2"/>
      <c r="FW88" s="2"/>
      <c r="FX88" s="2">
        <v>109</v>
      </c>
      <c r="FY88" s="2">
        <v>61</v>
      </c>
      <c r="FZ88" s="2"/>
      <c r="GA88" s="2" t="s">
        <v>3</v>
      </c>
      <c r="GB88" s="2"/>
      <c r="GC88" s="2"/>
      <c r="GD88" s="2">
        <v>1</v>
      </c>
      <c r="GE88" s="2"/>
      <c r="GF88" s="2">
        <v>-1088987177</v>
      </c>
      <c r="GG88" s="2">
        <v>2</v>
      </c>
      <c r="GH88" s="2">
        <v>1</v>
      </c>
      <c r="GI88" s="2">
        <v>2</v>
      </c>
      <c r="GJ88" s="2">
        <v>0</v>
      </c>
      <c r="GK88" s="2">
        <v>0</v>
      </c>
      <c r="GL88" s="2">
        <f t="shared" si="38"/>
        <v>0</v>
      </c>
      <c r="GM88" s="2">
        <f t="shared" si="39"/>
        <v>60.18</v>
      </c>
      <c r="GN88" s="2">
        <f t="shared" si="40"/>
        <v>60.18</v>
      </c>
      <c r="GO88" s="2">
        <f t="shared" si="41"/>
        <v>0</v>
      </c>
      <c r="GP88" s="2">
        <f t="shared" si="42"/>
        <v>0</v>
      </c>
      <c r="GQ88" s="2"/>
      <c r="GR88" s="2">
        <v>0</v>
      </c>
      <c r="GS88" s="2">
        <v>3</v>
      </c>
      <c r="GT88" s="2">
        <v>0</v>
      </c>
      <c r="GU88" s="2" t="s">
        <v>3</v>
      </c>
      <c r="GV88" s="2">
        <f t="shared" si="43"/>
        <v>0</v>
      </c>
      <c r="GW88" s="2">
        <v>1</v>
      </c>
      <c r="GX88" s="2">
        <f t="shared" si="44"/>
        <v>0</v>
      </c>
      <c r="GY88" s="2"/>
      <c r="GZ88" s="2"/>
      <c r="HA88" s="2">
        <v>0</v>
      </c>
      <c r="HB88" s="2">
        <v>0</v>
      </c>
      <c r="HC88" s="2">
        <f t="shared" si="45"/>
        <v>0</v>
      </c>
      <c r="HD88" s="2"/>
      <c r="HE88" s="2" t="s">
        <v>3</v>
      </c>
      <c r="HF88" s="2" t="s">
        <v>3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5">
      <c r="A89" s="3">
        <v>17</v>
      </c>
      <c r="B89" s="3">
        <v>1</v>
      </c>
      <c r="C89" s="3">
        <f>ROW(SmtRes!A128)</f>
        <v>128</v>
      </c>
      <c r="D89" s="3">
        <f>ROW(EtalonRes!A80)</f>
        <v>80</v>
      </c>
      <c r="E89" s="3" t="s">
        <v>112</v>
      </c>
      <c r="F89" s="3" t="s">
        <v>21</v>
      </c>
      <c r="G89" s="3" t="s">
        <v>99</v>
      </c>
      <c r="H89" s="3" t="s">
        <v>23</v>
      </c>
      <c r="I89" s="3">
        <f>ROUND((1)/100,9)</f>
        <v>0.01</v>
      </c>
      <c r="J89" s="3">
        <v>0</v>
      </c>
      <c r="K89" s="3">
        <f>ROUND((1)/100,9)</f>
        <v>0.01</v>
      </c>
      <c r="O89" s="3">
        <f t="shared" si="21"/>
        <v>1239.94</v>
      </c>
      <c r="P89" s="3">
        <f t="shared" si="22"/>
        <v>433.06</v>
      </c>
      <c r="Q89" s="3">
        <f>(ROUND((ROUND((((((ET89*1.03)*1.25)*1.2))*AV89*I89),2)*BB89),2)+ROUND((ROUND(((AE89-((((EU89*1.03)*1.25)*1.2)))*AV89*I89),2)*BS89),2))</f>
        <v>23.61</v>
      </c>
      <c r="R89" s="3">
        <f>(ROUND((ROUND((((((EU89*1.03)*1.25)*1.2))*AV89*I89),2)*BS89),2)+ROUND((ROUND(((AE89-((((EU89*1.03)*1.25)*1.2)))*AV89*I89),2)*BS89),2))</f>
        <v>9.58</v>
      </c>
      <c r="S89" s="3">
        <f t="shared" si="23"/>
        <v>783.27</v>
      </c>
      <c r="T89" s="3">
        <f t="shared" si="24"/>
        <v>0</v>
      </c>
      <c r="U89" s="3">
        <f t="shared" si="25"/>
        <v>1.1329254485999998</v>
      </c>
      <c r="V89" s="3">
        <f t="shared" si="26"/>
        <v>0</v>
      </c>
      <c r="W89" s="3">
        <f t="shared" si="27"/>
        <v>0</v>
      </c>
      <c r="X89" s="3">
        <f>(ROUND((((S89+ROUND((ROUND((((((EU89*1.03)*1.25)*1.2))*AV89*I89),2)*BS89),2))*AT89)/100),2)+ROUND(((ROUND((ROUND(((AE89-((((EU89*1.03)*1.25)*1.2)))*AV89*I89),2)*BS89),2)*AT89)/100),2))</f>
        <v>864.21</v>
      </c>
      <c r="Y89" s="3">
        <f>(ROUND((((S89+ROUND((ROUND((((((EU89*1.03)*1.25)*1.2))*AV89*I89),2)*BS89),2))*AU89)/100),2)+ROUND(((ROUND((ROUND(((AE89-((((EU89*1.03)*1.25)*1.2)))*AV89*I89),2)*BS89),2)*AU89)/100),2))</f>
        <v>483.64</v>
      </c>
      <c r="AA89" s="3">
        <v>86551703</v>
      </c>
      <c r="AB89" s="3">
        <f t="shared" si="28"/>
        <v>3529.0309900000002</v>
      </c>
      <c r="AC89" s="3">
        <f>ROUND(((((ES89*1)*1)*1)),6)</f>
        <v>2078.86</v>
      </c>
      <c r="AD89" s="3">
        <f>ROUND(((((((ET89*1.03)*1.25)*1.2))-((((EU89*1.03)*1.25)*1.2)))+AE89),6)</f>
        <v>147.31575000000001</v>
      </c>
      <c r="AE89" s="3">
        <f>ROUND(((((EU89*1.03)*1.25)*1.2)),6)</f>
        <v>15.913500000000001</v>
      </c>
      <c r="AF89" s="3">
        <f>ROUND(((((EV89*1.03)*1.15)*1.2)),6)</f>
        <v>1302.8552400000001</v>
      </c>
      <c r="AG89" s="3">
        <f t="shared" si="29"/>
        <v>0</v>
      </c>
      <c r="AH89" s="3">
        <f>((((EW89*1.03)*1.15)*1.2))</f>
        <v>106.17857999999998</v>
      </c>
      <c r="AI89" s="3">
        <f>((((EX89*1.03)*1.25)*1.2))</f>
        <v>0</v>
      </c>
      <c r="AJ89" s="3">
        <f t="shared" si="30"/>
        <v>0</v>
      </c>
      <c r="AK89" s="3">
        <v>3090.81</v>
      </c>
      <c r="AL89" s="3">
        <v>2078.86</v>
      </c>
      <c r="AM89" s="3">
        <v>95.35</v>
      </c>
      <c r="AN89" s="3">
        <v>10.3</v>
      </c>
      <c r="AO89" s="3">
        <v>916.6</v>
      </c>
      <c r="AP89" s="3">
        <v>0</v>
      </c>
      <c r="AQ89" s="3">
        <v>74.7</v>
      </c>
      <c r="AR89" s="3">
        <v>0</v>
      </c>
      <c r="AS89" s="3">
        <v>0</v>
      </c>
      <c r="AT89" s="3">
        <v>109</v>
      </c>
      <c r="AU89" s="3">
        <v>61</v>
      </c>
      <c r="AV89" s="3">
        <v>1.0669999999999999</v>
      </c>
      <c r="AW89" s="3">
        <v>1</v>
      </c>
      <c r="AZ89" s="3">
        <v>1</v>
      </c>
      <c r="BA89" s="3">
        <v>56.35</v>
      </c>
      <c r="BB89" s="3">
        <v>15.04</v>
      </c>
      <c r="BC89" s="3">
        <v>20.83</v>
      </c>
      <c r="BD89" s="3" t="s">
        <v>3</v>
      </c>
      <c r="BE89" s="3" t="s">
        <v>3</v>
      </c>
      <c r="BF89" s="3" t="s">
        <v>3</v>
      </c>
      <c r="BG89" s="3" t="s">
        <v>3</v>
      </c>
      <c r="BH89" s="3">
        <v>0</v>
      </c>
      <c r="BI89" s="3">
        <v>1</v>
      </c>
      <c r="BJ89" s="3" t="s">
        <v>24</v>
      </c>
      <c r="BM89" s="3">
        <v>23</v>
      </c>
      <c r="BN89" s="3">
        <v>0</v>
      </c>
      <c r="BO89" s="3" t="s">
        <v>21</v>
      </c>
      <c r="BP89" s="3">
        <v>1</v>
      </c>
      <c r="BQ89" s="3">
        <v>30</v>
      </c>
      <c r="BR89" s="3">
        <v>0</v>
      </c>
      <c r="BS89" s="3">
        <v>56.35</v>
      </c>
      <c r="BT89" s="3">
        <v>1</v>
      </c>
      <c r="BU89" s="3">
        <v>1</v>
      </c>
      <c r="BV89" s="3">
        <v>1</v>
      </c>
      <c r="BW89" s="3">
        <v>1</v>
      </c>
      <c r="BX89" s="3">
        <v>1</v>
      </c>
      <c r="BY89" s="3" t="s">
        <v>3</v>
      </c>
      <c r="BZ89" s="3">
        <v>109</v>
      </c>
      <c r="CA89" s="3">
        <v>61</v>
      </c>
      <c r="CB89" s="3" t="s">
        <v>3</v>
      </c>
      <c r="CE89" s="3">
        <v>1566</v>
      </c>
      <c r="CF89" s="3">
        <v>0</v>
      </c>
      <c r="CG89" s="3">
        <v>0</v>
      </c>
      <c r="CM89" s="3">
        <v>0</v>
      </c>
      <c r="CN89" s="3" t="s">
        <v>961</v>
      </c>
      <c r="CO89" s="3">
        <v>0</v>
      </c>
      <c r="CP89" s="3">
        <f t="shared" si="31"/>
        <v>1239.94</v>
      </c>
      <c r="CQ89" s="3">
        <f t="shared" si="32"/>
        <v>43302.65</v>
      </c>
      <c r="CR89" s="3">
        <f>(ROUND((ROUND((((((ET89*1.03)*1.25)*1.2))*AV89*1),2)*BB89),2)+ROUND((ROUND(((AE89-((((EU89*1.03)*1.25)*1.2)))*AV89*1),2)*BS89),2))</f>
        <v>2364.14</v>
      </c>
      <c r="CS89" s="3">
        <f>(ROUND((ROUND((((((EU89*1.03)*1.25)*1.2))*AV89*1),2)*BS89),2)+ROUND((ROUND(((AE89-((((EU89*1.03)*1.25)*1.2)))*AV89*1),2)*BS89),2))</f>
        <v>956.82</v>
      </c>
      <c r="CT89" s="3">
        <f t="shared" si="33"/>
        <v>78334.95</v>
      </c>
      <c r="CU89" s="3">
        <f t="shared" si="34"/>
        <v>0</v>
      </c>
      <c r="CV89" s="3">
        <f t="shared" si="35"/>
        <v>113.29254485999998</v>
      </c>
      <c r="CW89" s="3">
        <f t="shared" si="36"/>
        <v>0</v>
      </c>
      <c r="CX89" s="3">
        <f t="shared" si="37"/>
        <v>0</v>
      </c>
      <c r="CY89" s="3">
        <f>(ROUND((((S89+ROUND((ROUND((((((EU89*1.03)*1.25)*1.2))*AV89*1),2)*BS89),2))*AT89)/100),2)+ROUND(((ROUND((ROUND(((AE89-((((EU89*1.03)*1.25)*1.2)))*AV89*1),2)*BS89),2)*AT89)/100),2))</f>
        <v>1896.7</v>
      </c>
      <c r="CZ89" s="3">
        <f>(ROUND((((S89+ROUND((ROUND((((((EU89*1.03)*1.25)*1.2))*AV89*1),2)*BS89),2))*AU89)/100),2)+ROUND(((ROUND((ROUND(((AE89-((((EU89*1.03)*1.25)*1.2)))*AV89*1),2)*BS89),2)*AU89)/100),2))</f>
        <v>1061.45</v>
      </c>
      <c r="DB89" s="3">
        <v>22</v>
      </c>
      <c r="DC89" s="3" t="s">
        <v>3</v>
      </c>
      <c r="DD89" s="3" t="s">
        <v>25</v>
      </c>
      <c r="DE89" s="3" t="s">
        <v>26</v>
      </c>
      <c r="DF89" s="3" t="s">
        <v>26</v>
      </c>
      <c r="DG89" s="3" t="s">
        <v>27</v>
      </c>
      <c r="DH89" s="3" t="s">
        <v>3</v>
      </c>
      <c r="DI89" s="3" t="s">
        <v>27</v>
      </c>
      <c r="DJ89" s="3" t="s">
        <v>26</v>
      </c>
      <c r="DK89" s="3" t="s">
        <v>3</v>
      </c>
      <c r="DL89" s="3" t="s">
        <v>3</v>
      </c>
      <c r="DM89" s="3" t="s">
        <v>3</v>
      </c>
      <c r="DN89" s="3">
        <v>0</v>
      </c>
      <c r="DO89" s="3">
        <v>0</v>
      </c>
      <c r="DP89" s="3">
        <v>1</v>
      </c>
      <c r="DQ89" s="3">
        <v>1</v>
      </c>
      <c r="DU89" s="3">
        <v>1010</v>
      </c>
      <c r="DV89" s="3" t="s">
        <v>23</v>
      </c>
      <c r="DW89" s="3" t="s">
        <v>23</v>
      </c>
      <c r="DX89" s="3">
        <v>100</v>
      </c>
      <c r="DZ89" s="3" t="s">
        <v>3</v>
      </c>
      <c r="EA89" s="3" t="s">
        <v>3</v>
      </c>
      <c r="EB89" s="3" t="s">
        <v>3</v>
      </c>
      <c r="EC89" s="3" t="s">
        <v>3</v>
      </c>
      <c r="EE89" s="3">
        <v>85635395</v>
      </c>
      <c r="EF89" s="3">
        <v>30</v>
      </c>
      <c r="EG89" s="3" t="s">
        <v>28</v>
      </c>
      <c r="EH89" s="3">
        <v>0</v>
      </c>
      <c r="EI89" s="3" t="s">
        <v>3</v>
      </c>
      <c r="EJ89" s="3">
        <v>1</v>
      </c>
      <c r="EK89" s="3">
        <v>23</v>
      </c>
      <c r="EL89" s="3" t="s">
        <v>29</v>
      </c>
      <c r="EM89" s="3" t="s">
        <v>30</v>
      </c>
      <c r="EO89" s="3" t="s">
        <v>31</v>
      </c>
      <c r="EQ89" s="3">
        <v>131072</v>
      </c>
      <c r="ER89" s="3">
        <v>3090.81</v>
      </c>
      <c r="ES89" s="3">
        <v>2078.86</v>
      </c>
      <c r="ET89" s="3">
        <v>95.35</v>
      </c>
      <c r="EU89" s="3">
        <v>10.3</v>
      </c>
      <c r="EV89" s="3">
        <v>916.6</v>
      </c>
      <c r="EW89" s="3">
        <v>74.7</v>
      </c>
      <c r="EX89" s="3">
        <v>0</v>
      </c>
      <c r="EY89" s="3">
        <v>0</v>
      </c>
      <c r="FQ89" s="3">
        <v>0</v>
      </c>
      <c r="FR89" s="3">
        <v>0</v>
      </c>
      <c r="FS89" s="3">
        <v>0</v>
      </c>
      <c r="FX89" s="3">
        <v>109</v>
      </c>
      <c r="FY89" s="3">
        <v>61</v>
      </c>
      <c r="GA89" s="3" t="s">
        <v>3</v>
      </c>
      <c r="GD89" s="3">
        <v>1</v>
      </c>
      <c r="GF89" s="3">
        <v>-1088987177</v>
      </c>
      <c r="GG89" s="3">
        <v>2</v>
      </c>
      <c r="GH89" s="3">
        <v>1</v>
      </c>
      <c r="GI89" s="3">
        <v>2</v>
      </c>
      <c r="GJ89" s="3">
        <v>0</v>
      </c>
      <c r="GK89" s="3">
        <v>0</v>
      </c>
      <c r="GL89" s="3">
        <f t="shared" si="38"/>
        <v>0</v>
      </c>
      <c r="GM89" s="3">
        <f t="shared" si="39"/>
        <v>2587.79</v>
      </c>
      <c r="GN89" s="3">
        <f t="shared" si="40"/>
        <v>2587.79</v>
      </c>
      <c r="GO89" s="3">
        <f t="shared" si="41"/>
        <v>0</v>
      </c>
      <c r="GP89" s="3">
        <f t="shared" si="42"/>
        <v>0</v>
      </c>
      <c r="GR89" s="3">
        <v>0</v>
      </c>
      <c r="GS89" s="3">
        <v>3</v>
      </c>
      <c r="GT89" s="3">
        <v>0</v>
      </c>
      <c r="GU89" s="3" t="s">
        <v>3</v>
      </c>
      <c r="GV89" s="3">
        <f t="shared" si="43"/>
        <v>0</v>
      </c>
      <c r="GW89" s="3">
        <v>1</v>
      </c>
      <c r="GX89" s="3">
        <f t="shared" si="44"/>
        <v>0</v>
      </c>
      <c r="HA89" s="3">
        <v>0</v>
      </c>
      <c r="HB89" s="3">
        <v>0</v>
      </c>
      <c r="HC89" s="3">
        <f t="shared" si="45"/>
        <v>0</v>
      </c>
      <c r="HE89" s="3" t="s">
        <v>3</v>
      </c>
      <c r="HF89" s="3" t="s">
        <v>3</v>
      </c>
      <c r="HM89" s="3" t="s">
        <v>3</v>
      </c>
      <c r="HN89" s="3" t="s">
        <v>3</v>
      </c>
      <c r="HO89" s="3" t="s">
        <v>3</v>
      </c>
      <c r="HP89" s="3" t="s">
        <v>3</v>
      </c>
      <c r="HQ89" s="3" t="s">
        <v>3</v>
      </c>
      <c r="HS89" s="3">
        <v>0</v>
      </c>
      <c r="IK89" s="3">
        <v>0</v>
      </c>
    </row>
    <row r="90" spans="1:255" x14ac:dyDescent="0.25">
      <c r="A90" s="2">
        <v>18</v>
      </c>
      <c r="B90" s="2">
        <v>1</v>
      </c>
      <c r="C90" s="2">
        <v>118</v>
      </c>
      <c r="D90" s="2"/>
      <c r="E90" s="2" t="s">
        <v>113</v>
      </c>
      <c r="F90" s="2" t="s">
        <v>114</v>
      </c>
      <c r="G90" s="2" t="s">
        <v>115</v>
      </c>
      <c r="H90" s="2" t="s">
        <v>35</v>
      </c>
      <c r="I90" s="2">
        <f>I88*J90</f>
        <v>1</v>
      </c>
      <c r="J90" s="2">
        <v>100</v>
      </c>
      <c r="K90" s="2">
        <v>100</v>
      </c>
      <c r="L90" s="2"/>
      <c r="M90" s="2"/>
      <c r="N90" s="2"/>
      <c r="O90" s="2">
        <f t="shared" si="21"/>
        <v>342.75</v>
      </c>
      <c r="P90" s="2">
        <f t="shared" si="22"/>
        <v>342.75</v>
      </c>
      <c r="Q90" s="2">
        <f>(ROUND((ROUND(((ET90)*AV90*I90),2)*BB90),2)+ROUND((ROUND(((AE90-(EU90))*AV90*I90),2)*BS90),2))</f>
        <v>0</v>
      </c>
      <c r="R90" s="2">
        <f>(ROUND((ROUND(((EU90)*AV90*I90),2)*BS90),2)+ROUND((ROUND(((AE90-(EU90))*AV90*I90),2)*BS90),2))</f>
        <v>0</v>
      </c>
      <c r="S90" s="2">
        <f t="shared" si="23"/>
        <v>0</v>
      </c>
      <c r="T90" s="2">
        <f t="shared" si="24"/>
        <v>0</v>
      </c>
      <c r="U90" s="2">
        <f t="shared" si="25"/>
        <v>0</v>
      </c>
      <c r="V90" s="2">
        <f t="shared" si="26"/>
        <v>0</v>
      </c>
      <c r="W90" s="2">
        <f t="shared" si="27"/>
        <v>0</v>
      </c>
      <c r="X90" s="2">
        <f>(ROUND((((S90+ROUND((ROUND(((EU90)*AV90*I90),2)*BS90),2))*AT90)/100),2)+ROUND(((ROUND((ROUND(((AE90-(EU90))*AV90*I90),2)*BS90),2)*AT90)/100),2))</f>
        <v>0</v>
      </c>
      <c r="Y90" s="2">
        <f>(ROUND((((S90+ROUND((ROUND(((EU90)*AV90*I90),2)*BS90),2))*AU90)/100),2)+ROUND(((ROUND((ROUND(((AE90-(EU90))*AV90*I90),2)*BS90),2)*AU90)/100),2))</f>
        <v>0</v>
      </c>
      <c r="Z90" s="2"/>
      <c r="AA90" s="2">
        <v>86551701</v>
      </c>
      <c r="AB90" s="2">
        <f t="shared" si="28"/>
        <v>342.75</v>
      </c>
      <c r="AC90" s="2">
        <f>ROUND((ES90),6)</f>
        <v>342.75</v>
      </c>
      <c r="AD90" s="2">
        <f>ROUND((((ET90)-(EU90))+AE90),6)</f>
        <v>0</v>
      </c>
      <c r="AE90" s="2">
        <f>ROUND((EU90),6)</f>
        <v>0</v>
      </c>
      <c r="AF90" s="2">
        <f>ROUND((EV90),6)</f>
        <v>0</v>
      </c>
      <c r="AG90" s="2">
        <f t="shared" si="29"/>
        <v>0</v>
      </c>
      <c r="AH90" s="2">
        <f>(EW90)</f>
        <v>0</v>
      </c>
      <c r="AI90" s="2">
        <f>(EX90)</f>
        <v>0</v>
      </c>
      <c r="AJ90" s="2">
        <f t="shared" si="30"/>
        <v>0</v>
      </c>
      <c r="AK90" s="2">
        <v>342.75</v>
      </c>
      <c r="AL90" s="2">
        <v>342.75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109</v>
      </c>
      <c r="AU90" s="2">
        <v>61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1</v>
      </c>
      <c r="BJ90" s="2" t="s">
        <v>3</v>
      </c>
      <c r="BK90" s="2"/>
      <c r="BL90" s="2"/>
      <c r="BM90" s="2">
        <v>23</v>
      </c>
      <c r="BN90" s="2">
        <v>0</v>
      </c>
      <c r="BO90" s="2" t="s">
        <v>3</v>
      </c>
      <c r="BP90" s="2">
        <v>0</v>
      </c>
      <c r="BQ90" s="2">
        <v>30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109</v>
      </c>
      <c r="CA90" s="2">
        <v>61</v>
      </c>
      <c r="CB90" s="2" t="s">
        <v>3</v>
      </c>
      <c r="CC90" s="2"/>
      <c r="CD90" s="2"/>
      <c r="CE90" s="2">
        <v>1566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3</v>
      </c>
      <c r="CO90" s="2">
        <v>0</v>
      </c>
      <c r="CP90" s="2">
        <f t="shared" si="31"/>
        <v>342.75</v>
      </c>
      <c r="CQ90" s="2">
        <f t="shared" si="32"/>
        <v>342.75</v>
      </c>
      <c r="CR90" s="2">
        <f>(ROUND((ROUND(((ET90)*AV90*1),2)*BB90),2)+ROUND((ROUND(((AE90-(EU90))*AV90*1),2)*BS90),2))</f>
        <v>0</v>
      </c>
      <c r="CS90" s="2">
        <f>(ROUND((ROUND(((EU90)*AV90*1),2)*BS90),2)+ROUND((ROUND(((AE90-(EU90))*AV90*1),2)*BS90),2))</f>
        <v>0</v>
      </c>
      <c r="CT90" s="2">
        <f t="shared" si="33"/>
        <v>0</v>
      </c>
      <c r="CU90" s="2">
        <f t="shared" si="34"/>
        <v>0</v>
      </c>
      <c r="CV90" s="2">
        <f t="shared" si="35"/>
        <v>0</v>
      </c>
      <c r="CW90" s="2">
        <f t="shared" si="36"/>
        <v>0</v>
      </c>
      <c r="CX90" s="2">
        <f t="shared" si="37"/>
        <v>0</v>
      </c>
      <c r="CY90" s="2">
        <f>(ROUND((((S90+ROUND((ROUND(((EU90)*AV90*1),2)*BS90),2))*AT90)/100),2)+ROUND(((ROUND((ROUND(((AE90-(EU90))*AV90*1),2)*BS90),2)*AT90)/100),2))</f>
        <v>0</v>
      </c>
      <c r="CZ90" s="2">
        <f>(ROUND((((S90+ROUND((ROUND(((EU90)*AV90*1),2)*BS90),2))*AU90)/100),2)+ROUND(((ROUND((ROUND(((AE90-(EU90))*AV90*1),2)*BS90),2)*AU90)/100),2))</f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1010</v>
      </c>
      <c r="DV90" s="2" t="s">
        <v>35</v>
      </c>
      <c r="DW90" s="2" t="s">
        <v>35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85635395</v>
      </c>
      <c r="EF90" s="2">
        <v>30</v>
      </c>
      <c r="EG90" s="2" t="s">
        <v>28</v>
      </c>
      <c r="EH90" s="2">
        <v>0</v>
      </c>
      <c r="EI90" s="2" t="s">
        <v>3</v>
      </c>
      <c r="EJ90" s="2">
        <v>1</v>
      </c>
      <c r="EK90" s="2">
        <v>23</v>
      </c>
      <c r="EL90" s="2" t="s">
        <v>29</v>
      </c>
      <c r="EM90" s="2" t="s">
        <v>30</v>
      </c>
      <c r="EN90" s="2"/>
      <c r="EO90" s="2" t="s">
        <v>3</v>
      </c>
      <c r="EP90" s="2"/>
      <c r="EQ90" s="2">
        <v>0</v>
      </c>
      <c r="ER90" s="2">
        <v>0</v>
      </c>
      <c r="ES90" s="2">
        <v>342.75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v>0</v>
      </c>
      <c r="FS90" s="2">
        <v>0</v>
      </c>
      <c r="FT90" s="2"/>
      <c r="FU90" s="2"/>
      <c r="FV90" s="2"/>
      <c r="FW90" s="2"/>
      <c r="FX90" s="2">
        <v>109</v>
      </c>
      <c r="FY90" s="2">
        <v>61</v>
      </c>
      <c r="FZ90" s="2"/>
      <c r="GA90" s="2" t="s">
        <v>116</v>
      </c>
      <c r="GB90" s="2"/>
      <c r="GC90" s="2"/>
      <c r="GD90" s="2">
        <v>1</v>
      </c>
      <c r="GE90" s="2"/>
      <c r="GF90" s="2">
        <v>-922594706</v>
      </c>
      <c r="GG90" s="2">
        <v>2</v>
      </c>
      <c r="GH90" s="2">
        <v>4</v>
      </c>
      <c r="GI90" s="2">
        <v>-2</v>
      </c>
      <c r="GJ90" s="2">
        <v>0</v>
      </c>
      <c r="GK90" s="2">
        <v>0</v>
      </c>
      <c r="GL90" s="2">
        <f t="shared" si="38"/>
        <v>0</v>
      </c>
      <c r="GM90" s="2">
        <f t="shared" si="39"/>
        <v>342.75</v>
      </c>
      <c r="GN90" s="2">
        <f t="shared" si="40"/>
        <v>342.75</v>
      </c>
      <c r="GO90" s="2">
        <f t="shared" si="41"/>
        <v>0</v>
      </c>
      <c r="GP90" s="2">
        <f t="shared" si="42"/>
        <v>0</v>
      </c>
      <c r="GQ90" s="2"/>
      <c r="GR90" s="2">
        <v>0</v>
      </c>
      <c r="GS90" s="2">
        <v>2</v>
      </c>
      <c r="GT90" s="2">
        <v>0</v>
      </c>
      <c r="GU90" s="2" t="s">
        <v>3</v>
      </c>
      <c r="GV90" s="2">
        <f t="shared" si="43"/>
        <v>0</v>
      </c>
      <c r="GW90" s="2">
        <v>1</v>
      </c>
      <c r="GX90" s="2">
        <f t="shared" si="44"/>
        <v>0</v>
      </c>
      <c r="GY90" s="2"/>
      <c r="GZ90" s="2"/>
      <c r="HA90" s="2">
        <v>0</v>
      </c>
      <c r="HB90" s="2">
        <v>0</v>
      </c>
      <c r="HC90" s="2">
        <f t="shared" si="45"/>
        <v>0</v>
      </c>
      <c r="HD90" s="2"/>
      <c r="HE90" s="2" t="s">
        <v>37</v>
      </c>
      <c r="HF90" s="2" t="s">
        <v>38</v>
      </c>
      <c r="HG90" s="2"/>
      <c r="HH90" s="2"/>
      <c r="HI90" s="2"/>
      <c r="HJ90" s="2"/>
      <c r="HK90" s="2"/>
      <c r="HL90" s="2"/>
      <c r="HM90" s="2" t="s">
        <v>3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25">
      <c r="A91" s="3">
        <v>18</v>
      </c>
      <c r="B91" s="3">
        <v>1</v>
      </c>
      <c r="C91" s="3">
        <v>128</v>
      </c>
      <c r="E91" s="3" t="s">
        <v>113</v>
      </c>
      <c r="F91" s="3" t="s">
        <v>114</v>
      </c>
      <c r="G91" s="3" t="s">
        <v>115</v>
      </c>
      <c r="H91" s="3" t="s">
        <v>35</v>
      </c>
      <c r="I91" s="3">
        <f>I89*J91</f>
        <v>1</v>
      </c>
      <c r="J91" s="3">
        <v>100</v>
      </c>
      <c r="K91" s="3">
        <v>100</v>
      </c>
      <c r="O91" s="3">
        <f t="shared" si="21"/>
        <v>3372.66</v>
      </c>
      <c r="P91" s="3">
        <f t="shared" si="22"/>
        <v>3372.66</v>
      </c>
      <c r="Q91" s="3">
        <f>(ROUND((ROUND(((ET91)*AV91*I91),2)*BB91),2)+ROUND((ROUND(((AE91-(EU91))*AV91*I91),2)*BS91),2))</f>
        <v>0</v>
      </c>
      <c r="R91" s="3">
        <f>(ROUND((ROUND(((EU91)*AV91*I91),2)*BS91),2)+ROUND((ROUND(((AE91-(EU91))*AV91*I91),2)*BS91),2))</f>
        <v>0</v>
      </c>
      <c r="S91" s="3">
        <f t="shared" si="23"/>
        <v>0</v>
      </c>
      <c r="T91" s="3">
        <f t="shared" si="24"/>
        <v>0</v>
      </c>
      <c r="U91" s="3">
        <f t="shared" si="25"/>
        <v>0</v>
      </c>
      <c r="V91" s="3">
        <f t="shared" si="26"/>
        <v>0</v>
      </c>
      <c r="W91" s="3">
        <f t="shared" si="27"/>
        <v>0</v>
      </c>
      <c r="X91" s="3">
        <f>(ROUND((((S91+ROUND((ROUND(((EU91)*AV91*I91),2)*BS91),2))*AT91)/100),2)+ROUND(((ROUND((ROUND(((AE91-(EU91))*AV91*I91),2)*BS91),2)*AT91)/100),2))</f>
        <v>0</v>
      </c>
      <c r="Y91" s="3">
        <f>(ROUND((((S91+ROUND((ROUND(((EU91)*AV91*I91),2)*BS91),2))*AU91)/100),2)+ROUND(((ROUND((ROUND(((AE91-(EU91))*AV91*I91),2)*BS91),2)*AU91)/100),2))</f>
        <v>0</v>
      </c>
      <c r="AA91" s="3">
        <v>86551703</v>
      </c>
      <c r="AB91" s="3">
        <f t="shared" si="28"/>
        <v>342.75</v>
      </c>
      <c r="AC91" s="3">
        <f>ROUND((ES91),6)</f>
        <v>342.75</v>
      </c>
      <c r="AD91" s="3">
        <f>ROUND((((ET91)-(EU91))+AE91),6)</f>
        <v>0</v>
      </c>
      <c r="AE91" s="3">
        <f>ROUND((EU91),6)</f>
        <v>0</v>
      </c>
      <c r="AF91" s="3">
        <f>ROUND((EV91),6)</f>
        <v>0</v>
      </c>
      <c r="AG91" s="3">
        <f t="shared" si="29"/>
        <v>0</v>
      </c>
      <c r="AH91" s="3">
        <f>(EW91)</f>
        <v>0</v>
      </c>
      <c r="AI91" s="3">
        <f>(EX91)</f>
        <v>0</v>
      </c>
      <c r="AJ91" s="3">
        <f t="shared" si="30"/>
        <v>0</v>
      </c>
      <c r="AK91" s="3">
        <v>342.75</v>
      </c>
      <c r="AL91" s="3">
        <v>342.75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109</v>
      </c>
      <c r="AU91" s="3">
        <v>61</v>
      </c>
      <c r="AV91" s="3">
        <v>1</v>
      </c>
      <c r="AW91" s="3">
        <v>1</v>
      </c>
      <c r="AZ91" s="3">
        <v>1</v>
      </c>
      <c r="BA91" s="3">
        <v>1</v>
      </c>
      <c r="BB91" s="3">
        <v>1</v>
      </c>
      <c r="BC91" s="3">
        <v>9.84</v>
      </c>
      <c r="BD91" s="3" t="s">
        <v>3</v>
      </c>
      <c r="BE91" s="3" t="s">
        <v>3</v>
      </c>
      <c r="BF91" s="3" t="s">
        <v>3</v>
      </c>
      <c r="BG91" s="3" t="s">
        <v>3</v>
      </c>
      <c r="BH91" s="3">
        <v>3</v>
      </c>
      <c r="BI91" s="3">
        <v>1</v>
      </c>
      <c r="BJ91" s="3" t="s">
        <v>3</v>
      </c>
      <c r="BM91" s="3">
        <v>23</v>
      </c>
      <c r="BN91" s="3">
        <v>0</v>
      </c>
      <c r="BO91" s="3" t="s">
        <v>3</v>
      </c>
      <c r="BP91" s="3">
        <v>0</v>
      </c>
      <c r="BQ91" s="3">
        <v>30</v>
      </c>
      <c r="BR91" s="3">
        <v>0</v>
      </c>
      <c r="BS91" s="3">
        <v>1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 t="s">
        <v>3</v>
      </c>
      <c r="BZ91" s="3">
        <v>109</v>
      </c>
      <c r="CA91" s="3">
        <v>61</v>
      </c>
      <c r="CB91" s="3" t="s">
        <v>3</v>
      </c>
      <c r="CE91" s="3">
        <v>1566</v>
      </c>
      <c r="CF91" s="3">
        <v>0</v>
      </c>
      <c r="CG91" s="3">
        <v>0</v>
      </c>
      <c r="CM91" s="3">
        <v>0</v>
      </c>
      <c r="CN91" s="3" t="s">
        <v>3</v>
      </c>
      <c r="CO91" s="3">
        <v>0</v>
      </c>
      <c r="CP91" s="3">
        <f t="shared" si="31"/>
        <v>3372.66</v>
      </c>
      <c r="CQ91" s="3">
        <f t="shared" si="32"/>
        <v>3372.66</v>
      </c>
      <c r="CR91" s="3">
        <f>(ROUND((ROUND(((ET91)*AV91*1),2)*BB91),2)+ROUND((ROUND(((AE91-(EU91))*AV91*1),2)*BS91),2))</f>
        <v>0</v>
      </c>
      <c r="CS91" s="3">
        <f>(ROUND((ROUND(((EU91)*AV91*1),2)*BS91),2)+ROUND((ROUND(((AE91-(EU91))*AV91*1),2)*BS91),2))</f>
        <v>0</v>
      </c>
      <c r="CT91" s="3">
        <f t="shared" si="33"/>
        <v>0</v>
      </c>
      <c r="CU91" s="3">
        <f t="shared" si="34"/>
        <v>0</v>
      </c>
      <c r="CV91" s="3">
        <f t="shared" si="35"/>
        <v>0</v>
      </c>
      <c r="CW91" s="3">
        <f t="shared" si="36"/>
        <v>0</v>
      </c>
      <c r="CX91" s="3">
        <f t="shared" si="37"/>
        <v>0</v>
      </c>
      <c r="CY91" s="3">
        <f>(ROUND((((S91+ROUND((ROUND(((EU91)*AV91*1),2)*BS91),2))*AT91)/100),2)+ROUND(((ROUND((ROUND(((AE91-(EU91))*AV91*1),2)*BS91),2)*AT91)/100),2))</f>
        <v>0</v>
      </c>
      <c r="CZ91" s="3">
        <f>(ROUND((((S91+ROUND((ROUND(((EU91)*AV91*1),2)*BS91),2))*AU91)/100),2)+ROUND(((ROUND((ROUND(((AE91-(EU91))*AV91*1),2)*BS91),2)*AU91)/100),2))</f>
        <v>0</v>
      </c>
      <c r="DC91" s="3" t="s">
        <v>3</v>
      </c>
      <c r="DD91" s="3" t="s">
        <v>3</v>
      </c>
      <c r="DE91" s="3" t="s">
        <v>3</v>
      </c>
      <c r="DF91" s="3" t="s">
        <v>3</v>
      </c>
      <c r="DG91" s="3" t="s">
        <v>3</v>
      </c>
      <c r="DH91" s="3" t="s">
        <v>3</v>
      </c>
      <c r="DI91" s="3" t="s">
        <v>3</v>
      </c>
      <c r="DJ91" s="3" t="s">
        <v>3</v>
      </c>
      <c r="DK91" s="3" t="s">
        <v>3</v>
      </c>
      <c r="DL91" s="3" t="s">
        <v>3</v>
      </c>
      <c r="DM91" s="3" t="s">
        <v>3</v>
      </c>
      <c r="DN91" s="3">
        <v>0</v>
      </c>
      <c r="DO91" s="3">
        <v>0</v>
      </c>
      <c r="DP91" s="3">
        <v>1</v>
      </c>
      <c r="DQ91" s="3">
        <v>1</v>
      </c>
      <c r="DU91" s="3">
        <v>1010</v>
      </c>
      <c r="DV91" s="3" t="s">
        <v>35</v>
      </c>
      <c r="DW91" s="3" t="s">
        <v>35</v>
      </c>
      <c r="DX91" s="3">
        <v>1</v>
      </c>
      <c r="DZ91" s="3" t="s">
        <v>3</v>
      </c>
      <c r="EA91" s="3" t="s">
        <v>3</v>
      </c>
      <c r="EB91" s="3" t="s">
        <v>3</v>
      </c>
      <c r="EC91" s="3" t="s">
        <v>3</v>
      </c>
      <c r="EE91" s="3">
        <v>85635395</v>
      </c>
      <c r="EF91" s="3">
        <v>30</v>
      </c>
      <c r="EG91" s="3" t="s">
        <v>28</v>
      </c>
      <c r="EH91" s="3">
        <v>0</v>
      </c>
      <c r="EI91" s="3" t="s">
        <v>3</v>
      </c>
      <c r="EJ91" s="3">
        <v>1</v>
      </c>
      <c r="EK91" s="3">
        <v>23</v>
      </c>
      <c r="EL91" s="3" t="s">
        <v>29</v>
      </c>
      <c r="EM91" s="3" t="s">
        <v>30</v>
      </c>
      <c r="EO91" s="3" t="s">
        <v>3</v>
      </c>
      <c r="EQ91" s="3">
        <v>0</v>
      </c>
      <c r="ER91" s="3">
        <v>342.75</v>
      </c>
      <c r="ES91" s="3">
        <v>342.75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Z91" s="3">
        <v>5</v>
      </c>
      <c r="FC91" s="3">
        <v>1</v>
      </c>
      <c r="FD91" s="3">
        <v>18</v>
      </c>
      <c r="FF91" s="3">
        <v>4034</v>
      </c>
      <c r="FQ91" s="3">
        <v>0</v>
      </c>
      <c r="FR91" s="3">
        <v>0</v>
      </c>
      <c r="FS91" s="3">
        <v>0</v>
      </c>
      <c r="FX91" s="3">
        <v>109</v>
      </c>
      <c r="FY91" s="3">
        <v>61</v>
      </c>
      <c r="GA91" s="3" t="s">
        <v>116</v>
      </c>
      <c r="GD91" s="3">
        <v>1</v>
      </c>
      <c r="GF91" s="3">
        <v>-922594706</v>
      </c>
      <c r="GG91" s="3">
        <v>2</v>
      </c>
      <c r="GH91" s="3">
        <v>3</v>
      </c>
      <c r="GI91" s="3">
        <v>5</v>
      </c>
      <c r="GJ91" s="3">
        <v>0</v>
      </c>
      <c r="GK91" s="3">
        <v>0</v>
      </c>
      <c r="GL91" s="3">
        <f t="shared" si="38"/>
        <v>0</v>
      </c>
      <c r="GM91" s="3">
        <f t="shared" si="39"/>
        <v>3372.66</v>
      </c>
      <c r="GN91" s="3">
        <f t="shared" si="40"/>
        <v>3372.66</v>
      </c>
      <c r="GO91" s="3">
        <f t="shared" si="41"/>
        <v>0</v>
      </c>
      <c r="GP91" s="3">
        <f t="shared" si="42"/>
        <v>0</v>
      </c>
      <c r="GR91" s="3">
        <v>1</v>
      </c>
      <c r="GS91" s="3">
        <v>1</v>
      </c>
      <c r="GT91" s="3">
        <v>0</v>
      </c>
      <c r="GU91" s="3" t="s">
        <v>3</v>
      </c>
      <c r="GV91" s="3">
        <f t="shared" si="43"/>
        <v>0</v>
      </c>
      <c r="GW91" s="3">
        <v>1</v>
      </c>
      <c r="GX91" s="3">
        <f t="shared" si="44"/>
        <v>0</v>
      </c>
      <c r="HA91" s="3">
        <v>0</v>
      </c>
      <c r="HB91" s="3">
        <v>0</v>
      </c>
      <c r="HC91" s="3">
        <f t="shared" si="45"/>
        <v>0</v>
      </c>
      <c r="HE91" s="3" t="s">
        <v>37</v>
      </c>
      <c r="HF91" s="3" t="s">
        <v>38</v>
      </c>
      <c r="HM91" s="3" t="s">
        <v>3</v>
      </c>
      <c r="HN91" s="3" t="s">
        <v>3</v>
      </c>
      <c r="HO91" s="3" t="s">
        <v>3</v>
      </c>
      <c r="HP91" s="3" t="s">
        <v>3</v>
      </c>
      <c r="HQ91" s="3" t="s">
        <v>3</v>
      </c>
      <c r="HS91" s="3">
        <v>0</v>
      </c>
      <c r="IK91" s="3">
        <v>0</v>
      </c>
    </row>
    <row r="92" spans="1:255" x14ac:dyDescent="0.25">
      <c r="A92" s="2">
        <v>17</v>
      </c>
      <c r="B92" s="2">
        <v>1</v>
      </c>
      <c r="C92" s="2">
        <f>ROW(SmtRes!A143)</f>
        <v>143</v>
      </c>
      <c r="D92" s="2">
        <f>ROW(EtalonRes!A90)</f>
        <v>90</v>
      </c>
      <c r="E92" s="2" t="s">
        <v>117</v>
      </c>
      <c r="F92" s="2" t="s">
        <v>21</v>
      </c>
      <c r="G92" s="2" t="s">
        <v>22</v>
      </c>
      <c r="H92" s="2" t="s">
        <v>23</v>
      </c>
      <c r="I92" s="2">
        <f>ROUND((1+1+1+2+1+1)/100,9)</f>
        <v>7.0000000000000007E-2</v>
      </c>
      <c r="J92" s="2">
        <v>0</v>
      </c>
      <c r="K92" s="2">
        <f>ROUND((1+1+1+2+1+1)/100,9)</f>
        <v>7.0000000000000007E-2</v>
      </c>
      <c r="L92" s="2"/>
      <c r="M92" s="2"/>
      <c r="N92" s="2"/>
      <c r="O92" s="2">
        <f t="shared" ref="O92:O155" si="76">ROUND(CP92,2)</f>
        <v>253.83</v>
      </c>
      <c r="P92" s="2">
        <f t="shared" ref="P92:P155" si="77">ROUND((ROUND((AC92*AW92*I92),2)*BC92),2)</f>
        <v>145.52000000000001</v>
      </c>
      <c r="Q92" s="2">
        <f>(ROUND((ROUND((((((ET92*1.03)*1.25)*1.2))*AV92*I92),2)*BB92),2)+ROUND((ROUND(((AE92-((((EU92*1.03)*1.25)*1.2)))*AV92*I92),2)*BS92),2))</f>
        <v>11</v>
      </c>
      <c r="R92" s="2">
        <f>(ROUND((ROUND((((((EU92*1.03)*1.25)*1.2))*AV92*I92),2)*BS92),2)+ROUND((ROUND(((AE92-((((EU92*1.03)*1.25)*1.2)))*AV92*I92),2)*BS92),2))</f>
        <v>1.19</v>
      </c>
      <c r="S92" s="2">
        <f t="shared" ref="S92:S155" si="78">ROUND((ROUND((AF92*AV92*I92),2)*BA92),2)</f>
        <v>97.31</v>
      </c>
      <c r="T92" s="2">
        <f t="shared" ref="T92:T155" si="79">ROUND(CU92*I92,2)</f>
        <v>0</v>
      </c>
      <c r="U92" s="2">
        <f t="shared" ref="U92:U155" si="80">CV92*I92</f>
        <v>7.9304781401999991</v>
      </c>
      <c r="V92" s="2">
        <f t="shared" ref="V92:V155" si="81">CW92*I92</f>
        <v>0</v>
      </c>
      <c r="W92" s="2">
        <f t="shared" ref="W92:W155" si="82">ROUND(CX92*I92,2)</f>
        <v>0</v>
      </c>
      <c r="X92" s="2">
        <f>(ROUND((((S92+ROUND((ROUND((((((EU92*1.03)*1.25)*1.2))*AV92*I92),2)*BS92),2))*AT92)/100),2)+ROUND(((ROUND((ROUND(((AE92-((((EU92*1.03)*1.25)*1.2)))*AV92*I92),2)*BS92),2)*AT92)/100),2))</f>
        <v>107.37</v>
      </c>
      <c r="Y92" s="2">
        <f>(ROUND((((S92+ROUND((ROUND((((((EU92*1.03)*1.25)*1.2))*AV92*I92),2)*BS92),2))*AU92)/100),2)+ROUND(((ROUND((ROUND(((AE92-((((EU92*1.03)*1.25)*1.2)))*AV92*I92),2)*BS92),2)*AU92)/100),2))</f>
        <v>60.09</v>
      </c>
      <c r="Z92" s="2"/>
      <c r="AA92" s="2">
        <v>86551701</v>
      </c>
      <c r="AB92" s="2">
        <f t="shared" ref="AB92:AB155" si="83">ROUND((AC92+AD92+AF92),6)</f>
        <v>3529.0309900000002</v>
      </c>
      <c r="AC92" s="2">
        <f>ROUND(((((ES92*1)*1)*1)),6)</f>
        <v>2078.86</v>
      </c>
      <c r="AD92" s="2">
        <f>ROUND(((((((ET92*1.03)*1.25)*1.2))-((((EU92*1.03)*1.25)*1.2)))+AE92),6)</f>
        <v>147.31575000000001</v>
      </c>
      <c r="AE92" s="2">
        <f>ROUND(((((EU92*1.03)*1.25)*1.2)),6)</f>
        <v>15.913500000000001</v>
      </c>
      <c r="AF92" s="2">
        <f>ROUND(((((EV92*1.03)*1.15)*1.2)),6)</f>
        <v>1302.8552400000001</v>
      </c>
      <c r="AG92" s="2">
        <f t="shared" ref="AG92:AG155" si="84">ROUND((AP92),6)</f>
        <v>0</v>
      </c>
      <c r="AH92" s="2">
        <f>((((EW92*1.03)*1.15)*1.2))</f>
        <v>106.17857999999998</v>
      </c>
      <c r="AI92" s="2">
        <f>((((EX92*1.03)*1.25)*1.2))</f>
        <v>0</v>
      </c>
      <c r="AJ92" s="2">
        <f t="shared" ref="AJ92:AJ155" si="85">(AS92)</f>
        <v>0</v>
      </c>
      <c r="AK92" s="2">
        <v>3090.81</v>
      </c>
      <c r="AL92" s="2">
        <v>2078.86</v>
      </c>
      <c r="AM92" s="2">
        <v>95.35</v>
      </c>
      <c r="AN92" s="2">
        <v>10.3</v>
      </c>
      <c r="AO92" s="2">
        <v>916.6</v>
      </c>
      <c r="AP92" s="2">
        <v>0</v>
      </c>
      <c r="AQ92" s="2">
        <v>74.7</v>
      </c>
      <c r="AR92" s="2">
        <v>0</v>
      </c>
      <c r="AS92" s="2">
        <v>0</v>
      </c>
      <c r="AT92" s="2">
        <v>109</v>
      </c>
      <c r="AU92" s="2">
        <v>61</v>
      </c>
      <c r="AV92" s="2">
        <v>1.0669999999999999</v>
      </c>
      <c r="AW92" s="2">
        <v>1</v>
      </c>
      <c r="AX92" s="2"/>
      <c r="AY92" s="2"/>
      <c r="AZ92" s="2">
        <v>1</v>
      </c>
      <c r="BA92" s="2">
        <v>1</v>
      </c>
      <c r="BB92" s="2">
        <v>1</v>
      </c>
      <c r="BC92" s="2">
        <v>1</v>
      </c>
      <c r="BD92" s="2" t="s">
        <v>3</v>
      </c>
      <c r="BE92" s="2" t="s">
        <v>3</v>
      </c>
      <c r="BF92" s="2" t="s">
        <v>3</v>
      </c>
      <c r="BG92" s="2" t="s">
        <v>3</v>
      </c>
      <c r="BH92" s="2">
        <v>0</v>
      </c>
      <c r="BI92" s="2">
        <v>1</v>
      </c>
      <c r="BJ92" s="2" t="s">
        <v>24</v>
      </c>
      <c r="BK92" s="2"/>
      <c r="BL92" s="2"/>
      <c r="BM92" s="2">
        <v>23</v>
      </c>
      <c r="BN92" s="2">
        <v>0</v>
      </c>
      <c r="BO92" s="2" t="s">
        <v>21</v>
      </c>
      <c r="BP92" s="2">
        <v>1</v>
      </c>
      <c r="BQ92" s="2">
        <v>30</v>
      </c>
      <c r="BR92" s="2">
        <v>0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 t="s">
        <v>3</v>
      </c>
      <c r="BZ92" s="2">
        <v>109</v>
      </c>
      <c r="CA92" s="2">
        <v>61</v>
      </c>
      <c r="CB92" s="2" t="s">
        <v>3</v>
      </c>
      <c r="CC92" s="2"/>
      <c r="CD92" s="2"/>
      <c r="CE92" s="2">
        <v>1566</v>
      </c>
      <c r="CF92" s="2">
        <v>0</v>
      </c>
      <c r="CG92" s="2">
        <v>0</v>
      </c>
      <c r="CH92" s="2"/>
      <c r="CI92" s="2"/>
      <c r="CJ92" s="2"/>
      <c r="CK92" s="2"/>
      <c r="CL92" s="2"/>
      <c r="CM92" s="2">
        <v>0</v>
      </c>
      <c r="CN92" s="2" t="s">
        <v>961</v>
      </c>
      <c r="CO92" s="2">
        <v>0</v>
      </c>
      <c r="CP92" s="2">
        <f t="shared" ref="CP92:CP155" si="86">(P92+Q92+S92)</f>
        <v>253.83</v>
      </c>
      <c r="CQ92" s="2">
        <f t="shared" ref="CQ92:CQ155" si="87">ROUND((ROUND((AC92*AW92*1),2)*BC92),2)</f>
        <v>2078.86</v>
      </c>
      <c r="CR92" s="2">
        <f>(ROUND((ROUND((((((ET92*1.03)*1.25)*1.2))*AV92*1),2)*BB92),2)+ROUND((ROUND(((AE92-((((EU92*1.03)*1.25)*1.2)))*AV92*1),2)*BS92),2))</f>
        <v>157.19</v>
      </c>
      <c r="CS92" s="2">
        <f>(ROUND((ROUND((((((EU92*1.03)*1.25)*1.2))*AV92*1),2)*BS92),2)+ROUND((ROUND(((AE92-((((EU92*1.03)*1.25)*1.2)))*AV92*1),2)*BS92),2))</f>
        <v>16.98</v>
      </c>
      <c r="CT92" s="2">
        <f t="shared" ref="CT92:CT155" si="88">ROUND((ROUND((AF92*AV92*1),2)*BA92),2)</f>
        <v>1390.15</v>
      </c>
      <c r="CU92" s="2">
        <f t="shared" ref="CU92:CU155" si="89">AG92</f>
        <v>0</v>
      </c>
      <c r="CV92" s="2">
        <f t="shared" ref="CV92:CV155" si="90">(AH92*AV92)</f>
        <v>113.29254485999998</v>
      </c>
      <c r="CW92" s="2">
        <f t="shared" ref="CW92:CW155" si="91">AI92</f>
        <v>0</v>
      </c>
      <c r="CX92" s="2">
        <f t="shared" ref="CX92:CX155" si="92">AJ92</f>
        <v>0</v>
      </c>
      <c r="CY92" s="2">
        <f>(ROUND((((S92+ROUND((ROUND((((((EU92*1.03)*1.25)*1.2))*AV92*1),2)*BS92),2))*AT92)/100),2)+ROUND(((ROUND((ROUND(((AE92-((((EU92*1.03)*1.25)*1.2)))*AV92*1),2)*BS92),2)*AT92)/100),2))</f>
        <v>124.58</v>
      </c>
      <c r="CZ92" s="2">
        <f>(ROUND((((S92+ROUND((ROUND((((((EU92*1.03)*1.25)*1.2))*AV92*1),2)*BS92),2))*AU92)/100),2)+ROUND(((ROUND((ROUND(((AE92-((((EU92*1.03)*1.25)*1.2)))*AV92*1),2)*BS92),2)*AU92)/100),2))</f>
        <v>69.72</v>
      </c>
      <c r="DA92" s="2"/>
      <c r="DB92" s="2">
        <v>25</v>
      </c>
      <c r="DC92" s="2" t="s">
        <v>3</v>
      </c>
      <c r="DD92" s="2" t="s">
        <v>25</v>
      </c>
      <c r="DE92" s="2" t="s">
        <v>26</v>
      </c>
      <c r="DF92" s="2" t="s">
        <v>26</v>
      </c>
      <c r="DG92" s="2" t="s">
        <v>27</v>
      </c>
      <c r="DH92" s="2" t="s">
        <v>3</v>
      </c>
      <c r="DI92" s="2" t="s">
        <v>27</v>
      </c>
      <c r="DJ92" s="2" t="s">
        <v>26</v>
      </c>
      <c r="DK92" s="2" t="s">
        <v>3</v>
      </c>
      <c r="DL92" s="2" t="s">
        <v>3</v>
      </c>
      <c r="DM92" s="2" t="s">
        <v>3</v>
      </c>
      <c r="DN92" s="2">
        <v>0</v>
      </c>
      <c r="DO92" s="2">
        <v>0</v>
      </c>
      <c r="DP92" s="2">
        <v>1</v>
      </c>
      <c r="DQ92" s="2">
        <v>1</v>
      </c>
      <c r="DR92" s="2"/>
      <c r="DS92" s="2"/>
      <c r="DT92" s="2"/>
      <c r="DU92" s="2">
        <v>1010</v>
      </c>
      <c r="DV92" s="2" t="s">
        <v>23</v>
      </c>
      <c r="DW92" s="2" t="s">
        <v>23</v>
      </c>
      <c r="DX92" s="2">
        <v>100</v>
      </c>
      <c r="DY92" s="2"/>
      <c r="DZ92" s="2" t="s">
        <v>3</v>
      </c>
      <c r="EA92" s="2" t="s">
        <v>3</v>
      </c>
      <c r="EB92" s="2" t="s">
        <v>3</v>
      </c>
      <c r="EC92" s="2" t="s">
        <v>3</v>
      </c>
      <c r="ED92" s="2"/>
      <c r="EE92" s="2">
        <v>85635395</v>
      </c>
      <c r="EF92" s="2">
        <v>30</v>
      </c>
      <c r="EG92" s="2" t="s">
        <v>28</v>
      </c>
      <c r="EH92" s="2">
        <v>0</v>
      </c>
      <c r="EI92" s="2" t="s">
        <v>3</v>
      </c>
      <c r="EJ92" s="2">
        <v>1</v>
      </c>
      <c r="EK92" s="2">
        <v>23</v>
      </c>
      <c r="EL92" s="2" t="s">
        <v>29</v>
      </c>
      <c r="EM92" s="2" t="s">
        <v>30</v>
      </c>
      <c r="EN92" s="2"/>
      <c r="EO92" s="2" t="s">
        <v>31</v>
      </c>
      <c r="EP92" s="2"/>
      <c r="EQ92" s="2">
        <v>131072</v>
      </c>
      <c r="ER92" s="2">
        <v>3090.81</v>
      </c>
      <c r="ES92" s="2">
        <v>2078.86</v>
      </c>
      <c r="ET92" s="2">
        <v>95.35</v>
      </c>
      <c r="EU92" s="2">
        <v>10.3</v>
      </c>
      <c r="EV92" s="2">
        <v>916.6</v>
      </c>
      <c r="EW92" s="2">
        <v>74.7</v>
      </c>
      <c r="EX92" s="2">
        <v>0</v>
      </c>
      <c r="EY92" s="2">
        <v>0</v>
      </c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>
        <v>0</v>
      </c>
      <c r="FR92" s="2">
        <v>0</v>
      </c>
      <c r="FS92" s="2">
        <v>0</v>
      </c>
      <c r="FT92" s="2"/>
      <c r="FU92" s="2"/>
      <c r="FV92" s="2"/>
      <c r="FW92" s="2"/>
      <c r="FX92" s="2">
        <v>109</v>
      </c>
      <c r="FY92" s="2">
        <v>61</v>
      </c>
      <c r="FZ92" s="2"/>
      <c r="GA92" s="2" t="s">
        <v>3</v>
      </c>
      <c r="GB92" s="2"/>
      <c r="GC92" s="2"/>
      <c r="GD92" s="2">
        <v>1</v>
      </c>
      <c r="GE92" s="2"/>
      <c r="GF92" s="2">
        <v>-468095277</v>
      </c>
      <c r="GG92" s="2">
        <v>2</v>
      </c>
      <c r="GH92" s="2">
        <v>1</v>
      </c>
      <c r="GI92" s="2">
        <v>2</v>
      </c>
      <c r="GJ92" s="2">
        <v>0</v>
      </c>
      <c r="GK92" s="2">
        <v>0</v>
      </c>
      <c r="GL92" s="2">
        <f t="shared" ref="GL92:GL155" si="93">ROUND(IF(AND(BH92=3,BI92=3,FS92&lt;&gt;0),P92,0),2)</f>
        <v>0</v>
      </c>
      <c r="GM92" s="2">
        <f t="shared" ref="GM92:GM155" si="94">ROUND(O92+X92+Y92,2)+GX92</f>
        <v>421.29</v>
      </c>
      <c r="GN92" s="2">
        <f t="shared" ref="GN92:GN155" si="95">IF(OR(BI92=0,BI92=1),GM92-GX92,0)</f>
        <v>421.29</v>
      </c>
      <c r="GO92" s="2">
        <f t="shared" ref="GO92:GO155" si="96">IF(BI92=2,GM92-GX92,0)</f>
        <v>0</v>
      </c>
      <c r="GP92" s="2">
        <f t="shared" ref="GP92:GP155" si="97">IF(BI92=4,GM92-GX92,0)</f>
        <v>0</v>
      </c>
      <c r="GQ92" s="2"/>
      <c r="GR92" s="2">
        <v>0</v>
      </c>
      <c r="GS92" s="2">
        <v>3</v>
      </c>
      <c r="GT92" s="2">
        <v>0</v>
      </c>
      <c r="GU92" s="2" t="s">
        <v>3</v>
      </c>
      <c r="GV92" s="2">
        <f t="shared" ref="GV92:GV155" si="98">ROUND((GT92),6)</f>
        <v>0</v>
      </c>
      <c r="GW92" s="2">
        <v>1</v>
      </c>
      <c r="GX92" s="2">
        <f t="shared" ref="GX92:GX155" si="99">ROUND(HC92*I92,2)</f>
        <v>0</v>
      </c>
      <c r="GY92" s="2"/>
      <c r="GZ92" s="2"/>
      <c r="HA92" s="2">
        <v>0</v>
      </c>
      <c r="HB92" s="2">
        <v>0</v>
      </c>
      <c r="HC92" s="2">
        <f t="shared" ref="HC92:HC155" si="100">GV92*GW92</f>
        <v>0</v>
      </c>
      <c r="HD92" s="2"/>
      <c r="HE92" s="2" t="s">
        <v>3</v>
      </c>
      <c r="HF92" s="2" t="s">
        <v>3</v>
      </c>
      <c r="HG92" s="2"/>
      <c r="HH92" s="2"/>
      <c r="HI92" s="2"/>
      <c r="HJ92" s="2"/>
      <c r="HK92" s="2"/>
      <c r="HL92" s="2"/>
      <c r="HM92" s="2" t="s">
        <v>3</v>
      </c>
      <c r="HN92" s="2" t="s">
        <v>3</v>
      </c>
      <c r="HO92" s="2" t="s">
        <v>3</v>
      </c>
      <c r="HP92" s="2" t="s">
        <v>3</v>
      </c>
      <c r="HQ92" s="2" t="s">
        <v>3</v>
      </c>
      <c r="HR92" s="2"/>
      <c r="HS92" s="2">
        <v>0</v>
      </c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>
        <v>0</v>
      </c>
      <c r="IL92" s="2"/>
      <c r="IM92" s="2"/>
      <c r="IN92" s="2"/>
      <c r="IO92" s="2"/>
      <c r="IP92" s="2"/>
      <c r="IQ92" s="2"/>
      <c r="IR92" s="2"/>
      <c r="IS92" s="2"/>
      <c r="IT92" s="2"/>
      <c r="IU92" s="2"/>
    </row>
    <row r="93" spans="1:255" x14ac:dyDescent="0.25">
      <c r="A93" s="3">
        <v>17</v>
      </c>
      <c r="B93" s="3">
        <v>1</v>
      </c>
      <c r="C93" s="3">
        <f>ROW(SmtRes!A158)</f>
        <v>158</v>
      </c>
      <c r="D93" s="3">
        <f>ROW(EtalonRes!A100)</f>
        <v>100</v>
      </c>
      <c r="E93" s="3" t="s">
        <v>117</v>
      </c>
      <c r="F93" s="3" t="s">
        <v>21</v>
      </c>
      <c r="G93" s="3" t="s">
        <v>22</v>
      </c>
      <c r="H93" s="3" t="s">
        <v>23</v>
      </c>
      <c r="I93" s="3">
        <f>ROUND((1+1+1+2+1+1)/100,9)</f>
        <v>7.0000000000000007E-2</v>
      </c>
      <c r="J93" s="3">
        <v>0</v>
      </c>
      <c r="K93" s="3">
        <f>ROUND((1+1+1+2+1+1)/100,9)</f>
        <v>7.0000000000000007E-2</v>
      </c>
      <c r="O93" s="3">
        <f t="shared" si="76"/>
        <v>8680.0400000000009</v>
      </c>
      <c r="P93" s="3">
        <f t="shared" si="77"/>
        <v>3031.18</v>
      </c>
      <c r="Q93" s="3">
        <f>(ROUND((ROUND((((((ET93*1.03)*1.25)*1.2))*AV93*I93),2)*BB93),2)+ROUND((ROUND(((AE93-((((EU93*1.03)*1.25)*1.2)))*AV93*I93),2)*BS93),2))</f>
        <v>165.44</v>
      </c>
      <c r="R93" s="3">
        <f>(ROUND((ROUND((((((EU93*1.03)*1.25)*1.2))*AV93*I93),2)*BS93),2)+ROUND((ROUND(((AE93-((((EU93*1.03)*1.25)*1.2)))*AV93*I93),2)*BS93),2))</f>
        <v>67.06</v>
      </c>
      <c r="S93" s="3">
        <f t="shared" si="78"/>
        <v>5483.42</v>
      </c>
      <c r="T93" s="3">
        <f t="shared" si="79"/>
        <v>0</v>
      </c>
      <c r="U93" s="3">
        <f t="shared" si="80"/>
        <v>7.9304781401999991</v>
      </c>
      <c r="V93" s="3">
        <f t="shared" si="81"/>
        <v>0</v>
      </c>
      <c r="W93" s="3">
        <f t="shared" si="82"/>
        <v>0</v>
      </c>
      <c r="X93" s="3">
        <f>(ROUND((((S93+ROUND((ROUND((((((EU93*1.03)*1.25)*1.2))*AV93*I93),2)*BS93),2))*AT93)/100),2)+ROUND(((ROUND((ROUND(((AE93-((((EU93*1.03)*1.25)*1.2)))*AV93*I93),2)*BS93),2)*AT93)/100),2))</f>
        <v>6050.02</v>
      </c>
      <c r="Y93" s="3">
        <f>(ROUND((((S93+ROUND((ROUND((((((EU93*1.03)*1.25)*1.2))*AV93*I93),2)*BS93),2))*AU93)/100),2)+ROUND(((ROUND((ROUND(((AE93-((((EU93*1.03)*1.25)*1.2)))*AV93*I93),2)*BS93),2)*AU93)/100),2))</f>
        <v>3385.79</v>
      </c>
      <c r="AA93" s="3">
        <v>86551703</v>
      </c>
      <c r="AB93" s="3">
        <f t="shared" si="83"/>
        <v>3529.0309900000002</v>
      </c>
      <c r="AC93" s="3">
        <f>ROUND(((((ES93*1)*1)*1)),6)</f>
        <v>2078.86</v>
      </c>
      <c r="AD93" s="3">
        <f>ROUND(((((((ET93*1.03)*1.25)*1.2))-((((EU93*1.03)*1.25)*1.2)))+AE93),6)</f>
        <v>147.31575000000001</v>
      </c>
      <c r="AE93" s="3">
        <f>ROUND(((((EU93*1.03)*1.25)*1.2)),6)</f>
        <v>15.913500000000001</v>
      </c>
      <c r="AF93" s="3">
        <f>ROUND(((((EV93*1.03)*1.15)*1.2)),6)</f>
        <v>1302.8552400000001</v>
      </c>
      <c r="AG93" s="3">
        <f t="shared" si="84"/>
        <v>0</v>
      </c>
      <c r="AH93" s="3">
        <f>((((EW93*1.03)*1.15)*1.2))</f>
        <v>106.17857999999998</v>
      </c>
      <c r="AI93" s="3">
        <f>((((EX93*1.03)*1.25)*1.2))</f>
        <v>0</v>
      </c>
      <c r="AJ93" s="3">
        <f t="shared" si="85"/>
        <v>0</v>
      </c>
      <c r="AK93" s="3">
        <v>3090.81</v>
      </c>
      <c r="AL93" s="3">
        <v>2078.86</v>
      </c>
      <c r="AM93" s="3">
        <v>95.35</v>
      </c>
      <c r="AN93" s="3">
        <v>10.3</v>
      </c>
      <c r="AO93" s="3">
        <v>916.6</v>
      </c>
      <c r="AP93" s="3">
        <v>0</v>
      </c>
      <c r="AQ93" s="3">
        <v>74.7</v>
      </c>
      <c r="AR93" s="3">
        <v>0</v>
      </c>
      <c r="AS93" s="3">
        <v>0</v>
      </c>
      <c r="AT93" s="3">
        <v>109</v>
      </c>
      <c r="AU93" s="3">
        <v>61</v>
      </c>
      <c r="AV93" s="3">
        <v>1.0669999999999999</v>
      </c>
      <c r="AW93" s="3">
        <v>1</v>
      </c>
      <c r="AZ93" s="3">
        <v>1</v>
      </c>
      <c r="BA93" s="3">
        <v>56.35</v>
      </c>
      <c r="BB93" s="3">
        <v>15.04</v>
      </c>
      <c r="BC93" s="3">
        <v>20.83</v>
      </c>
      <c r="BD93" s="3" t="s">
        <v>3</v>
      </c>
      <c r="BE93" s="3" t="s">
        <v>3</v>
      </c>
      <c r="BF93" s="3" t="s">
        <v>3</v>
      </c>
      <c r="BG93" s="3" t="s">
        <v>3</v>
      </c>
      <c r="BH93" s="3">
        <v>0</v>
      </c>
      <c r="BI93" s="3">
        <v>1</v>
      </c>
      <c r="BJ93" s="3" t="s">
        <v>24</v>
      </c>
      <c r="BM93" s="3">
        <v>23</v>
      </c>
      <c r="BN93" s="3">
        <v>0</v>
      </c>
      <c r="BO93" s="3" t="s">
        <v>21</v>
      </c>
      <c r="BP93" s="3">
        <v>1</v>
      </c>
      <c r="BQ93" s="3">
        <v>30</v>
      </c>
      <c r="BR93" s="3">
        <v>0</v>
      </c>
      <c r="BS93" s="3">
        <v>56.35</v>
      </c>
      <c r="BT93" s="3">
        <v>1</v>
      </c>
      <c r="BU93" s="3">
        <v>1</v>
      </c>
      <c r="BV93" s="3">
        <v>1</v>
      </c>
      <c r="BW93" s="3">
        <v>1</v>
      </c>
      <c r="BX93" s="3">
        <v>1</v>
      </c>
      <c r="BY93" s="3" t="s">
        <v>3</v>
      </c>
      <c r="BZ93" s="3">
        <v>109</v>
      </c>
      <c r="CA93" s="3">
        <v>61</v>
      </c>
      <c r="CB93" s="3" t="s">
        <v>3</v>
      </c>
      <c r="CE93" s="3">
        <v>1566</v>
      </c>
      <c r="CF93" s="3">
        <v>0</v>
      </c>
      <c r="CG93" s="3">
        <v>0</v>
      </c>
      <c r="CM93" s="3">
        <v>0</v>
      </c>
      <c r="CN93" s="3" t="s">
        <v>961</v>
      </c>
      <c r="CO93" s="3">
        <v>0</v>
      </c>
      <c r="CP93" s="3">
        <f t="shared" si="86"/>
        <v>8680.0400000000009</v>
      </c>
      <c r="CQ93" s="3">
        <f t="shared" si="87"/>
        <v>43302.65</v>
      </c>
      <c r="CR93" s="3">
        <f>(ROUND((ROUND((((((ET93*1.03)*1.25)*1.2))*AV93*1),2)*BB93),2)+ROUND((ROUND(((AE93-((((EU93*1.03)*1.25)*1.2)))*AV93*1),2)*BS93),2))</f>
        <v>2364.14</v>
      </c>
      <c r="CS93" s="3">
        <f>(ROUND((ROUND((((((EU93*1.03)*1.25)*1.2))*AV93*1),2)*BS93),2)+ROUND((ROUND(((AE93-((((EU93*1.03)*1.25)*1.2)))*AV93*1),2)*BS93),2))</f>
        <v>956.82</v>
      </c>
      <c r="CT93" s="3">
        <f t="shared" si="88"/>
        <v>78334.95</v>
      </c>
      <c r="CU93" s="3">
        <f t="shared" si="89"/>
        <v>0</v>
      </c>
      <c r="CV93" s="3">
        <f t="shared" si="90"/>
        <v>113.29254485999998</v>
      </c>
      <c r="CW93" s="3">
        <f t="shared" si="91"/>
        <v>0</v>
      </c>
      <c r="CX93" s="3">
        <f t="shared" si="92"/>
        <v>0</v>
      </c>
      <c r="CY93" s="3">
        <f>(ROUND((((S93+ROUND((ROUND((((((EU93*1.03)*1.25)*1.2))*AV93*1),2)*BS93),2))*AT93)/100),2)+ROUND(((ROUND((ROUND(((AE93-((((EU93*1.03)*1.25)*1.2)))*AV93*1),2)*BS93),2)*AT93)/100),2))</f>
        <v>7019.86</v>
      </c>
      <c r="CZ93" s="3">
        <f>(ROUND((((S93+ROUND((ROUND((((((EU93*1.03)*1.25)*1.2))*AV93*1),2)*BS93),2))*AU93)/100),2)+ROUND(((ROUND((ROUND(((AE93-((((EU93*1.03)*1.25)*1.2)))*AV93*1),2)*BS93),2)*AU93)/100),2))</f>
        <v>3928.55</v>
      </c>
      <c r="DB93" s="3">
        <v>28</v>
      </c>
      <c r="DC93" s="3" t="s">
        <v>3</v>
      </c>
      <c r="DD93" s="3" t="s">
        <v>25</v>
      </c>
      <c r="DE93" s="3" t="s">
        <v>26</v>
      </c>
      <c r="DF93" s="3" t="s">
        <v>26</v>
      </c>
      <c r="DG93" s="3" t="s">
        <v>27</v>
      </c>
      <c r="DH93" s="3" t="s">
        <v>3</v>
      </c>
      <c r="DI93" s="3" t="s">
        <v>27</v>
      </c>
      <c r="DJ93" s="3" t="s">
        <v>26</v>
      </c>
      <c r="DK93" s="3" t="s">
        <v>3</v>
      </c>
      <c r="DL93" s="3" t="s">
        <v>3</v>
      </c>
      <c r="DM93" s="3" t="s">
        <v>3</v>
      </c>
      <c r="DN93" s="3">
        <v>0</v>
      </c>
      <c r="DO93" s="3">
        <v>0</v>
      </c>
      <c r="DP93" s="3">
        <v>1</v>
      </c>
      <c r="DQ93" s="3">
        <v>1</v>
      </c>
      <c r="DU93" s="3">
        <v>1010</v>
      </c>
      <c r="DV93" s="3" t="s">
        <v>23</v>
      </c>
      <c r="DW93" s="3" t="s">
        <v>23</v>
      </c>
      <c r="DX93" s="3">
        <v>100</v>
      </c>
      <c r="DZ93" s="3" t="s">
        <v>3</v>
      </c>
      <c r="EA93" s="3" t="s">
        <v>3</v>
      </c>
      <c r="EB93" s="3" t="s">
        <v>3</v>
      </c>
      <c r="EC93" s="3" t="s">
        <v>3</v>
      </c>
      <c r="EE93" s="3">
        <v>85635395</v>
      </c>
      <c r="EF93" s="3">
        <v>30</v>
      </c>
      <c r="EG93" s="3" t="s">
        <v>28</v>
      </c>
      <c r="EH93" s="3">
        <v>0</v>
      </c>
      <c r="EI93" s="3" t="s">
        <v>3</v>
      </c>
      <c r="EJ93" s="3">
        <v>1</v>
      </c>
      <c r="EK93" s="3">
        <v>23</v>
      </c>
      <c r="EL93" s="3" t="s">
        <v>29</v>
      </c>
      <c r="EM93" s="3" t="s">
        <v>30</v>
      </c>
      <c r="EO93" s="3" t="s">
        <v>31</v>
      </c>
      <c r="EQ93" s="3">
        <v>131072</v>
      </c>
      <c r="ER93" s="3">
        <v>3090.81</v>
      </c>
      <c r="ES93" s="3">
        <v>2078.86</v>
      </c>
      <c r="ET93" s="3">
        <v>95.35</v>
      </c>
      <c r="EU93" s="3">
        <v>10.3</v>
      </c>
      <c r="EV93" s="3">
        <v>916.6</v>
      </c>
      <c r="EW93" s="3">
        <v>74.7</v>
      </c>
      <c r="EX93" s="3">
        <v>0</v>
      </c>
      <c r="EY93" s="3">
        <v>0</v>
      </c>
      <c r="FQ93" s="3">
        <v>0</v>
      </c>
      <c r="FR93" s="3">
        <v>0</v>
      </c>
      <c r="FS93" s="3">
        <v>0</v>
      </c>
      <c r="FX93" s="3">
        <v>109</v>
      </c>
      <c r="FY93" s="3">
        <v>61</v>
      </c>
      <c r="GA93" s="3" t="s">
        <v>3</v>
      </c>
      <c r="GD93" s="3">
        <v>1</v>
      </c>
      <c r="GF93" s="3">
        <v>-468095277</v>
      </c>
      <c r="GG93" s="3">
        <v>2</v>
      </c>
      <c r="GH93" s="3">
        <v>1</v>
      </c>
      <c r="GI93" s="3">
        <v>2</v>
      </c>
      <c r="GJ93" s="3">
        <v>0</v>
      </c>
      <c r="GK93" s="3">
        <v>0</v>
      </c>
      <c r="GL93" s="3">
        <f t="shared" si="93"/>
        <v>0</v>
      </c>
      <c r="GM93" s="3">
        <f t="shared" si="94"/>
        <v>18115.849999999999</v>
      </c>
      <c r="GN93" s="3">
        <f t="shared" si="95"/>
        <v>18115.849999999999</v>
      </c>
      <c r="GO93" s="3">
        <f t="shared" si="96"/>
        <v>0</v>
      </c>
      <c r="GP93" s="3">
        <f t="shared" si="97"/>
        <v>0</v>
      </c>
      <c r="GR93" s="3">
        <v>0</v>
      </c>
      <c r="GS93" s="3">
        <v>3</v>
      </c>
      <c r="GT93" s="3">
        <v>0</v>
      </c>
      <c r="GU93" s="3" t="s">
        <v>3</v>
      </c>
      <c r="GV93" s="3">
        <f t="shared" si="98"/>
        <v>0</v>
      </c>
      <c r="GW93" s="3">
        <v>1</v>
      </c>
      <c r="GX93" s="3">
        <f t="shared" si="99"/>
        <v>0</v>
      </c>
      <c r="HA93" s="3">
        <v>0</v>
      </c>
      <c r="HB93" s="3">
        <v>0</v>
      </c>
      <c r="HC93" s="3">
        <f t="shared" si="100"/>
        <v>0</v>
      </c>
      <c r="HE93" s="3" t="s">
        <v>3</v>
      </c>
      <c r="HF93" s="3" t="s">
        <v>3</v>
      </c>
      <c r="HM93" s="3" t="s">
        <v>3</v>
      </c>
      <c r="HN93" s="3" t="s">
        <v>3</v>
      </c>
      <c r="HO93" s="3" t="s">
        <v>3</v>
      </c>
      <c r="HP93" s="3" t="s">
        <v>3</v>
      </c>
      <c r="HQ93" s="3" t="s">
        <v>3</v>
      </c>
      <c r="HS93" s="3">
        <v>0</v>
      </c>
      <c r="IK93" s="3">
        <v>0</v>
      </c>
    </row>
    <row r="94" spans="1:255" x14ac:dyDescent="0.25">
      <c r="A94" s="2">
        <v>18</v>
      </c>
      <c r="B94" s="2">
        <v>1</v>
      </c>
      <c r="C94" s="2">
        <v>138</v>
      </c>
      <c r="D94" s="2"/>
      <c r="E94" s="2" t="s">
        <v>118</v>
      </c>
      <c r="F94" s="2" t="s">
        <v>119</v>
      </c>
      <c r="G94" s="2" t="s">
        <v>120</v>
      </c>
      <c r="H94" s="2" t="s">
        <v>35</v>
      </c>
      <c r="I94" s="2">
        <f>I92*J94</f>
        <v>1</v>
      </c>
      <c r="J94" s="2">
        <v>14.285714285714285</v>
      </c>
      <c r="K94" s="2">
        <v>14.285714</v>
      </c>
      <c r="L94" s="2"/>
      <c r="M94" s="2"/>
      <c r="N94" s="2"/>
      <c r="O94" s="2">
        <f t="shared" si="76"/>
        <v>304.60000000000002</v>
      </c>
      <c r="P94" s="2">
        <f t="shared" si="77"/>
        <v>304.60000000000002</v>
      </c>
      <c r="Q94" s="2">
        <f t="shared" ref="Q94:Q105" si="101">(ROUND((ROUND(((ET94)*AV94*I94),2)*BB94),2)+ROUND((ROUND(((AE94-(EU94))*AV94*I94),2)*BS94),2))</f>
        <v>0</v>
      </c>
      <c r="R94" s="2">
        <f t="shared" ref="R94:R105" si="102">(ROUND((ROUND(((EU94)*AV94*I94),2)*BS94),2)+ROUND((ROUND(((AE94-(EU94))*AV94*I94),2)*BS94),2))</f>
        <v>0</v>
      </c>
      <c r="S94" s="2">
        <f t="shared" si="78"/>
        <v>0</v>
      </c>
      <c r="T94" s="2">
        <f t="shared" si="79"/>
        <v>0</v>
      </c>
      <c r="U94" s="2">
        <f t="shared" si="80"/>
        <v>0</v>
      </c>
      <c r="V94" s="2">
        <f t="shared" si="81"/>
        <v>0</v>
      </c>
      <c r="W94" s="2">
        <f t="shared" si="82"/>
        <v>0</v>
      </c>
      <c r="X94" s="2">
        <f t="shared" ref="X94:X105" si="103">(ROUND((((S94+ROUND((ROUND(((EU94)*AV94*I94),2)*BS94),2))*AT94)/100),2)+ROUND(((ROUND((ROUND(((AE94-(EU94))*AV94*I94),2)*BS94),2)*AT94)/100),2))</f>
        <v>0</v>
      </c>
      <c r="Y94" s="2">
        <f t="shared" ref="Y94:Y105" si="104">(ROUND((((S94+ROUND((ROUND(((EU94)*AV94*I94),2)*BS94),2))*AU94)/100),2)+ROUND(((ROUND((ROUND(((AE94-(EU94))*AV94*I94),2)*BS94),2)*AU94)/100),2))</f>
        <v>0</v>
      </c>
      <c r="Z94" s="2"/>
      <c r="AA94" s="2">
        <v>86551701</v>
      </c>
      <c r="AB94" s="2">
        <f t="shared" si="83"/>
        <v>304.60000000000002</v>
      </c>
      <c r="AC94" s="2">
        <f t="shared" ref="AC94:AC105" si="105">ROUND((ES94),6)</f>
        <v>304.60000000000002</v>
      </c>
      <c r="AD94" s="2">
        <f t="shared" ref="AD94:AD105" si="106">ROUND((((ET94)-(EU94))+AE94),6)</f>
        <v>0</v>
      </c>
      <c r="AE94" s="2">
        <f t="shared" ref="AE94:AE105" si="107">ROUND((EU94),6)</f>
        <v>0</v>
      </c>
      <c r="AF94" s="2">
        <f t="shared" ref="AF94:AF105" si="108">ROUND((EV94),6)</f>
        <v>0</v>
      </c>
      <c r="AG94" s="2">
        <f t="shared" si="84"/>
        <v>0</v>
      </c>
      <c r="AH94" s="2">
        <f t="shared" ref="AH94:AH105" si="109">(EW94)</f>
        <v>0</v>
      </c>
      <c r="AI94" s="2">
        <f t="shared" ref="AI94:AI105" si="110">(EX94)</f>
        <v>0</v>
      </c>
      <c r="AJ94" s="2">
        <f t="shared" si="85"/>
        <v>0</v>
      </c>
      <c r="AK94" s="2">
        <v>304.60000000000002</v>
      </c>
      <c r="AL94" s="2">
        <v>304.60000000000002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109</v>
      </c>
      <c r="AU94" s="2">
        <v>61</v>
      </c>
      <c r="AV94" s="2">
        <v>1</v>
      </c>
      <c r="AW94" s="2">
        <v>1</v>
      </c>
      <c r="AX94" s="2"/>
      <c r="AY94" s="2"/>
      <c r="AZ94" s="2">
        <v>1</v>
      </c>
      <c r="BA94" s="2">
        <v>1</v>
      </c>
      <c r="BB94" s="2">
        <v>1</v>
      </c>
      <c r="BC94" s="2">
        <v>1</v>
      </c>
      <c r="BD94" s="2" t="s">
        <v>3</v>
      </c>
      <c r="BE94" s="2" t="s">
        <v>3</v>
      </c>
      <c r="BF94" s="2" t="s">
        <v>3</v>
      </c>
      <c r="BG94" s="2" t="s">
        <v>3</v>
      </c>
      <c r="BH94" s="2">
        <v>3</v>
      </c>
      <c r="BI94" s="2">
        <v>1</v>
      </c>
      <c r="BJ94" s="2" t="s">
        <v>3</v>
      </c>
      <c r="BK94" s="2"/>
      <c r="BL94" s="2"/>
      <c r="BM94" s="2">
        <v>23</v>
      </c>
      <c r="BN94" s="2">
        <v>0</v>
      </c>
      <c r="BO94" s="2" t="s">
        <v>3</v>
      </c>
      <c r="BP94" s="2">
        <v>0</v>
      </c>
      <c r="BQ94" s="2">
        <v>30</v>
      </c>
      <c r="BR94" s="2">
        <v>0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 t="s">
        <v>3</v>
      </c>
      <c r="BZ94" s="2">
        <v>109</v>
      </c>
      <c r="CA94" s="2">
        <v>61</v>
      </c>
      <c r="CB94" s="2" t="s">
        <v>3</v>
      </c>
      <c r="CC94" s="2"/>
      <c r="CD94" s="2"/>
      <c r="CE94" s="2">
        <v>1566</v>
      </c>
      <c r="CF94" s="2">
        <v>0</v>
      </c>
      <c r="CG94" s="2">
        <v>0</v>
      </c>
      <c r="CH94" s="2"/>
      <c r="CI94" s="2"/>
      <c r="CJ94" s="2"/>
      <c r="CK94" s="2"/>
      <c r="CL94" s="2"/>
      <c r="CM94" s="2">
        <v>0</v>
      </c>
      <c r="CN94" s="2" t="s">
        <v>3</v>
      </c>
      <c r="CO94" s="2">
        <v>0</v>
      </c>
      <c r="CP94" s="2">
        <f t="shared" si="86"/>
        <v>304.60000000000002</v>
      </c>
      <c r="CQ94" s="2">
        <f t="shared" si="87"/>
        <v>304.60000000000002</v>
      </c>
      <c r="CR94" s="2">
        <f t="shared" ref="CR94:CR105" si="111">(ROUND((ROUND(((ET94)*AV94*1),2)*BB94),2)+ROUND((ROUND(((AE94-(EU94))*AV94*1),2)*BS94),2))</f>
        <v>0</v>
      </c>
      <c r="CS94" s="2">
        <f t="shared" ref="CS94:CS105" si="112">(ROUND((ROUND(((EU94)*AV94*1),2)*BS94),2)+ROUND((ROUND(((AE94-(EU94))*AV94*1),2)*BS94),2))</f>
        <v>0</v>
      </c>
      <c r="CT94" s="2">
        <f t="shared" si="88"/>
        <v>0</v>
      </c>
      <c r="CU94" s="2">
        <f t="shared" si="89"/>
        <v>0</v>
      </c>
      <c r="CV94" s="2">
        <f t="shared" si="90"/>
        <v>0</v>
      </c>
      <c r="CW94" s="2">
        <f t="shared" si="91"/>
        <v>0</v>
      </c>
      <c r="CX94" s="2">
        <f t="shared" si="92"/>
        <v>0</v>
      </c>
      <c r="CY94" s="2">
        <f t="shared" ref="CY94:CY105" si="113">(ROUND((((S94+ROUND((ROUND(((EU94)*AV94*1),2)*BS94),2))*AT94)/100),2)+ROUND(((ROUND((ROUND(((AE94-(EU94))*AV94*1),2)*BS94),2)*AT94)/100),2))</f>
        <v>0</v>
      </c>
      <c r="CZ94" s="2">
        <f t="shared" ref="CZ94:CZ105" si="114">(ROUND((((S94+ROUND((ROUND(((EU94)*AV94*1),2)*BS94),2))*AU94)/100),2)+ROUND(((ROUND((ROUND(((AE94-(EU94))*AV94*1),2)*BS94),2)*AU94)/100),2))</f>
        <v>0</v>
      </c>
      <c r="DA94" s="2"/>
      <c r="DB94" s="2"/>
      <c r="DC94" s="2" t="s">
        <v>3</v>
      </c>
      <c r="DD94" s="2" t="s">
        <v>3</v>
      </c>
      <c r="DE94" s="2" t="s">
        <v>3</v>
      </c>
      <c r="DF94" s="2" t="s">
        <v>3</v>
      </c>
      <c r="DG94" s="2" t="s">
        <v>3</v>
      </c>
      <c r="DH94" s="2" t="s">
        <v>3</v>
      </c>
      <c r="DI94" s="2" t="s">
        <v>3</v>
      </c>
      <c r="DJ94" s="2" t="s">
        <v>3</v>
      </c>
      <c r="DK94" s="2" t="s">
        <v>3</v>
      </c>
      <c r="DL94" s="2" t="s">
        <v>3</v>
      </c>
      <c r="DM94" s="2" t="s">
        <v>3</v>
      </c>
      <c r="DN94" s="2">
        <v>0</v>
      </c>
      <c r="DO94" s="2">
        <v>0</v>
      </c>
      <c r="DP94" s="2">
        <v>1</v>
      </c>
      <c r="DQ94" s="2">
        <v>1</v>
      </c>
      <c r="DR94" s="2"/>
      <c r="DS94" s="2"/>
      <c r="DT94" s="2"/>
      <c r="DU94" s="2">
        <v>1010</v>
      </c>
      <c r="DV94" s="2" t="s">
        <v>35</v>
      </c>
      <c r="DW94" s="2" t="s">
        <v>35</v>
      </c>
      <c r="DX94" s="2">
        <v>1</v>
      </c>
      <c r="DY94" s="2"/>
      <c r="DZ94" s="2" t="s">
        <v>3</v>
      </c>
      <c r="EA94" s="2" t="s">
        <v>3</v>
      </c>
      <c r="EB94" s="2" t="s">
        <v>3</v>
      </c>
      <c r="EC94" s="2" t="s">
        <v>3</v>
      </c>
      <c r="ED94" s="2"/>
      <c r="EE94" s="2">
        <v>85635395</v>
      </c>
      <c r="EF94" s="2">
        <v>30</v>
      </c>
      <c r="EG94" s="2" t="s">
        <v>28</v>
      </c>
      <c r="EH94" s="2">
        <v>0</v>
      </c>
      <c r="EI94" s="2" t="s">
        <v>3</v>
      </c>
      <c r="EJ94" s="2">
        <v>1</v>
      </c>
      <c r="EK94" s="2">
        <v>23</v>
      </c>
      <c r="EL94" s="2" t="s">
        <v>29</v>
      </c>
      <c r="EM94" s="2" t="s">
        <v>30</v>
      </c>
      <c r="EN94" s="2"/>
      <c r="EO94" s="2" t="s">
        <v>3</v>
      </c>
      <c r="EP94" s="2"/>
      <c r="EQ94" s="2">
        <v>0</v>
      </c>
      <c r="ER94" s="2">
        <v>0</v>
      </c>
      <c r="ES94" s="2">
        <v>304.60000000000002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>
        <v>0</v>
      </c>
      <c r="FR94" s="2">
        <v>0</v>
      </c>
      <c r="FS94" s="2">
        <v>0</v>
      </c>
      <c r="FT94" s="2"/>
      <c r="FU94" s="2"/>
      <c r="FV94" s="2"/>
      <c r="FW94" s="2"/>
      <c r="FX94" s="2">
        <v>109</v>
      </c>
      <c r="FY94" s="2">
        <v>61</v>
      </c>
      <c r="FZ94" s="2"/>
      <c r="GA94" s="2" t="s">
        <v>121</v>
      </c>
      <c r="GB94" s="2"/>
      <c r="GC94" s="2"/>
      <c r="GD94" s="2">
        <v>1</v>
      </c>
      <c r="GE94" s="2"/>
      <c r="GF94" s="2">
        <v>-1263041800</v>
      </c>
      <c r="GG94" s="2">
        <v>2</v>
      </c>
      <c r="GH94" s="2">
        <v>4</v>
      </c>
      <c r="GI94" s="2">
        <v>-2</v>
      </c>
      <c r="GJ94" s="2">
        <v>0</v>
      </c>
      <c r="GK94" s="2">
        <v>0</v>
      </c>
      <c r="GL94" s="2">
        <f t="shared" si="93"/>
        <v>0</v>
      </c>
      <c r="GM94" s="2">
        <f t="shared" si="94"/>
        <v>304.60000000000002</v>
      </c>
      <c r="GN94" s="2">
        <f t="shared" si="95"/>
        <v>304.60000000000002</v>
      </c>
      <c r="GO94" s="2">
        <f t="shared" si="96"/>
        <v>0</v>
      </c>
      <c r="GP94" s="2">
        <f t="shared" si="97"/>
        <v>0</v>
      </c>
      <c r="GQ94" s="2"/>
      <c r="GR94" s="2">
        <v>0</v>
      </c>
      <c r="GS94" s="2">
        <v>2</v>
      </c>
      <c r="GT94" s="2">
        <v>0</v>
      </c>
      <c r="GU94" s="2" t="s">
        <v>3</v>
      </c>
      <c r="GV94" s="2">
        <f t="shared" si="98"/>
        <v>0</v>
      </c>
      <c r="GW94" s="2">
        <v>1</v>
      </c>
      <c r="GX94" s="2">
        <f t="shared" si="99"/>
        <v>0</v>
      </c>
      <c r="GY94" s="2"/>
      <c r="GZ94" s="2"/>
      <c r="HA94" s="2">
        <v>0</v>
      </c>
      <c r="HB94" s="2">
        <v>0</v>
      </c>
      <c r="HC94" s="2">
        <f t="shared" si="100"/>
        <v>0</v>
      </c>
      <c r="HD94" s="2"/>
      <c r="HE94" s="2" t="s">
        <v>37</v>
      </c>
      <c r="HF94" s="2" t="s">
        <v>38</v>
      </c>
      <c r="HG94" s="2"/>
      <c r="HH94" s="2"/>
      <c r="HI94" s="2"/>
      <c r="HJ94" s="2"/>
      <c r="HK94" s="2"/>
      <c r="HL94" s="2"/>
      <c r="HM94" s="2" t="s">
        <v>3</v>
      </c>
      <c r="HN94" s="2" t="s">
        <v>3</v>
      </c>
      <c r="HO94" s="2" t="s">
        <v>3</v>
      </c>
      <c r="HP94" s="2" t="s">
        <v>3</v>
      </c>
      <c r="HQ94" s="2" t="s">
        <v>3</v>
      </c>
      <c r="HR94" s="2"/>
      <c r="HS94" s="2">
        <v>0</v>
      </c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>
        <v>0</v>
      </c>
      <c r="IL94" s="2"/>
      <c r="IM94" s="2"/>
      <c r="IN94" s="2"/>
      <c r="IO94" s="2"/>
      <c r="IP94" s="2"/>
      <c r="IQ94" s="2"/>
      <c r="IR94" s="2"/>
      <c r="IS94" s="2"/>
      <c r="IT94" s="2"/>
      <c r="IU94" s="2"/>
    </row>
    <row r="95" spans="1:255" x14ac:dyDescent="0.25">
      <c r="A95" s="3">
        <v>18</v>
      </c>
      <c r="B95" s="3">
        <v>1</v>
      </c>
      <c r="C95" s="3">
        <v>153</v>
      </c>
      <c r="E95" s="3" t="s">
        <v>118</v>
      </c>
      <c r="F95" s="3" t="s">
        <v>119</v>
      </c>
      <c r="G95" s="3" t="s">
        <v>120</v>
      </c>
      <c r="H95" s="3" t="s">
        <v>35</v>
      </c>
      <c r="I95" s="3">
        <f>I93*J95</f>
        <v>1</v>
      </c>
      <c r="J95" s="3">
        <v>14.285714285714285</v>
      </c>
      <c r="K95" s="3">
        <v>14.285714</v>
      </c>
      <c r="O95" s="3">
        <f t="shared" si="76"/>
        <v>2997.26</v>
      </c>
      <c r="P95" s="3">
        <f t="shared" si="77"/>
        <v>2997.26</v>
      </c>
      <c r="Q95" s="3">
        <f t="shared" si="101"/>
        <v>0</v>
      </c>
      <c r="R95" s="3">
        <f t="shared" si="102"/>
        <v>0</v>
      </c>
      <c r="S95" s="3">
        <f t="shared" si="78"/>
        <v>0</v>
      </c>
      <c r="T95" s="3">
        <f t="shared" si="79"/>
        <v>0</v>
      </c>
      <c r="U95" s="3">
        <f t="shared" si="80"/>
        <v>0</v>
      </c>
      <c r="V95" s="3">
        <f t="shared" si="81"/>
        <v>0</v>
      </c>
      <c r="W95" s="3">
        <f t="shared" si="82"/>
        <v>0</v>
      </c>
      <c r="X95" s="3">
        <f t="shared" si="103"/>
        <v>0</v>
      </c>
      <c r="Y95" s="3">
        <f t="shared" si="104"/>
        <v>0</v>
      </c>
      <c r="AA95" s="3">
        <v>86551703</v>
      </c>
      <c r="AB95" s="3">
        <f t="shared" si="83"/>
        <v>304.60000000000002</v>
      </c>
      <c r="AC95" s="3">
        <f t="shared" si="105"/>
        <v>304.60000000000002</v>
      </c>
      <c r="AD95" s="3">
        <f t="shared" si="106"/>
        <v>0</v>
      </c>
      <c r="AE95" s="3">
        <f t="shared" si="107"/>
        <v>0</v>
      </c>
      <c r="AF95" s="3">
        <f t="shared" si="108"/>
        <v>0</v>
      </c>
      <c r="AG95" s="3">
        <f t="shared" si="84"/>
        <v>0</v>
      </c>
      <c r="AH95" s="3">
        <f t="shared" si="109"/>
        <v>0</v>
      </c>
      <c r="AI95" s="3">
        <f t="shared" si="110"/>
        <v>0</v>
      </c>
      <c r="AJ95" s="3">
        <f t="shared" si="85"/>
        <v>0</v>
      </c>
      <c r="AK95" s="3">
        <v>304.60000000000002</v>
      </c>
      <c r="AL95" s="3">
        <v>304.60000000000002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109</v>
      </c>
      <c r="AU95" s="3">
        <v>61</v>
      </c>
      <c r="AV95" s="3">
        <v>1</v>
      </c>
      <c r="AW95" s="3">
        <v>1</v>
      </c>
      <c r="AZ95" s="3">
        <v>1</v>
      </c>
      <c r="BA95" s="3">
        <v>1</v>
      </c>
      <c r="BB95" s="3">
        <v>1</v>
      </c>
      <c r="BC95" s="3">
        <v>9.84</v>
      </c>
      <c r="BD95" s="3" t="s">
        <v>3</v>
      </c>
      <c r="BE95" s="3" t="s">
        <v>3</v>
      </c>
      <c r="BF95" s="3" t="s">
        <v>3</v>
      </c>
      <c r="BG95" s="3" t="s">
        <v>3</v>
      </c>
      <c r="BH95" s="3">
        <v>3</v>
      </c>
      <c r="BI95" s="3">
        <v>1</v>
      </c>
      <c r="BJ95" s="3" t="s">
        <v>3</v>
      </c>
      <c r="BM95" s="3">
        <v>23</v>
      </c>
      <c r="BN95" s="3">
        <v>0</v>
      </c>
      <c r="BO95" s="3" t="s">
        <v>3</v>
      </c>
      <c r="BP95" s="3">
        <v>0</v>
      </c>
      <c r="BQ95" s="3">
        <v>30</v>
      </c>
      <c r="BR95" s="3">
        <v>0</v>
      </c>
      <c r="BS95" s="3">
        <v>1</v>
      </c>
      <c r="BT95" s="3">
        <v>1</v>
      </c>
      <c r="BU95" s="3">
        <v>1</v>
      </c>
      <c r="BV95" s="3">
        <v>1</v>
      </c>
      <c r="BW95" s="3">
        <v>1</v>
      </c>
      <c r="BX95" s="3">
        <v>1</v>
      </c>
      <c r="BY95" s="3" t="s">
        <v>3</v>
      </c>
      <c r="BZ95" s="3">
        <v>109</v>
      </c>
      <c r="CA95" s="3">
        <v>61</v>
      </c>
      <c r="CB95" s="3" t="s">
        <v>3</v>
      </c>
      <c r="CE95" s="3">
        <v>1566</v>
      </c>
      <c r="CF95" s="3">
        <v>0</v>
      </c>
      <c r="CG95" s="3">
        <v>0</v>
      </c>
      <c r="CM95" s="3">
        <v>0</v>
      </c>
      <c r="CN95" s="3" t="s">
        <v>3</v>
      </c>
      <c r="CO95" s="3">
        <v>0</v>
      </c>
      <c r="CP95" s="3">
        <f t="shared" si="86"/>
        <v>2997.26</v>
      </c>
      <c r="CQ95" s="3">
        <f t="shared" si="87"/>
        <v>2997.26</v>
      </c>
      <c r="CR95" s="3">
        <f t="shared" si="111"/>
        <v>0</v>
      </c>
      <c r="CS95" s="3">
        <f t="shared" si="112"/>
        <v>0</v>
      </c>
      <c r="CT95" s="3">
        <f t="shared" si="88"/>
        <v>0</v>
      </c>
      <c r="CU95" s="3">
        <f t="shared" si="89"/>
        <v>0</v>
      </c>
      <c r="CV95" s="3">
        <f t="shared" si="90"/>
        <v>0</v>
      </c>
      <c r="CW95" s="3">
        <f t="shared" si="91"/>
        <v>0</v>
      </c>
      <c r="CX95" s="3">
        <f t="shared" si="92"/>
        <v>0</v>
      </c>
      <c r="CY95" s="3">
        <f t="shared" si="113"/>
        <v>0</v>
      </c>
      <c r="CZ95" s="3">
        <f t="shared" si="114"/>
        <v>0</v>
      </c>
      <c r="DC95" s="3" t="s">
        <v>3</v>
      </c>
      <c r="DD95" s="3" t="s">
        <v>3</v>
      </c>
      <c r="DE95" s="3" t="s">
        <v>3</v>
      </c>
      <c r="DF95" s="3" t="s">
        <v>3</v>
      </c>
      <c r="DG95" s="3" t="s">
        <v>3</v>
      </c>
      <c r="DH95" s="3" t="s">
        <v>3</v>
      </c>
      <c r="DI95" s="3" t="s">
        <v>3</v>
      </c>
      <c r="DJ95" s="3" t="s">
        <v>3</v>
      </c>
      <c r="DK95" s="3" t="s">
        <v>3</v>
      </c>
      <c r="DL95" s="3" t="s">
        <v>3</v>
      </c>
      <c r="DM95" s="3" t="s">
        <v>3</v>
      </c>
      <c r="DN95" s="3">
        <v>0</v>
      </c>
      <c r="DO95" s="3">
        <v>0</v>
      </c>
      <c r="DP95" s="3">
        <v>1</v>
      </c>
      <c r="DQ95" s="3">
        <v>1</v>
      </c>
      <c r="DU95" s="3">
        <v>1010</v>
      </c>
      <c r="DV95" s="3" t="s">
        <v>35</v>
      </c>
      <c r="DW95" s="3" t="s">
        <v>35</v>
      </c>
      <c r="DX95" s="3">
        <v>1</v>
      </c>
      <c r="DZ95" s="3" t="s">
        <v>3</v>
      </c>
      <c r="EA95" s="3" t="s">
        <v>3</v>
      </c>
      <c r="EB95" s="3" t="s">
        <v>3</v>
      </c>
      <c r="EC95" s="3" t="s">
        <v>3</v>
      </c>
      <c r="EE95" s="3">
        <v>85635395</v>
      </c>
      <c r="EF95" s="3">
        <v>30</v>
      </c>
      <c r="EG95" s="3" t="s">
        <v>28</v>
      </c>
      <c r="EH95" s="3">
        <v>0</v>
      </c>
      <c r="EI95" s="3" t="s">
        <v>3</v>
      </c>
      <c r="EJ95" s="3">
        <v>1</v>
      </c>
      <c r="EK95" s="3">
        <v>23</v>
      </c>
      <c r="EL95" s="3" t="s">
        <v>29</v>
      </c>
      <c r="EM95" s="3" t="s">
        <v>30</v>
      </c>
      <c r="EO95" s="3" t="s">
        <v>3</v>
      </c>
      <c r="EQ95" s="3">
        <v>0</v>
      </c>
      <c r="ER95" s="3">
        <v>304.60000000000002</v>
      </c>
      <c r="ES95" s="3">
        <v>304.60000000000002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Z95" s="3">
        <v>5</v>
      </c>
      <c r="FC95" s="3">
        <v>1</v>
      </c>
      <c r="FD95" s="3">
        <v>18</v>
      </c>
      <c r="FF95" s="3">
        <v>3585</v>
      </c>
      <c r="FQ95" s="3">
        <v>0</v>
      </c>
      <c r="FR95" s="3">
        <v>0</v>
      </c>
      <c r="FS95" s="3">
        <v>0</v>
      </c>
      <c r="FX95" s="3">
        <v>109</v>
      </c>
      <c r="FY95" s="3">
        <v>61</v>
      </c>
      <c r="GA95" s="3" t="s">
        <v>121</v>
      </c>
      <c r="GD95" s="3">
        <v>1</v>
      </c>
      <c r="GF95" s="3">
        <v>-1263041800</v>
      </c>
      <c r="GG95" s="3">
        <v>2</v>
      </c>
      <c r="GH95" s="3">
        <v>3</v>
      </c>
      <c r="GI95" s="3">
        <v>5</v>
      </c>
      <c r="GJ95" s="3">
        <v>0</v>
      </c>
      <c r="GK95" s="3">
        <v>0</v>
      </c>
      <c r="GL95" s="3">
        <f t="shared" si="93"/>
        <v>0</v>
      </c>
      <c r="GM95" s="3">
        <f t="shared" si="94"/>
        <v>2997.26</v>
      </c>
      <c r="GN95" s="3">
        <f t="shared" si="95"/>
        <v>2997.26</v>
      </c>
      <c r="GO95" s="3">
        <f t="shared" si="96"/>
        <v>0</v>
      </c>
      <c r="GP95" s="3">
        <f t="shared" si="97"/>
        <v>0</v>
      </c>
      <c r="GR95" s="3">
        <v>1</v>
      </c>
      <c r="GS95" s="3">
        <v>1</v>
      </c>
      <c r="GT95" s="3">
        <v>0</v>
      </c>
      <c r="GU95" s="3" t="s">
        <v>3</v>
      </c>
      <c r="GV95" s="3">
        <f t="shared" si="98"/>
        <v>0</v>
      </c>
      <c r="GW95" s="3">
        <v>1</v>
      </c>
      <c r="GX95" s="3">
        <f t="shared" si="99"/>
        <v>0</v>
      </c>
      <c r="HA95" s="3">
        <v>0</v>
      </c>
      <c r="HB95" s="3">
        <v>0</v>
      </c>
      <c r="HC95" s="3">
        <f t="shared" si="100"/>
        <v>0</v>
      </c>
      <c r="HE95" s="3" t="s">
        <v>37</v>
      </c>
      <c r="HF95" s="3" t="s">
        <v>38</v>
      </c>
      <c r="HM95" s="3" t="s">
        <v>3</v>
      </c>
      <c r="HN95" s="3" t="s">
        <v>3</v>
      </c>
      <c r="HO95" s="3" t="s">
        <v>3</v>
      </c>
      <c r="HP95" s="3" t="s">
        <v>3</v>
      </c>
      <c r="HQ95" s="3" t="s">
        <v>3</v>
      </c>
      <c r="HS95" s="3">
        <v>0</v>
      </c>
      <c r="IK95" s="3">
        <v>0</v>
      </c>
    </row>
    <row r="96" spans="1:255" x14ac:dyDescent="0.25">
      <c r="A96" s="2">
        <v>18</v>
      </c>
      <c r="B96" s="2">
        <v>1</v>
      </c>
      <c r="C96" s="2">
        <v>139</v>
      </c>
      <c r="D96" s="2"/>
      <c r="E96" s="2" t="s">
        <v>122</v>
      </c>
      <c r="F96" s="2" t="s">
        <v>123</v>
      </c>
      <c r="G96" s="2" t="s">
        <v>124</v>
      </c>
      <c r="H96" s="2" t="s">
        <v>35</v>
      </c>
      <c r="I96" s="2">
        <f>I92*J96</f>
        <v>1</v>
      </c>
      <c r="J96" s="2">
        <v>14.285714285714285</v>
      </c>
      <c r="K96" s="2">
        <v>14.285714</v>
      </c>
      <c r="L96" s="2"/>
      <c r="M96" s="2"/>
      <c r="N96" s="2"/>
      <c r="O96" s="2">
        <f t="shared" si="76"/>
        <v>710.06</v>
      </c>
      <c r="P96" s="2">
        <f t="shared" si="77"/>
        <v>710.06</v>
      </c>
      <c r="Q96" s="2">
        <f t="shared" si="101"/>
        <v>0</v>
      </c>
      <c r="R96" s="2">
        <f t="shared" si="102"/>
        <v>0</v>
      </c>
      <c r="S96" s="2">
        <f t="shared" si="78"/>
        <v>0</v>
      </c>
      <c r="T96" s="2">
        <f t="shared" si="79"/>
        <v>0</v>
      </c>
      <c r="U96" s="2">
        <f t="shared" si="80"/>
        <v>0</v>
      </c>
      <c r="V96" s="2">
        <f t="shared" si="81"/>
        <v>0</v>
      </c>
      <c r="W96" s="2">
        <f t="shared" si="82"/>
        <v>0</v>
      </c>
      <c r="X96" s="2">
        <f t="shared" si="103"/>
        <v>0</v>
      </c>
      <c r="Y96" s="2">
        <f t="shared" si="104"/>
        <v>0</v>
      </c>
      <c r="Z96" s="2"/>
      <c r="AA96" s="2">
        <v>86551701</v>
      </c>
      <c r="AB96" s="2">
        <f t="shared" si="83"/>
        <v>710.06</v>
      </c>
      <c r="AC96" s="2">
        <f t="shared" si="105"/>
        <v>710.06</v>
      </c>
      <c r="AD96" s="2">
        <f t="shared" si="106"/>
        <v>0</v>
      </c>
      <c r="AE96" s="2">
        <f t="shared" si="107"/>
        <v>0</v>
      </c>
      <c r="AF96" s="2">
        <f t="shared" si="108"/>
        <v>0</v>
      </c>
      <c r="AG96" s="2">
        <f t="shared" si="84"/>
        <v>0</v>
      </c>
      <c r="AH96" s="2">
        <f t="shared" si="109"/>
        <v>0</v>
      </c>
      <c r="AI96" s="2">
        <f t="shared" si="110"/>
        <v>0</v>
      </c>
      <c r="AJ96" s="2">
        <f t="shared" si="85"/>
        <v>0</v>
      </c>
      <c r="AK96" s="2">
        <v>710.06</v>
      </c>
      <c r="AL96" s="2">
        <v>710.06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109</v>
      </c>
      <c r="AU96" s="2">
        <v>61</v>
      </c>
      <c r="AV96" s="2">
        <v>1</v>
      </c>
      <c r="AW96" s="2">
        <v>1</v>
      </c>
      <c r="AX96" s="2"/>
      <c r="AY96" s="2"/>
      <c r="AZ96" s="2">
        <v>1</v>
      </c>
      <c r="BA96" s="2">
        <v>1</v>
      </c>
      <c r="BB96" s="2">
        <v>1</v>
      </c>
      <c r="BC96" s="2">
        <v>1</v>
      </c>
      <c r="BD96" s="2" t="s">
        <v>3</v>
      </c>
      <c r="BE96" s="2" t="s">
        <v>3</v>
      </c>
      <c r="BF96" s="2" t="s">
        <v>3</v>
      </c>
      <c r="BG96" s="2" t="s">
        <v>3</v>
      </c>
      <c r="BH96" s="2">
        <v>3</v>
      </c>
      <c r="BI96" s="2">
        <v>1</v>
      </c>
      <c r="BJ96" s="2" t="s">
        <v>3</v>
      </c>
      <c r="BK96" s="2"/>
      <c r="BL96" s="2"/>
      <c r="BM96" s="2">
        <v>23</v>
      </c>
      <c r="BN96" s="2">
        <v>0</v>
      </c>
      <c r="BO96" s="2" t="s">
        <v>3</v>
      </c>
      <c r="BP96" s="2">
        <v>0</v>
      </c>
      <c r="BQ96" s="2">
        <v>30</v>
      </c>
      <c r="BR96" s="2">
        <v>0</v>
      </c>
      <c r="BS96" s="2">
        <v>1</v>
      </c>
      <c r="BT96" s="2">
        <v>1</v>
      </c>
      <c r="BU96" s="2">
        <v>1</v>
      </c>
      <c r="BV96" s="2">
        <v>1</v>
      </c>
      <c r="BW96" s="2">
        <v>1</v>
      </c>
      <c r="BX96" s="2">
        <v>1</v>
      </c>
      <c r="BY96" s="2" t="s">
        <v>3</v>
      </c>
      <c r="BZ96" s="2">
        <v>109</v>
      </c>
      <c r="CA96" s="2">
        <v>61</v>
      </c>
      <c r="CB96" s="2" t="s">
        <v>3</v>
      </c>
      <c r="CC96" s="2"/>
      <c r="CD96" s="2"/>
      <c r="CE96" s="2">
        <v>1566</v>
      </c>
      <c r="CF96" s="2">
        <v>0</v>
      </c>
      <c r="CG96" s="2">
        <v>0</v>
      </c>
      <c r="CH96" s="2"/>
      <c r="CI96" s="2"/>
      <c r="CJ96" s="2"/>
      <c r="CK96" s="2"/>
      <c r="CL96" s="2"/>
      <c r="CM96" s="2">
        <v>0</v>
      </c>
      <c r="CN96" s="2" t="s">
        <v>3</v>
      </c>
      <c r="CO96" s="2">
        <v>0</v>
      </c>
      <c r="CP96" s="2">
        <f t="shared" si="86"/>
        <v>710.06</v>
      </c>
      <c r="CQ96" s="2">
        <f t="shared" si="87"/>
        <v>710.06</v>
      </c>
      <c r="CR96" s="2">
        <f t="shared" si="111"/>
        <v>0</v>
      </c>
      <c r="CS96" s="2">
        <f t="shared" si="112"/>
        <v>0</v>
      </c>
      <c r="CT96" s="2">
        <f t="shared" si="88"/>
        <v>0</v>
      </c>
      <c r="CU96" s="2">
        <f t="shared" si="89"/>
        <v>0</v>
      </c>
      <c r="CV96" s="2">
        <f t="shared" si="90"/>
        <v>0</v>
      </c>
      <c r="CW96" s="2">
        <f t="shared" si="91"/>
        <v>0</v>
      </c>
      <c r="CX96" s="2">
        <f t="shared" si="92"/>
        <v>0</v>
      </c>
      <c r="CY96" s="2">
        <f t="shared" si="113"/>
        <v>0</v>
      </c>
      <c r="CZ96" s="2">
        <f t="shared" si="114"/>
        <v>0</v>
      </c>
      <c r="DA96" s="2"/>
      <c r="DB96" s="2"/>
      <c r="DC96" s="2" t="s">
        <v>3</v>
      </c>
      <c r="DD96" s="2" t="s">
        <v>3</v>
      </c>
      <c r="DE96" s="2" t="s">
        <v>3</v>
      </c>
      <c r="DF96" s="2" t="s">
        <v>3</v>
      </c>
      <c r="DG96" s="2" t="s">
        <v>3</v>
      </c>
      <c r="DH96" s="2" t="s">
        <v>3</v>
      </c>
      <c r="DI96" s="2" t="s">
        <v>3</v>
      </c>
      <c r="DJ96" s="2" t="s">
        <v>3</v>
      </c>
      <c r="DK96" s="2" t="s">
        <v>3</v>
      </c>
      <c r="DL96" s="2" t="s">
        <v>3</v>
      </c>
      <c r="DM96" s="2" t="s">
        <v>3</v>
      </c>
      <c r="DN96" s="2">
        <v>0</v>
      </c>
      <c r="DO96" s="2">
        <v>0</v>
      </c>
      <c r="DP96" s="2">
        <v>1</v>
      </c>
      <c r="DQ96" s="2">
        <v>1</v>
      </c>
      <c r="DR96" s="2"/>
      <c r="DS96" s="2"/>
      <c r="DT96" s="2"/>
      <c r="DU96" s="2">
        <v>1010</v>
      </c>
      <c r="DV96" s="2" t="s">
        <v>35</v>
      </c>
      <c r="DW96" s="2" t="s">
        <v>35</v>
      </c>
      <c r="DX96" s="2">
        <v>1</v>
      </c>
      <c r="DY96" s="2"/>
      <c r="DZ96" s="2" t="s">
        <v>3</v>
      </c>
      <c r="EA96" s="2" t="s">
        <v>3</v>
      </c>
      <c r="EB96" s="2" t="s">
        <v>3</v>
      </c>
      <c r="EC96" s="2" t="s">
        <v>3</v>
      </c>
      <c r="ED96" s="2"/>
      <c r="EE96" s="2">
        <v>85635395</v>
      </c>
      <c r="EF96" s="2">
        <v>30</v>
      </c>
      <c r="EG96" s="2" t="s">
        <v>28</v>
      </c>
      <c r="EH96" s="2">
        <v>0</v>
      </c>
      <c r="EI96" s="2" t="s">
        <v>3</v>
      </c>
      <c r="EJ96" s="2">
        <v>1</v>
      </c>
      <c r="EK96" s="2">
        <v>23</v>
      </c>
      <c r="EL96" s="2" t="s">
        <v>29</v>
      </c>
      <c r="EM96" s="2" t="s">
        <v>30</v>
      </c>
      <c r="EN96" s="2"/>
      <c r="EO96" s="2" t="s">
        <v>3</v>
      </c>
      <c r="EP96" s="2"/>
      <c r="EQ96" s="2">
        <v>0</v>
      </c>
      <c r="ER96" s="2">
        <v>0</v>
      </c>
      <c r="ES96" s="2">
        <v>710.06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>
        <v>0</v>
      </c>
      <c r="FR96" s="2">
        <v>0</v>
      </c>
      <c r="FS96" s="2">
        <v>0</v>
      </c>
      <c r="FT96" s="2"/>
      <c r="FU96" s="2"/>
      <c r="FV96" s="2"/>
      <c r="FW96" s="2"/>
      <c r="FX96" s="2">
        <v>109</v>
      </c>
      <c r="FY96" s="2">
        <v>61</v>
      </c>
      <c r="FZ96" s="2"/>
      <c r="GA96" s="2" t="s">
        <v>125</v>
      </c>
      <c r="GB96" s="2"/>
      <c r="GC96" s="2"/>
      <c r="GD96" s="2">
        <v>1</v>
      </c>
      <c r="GE96" s="2"/>
      <c r="GF96" s="2">
        <v>1210505099</v>
      </c>
      <c r="GG96" s="2">
        <v>2</v>
      </c>
      <c r="GH96" s="2">
        <v>4</v>
      </c>
      <c r="GI96" s="2">
        <v>-2</v>
      </c>
      <c r="GJ96" s="2">
        <v>0</v>
      </c>
      <c r="GK96" s="2">
        <v>0</v>
      </c>
      <c r="GL96" s="2">
        <f t="shared" si="93"/>
        <v>0</v>
      </c>
      <c r="GM96" s="2">
        <f t="shared" si="94"/>
        <v>710.06</v>
      </c>
      <c r="GN96" s="2">
        <f t="shared" si="95"/>
        <v>710.06</v>
      </c>
      <c r="GO96" s="2">
        <f t="shared" si="96"/>
        <v>0</v>
      </c>
      <c r="GP96" s="2">
        <f t="shared" si="97"/>
        <v>0</v>
      </c>
      <c r="GQ96" s="2"/>
      <c r="GR96" s="2">
        <v>0</v>
      </c>
      <c r="GS96" s="2">
        <v>2</v>
      </c>
      <c r="GT96" s="2">
        <v>0</v>
      </c>
      <c r="GU96" s="2" t="s">
        <v>3</v>
      </c>
      <c r="GV96" s="2">
        <f t="shared" si="98"/>
        <v>0</v>
      </c>
      <c r="GW96" s="2">
        <v>1</v>
      </c>
      <c r="GX96" s="2">
        <f t="shared" si="99"/>
        <v>0</v>
      </c>
      <c r="GY96" s="2"/>
      <c r="GZ96" s="2"/>
      <c r="HA96" s="2">
        <v>0</v>
      </c>
      <c r="HB96" s="2">
        <v>0</v>
      </c>
      <c r="HC96" s="2">
        <f t="shared" si="100"/>
        <v>0</v>
      </c>
      <c r="HD96" s="2"/>
      <c r="HE96" s="2" t="s">
        <v>37</v>
      </c>
      <c r="HF96" s="2" t="s">
        <v>38</v>
      </c>
      <c r="HG96" s="2"/>
      <c r="HH96" s="2"/>
      <c r="HI96" s="2"/>
      <c r="HJ96" s="2"/>
      <c r="HK96" s="2"/>
      <c r="HL96" s="2"/>
      <c r="HM96" s="2" t="s">
        <v>3</v>
      </c>
      <c r="HN96" s="2" t="s">
        <v>3</v>
      </c>
      <c r="HO96" s="2" t="s">
        <v>3</v>
      </c>
      <c r="HP96" s="2" t="s">
        <v>3</v>
      </c>
      <c r="HQ96" s="2" t="s">
        <v>3</v>
      </c>
      <c r="HR96" s="2"/>
      <c r="HS96" s="2">
        <v>0</v>
      </c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>
        <v>0</v>
      </c>
      <c r="IL96" s="2"/>
      <c r="IM96" s="2"/>
      <c r="IN96" s="2"/>
      <c r="IO96" s="2"/>
      <c r="IP96" s="2"/>
      <c r="IQ96" s="2"/>
      <c r="IR96" s="2"/>
      <c r="IS96" s="2"/>
      <c r="IT96" s="2"/>
      <c r="IU96" s="2"/>
    </row>
    <row r="97" spans="1:255" x14ac:dyDescent="0.25">
      <c r="A97" s="3">
        <v>18</v>
      </c>
      <c r="B97" s="3">
        <v>1</v>
      </c>
      <c r="C97" s="3">
        <v>154</v>
      </c>
      <c r="E97" s="3" t="s">
        <v>122</v>
      </c>
      <c r="F97" s="3" t="s">
        <v>123</v>
      </c>
      <c r="G97" s="3" t="s">
        <v>124</v>
      </c>
      <c r="H97" s="3" t="s">
        <v>35</v>
      </c>
      <c r="I97" s="3">
        <f>I93*J97</f>
        <v>1</v>
      </c>
      <c r="J97" s="3">
        <v>14.285714285714285</v>
      </c>
      <c r="K97" s="3">
        <v>14.285714</v>
      </c>
      <c r="O97" s="3">
        <f t="shared" si="76"/>
        <v>6986.99</v>
      </c>
      <c r="P97" s="3">
        <f t="shared" si="77"/>
        <v>6986.99</v>
      </c>
      <c r="Q97" s="3">
        <f t="shared" si="101"/>
        <v>0</v>
      </c>
      <c r="R97" s="3">
        <f t="shared" si="102"/>
        <v>0</v>
      </c>
      <c r="S97" s="3">
        <f t="shared" si="78"/>
        <v>0</v>
      </c>
      <c r="T97" s="3">
        <f t="shared" si="79"/>
        <v>0</v>
      </c>
      <c r="U97" s="3">
        <f t="shared" si="80"/>
        <v>0</v>
      </c>
      <c r="V97" s="3">
        <f t="shared" si="81"/>
        <v>0</v>
      </c>
      <c r="W97" s="3">
        <f t="shared" si="82"/>
        <v>0</v>
      </c>
      <c r="X97" s="3">
        <f t="shared" si="103"/>
        <v>0</v>
      </c>
      <c r="Y97" s="3">
        <f t="shared" si="104"/>
        <v>0</v>
      </c>
      <c r="AA97" s="3">
        <v>86551703</v>
      </c>
      <c r="AB97" s="3">
        <f t="shared" si="83"/>
        <v>710.06</v>
      </c>
      <c r="AC97" s="3">
        <f t="shared" si="105"/>
        <v>710.06</v>
      </c>
      <c r="AD97" s="3">
        <f t="shared" si="106"/>
        <v>0</v>
      </c>
      <c r="AE97" s="3">
        <f t="shared" si="107"/>
        <v>0</v>
      </c>
      <c r="AF97" s="3">
        <f t="shared" si="108"/>
        <v>0</v>
      </c>
      <c r="AG97" s="3">
        <f t="shared" si="84"/>
        <v>0</v>
      </c>
      <c r="AH97" s="3">
        <f t="shared" si="109"/>
        <v>0</v>
      </c>
      <c r="AI97" s="3">
        <f t="shared" si="110"/>
        <v>0</v>
      </c>
      <c r="AJ97" s="3">
        <f t="shared" si="85"/>
        <v>0</v>
      </c>
      <c r="AK97" s="3">
        <v>710.06</v>
      </c>
      <c r="AL97" s="3">
        <v>710.06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109</v>
      </c>
      <c r="AU97" s="3">
        <v>61</v>
      </c>
      <c r="AV97" s="3">
        <v>1</v>
      </c>
      <c r="AW97" s="3">
        <v>1</v>
      </c>
      <c r="AZ97" s="3">
        <v>1</v>
      </c>
      <c r="BA97" s="3">
        <v>1</v>
      </c>
      <c r="BB97" s="3">
        <v>1</v>
      </c>
      <c r="BC97" s="3">
        <v>9.84</v>
      </c>
      <c r="BD97" s="3" t="s">
        <v>3</v>
      </c>
      <c r="BE97" s="3" t="s">
        <v>3</v>
      </c>
      <c r="BF97" s="3" t="s">
        <v>3</v>
      </c>
      <c r="BG97" s="3" t="s">
        <v>3</v>
      </c>
      <c r="BH97" s="3">
        <v>3</v>
      </c>
      <c r="BI97" s="3">
        <v>1</v>
      </c>
      <c r="BJ97" s="3" t="s">
        <v>3</v>
      </c>
      <c r="BM97" s="3">
        <v>23</v>
      </c>
      <c r="BN97" s="3">
        <v>0</v>
      </c>
      <c r="BO97" s="3" t="s">
        <v>3</v>
      </c>
      <c r="BP97" s="3">
        <v>0</v>
      </c>
      <c r="BQ97" s="3">
        <v>30</v>
      </c>
      <c r="BR97" s="3">
        <v>0</v>
      </c>
      <c r="BS97" s="3">
        <v>1</v>
      </c>
      <c r="BT97" s="3">
        <v>1</v>
      </c>
      <c r="BU97" s="3">
        <v>1</v>
      </c>
      <c r="BV97" s="3">
        <v>1</v>
      </c>
      <c r="BW97" s="3">
        <v>1</v>
      </c>
      <c r="BX97" s="3">
        <v>1</v>
      </c>
      <c r="BY97" s="3" t="s">
        <v>3</v>
      </c>
      <c r="BZ97" s="3">
        <v>109</v>
      </c>
      <c r="CA97" s="3">
        <v>61</v>
      </c>
      <c r="CB97" s="3" t="s">
        <v>3</v>
      </c>
      <c r="CE97" s="3">
        <v>1566</v>
      </c>
      <c r="CF97" s="3">
        <v>0</v>
      </c>
      <c r="CG97" s="3">
        <v>0</v>
      </c>
      <c r="CM97" s="3">
        <v>0</v>
      </c>
      <c r="CN97" s="3" t="s">
        <v>3</v>
      </c>
      <c r="CO97" s="3">
        <v>0</v>
      </c>
      <c r="CP97" s="3">
        <f t="shared" si="86"/>
        <v>6986.99</v>
      </c>
      <c r="CQ97" s="3">
        <f t="shared" si="87"/>
        <v>6986.99</v>
      </c>
      <c r="CR97" s="3">
        <f t="shared" si="111"/>
        <v>0</v>
      </c>
      <c r="CS97" s="3">
        <f t="shared" si="112"/>
        <v>0</v>
      </c>
      <c r="CT97" s="3">
        <f t="shared" si="88"/>
        <v>0</v>
      </c>
      <c r="CU97" s="3">
        <f t="shared" si="89"/>
        <v>0</v>
      </c>
      <c r="CV97" s="3">
        <f t="shared" si="90"/>
        <v>0</v>
      </c>
      <c r="CW97" s="3">
        <f t="shared" si="91"/>
        <v>0</v>
      </c>
      <c r="CX97" s="3">
        <f t="shared" si="92"/>
        <v>0</v>
      </c>
      <c r="CY97" s="3">
        <f t="shared" si="113"/>
        <v>0</v>
      </c>
      <c r="CZ97" s="3">
        <f t="shared" si="114"/>
        <v>0</v>
      </c>
      <c r="DC97" s="3" t="s">
        <v>3</v>
      </c>
      <c r="DD97" s="3" t="s">
        <v>3</v>
      </c>
      <c r="DE97" s="3" t="s">
        <v>3</v>
      </c>
      <c r="DF97" s="3" t="s">
        <v>3</v>
      </c>
      <c r="DG97" s="3" t="s">
        <v>3</v>
      </c>
      <c r="DH97" s="3" t="s">
        <v>3</v>
      </c>
      <c r="DI97" s="3" t="s">
        <v>3</v>
      </c>
      <c r="DJ97" s="3" t="s">
        <v>3</v>
      </c>
      <c r="DK97" s="3" t="s">
        <v>3</v>
      </c>
      <c r="DL97" s="3" t="s">
        <v>3</v>
      </c>
      <c r="DM97" s="3" t="s">
        <v>3</v>
      </c>
      <c r="DN97" s="3">
        <v>0</v>
      </c>
      <c r="DO97" s="3">
        <v>0</v>
      </c>
      <c r="DP97" s="3">
        <v>1</v>
      </c>
      <c r="DQ97" s="3">
        <v>1</v>
      </c>
      <c r="DU97" s="3">
        <v>1010</v>
      </c>
      <c r="DV97" s="3" t="s">
        <v>35</v>
      </c>
      <c r="DW97" s="3" t="s">
        <v>35</v>
      </c>
      <c r="DX97" s="3">
        <v>1</v>
      </c>
      <c r="DZ97" s="3" t="s">
        <v>3</v>
      </c>
      <c r="EA97" s="3" t="s">
        <v>3</v>
      </c>
      <c r="EB97" s="3" t="s">
        <v>3</v>
      </c>
      <c r="EC97" s="3" t="s">
        <v>3</v>
      </c>
      <c r="EE97" s="3">
        <v>85635395</v>
      </c>
      <c r="EF97" s="3">
        <v>30</v>
      </c>
      <c r="EG97" s="3" t="s">
        <v>28</v>
      </c>
      <c r="EH97" s="3">
        <v>0</v>
      </c>
      <c r="EI97" s="3" t="s">
        <v>3</v>
      </c>
      <c r="EJ97" s="3">
        <v>1</v>
      </c>
      <c r="EK97" s="3">
        <v>23</v>
      </c>
      <c r="EL97" s="3" t="s">
        <v>29</v>
      </c>
      <c r="EM97" s="3" t="s">
        <v>30</v>
      </c>
      <c r="EO97" s="3" t="s">
        <v>3</v>
      </c>
      <c r="EQ97" s="3">
        <v>0</v>
      </c>
      <c r="ER97" s="3">
        <v>710.06</v>
      </c>
      <c r="ES97" s="3">
        <v>710.06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Z97" s="3">
        <v>5</v>
      </c>
      <c r="FC97" s="3">
        <v>1</v>
      </c>
      <c r="FD97" s="3">
        <v>18</v>
      </c>
      <c r="FF97" s="3">
        <v>8357</v>
      </c>
      <c r="FQ97" s="3">
        <v>0</v>
      </c>
      <c r="FR97" s="3">
        <v>0</v>
      </c>
      <c r="FS97" s="3">
        <v>0</v>
      </c>
      <c r="FX97" s="3">
        <v>109</v>
      </c>
      <c r="FY97" s="3">
        <v>61</v>
      </c>
      <c r="GA97" s="3" t="s">
        <v>125</v>
      </c>
      <c r="GD97" s="3">
        <v>1</v>
      </c>
      <c r="GF97" s="3">
        <v>1210505099</v>
      </c>
      <c r="GG97" s="3">
        <v>2</v>
      </c>
      <c r="GH97" s="3">
        <v>3</v>
      </c>
      <c r="GI97" s="3">
        <v>5</v>
      </c>
      <c r="GJ97" s="3">
        <v>0</v>
      </c>
      <c r="GK97" s="3">
        <v>0</v>
      </c>
      <c r="GL97" s="3">
        <f t="shared" si="93"/>
        <v>0</v>
      </c>
      <c r="GM97" s="3">
        <f t="shared" si="94"/>
        <v>6986.99</v>
      </c>
      <c r="GN97" s="3">
        <f t="shared" si="95"/>
        <v>6986.99</v>
      </c>
      <c r="GO97" s="3">
        <f t="shared" si="96"/>
        <v>0</v>
      </c>
      <c r="GP97" s="3">
        <f t="shared" si="97"/>
        <v>0</v>
      </c>
      <c r="GR97" s="3">
        <v>1</v>
      </c>
      <c r="GS97" s="3">
        <v>1</v>
      </c>
      <c r="GT97" s="3">
        <v>0</v>
      </c>
      <c r="GU97" s="3" t="s">
        <v>3</v>
      </c>
      <c r="GV97" s="3">
        <f t="shared" si="98"/>
        <v>0</v>
      </c>
      <c r="GW97" s="3">
        <v>1</v>
      </c>
      <c r="GX97" s="3">
        <f t="shared" si="99"/>
        <v>0</v>
      </c>
      <c r="HA97" s="3">
        <v>0</v>
      </c>
      <c r="HB97" s="3">
        <v>0</v>
      </c>
      <c r="HC97" s="3">
        <f t="shared" si="100"/>
        <v>0</v>
      </c>
      <c r="HE97" s="3" t="s">
        <v>37</v>
      </c>
      <c r="HF97" s="3" t="s">
        <v>38</v>
      </c>
      <c r="HM97" s="3" t="s">
        <v>3</v>
      </c>
      <c r="HN97" s="3" t="s">
        <v>3</v>
      </c>
      <c r="HO97" s="3" t="s">
        <v>3</v>
      </c>
      <c r="HP97" s="3" t="s">
        <v>3</v>
      </c>
      <c r="HQ97" s="3" t="s">
        <v>3</v>
      </c>
      <c r="HS97" s="3">
        <v>0</v>
      </c>
      <c r="IK97" s="3">
        <v>0</v>
      </c>
    </row>
    <row r="98" spans="1:255" x14ac:dyDescent="0.25">
      <c r="A98" s="2">
        <v>18</v>
      </c>
      <c r="B98" s="2">
        <v>1</v>
      </c>
      <c r="C98" s="2">
        <v>140</v>
      </c>
      <c r="D98" s="2"/>
      <c r="E98" s="2" t="s">
        <v>126</v>
      </c>
      <c r="F98" s="2" t="s">
        <v>127</v>
      </c>
      <c r="G98" s="2" t="s">
        <v>128</v>
      </c>
      <c r="H98" s="2" t="s">
        <v>35</v>
      </c>
      <c r="I98" s="2">
        <f>I92*J98</f>
        <v>1</v>
      </c>
      <c r="J98" s="2">
        <v>14.285714285714285</v>
      </c>
      <c r="K98" s="2">
        <v>14.285714</v>
      </c>
      <c r="L98" s="2"/>
      <c r="M98" s="2"/>
      <c r="N98" s="2"/>
      <c r="O98" s="2">
        <f t="shared" si="76"/>
        <v>782.96</v>
      </c>
      <c r="P98" s="2">
        <f t="shared" si="77"/>
        <v>782.96</v>
      </c>
      <c r="Q98" s="2">
        <f t="shared" si="101"/>
        <v>0</v>
      </c>
      <c r="R98" s="2">
        <f t="shared" si="102"/>
        <v>0</v>
      </c>
      <c r="S98" s="2">
        <f t="shared" si="78"/>
        <v>0</v>
      </c>
      <c r="T98" s="2">
        <f t="shared" si="79"/>
        <v>0</v>
      </c>
      <c r="U98" s="2">
        <f t="shared" si="80"/>
        <v>0</v>
      </c>
      <c r="V98" s="2">
        <f t="shared" si="81"/>
        <v>0</v>
      </c>
      <c r="W98" s="2">
        <f t="shared" si="82"/>
        <v>0</v>
      </c>
      <c r="X98" s="2">
        <f t="shared" si="103"/>
        <v>0</v>
      </c>
      <c r="Y98" s="2">
        <f t="shared" si="104"/>
        <v>0</v>
      </c>
      <c r="Z98" s="2"/>
      <c r="AA98" s="2">
        <v>86551701</v>
      </c>
      <c r="AB98" s="2">
        <f t="shared" si="83"/>
        <v>782.96</v>
      </c>
      <c r="AC98" s="2">
        <f t="shared" si="105"/>
        <v>782.96</v>
      </c>
      <c r="AD98" s="2">
        <f t="shared" si="106"/>
        <v>0</v>
      </c>
      <c r="AE98" s="2">
        <f t="shared" si="107"/>
        <v>0</v>
      </c>
      <c r="AF98" s="2">
        <f t="shared" si="108"/>
        <v>0</v>
      </c>
      <c r="AG98" s="2">
        <f t="shared" si="84"/>
        <v>0</v>
      </c>
      <c r="AH98" s="2">
        <f t="shared" si="109"/>
        <v>0</v>
      </c>
      <c r="AI98" s="2">
        <f t="shared" si="110"/>
        <v>0</v>
      </c>
      <c r="AJ98" s="2">
        <f t="shared" si="85"/>
        <v>0</v>
      </c>
      <c r="AK98" s="2">
        <v>782.96</v>
      </c>
      <c r="AL98" s="2">
        <v>782.96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109</v>
      </c>
      <c r="AU98" s="2">
        <v>61</v>
      </c>
      <c r="AV98" s="2">
        <v>1</v>
      </c>
      <c r="AW98" s="2">
        <v>1</v>
      </c>
      <c r="AX98" s="2"/>
      <c r="AY98" s="2"/>
      <c r="AZ98" s="2">
        <v>1</v>
      </c>
      <c r="BA98" s="2">
        <v>1</v>
      </c>
      <c r="BB98" s="2">
        <v>1</v>
      </c>
      <c r="BC98" s="2">
        <v>1</v>
      </c>
      <c r="BD98" s="2" t="s">
        <v>3</v>
      </c>
      <c r="BE98" s="2" t="s">
        <v>3</v>
      </c>
      <c r="BF98" s="2" t="s">
        <v>3</v>
      </c>
      <c r="BG98" s="2" t="s">
        <v>3</v>
      </c>
      <c r="BH98" s="2">
        <v>3</v>
      </c>
      <c r="BI98" s="2">
        <v>1</v>
      </c>
      <c r="BJ98" s="2" t="s">
        <v>3</v>
      </c>
      <c r="BK98" s="2"/>
      <c r="BL98" s="2"/>
      <c r="BM98" s="2">
        <v>23</v>
      </c>
      <c r="BN98" s="2">
        <v>0</v>
      </c>
      <c r="BO98" s="2" t="s">
        <v>3</v>
      </c>
      <c r="BP98" s="2">
        <v>0</v>
      </c>
      <c r="BQ98" s="2">
        <v>30</v>
      </c>
      <c r="BR98" s="2">
        <v>0</v>
      </c>
      <c r="BS98" s="2">
        <v>1</v>
      </c>
      <c r="BT98" s="2">
        <v>1</v>
      </c>
      <c r="BU98" s="2">
        <v>1</v>
      </c>
      <c r="BV98" s="2">
        <v>1</v>
      </c>
      <c r="BW98" s="2">
        <v>1</v>
      </c>
      <c r="BX98" s="2">
        <v>1</v>
      </c>
      <c r="BY98" s="2" t="s">
        <v>3</v>
      </c>
      <c r="BZ98" s="2">
        <v>109</v>
      </c>
      <c r="CA98" s="2">
        <v>61</v>
      </c>
      <c r="CB98" s="2" t="s">
        <v>3</v>
      </c>
      <c r="CC98" s="2"/>
      <c r="CD98" s="2"/>
      <c r="CE98" s="2">
        <v>1566</v>
      </c>
      <c r="CF98" s="2">
        <v>0</v>
      </c>
      <c r="CG98" s="2">
        <v>0</v>
      </c>
      <c r="CH98" s="2"/>
      <c r="CI98" s="2"/>
      <c r="CJ98" s="2"/>
      <c r="CK98" s="2"/>
      <c r="CL98" s="2"/>
      <c r="CM98" s="2">
        <v>0</v>
      </c>
      <c r="CN98" s="2" t="s">
        <v>3</v>
      </c>
      <c r="CO98" s="2">
        <v>0</v>
      </c>
      <c r="CP98" s="2">
        <f t="shared" si="86"/>
        <v>782.96</v>
      </c>
      <c r="CQ98" s="2">
        <f t="shared" si="87"/>
        <v>782.96</v>
      </c>
      <c r="CR98" s="2">
        <f t="shared" si="111"/>
        <v>0</v>
      </c>
      <c r="CS98" s="2">
        <f t="shared" si="112"/>
        <v>0</v>
      </c>
      <c r="CT98" s="2">
        <f t="shared" si="88"/>
        <v>0</v>
      </c>
      <c r="CU98" s="2">
        <f t="shared" si="89"/>
        <v>0</v>
      </c>
      <c r="CV98" s="2">
        <f t="shared" si="90"/>
        <v>0</v>
      </c>
      <c r="CW98" s="2">
        <f t="shared" si="91"/>
        <v>0</v>
      </c>
      <c r="CX98" s="2">
        <f t="shared" si="92"/>
        <v>0</v>
      </c>
      <c r="CY98" s="2">
        <f t="shared" si="113"/>
        <v>0</v>
      </c>
      <c r="CZ98" s="2">
        <f t="shared" si="114"/>
        <v>0</v>
      </c>
      <c r="DA98" s="2"/>
      <c r="DB98" s="2"/>
      <c r="DC98" s="2" t="s">
        <v>3</v>
      </c>
      <c r="DD98" s="2" t="s">
        <v>3</v>
      </c>
      <c r="DE98" s="2" t="s">
        <v>3</v>
      </c>
      <c r="DF98" s="2" t="s">
        <v>3</v>
      </c>
      <c r="DG98" s="2" t="s">
        <v>3</v>
      </c>
      <c r="DH98" s="2" t="s">
        <v>3</v>
      </c>
      <c r="DI98" s="2" t="s">
        <v>3</v>
      </c>
      <c r="DJ98" s="2" t="s">
        <v>3</v>
      </c>
      <c r="DK98" s="2" t="s">
        <v>3</v>
      </c>
      <c r="DL98" s="2" t="s">
        <v>3</v>
      </c>
      <c r="DM98" s="2" t="s">
        <v>3</v>
      </c>
      <c r="DN98" s="2">
        <v>0</v>
      </c>
      <c r="DO98" s="2">
        <v>0</v>
      </c>
      <c r="DP98" s="2">
        <v>1</v>
      </c>
      <c r="DQ98" s="2">
        <v>1</v>
      </c>
      <c r="DR98" s="2"/>
      <c r="DS98" s="2"/>
      <c r="DT98" s="2"/>
      <c r="DU98" s="2">
        <v>1010</v>
      </c>
      <c r="DV98" s="2" t="s">
        <v>35</v>
      </c>
      <c r="DW98" s="2" t="s">
        <v>35</v>
      </c>
      <c r="DX98" s="2">
        <v>1</v>
      </c>
      <c r="DY98" s="2"/>
      <c r="DZ98" s="2" t="s">
        <v>3</v>
      </c>
      <c r="EA98" s="2" t="s">
        <v>3</v>
      </c>
      <c r="EB98" s="2" t="s">
        <v>3</v>
      </c>
      <c r="EC98" s="2" t="s">
        <v>3</v>
      </c>
      <c r="ED98" s="2"/>
      <c r="EE98" s="2">
        <v>85635395</v>
      </c>
      <c r="EF98" s="2">
        <v>30</v>
      </c>
      <c r="EG98" s="2" t="s">
        <v>28</v>
      </c>
      <c r="EH98" s="2">
        <v>0</v>
      </c>
      <c r="EI98" s="2" t="s">
        <v>3</v>
      </c>
      <c r="EJ98" s="2">
        <v>1</v>
      </c>
      <c r="EK98" s="2">
        <v>23</v>
      </c>
      <c r="EL98" s="2" t="s">
        <v>29</v>
      </c>
      <c r="EM98" s="2" t="s">
        <v>30</v>
      </c>
      <c r="EN98" s="2"/>
      <c r="EO98" s="2" t="s">
        <v>3</v>
      </c>
      <c r="EP98" s="2"/>
      <c r="EQ98" s="2">
        <v>0</v>
      </c>
      <c r="ER98" s="2">
        <v>0</v>
      </c>
      <c r="ES98" s="2">
        <v>782.96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>
        <v>0</v>
      </c>
      <c r="FR98" s="2">
        <v>0</v>
      </c>
      <c r="FS98" s="2">
        <v>0</v>
      </c>
      <c r="FT98" s="2"/>
      <c r="FU98" s="2"/>
      <c r="FV98" s="2"/>
      <c r="FW98" s="2"/>
      <c r="FX98" s="2">
        <v>109</v>
      </c>
      <c r="FY98" s="2">
        <v>61</v>
      </c>
      <c r="FZ98" s="2"/>
      <c r="GA98" s="2" t="s">
        <v>129</v>
      </c>
      <c r="GB98" s="2"/>
      <c r="GC98" s="2"/>
      <c r="GD98" s="2">
        <v>1</v>
      </c>
      <c r="GE98" s="2"/>
      <c r="GF98" s="2">
        <v>-1220920681</v>
      </c>
      <c r="GG98" s="2">
        <v>2</v>
      </c>
      <c r="GH98" s="2">
        <v>4</v>
      </c>
      <c r="GI98" s="2">
        <v>-2</v>
      </c>
      <c r="GJ98" s="2">
        <v>0</v>
      </c>
      <c r="GK98" s="2">
        <v>0</v>
      </c>
      <c r="GL98" s="2">
        <f t="shared" si="93"/>
        <v>0</v>
      </c>
      <c r="GM98" s="2">
        <f t="shared" si="94"/>
        <v>782.96</v>
      </c>
      <c r="GN98" s="2">
        <f t="shared" si="95"/>
        <v>782.96</v>
      </c>
      <c r="GO98" s="2">
        <f t="shared" si="96"/>
        <v>0</v>
      </c>
      <c r="GP98" s="2">
        <f t="shared" si="97"/>
        <v>0</v>
      </c>
      <c r="GQ98" s="2"/>
      <c r="GR98" s="2">
        <v>0</v>
      </c>
      <c r="GS98" s="2">
        <v>2</v>
      </c>
      <c r="GT98" s="2">
        <v>0</v>
      </c>
      <c r="GU98" s="2" t="s">
        <v>3</v>
      </c>
      <c r="GV98" s="2">
        <f t="shared" si="98"/>
        <v>0</v>
      </c>
      <c r="GW98" s="2">
        <v>1</v>
      </c>
      <c r="GX98" s="2">
        <f t="shared" si="99"/>
        <v>0</v>
      </c>
      <c r="GY98" s="2"/>
      <c r="GZ98" s="2"/>
      <c r="HA98" s="2">
        <v>0</v>
      </c>
      <c r="HB98" s="2">
        <v>0</v>
      </c>
      <c r="HC98" s="2">
        <f t="shared" si="100"/>
        <v>0</v>
      </c>
      <c r="HD98" s="2"/>
      <c r="HE98" s="2" t="s">
        <v>37</v>
      </c>
      <c r="HF98" s="2" t="s">
        <v>38</v>
      </c>
      <c r="HG98" s="2"/>
      <c r="HH98" s="2"/>
      <c r="HI98" s="2"/>
      <c r="HJ98" s="2"/>
      <c r="HK98" s="2"/>
      <c r="HL98" s="2"/>
      <c r="HM98" s="2" t="s">
        <v>3</v>
      </c>
      <c r="HN98" s="2" t="s">
        <v>3</v>
      </c>
      <c r="HO98" s="2" t="s">
        <v>3</v>
      </c>
      <c r="HP98" s="2" t="s">
        <v>3</v>
      </c>
      <c r="HQ98" s="2" t="s">
        <v>3</v>
      </c>
      <c r="HR98" s="2"/>
      <c r="HS98" s="2">
        <v>0</v>
      </c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>
        <v>0</v>
      </c>
      <c r="IL98" s="2"/>
      <c r="IM98" s="2"/>
      <c r="IN98" s="2"/>
      <c r="IO98" s="2"/>
      <c r="IP98" s="2"/>
      <c r="IQ98" s="2"/>
      <c r="IR98" s="2"/>
      <c r="IS98" s="2"/>
      <c r="IT98" s="2"/>
      <c r="IU98" s="2"/>
    </row>
    <row r="99" spans="1:255" x14ac:dyDescent="0.25">
      <c r="A99" s="3">
        <v>18</v>
      </c>
      <c r="B99" s="3">
        <v>1</v>
      </c>
      <c r="C99" s="3">
        <v>155</v>
      </c>
      <c r="E99" s="3" t="s">
        <v>126</v>
      </c>
      <c r="F99" s="3" t="s">
        <v>127</v>
      </c>
      <c r="G99" s="3" t="s">
        <v>128</v>
      </c>
      <c r="H99" s="3" t="s">
        <v>35</v>
      </c>
      <c r="I99" s="3">
        <f>I93*J99</f>
        <v>1</v>
      </c>
      <c r="J99" s="3">
        <v>14.285714285714285</v>
      </c>
      <c r="K99" s="3">
        <v>14.285714</v>
      </c>
      <c r="O99" s="3">
        <f t="shared" si="76"/>
        <v>7704.33</v>
      </c>
      <c r="P99" s="3">
        <f t="shared" si="77"/>
        <v>7704.33</v>
      </c>
      <c r="Q99" s="3">
        <f t="shared" si="101"/>
        <v>0</v>
      </c>
      <c r="R99" s="3">
        <f t="shared" si="102"/>
        <v>0</v>
      </c>
      <c r="S99" s="3">
        <f t="shared" si="78"/>
        <v>0</v>
      </c>
      <c r="T99" s="3">
        <f t="shared" si="79"/>
        <v>0</v>
      </c>
      <c r="U99" s="3">
        <f t="shared" si="80"/>
        <v>0</v>
      </c>
      <c r="V99" s="3">
        <f t="shared" si="81"/>
        <v>0</v>
      </c>
      <c r="W99" s="3">
        <f t="shared" si="82"/>
        <v>0</v>
      </c>
      <c r="X99" s="3">
        <f t="shared" si="103"/>
        <v>0</v>
      </c>
      <c r="Y99" s="3">
        <f t="shared" si="104"/>
        <v>0</v>
      </c>
      <c r="AA99" s="3">
        <v>86551703</v>
      </c>
      <c r="AB99" s="3">
        <f t="shared" si="83"/>
        <v>782.96</v>
      </c>
      <c r="AC99" s="3">
        <f t="shared" si="105"/>
        <v>782.96</v>
      </c>
      <c r="AD99" s="3">
        <f t="shared" si="106"/>
        <v>0</v>
      </c>
      <c r="AE99" s="3">
        <f t="shared" si="107"/>
        <v>0</v>
      </c>
      <c r="AF99" s="3">
        <f t="shared" si="108"/>
        <v>0</v>
      </c>
      <c r="AG99" s="3">
        <f t="shared" si="84"/>
        <v>0</v>
      </c>
      <c r="AH99" s="3">
        <f t="shared" si="109"/>
        <v>0</v>
      </c>
      <c r="AI99" s="3">
        <f t="shared" si="110"/>
        <v>0</v>
      </c>
      <c r="AJ99" s="3">
        <f t="shared" si="85"/>
        <v>0</v>
      </c>
      <c r="AK99" s="3">
        <v>782.96</v>
      </c>
      <c r="AL99" s="3">
        <v>782.96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109</v>
      </c>
      <c r="AU99" s="3">
        <v>61</v>
      </c>
      <c r="AV99" s="3">
        <v>1</v>
      </c>
      <c r="AW99" s="3">
        <v>1</v>
      </c>
      <c r="AZ99" s="3">
        <v>1</v>
      </c>
      <c r="BA99" s="3">
        <v>1</v>
      </c>
      <c r="BB99" s="3">
        <v>1</v>
      </c>
      <c r="BC99" s="3">
        <v>9.84</v>
      </c>
      <c r="BD99" s="3" t="s">
        <v>3</v>
      </c>
      <c r="BE99" s="3" t="s">
        <v>3</v>
      </c>
      <c r="BF99" s="3" t="s">
        <v>3</v>
      </c>
      <c r="BG99" s="3" t="s">
        <v>3</v>
      </c>
      <c r="BH99" s="3">
        <v>3</v>
      </c>
      <c r="BI99" s="3">
        <v>1</v>
      </c>
      <c r="BJ99" s="3" t="s">
        <v>3</v>
      </c>
      <c r="BM99" s="3">
        <v>23</v>
      </c>
      <c r="BN99" s="3">
        <v>0</v>
      </c>
      <c r="BO99" s="3" t="s">
        <v>3</v>
      </c>
      <c r="BP99" s="3">
        <v>0</v>
      </c>
      <c r="BQ99" s="3">
        <v>30</v>
      </c>
      <c r="BR99" s="3">
        <v>0</v>
      </c>
      <c r="BS99" s="3">
        <v>1</v>
      </c>
      <c r="BT99" s="3">
        <v>1</v>
      </c>
      <c r="BU99" s="3">
        <v>1</v>
      </c>
      <c r="BV99" s="3">
        <v>1</v>
      </c>
      <c r="BW99" s="3">
        <v>1</v>
      </c>
      <c r="BX99" s="3">
        <v>1</v>
      </c>
      <c r="BY99" s="3" t="s">
        <v>3</v>
      </c>
      <c r="BZ99" s="3">
        <v>109</v>
      </c>
      <c r="CA99" s="3">
        <v>61</v>
      </c>
      <c r="CB99" s="3" t="s">
        <v>3</v>
      </c>
      <c r="CE99" s="3">
        <v>1566</v>
      </c>
      <c r="CF99" s="3">
        <v>0</v>
      </c>
      <c r="CG99" s="3">
        <v>0</v>
      </c>
      <c r="CM99" s="3">
        <v>0</v>
      </c>
      <c r="CN99" s="3" t="s">
        <v>3</v>
      </c>
      <c r="CO99" s="3">
        <v>0</v>
      </c>
      <c r="CP99" s="3">
        <f t="shared" si="86"/>
        <v>7704.33</v>
      </c>
      <c r="CQ99" s="3">
        <f t="shared" si="87"/>
        <v>7704.33</v>
      </c>
      <c r="CR99" s="3">
        <f t="shared" si="111"/>
        <v>0</v>
      </c>
      <c r="CS99" s="3">
        <f t="shared" si="112"/>
        <v>0</v>
      </c>
      <c r="CT99" s="3">
        <f t="shared" si="88"/>
        <v>0</v>
      </c>
      <c r="CU99" s="3">
        <f t="shared" si="89"/>
        <v>0</v>
      </c>
      <c r="CV99" s="3">
        <f t="shared" si="90"/>
        <v>0</v>
      </c>
      <c r="CW99" s="3">
        <f t="shared" si="91"/>
        <v>0</v>
      </c>
      <c r="CX99" s="3">
        <f t="shared" si="92"/>
        <v>0</v>
      </c>
      <c r="CY99" s="3">
        <f t="shared" si="113"/>
        <v>0</v>
      </c>
      <c r="CZ99" s="3">
        <f t="shared" si="114"/>
        <v>0</v>
      </c>
      <c r="DC99" s="3" t="s">
        <v>3</v>
      </c>
      <c r="DD99" s="3" t="s">
        <v>3</v>
      </c>
      <c r="DE99" s="3" t="s">
        <v>3</v>
      </c>
      <c r="DF99" s="3" t="s">
        <v>3</v>
      </c>
      <c r="DG99" s="3" t="s">
        <v>3</v>
      </c>
      <c r="DH99" s="3" t="s">
        <v>3</v>
      </c>
      <c r="DI99" s="3" t="s">
        <v>3</v>
      </c>
      <c r="DJ99" s="3" t="s">
        <v>3</v>
      </c>
      <c r="DK99" s="3" t="s">
        <v>3</v>
      </c>
      <c r="DL99" s="3" t="s">
        <v>3</v>
      </c>
      <c r="DM99" s="3" t="s">
        <v>3</v>
      </c>
      <c r="DN99" s="3">
        <v>0</v>
      </c>
      <c r="DO99" s="3">
        <v>0</v>
      </c>
      <c r="DP99" s="3">
        <v>1</v>
      </c>
      <c r="DQ99" s="3">
        <v>1</v>
      </c>
      <c r="DU99" s="3">
        <v>1010</v>
      </c>
      <c r="DV99" s="3" t="s">
        <v>35</v>
      </c>
      <c r="DW99" s="3" t="s">
        <v>35</v>
      </c>
      <c r="DX99" s="3">
        <v>1</v>
      </c>
      <c r="DZ99" s="3" t="s">
        <v>3</v>
      </c>
      <c r="EA99" s="3" t="s">
        <v>3</v>
      </c>
      <c r="EB99" s="3" t="s">
        <v>3</v>
      </c>
      <c r="EC99" s="3" t="s">
        <v>3</v>
      </c>
      <c r="EE99" s="3">
        <v>85635395</v>
      </c>
      <c r="EF99" s="3">
        <v>30</v>
      </c>
      <c r="EG99" s="3" t="s">
        <v>28</v>
      </c>
      <c r="EH99" s="3">
        <v>0</v>
      </c>
      <c r="EI99" s="3" t="s">
        <v>3</v>
      </c>
      <c r="EJ99" s="3">
        <v>1</v>
      </c>
      <c r="EK99" s="3">
        <v>23</v>
      </c>
      <c r="EL99" s="3" t="s">
        <v>29</v>
      </c>
      <c r="EM99" s="3" t="s">
        <v>30</v>
      </c>
      <c r="EO99" s="3" t="s">
        <v>3</v>
      </c>
      <c r="EQ99" s="3">
        <v>0</v>
      </c>
      <c r="ER99" s="3">
        <v>782.96</v>
      </c>
      <c r="ES99" s="3">
        <v>782.96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Z99" s="3">
        <v>5</v>
      </c>
      <c r="FC99" s="3">
        <v>1</v>
      </c>
      <c r="FD99" s="3">
        <v>18</v>
      </c>
      <c r="FF99" s="3">
        <v>9215</v>
      </c>
      <c r="FQ99" s="3">
        <v>0</v>
      </c>
      <c r="FR99" s="3">
        <v>0</v>
      </c>
      <c r="FS99" s="3">
        <v>0</v>
      </c>
      <c r="FX99" s="3">
        <v>109</v>
      </c>
      <c r="FY99" s="3">
        <v>61</v>
      </c>
      <c r="GA99" s="3" t="s">
        <v>129</v>
      </c>
      <c r="GD99" s="3">
        <v>1</v>
      </c>
      <c r="GF99" s="3">
        <v>-1220920681</v>
      </c>
      <c r="GG99" s="3">
        <v>2</v>
      </c>
      <c r="GH99" s="3">
        <v>3</v>
      </c>
      <c r="GI99" s="3">
        <v>5</v>
      </c>
      <c r="GJ99" s="3">
        <v>0</v>
      </c>
      <c r="GK99" s="3">
        <v>0</v>
      </c>
      <c r="GL99" s="3">
        <f t="shared" si="93"/>
        <v>0</v>
      </c>
      <c r="GM99" s="3">
        <f t="shared" si="94"/>
        <v>7704.33</v>
      </c>
      <c r="GN99" s="3">
        <f t="shared" si="95"/>
        <v>7704.33</v>
      </c>
      <c r="GO99" s="3">
        <f t="shared" si="96"/>
        <v>0</v>
      </c>
      <c r="GP99" s="3">
        <f t="shared" si="97"/>
        <v>0</v>
      </c>
      <c r="GR99" s="3">
        <v>1</v>
      </c>
      <c r="GS99" s="3">
        <v>1</v>
      </c>
      <c r="GT99" s="3">
        <v>0</v>
      </c>
      <c r="GU99" s="3" t="s">
        <v>3</v>
      </c>
      <c r="GV99" s="3">
        <f t="shared" si="98"/>
        <v>0</v>
      </c>
      <c r="GW99" s="3">
        <v>1</v>
      </c>
      <c r="GX99" s="3">
        <f t="shared" si="99"/>
        <v>0</v>
      </c>
      <c r="HA99" s="3">
        <v>0</v>
      </c>
      <c r="HB99" s="3">
        <v>0</v>
      </c>
      <c r="HC99" s="3">
        <f t="shared" si="100"/>
        <v>0</v>
      </c>
      <c r="HE99" s="3" t="s">
        <v>37</v>
      </c>
      <c r="HF99" s="3" t="s">
        <v>38</v>
      </c>
      <c r="HM99" s="3" t="s">
        <v>3</v>
      </c>
      <c r="HN99" s="3" t="s">
        <v>3</v>
      </c>
      <c r="HO99" s="3" t="s">
        <v>3</v>
      </c>
      <c r="HP99" s="3" t="s">
        <v>3</v>
      </c>
      <c r="HQ99" s="3" t="s">
        <v>3</v>
      </c>
      <c r="HS99" s="3">
        <v>0</v>
      </c>
      <c r="IK99" s="3">
        <v>0</v>
      </c>
    </row>
    <row r="100" spans="1:255" x14ac:dyDescent="0.25">
      <c r="A100" s="2">
        <v>18</v>
      </c>
      <c r="B100" s="2">
        <v>1</v>
      </c>
      <c r="C100" s="2">
        <v>141</v>
      </c>
      <c r="D100" s="2"/>
      <c r="E100" s="2" t="s">
        <v>130</v>
      </c>
      <c r="F100" s="2" t="s">
        <v>131</v>
      </c>
      <c r="G100" s="2" t="s">
        <v>132</v>
      </c>
      <c r="H100" s="2" t="s">
        <v>35</v>
      </c>
      <c r="I100" s="2">
        <f>I92*J100</f>
        <v>2</v>
      </c>
      <c r="J100" s="2">
        <v>28.571428571428569</v>
      </c>
      <c r="K100" s="2">
        <v>28.571428999999998</v>
      </c>
      <c r="L100" s="2"/>
      <c r="M100" s="2"/>
      <c r="N100" s="2"/>
      <c r="O100" s="2">
        <f t="shared" si="76"/>
        <v>1891</v>
      </c>
      <c r="P100" s="2">
        <f t="shared" si="77"/>
        <v>1891</v>
      </c>
      <c r="Q100" s="2">
        <f t="shared" si="101"/>
        <v>0</v>
      </c>
      <c r="R100" s="2">
        <f t="shared" si="102"/>
        <v>0</v>
      </c>
      <c r="S100" s="2">
        <f t="shared" si="78"/>
        <v>0</v>
      </c>
      <c r="T100" s="2">
        <f t="shared" si="79"/>
        <v>0</v>
      </c>
      <c r="U100" s="2">
        <f t="shared" si="80"/>
        <v>0</v>
      </c>
      <c r="V100" s="2">
        <f t="shared" si="81"/>
        <v>0</v>
      </c>
      <c r="W100" s="2">
        <f t="shared" si="82"/>
        <v>0</v>
      </c>
      <c r="X100" s="2">
        <f t="shared" si="103"/>
        <v>0</v>
      </c>
      <c r="Y100" s="2">
        <f t="shared" si="104"/>
        <v>0</v>
      </c>
      <c r="Z100" s="2"/>
      <c r="AA100" s="2">
        <v>86551701</v>
      </c>
      <c r="AB100" s="2">
        <f t="shared" si="83"/>
        <v>945.5</v>
      </c>
      <c r="AC100" s="2">
        <f t="shared" si="105"/>
        <v>945.5</v>
      </c>
      <c r="AD100" s="2">
        <f t="shared" si="106"/>
        <v>0</v>
      </c>
      <c r="AE100" s="2">
        <f t="shared" si="107"/>
        <v>0</v>
      </c>
      <c r="AF100" s="2">
        <f t="shared" si="108"/>
        <v>0</v>
      </c>
      <c r="AG100" s="2">
        <f t="shared" si="84"/>
        <v>0</v>
      </c>
      <c r="AH100" s="2">
        <f t="shared" si="109"/>
        <v>0</v>
      </c>
      <c r="AI100" s="2">
        <f t="shared" si="110"/>
        <v>0</v>
      </c>
      <c r="AJ100" s="2">
        <f t="shared" si="85"/>
        <v>0</v>
      </c>
      <c r="AK100" s="2">
        <v>945.5</v>
      </c>
      <c r="AL100" s="2">
        <v>945.5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109</v>
      </c>
      <c r="AU100" s="2">
        <v>61</v>
      </c>
      <c r="AV100" s="2">
        <v>1</v>
      </c>
      <c r="AW100" s="2">
        <v>1</v>
      </c>
      <c r="AX100" s="2"/>
      <c r="AY100" s="2"/>
      <c r="AZ100" s="2">
        <v>1</v>
      </c>
      <c r="BA100" s="2">
        <v>1</v>
      </c>
      <c r="BB100" s="2">
        <v>1</v>
      </c>
      <c r="BC100" s="2">
        <v>1</v>
      </c>
      <c r="BD100" s="2" t="s">
        <v>3</v>
      </c>
      <c r="BE100" s="2" t="s">
        <v>3</v>
      </c>
      <c r="BF100" s="2" t="s">
        <v>3</v>
      </c>
      <c r="BG100" s="2" t="s">
        <v>3</v>
      </c>
      <c r="BH100" s="2">
        <v>3</v>
      </c>
      <c r="BI100" s="2">
        <v>1</v>
      </c>
      <c r="BJ100" s="2" t="s">
        <v>3</v>
      </c>
      <c r="BK100" s="2"/>
      <c r="BL100" s="2"/>
      <c r="BM100" s="2">
        <v>23</v>
      </c>
      <c r="BN100" s="2">
        <v>0</v>
      </c>
      <c r="BO100" s="2" t="s">
        <v>3</v>
      </c>
      <c r="BP100" s="2">
        <v>0</v>
      </c>
      <c r="BQ100" s="2">
        <v>30</v>
      </c>
      <c r="BR100" s="2">
        <v>0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  <c r="BY100" s="2" t="s">
        <v>3</v>
      </c>
      <c r="BZ100" s="2">
        <v>109</v>
      </c>
      <c r="CA100" s="2">
        <v>61</v>
      </c>
      <c r="CB100" s="2" t="s">
        <v>3</v>
      </c>
      <c r="CC100" s="2"/>
      <c r="CD100" s="2"/>
      <c r="CE100" s="2">
        <v>1566</v>
      </c>
      <c r="CF100" s="2">
        <v>0</v>
      </c>
      <c r="CG100" s="2">
        <v>0</v>
      </c>
      <c r="CH100" s="2"/>
      <c r="CI100" s="2"/>
      <c r="CJ100" s="2"/>
      <c r="CK100" s="2"/>
      <c r="CL100" s="2"/>
      <c r="CM100" s="2">
        <v>0</v>
      </c>
      <c r="CN100" s="2" t="s">
        <v>3</v>
      </c>
      <c r="CO100" s="2">
        <v>0</v>
      </c>
      <c r="CP100" s="2">
        <f t="shared" si="86"/>
        <v>1891</v>
      </c>
      <c r="CQ100" s="2">
        <f t="shared" si="87"/>
        <v>945.5</v>
      </c>
      <c r="CR100" s="2">
        <f t="shared" si="111"/>
        <v>0</v>
      </c>
      <c r="CS100" s="2">
        <f t="shared" si="112"/>
        <v>0</v>
      </c>
      <c r="CT100" s="2">
        <f t="shared" si="88"/>
        <v>0</v>
      </c>
      <c r="CU100" s="2">
        <f t="shared" si="89"/>
        <v>0</v>
      </c>
      <c r="CV100" s="2">
        <f t="shared" si="90"/>
        <v>0</v>
      </c>
      <c r="CW100" s="2">
        <f t="shared" si="91"/>
        <v>0</v>
      </c>
      <c r="CX100" s="2">
        <f t="shared" si="92"/>
        <v>0</v>
      </c>
      <c r="CY100" s="2">
        <f t="shared" si="113"/>
        <v>0</v>
      </c>
      <c r="CZ100" s="2">
        <f t="shared" si="114"/>
        <v>0</v>
      </c>
      <c r="DA100" s="2"/>
      <c r="DB100" s="2"/>
      <c r="DC100" s="2" t="s">
        <v>3</v>
      </c>
      <c r="DD100" s="2" t="s">
        <v>3</v>
      </c>
      <c r="DE100" s="2" t="s">
        <v>3</v>
      </c>
      <c r="DF100" s="2" t="s">
        <v>3</v>
      </c>
      <c r="DG100" s="2" t="s">
        <v>3</v>
      </c>
      <c r="DH100" s="2" t="s">
        <v>3</v>
      </c>
      <c r="DI100" s="2" t="s">
        <v>3</v>
      </c>
      <c r="DJ100" s="2" t="s">
        <v>3</v>
      </c>
      <c r="DK100" s="2" t="s">
        <v>3</v>
      </c>
      <c r="DL100" s="2" t="s">
        <v>3</v>
      </c>
      <c r="DM100" s="2" t="s">
        <v>3</v>
      </c>
      <c r="DN100" s="2">
        <v>0</v>
      </c>
      <c r="DO100" s="2">
        <v>0</v>
      </c>
      <c r="DP100" s="2">
        <v>1</v>
      </c>
      <c r="DQ100" s="2">
        <v>1</v>
      </c>
      <c r="DR100" s="2"/>
      <c r="DS100" s="2"/>
      <c r="DT100" s="2"/>
      <c r="DU100" s="2">
        <v>1010</v>
      </c>
      <c r="DV100" s="2" t="s">
        <v>35</v>
      </c>
      <c r="DW100" s="2" t="s">
        <v>35</v>
      </c>
      <c r="DX100" s="2">
        <v>1</v>
      </c>
      <c r="DY100" s="2"/>
      <c r="DZ100" s="2" t="s">
        <v>3</v>
      </c>
      <c r="EA100" s="2" t="s">
        <v>3</v>
      </c>
      <c r="EB100" s="2" t="s">
        <v>3</v>
      </c>
      <c r="EC100" s="2" t="s">
        <v>3</v>
      </c>
      <c r="ED100" s="2"/>
      <c r="EE100" s="2">
        <v>85635395</v>
      </c>
      <c r="EF100" s="2">
        <v>30</v>
      </c>
      <c r="EG100" s="2" t="s">
        <v>28</v>
      </c>
      <c r="EH100" s="2">
        <v>0</v>
      </c>
      <c r="EI100" s="2" t="s">
        <v>3</v>
      </c>
      <c r="EJ100" s="2">
        <v>1</v>
      </c>
      <c r="EK100" s="2">
        <v>23</v>
      </c>
      <c r="EL100" s="2" t="s">
        <v>29</v>
      </c>
      <c r="EM100" s="2" t="s">
        <v>30</v>
      </c>
      <c r="EN100" s="2"/>
      <c r="EO100" s="2" t="s">
        <v>3</v>
      </c>
      <c r="EP100" s="2"/>
      <c r="EQ100" s="2">
        <v>0</v>
      </c>
      <c r="ER100" s="2">
        <v>0</v>
      </c>
      <c r="ES100" s="2">
        <v>945.5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>
        <v>0</v>
      </c>
      <c r="FR100" s="2">
        <v>0</v>
      </c>
      <c r="FS100" s="2">
        <v>0</v>
      </c>
      <c r="FT100" s="2"/>
      <c r="FU100" s="2"/>
      <c r="FV100" s="2"/>
      <c r="FW100" s="2"/>
      <c r="FX100" s="2">
        <v>109</v>
      </c>
      <c r="FY100" s="2">
        <v>61</v>
      </c>
      <c r="FZ100" s="2"/>
      <c r="GA100" s="2" t="s">
        <v>133</v>
      </c>
      <c r="GB100" s="2"/>
      <c r="GC100" s="2"/>
      <c r="GD100" s="2">
        <v>1</v>
      </c>
      <c r="GE100" s="2"/>
      <c r="GF100" s="2">
        <v>2118492049</v>
      </c>
      <c r="GG100" s="2">
        <v>2</v>
      </c>
      <c r="GH100" s="2">
        <v>4</v>
      </c>
      <c r="GI100" s="2">
        <v>-2</v>
      </c>
      <c r="GJ100" s="2">
        <v>0</v>
      </c>
      <c r="GK100" s="2">
        <v>0</v>
      </c>
      <c r="GL100" s="2">
        <f t="shared" si="93"/>
        <v>0</v>
      </c>
      <c r="GM100" s="2">
        <f t="shared" si="94"/>
        <v>1891</v>
      </c>
      <c r="GN100" s="2">
        <f t="shared" si="95"/>
        <v>1891</v>
      </c>
      <c r="GO100" s="2">
        <f t="shared" si="96"/>
        <v>0</v>
      </c>
      <c r="GP100" s="2">
        <f t="shared" si="97"/>
        <v>0</v>
      </c>
      <c r="GQ100" s="2"/>
      <c r="GR100" s="2">
        <v>0</v>
      </c>
      <c r="GS100" s="2">
        <v>2</v>
      </c>
      <c r="GT100" s="2">
        <v>0</v>
      </c>
      <c r="GU100" s="2" t="s">
        <v>3</v>
      </c>
      <c r="GV100" s="2">
        <f t="shared" si="98"/>
        <v>0</v>
      </c>
      <c r="GW100" s="2">
        <v>1</v>
      </c>
      <c r="GX100" s="2">
        <f t="shared" si="99"/>
        <v>0</v>
      </c>
      <c r="GY100" s="2"/>
      <c r="GZ100" s="2"/>
      <c r="HA100" s="2">
        <v>0</v>
      </c>
      <c r="HB100" s="2">
        <v>0</v>
      </c>
      <c r="HC100" s="2">
        <f t="shared" si="100"/>
        <v>0</v>
      </c>
      <c r="HD100" s="2"/>
      <c r="HE100" s="2" t="s">
        <v>37</v>
      </c>
      <c r="HF100" s="2" t="s">
        <v>38</v>
      </c>
      <c r="HG100" s="2"/>
      <c r="HH100" s="2"/>
      <c r="HI100" s="2"/>
      <c r="HJ100" s="2"/>
      <c r="HK100" s="2"/>
      <c r="HL100" s="2"/>
      <c r="HM100" s="2" t="s">
        <v>3</v>
      </c>
      <c r="HN100" s="2" t="s">
        <v>3</v>
      </c>
      <c r="HO100" s="2" t="s">
        <v>3</v>
      </c>
      <c r="HP100" s="2" t="s">
        <v>3</v>
      </c>
      <c r="HQ100" s="2" t="s">
        <v>3</v>
      </c>
      <c r="HR100" s="2"/>
      <c r="HS100" s="2">
        <v>0</v>
      </c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>
        <v>0</v>
      </c>
      <c r="IL100" s="2"/>
      <c r="IM100" s="2"/>
      <c r="IN100" s="2"/>
      <c r="IO100" s="2"/>
      <c r="IP100" s="2"/>
      <c r="IQ100" s="2"/>
      <c r="IR100" s="2"/>
      <c r="IS100" s="2"/>
      <c r="IT100" s="2"/>
      <c r="IU100" s="2"/>
    </row>
    <row r="101" spans="1:255" x14ac:dyDescent="0.25">
      <c r="A101" s="3">
        <v>18</v>
      </c>
      <c r="B101" s="3">
        <v>1</v>
      </c>
      <c r="C101" s="3">
        <v>156</v>
      </c>
      <c r="E101" s="3" t="s">
        <v>130</v>
      </c>
      <c r="F101" s="3" t="s">
        <v>131</v>
      </c>
      <c r="G101" s="3" t="s">
        <v>132</v>
      </c>
      <c r="H101" s="3" t="s">
        <v>35</v>
      </c>
      <c r="I101" s="3">
        <f>I93*J101</f>
        <v>2</v>
      </c>
      <c r="J101" s="3">
        <v>28.571428571428569</v>
      </c>
      <c r="K101" s="3">
        <v>28.571428999999998</v>
      </c>
      <c r="O101" s="3">
        <f t="shared" si="76"/>
        <v>18607.439999999999</v>
      </c>
      <c r="P101" s="3">
        <f t="shared" si="77"/>
        <v>18607.439999999999</v>
      </c>
      <c r="Q101" s="3">
        <f t="shared" si="101"/>
        <v>0</v>
      </c>
      <c r="R101" s="3">
        <f t="shared" si="102"/>
        <v>0</v>
      </c>
      <c r="S101" s="3">
        <f t="shared" si="78"/>
        <v>0</v>
      </c>
      <c r="T101" s="3">
        <f t="shared" si="79"/>
        <v>0</v>
      </c>
      <c r="U101" s="3">
        <f t="shared" si="80"/>
        <v>0</v>
      </c>
      <c r="V101" s="3">
        <f t="shared" si="81"/>
        <v>0</v>
      </c>
      <c r="W101" s="3">
        <f t="shared" si="82"/>
        <v>0</v>
      </c>
      <c r="X101" s="3">
        <f t="shared" si="103"/>
        <v>0</v>
      </c>
      <c r="Y101" s="3">
        <f t="shared" si="104"/>
        <v>0</v>
      </c>
      <c r="AA101" s="3">
        <v>86551703</v>
      </c>
      <c r="AB101" s="3">
        <f t="shared" si="83"/>
        <v>945.5</v>
      </c>
      <c r="AC101" s="3">
        <f t="shared" si="105"/>
        <v>945.5</v>
      </c>
      <c r="AD101" s="3">
        <f t="shared" si="106"/>
        <v>0</v>
      </c>
      <c r="AE101" s="3">
        <f t="shared" si="107"/>
        <v>0</v>
      </c>
      <c r="AF101" s="3">
        <f t="shared" si="108"/>
        <v>0</v>
      </c>
      <c r="AG101" s="3">
        <f t="shared" si="84"/>
        <v>0</v>
      </c>
      <c r="AH101" s="3">
        <f t="shared" si="109"/>
        <v>0</v>
      </c>
      <c r="AI101" s="3">
        <f t="shared" si="110"/>
        <v>0</v>
      </c>
      <c r="AJ101" s="3">
        <f t="shared" si="85"/>
        <v>0</v>
      </c>
      <c r="AK101" s="3">
        <v>945.5</v>
      </c>
      <c r="AL101" s="3">
        <v>945.5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109</v>
      </c>
      <c r="AU101" s="3">
        <v>61</v>
      </c>
      <c r="AV101" s="3">
        <v>1</v>
      </c>
      <c r="AW101" s="3">
        <v>1</v>
      </c>
      <c r="AZ101" s="3">
        <v>1</v>
      </c>
      <c r="BA101" s="3">
        <v>1</v>
      </c>
      <c r="BB101" s="3">
        <v>1</v>
      </c>
      <c r="BC101" s="3">
        <v>9.84</v>
      </c>
      <c r="BD101" s="3" t="s">
        <v>3</v>
      </c>
      <c r="BE101" s="3" t="s">
        <v>3</v>
      </c>
      <c r="BF101" s="3" t="s">
        <v>3</v>
      </c>
      <c r="BG101" s="3" t="s">
        <v>3</v>
      </c>
      <c r="BH101" s="3">
        <v>3</v>
      </c>
      <c r="BI101" s="3">
        <v>1</v>
      </c>
      <c r="BJ101" s="3" t="s">
        <v>3</v>
      </c>
      <c r="BM101" s="3">
        <v>23</v>
      </c>
      <c r="BN101" s="3">
        <v>0</v>
      </c>
      <c r="BO101" s="3" t="s">
        <v>3</v>
      </c>
      <c r="BP101" s="3">
        <v>0</v>
      </c>
      <c r="BQ101" s="3">
        <v>30</v>
      </c>
      <c r="BR101" s="3">
        <v>0</v>
      </c>
      <c r="BS101" s="3">
        <v>1</v>
      </c>
      <c r="BT101" s="3">
        <v>1</v>
      </c>
      <c r="BU101" s="3">
        <v>1</v>
      </c>
      <c r="BV101" s="3">
        <v>1</v>
      </c>
      <c r="BW101" s="3">
        <v>1</v>
      </c>
      <c r="BX101" s="3">
        <v>1</v>
      </c>
      <c r="BY101" s="3" t="s">
        <v>3</v>
      </c>
      <c r="BZ101" s="3">
        <v>109</v>
      </c>
      <c r="CA101" s="3">
        <v>61</v>
      </c>
      <c r="CB101" s="3" t="s">
        <v>3</v>
      </c>
      <c r="CE101" s="3">
        <v>1566</v>
      </c>
      <c r="CF101" s="3">
        <v>0</v>
      </c>
      <c r="CG101" s="3">
        <v>0</v>
      </c>
      <c r="CM101" s="3">
        <v>0</v>
      </c>
      <c r="CN101" s="3" t="s">
        <v>3</v>
      </c>
      <c r="CO101" s="3">
        <v>0</v>
      </c>
      <c r="CP101" s="3">
        <f t="shared" si="86"/>
        <v>18607.439999999999</v>
      </c>
      <c r="CQ101" s="3">
        <f t="shared" si="87"/>
        <v>9303.7199999999993</v>
      </c>
      <c r="CR101" s="3">
        <f t="shared" si="111"/>
        <v>0</v>
      </c>
      <c r="CS101" s="3">
        <f t="shared" si="112"/>
        <v>0</v>
      </c>
      <c r="CT101" s="3">
        <f t="shared" si="88"/>
        <v>0</v>
      </c>
      <c r="CU101" s="3">
        <f t="shared" si="89"/>
        <v>0</v>
      </c>
      <c r="CV101" s="3">
        <f t="shared" si="90"/>
        <v>0</v>
      </c>
      <c r="CW101" s="3">
        <f t="shared" si="91"/>
        <v>0</v>
      </c>
      <c r="CX101" s="3">
        <f t="shared" si="92"/>
        <v>0</v>
      </c>
      <c r="CY101" s="3">
        <f t="shared" si="113"/>
        <v>0</v>
      </c>
      <c r="CZ101" s="3">
        <f t="shared" si="114"/>
        <v>0</v>
      </c>
      <c r="DC101" s="3" t="s">
        <v>3</v>
      </c>
      <c r="DD101" s="3" t="s">
        <v>3</v>
      </c>
      <c r="DE101" s="3" t="s">
        <v>3</v>
      </c>
      <c r="DF101" s="3" t="s">
        <v>3</v>
      </c>
      <c r="DG101" s="3" t="s">
        <v>3</v>
      </c>
      <c r="DH101" s="3" t="s">
        <v>3</v>
      </c>
      <c r="DI101" s="3" t="s">
        <v>3</v>
      </c>
      <c r="DJ101" s="3" t="s">
        <v>3</v>
      </c>
      <c r="DK101" s="3" t="s">
        <v>3</v>
      </c>
      <c r="DL101" s="3" t="s">
        <v>3</v>
      </c>
      <c r="DM101" s="3" t="s">
        <v>3</v>
      </c>
      <c r="DN101" s="3">
        <v>0</v>
      </c>
      <c r="DO101" s="3">
        <v>0</v>
      </c>
      <c r="DP101" s="3">
        <v>1</v>
      </c>
      <c r="DQ101" s="3">
        <v>1</v>
      </c>
      <c r="DU101" s="3">
        <v>1010</v>
      </c>
      <c r="DV101" s="3" t="s">
        <v>35</v>
      </c>
      <c r="DW101" s="3" t="s">
        <v>35</v>
      </c>
      <c r="DX101" s="3">
        <v>1</v>
      </c>
      <c r="DZ101" s="3" t="s">
        <v>3</v>
      </c>
      <c r="EA101" s="3" t="s">
        <v>3</v>
      </c>
      <c r="EB101" s="3" t="s">
        <v>3</v>
      </c>
      <c r="EC101" s="3" t="s">
        <v>3</v>
      </c>
      <c r="EE101" s="3">
        <v>85635395</v>
      </c>
      <c r="EF101" s="3">
        <v>30</v>
      </c>
      <c r="EG101" s="3" t="s">
        <v>28</v>
      </c>
      <c r="EH101" s="3">
        <v>0</v>
      </c>
      <c r="EI101" s="3" t="s">
        <v>3</v>
      </c>
      <c r="EJ101" s="3">
        <v>1</v>
      </c>
      <c r="EK101" s="3">
        <v>23</v>
      </c>
      <c r="EL101" s="3" t="s">
        <v>29</v>
      </c>
      <c r="EM101" s="3" t="s">
        <v>30</v>
      </c>
      <c r="EO101" s="3" t="s">
        <v>3</v>
      </c>
      <c r="EQ101" s="3">
        <v>0</v>
      </c>
      <c r="ER101" s="3">
        <v>945.5</v>
      </c>
      <c r="ES101" s="3">
        <v>945.5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Z101" s="3">
        <v>5</v>
      </c>
      <c r="FC101" s="3">
        <v>1</v>
      </c>
      <c r="FD101" s="3">
        <v>18</v>
      </c>
      <c r="FF101" s="3">
        <v>11128</v>
      </c>
      <c r="FQ101" s="3">
        <v>0</v>
      </c>
      <c r="FR101" s="3">
        <v>0</v>
      </c>
      <c r="FS101" s="3">
        <v>0</v>
      </c>
      <c r="FX101" s="3">
        <v>109</v>
      </c>
      <c r="FY101" s="3">
        <v>61</v>
      </c>
      <c r="GA101" s="3" t="s">
        <v>133</v>
      </c>
      <c r="GD101" s="3">
        <v>1</v>
      </c>
      <c r="GF101" s="3">
        <v>2118492049</v>
      </c>
      <c r="GG101" s="3">
        <v>2</v>
      </c>
      <c r="GH101" s="3">
        <v>3</v>
      </c>
      <c r="GI101" s="3">
        <v>5</v>
      </c>
      <c r="GJ101" s="3">
        <v>0</v>
      </c>
      <c r="GK101" s="3">
        <v>0</v>
      </c>
      <c r="GL101" s="3">
        <f t="shared" si="93"/>
        <v>0</v>
      </c>
      <c r="GM101" s="3">
        <f t="shared" si="94"/>
        <v>18607.439999999999</v>
      </c>
      <c r="GN101" s="3">
        <f t="shared" si="95"/>
        <v>18607.439999999999</v>
      </c>
      <c r="GO101" s="3">
        <f t="shared" si="96"/>
        <v>0</v>
      </c>
      <c r="GP101" s="3">
        <f t="shared" si="97"/>
        <v>0</v>
      </c>
      <c r="GR101" s="3">
        <v>1</v>
      </c>
      <c r="GS101" s="3">
        <v>1</v>
      </c>
      <c r="GT101" s="3">
        <v>0</v>
      </c>
      <c r="GU101" s="3" t="s">
        <v>3</v>
      </c>
      <c r="GV101" s="3">
        <f t="shared" si="98"/>
        <v>0</v>
      </c>
      <c r="GW101" s="3">
        <v>1</v>
      </c>
      <c r="GX101" s="3">
        <f t="shared" si="99"/>
        <v>0</v>
      </c>
      <c r="HA101" s="3">
        <v>0</v>
      </c>
      <c r="HB101" s="3">
        <v>0</v>
      </c>
      <c r="HC101" s="3">
        <f t="shared" si="100"/>
        <v>0</v>
      </c>
      <c r="HE101" s="3" t="s">
        <v>37</v>
      </c>
      <c r="HF101" s="3" t="s">
        <v>38</v>
      </c>
      <c r="HM101" s="3" t="s">
        <v>3</v>
      </c>
      <c r="HN101" s="3" t="s">
        <v>3</v>
      </c>
      <c r="HO101" s="3" t="s">
        <v>3</v>
      </c>
      <c r="HP101" s="3" t="s">
        <v>3</v>
      </c>
      <c r="HQ101" s="3" t="s">
        <v>3</v>
      </c>
      <c r="HS101" s="3">
        <v>0</v>
      </c>
      <c r="IK101" s="3">
        <v>0</v>
      </c>
    </row>
    <row r="102" spans="1:255" x14ac:dyDescent="0.25">
      <c r="A102" s="2">
        <v>18</v>
      </c>
      <c r="B102" s="2">
        <v>1</v>
      </c>
      <c r="C102" s="2">
        <v>142</v>
      </c>
      <c r="D102" s="2"/>
      <c r="E102" s="2" t="s">
        <v>134</v>
      </c>
      <c r="F102" s="2" t="s">
        <v>135</v>
      </c>
      <c r="G102" s="2" t="s">
        <v>136</v>
      </c>
      <c r="H102" s="2" t="s">
        <v>35</v>
      </c>
      <c r="I102" s="2">
        <f>I92*J102</f>
        <v>1</v>
      </c>
      <c r="J102" s="2">
        <v>14.285714285714285</v>
      </c>
      <c r="K102" s="2">
        <v>14.285714</v>
      </c>
      <c r="L102" s="2"/>
      <c r="M102" s="2"/>
      <c r="N102" s="2"/>
      <c r="O102" s="2">
        <f t="shared" si="76"/>
        <v>1246.1099999999999</v>
      </c>
      <c r="P102" s="2">
        <f t="shared" si="77"/>
        <v>1246.1099999999999</v>
      </c>
      <c r="Q102" s="2">
        <f t="shared" si="101"/>
        <v>0</v>
      </c>
      <c r="R102" s="2">
        <f t="shared" si="102"/>
        <v>0</v>
      </c>
      <c r="S102" s="2">
        <f t="shared" si="78"/>
        <v>0</v>
      </c>
      <c r="T102" s="2">
        <f t="shared" si="79"/>
        <v>0</v>
      </c>
      <c r="U102" s="2">
        <f t="shared" si="80"/>
        <v>0</v>
      </c>
      <c r="V102" s="2">
        <f t="shared" si="81"/>
        <v>0</v>
      </c>
      <c r="W102" s="2">
        <f t="shared" si="82"/>
        <v>0</v>
      </c>
      <c r="X102" s="2">
        <f t="shared" si="103"/>
        <v>0</v>
      </c>
      <c r="Y102" s="2">
        <f t="shared" si="104"/>
        <v>0</v>
      </c>
      <c r="Z102" s="2"/>
      <c r="AA102" s="2">
        <v>86551701</v>
      </c>
      <c r="AB102" s="2">
        <f t="shared" si="83"/>
        <v>1246.1099999999999</v>
      </c>
      <c r="AC102" s="2">
        <f t="shared" si="105"/>
        <v>1246.1099999999999</v>
      </c>
      <c r="AD102" s="2">
        <f t="shared" si="106"/>
        <v>0</v>
      </c>
      <c r="AE102" s="2">
        <f t="shared" si="107"/>
        <v>0</v>
      </c>
      <c r="AF102" s="2">
        <f t="shared" si="108"/>
        <v>0</v>
      </c>
      <c r="AG102" s="2">
        <f t="shared" si="84"/>
        <v>0</v>
      </c>
      <c r="AH102" s="2">
        <f t="shared" si="109"/>
        <v>0</v>
      </c>
      <c r="AI102" s="2">
        <f t="shared" si="110"/>
        <v>0</v>
      </c>
      <c r="AJ102" s="2">
        <f t="shared" si="85"/>
        <v>0</v>
      </c>
      <c r="AK102" s="2">
        <v>1246.1100000000001</v>
      </c>
      <c r="AL102" s="2">
        <v>1246.1100000000001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109</v>
      </c>
      <c r="AU102" s="2">
        <v>61</v>
      </c>
      <c r="AV102" s="2">
        <v>1</v>
      </c>
      <c r="AW102" s="2">
        <v>1</v>
      </c>
      <c r="AX102" s="2"/>
      <c r="AY102" s="2"/>
      <c r="AZ102" s="2">
        <v>1</v>
      </c>
      <c r="BA102" s="2">
        <v>1</v>
      </c>
      <c r="BB102" s="2">
        <v>1</v>
      </c>
      <c r="BC102" s="2">
        <v>1</v>
      </c>
      <c r="BD102" s="2" t="s">
        <v>3</v>
      </c>
      <c r="BE102" s="2" t="s">
        <v>3</v>
      </c>
      <c r="BF102" s="2" t="s">
        <v>3</v>
      </c>
      <c r="BG102" s="2" t="s">
        <v>3</v>
      </c>
      <c r="BH102" s="2">
        <v>3</v>
      </c>
      <c r="BI102" s="2">
        <v>1</v>
      </c>
      <c r="BJ102" s="2" t="s">
        <v>3</v>
      </c>
      <c r="BK102" s="2"/>
      <c r="BL102" s="2"/>
      <c r="BM102" s="2">
        <v>23</v>
      </c>
      <c r="BN102" s="2">
        <v>0</v>
      </c>
      <c r="BO102" s="2" t="s">
        <v>3</v>
      </c>
      <c r="BP102" s="2">
        <v>0</v>
      </c>
      <c r="BQ102" s="2">
        <v>30</v>
      </c>
      <c r="BR102" s="2">
        <v>0</v>
      </c>
      <c r="BS102" s="2">
        <v>1</v>
      </c>
      <c r="BT102" s="2">
        <v>1</v>
      </c>
      <c r="BU102" s="2">
        <v>1</v>
      </c>
      <c r="BV102" s="2">
        <v>1</v>
      </c>
      <c r="BW102" s="2">
        <v>1</v>
      </c>
      <c r="BX102" s="2">
        <v>1</v>
      </c>
      <c r="BY102" s="2" t="s">
        <v>3</v>
      </c>
      <c r="BZ102" s="2">
        <v>109</v>
      </c>
      <c r="CA102" s="2">
        <v>61</v>
      </c>
      <c r="CB102" s="2" t="s">
        <v>3</v>
      </c>
      <c r="CC102" s="2"/>
      <c r="CD102" s="2"/>
      <c r="CE102" s="2">
        <v>1566</v>
      </c>
      <c r="CF102" s="2">
        <v>0</v>
      </c>
      <c r="CG102" s="2">
        <v>0</v>
      </c>
      <c r="CH102" s="2"/>
      <c r="CI102" s="2"/>
      <c r="CJ102" s="2"/>
      <c r="CK102" s="2"/>
      <c r="CL102" s="2"/>
      <c r="CM102" s="2">
        <v>0</v>
      </c>
      <c r="CN102" s="2" t="s">
        <v>3</v>
      </c>
      <c r="CO102" s="2">
        <v>0</v>
      </c>
      <c r="CP102" s="2">
        <f t="shared" si="86"/>
        <v>1246.1099999999999</v>
      </c>
      <c r="CQ102" s="2">
        <f t="shared" si="87"/>
        <v>1246.1099999999999</v>
      </c>
      <c r="CR102" s="2">
        <f t="shared" si="111"/>
        <v>0</v>
      </c>
      <c r="CS102" s="2">
        <f t="shared" si="112"/>
        <v>0</v>
      </c>
      <c r="CT102" s="2">
        <f t="shared" si="88"/>
        <v>0</v>
      </c>
      <c r="CU102" s="2">
        <f t="shared" si="89"/>
        <v>0</v>
      </c>
      <c r="CV102" s="2">
        <f t="shared" si="90"/>
        <v>0</v>
      </c>
      <c r="CW102" s="2">
        <f t="shared" si="91"/>
        <v>0</v>
      </c>
      <c r="CX102" s="2">
        <f t="shared" si="92"/>
        <v>0</v>
      </c>
      <c r="CY102" s="2">
        <f t="shared" si="113"/>
        <v>0</v>
      </c>
      <c r="CZ102" s="2">
        <f t="shared" si="114"/>
        <v>0</v>
      </c>
      <c r="DA102" s="2"/>
      <c r="DB102" s="2"/>
      <c r="DC102" s="2" t="s">
        <v>3</v>
      </c>
      <c r="DD102" s="2" t="s">
        <v>3</v>
      </c>
      <c r="DE102" s="2" t="s">
        <v>3</v>
      </c>
      <c r="DF102" s="2" t="s">
        <v>3</v>
      </c>
      <c r="DG102" s="2" t="s">
        <v>3</v>
      </c>
      <c r="DH102" s="2" t="s">
        <v>3</v>
      </c>
      <c r="DI102" s="2" t="s">
        <v>3</v>
      </c>
      <c r="DJ102" s="2" t="s">
        <v>3</v>
      </c>
      <c r="DK102" s="2" t="s">
        <v>3</v>
      </c>
      <c r="DL102" s="2" t="s">
        <v>3</v>
      </c>
      <c r="DM102" s="2" t="s">
        <v>3</v>
      </c>
      <c r="DN102" s="2">
        <v>0</v>
      </c>
      <c r="DO102" s="2">
        <v>0</v>
      </c>
      <c r="DP102" s="2">
        <v>1</v>
      </c>
      <c r="DQ102" s="2">
        <v>1</v>
      </c>
      <c r="DR102" s="2"/>
      <c r="DS102" s="2"/>
      <c r="DT102" s="2"/>
      <c r="DU102" s="2">
        <v>1010</v>
      </c>
      <c r="DV102" s="2" t="s">
        <v>35</v>
      </c>
      <c r="DW102" s="2" t="s">
        <v>35</v>
      </c>
      <c r="DX102" s="2">
        <v>1</v>
      </c>
      <c r="DY102" s="2"/>
      <c r="DZ102" s="2" t="s">
        <v>3</v>
      </c>
      <c r="EA102" s="2" t="s">
        <v>3</v>
      </c>
      <c r="EB102" s="2" t="s">
        <v>3</v>
      </c>
      <c r="EC102" s="2" t="s">
        <v>3</v>
      </c>
      <c r="ED102" s="2"/>
      <c r="EE102" s="2">
        <v>85635395</v>
      </c>
      <c r="EF102" s="2">
        <v>30</v>
      </c>
      <c r="EG102" s="2" t="s">
        <v>28</v>
      </c>
      <c r="EH102" s="2">
        <v>0</v>
      </c>
      <c r="EI102" s="2" t="s">
        <v>3</v>
      </c>
      <c r="EJ102" s="2">
        <v>1</v>
      </c>
      <c r="EK102" s="2">
        <v>23</v>
      </c>
      <c r="EL102" s="2" t="s">
        <v>29</v>
      </c>
      <c r="EM102" s="2" t="s">
        <v>30</v>
      </c>
      <c r="EN102" s="2"/>
      <c r="EO102" s="2" t="s">
        <v>3</v>
      </c>
      <c r="EP102" s="2"/>
      <c r="EQ102" s="2">
        <v>0</v>
      </c>
      <c r="ER102" s="2">
        <v>0</v>
      </c>
      <c r="ES102" s="2">
        <v>1246.1100000000001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>
        <v>0</v>
      </c>
      <c r="FR102" s="2">
        <v>0</v>
      </c>
      <c r="FS102" s="2">
        <v>0</v>
      </c>
      <c r="FT102" s="2"/>
      <c r="FU102" s="2"/>
      <c r="FV102" s="2"/>
      <c r="FW102" s="2"/>
      <c r="FX102" s="2">
        <v>109</v>
      </c>
      <c r="FY102" s="2">
        <v>61</v>
      </c>
      <c r="FZ102" s="2"/>
      <c r="GA102" s="2" t="s">
        <v>137</v>
      </c>
      <c r="GB102" s="2"/>
      <c r="GC102" s="2"/>
      <c r="GD102" s="2">
        <v>1</v>
      </c>
      <c r="GE102" s="2"/>
      <c r="GF102" s="2">
        <v>-338443013</v>
      </c>
      <c r="GG102" s="2">
        <v>2</v>
      </c>
      <c r="GH102" s="2">
        <v>4</v>
      </c>
      <c r="GI102" s="2">
        <v>-2</v>
      </c>
      <c r="GJ102" s="2">
        <v>0</v>
      </c>
      <c r="GK102" s="2">
        <v>0</v>
      </c>
      <c r="GL102" s="2">
        <f t="shared" si="93"/>
        <v>0</v>
      </c>
      <c r="GM102" s="2">
        <f t="shared" si="94"/>
        <v>1246.1099999999999</v>
      </c>
      <c r="GN102" s="2">
        <f t="shared" si="95"/>
        <v>1246.1099999999999</v>
      </c>
      <c r="GO102" s="2">
        <f t="shared" si="96"/>
        <v>0</v>
      </c>
      <c r="GP102" s="2">
        <f t="shared" si="97"/>
        <v>0</v>
      </c>
      <c r="GQ102" s="2"/>
      <c r="GR102" s="2">
        <v>0</v>
      </c>
      <c r="GS102" s="2">
        <v>2</v>
      </c>
      <c r="GT102" s="2">
        <v>0</v>
      </c>
      <c r="GU102" s="2" t="s">
        <v>3</v>
      </c>
      <c r="GV102" s="2">
        <f t="shared" si="98"/>
        <v>0</v>
      </c>
      <c r="GW102" s="2">
        <v>1</v>
      </c>
      <c r="GX102" s="2">
        <f t="shared" si="99"/>
        <v>0</v>
      </c>
      <c r="GY102" s="2"/>
      <c r="GZ102" s="2"/>
      <c r="HA102" s="2">
        <v>0</v>
      </c>
      <c r="HB102" s="2">
        <v>0</v>
      </c>
      <c r="HC102" s="2">
        <f t="shared" si="100"/>
        <v>0</v>
      </c>
      <c r="HD102" s="2"/>
      <c r="HE102" s="2" t="s">
        <v>37</v>
      </c>
      <c r="HF102" s="2" t="s">
        <v>38</v>
      </c>
      <c r="HG102" s="2"/>
      <c r="HH102" s="2"/>
      <c r="HI102" s="2"/>
      <c r="HJ102" s="2"/>
      <c r="HK102" s="2"/>
      <c r="HL102" s="2"/>
      <c r="HM102" s="2" t="s">
        <v>3</v>
      </c>
      <c r="HN102" s="2" t="s">
        <v>3</v>
      </c>
      <c r="HO102" s="2" t="s">
        <v>3</v>
      </c>
      <c r="HP102" s="2" t="s">
        <v>3</v>
      </c>
      <c r="HQ102" s="2" t="s">
        <v>3</v>
      </c>
      <c r="HR102" s="2"/>
      <c r="HS102" s="2">
        <v>0</v>
      </c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>
        <v>0</v>
      </c>
      <c r="IL102" s="2"/>
      <c r="IM102" s="2"/>
      <c r="IN102" s="2"/>
      <c r="IO102" s="2"/>
      <c r="IP102" s="2"/>
      <c r="IQ102" s="2"/>
      <c r="IR102" s="2"/>
      <c r="IS102" s="2"/>
      <c r="IT102" s="2"/>
      <c r="IU102" s="2"/>
    </row>
    <row r="103" spans="1:255" x14ac:dyDescent="0.25">
      <c r="A103" s="3">
        <v>18</v>
      </c>
      <c r="B103" s="3">
        <v>1</v>
      </c>
      <c r="C103" s="3">
        <v>157</v>
      </c>
      <c r="E103" s="3" t="s">
        <v>134</v>
      </c>
      <c r="F103" s="3" t="s">
        <v>135</v>
      </c>
      <c r="G103" s="3" t="s">
        <v>136</v>
      </c>
      <c r="H103" s="3" t="s">
        <v>35</v>
      </c>
      <c r="I103" s="3">
        <f>I93*J103</f>
        <v>1</v>
      </c>
      <c r="J103" s="3">
        <v>14.285714285714285</v>
      </c>
      <c r="K103" s="3">
        <v>14.285714</v>
      </c>
      <c r="O103" s="3">
        <f t="shared" si="76"/>
        <v>12261.72</v>
      </c>
      <c r="P103" s="3">
        <f t="shared" si="77"/>
        <v>12261.72</v>
      </c>
      <c r="Q103" s="3">
        <f t="shared" si="101"/>
        <v>0</v>
      </c>
      <c r="R103" s="3">
        <f t="shared" si="102"/>
        <v>0</v>
      </c>
      <c r="S103" s="3">
        <f t="shared" si="78"/>
        <v>0</v>
      </c>
      <c r="T103" s="3">
        <f t="shared" si="79"/>
        <v>0</v>
      </c>
      <c r="U103" s="3">
        <f t="shared" si="80"/>
        <v>0</v>
      </c>
      <c r="V103" s="3">
        <f t="shared" si="81"/>
        <v>0</v>
      </c>
      <c r="W103" s="3">
        <f t="shared" si="82"/>
        <v>0</v>
      </c>
      <c r="X103" s="3">
        <f t="shared" si="103"/>
        <v>0</v>
      </c>
      <c r="Y103" s="3">
        <f t="shared" si="104"/>
        <v>0</v>
      </c>
      <c r="AA103" s="3">
        <v>86551703</v>
      </c>
      <c r="AB103" s="3">
        <f t="shared" si="83"/>
        <v>1246.1099999999999</v>
      </c>
      <c r="AC103" s="3">
        <f t="shared" si="105"/>
        <v>1246.1099999999999</v>
      </c>
      <c r="AD103" s="3">
        <f t="shared" si="106"/>
        <v>0</v>
      </c>
      <c r="AE103" s="3">
        <f t="shared" si="107"/>
        <v>0</v>
      </c>
      <c r="AF103" s="3">
        <f t="shared" si="108"/>
        <v>0</v>
      </c>
      <c r="AG103" s="3">
        <f t="shared" si="84"/>
        <v>0</v>
      </c>
      <c r="AH103" s="3">
        <f t="shared" si="109"/>
        <v>0</v>
      </c>
      <c r="AI103" s="3">
        <f t="shared" si="110"/>
        <v>0</v>
      </c>
      <c r="AJ103" s="3">
        <f t="shared" si="85"/>
        <v>0</v>
      </c>
      <c r="AK103" s="3">
        <v>1246.1100000000001</v>
      </c>
      <c r="AL103" s="3">
        <v>1246.1100000000001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109</v>
      </c>
      <c r="AU103" s="3">
        <v>61</v>
      </c>
      <c r="AV103" s="3">
        <v>1</v>
      </c>
      <c r="AW103" s="3">
        <v>1</v>
      </c>
      <c r="AZ103" s="3">
        <v>1</v>
      </c>
      <c r="BA103" s="3">
        <v>1</v>
      </c>
      <c r="BB103" s="3">
        <v>1</v>
      </c>
      <c r="BC103" s="3">
        <v>9.84</v>
      </c>
      <c r="BD103" s="3" t="s">
        <v>3</v>
      </c>
      <c r="BE103" s="3" t="s">
        <v>3</v>
      </c>
      <c r="BF103" s="3" t="s">
        <v>3</v>
      </c>
      <c r="BG103" s="3" t="s">
        <v>3</v>
      </c>
      <c r="BH103" s="3">
        <v>3</v>
      </c>
      <c r="BI103" s="3">
        <v>1</v>
      </c>
      <c r="BJ103" s="3" t="s">
        <v>3</v>
      </c>
      <c r="BM103" s="3">
        <v>23</v>
      </c>
      <c r="BN103" s="3">
        <v>0</v>
      </c>
      <c r="BO103" s="3" t="s">
        <v>3</v>
      </c>
      <c r="BP103" s="3">
        <v>0</v>
      </c>
      <c r="BQ103" s="3">
        <v>30</v>
      </c>
      <c r="BR103" s="3">
        <v>0</v>
      </c>
      <c r="BS103" s="3">
        <v>1</v>
      </c>
      <c r="BT103" s="3">
        <v>1</v>
      </c>
      <c r="BU103" s="3">
        <v>1</v>
      </c>
      <c r="BV103" s="3">
        <v>1</v>
      </c>
      <c r="BW103" s="3">
        <v>1</v>
      </c>
      <c r="BX103" s="3">
        <v>1</v>
      </c>
      <c r="BY103" s="3" t="s">
        <v>3</v>
      </c>
      <c r="BZ103" s="3">
        <v>109</v>
      </c>
      <c r="CA103" s="3">
        <v>61</v>
      </c>
      <c r="CB103" s="3" t="s">
        <v>3</v>
      </c>
      <c r="CE103" s="3">
        <v>1566</v>
      </c>
      <c r="CF103" s="3">
        <v>0</v>
      </c>
      <c r="CG103" s="3">
        <v>0</v>
      </c>
      <c r="CM103" s="3">
        <v>0</v>
      </c>
      <c r="CN103" s="3" t="s">
        <v>3</v>
      </c>
      <c r="CO103" s="3">
        <v>0</v>
      </c>
      <c r="CP103" s="3">
        <f t="shared" si="86"/>
        <v>12261.72</v>
      </c>
      <c r="CQ103" s="3">
        <f t="shared" si="87"/>
        <v>12261.72</v>
      </c>
      <c r="CR103" s="3">
        <f t="shared" si="111"/>
        <v>0</v>
      </c>
      <c r="CS103" s="3">
        <f t="shared" si="112"/>
        <v>0</v>
      </c>
      <c r="CT103" s="3">
        <f t="shared" si="88"/>
        <v>0</v>
      </c>
      <c r="CU103" s="3">
        <f t="shared" si="89"/>
        <v>0</v>
      </c>
      <c r="CV103" s="3">
        <f t="shared" si="90"/>
        <v>0</v>
      </c>
      <c r="CW103" s="3">
        <f t="shared" si="91"/>
        <v>0</v>
      </c>
      <c r="CX103" s="3">
        <f t="shared" si="92"/>
        <v>0</v>
      </c>
      <c r="CY103" s="3">
        <f t="shared" si="113"/>
        <v>0</v>
      </c>
      <c r="CZ103" s="3">
        <f t="shared" si="114"/>
        <v>0</v>
      </c>
      <c r="DC103" s="3" t="s">
        <v>3</v>
      </c>
      <c r="DD103" s="3" t="s">
        <v>3</v>
      </c>
      <c r="DE103" s="3" t="s">
        <v>3</v>
      </c>
      <c r="DF103" s="3" t="s">
        <v>3</v>
      </c>
      <c r="DG103" s="3" t="s">
        <v>3</v>
      </c>
      <c r="DH103" s="3" t="s">
        <v>3</v>
      </c>
      <c r="DI103" s="3" t="s">
        <v>3</v>
      </c>
      <c r="DJ103" s="3" t="s">
        <v>3</v>
      </c>
      <c r="DK103" s="3" t="s">
        <v>3</v>
      </c>
      <c r="DL103" s="3" t="s">
        <v>3</v>
      </c>
      <c r="DM103" s="3" t="s">
        <v>3</v>
      </c>
      <c r="DN103" s="3">
        <v>0</v>
      </c>
      <c r="DO103" s="3">
        <v>0</v>
      </c>
      <c r="DP103" s="3">
        <v>1</v>
      </c>
      <c r="DQ103" s="3">
        <v>1</v>
      </c>
      <c r="DU103" s="3">
        <v>1010</v>
      </c>
      <c r="DV103" s="3" t="s">
        <v>35</v>
      </c>
      <c r="DW103" s="3" t="s">
        <v>35</v>
      </c>
      <c r="DX103" s="3">
        <v>1</v>
      </c>
      <c r="DZ103" s="3" t="s">
        <v>3</v>
      </c>
      <c r="EA103" s="3" t="s">
        <v>3</v>
      </c>
      <c r="EB103" s="3" t="s">
        <v>3</v>
      </c>
      <c r="EC103" s="3" t="s">
        <v>3</v>
      </c>
      <c r="EE103" s="3">
        <v>85635395</v>
      </c>
      <c r="EF103" s="3">
        <v>30</v>
      </c>
      <c r="EG103" s="3" t="s">
        <v>28</v>
      </c>
      <c r="EH103" s="3">
        <v>0</v>
      </c>
      <c r="EI103" s="3" t="s">
        <v>3</v>
      </c>
      <c r="EJ103" s="3">
        <v>1</v>
      </c>
      <c r="EK103" s="3">
        <v>23</v>
      </c>
      <c r="EL103" s="3" t="s">
        <v>29</v>
      </c>
      <c r="EM103" s="3" t="s">
        <v>30</v>
      </c>
      <c r="EO103" s="3" t="s">
        <v>3</v>
      </c>
      <c r="EQ103" s="3">
        <v>0</v>
      </c>
      <c r="ER103" s="3">
        <v>1246.1100000000001</v>
      </c>
      <c r="ES103" s="3">
        <v>1246.1100000000001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Z103" s="3">
        <v>5</v>
      </c>
      <c r="FC103" s="3">
        <v>1</v>
      </c>
      <c r="FD103" s="3">
        <v>18</v>
      </c>
      <c r="FF103" s="3">
        <v>14666</v>
      </c>
      <c r="FQ103" s="3">
        <v>0</v>
      </c>
      <c r="FR103" s="3">
        <v>0</v>
      </c>
      <c r="FS103" s="3">
        <v>0</v>
      </c>
      <c r="FX103" s="3">
        <v>109</v>
      </c>
      <c r="FY103" s="3">
        <v>61</v>
      </c>
      <c r="GA103" s="3" t="s">
        <v>137</v>
      </c>
      <c r="GD103" s="3">
        <v>1</v>
      </c>
      <c r="GF103" s="3">
        <v>-338443013</v>
      </c>
      <c r="GG103" s="3">
        <v>2</v>
      </c>
      <c r="GH103" s="3">
        <v>3</v>
      </c>
      <c r="GI103" s="3">
        <v>5</v>
      </c>
      <c r="GJ103" s="3">
        <v>0</v>
      </c>
      <c r="GK103" s="3">
        <v>0</v>
      </c>
      <c r="GL103" s="3">
        <f t="shared" si="93"/>
        <v>0</v>
      </c>
      <c r="GM103" s="3">
        <f t="shared" si="94"/>
        <v>12261.72</v>
      </c>
      <c r="GN103" s="3">
        <f t="shared" si="95"/>
        <v>12261.72</v>
      </c>
      <c r="GO103" s="3">
        <f t="shared" si="96"/>
        <v>0</v>
      </c>
      <c r="GP103" s="3">
        <f t="shared" si="97"/>
        <v>0</v>
      </c>
      <c r="GR103" s="3">
        <v>1</v>
      </c>
      <c r="GS103" s="3">
        <v>1</v>
      </c>
      <c r="GT103" s="3">
        <v>0</v>
      </c>
      <c r="GU103" s="3" t="s">
        <v>3</v>
      </c>
      <c r="GV103" s="3">
        <f t="shared" si="98"/>
        <v>0</v>
      </c>
      <c r="GW103" s="3">
        <v>1</v>
      </c>
      <c r="GX103" s="3">
        <f t="shared" si="99"/>
        <v>0</v>
      </c>
      <c r="HA103" s="3">
        <v>0</v>
      </c>
      <c r="HB103" s="3">
        <v>0</v>
      </c>
      <c r="HC103" s="3">
        <f t="shared" si="100"/>
        <v>0</v>
      </c>
      <c r="HE103" s="3" t="s">
        <v>37</v>
      </c>
      <c r="HF103" s="3" t="s">
        <v>38</v>
      </c>
      <c r="HM103" s="3" t="s">
        <v>3</v>
      </c>
      <c r="HN103" s="3" t="s">
        <v>3</v>
      </c>
      <c r="HO103" s="3" t="s">
        <v>3</v>
      </c>
      <c r="HP103" s="3" t="s">
        <v>3</v>
      </c>
      <c r="HQ103" s="3" t="s">
        <v>3</v>
      </c>
      <c r="HS103" s="3">
        <v>0</v>
      </c>
      <c r="IK103" s="3">
        <v>0</v>
      </c>
    </row>
    <row r="104" spans="1:255" x14ac:dyDescent="0.25">
      <c r="A104" s="2">
        <v>18</v>
      </c>
      <c r="B104" s="2">
        <v>1</v>
      </c>
      <c r="C104" s="2">
        <v>143</v>
      </c>
      <c r="D104" s="2"/>
      <c r="E104" s="2" t="s">
        <v>138</v>
      </c>
      <c r="F104" s="2" t="s">
        <v>139</v>
      </c>
      <c r="G104" s="2" t="s">
        <v>140</v>
      </c>
      <c r="H104" s="2" t="s">
        <v>35</v>
      </c>
      <c r="I104" s="2">
        <f>I92*J104</f>
        <v>1</v>
      </c>
      <c r="J104" s="2">
        <v>14.285714285714285</v>
      </c>
      <c r="K104" s="2">
        <v>14.285714</v>
      </c>
      <c r="L104" s="2"/>
      <c r="M104" s="2"/>
      <c r="N104" s="2"/>
      <c r="O104" s="2">
        <f t="shared" si="76"/>
        <v>1321.23</v>
      </c>
      <c r="P104" s="2">
        <f t="shared" si="77"/>
        <v>1321.23</v>
      </c>
      <c r="Q104" s="2">
        <f t="shared" si="101"/>
        <v>0</v>
      </c>
      <c r="R104" s="2">
        <f t="shared" si="102"/>
        <v>0</v>
      </c>
      <c r="S104" s="2">
        <f t="shared" si="78"/>
        <v>0</v>
      </c>
      <c r="T104" s="2">
        <f t="shared" si="79"/>
        <v>0</v>
      </c>
      <c r="U104" s="2">
        <f t="shared" si="80"/>
        <v>0</v>
      </c>
      <c r="V104" s="2">
        <f t="shared" si="81"/>
        <v>0</v>
      </c>
      <c r="W104" s="2">
        <f t="shared" si="82"/>
        <v>0</v>
      </c>
      <c r="X104" s="2">
        <f t="shared" si="103"/>
        <v>0</v>
      </c>
      <c r="Y104" s="2">
        <f t="shared" si="104"/>
        <v>0</v>
      </c>
      <c r="Z104" s="2"/>
      <c r="AA104" s="2">
        <v>86551701</v>
      </c>
      <c r="AB104" s="2">
        <f t="shared" si="83"/>
        <v>1321.23</v>
      </c>
      <c r="AC104" s="2">
        <f t="shared" si="105"/>
        <v>1321.23</v>
      </c>
      <c r="AD104" s="2">
        <f t="shared" si="106"/>
        <v>0</v>
      </c>
      <c r="AE104" s="2">
        <f t="shared" si="107"/>
        <v>0</v>
      </c>
      <c r="AF104" s="2">
        <f t="shared" si="108"/>
        <v>0</v>
      </c>
      <c r="AG104" s="2">
        <f t="shared" si="84"/>
        <v>0</v>
      </c>
      <c r="AH104" s="2">
        <f t="shared" si="109"/>
        <v>0</v>
      </c>
      <c r="AI104" s="2">
        <f t="shared" si="110"/>
        <v>0</v>
      </c>
      <c r="AJ104" s="2">
        <f t="shared" si="85"/>
        <v>0</v>
      </c>
      <c r="AK104" s="2">
        <v>1321.23</v>
      </c>
      <c r="AL104" s="2">
        <v>1321.23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109</v>
      </c>
      <c r="AU104" s="2">
        <v>61</v>
      </c>
      <c r="AV104" s="2">
        <v>1</v>
      </c>
      <c r="AW104" s="2">
        <v>1</v>
      </c>
      <c r="AX104" s="2"/>
      <c r="AY104" s="2"/>
      <c r="AZ104" s="2">
        <v>1</v>
      </c>
      <c r="BA104" s="2">
        <v>1</v>
      </c>
      <c r="BB104" s="2">
        <v>1</v>
      </c>
      <c r="BC104" s="2">
        <v>1</v>
      </c>
      <c r="BD104" s="2" t="s">
        <v>3</v>
      </c>
      <c r="BE104" s="2" t="s">
        <v>3</v>
      </c>
      <c r="BF104" s="2" t="s">
        <v>3</v>
      </c>
      <c r="BG104" s="2" t="s">
        <v>3</v>
      </c>
      <c r="BH104" s="2">
        <v>3</v>
      </c>
      <c r="BI104" s="2">
        <v>1</v>
      </c>
      <c r="BJ104" s="2" t="s">
        <v>3</v>
      </c>
      <c r="BK104" s="2"/>
      <c r="BL104" s="2"/>
      <c r="BM104" s="2">
        <v>23</v>
      </c>
      <c r="BN104" s="2">
        <v>0</v>
      </c>
      <c r="BO104" s="2" t="s">
        <v>3</v>
      </c>
      <c r="BP104" s="2">
        <v>0</v>
      </c>
      <c r="BQ104" s="2">
        <v>30</v>
      </c>
      <c r="BR104" s="2">
        <v>0</v>
      </c>
      <c r="BS104" s="2">
        <v>1</v>
      </c>
      <c r="BT104" s="2">
        <v>1</v>
      </c>
      <c r="BU104" s="2">
        <v>1</v>
      </c>
      <c r="BV104" s="2">
        <v>1</v>
      </c>
      <c r="BW104" s="2">
        <v>1</v>
      </c>
      <c r="BX104" s="2">
        <v>1</v>
      </c>
      <c r="BY104" s="2" t="s">
        <v>3</v>
      </c>
      <c r="BZ104" s="2">
        <v>109</v>
      </c>
      <c r="CA104" s="2">
        <v>61</v>
      </c>
      <c r="CB104" s="2" t="s">
        <v>3</v>
      </c>
      <c r="CC104" s="2"/>
      <c r="CD104" s="2"/>
      <c r="CE104" s="2">
        <v>1566</v>
      </c>
      <c r="CF104" s="2">
        <v>0</v>
      </c>
      <c r="CG104" s="2">
        <v>0</v>
      </c>
      <c r="CH104" s="2"/>
      <c r="CI104" s="2"/>
      <c r="CJ104" s="2"/>
      <c r="CK104" s="2"/>
      <c r="CL104" s="2"/>
      <c r="CM104" s="2">
        <v>0</v>
      </c>
      <c r="CN104" s="2" t="s">
        <v>3</v>
      </c>
      <c r="CO104" s="2">
        <v>0</v>
      </c>
      <c r="CP104" s="2">
        <f t="shared" si="86"/>
        <v>1321.23</v>
      </c>
      <c r="CQ104" s="2">
        <f t="shared" si="87"/>
        <v>1321.23</v>
      </c>
      <c r="CR104" s="2">
        <f t="shared" si="111"/>
        <v>0</v>
      </c>
      <c r="CS104" s="2">
        <f t="shared" si="112"/>
        <v>0</v>
      </c>
      <c r="CT104" s="2">
        <f t="shared" si="88"/>
        <v>0</v>
      </c>
      <c r="CU104" s="2">
        <f t="shared" si="89"/>
        <v>0</v>
      </c>
      <c r="CV104" s="2">
        <f t="shared" si="90"/>
        <v>0</v>
      </c>
      <c r="CW104" s="2">
        <f t="shared" si="91"/>
        <v>0</v>
      </c>
      <c r="CX104" s="2">
        <f t="shared" si="92"/>
        <v>0</v>
      </c>
      <c r="CY104" s="2">
        <f t="shared" si="113"/>
        <v>0</v>
      </c>
      <c r="CZ104" s="2">
        <f t="shared" si="114"/>
        <v>0</v>
      </c>
      <c r="DA104" s="2"/>
      <c r="DB104" s="2"/>
      <c r="DC104" s="2" t="s">
        <v>3</v>
      </c>
      <c r="DD104" s="2" t="s">
        <v>3</v>
      </c>
      <c r="DE104" s="2" t="s">
        <v>3</v>
      </c>
      <c r="DF104" s="2" t="s">
        <v>3</v>
      </c>
      <c r="DG104" s="2" t="s">
        <v>3</v>
      </c>
      <c r="DH104" s="2" t="s">
        <v>3</v>
      </c>
      <c r="DI104" s="2" t="s">
        <v>3</v>
      </c>
      <c r="DJ104" s="2" t="s">
        <v>3</v>
      </c>
      <c r="DK104" s="2" t="s">
        <v>3</v>
      </c>
      <c r="DL104" s="2" t="s">
        <v>3</v>
      </c>
      <c r="DM104" s="2" t="s">
        <v>3</v>
      </c>
      <c r="DN104" s="2">
        <v>0</v>
      </c>
      <c r="DO104" s="2">
        <v>0</v>
      </c>
      <c r="DP104" s="2">
        <v>1</v>
      </c>
      <c r="DQ104" s="2">
        <v>1</v>
      </c>
      <c r="DR104" s="2"/>
      <c r="DS104" s="2"/>
      <c r="DT104" s="2"/>
      <c r="DU104" s="2">
        <v>1010</v>
      </c>
      <c r="DV104" s="2" t="s">
        <v>35</v>
      </c>
      <c r="DW104" s="2" t="s">
        <v>35</v>
      </c>
      <c r="DX104" s="2">
        <v>1</v>
      </c>
      <c r="DY104" s="2"/>
      <c r="DZ104" s="2" t="s">
        <v>3</v>
      </c>
      <c r="EA104" s="2" t="s">
        <v>3</v>
      </c>
      <c r="EB104" s="2" t="s">
        <v>3</v>
      </c>
      <c r="EC104" s="2" t="s">
        <v>3</v>
      </c>
      <c r="ED104" s="2"/>
      <c r="EE104" s="2">
        <v>85635395</v>
      </c>
      <c r="EF104" s="2">
        <v>30</v>
      </c>
      <c r="EG104" s="2" t="s">
        <v>28</v>
      </c>
      <c r="EH104" s="2">
        <v>0</v>
      </c>
      <c r="EI104" s="2" t="s">
        <v>3</v>
      </c>
      <c r="EJ104" s="2">
        <v>1</v>
      </c>
      <c r="EK104" s="2">
        <v>23</v>
      </c>
      <c r="EL104" s="2" t="s">
        <v>29</v>
      </c>
      <c r="EM104" s="2" t="s">
        <v>30</v>
      </c>
      <c r="EN104" s="2"/>
      <c r="EO104" s="2" t="s">
        <v>3</v>
      </c>
      <c r="EP104" s="2"/>
      <c r="EQ104" s="2">
        <v>0</v>
      </c>
      <c r="ER104" s="2">
        <v>0</v>
      </c>
      <c r="ES104" s="2">
        <v>1321.23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>
        <v>0</v>
      </c>
      <c r="FR104" s="2">
        <v>0</v>
      </c>
      <c r="FS104" s="2">
        <v>0</v>
      </c>
      <c r="FT104" s="2"/>
      <c r="FU104" s="2"/>
      <c r="FV104" s="2"/>
      <c r="FW104" s="2"/>
      <c r="FX104" s="2">
        <v>109</v>
      </c>
      <c r="FY104" s="2">
        <v>61</v>
      </c>
      <c r="FZ104" s="2"/>
      <c r="GA104" s="2" t="s">
        <v>141</v>
      </c>
      <c r="GB104" s="2"/>
      <c r="GC104" s="2"/>
      <c r="GD104" s="2">
        <v>1</v>
      </c>
      <c r="GE104" s="2"/>
      <c r="GF104" s="2">
        <v>-1555261846</v>
      </c>
      <c r="GG104" s="2">
        <v>2</v>
      </c>
      <c r="GH104" s="2">
        <v>4</v>
      </c>
      <c r="GI104" s="2">
        <v>-2</v>
      </c>
      <c r="GJ104" s="2">
        <v>0</v>
      </c>
      <c r="GK104" s="2">
        <v>0</v>
      </c>
      <c r="GL104" s="2">
        <f t="shared" si="93"/>
        <v>0</v>
      </c>
      <c r="GM104" s="2">
        <f t="shared" si="94"/>
        <v>1321.23</v>
      </c>
      <c r="GN104" s="2">
        <f t="shared" si="95"/>
        <v>1321.23</v>
      </c>
      <c r="GO104" s="2">
        <f t="shared" si="96"/>
        <v>0</v>
      </c>
      <c r="GP104" s="2">
        <f t="shared" si="97"/>
        <v>0</v>
      </c>
      <c r="GQ104" s="2"/>
      <c r="GR104" s="2">
        <v>0</v>
      </c>
      <c r="GS104" s="2">
        <v>2</v>
      </c>
      <c r="GT104" s="2">
        <v>0</v>
      </c>
      <c r="GU104" s="2" t="s">
        <v>3</v>
      </c>
      <c r="GV104" s="2">
        <f t="shared" si="98"/>
        <v>0</v>
      </c>
      <c r="GW104" s="2">
        <v>1</v>
      </c>
      <c r="GX104" s="2">
        <f t="shared" si="99"/>
        <v>0</v>
      </c>
      <c r="GY104" s="2"/>
      <c r="GZ104" s="2"/>
      <c r="HA104" s="2">
        <v>0</v>
      </c>
      <c r="HB104" s="2">
        <v>0</v>
      </c>
      <c r="HC104" s="2">
        <f t="shared" si="100"/>
        <v>0</v>
      </c>
      <c r="HD104" s="2"/>
      <c r="HE104" s="2" t="s">
        <v>37</v>
      </c>
      <c r="HF104" s="2" t="s">
        <v>38</v>
      </c>
      <c r="HG104" s="2"/>
      <c r="HH104" s="2"/>
      <c r="HI104" s="2"/>
      <c r="HJ104" s="2"/>
      <c r="HK104" s="2"/>
      <c r="HL104" s="2"/>
      <c r="HM104" s="2" t="s">
        <v>3</v>
      </c>
      <c r="HN104" s="2" t="s">
        <v>3</v>
      </c>
      <c r="HO104" s="2" t="s">
        <v>3</v>
      </c>
      <c r="HP104" s="2" t="s">
        <v>3</v>
      </c>
      <c r="HQ104" s="2" t="s">
        <v>3</v>
      </c>
      <c r="HR104" s="2"/>
      <c r="HS104" s="2">
        <v>0</v>
      </c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>
        <v>0</v>
      </c>
      <c r="IL104" s="2"/>
      <c r="IM104" s="2"/>
      <c r="IN104" s="2"/>
      <c r="IO104" s="2"/>
      <c r="IP104" s="2"/>
      <c r="IQ104" s="2"/>
      <c r="IR104" s="2"/>
      <c r="IS104" s="2"/>
      <c r="IT104" s="2"/>
      <c r="IU104" s="2"/>
    </row>
    <row r="105" spans="1:255" x14ac:dyDescent="0.25">
      <c r="A105" s="3">
        <v>18</v>
      </c>
      <c r="B105" s="3">
        <v>1</v>
      </c>
      <c r="C105" s="3">
        <v>158</v>
      </c>
      <c r="E105" s="3" t="s">
        <v>138</v>
      </c>
      <c r="F105" s="3" t="s">
        <v>139</v>
      </c>
      <c r="G105" s="3" t="s">
        <v>140</v>
      </c>
      <c r="H105" s="3" t="s">
        <v>35</v>
      </c>
      <c r="I105" s="3">
        <f>I93*J105</f>
        <v>1</v>
      </c>
      <c r="J105" s="3">
        <v>14.285714285714285</v>
      </c>
      <c r="K105" s="3">
        <v>14.285714</v>
      </c>
      <c r="O105" s="3">
        <f t="shared" si="76"/>
        <v>13000.9</v>
      </c>
      <c r="P105" s="3">
        <f t="shared" si="77"/>
        <v>13000.9</v>
      </c>
      <c r="Q105" s="3">
        <f t="shared" si="101"/>
        <v>0</v>
      </c>
      <c r="R105" s="3">
        <f t="shared" si="102"/>
        <v>0</v>
      </c>
      <c r="S105" s="3">
        <f t="shared" si="78"/>
        <v>0</v>
      </c>
      <c r="T105" s="3">
        <f t="shared" si="79"/>
        <v>0</v>
      </c>
      <c r="U105" s="3">
        <f t="shared" si="80"/>
        <v>0</v>
      </c>
      <c r="V105" s="3">
        <f t="shared" si="81"/>
        <v>0</v>
      </c>
      <c r="W105" s="3">
        <f t="shared" si="82"/>
        <v>0</v>
      </c>
      <c r="X105" s="3">
        <f t="shared" si="103"/>
        <v>0</v>
      </c>
      <c r="Y105" s="3">
        <f t="shared" si="104"/>
        <v>0</v>
      </c>
      <c r="AA105" s="3">
        <v>86551703</v>
      </c>
      <c r="AB105" s="3">
        <f t="shared" si="83"/>
        <v>1321.23</v>
      </c>
      <c r="AC105" s="3">
        <f t="shared" si="105"/>
        <v>1321.23</v>
      </c>
      <c r="AD105" s="3">
        <f t="shared" si="106"/>
        <v>0</v>
      </c>
      <c r="AE105" s="3">
        <f t="shared" si="107"/>
        <v>0</v>
      </c>
      <c r="AF105" s="3">
        <f t="shared" si="108"/>
        <v>0</v>
      </c>
      <c r="AG105" s="3">
        <f t="shared" si="84"/>
        <v>0</v>
      </c>
      <c r="AH105" s="3">
        <f t="shared" si="109"/>
        <v>0</v>
      </c>
      <c r="AI105" s="3">
        <f t="shared" si="110"/>
        <v>0</v>
      </c>
      <c r="AJ105" s="3">
        <f t="shared" si="85"/>
        <v>0</v>
      </c>
      <c r="AK105" s="3">
        <v>1321.23</v>
      </c>
      <c r="AL105" s="3">
        <v>1321.23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109</v>
      </c>
      <c r="AU105" s="3">
        <v>61</v>
      </c>
      <c r="AV105" s="3">
        <v>1</v>
      </c>
      <c r="AW105" s="3">
        <v>1</v>
      </c>
      <c r="AZ105" s="3">
        <v>1</v>
      </c>
      <c r="BA105" s="3">
        <v>1</v>
      </c>
      <c r="BB105" s="3">
        <v>1</v>
      </c>
      <c r="BC105" s="3">
        <v>9.84</v>
      </c>
      <c r="BD105" s="3" t="s">
        <v>3</v>
      </c>
      <c r="BE105" s="3" t="s">
        <v>3</v>
      </c>
      <c r="BF105" s="3" t="s">
        <v>3</v>
      </c>
      <c r="BG105" s="3" t="s">
        <v>3</v>
      </c>
      <c r="BH105" s="3">
        <v>3</v>
      </c>
      <c r="BI105" s="3">
        <v>1</v>
      </c>
      <c r="BJ105" s="3" t="s">
        <v>3</v>
      </c>
      <c r="BM105" s="3">
        <v>23</v>
      </c>
      <c r="BN105" s="3">
        <v>0</v>
      </c>
      <c r="BO105" s="3" t="s">
        <v>3</v>
      </c>
      <c r="BP105" s="3">
        <v>0</v>
      </c>
      <c r="BQ105" s="3">
        <v>30</v>
      </c>
      <c r="BR105" s="3">
        <v>0</v>
      </c>
      <c r="BS105" s="3">
        <v>1</v>
      </c>
      <c r="BT105" s="3">
        <v>1</v>
      </c>
      <c r="BU105" s="3">
        <v>1</v>
      </c>
      <c r="BV105" s="3">
        <v>1</v>
      </c>
      <c r="BW105" s="3">
        <v>1</v>
      </c>
      <c r="BX105" s="3">
        <v>1</v>
      </c>
      <c r="BY105" s="3" t="s">
        <v>3</v>
      </c>
      <c r="BZ105" s="3">
        <v>109</v>
      </c>
      <c r="CA105" s="3">
        <v>61</v>
      </c>
      <c r="CB105" s="3" t="s">
        <v>3</v>
      </c>
      <c r="CE105" s="3">
        <v>1566</v>
      </c>
      <c r="CF105" s="3">
        <v>0</v>
      </c>
      <c r="CG105" s="3">
        <v>0</v>
      </c>
      <c r="CM105" s="3">
        <v>0</v>
      </c>
      <c r="CN105" s="3" t="s">
        <v>3</v>
      </c>
      <c r="CO105" s="3">
        <v>0</v>
      </c>
      <c r="CP105" s="3">
        <f t="shared" si="86"/>
        <v>13000.9</v>
      </c>
      <c r="CQ105" s="3">
        <f t="shared" si="87"/>
        <v>13000.9</v>
      </c>
      <c r="CR105" s="3">
        <f t="shared" si="111"/>
        <v>0</v>
      </c>
      <c r="CS105" s="3">
        <f t="shared" si="112"/>
        <v>0</v>
      </c>
      <c r="CT105" s="3">
        <f t="shared" si="88"/>
        <v>0</v>
      </c>
      <c r="CU105" s="3">
        <f t="shared" si="89"/>
        <v>0</v>
      </c>
      <c r="CV105" s="3">
        <f t="shared" si="90"/>
        <v>0</v>
      </c>
      <c r="CW105" s="3">
        <f t="shared" si="91"/>
        <v>0</v>
      </c>
      <c r="CX105" s="3">
        <f t="shared" si="92"/>
        <v>0</v>
      </c>
      <c r="CY105" s="3">
        <f t="shared" si="113"/>
        <v>0</v>
      </c>
      <c r="CZ105" s="3">
        <f t="shared" si="114"/>
        <v>0</v>
      </c>
      <c r="DC105" s="3" t="s">
        <v>3</v>
      </c>
      <c r="DD105" s="3" t="s">
        <v>3</v>
      </c>
      <c r="DE105" s="3" t="s">
        <v>3</v>
      </c>
      <c r="DF105" s="3" t="s">
        <v>3</v>
      </c>
      <c r="DG105" s="3" t="s">
        <v>3</v>
      </c>
      <c r="DH105" s="3" t="s">
        <v>3</v>
      </c>
      <c r="DI105" s="3" t="s">
        <v>3</v>
      </c>
      <c r="DJ105" s="3" t="s">
        <v>3</v>
      </c>
      <c r="DK105" s="3" t="s">
        <v>3</v>
      </c>
      <c r="DL105" s="3" t="s">
        <v>3</v>
      </c>
      <c r="DM105" s="3" t="s">
        <v>3</v>
      </c>
      <c r="DN105" s="3">
        <v>0</v>
      </c>
      <c r="DO105" s="3">
        <v>0</v>
      </c>
      <c r="DP105" s="3">
        <v>1</v>
      </c>
      <c r="DQ105" s="3">
        <v>1</v>
      </c>
      <c r="DU105" s="3">
        <v>1010</v>
      </c>
      <c r="DV105" s="3" t="s">
        <v>35</v>
      </c>
      <c r="DW105" s="3" t="s">
        <v>35</v>
      </c>
      <c r="DX105" s="3">
        <v>1</v>
      </c>
      <c r="DZ105" s="3" t="s">
        <v>3</v>
      </c>
      <c r="EA105" s="3" t="s">
        <v>3</v>
      </c>
      <c r="EB105" s="3" t="s">
        <v>3</v>
      </c>
      <c r="EC105" s="3" t="s">
        <v>3</v>
      </c>
      <c r="EE105" s="3">
        <v>85635395</v>
      </c>
      <c r="EF105" s="3">
        <v>30</v>
      </c>
      <c r="EG105" s="3" t="s">
        <v>28</v>
      </c>
      <c r="EH105" s="3">
        <v>0</v>
      </c>
      <c r="EI105" s="3" t="s">
        <v>3</v>
      </c>
      <c r="EJ105" s="3">
        <v>1</v>
      </c>
      <c r="EK105" s="3">
        <v>23</v>
      </c>
      <c r="EL105" s="3" t="s">
        <v>29</v>
      </c>
      <c r="EM105" s="3" t="s">
        <v>30</v>
      </c>
      <c r="EO105" s="3" t="s">
        <v>3</v>
      </c>
      <c r="EQ105" s="3">
        <v>0</v>
      </c>
      <c r="ER105" s="3">
        <v>1321.23</v>
      </c>
      <c r="ES105" s="3">
        <v>1321.23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Z105" s="3">
        <v>5</v>
      </c>
      <c r="FC105" s="3">
        <v>1</v>
      </c>
      <c r="FD105" s="3">
        <v>18</v>
      </c>
      <c r="FF105" s="3">
        <v>15550</v>
      </c>
      <c r="FQ105" s="3">
        <v>0</v>
      </c>
      <c r="FR105" s="3">
        <v>0</v>
      </c>
      <c r="FS105" s="3">
        <v>0</v>
      </c>
      <c r="FX105" s="3">
        <v>109</v>
      </c>
      <c r="FY105" s="3">
        <v>61</v>
      </c>
      <c r="GA105" s="3" t="s">
        <v>141</v>
      </c>
      <c r="GD105" s="3">
        <v>1</v>
      </c>
      <c r="GF105" s="3">
        <v>-1555261846</v>
      </c>
      <c r="GG105" s="3">
        <v>2</v>
      </c>
      <c r="GH105" s="3">
        <v>3</v>
      </c>
      <c r="GI105" s="3">
        <v>5</v>
      </c>
      <c r="GJ105" s="3">
        <v>0</v>
      </c>
      <c r="GK105" s="3">
        <v>0</v>
      </c>
      <c r="GL105" s="3">
        <f t="shared" si="93"/>
        <v>0</v>
      </c>
      <c r="GM105" s="3">
        <f t="shared" si="94"/>
        <v>13000.9</v>
      </c>
      <c r="GN105" s="3">
        <f t="shared" si="95"/>
        <v>13000.9</v>
      </c>
      <c r="GO105" s="3">
        <f t="shared" si="96"/>
        <v>0</v>
      </c>
      <c r="GP105" s="3">
        <f t="shared" si="97"/>
        <v>0</v>
      </c>
      <c r="GR105" s="3">
        <v>1</v>
      </c>
      <c r="GS105" s="3">
        <v>1</v>
      </c>
      <c r="GT105" s="3">
        <v>0</v>
      </c>
      <c r="GU105" s="3" t="s">
        <v>3</v>
      </c>
      <c r="GV105" s="3">
        <f t="shared" si="98"/>
        <v>0</v>
      </c>
      <c r="GW105" s="3">
        <v>1</v>
      </c>
      <c r="GX105" s="3">
        <f t="shared" si="99"/>
        <v>0</v>
      </c>
      <c r="HA105" s="3">
        <v>0</v>
      </c>
      <c r="HB105" s="3">
        <v>0</v>
      </c>
      <c r="HC105" s="3">
        <f t="shared" si="100"/>
        <v>0</v>
      </c>
      <c r="HE105" s="3" t="s">
        <v>37</v>
      </c>
      <c r="HF105" s="3" t="s">
        <v>38</v>
      </c>
      <c r="HM105" s="3" t="s">
        <v>3</v>
      </c>
      <c r="HN105" s="3" t="s">
        <v>3</v>
      </c>
      <c r="HO105" s="3" t="s">
        <v>3</v>
      </c>
      <c r="HP105" s="3" t="s">
        <v>3</v>
      </c>
      <c r="HQ105" s="3" t="s">
        <v>3</v>
      </c>
      <c r="HS105" s="3">
        <v>0</v>
      </c>
      <c r="IK105" s="3">
        <v>0</v>
      </c>
    </row>
    <row r="106" spans="1:255" x14ac:dyDescent="0.25">
      <c r="A106" s="2">
        <v>17</v>
      </c>
      <c r="B106" s="2">
        <v>1</v>
      </c>
      <c r="C106" s="2">
        <f>ROW(SmtRes!A175)</f>
        <v>175</v>
      </c>
      <c r="D106" s="2">
        <f>ROW(EtalonRes!A110)</f>
        <v>110</v>
      </c>
      <c r="E106" s="2" t="s">
        <v>142</v>
      </c>
      <c r="F106" s="2" t="s">
        <v>21</v>
      </c>
      <c r="G106" s="2" t="s">
        <v>99</v>
      </c>
      <c r="H106" s="2" t="s">
        <v>23</v>
      </c>
      <c r="I106" s="2">
        <f>ROUND((1+2+4+1+1+1+1+1)/100,9)</f>
        <v>0.12</v>
      </c>
      <c r="J106" s="2">
        <v>0</v>
      </c>
      <c r="K106" s="2">
        <f>ROUND((1+2+4+1+1+1+1+1)/100,9)</f>
        <v>0.12</v>
      </c>
      <c r="L106" s="2"/>
      <c r="M106" s="2"/>
      <c r="N106" s="2"/>
      <c r="O106" s="2">
        <f t="shared" si="76"/>
        <v>435.14</v>
      </c>
      <c r="P106" s="2">
        <f t="shared" si="77"/>
        <v>249.46</v>
      </c>
      <c r="Q106" s="2">
        <f>(ROUND((ROUND((((((ET106*1.03)*1.25)*1.2))*AV106*I106),2)*BB106),2)+ROUND((ROUND(((AE106-((((EU106*1.03)*1.25)*1.2)))*AV106*I106),2)*BS106),2))</f>
        <v>18.86</v>
      </c>
      <c r="R106" s="2">
        <f>(ROUND((ROUND((((((EU106*1.03)*1.25)*1.2))*AV106*I106),2)*BS106),2)+ROUND((ROUND(((AE106-((((EU106*1.03)*1.25)*1.2)))*AV106*I106),2)*BS106),2))</f>
        <v>2.04</v>
      </c>
      <c r="S106" s="2">
        <f t="shared" si="78"/>
        <v>166.82</v>
      </c>
      <c r="T106" s="2">
        <f t="shared" si="79"/>
        <v>0</v>
      </c>
      <c r="U106" s="2">
        <f t="shared" si="80"/>
        <v>13.595105383199996</v>
      </c>
      <c r="V106" s="2">
        <f t="shared" si="81"/>
        <v>0</v>
      </c>
      <c r="W106" s="2">
        <f t="shared" si="82"/>
        <v>0</v>
      </c>
      <c r="X106" s="2">
        <f>(ROUND((((S106+ROUND((ROUND((((((EU106*1.03)*1.25)*1.2))*AV106*I106),2)*BS106),2))*AT106)/100),2)+ROUND(((ROUND((ROUND(((AE106-((((EU106*1.03)*1.25)*1.2)))*AV106*I106),2)*BS106),2)*AT106)/100),2))</f>
        <v>184.06</v>
      </c>
      <c r="Y106" s="2">
        <f>(ROUND((((S106+ROUND((ROUND((((((EU106*1.03)*1.25)*1.2))*AV106*I106),2)*BS106),2))*AU106)/100),2)+ROUND(((ROUND((ROUND(((AE106-((((EU106*1.03)*1.25)*1.2)))*AV106*I106),2)*BS106),2)*AU106)/100),2))</f>
        <v>103</v>
      </c>
      <c r="Z106" s="2"/>
      <c r="AA106" s="2">
        <v>86551701</v>
      </c>
      <c r="AB106" s="2">
        <f t="shared" si="83"/>
        <v>3529.0309900000002</v>
      </c>
      <c r="AC106" s="2">
        <f>ROUND(((((ES106*1)*1)*1)),6)</f>
        <v>2078.86</v>
      </c>
      <c r="AD106" s="2">
        <f>ROUND(((((((ET106*1.03)*1.25)*1.2))-((((EU106*1.03)*1.25)*1.2)))+AE106),6)</f>
        <v>147.31575000000001</v>
      </c>
      <c r="AE106" s="2">
        <f>ROUND(((((EU106*1.03)*1.25)*1.2)),6)</f>
        <v>15.913500000000001</v>
      </c>
      <c r="AF106" s="2">
        <f>ROUND(((((EV106*1.03)*1.15)*1.2)),6)</f>
        <v>1302.8552400000001</v>
      </c>
      <c r="AG106" s="2">
        <f t="shared" si="84"/>
        <v>0</v>
      </c>
      <c r="AH106" s="2">
        <f>((((EW106*1.03)*1.15)*1.2))</f>
        <v>106.17857999999998</v>
      </c>
      <c r="AI106" s="2">
        <f>((((EX106*1.03)*1.25)*1.2))</f>
        <v>0</v>
      </c>
      <c r="AJ106" s="2">
        <f t="shared" si="85"/>
        <v>0</v>
      </c>
      <c r="AK106" s="2">
        <v>3090.81</v>
      </c>
      <c r="AL106" s="2">
        <v>2078.86</v>
      </c>
      <c r="AM106" s="2">
        <v>95.35</v>
      </c>
      <c r="AN106" s="2">
        <v>10.3</v>
      </c>
      <c r="AO106" s="2">
        <v>916.6</v>
      </c>
      <c r="AP106" s="2">
        <v>0</v>
      </c>
      <c r="AQ106" s="2">
        <v>74.7</v>
      </c>
      <c r="AR106" s="2">
        <v>0</v>
      </c>
      <c r="AS106" s="2">
        <v>0</v>
      </c>
      <c r="AT106" s="2">
        <v>109</v>
      </c>
      <c r="AU106" s="2">
        <v>61</v>
      </c>
      <c r="AV106" s="2">
        <v>1.0669999999999999</v>
      </c>
      <c r="AW106" s="2">
        <v>1</v>
      </c>
      <c r="AX106" s="2"/>
      <c r="AY106" s="2"/>
      <c r="AZ106" s="2">
        <v>1</v>
      </c>
      <c r="BA106" s="2">
        <v>1</v>
      </c>
      <c r="BB106" s="2">
        <v>1</v>
      </c>
      <c r="BC106" s="2">
        <v>1</v>
      </c>
      <c r="BD106" s="2" t="s">
        <v>3</v>
      </c>
      <c r="BE106" s="2" t="s">
        <v>3</v>
      </c>
      <c r="BF106" s="2" t="s">
        <v>3</v>
      </c>
      <c r="BG106" s="2" t="s">
        <v>3</v>
      </c>
      <c r="BH106" s="2">
        <v>0</v>
      </c>
      <c r="BI106" s="2">
        <v>1</v>
      </c>
      <c r="BJ106" s="2" t="s">
        <v>24</v>
      </c>
      <c r="BK106" s="2"/>
      <c r="BL106" s="2"/>
      <c r="BM106" s="2">
        <v>23</v>
      </c>
      <c r="BN106" s="2">
        <v>0</v>
      </c>
      <c r="BO106" s="2" t="s">
        <v>21</v>
      </c>
      <c r="BP106" s="2">
        <v>1</v>
      </c>
      <c r="BQ106" s="2">
        <v>30</v>
      </c>
      <c r="BR106" s="2">
        <v>0</v>
      </c>
      <c r="BS106" s="2">
        <v>1</v>
      </c>
      <c r="BT106" s="2">
        <v>1</v>
      </c>
      <c r="BU106" s="2">
        <v>1</v>
      </c>
      <c r="BV106" s="2">
        <v>1</v>
      </c>
      <c r="BW106" s="2">
        <v>1</v>
      </c>
      <c r="BX106" s="2">
        <v>1</v>
      </c>
      <c r="BY106" s="2" t="s">
        <v>3</v>
      </c>
      <c r="BZ106" s="2">
        <v>109</v>
      </c>
      <c r="CA106" s="2">
        <v>61</v>
      </c>
      <c r="CB106" s="2" t="s">
        <v>3</v>
      </c>
      <c r="CC106" s="2"/>
      <c r="CD106" s="2"/>
      <c r="CE106" s="2">
        <v>1566</v>
      </c>
      <c r="CF106" s="2">
        <v>0</v>
      </c>
      <c r="CG106" s="2">
        <v>0</v>
      </c>
      <c r="CH106" s="2"/>
      <c r="CI106" s="2"/>
      <c r="CJ106" s="2"/>
      <c r="CK106" s="2"/>
      <c r="CL106" s="2"/>
      <c r="CM106" s="2">
        <v>0</v>
      </c>
      <c r="CN106" s="2" t="s">
        <v>961</v>
      </c>
      <c r="CO106" s="2">
        <v>0</v>
      </c>
      <c r="CP106" s="2">
        <f t="shared" si="86"/>
        <v>435.14</v>
      </c>
      <c r="CQ106" s="2">
        <f t="shared" si="87"/>
        <v>2078.86</v>
      </c>
      <c r="CR106" s="2">
        <f>(ROUND((ROUND((((((ET106*1.03)*1.25)*1.2))*AV106*1),2)*BB106),2)+ROUND((ROUND(((AE106-((((EU106*1.03)*1.25)*1.2)))*AV106*1),2)*BS106),2))</f>
        <v>157.19</v>
      </c>
      <c r="CS106" s="2">
        <f>(ROUND((ROUND((((((EU106*1.03)*1.25)*1.2))*AV106*1),2)*BS106),2)+ROUND((ROUND(((AE106-((((EU106*1.03)*1.25)*1.2)))*AV106*1),2)*BS106),2))</f>
        <v>16.98</v>
      </c>
      <c r="CT106" s="2">
        <f t="shared" si="88"/>
        <v>1390.15</v>
      </c>
      <c r="CU106" s="2">
        <f t="shared" si="89"/>
        <v>0</v>
      </c>
      <c r="CV106" s="2">
        <f t="shared" si="90"/>
        <v>113.29254485999998</v>
      </c>
      <c r="CW106" s="2">
        <f t="shared" si="91"/>
        <v>0</v>
      </c>
      <c r="CX106" s="2">
        <f t="shared" si="92"/>
        <v>0</v>
      </c>
      <c r="CY106" s="2">
        <f>(ROUND((((S106+ROUND((ROUND((((((EU106*1.03)*1.25)*1.2))*AV106*1),2)*BS106),2))*AT106)/100),2)+ROUND(((ROUND((ROUND(((AE106-((((EU106*1.03)*1.25)*1.2)))*AV106*1),2)*BS106),2)*AT106)/100),2))</f>
        <v>200.34</v>
      </c>
      <c r="CZ106" s="2">
        <f>(ROUND((((S106+ROUND((ROUND((((((EU106*1.03)*1.25)*1.2))*AV106*1),2)*BS106),2))*AU106)/100),2)+ROUND(((ROUND((ROUND(((AE106-((((EU106*1.03)*1.25)*1.2)))*AV106*1),2)*BS106),2)*AU106)/100),2))</f>
        <v>112.12</v>
      </c>
      <c r="DA106" s="2"/>
      <c r="DB106" s="2">
        <v>31</v>
      </c>
      <c r="DC106" s="2" t="s">
        <v>3</v>
      </c>
      <c r="DD106" s="2" t="s">
        <v>25</v>
      </c>
      <c r="DE106" s="2" t="s">
        <v>26</v>
      </c>
      <c r="DF106" s="2" t="s">
        <v>26</v>
      </c>
      <c r="DG106" s="2" t="s">
        <v>27</v>
      </c>
      <c r="DH106" s="2" t="s">
        <v>3</v>
      </c>
      <c r="DI106" s="2" t="s">
        <v>27</v>
      </c>
      <c r="DJ106" s="2" t="s">
        <v>26</v>
      </c>
      <c r="DK106" s="2" t="s">
        <v>3</v>
      </c>
      <c r="DL106" s="2" t="s">
        <v>3</v>
      </c>
      <c r="DM106" s="2" t="s">
        <v>3</v>
      </c>
      <c r="DN106" s="2">
        <v>0</v>
      </c>
      <c r="DO106" s="2">
        <v>0</v>
      </c>
      <c r="DP106" s="2">
        <v>1</v>
      </c>
      <c r="DQ106" s="2">
        <v>1</v>
      </c>
      <c r="DR106" s="2"/>
      <c r="DS106" s="2"/>
      <c r="DT106" s="2"/>
      <c r="DU106" s="2">
        <v>1010</v>
      </c>
      <c r="DV106" s="2" t="s">
        <v>23</v>
      </c>
      <c r="DW106" s="2" t="s">
        <v>23</v>
      </c>
      <c r="DX106" s="2">
        <v>100</v>
      </c>
      <c r="DY106" s="2"/>
      <c r="DZ106" s="2" t="s">
        <v>3</v>
      </c>
      <c r="EA106" s="2" t="s">
        <v>3</v>
      </c>
      <c r="EB106" s="2" t="s">
        <v>3</v>
      </c>
      <c r="EC106" s="2" t="s">
        <v>3</v>
      </c>
      <c r="ED106" s="2"/>
      <c r="EE106" s="2">
        <v>85635395</v>
      </c>
      <c r="EF106" s="2">
        <v>30</v>
      </c>
      <c r="EG106" s="2" t="s">
        <v>28</v>
      </c>
      <c r="EH106" s="2">
        <v>0</v>
      </c>
      <c r="EI106" s="2" t="s">
        <v>3</v>
      </c>
      <c r="EJ106" s="2">
        <v>1</v>
      </c>
      <c r="EK106" s="2">
        <v>23</v>
      </c>
      <c r="EL106" s="2" t="s">
        <v>29</v>
      </c>
      <c r="EM106" s="2" t="s">
        <v>30</v>
      </c>
      <c r="EN106" s="2"/>
      <c r="EO106" s="2" t="s">
        <v>31</v>
      </c>
      <c r="EP106" s="2"/>
      <c r="EQ106" s="2">
        <v>131072</v>
      </c>
      <c r="ER106" s="2">
        <v>3090.81</v>
      </c>
      <c r="ES106" s="2">
        <v>2078.86</v>
      </c>
      <c r="ET106" s="2">
        <v>95.35</v>
      </c>
      <c r="EU106" s="2">
        <v>10.3</v>
      </c>
      <c r="EV106" s="2">
        <v>916.6</v>
      </c>
      <c r="EW106" s="2">
        <v>74.7</v>
      </c>
      <c r="EX106" s="2">
        <v>0</v>
      </c>
      <c r="EY106" s="2">
        <v>0</v>
      </c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>
        <v>0</v>
      </c>
      <c r="FR106" s="2">
        <v>0</v>
      </c>
      <c r="FS106" s="2">
        <v>0</v>
      </c>
      <c r="FT106" s="2"/>
      <c r="FU106" s="2"/>
      <c r="FV106" s="2"/>
      <c r="FW106" s="2"/>
      <c r="FX106" s="2">
        <v>109</v>
      </c>
      <c r="FY106" s="2">
        <v>61</v>
      </c>
      <c r="FZ106" s="2"/>
      <c r="GA106" s="2" t="s">
        <v>3</v>
      </c>
      <c r="GB106" s="2"/>
      <c r="GC106" s="2"/>
      <c r="GD106" s="2">
        <v>1</v>
      </c>
      <c r="GE106" s="2"/>
      <c r="GF106" s="2">
        <v>-1088987177</v>
      </c>
      <c r="GG106" s="2">
        <v>2</v>
      </c>
      <c r="GH106" s="2">
        <v>1</v>
      </c>
      <c r="GI106" s="2">
        <v>2</v>
      </c>
      <c r="GJ106" s="2">
        <v>0</v>
      </c>
      <c r="GK106" s="2">
        <v>0</v>
      </c>
      <c r="GL106" s="2">
        <f t="shared" si="93"/>
        <v>0</v>
      </c>
      <c r="GM106" s="2">
        <f t="shared" si="94"/>
        <v>722.2</v>
      </c>
      <c r="GN106" s="2">
        <f t="shared" si="95"/>
        <v>722.2</v>
      </c>
      <c r="GO106" s="2">
        <f t="shared" si="96"/>
        <v>0</v>
      </c>
      <c r="GP106" s="2">
        <f t="shared" si="97"/>
        <v>0</v>
      </c>
      <c r="GQ106" s="2"/>
      <c r="GR106" s="2">
        <v>0</v>
      </c>
      <c r="GS106" s="2">
        <v>3</v>
      </c>
      <c r="GT106" s="2">
        <v>0</v>
      </c>
      <c r="GU106" s="2" t="s">
        <v>3</v>
      </c>
      <c r="GV106" s="2">
        <f t="shared" si="98"/>
        <v>0</v>
      </c>
      <c r="GW106" s="2">
        <v>1</v>
      </c>
      <c r="GX106" s="2">
        <f t="shared" si="99"/>
        <v>0</v>
      </c>
      <c r="GY106" s="2"/>
      <c r="GZ106" s="2"/>
      <c r="HA106" s="2">
        <v>0</v>
      </c>
      <c r="HB106" s="2">
        <v>0</v>
      </c>
      <c r="HC106" s="2">
        <f t="shared" si="100"/>
        <v>0</v>
      </c>
      <c r="HD106" s="2"/>
      <c r="HE106" s="2" t="s">
        <v>3</v>
      </c>
      <c r="HF106" s="2" t="s">
        <v>3</v>
      </c>
      <c r="HG106" s="2"/>
      <c r="HH106" s="2"/>
      <c r="HI106" s="2"/>
      <c r="HJ106" s="2"/>
      <c r="HK106" s="2"/>
      <c r="HL106" s="2"/>
      <c r="HM106" s="2" t="s">
        <v>3</v>
      </c>
      <c r="HN106" s="2" t="s">
        <v>3</v>
      </c>
      <c r="HO106" s="2" t="s">
        <v>3</v>
      </c>
      <c r="HP106" s="2" t="s">
        <v>3</v>
      </c>
      <c r="HQ106" s="2" t="s">
        <v>3</v>
      </c>
      <c r="HR106" s="2"/>
      <c r="HS106" s="2">
        <v>0</v>
      </c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>
        <v>0</v>
      </c>
      <c r="IL106" s="2"/>
      <c r="IM106" s="2"/>
      <c r="IN106" s="2"/>
      <c r="IO106" s="2"/>
      <c r="IP106" s="2"/>
      <c r="IQ106" s="2"/>
      <c r="IR106" s="2"/>
      <c r="IS106" s="2"/>
      <c r="IT106" s="2"/>
      <c r="IU106" s="2"/>
    </row>
    <row r="107" spans="1:255" x14ac:dyDescent="0.25">
      <c r="A107" s="3">
        <v>17</v>
      </c>
      <c r="B107" s="3">
        <v>1</v>
      </c>
      <c r="C107" s="3">
        <f>ROW(SmtRes!A192)</f>
        <v>192</v>
      </c>
      <c r="D107" s="3">
        <f>ROW(EtalonRes!A120)</f>
        <v>120</v>
      </c>
      <c r="E107" s="3" t="s">
        <v>142</v>
      </c>
      <c r="F107" s="3" t="s">
        <v>21</v>
      </c>
      <c r="G107" s="3" t="s">
        <v>99</v>
      </c>
      <c r="H107" s="3" t="s">
        <v>23</v>
      </c>
      <c r="I107" s="3">
        <f>ROUND((1+2+4+1+1+1+1+1)/100,9)</f>
        <v>0.12</v>
      </c>
      <c r="J107" s="3">
        <v>0</v>
      </c>
      <c r="K107" s="3">
        <f>ROUND((1+2+4+1+1+1+1+1)/100,9)</f>
        <v>0.12</v>
      </c>
      <c r="O107" s="3">
        <f t="shared" si="76"/>
        <v>14880.21</v>
      </c>
      <c r="P107" s="3">
        <f t="shared" si="77"/>
        <v>5196.25</v>
      </c>
      <c r="Q107" s="3">
        <f>(ROUND((ROUND((((((ET107*1.03)*1.25)*1.2))*AV107*I107),2)*BB107),2)+ROUND((ROUND(((AE107-((((EU107*1.03)*1.25)*1.2)))*AV107*I107),2)*BS107),2))</f>
        <v>283.64999999999998</v>
      </c>
      <c r="R107" s="3">
        <f>(ROUND((ROUND((((((EU107*1.03)*1.25)*1.2))*AV107*I107),2)*BS107),2)+ROUND((ROUND(((AE107-((((EU107*1.03)*1.25)*1.2)))*AV107*I107),2)*BS107),2))</f>
        <v>114.95</v>
      </c>
      <c r="S107" s="3">
        <f t="shared" si="78"/>
        <v>9400.31</v>
      </c>
      <c r="T107" s="3">
        <f t="shared" si="79"/>
        <v>0</v>
      </c>
      <c r="U107" s="3">
        <f t="shared" si="80"/>
        <v>13.595105383199996</v>
      </c>
      <c r="V107" s="3">
        <f t="shared" si="81"/>
        <v>0</v>
      </c>
      <c r="W107" s="3">
        <f t="shared" si="82"/>
        <v>0</v>
      </c>
      <c r="X107" s="3">
        <f>(ROUND((((S107+ROUND((ROUND((((((EU107*1.03)*1.25)*1.2))*AV107*I107),2)*BS107),2))*AT107)/100),2)+ROUND(((ROUND((ROUND(((AE107-((((EU107*1.03)*1.25)*1.2)))*AV107*I107),2)*BS107),2)*AT107)/100),2))</f>
        <v>10371.629999999999</v>
      </c>
      <c r="Y107" s="3">
        <f>(ROUND((((S107+ROUND((ROUND((((((EU107*1.03)*1.25)*1.2))*AV107*I107),2)*BS107),2))*AU107)/100),2)+ROUND(((ROUND((ROUND(((AE107-((((EU107*1.03)*1.25)*1.2)))*AV107*I107),2)*BS107),2)*AU107)/100),2))</f>
        <v>5804.31</v>
      </c>
      <c r="AA107" s="3">
        <v>86551703</v>
      </c>
      <c r="AB107" s="3">
        <f t="shared" si="83"/>
        <v>3529.0309900000002</v>
      </c>
      <c r="AC107" s="3">
        <f>ROUND(((((ES107*1)*1)*1)),6)</f>
        <v>2078.86</v>
      </c>
      <c r="AD107" s="3">
        <f>ROUND(((((((ET107*1.03)*1.25)*1.2))-((((EU107*1.03)*1.25)*1.2)))+AE107),6)</f>
        <v>147.31575000000001</v>
      </c>
      <c r="AE107" s="3">
        <f>ROUND(((((EU107*1.03)*1.25)*1.2)),6)</f>
        <v>15.913500000000001</v>
      </c>
      <c r="AF107" s="3">
        <f>ROUND(((((EV107*1.03)*1.15)*1.2)),6)</f>
        <v>1302.8552400000001</v>
      </c>
      <c r="AG107" s="3">
        <f t="shared" si="84"/>
        <v>0</v>
      </c>
      <c r="AH107" s="3">
        <f>((((EW107*1.03)*1.15)*1.2))</f>
        <v>106.17857999999998</v>
      </c>
      <c r="AI107" s="3">
        <f>((((EX107*1.03)*1.25)*1.2))</f>
        <v>0</v>
      </c>
      <c r="AJ107" s="3">
        <f t="shared" si="85"/>
        <v>0</v>
      </c>
      <c r="AK107" s="3">
        <v>3090.81</v>
      </c>
      <c r="AL107" s="3">
        <v>2078.86</v>
      </c>
      <c r="AM107" s="3">
        <v>95.35</v>
      </c>
      <c r="AN107" s="3">
        <v>10.3</v>
      </c>
      <c r="AO107" s="3">
        <v>916.6</v>
      </c>
      <c r="AP107" s="3">
        <v>0</v>
      </c>
      <c r="AQ107" s="3">
        <v>74.7</v>
      </c>
      <c r="AR107" s="3">
        <v>0</v>
      </c>
      <c r="AS107" s="3">
        <v>0</v>
      </c>
      <c r="AT107" s="3">
        <v>109</v>
      </c>
      <c r="AU107" s="3">
        <v>61</v>
      </c>
      <c r="AV107" s="3">
        <v>1.0669999999999999</v>
      </c>
      <c r="AW107" s="3">
        <v>1</v>
      </c>
      <c r="AZ107" s="3">
        <v>1</v>
      </c>
      <c r="BA107" s="3">
        <v>56.35</v>
      </c>
      <c r="BB107" s="3">
        <v>15.04</v>
      </c>
      <c r="BC107" s="3">
        <v>20.83</v>
      </c>
      <c r="BD107" s="3" t="s">
        <v>3</v>
      </c>
      <c r="BE107" s="3" t="s">
        <v>3</v>
      </c>
      <c r="BF107" s="3" t="s">
        <v>3</v>
      </c>
      <c r="BG107" s="3" t="s">
        <v>3</v>
      </c>
      <c r="BH107" s="3">
        <v>0</v>
      </c>
      <c r="BI107" s="3">
        <v>1</v>
      </c>
      <c r="BJ107" s="3" t="s">
        <v>24</v>
      </c>
      <c r="BM107" s="3">
        <v>23</v>
      </c>
      <c r="BN107" s="3">
        <v>0</v>
      </c>
      <c r="BO107" s="3" t="s">
        <v>21</v>
      </c>
      <c r="BP107" s="3">
        <v>1</v>
      </c>
      <c r="BQ107" s="3">
        <v>30</v>
      </c>
      <c r="BR107" s="3">
        <v>0</v>
      </c>
      <c r="BS107" s="3">
        <v>56.35</v>
      </c>
      <c r="BT107" s="3">
        <v>1</v>
      </c>
      <c r="BU107" s="3">
        <v>1</v>
      </c>
      <c r="BV107" s="3">
        <v>1</v>
      </c>
      <c r="BW107" s="3">
        <v>1</v>
      </c>
      <c r="BX107" s="3">
        <v>1</v>
      </c>
      <c r="BY107" s="3" t="s">
        <v>3</v>
      </c>
      <c r="BZ107" s="3">
        <v>109</v>
      </c>
      <c r="CA107" s="3">
        <v>61</v>
      </c>
      <c r="CB107" s="3" t="s">
        <v>3</v>
      </c>
      <c r="CE107" s="3">
        <v>1566</v>
      </c>
      <c r="CF107" s="3">
        <v>0</v>
      </c>
      <c r="CG107" s="3">
        <v>0</v>
      </c>
      <c r="CM107" s="3">
        <v>0</v>
      </c>
      <c r="CN107" s="3" t="s">
        <v>961</v>
      </c>
      <c r="CO107" s="3">
        <v>0</v>
      </c>
      <c r="CP107" s="3">
        <f t="shared" si="86"/>
        <v>14880.21</v>
      </c>
      <c r="CQ107" s="3">
        <f t="shared" si="87"/>
        <v>43302.65</v>
      </c>
      <c r="CR107" s="3">
        <f>(ROUND((ROUND((((((ET107*1.03)*1.25)*1.2))*AV107*1),2)*BB107),2)+ROUND((ROUND(((AE107-((((EU107*1.03)*1.25)*1.2)))*AV107*1),2)*BS107),2))</f>
        <v>2364.14</v>
      </c>
      <c r="CS107" s="3">
        <f>(ROUND((ROUND((((((EU107*1.03)*1.25)*1.2))*AV107*1),2)*BS107),2)+ROUND((ROUND(((AE107-((((EU107*1.03)*1.25)*1.2)))*AV107*1),2)*BS107),2))</f>
        <v>956.82</v>
      </c>
      <c r="CT107" s="3">
        <f t="shared" si="88"/>
        <v>78334.95</v>
      </c>
      <c r="CU107" s="3">
        <f t="shared" si="89"/>
        <v>0</v>
      </c>
      <c r="CV107" s="3">
        <f t="shared" si="90"/>
        <v>113.29254485999998</v>
      </c>
      <c r="CW107" s="3">
        <f t="shared" si="91"/>
        <v>0</v>
      </c>
      <c r="CX107" s="3">
        <f t="shared" si="92"/>
        <v>0</v>
      </c>
      <c r="CY107" s="3">
        <f>(ROUND((((S107+ROUND((ROUND((((((EU107*1.03)*1.25)*1.2))*AV107*1),2)*BS107),2))*AT107)/100),2)+ROUND(((ROUND((ROUND(((AE107-((((EU107*1.03)*1.25)*1.2)))*AV107*1),2)*BS107),2)*AT107)/100),2))</f>
        <v>11289.27</v>
      </c>
      <c r="CZ107" s="3">
        <f>(ROUND((((S107+ROUND((ROUND((((((EU107*1.03)*1.25)*1.2))*AV107*1),2)*BS107),2))*AU107)/100),2)+ROUND(((ROUND((ROUND(((AE107-((((EU107*1.03)*1.25)*1.2)))*AV107*1),2)*BS107),2)*AU107)/100),2))</f>
        <v>6317.85</v>
      </c>
      <c r="DB107" s="3">
        <v>34</v>
      </c>
      <c r="DC107" s="3" t="s">
        <v>3</v>
      </c>
      <c r="DD107" s="3" t="s">
        <v>25</v>
      </c>
      <c r="DE107" s="3" t="s">
        <v>26</v>
      </c>
      <c r="DF107" s="3" t="s">
        <v>26</v>
      </c>
      <c r="DG107" s="3" t="s">
        <v>27</v>
      </c>
      <c r="DH107" s="3" t="s">
        <v>3</v>
      </c>
      <c r="DI107" s="3" t="s">
        <v>27</v>
      </c>
      <c r="DJ107" s="3" t="s">
        <v>26</v>
      </c>
      <c r="DK107" s="3" t="s">
        <v>3</v>
      </c>
      <c r="DL107" s="3" t="s">
        <v>3</v>
      </c>
      <c r="DM107" s="3" t="s">
        <v>3</v>
      </c>
      <c r="DN107" s="3">
        <v>0</v>
      </c>
      <c r="DO107" s="3">
        <v>0</v>
      </c>
      <c r="DP107" s="3">
        <v>1</v>
      </c>
      <c r="DQ107" s="3">
        <v>1</v>
      </c>
      <c r="DU107" s="3">
        <v>1010</v>
      </c>
      <c r="DV107" s="3" t="s">
        <v>23</v>
      </c>
      <c r="DW107" s="3" t="s">
        <v>23</v>
      </c>
      <c r="DX107" s="3">
        <v>100</v>
      </c>
      <c r="DZ107" s="3" t="s">
        <v>3</v>
      </c>
      <c r="EA107" s="3" t="s">
        <v>3</v>
      </c>
      <c r="EB107" s="3" t="s">
        <v>3</v>
      </c>
      <c r="EC107" s="3" t="s">
        <v>3</v>
      </c>
      <c r="EE107" s="3">
        <v>85635395</v>
      </c>
      <c r="EF107" s="3">
        <v>30</v>
      </c>
      <c r="EG107" s="3" t="s">
        <v>28</v>
      </c>
      <c r="EH107" s="3">
        <v>0</v>
      </c>
      <c r="EI107" s="3" t="s">
        <v>3</v>
      </c>
      <c r="EJ107" s="3">
        <v>1</v>
      </c>
      <c r="EK107" s="3">
        <v>23</v>
      </c>
      <c r="EL107" s="3" t="s">
        <v>29</v>
      </c>
      <c r="EM107" s="3" t="s">
        <v>30</v>
      </c>
      <c r="EO107" s="3" t="s">
        <v>31</v>
      </c>
      <c r="EQ107" s="3">
        <v>131072</v>
      </c>
      <c r="ER107" s="3">
        <v>3090.81</v>
      </c>
      <c r="ES107" s="3">
        <v>2078.86</v>
      </c>
      <c r="ET107" s="3">
        <v>95.35</v>
      </c>
      <c r="EU107" s="3">
        <v>10.3</v>
      </c>
      <c r="EV107" s="3">
        <v>916.6</v>
      </c>
      <c r="EW107" s="3">
        <v>74.7</v>
      </c>
      <c r="EX107" s="3">
        <v>0</v>
      </c>
      <c r="EY107" s="3">
        <v>0</v>
      </c>
      <c r="FQ107" s="3">
        <v>0</v>
      </c>
      <c r="FR107" s="3">
        <v>0</v>
      </c>
      <c r="FS107" s="3">
        <v>0</v>
      </c>
      <c r="FX107" s="3">
        <v>109</v>
      </c>
      <c r="FY107" s="3">
        <v>61</v>
      </c>
      <c r="GA107" s="3" t="s">
        <v>3</v>
      </c>
      <c r="GD107" s="3">
        <v>1</v>
      </c>
      <c r="GF107" s="3">
        <v>-1088987177</v>
      </c>
      <c r="GG107" s="3">
        <v>2</v>
      </c>
      <c r="GH107" s="3">
        <v>1</v>
      </c>
      <c r="GI107" s="3">
        <v>2</v>
      </c>
      <c r="GJ107" s="3">
        <v>0</v>
      </c>
      <c r="GK107" s="3">
        <v>0</v>
      </c>
      <c r="GL107" s="3">
        <f t="shared" si="93"/>
        <v>0</v>
      </c>
      <c r="GM107" s="3">
        <f t="shared" si="94"/>
        <v>31056.15</v>
      </c>
      <c r="GN107" s="3">
        <f t="shared" si="95"/>
        <v>31056.15</v>
      </c>
      <c r="GO107" s="3">
        <f t="shared" si="96"/>
        <v>0</v>
      </c>
      <c r="GP107" s="3">
        <f t="shared" si="97"/>
        <v>0</v>
      </c>
      <c r="GR107" s="3">
        <v>0</v>
      </c>
      <c r="GS107" s="3">
        <v>3</v>
      </c>
      <c r="GT107" s="3">
        <v>0</v>
      </c>
      <c r="GU107" s="3" t="s">
        <v>3</v>
      </c>
      <c r="GV107" s="3">
        <f t="shared" si="98"/>
        <v>0</v>
      </c>
      <c r="GW107" s="3">
        <v>1</v>
      </c>
      <c r="GX107" s="3">
        <f t="shared" si="99"/>
        <v>0</v>
      </c>
      <c r="HA107" s="3">
        <v>0</v>
      </c>
      <c r="HB107" s="3">
        <v>0</v>
      </c>
      <c r="HC107" s="3">
        <f t="shared" si="100"/>
        <v>0</v>
      </c>
      <c r="HE107" s="3" t="s">
        <v>3</v>
      </c>
      <c r="HF107" s="3" t="s">
        <v>3</v>
      </c>
      <c r="HM107" s="3" t="s">
        <v>3</v>
      </c>
      <c r="HN107" s="3" t="s">
        <v>3</v>
      </c>
      <c r="HO107" s="3" t="s">
        <v>3</v>
      </c>
      <c r="HP107" s="3" t="s">
        <v>3</v>
      </c>
      <c r="HQ107" s="3" t="s">
        <v>3</v>
      </c>
      <c r="HS107" s="3">
        <v>0</v>
      </c>
      <c r="IK107" s="3">
        <v>0</v>
      </c>
    </row>
    <row r="108" spans="1:255" x14ac:dyDescent="0.25">
      <c r="A108" s="2">
        <v>18</v>
      </c>
      <c r="B108" s="2">
        <v>1</v>
      </c>
      <c r="C108" s="2">
        <v>168</v>
      </c>
      <c r="D108" s="2"/>
      <c r="E108" s="2" t="s">
        <v>143</v>
      </c>
      <c r="F108" s="2" t="s">
        <v>144</v>
      </c>
      <c r="G108" s="2" t="s">
        <v>145</v>
      </c>
      <c r="H108" s="2" t="s">
        <v>35</v>
      </c>
      <c r="I108" s="2">
        <f>I106*J108</f>
        <v>1</v>
      </c>
      <c r="J108" s="2">
        <v>8.3333333333333339</v>
      </c>
      <c r="K108" s="2">
        <v>8.3333329999999997</v>
      </c>
      <c r="L108" s="2"/>
      <c r="M108" s="2"/>
      <c r="N108" s="2"/>
      <c r="O108" s="2">
        <f t="shared" si="76"/>
        <v>444.71</v>
      </c>
      <c r="P108" s="2">
        <f t="shared" si="77"/>
        <v>444.71</v>
      </c>
      <c r="Q108" s="2">
        <f t="shared" ref="Q108:Q123" si="115">(ROUND((ROUND(((ET108)*AV108*I108),2)*BB108),2)+ROUND((ROUND(((AE108-(EU108))*AV108*I108),2)*BS108),2))</f>
        <v>0</v>
      </c>
      <c r="R108" s="2">
        <f t="shared" ref="R108:R123" si="116">(ROUND((ROUND(((EU108)*AV108*I108),2)*BS108),2)+ROUND((ROUND(((AE108-(EU108))*AV108*I108),2)*BS108),2))</f>
        <v>0</v>
      </c>
      <c r="S108" s="2">
        <f t="shared" si="78"/>
        <v>0</v>
      </c>
      <c r="T108" s="2">
        <f t="shared" si="79"/>
        <v>0</v>
      </c>
      <c r="U108" s="2">
        <f t="shared" si="80"/>
        <v>0</v>
      </c>
      <c r="V108" s="2">
        <f t="shared" si="81"/>
        <v>0</v>
      </c>
      <c r="W108" s="2">
        <f t="shared" si="82"/>
        <v>0</v>
      </c>
      <c r="X108" s="2">
        <f t="shared" ref="X108:X123" si="117">(ROUND((((S108+ROUND((ROUND(((EU108)*AV108*I108),2)*BS108),2))*AT108)/100),2)+ROUND(((ROUND((ROUND(((AE108-(EU108))*AV108*I108),2)*BS108),2)*AT108)/100),2))</f>
        <v>0</v>
      </c>
      <c r="Y108" s="2">
        <f t="shared" ref="Y108:Y123" si="118">(ROUND((((S108+ROUND((ROUND(((EU108)*AV108*I108),2)*BS108),2))*AU108)/100),2)+ROUND(((ROUND((ROUND(((AE108-(EU108))*AV108*I108),2)*BS108),2)*AU108)/100),2))</f>
        <v>0</v>
      </c>
      <c r="Z108" s="2"/>
      <c r="AA108" s="2">
        <v>86551701</v>
      </c>
      <c r="AB108" s="2">
        <f t="shared" si="83"/>
        <v>444.71</v>
      </c>
      <c r="AC108" s="2">
        <f t="shared" ref="AC108:AC123" si="119">ROUND((ES108),6)</f>
        <v>444.71</v>
      </c>
      <c r="AD108" s="2">
        <f t="shared" ref="AD108:AD123" si="120">ROUND((((ET108)-(EU108))+AE108),6)</f>
        <v>0</v>
      </c>
      <c r="AE108" s="2">
        <f t="shared" ref="AE108:AE123" si="121">ROUND((EU108),6)</f>
        <v>0</v>
      </c>
      <c r="AF108" s="2">
        <f t="shared" ref="AF108:AF123" si="122">ROUND((EV108),6)</f>
        <v>0</v>
      </c>
      <c r="AG108" s="2">
        <f t="shared" si="84"/>
        <v>0</v>
      </c>
      <c r="AH108" s="2">
        <f t="shared" ref="AH108:AH123" si="123">(EW108)</f>
        <v>0</v>
      </c>
      <c r="AI108" s="2">
        <f t="shared" ref="AI108:AI123" si="124">(EX108)</f>
        <v>0</v>
      </c>
      <c r="AJ108" s="2">
        <f t="shared" si="85"/>
        <v>0</v>
      </c>
      <c r="AK108" s="2">
        <v>444.71000000000004</v>
      </c>
      <c r="AL108" s="2">
        <v>444.71000000000004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109</v>
      </c>
      <c r="AU108" s="2">
        <v>61</v>
      </c>
      <c r="AV108" s="2">
        <v>1</v>
      </c>
      <c r="AW108" s="2">
        <v>1</v>
      </c>
      <c r="AX108" s="2"/>
      <c r="AY108" s="2"/>
      <c r="AZ108" s="2">
        <v>1</v>
      </c>
      <c r="BA108" s="2">
        <v>1</v>
      </c>
      <c r="BB108" s="2">
        <v>1</v>
      </c>
      <c r="BC108" s="2">
        <v>1</v>
      </c>
      <c r="BD108" s="2" t="s">
        <v>3</v>
      </c>
      <c r="BE108" s="2" t="s">
        <v>3</v>
      </c>
      <c r="BF108" s="2" t="s">
        <v>3</v>
      </c>
      <c r="BG108" s="2" t="s">
        <v>3</v>
      </c>
      <c r="BH108" s="2">
        <v>3</v>
      </c>
      <c r="BI108" s="2">
        <v>1</v>
      </c>
      <c r="BJ108" s="2" t="s">
        <v>3</v>
      </c>
      <c r="BK108" s="2"/>
      <c r="BL108" s="2"/>
      <c r="BM108" s="2">
        <v>23</v>
      </c>
      <c r="BN108" s="2">
        <v>0</v>
      </c>
      <c r="BO108" s="2" t="s">
        <v>3</v>
      </c>
      <c r="BP108" s="2">
        <v>0</v>
      </c>
      <c r="BQ108" s="2">
        <v>30</v>
      </c>
      <c r="BR108" s="2">
        <v>0</v>
      </c>
      <c r="BS108" s="2">
        <v>1</v>
      </c>
      <c r="BT108" s="2">
        <v>1</v>
      </c>
      <c r="BU108" s="2">
        <v>1</v>
      </c>
      <c r="BV108" s="2">
        <v>1</v>
      </c>
      <c r="BW108" s="2">
        <v>1</v>
      </c>
      <c r="BX108" s="2">
        <v>1</v>
      </c>
      <c r="BY108" s="2" t="s">
        <v>3</v>
      </c>
      <c r="BZ108" s="2">
        <v>109</v>
      </c>
      <c r="CA108" s="2">
        <v>61</v>
      </c>
      <c r="CB108" s="2" t="s">
        <v>3</v>
      </c>
      <c r="CC108" s="2"/>
      <c r="CD108" s="2"/>
      <c r="CE108" s="2">
        <v>1566</v>
      </c>
      <c r="CF108" s="2">
        <v>0</v>
      </c>
      <c r="CG108" s="2">
        <v>0</v>
      </c>
      <c r="CH108" s="2"/>
      <c r="CI108" s="2"/>
      <c r="CJ108" s="2"/>
      <c r="CK108" s="2"/>
      <c r="CL108" s="2"/>
      <c r="CM108" s="2">
        <v>0</v>
      </c>
      <c r="CN108" s="2" t="s">
        <v>3</v>
      </c>
      <c r="CO108" s="2">
        <v>0</v>
      </c>
      <c r="CP108" s="2">
        <f t="shared" si="86"/>
        <v>444.71</v>
      </c>
      <c r="CQ108" s="2">
        <f t="shared" si="87"/>
        <v>444.71</v>
      </c>
      <c r="CR108" s="2">
        <f t="shared" ref="CR108:CR123" si="125">(ROUND((ROUND(((ET108)*AV108*1),2)*BB108),2)+ROUND((ROUND(((AE108-(EU108))*AV108*1),2)*BS108),2))</f>
        <v>0</v>
      </c>
      <c r="CS108" s="2">
        <f t="shared" ref="CS108:CS123" si="126">(ROUND((ROUND(((EU108)*AV108*1),2)*BS108),2)+ROUND((ROUND(((AE108-(EU108))*AV108*1),2)*BS108),2))</f>
        <v>0</v>
      </c>
      <c r="CT108" s="2">
        <f t="shared" si="88"/>
        <v>0</v>
      </c>
      <c r="CU108" s="2">
        <f t="shared" si="89"/>
        <v>0</v>
      </c>
      <c r="CV108" s="2">
        <f t="shared" si="90"/>
        <v>0</v>
      </c>
      <c r="CW108" s="2">
        <f t="shared" si="91"/>
        <v>0</v>
      </c>
      <c r="CX108" s="2">
        <f t="shared" si="92"/>
        <v>0</v>
      </c>
      <c r="CY108" s="2">
        <f t="shared" ref="CY108:CY123" si="127">(ROUND((((S108+ROUND((ROUND(((EU108)*AV108*1),2)*BS108),2))*AT108)/100),2)+ROUND(((ROUND((ROUND(((AE108-(EU108))*AV108*1),2)*BS108),2)*AT108)/100),2))</f>
        <v>0</v>
      </c>
      <c r="CZ108" s="2">
        <f t="shared" ref="CZ108:CZ123" si="128">(ROUND((((S108+ROUND((ROUND(((EU108)*AV108*1),2)*BS108),2))*AU108)/100),2)+ROUND(((ROUND((ROUND(((AE108-(EU108))*AV108*1),2)*BS108),2)*AU108)/100),2))</f>
        <v>0</v>
      </c>
      <c r="DA108" s="2"/>
      <c r="DB108" s="2"/>
      <c r="DC108" s="2" t="s">
        <v>3</v>
      </c>
      <c r="DD108" s="2" t="s">
        <v>3</v>
      </c>
      <c r="DE108" s="2" t="s">
        <v>3</v>
      </c>
      <c r="DF108" s="2" t="s">
        <v>3</v>
      </c>
      <c r="DG108" s="2" t="s">
        <v>3</v>
      </c>
      <c r="DH108" s="2" t="s">
        <v>3</v>
      </c>
      <c r="DI108" s="2" t="s">
        <v>3</v>
      </c>
      <c r="DJ108" s="2" t="s">
        <v>3</v>
      </c>
      <c r="DK108" s="2" t="s">
        <v>3</v>
      </c>
      <c r="DL108" s="2" t="s">
        <v>3</v>
      </c>
      <c r="DM108" s="2" t="s">
        <v>3</v>
      </c>
      <c r="DN108" s="2">
        <v>0</v>
      </c>
      <c r="DO108" s="2">
        <v>0</v>
      </c>
      <c r="DP108" s="2">
        <v>1</v>
      </c>
      <c r="DQ108" s="2">
        <v>1</v>
      </c>
      <c r="DR108" s="2"/>
      <c r="DS108" s="2"/>
      <c r="DT108" s="2"/>
      <c r="DU108" s="2">
        <v>1010</v>
      </c>
      <c r="DV108" s="2" t="s">
        <v>35</v>
      </c>
      <c r="DW108" s="2" t="s">
        <v>35</v>
      </c>
      <c r="DX108" s="2">
        <v>1</v>
      </c>
      <c r="DY108" s="2"/>
      <c r="DZ108" s="2" t="s">
        <v>3</v>
      </c>
      <c r="EA108" s="2" t="s">
        <v>3</v>
      </c>
      <c r="EB108" s="2" t="s">
        <v>3</v>
      </c>
      <c r="EC108" s="2" t="s">
        <v>3</v>
      </c>
      <c r="ED108" s="2"/>
      <c r="EE108" s="2">
        <v>85635395</v>
      </c>
      <c r="EF108" s="2">
        <v>30</v>
      </c>
      <c r="EG108" s="2" t="s">
        <v>28</v>
      </c>
      <c r="EH108" s="2">
        <v>0</v>
      </c>
      <c r="EI108" s="2" t="s">
        <v>3</v>
      </c>
      <c r="EJ108" s="2">
        <v>1</v>
      </c>
      <c r="EK108" s="2">
        <v>23</v>
      </c>
      <c r="EL108" s="2" t="s">
        <v>29</v>
      </c>
      <c r="EM108" s="2" t="s">
        <v>30</v>
      </c>
      <c r="EN108" s="2"/>
      <c r="EO108" s="2" t="s">
        <v>3</v>
      </c>
      <c r="EP108" s="2"/>
      <c r="EQ108" s="2">
        <v>0</v>
      </c>
      <c r="ER108" s="2">
        <v>0</v>
      </c>
      <c r="ES108" s="2">
        <v>444.71000000000004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>
        <v>0</v>
      </c>
      <c r="FR108" s="2">
        <v>0</v>
      </c>
      <c r="FS108" s="2">
        <v>0</v>
      </c>
      <c r="FT108" s="2"/>
      <c r="FU108" s="2"/>
      <c r="FV108" s="2"/>
      <c r="FW108" s="2"/>
      <c r="FX108" s="2">
        <v>109</v>
      </c>
      <c r="FY108" s="2">
        <v>61</v>
      </c>
      <c r="FZ108" s="2"/>
      <c r="GA108" s="2" t="s">
        <v>146</v>
      </c>
      <c r="GB108" s="2"/>
      <c r="GC108" s="2"/>
      <c r="GD108" s="2">
        <v>1</v>
      </c>
      <c r="GE108" s="2"/>
      <c r="GF108" s="2">
        <v>1043833282</v>
      </c>
      <c r="GG108" s="2">
        <v>2</v>
      </c>
      <c r="GH108" s="2">
        <v>4</v>
      </c>
      <c r="GI108" s="2">
        <v>-2</v>
      </c>
      <c r="GJ108" s="2">
        <v>0</v>
      </c>
      <c r="GK108" s="2">
        <v>0</v>
      </c>
      <c r="GL108" s="2">
        <f t="shared" si="93"/>
        <v>0</v>
      </c>
      <c r="GM108" s="2">
        <f t="shared" si="94"/>
        <v>444.71</v>
      </c>
      <c r="GN108" s="2">
        <f t="shared" si="95"/>
        <v>444.71</v>
      </c>
      <c r="GO108" s="2">
        <f t="shared" si="96"/>
        <v>0</v>
      </c>
      <c r="GP108" s="2">
        <f t="shared" si="97"/>
        <v>0</v>
      </c>
      <c r="GQ108" s="2"/>
      <c r="GR108" s="2">
        <v>0</v>
      </c>
      <c r="GS108" s="2">
        <v>2</v>
      </c>
      <c r="GT108" s="2">
        <v>0</v>
      </c>
      <c r="GU108" s="2" t="s">
        <v>3</v>
      </c>
      <c r="GV108" s="2">
        <f t="shared" si="98"/>
        <v>0</v>
      </c>
      <c r="GW108" s="2">
        <v>1</v>
      </c>
      <c r="GX108" s="2">
        <f t="shared" si="99"/>
        <v>0</v>
      </c>
      <c r="GY108" s="2"/>
      <c r="GZ108" s="2"/>
      <c r="HA108" s="2">
        <v>0</v>
      </c>
      <c r="HB108" s="2">
        <v>0</v>
      </c>
      <c r="HC108" s="2">
        <f t="shared" si="100"/>
        <v>0</v>
      </c>
      <c r="HD108" s="2"/>
      <c r="HE108" s="2" t="s">
        <v>37</v>
      </c>
      <c r="HF108" s="2" t="s">
        <v>38</v>
      </c>
      <c r="HG108" s="2"/>
      <c r="HH108" s="2"/>
      <c r="HI108" s="2"/>
      <c r="HJ108" s="2"/>
      <c r="HK108" s="2"/>
      <c r="HL108" s="2"/>
      <c r="HM108" s="2" t="s">
        <v>3</v>
      </c>
      <c r="HN108" s="2" t="s">
        <v>3</v>
      </c>
      <c r="HO108" s="2" t="s">
        <v>3</v>
      </c>
      <c r="HP108" s="2" t="s">
        <v>3</v>
      </c>
      <c r="HQ108" s="2" t="s">
        <v>3</v>
      </c>
      <c r="HR108" s="2"/>
      <c r="HS108" s="2">
        <v>0</v>
      </c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>
        <v>0</v>
      </c>
      <c r="IL108" s="2"/>
      <c r="IM108" s="2"/>
      <c r="IN108" s="2"/>
      <c r="IO108" s="2"/>
      <c r="IP108" s="2"/>
      <c r="IQ108" s="2"/>
      <c r="IR108" s="2"/>
      <c r="IS108" s="2"/>
      <c r="IT108" s="2"/>
      <c r="IU108" s="2"/>
    </row>
    <row r="109" spans="1:255" x14ac:dyDescent="0.25">
      <c r="A109" s="3">
        <v>18</v>
      </c>
      <c r="B109" s="3">
        <v>1</v>
      </c>
      <c r="C109" s="3">
        <v>185</v>
      </c>
      <c r="E109" s="3" t="s">
        <v>143</v>
      </c>
      <c r="F109" s="3" t="s">
        <v>144</v>
      </c>
      <c r="G109" s="3" t="s">
        <v>145</v>
      </c>
      <c r="H109" s="3" t="s">
        <v>35</v>
      </c>
      <c r="I109" s="3">
        <f>I107*J109</f>
        <v>1</v>
      </c>
      <c r="J109" s="3">
        <v>8.3333333333333339</v>
      </c>
      <c r="K109" s="3">
        <v>8.3333329999999997</v>
      </c>
      <c r="O109" s="3">
        <f t="shared" si="76"/>
        <v>4375.95</v>
      </c>
      <c r="P109" s="3">
        <f t="shared" si="77"/>
        <v>4375.95</v>
      </c>
      <c r="Q109" s="3">
        <f t="shared" si="115"/>
        <v>0</v>
      </c>
      <c r="R109" s="3">
        <f t="shared" si="116"/>
        <v>0</v>
      </c>
      <c r="S109" s="3">
        <f t="shared" si="78"/>
        <v>0</v>
      </c>
      <c r="T109" s="3">
        <f t="shared" si="79"/>
        <v>0</v>
      </c>
      <c r="U109" s="3">
        <f t="shared" si="80"/>
        <v>0</v>
      </c>
      <c r="V109" s="3">
        <f t="shared" si="81"/>
        <v>0</v>
      </c>
      <c r="W109" s="3">
        <f t="shared" si="82"/>
        <v>0</v>
      </c>
      <c r="X109" s="3">
        <f t="shared" si="117"/>
        <v>0</v>
      </c>
      <c r="Y109" s="3">
        <f t="shared" si="118"/>
        <v>0</v>
      </c>
      <c r="AA109" s="3">
        <v>86551703</v>
      </c>
      <c r="AB109" s="3">
        <f t="shared" si="83"/>
        <v>444.71</v>
      </c>
      <c r="AC109" s="3">
        <f t="shared" si="119"/>
        <v>444.71</v>
      </c>
      <c r="AD109" s="3">
        <f t="shared" si="120"/>
        <v>0</v>
      </c>
      <c r="AE109" s="3">
        <f t="shared" si="121"/>
        <v>0</v>
      </c>
      <c r="AF109" s="3">
        <f t="shared" si="122"/>
        <v>0</v>
      </c>
      <c r="AG109" s="3">
        <f t="shared" si="84"/>
        <v>0</v>
      </c>
      <c r="AH109" s="3">
        <f t="shared" si="123"/>
        <v>0</v>
      </c>
      <c r="AI109" s="3">
        <f t="shared" si="124"/>
        <v>0</v>
      </c>
      <c r="AJ109" s="3">
        <f t="shared" si="85"/>
        <v>0</v>
      </c>
      <c r="AK109" s="3">
        <v>444.71000000000004</v>
      </c>
      <c r="AL109" s="3">
        <v>444.71000000000004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109</v>
      </c>
      <c r="AU109" s="3">
        <v>61</v>
      </c>
      <c r="AV109" s="3">
        <v>1</v>
      </c>
      <c r="AW109" s="3">
        <v>1</v>
      </c>
      <c r="AZ109" s="3">
        <v>1</v>
      </c>
      <c r="BA109" s="3">
        <v>1</v>
      </c>
      <c r="BB109" s="3">
        <v>1</v>
      </c>
      <c r="BC109" s="3">
        <v>9.84</v>
      </c>
      <c r="BD109" s="3" t="s">
        <v>3</v>
      </c>
      <c r="BE109" s="3" t="s">
        <v>3</v>
      </c>
      <c r="BF109" s="3" t="s">
        <v>3</v>
      </c>
      <c r="BG109" s="3" t="s">
        <v>3</v>
      </c>
      <c r="BH109" s="3">
        <v>3</v>
      </c>
      <c r="BI109" s="3">
        <v>1</v>
      </c>
      <c r="BJ109" s="3" t="s">
        <v>3</v>
      </c>
      <c r="BM109" s="3">
        <v>23</v>
      </c>
      <c r="BN109" s="3">
        <v>0</v>
      </c>
      <c r="BO109" s="3" t="s">
        <v>3</v>
      </c>
      <c r="BP109" s="3">
        <v>0</v>
      </c>
      <c r="BQ109" s="3">
        <v>30</v>
      </c>
      <c r="BR109" s="3">
        <v>0</v>
      </c>
      <c r="BS109" s="3">
        <v>1</v>
      </c>
      <c r="BT109" s="3">
        <v>1</v>
      </c>
      <c r="BU109" s="3">
        <v>1</v>
      </c>
      <c r="BV109" s="3">
        <v>1</v>
      </c>
      <c r="BW109" s="3">
        <v>1</v>
      </c>
      <c r="BX109" s="3">
        <v>1</v>
      </c>
      <c r="BY109" s="3" t="s">
        <v>3</v>
      </c>
      <c r="BZ109" s="3">
        <v>109</v>
      </c>
      <c r="CA109" s="3">
        <v>61</v>
      </c>
      <c r="CB109" s="3" t="s">
        <v>3</v>
      </c>
      <c r="CE109" s="3">
        <v>1566</v>
      </c>
      <c r="CF109" s="3">
        <v>0</v>
      </c>
      <c r="CG109" s="3">
        <v>0</v>
      </c>
      <c r="CM109" s="3">
        <v>0</v>
      </c>
      <c r="CN109" s="3" t="s">
        <v>3</v>
      </c>
      <c r="CO109" s="3">
        <v>0</v>
      </c>
      <c r="CP109" s="3">
        <f t="shared" si="86"/>
        <v>4375.95</v>
      </c>
      <c r="CQ109" s="3">
        <f t="shared" si="87"/>
        <v>4375.95</v>
      </c>
      <c r="CR109" s="3">
        <f t="shared" si="125"/>
        <v>0</v>
      </c>
      <c r="CS109" s="3">
        <f t="shared" si="126"/>
        <v>0</v>
      </c>
      <c r="CT109" s="3">
        <f t="shared" si="88"/>
        <v>0</v>
      </c>
      <c r="CU109" s="3">
        <f t="shared" si="89"/>
        <v>0</v>
      </c>
      <c r="CV109" s="3">
        <f t="shared" si="90"/>
        <v>0</v>
      </c>
      <c r="CW109" s="3">
        <f t="shared" si="91"/>
        <v>0</v>
      </c>
      <c r="CX109" s="3">
        <f t="shared" si="92"/>
        <v>0</v>
      </c>
      <c r="CY109" s="3">
        <f t="shared" si="127"/>
        <v>0</v>
      </c>
      <c r="CZ109" s="3">
        <f t="shared" si="128"/>
        <v>0</v>
      </c>
      <c r="DC109" s="3" t="s">
        <v>3</v>
      </c>
      <c r="DD109" s="3" t="s">
        <v>3</v>
      </c>
      <c r="DE109" s="3" t="s">
        <v>3</v>
      </c>
      <c r="DF109" s="3" t="s">
        <v>3</v>
      </c>
      <c r="DG109" s="3" t="s">
        <v>3</v>
      </c>
      <c r="DH109" s="3" t="s">
        <v>3</v>
      </c>
      <c r="DI109" s="3" t="s">
        <v>3</v>
      </c>
      <c r="DJ109" s="3" t="s">
        <v>3</v>
      </c>
      <c r="DK109" s="3" t="s">
        <v>3</v>
      </c>
      <c r="DL109" s="3" t="s">
        <v>3</v>
      </c>
      <c r="DM109" s="3" t="s">
        <v>3</v>
      </c>
      <c r="DN109" s="3">
        <v>0</v>
      </c>
      <c r="DO109" s="3">
        <v>0</v>
      </c>
      <c r="DP109" s="3">
        <v>1</v>
      </c>
      <c r="DQ109" s="3">
        <v>1</v>
      </c>
      <c r="DU109" s="3">
        <v>1010</v>
      </c>
      <c r="DV109" s="3" t="s">
        <v>35</v>
      </c>
      <c r="DW109" s="3" t="s">
        <v>35</v>
      </c>
      <c r="DX109" s="3">
        <v>1</v>
      </c>
      <c r="DZ109" s="3" t="s">
        <v>3</v>
      </c>
      <c r="EA109" s="3" t="s">
        <v>3</v>
      </c>
      <c r="EB109" s="3" t="s">
        <v>3</v>
      </c>
      <c r="EC109" s="3" t="s">
        <v>3</v>
      </c>
      <c r="EE109" s="3">
        <v>85635395</v>
      </c>
      <c r="EF109" s="3">
        <v>30</v>
      </c>
      <c r="EG109" s="3" t="s">
        <v>28</v>
      </c>
      <c r="EH109" s="3">
        <v>0</v>
      </c>
      <c r="EI109" s="3" t="s">
        <v>3</v>
      </c>
      <c r="EJ109" s="3">
        <v>1</v>
      </c>
      <c r="EK109" s="3">
        <v>23</v>
      </c>
      <c r="EL109" s="3" t="s">
        <v>29</v>
      </c>
      <c r="EM109" s="3" t="s">
        <v>30</v>
      </c>
      <c r="EO109" s="3" t="s">
        <v>3</v>
      </c>
      <c r="EQ109" s="3">
        <v>0</v>
      </c>
      <c r="ER109" s="3">
        <v>444.71000000000004</v>
      </c>
      <c r="ES109" s="3">
        <v>444.71000000000004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Z109" s="3">
        <v>5</v>
      </c>
      <c r="FC109" s="3">
        <v>1</v>
      </c>
      <c r="FD109" s="3">
        <v>18</v>
      </c>
      <c r="FF109" s="3">
        <v>5234</v>
      </c>
      <c r="FQ109" s="3">
        <v>0</v>
      </c>
      <c r="FR109" s="3">
        <v>0</v>
      </c>
      <c r="FS109" s="3">
        <v>0</v>
      </c>
      <c r="FX109" s="3">
        <v>109</v>
      </c>
      <c r="FY109" s="3">
        <v>61</v>
      </c>
      <c r="GA109" s="3" t="s">
        <v>146</v>
      </c>
      <c r="GD109" s="3">
        <v>1</v>
      </c>
      <c r="GF109" s="3">
        <v>1043833282</v>
      </c>
      <c r="GG109" s="3">
        <v>2</v>
      </c>
      <c r="GH109" s="3">
        <v>3</v>
      </c>
      <c r="GI109" s="3">
        <v>5</v>
      </c>
      <c r="GJ109" s="3">
        <v>0</v>
      </c>
      <c r="GK109" s="3">
        <v>0</v>
      </c>
      <c r="GL109" s="3">
        <f t="shared" si="93"/>
        <v>0</v>
      </c>
      <c r="GM109" s="3">
        <f t="shared" si="94"/>
        <v>4375.95</v>
      </c>
      <c r="GN109" s="3">
        <f t="shared" si="95"/>
        <v>4375.95</v>
      </c>
      <c r="GO109" s="3">
        <f t="shared" si="96"/>
        <v>0</v>
      </c>
      <c r="GP109" s="3">
        <f t="shared" si="97"/>
        <v>0</v>
      </c>
      <c r="GR109" s="3">
        <v>1</v>
      </c>
      <c r="GS109" s="3">
        <v>1</v>
      </c>
      <c r="GT109" s="3">
        <v>0</v>
      </c>
      <c r="GU109" s="3" t="s">
        <v>3</v>
      </c>
      <c r="GV109" s="3">
        <f t="shared" si="98"/>
        <v>0</v>
      </c>
      <c r="GW109" s="3">
        <v>1</v>
      </c>
      <c r="GX109" s="3">
        <f t="shared" si="99"/>
        <v>0</v>
      </c>
      <c r="HA109" s="3">
        <v>0</v>
      </c>
      <c r="HB109" s="3">
        <v>0</v>
      </c>
      <c r="HC109" s="3">
        <f t="shared" si="100"/>
        <v>0</v>
      </c>
      <c r="HE109" s="3" t="s">
        <v>37</v>
      </c>
      <c r="HF109" s="3" t="s">
        <v>38</v>
      </c>
      <c r="HM109" s="3" t="s">
        <v>3</v>
      </c>
      <c r="HN109" s="3" t="s">
        <v>3</v>
      </c>
      <c r="HO109" s="3" t="s">
        <v>3</v>
      </c>
      <c r="HP109" s="3" t="s">
        <v>3</v>
      </c>
      <c r="HQ109" s="3" t="s">
        <v>3</v>
      </c>
      <c r="HS109" s="3">
        <v>0</v>
      </c>
      <c r="IK109" s="3">
        <v>0</v>
      </c>
    </row>
    <row r="110" spans="1:255" x14ac:dyDescent="0.25">
      <c r="A110" s="2">
        <v>18</v>
      </c>
      <c r="B110" s="2">
        <v>1</v>
      </c>
      <c r="C110" s="2">
        <v>172</v>
      </c>
      <c r="D110" s="2"/>
      <c r="E110" s="2" t="s">
        <v>147</v>
      </c>
      <c r="F110" s="2" t="s">
        <v>123</v>
      </c>
      <c r="G110" s="2" t="s">
        <v>124</v>
      </c>
      <c r="H110" s="2" t="s">
        <v>35</v>
      </c>
      <c r="I110" s="2">
        <f>I106*J110</f>
        <v>2</v>
      </c>
      <c r="J110" s="2">
        <v>16.666666666666668</v>
      </c>
      <c r="K110" s="2">
        <v>16.666667</v>
      </c>
      <c r="L110" s="2"/>
      <c r="M110" s="2"/>
      <c r="N110" s="2"/>
      <c r="O110" s="2">
        <f t="shared" si="76"/>
        <v>1420.12</v>
      </c>
      <c r="P110" s="2">
        <f t="shared" si="77"/>
        <v>1420.12</v>
      </c>
      <c r="Q110" s="2">
        <f t="shared" si="115"/>
        <v>0</v>
      </c>
      <c r="R110" s="2">
        <f t="shared" si="116"/>
        <v>0</v>
      </c>
      <c r="S110" s="2">
        <f t="shared" si="78"/>
        <v>0</v>
      </c>
      <c r="T110" s="2">
        <f t="shared" si="79"/>
        <v>0</v>
      </c>
      <c r="U110" s="2">
        <f t="shared" si="80"/>
        <v>0</v>
      </c>
      <c r="V110" s="2">
        <f t="shared" si="81"/>
        <v>0</v>
      </c>
      <c r="W110" s="2">
        <f t="shared" si="82"/>
        <v>0</v>
      </c>
      <c r="X110" s="2">
        <f t="shared" si="117"/>
        <v>0</v>
      </c>
      <c r="Y110" s="2">
        <f t="shared" si="118"/>
        <v>0</v>
      </c>
      <c r="Z110" s="2"/>
      <c r="AA110" s="2">
        <v>86551701</v>
      </c>
      <c r="AB110" s="2">
        <f t="shared" si="83"/>
        <v>710.06</v>
      </c>
      <c r="AC110" s="2">
        <f t="shared" si="119"/>
        <v>710.06</v>
      </c>
      <c r="AD110" s="2">
        <f t="shared" si="120"/>
        <v>0</v>
      </c>
      <c r="AE110" s="2">
        <f t="shared" si="121"/>
        <v>0</v>
      </c>
      <c r="AF110" s="2">
        <f t="shared" si="122"/>
        <v>0</v>
      </c>
      <c r="AG110" s="2">
        <f t="shared" si="84"/>
        <v>0</v>
      </c>
      <c r="AH110" s="2">
        <f t="shared" si="123"/>
        <v>0</v>
      </c>
      <c r="AI110" s="2">
        <f t="shared" si="124"/>
        <v>0</v>
      </c>
      <c r="AJ110" s="2">
        <f t="shared" si="85"/>
        <v>0</v>
      </c>
      <c r="AK110" s="2">
        <v>710.06</v>
      </c>
      <c r="AL110" s="2">
        <v>710.06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109</v>
      </c>
      <c r="AU110" s="2">
        <v>61</v>
      </c>
      <c r="AV110" s="2">
        <v>1</v>
      </c>
      <c r="AW110" s="2">
        <v>1</v>
      </c>
      <c r="AX110" s="2"/>
      <c r="AY110" s="2"/>
      <c r="AZ110" s="2">
        <v>1</v>
      </c>
      <c r="BA110" s="2">
        <v>1</v>
      </c>
      <c r="BB110" s="2">
        <v>1</v>
      </c>
      <c r="BC110" s="2">
        <v>1</v>
      </c>
      <c r="BD110" s="2" t="s">
        <v>3</v>
      </c>
      <c r="BE110" s="2" t="s">
        <v>3</v>
      </c>
      <c r="BF110" s="2" t="s">
        <v>3</v>
      </c>
      <c r="BG110" s="2" t="s">
        <v>3</v>
      </c>
      <c r="BH110" s="2">
        <v>3</v>
      </c>
      <c r="BI110" s="2">
        <v>1</v>
      </c>
      <c r="BJ110" s="2" t="s">
        <v>3</v>
      </c>
      <c r="BK110" s="2"/>
      <c r="BL110" s="2"/>
      <c r="BM110" s="2">
        <v>23</v>
      </c>
      <c r="BN110" s="2">
        <v>0</v>
      </c>
      <c r="BO110" s="2" t="s">
        <v>3</v>
      </c>
      <c r="BP110" s="2">
        <v>0</v>
      </c>
      <c r="BQ110" s="2">
        <v>30</v>
      </c>
      <c r="BR110" s="2">
        <v>0</v>
      </c>
      <c r="BS110" s="2">
        <v>1</v>
      </c>
      <c r="BT110" s="2">
        <v>1</v>
      </c>
      <c r="BU110" s="2">
        <v>1</v>
      </c>
      <c r="BV110" s="2">
        <v>1</v>
      </c>
      <c r="BW110" s="2">
        <v>1</v>
      </c>
      <c r="BX110" s="2">
        <v>1</v>
      </c>
      <c r="BY110" s="2" t="s">
        <v>3</v>
      </c>
      <c r="BZ110" s="2">
        <v>109</v>
      </c>
      <c r="CA110" s="2">
        <v>61</v>
      </c>
      <c r="CB110" s="2" t="s">
        <v>3</v>
      </c>
      <c r="CC110" s="2"/>
      <c r="CD110" s="2"/>
      <c r="CE110" s="2">
        <v>1566</v>
      </c>
      <c r="CF110" s="2">
        <v>0</v>
      </c>
      <c r="CG110" s="2">
        <v>0</v>
      </c>
      <c r="CH110" s="2"/>
      <c r="CI110" s="2"/>
      <c r="CJ110" s="2"/>
      <c r="CK110" s="2"/>
      <c r="CL110" s="2"/>
      <c r="CM110" s="2">
        <v>0</v>
      </c>
      <c r="CN110" s="2" t="s">
        <v>3</v>
      </c>
      <c r="CO110" s="2">
        <v>0</v>
      </c>
      <c r="CP110" s="2">
        <f t="shared" si="86"/>
        <v>1420.12</v>
      </c>
      <c r="CQ110" s="2">
        <f t="shared" si="87"/>
        <v>710.06</v>
      </c>
      <c r="CR110" s="2">
        <f t="shared" si="125"/>
        <v>0</v>
      </c>
      <c r="CS110" s="2">
        <f t="shared" si="126"/>
        <v>0</v>
      </c>
      <c r="CT110" s="2">
        <f t="shared" si="88"/>
        <v>0</v>
      </c>
      <c r="CU110" s="2">
        <f t="shared" si="89"/>
        <v>0</v>
      </c>
      <c r="CV110" s="2">
        <f t="shared" si="90"/>
        <v>0</v>
      </c>
      <c r="CW110" s="2">
        <f t="shared" si="91"/>
        <v>0</v>
      </c>
      <c r="CX110" s="2">
        <f t="shared" si="92"/>
        <v>0</v>
      </c>
      <c r="CY110" s="2">
        <f t="shared" si="127"/>
        <v>0</v>
      </c>
      <c r="CZ110" s="2">
        <f t="shared" si="128"/>
        <v>0</v>
      </c>
      <c r="DA110" s="2"/>
      <c r="DB110" s="2"/>
      <c r="DC110" s="2" t="s">
        <v>3</v>
      </c>
      <c r="DD110" s="2" t="s">
        <v>3</v>
      </c>
      <c r="DE110" s="2" t="s">
        <v>3</v>
      </c>
      <c r="DF110" s="2" t="s">
        <v>3</v>
      </c>
      <c r="DG110" s="2" t="s">
        <v>3</v>
      </c>
      <c r="DH110" s="2" t="s">
        <v>3</v>
      </c>
      <c r="DI110" s="2" t="s">
        <v>3</v>
      </c>
      <c r="DJ110" s="2" t="s">
        <v>3</v>
      </c>
      <c r="DK110" s="2" t="s">
        <v>3</v>
      </c>
      <c r="DL110" s="2" t="s">
        <v>3</v>
      </c>
      <c r="DM110" s="2" t="s">
        <v>3</v>
      </c>
      <c r="DN110" s="2">
        <v>0</v>
      </c>
      <c r="DO110" s="2">
        <v>0</v>
      </c>
      <c r="DP110" s="2">
        <v>1</v>
      </c>
      <c r="DQ110" s="2">
        <v>1</v>
      </c>
      <c r="DR110" s="2"/>
      <c r="DS110" s="2"/>
      <c r="DT110" s="2"/>
      <c r="DU110" s="2">
        <v>1010</v>
      </c>
      <c r="DV110" s="2" t="s">
        <v>35</v>
      </c>
      <c r="DW110" s="2" t="s">
        <v>35</v>
      </c>
      <c r="DX110" s="2">
        <v>1</v>
      </c>
      <c r="DY110" s="2"/>
      <c r="DZ110" s="2" t="s">
        <v>3</v>
      </c>
      <c r="EA110" s="2" t="s">
        <v>3</v>
      </c>
      <c r="EB110" s="2" t="s">
        <v>3</v>
      </c>
      <c r="EC110" s="2" t="s">
        <v>3</v>
      </c>
      <c r="ED110" s="2"/>
      <c r="EE110" s="2">
        <v>85635395</v>
      </c>
      <c r="EF110" s="2">
        <v>30</v>
      </c>
      <c r="EG110" s="2" t="s">
        <v>28</v>
      </c>
      <c r="EH110" s="2">
        <v>0</v>
      </c>
      <c r="EI110" s="2" t="s">
        <v>3</v>
      </c>
      <c r="EJ110" s="2">
        <v>1</v>
      </c>
      <c r="EK110" s="2">
        <v>23</v>
      </c>
      <c r="EL110" s="2" t="s">
        <v>29</v>
      </c>
      <c r="EM110" s="2" t="s">
        <v>30</v>
      </c>
      <c r="EN110" s="2"/>
      <c r="EO110" s="2" t="s">
        <v>3</v>
      </c>
      <c r="EP110" s="2"/>
      <c r="EQ110" s="2">
        <v>0</v>
      </c>
      <c r="ER110" s="2">
        <v>0</v>
      </c>
      <c r="ES110" s="2">
        <v>710.06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>
        <v>0</v>
      </c>
      <c r="FR110" s="2">
        <v>0</v>
      </c>
      <c r="FS110" s="2">
        <v>0</v>
      </c>
      <c r="FT110" s="2"/>
      <c r="FU110" s="2"/>
      <c r="FV110" s="2"/>
      <c r="FW110" s="2"/>
      <c r="FX110" s="2">
        <v>109</v>
      </c>
      <c r="FY110" s="2">
        <v>61</v>
      </c>
      <c r="FZ110" s="2"/>
      <c r="GA110" s="2" t="s">
        <v>125</v>
      </c>
      <c r="GB110" s="2"/>
      <c r="GC110" s="2"/>
      <c r="GD110" s="2">
        <v>1</v>
      </c>
      <c r="GE110" s="2"/>
      <c r="GF110" s="2">
        <v>1210505099</v>
      </c>
      <c r="GG110" s="2">
        <v>2</v>
      </c>
      <c r="GH110" s="2">
        <v>4</v>
      </c>
      <c r="GI110" s="2">
        <v>-2</v>
      </c>
      <c r="GJ110" s="2">
        <v>0</v>
      </c>
      <c r="GK110" s="2">
        <v>0</v>
      </c>
      <c r="GL110" s="2">
        <f t="shared" si="93"/>
        <v>0</v>
      </c>
      <c r="GM110" s="2">
        <f t="shared" si="94"/>
        <v>1420.12</v>
      </c>
      <c r="GN110" s="2">
        <f t="shared" si="95"/>
        <v>1420.12</v>
      </c>
      <c r="GO110" s="2">
        <f t="shared" si="96"/>
        <v>0</v>
      </c>
      <c r="GP110" s="2">
        <f t="shared" si="97"/>
        <v>0</v>
      </c>
      <c r="GQ110" s="2"/>
      <c r="GR110" s="2">
        <v>0</v>
      </c>
      <c r="GS110" s="2">
        <v>2</v>
      </c>
      <c r="GT110" s="2">
        <v>0</v>
      </c>
      <c r="GU110" s="2" t="s">
        <v>3</v>
      </c>
      <c r="GV110" s="2">
        <f t="shared" si="98"/>
        <v>0</v>
      </c>
      <c r="GW110" s="2">
        <v>1</v>
      </c>
      <c r="GX110" s="2">
        <f t="shared" si="99"/>
        <v>0</v>
      </c>
      <c r="GY110" s="2"/>
      <c r="GZ110" s="2"/>
      <c r="HA110" s="2">
        <v>0</v>
      </c>
      <c r="HB110" s="2">
        <v>0</v>
      </c>
      <c r="HC110" s="2">
        <f t="shared" si="100"/>
        <v>0</v>
      </c>
      <c r="HD110" s="2"/>
      <c r="HE110" s="2" t="s">
        <v>37</v>
      </c>
      <c r="HF110" s="2" t="s">
        <v>38</v>
      </c>
      <c r="HG110" s="2"/>
      <c r="HH110" s="2"/>
      <c r="HI110" s="2"/>
      <c r="HJ110" s="2"/>
      <c r="HK110" s="2"/>
      <c r="HL110" s="2"/>
      <c r="HM110" s="2" t="s">
        <v>3</v>
      </c>
      <c r="HN110" s="2" t="s">
        <v>3</v>
      </c>
      <c r="HO110" s="2" t="s">
        <v>3</v>
      </c>
      <c r="HP110" s="2" t="s">
        <v>3</v>
      </c>
      <c r="HQ110" s="2" t="s">
        <v>3</v>
      </c>
      <c r="HR110" s="2"/>
      <c r="HS110" s="2">
        <v>0</v>
      </c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>
        <v>0</v>
      </c>
      <c r="IL110" s="2"/>
      <c r="IM110" s="2"/>
      <c r="IN110" s="2"/>
      <c r="IO110" s="2"/>
      <c r="IP110" s="2"/>
      <c r="IQ110" s="2"/>
      <c r="IR110" s="2"/>
      <c r="IS110" s="2"/>
      <c r="IT110" s="2"/>
      <c r="IU110" s="2"/>
    </row>
    <row r="111" spans="1:255" x14ac:dyDescent="0.25">
      <c r="A111" s="3">
        <v>18</v>
      </c>
      <c r="B111" s="3">
        <v>1</v>
      </c>
      <c r="C111" s="3">
        <v>189</v>
      </c>
      <c r="E111" s="3" t="s">
        <v>147</v>
      </c>
      <c r="F111" s="3" t="s">
        <v>123</v>
      </c>
      <c r="G111" s="3" t="s">
        <v>124</v>
      </c>
      <c r="H111" s="3" t="s">
        <v>35</v>
      </c>
      <c r="I111" s="3">
        <f>I107*J111</f>
        <v>2</v>
      </c>
      <c r="J111" s="3">
        <v>16.666666666666668</v>
      </c>
      <c r="K111" s="3">
        <v>16.666667</v>
      </c>
      <c r="O111" s="3">
        <f t="shared" si="76"/>
        <v>13973.98</v>
      </c>
      <c r="P111" s="3">
        <f t="shared" si="77"/>
        <v>13973.98</v>
      </c>
      <c r="Q111" s="3">
        <f t="shared" si="115"/>
        <v>0</v>
      </c>
      <c r="R111" s="3">
        <f t="shared" si="116"/>
        <v>0</v>
      </c>
      <c r="S111" s="3">
        <f t="shared" si="78"/>
        <v>0</v>
      </c>
      <c r="T111" s="3">
        <f t="shared" si="79"/>
        <v>0</v>
      </c>
      <c r="U111" s="3">
        <f t="shared" si="80"/>
        <v>0</v>
      </c>
      <c r="V111" s="3">
        <f t="shared" si="81"/>
        <v>0</v>
      </c>
      <c r="W111" s="3">
        <f t="shared" si="82"/>
        <v>0</v>
      </c>
      <c r="X111" s="3">
        <f t="shared" si="117"/>
        <v>0</v>
      </c>
      <c r="Y111" s="3">
        <f t="shared" si="118"/>
        <v>0</v>
      </c>
      <c r="AA111" s="3">
        <v>86551703</v>
      </c>
      <c r="AB111" s="3">
        <f t="shared" si="83"/>
        <v>710.06</v>
      </c>
      <c r="AC111" s="3">
        <f t="shared" si="119"/>
        <v>710.06</v>
      </c>
      <c r="AD111" s="3">
        <f t="shared" si="120"/>
        <v>0</v>
      </c>
      <c r="AE111" s="3">
        <f t="shared" si="121"/>
        <v>0</v>
      </c>
      <c r="AF111" s="3">
        <f t="shared" si="122"/>
        <v>0</v>
      </c>
      <c r="AG111" s="3">
        <f t="shared" si="84"/>
        <v>0</v>
      </c>
      <c r="AH111" s="3">
        <f t="shared" si="123"/>
        <v>0</v>
      </c>
      <c r="AI111" s="3">
        <f t="shared" si="124"/>
        <v>0</v>
      </c>
      <c r="AJ111" s="3">
        <f t="shared" si="85"/>
        <v>0</v>
      </c>
      <c r="AK111" s="3">
        <v>710.06</v>
      </c>
      <c r="AL111" s="3">
        <v>710.06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109</v>
      </c>
      <c r="AU111" s="3">
        <v>61</v>
      </c>
      <c r="AV111" s="3">
        <v>1</v>
      </c>
      <c r="AW111" s="3">
        <v>1</v>
      </c>
      <c r="AZ111" s="3">
        <v>1</v>
      </c>
      <c r="BA111" s="3">
        <v>1</v>
      </c>
      <c r="BB111" s="3">
        <v>1</v>
      </c>
      <c r="BC111" s="3">
        <v>9.84</v>
      </c>
      <c r="BD111" s="3" t="s">
        <v>3</v>
      </c>
      <c r="BE111" s="3" t="s">
        <v>3</v>
      </c>
      <c r="BF111" s="3" t="s">
        <v>3</v>
      </c>
      <c r="BG111" s="3" t="s">
        <v>3</v>
      </c>
      <c r="BH111" s="3">
        <v>3</v>
      </c>
      <c r="BI111" s="3">
        <v>1</v>
      </c>
      <c r="BJ111" s="3" t="s">
        <v>3</v>
      </c>
      <c r="BM111" s="3">
        <v>23</v>
      </c>
      <c r="BN111" s="3">
        <v>0</v>
      </c>
      <c r="BO111" s="3" t="s">
        <v>3</v>
      </c>
      <c r="BP111" s="3">
        <v>0</v>
      </c>
      <c r="BQ111" s="3">
        <v>30</v>
      </c>
      <c r="BR111" s="3">
        <v>0</v>
      </c>
      <c r="BS111" s="3">
        <v>1</v>
      </c>
      <c r="BT111" s="3">
        <v>1</v>
      </c>
      <c r="BU111" s="3">
        <v>1</v>
      </c>
      <c r="BV111" s="3">
        <v>1</v>
      </c>
      <c r="BW111" s="3">
        <v>1</v>
      </c>
      <c r="BX111" s="3">
        <v>1</v>
      </c>
      <c r="BY111" s="3" t="s">
        <v>3</v>
      </c>
      <c r="BZ111" s="3">
        <v>109</v>
      </c>
      <c r="CA111" s="3">
        <v>61</v>
      </c>
      <c r="CB111" s="3" t="s">
        <v>3</v>
      </c>
      <c r="CE111" s="3">
        <v>1566</v>
      </c>
      <c r="CF111" s="3">
        <v>0</v>
      </c>
      <c r="CG111" s="3">
        <v>0</v>
      </c>
      <c r="CM111" s="3">
        <v>0</v>
      </c>
      <c r="CN111" s="3" t="s">
        <v>3</v>
      </c>
      <c r="CO111" s="3">
        <v>0</v>
      </c>
      <c r="CP111" s="3">
        <f t="shared" si="86"/>
        <v>13973.98</v>
      </c>
      <c r="CQ111" s="3">
        <f t="shared" si="87"/>
        <v>6986.99</v>
      </c>
      <c r="CR111" s="3">
        <f t="shared" si="125"/>
        <v>0</v>
      </c>
      <c r="CS111" s="3">
        <f t="shared" si="126"/>
        <v>0</v>
      </c>
      <c r="CT111" s="3">
        <f t="shared" si="88"/>
        <v>0</v>
      </c>
      <c r="CU111" s="3">
        <f t="shared" si="89"/>
        <v>0</v>
      </c>
      <c r="CV111" s="3">
        <f t="shared" si="90"/>
        <v>0</v>
      </c>
      <c r="CW111" s="3">
        <f t="shared" si="91"/>
        <v>0</v>
      </c>
      <c r="CX111" s="3">
        <f t="shared" si="92"/>
        <v>0</v>
      </c>
      <c r="CY111" s="3">
        <f t="shared" si="127"/>
        <v>0</v>
      </c>
      <c r="CZ111" s="3">
        <f t="shared" si="128"/>
        <v>0</v>
      </c>
      <c r="DC111" s="3" t="s">
        <v>3</v>
      </c>
      <c r="DD111" s="3" t="s">
        <v>3</v>
      </c>
      <c r="DE111" s="3" t="s">
        <v>3</v>
      </c>
      <c r="DF111" s="3" t="s">
        <v>3</v>
      </c>
      <c r="DG111" s="3" t="s">
        <v>3</v>
      </c>
      <c r="DH111" s="3" t="s">
        <v>3</v>
      </c>
      <c r="DI111" s="3" t="s">
        <v>3</v>
      </c>
      <c r="DJ111" s="3" t="s">
        <v>3</v>
      </c>
      <c r="DK111" s="3" t="s">
        <v>3</v>
      </c>
      <c r="DL111" s="3" t="s">
        <v>3</v>
      </c>
      <c r="DM111" s="3" t="s">
        <v>3</v>
      </c>
      <c r="DN111" s="3">
        <v>0</v>
      </c>
      <c r="DO111" s="3">
        <v>0</v>
      </c>
      <c r="DP111" s="3">
        <v>1</v>
      </c>
      <c r="DQ111" s="3">
        <v>1</v>
      </c>
      <c r="DU111" s="3">
        <v>1010</v>
      </c>
      <c r="DV111" s="3" t="s">
        <v>35</v>
      </c>
      <c r="DW111" s="3" t="s">
        <v>35</v>
      </c>
      <c r="DX111" s="3">
        <v>1</v>
      </c>
      <c r="DZ111" s="3" t="s">
        <v>3</v>
      </c>
      <c r="EA111" s="3" t="s">
        <v>3</v>
      </c>
      <c r="EB111" s="3" t="s">
        <v>3</v>
      </c>
      <c r="EC111" s="3" t="s">
        <v>3</v>
      </c>
      <c r="EE111" s="3">
        <v>85635395</v>
      </c>
      <c r="EF111" s="3">
        <v>30</v>
      </c>
      <c r="EG111" s="3" t="s">
        <v>28</v>
      </c>
      <c r="EH111" s="3">
        <v>0</v>
      </c>
      <c r="EI111" s="3" t="s">
        <v>3</v>
      </c>
      <c r="EJ111" s="3">
        <v>1</v>
      </c>
      <c r="EK111" s="3">
        <v>23</v>
      </c>
      <c r="EL111" s="3" t="s">
        <v>29</v>
      </c>
      <c r="EM111" s="3" t="s">
        <v>30</v>
      </c>
      <c r="EO111" s="3" t="s">
        <v>3</v>
      </c>
      <c r="EQ111" s="3">
        <v>0</v>
      </c>
      <c r="ER111" s="3">
        <v>710.06</v>
      </c>
      <c r="ES111" s="3">
        <v>710.06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Z111" s="3">
        <v>5</v>
      </c>
      <c r="FC111" s="3">
        <v>1</v>
      </c>
      <c r="FD111" s="3">
        <v>18</v>
      </c>
      <c r="FF111" s="3">
        <v>8357</v>
      </c>
      <c r="FQ111" s="3">
        <v>0</v>
      </c>
      <c r="FR111" s="3">
        <v>0</v>
      </c>
      <c r="FS111" s="3">
        <v>0</v>
      </c>
      <c r="FX111" s="3">
        <v>109</v>
      </c>
      <c r="FY111" s="3">
        <v>61</v>
      </c>
      <c r="GA111" s="3" t="s">
        <v>125</v>
      </c>
      <c r="GD111" s="3">
        <v>1</v>
      </c>
      <c r="GF111" s="3">
        <v>1210505099</v>
      </c>
      <c r="GG111" s="3">
        <v>2</v>
      </c>
      <c r="GH111" s="3">
        <v>3</v>
      </c>
      <c r="GI111" s="3">
        <v>5</v>
      </c>
      <c r="GJ111" s="3">
        <v>0</v>
      </c>
      <c r="GK111" s="3">
        <v>0</v>
      </c>
      <c r="GL111" s="3">
        <f t="shared" si="93"/>
        <v>0</v>
      </c>
      <c r="GM111" s="3">
        <f t="shared" si="94"/>
        <v>13973.98</v>
      </c>
      <c r="GN111" s="3">
        <f t="shared" si="95"/>
        <v>13973.98</v>
      </c>
      <c r="GO111" s="3">
        <f t="shared" si="96"/>
        <v>0</v>
      </c>
      <c r="GP111" s="3">
        <f t="shared" si="97"/>
        <v>0</v>
      </c>
      <c r="GR111" s="3">
        <v>1</v>
      </c>
      <c r="GS111" s="3">
        <v>1</v>
      </c>
      <c r="GT111" s="3">
        <v>0</v>
      </c>
      <c r="GU111" s="3" t="s">
        <v>3</v>
      </c>
      <c r="GV111" s="3">
        <f t="shared" si="98"/>
        <v>0</v>
      </c>
      <c r="GW111" s="3">
        <v>1</v>
      </c>
      <c r="GX111" s="3">
        <f t="shared" si="99"/>
        <v>0</v>
      </c>
      <c r="HA111" s="3">
        <v>0</v>
      </c>
      <c r="HB111" s="3">
        <v>0</v>
      </c>
      <c r="HC111" s="3">
        <f t="shared" si="100"/>
        <v>0</v>
      </c>
      <c r="HE111" s="3" t="s">
        <v>37</v>
      </c>
      <c r="HF111" s="3" t="s">
        <v>38</v>
      </c>
      <c r="HM111" s="3" t="s">
        <v>3</v>
      </c>
      <c r="HN111" s="3" t="s">
        <v>3</v>
      </c>
      <c r="HO111" s="3" t="s">
        <v>3</v>
      </c>
      <c r="HP111" s="3" t="s">
        <v>3</v>
      </c>
      <c r="HQ111" s="3" t="s">
        <v>3</v>
      </c>
      <c r="HS111" s="3">
        <v>0</v>
      </c>
      <c r="IK111" s="3">
        <v>0</v>
      </c>
    </row>
    <row r="112" spans="1:255" x14ac:dyDescent="0.25">
      <c r="A112" s="2">
        <v>18</v>
      </c>
      <c r="B112" s="2">
        <v>1</v>
      </c>
      <c r="C112" s="2">
        <v>173</v>
      </c>
      <c r="D112" s="2"/>
      <c r="E112" s="2" t="s">
        <v>148</v>
      </c>
      <c r="F112" s="2" t="s">
        <v>127</v>
      </c>
      <c r="G112" s="2" t="s">
        <v>128</v>
      </c>
      <c r="H112" s="2" t="s">
        <v>35</v>
      </c>
      <c r="I112" s="2">
        <f>I106*J112</f>
        <v>4</v>
      </c>
      <c r="J112" s="2">
        <v>33.333333333333336</v>
      </c>
      <c r="K112" s="2">
        <v>33.333333000000003</v>
      </c>
      <c r="L112" s="2"/>
      <c r="M112" s="2"/>
      <c r="N112" s="2"/>
      <c r="O112" s="2">
        <f t="shared" si="76"/>
        <v>3131.84</v>
      </c>
      <c r="P112" s="2">
        <f t="shared" si="77"/>
        <v>3131.84</v>
      </c>
      <c r="Q112" s="2">
        <f t="shared" si="115"/>
        <v>0</v>
      </c>
      <c r="R112" s="2">
        <f t="shared" si="116"/>
        <v>0</v>
      </c>
      <c r="S112" s="2">
        <f t="shared" si="78"/>
        <v>0</v>
      </c>
      <c r="T112" s="2">
        <f t="shared" si="79"/>
        <v>0</v>
      </c>
      <c r="U112" s="2">
        <f t="shared" si="80"/>
        <v>0</v>
      </c>
      <c r="V112" s="2">
        <f t="shared" si="81"/>
        <v>0</v>
      </c>
      <c r="W112" s="2">
        <f t="shared" si="82"/>
        <v>0</v>
      </c>
      <c r="X112" s="2">
        <f t="shared" si="117"/>
        <v>0</v>
      </c>
      <c r="Y112" s="2">
        <f t="shared" si="118"/>
        <v>0</v>
      </c>
      <c r="Z112" s="2"/>
      <c r="AA112" s="2">
        <v>86551701</v>
      </c>
      <c r="AB112" s="2">
        <f t="shared" si="83"/>
        <v>782.96</v>
      </c>
      <c r="AC112" s="2">
        <f t="shared" si="119"/>
        <v>782.96</v>
      </c>
      <c r="AD112" s="2">
        <f t="shared" si="120"/>
        <v>0</v>
      </c>
      <c r="AE112" s="2">
        <f t="shared" si="121"/>
        <v>0</v>
      </c>
      <c r="AF112" s="2">
        <f t="shared" si="122"/>
        <v>0</v>
      </c>
      <c r="AG112" s="2">
        <f t="shared" si="84"/>
        <v>0</v>
      </c>
      <c r="AH112" s="2">
        <f t="shared" si="123"/>
        <v>0</v>
      </c>
      <c r="AI112" s="2">
        <f t="shared" si="124"/>
        <v>0</v>
      </c>
      <c r="AJ112" s="2">
        <f t="shared" si="85"/>
        <v>0</v>
      </c>
      <c r="AK112" s="2">
        <v>782.96</v>
      </c>
      <c r="AL112" s="2">
        <v>782.96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109</v>
      </c>
      <c r="AU112" s="2">
        <v>61</v>
      </c>
      <c r="AV112" s="2">
        <v>1</v>
      </c>
      <c r="AW112" s="2">
        <v>1</v>
      </c>
      <c r="AX112" s="2"/>
      <c r="AY112" s="2"/>
      <c r="AZ112" s="2">
        <v>1</v>
      </c>
      <c r="BA112" s="2">
        <v>1</v>
      </c>
      <c r="BB112" s="2">
        <v>1</v>
      </c>
      <c r="BC112" s="2">
        <v>1</v>
      </c>
      <c r="BD112" s="2" t="s">
        <v>3</v>
      </c>
      <c r="BE112" s="2" t="s">
        <v>3</v>
      </c>
      <c r="BF112" s="2" t="s">
        <v>3</v>
      </c>
      <c r="BG112" s="2" t="s">
        <v>3</v>
      </c>
      <c r="BH112" s="2">
        <v>3</v>
      </c>
      <c r="BI112" s="2">
        <v>1</v>
      </c>
      <c r="BJ112" s="2" t="s">
        <v>3</v>
      </c>
      <c r="BK112" s="2"/>
      <c r="BL112" s="2"/>
      <c r="BM112" s="2">
        <v>23</v>
      </c>
      <c r="BN112" s="2">
        <v>0</v>
      </c>
      <c r="BO112" s="2" t="s">
        <v>3</v>
      </c>
      <c r="BP112" s="2">
        <v>0</v>
      </c>
      <c r="BQ112" s="2">
        <v>30</v>
      </c>
      <c r="BR112" s="2">
        <v>0</v>
      </c>
      <c r="BS112" s="2">
        <v>1</v>
      </c>
      <c r="BT112" s="2">
        <v>1</v>
      </c>
      <c r="BU112" s="2">
        <v>1</v>
      </c>
      <c r="BV112" s="2">
        <v>1</v>
      </c>
      <c r="BW112" s="2">
        <v>1</v>
      </c>
      <c r="BX112" s="2">
        <v>1</v>
      </c>
      <c r="BY112" s="2" t="s">
        <v>3</v>
      </c>
      <c r="BZ112" s="2">
        <v>109</v>
      </c>
      <c r="CA112" s="2">
        <v>61</v>
      </c>
      <c r="CB112" s="2" t="s">
        <v>3</v>
      </c>
      <c r="CC112" s="2"/>
      <c r="CD112" s="2"/>
      <c r="CE112" s="2">
        <v>1566</v>
      </c>
      <c r="CF112" s="2">
        <v>0</v>
      </c>
      <c r="CG112" s="2">
        <v>0</v>
      </c>
      <c r="CH112" s="2"/>
      <c r="CI112" s="2"/>
      <c r="CJ112" s="2"/>
      <c r="CK112" s="2"/>
      <c r="CL112" s="2"/>
      <c r="CM112" s="2">
        <v>0</v>
      </c>
      <c r="CN112" s="2" t="s">
        <v>3</v>
      </c>
      <c r="CO112" s="2">
        <v>0</v>
      </c>
      <c r="CP112" s="2">
        <f t="shared" si="86"/>
        <v>3131.84</v>
      </c>
      <c r="CQ112" s="2">
        <f t="shared" si="87"/>
        <v>782.96</v>
      </c>
      <c r="CR112" s="2">
        <f t="shared" si="125"/>
        <v>0</v>
      </c>
      <c r="CS112" s="2">
        <f t="shared" si="126"/>
        <v>0</v>
      </c>
      <c r="CT112" s="2">
        <f t="shared" si="88"/>
        <v>0</v>
      </c>
      <c r="CU112" s="2">
        <f t="shared" si="89"/>
        <v>0</v>
      </c>
      <c r="CV112" s="2">
        <f t="shared" si="90"/>
        <v>0</v>
      </c>
      <c r="CW112" s="2">
        <f t="shared" si="91"/>
        <v>0</v>
      </c>
      <c r="CX112" s="2">
        <f t="shared" si="92"/>
        <v>0</v>
      </c>
      <c r="CY112" s="2">
        <f t="shared" si="127"/>
        <v>0</v>
      </c>
      <c r="CZ112" s="2">
        <f t="shared" si="128"/>
        <v>0</v>
      </c>
      <c r="DA112" s="2"/>
      <c r="DB112" s="2"/>
      <c r="DC112" s="2" t="s">
        <v>3</v>
      </c>
      <c r="DD112" s="2" t="s">
        <v>3</v>
      </c>
      <c r="DE112" s="2" t="s">
        <v>3</v>
      </c>
      <c r="DF112" s="2" t="s">
        <v>3</v>
      </c>
      <c r="DG112" s="2" t="s">
        <v>3</v>
      </c>
      <c r="DH112" s="2" t="s">
        <v>3</v>
      </c>
      <c r="DI112" s="2" t="s">
        <v>3</v>
      </c>
      <c r="DJ112" s="2" t="s">
        <v>3</v>
      </c>
      <c r="DK112" s="2" t="s">
        <v>3</v>
      </c>
      <c r="DL112" s="2" t="s">
        <v>3</v>
      </c>
      <c r="DM112" s="2" t="s">
        <v>3</v>
      </c>
      <c r="DN112" s="2">
        <v>0</v>
      </c>
      <c r="DO112" s="2">
        <v>0</v>
      </c>
      <c r="DP112" s="2">
        <v>1</v>
      </c>
      <c r="DQ112" s="2">
        <v>1</v>
      </c>
      <c r="DR112" s="2"/>
      <c r="DS112" s="2"/>
      <c r="DT112" s="2"/>
      <c r="DU112" s="2">
        <v>1010</v>
      </c>
      <c r="DV112" s="2" t="s">
        <v>35</v>
      </c>
      <c r="DW112" s="2" t="s">
        <v>35</v>
      </c>
      <c r="DX112" s="2">
        <v>1</v>
      </c>
      <c r="DY112" s="2"/>
      <c r="DZ112" s="2" t="s">
        <v>3</v>
      </c>
      <c r="EA112" s="2" t="s">
        <v>3</v>
      </c>
      <c r="EB112" s="2" t="s">
        <v>3</v>
      </c>
      <c r="EC112" s="2" t="s">
        <v>3</v>
      </c>
      <c r="ED112" s="2"/>
      <c r="EE112" s="2">
        <v>85635395</v>
      </c>
      <c r="EF112" s="2">
        <v>30</v>
      </c>
      <c r="EG112" s="2" t="s">
        <v>28</v>
      </c>
      <c r="EH112" s="2">
        <v>0</v>
      </c>
      <c r="EI112" s="2" t="s">
        <v>3</v>
      </c>
      <c r="EJ112" s="2">
        <v>1</v>
      </c>
      <c r="EK112" s="2">
        <v>23</v>
      </c>
      <c r="EL112" s="2" t="s">
        <v>29</v>
      </c>
      <c r="EM112" s="2" t="s">
        <v>30</v>
      </c>
      <c r="EN112" s="2"/>
      <c r="EO112" s="2" t="s">
        <v>3</v>
      </c>
      <c r="EP112" s="2"/>
      <c r="EQ112" s="2">
        <v>0</v>
      </c>
      <c r="ER112" s="2">
        <v>0</v>
      </c>
      <c r="ES112" s="2">
        <v>782.96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>
        <v>0</v>
      </c>
      <c r="FR112" s="2">
        <v>0</v>
      </c>
      <c r="FS112" s="2">
        <v>0</v>
      </c>
      <c r="FT112" s="2"/>
      <c r="FU112" s="2"/>
      <c r="FV112" s="2"/>
      <c r="FW112" s="2"/>
      <c r="FX112" s="2">
        <v>109</v>
      </c>
      <c r="FY112" s="2">
        <v>61</v>
      </c>
      <c r="FZ112" s="2"/>
      <c r="GA112" s="2" t="s">
        <v>129</v>
      </c>
      <c r="GB112" s="2"/>
      <c r="GC112" s="2"/>
      <c r="GD112" s="2">
        <v>1</v>
      </c>
      <c r="GE112" s="2"/>
      <c r="GF112" s="2">
        <v>-1220920681</v>
      </c>
      <c r="GG112" s="2">
        <v>2</v>
      </c>
      <c r="GH112" s="2">
        <v>4</v>
      </c>
      <c r="GI112" s="2">
        <v>-2</v>
      </c>
      <c r="GJ112" s="2">
        <v>0</v>
      </c>
      <c r="GK112" s="2">
        <v>0</v>
      </c>
      <c r="GL112" s="2">
        <f t="shared" si="93"/>
        <v>0</v>
      </c>
      <c r="GM112" s="2">
        <f t="shared" si="94"/>
        <v>3131.84</v>
      </c>
      <c r="GN112" s="2">
        <f t="shared" si="95"/>
        <v>3131.84</v>
      </c>
      <c r="GO112" s="2">
        <f t="shared" si="96"/>
        <v>0</v>
      </c>
      <c r="GP112" s="2">
        <f t="shared" si="97"/>
        <v>0</v>
      </c>
      <c r="GQ112" s="2"/>
      <c r="GR112" s="2">
        <v>0</v>
      </c>
      <c r="GS112" s="2">
        <v>2</v>
      </c>
      <c r="GT112" s="2">
        <v>0</v>
      </c>
      <c r="GU112" s="2" t="s">
        <v>3</v>
      </c>
      <c r="GV112" s="2">
        <f t="shared" si="98"/>
        <v>0</v>
      </c>
      <c r="GW112" s="2">
        <v>1</v>
      </c>
      <c r="GX112" s="2">
        <f t="shared" si="99"/>
        <v>0</v>
      </c>
      <c r="GY112" s="2"/>
      <c r="GZ112" s="2"/>
      <c r="HA112" s="2">
        <v>0</v>
      </c>
      <c r="HB112" s="2">
        <v>0</v>
      </c>
      <c r="HC112" s="2">
        <f t="shared" si="100"/>
        <v>0</v>
      </c>
      <c r="HD112" s="2"/>
      <c r="HE112" s="2" t="s">
        <v>37</v>
      </c>
      <c r="HF112" s="2" t="s">
        <v>38</v>
      </c>
      <c r="HG112" s="2"/>
      <c r="HH112" s="2"/>
      <c r="HI112" s="2"/>
      <c r="HJ112" s="2"/>
      <c r="HK112" s="2"/>
      <c r="HL112" s="2"/>
      <c r="HM112" s="2" t="s">
        <v>3</v>
      </c>
      <c r="HN112" s="2" t="s">
        <v>3</v>
      </c>
      <c r="HO112" s="2" t="s">
        <v>3</v>
      </c>
      <c r="HP112" s="2" t="s">
        <v>3</v>
      </c>
      <c r="HQ112" s="2" t="s">
        <v>3</v>
      </c>
      <c r="HR112" s="2"/>
      <c r="HS112" s="2">
        <v>0</v>
      </c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>
        <v>0</v>
      </c>
      <c r="IL112" s="2"/>
      <c r="IM112" s="2"/>
      <c r="IN112" s="2"/>
      <c r="IO112" s="2"/>
      <c r="IP112" s="2"/>
      <c r="IQ112" s="2"/>
      <c r="IR112" s="2"/>
      <c r="IS112" s="2"/>
      <c r="IT112" s="2"/>
      <c r="IU112" s="2"/>
    </row>
    <row r="113" spans="1:255" x14ac:dyDescent="0.25">
      <c r="A113" s="3">
        <v>18</v>
      </c>
      <c r="B113" s="3">
        <v>1</v>
      </c>
      <c r="C113" s="3">
        <v>190</v>
      </c>
      <c r="E113" s="3" t="s">
        <v>148</v>
      </c>
      <c r="F113" s="3" t="s">
        <v>127</v>
      </c>
      <c r="G113" s="3" t="s">
        <v>128</v>
      </c>
      <c r="H113" s="3" t="s">
        <v>35</v>
      </c>
      <c r="I113" s="3">
        <f>I107*J113</f>
        <v>4</v>
      </c>
      <c r="J113" s="3">
        <v>33.333333333333336</v>
      </c>
      <c r="K113" s="3">
        <v>33.333333000000003</v>
      </c>
      <c r="O113" s="3">
        <f t="shared" si="76"/>
        <v>30817.31</v>
      </c>
      <c r="P113" s="3">
        <f t="shared" si="77"/>
        <v>30817.31</v>
      </c>
      <c r="Q113" s="3">
        <f t="shared" si="115"/>
        <v>0</v>
      </c>
      <c r="R113" s="3">
        <f t="shared" si="116"/>
        <v>0</v>
      </c>
      <c r="S113" s="3">
        <f t="shared" si="78"/>
        <v>0</v>
      </c>
      <c r="T113" s="3">
        <f t="shared" si="79"/>
        <v>0</v>
      </c>
      <c r="U113" s="3">
        <f t="shared" si="80"/>
        <v>0</v>
      </c>
      <c r="V113" s="3">
        <f t="shared" si="81"/>
        <v>0</v>
      </c>
      <c r="W113" s="3">
        <f t="shared" si="82"/>
        <v>0</v>
      </c>
      <c r="X113" s="3">
        <f t="shared" si="117"/>
        <v>0</v>
      </c>
      <c r="Y113" s="3">
        <f t="shared" si="118"/>
        <v>0</v>
      </c>
      <c r="AA113" s="3">
        <v>86551703</v>
      </c>
      <c r="AB113" s="3">
        <f t="shared" si="83"/>
        <v>782.96</v>
      </c>
      <c r="AC113" s="3">
        <f t="shared" si="119"/>
        <v>782.96</v>
      </c>
      <c r="AD113" s="3">
        <f t="shared" si="120"/>
        <v>0</v>
      </c>
      <c r="AE113" s="3">
        <f t="shared" si="121"/>
        <v>0</v>
      </c>
      <c r="AF113" s="3">
        <f t="shared" si="122"/>
        <v>0</v>
      </c>
      <c r="AG113" s="3">
        <f t="shared" si="84"/>
        <v>0</v>
      </c>
      <c r="AH113" s="3">
        <f t="shared" si="123"/>
        <v>0</v>
      </c>
      <c r="AI113" s="3">
        <f t="shared" si="124"/>
        <v>0</v>
      </c>
      <c r="AJ113" s="3">
        <f t="shared" si="85"/>
        <v>0</v>
      </c>
      <c r="AK113" s="3">
        <v>782.96</v>
      </c>
      <c r="AL113" s="3">
        <v>782.96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109</v>
      </c>
      <c r="AU113" s="3">
        <v>61</v>
      </c>
      <c r="AV113" s="3">
        <v>1</v>
      </c>
      <c r="AW113" s="3">
        <v>1</v>
      </c>
      <c r="AZ113" s="3">
        <v>1</v>
      </c>
      <c r="BA113" s="3">
        <v>1</v>
      </c>
      <c r="BB113" s="3">
        <v>1</v>
      </c>
      <c r="BC113" s="3">
        <v>9.84</v>
      </c>
      <c r="BD113" s="3" t="s">
        <v>3</v>
      </c>
      <c r="BE113" s="3" t="s">
        <v>3</v>
      </c>
      <c r="BF113" s="3" t="s">
        <v>3</v>
      </c>
      <c r="BG113" s="3" t="s">
        <v>3</v>
      </c>
      <c r="BH113" s="3">
        <v>3</v>
      </c>
      <c r="BI113" s="3">
        <v>1</v>
      </c>
      <c r="BJ113" s="3" t="s">
        <v>3</v>
      </c>
      <c r="BM113" s="3">
        <v>23</v>
      </c>
      <c r="BN113" s="3">
        <v>0</v>
      </c>
      <c r="BO113" s="3" t="s">
        <v>3</v>
      </c>
      <c r="BP113" s="3">
        <v>0</v>
      </c>
      <c r="BQ113" s="3">
        <v>30</v>
      </c>
      <c r="BR113" s="3">
        <v>0</v>
      </c>
      <c r="BS113" s="3">
        <v>1</v>
      </c>
      <c r="BT113" s="3">
        <v>1</v>
      </c>
      <c r="BU113" s="3">
        <v>1</v>
      </c>
      <c r="BV113" s="3">
        <v>1</v>
      </c>
      <c r="BW113" s="3">
        <v>1</v>
      </c>
      <c r="BX113" s="3">
        <v>1</v>
      </c>
      <c r="BY113" s="3" t="s">
        <v>3</v>
      </c>
      <c r="BZ113" s="3">
        <v>109</v>
      </c>
      <c r="CA113" s="3">
        <v>61</v>
      </c>
      <c r="CB113" s="3" t="s">
        <v>3</v>
      </c>
      <c r="CE113" s="3">
        <v>1566</v>
      </c>
      <c r="CF113" s="3">
        <v>0</v>
      </c>
      <c r="CG113" s="3">
        <v>0</v>
      </c>
      <c r="CM113" s="3">
        <v>0</v>
      </c>
      <c r="CN113" s="3" t="s">
        <v>3</v>
      </c>
      <c r="CO113" s="3">
        <v>0</v>
      </c>
      <c r="CP113" s="3">
        <f t="shared" si="86"/>
        <v>30817.31</v>
      </c>
      <c r="CQ113" s="3">
        <f t="shared" si="87"/>
        <v>7704.33</v>
      </c>
      <c r="CR113" s="3">
        <f t="shared" si="125"/>
        <v>0</v>
      </c>
      <c r="CS113" s="3">
        <f t="shared" si="126"/>
        <v>0</v>
      </c>
      <c r="CT113" s="3">
        <f t="shared" si="88"/>
        <v>0</v>
      </c>
      <c r="CU113" s="3">
        <f t="shared" si="89"/>
        <v>0</v>
      </c>
      <c r="CV113" s="3">
        <f t="shared" si="90"/>
        <v>0</v>
      </c>
      <c r="CW113" s="3">
        <f t="shared" si="91"/>
        <v>0</v>
      </c>
      <c r="CX113" s="3">
        <f t="shared" si="92"/>
        <v>0</v>
      </c>
      <c r="CY113" s="3">
        <f t="shared" si="127"/>
        <v>0</v>
      </c>
      <c r="CZ113" s="3">
        <f t="shared" si="128"/>
        <v>0</v>
      </c>
      <c r="DC113" s="3" t="s">
        <v>3</v>
      </c>
      <c r="DD113" s="3" t="s">
        <v>3</v>
      </c>
      <c r="DE113" s="3" t="s">
        <v>3</v>
      </c>
      <c r="DF113" s="3" t="s">
        <v>3</v>
      </c>
      <c r="DG113" s="3" t="s">
        <v>3</v>
      </c>
      <c r="DH113" s="3" t="s">
        <v>3</v>
      </c>
      <c r="DI113" s="3" t="s">
        <v>3</v>
      </c>
      <c r="DJ113" s="3" t="s">
        <v>3</v>
      </c>
      <c r="DK113" s="3" t="s">
        <v>3</v>
      </c>
      <c r="DL113" s="3" t="s">
        <v>3</v>
      </c>
      <c r="DM113" s="3" t="s">
        <v>3</v>
      </c>
      <c r="DN113" s="3">
        <v>0</v>
      </c>
      <c r="DO113" s="3">
        <v>0</v>
      </c>
      <c r="DP113" s="3">
        <v>1</v>
      </c>
      <c r="DQ113" s="3">
        <v>1</v>
      </c>
      <c r="DU113" s="3">
        <v>1010</v>
      </c>
      <c r="DV113" s="3" t="s">
        <v>35</v>
      </c>
      <c r="DW113" s="3" t="s">
        <v>35</v>
      </c>
      <c r="DX113" s="3">
        <v>1</v>
      </c>
      <c r="DZ113" s="3" t="s">
        <v>3</v>
      </c>
      <c r="EA113" s="3" t="s">
        <v>3</v>
      </c>
      <c r="EB113" s="3" t="s">
        <v>3</v>
      </c>
      <c r="EC113" s="3" t="s">
        <v>3</v>
      </c>
      <c r="EE113" s="3">
        <v>85635395</v>
      </c>
      <c r="EF113" s="3">
        <v>30</v>
      </c>
      <c r="EG113" s="3" t="s">
        <v>28</v>
      </c>
      <c r="EH113" s="3">
        <v>0</v>
      </c>
      <c r="EI113" s="3" t="s">
        <v>3</v>
      </c>
      <c r="EJ113" s="3">
        <v>1</v>
      </c>
      <c r="EK113" s="3">
        <v>23</v>
      </c>
      <c r="EL113" s="3" t="s">
        <v>29</v>
      </c>
      <c r="EM113" s="3" t="s">
        <v>30</v>
      </c>
      <c r="EO113" s="3" t="s">
        <v>3</v>
      </c>
      <c r="EQ113" s="3">
        <v>0</v>
      </c>
      <c r="ER113" s="3">
        <v>782.96</v>
      </c>
      <c r="ES113" s="3">
        <v>782.96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Z113" s="3">
        <v>5</v>
      </c>
      <c r="FC113" s="3">
        <v>1</v>
      </c>
      <c r="FD113" s="3">
        <v>18</v>
      </c>
      <c r="FF113" s="3">
        <v>9215</v>
      </c>
      <c r="FQ113" s="3">
        <v>0</v>
      </c>
      <c r="FR113" s="3">
        <v>0</v>
      </c>
      <c r="FS113" s="3">
        <v>0</v>
      </c>
      <c r="FX113" s="3">
        <v>109</v>
      </c>
      <c r="FY113" s="3">
        <v>61</v>
      </c>
      <c r="GA113" s="3" t="s">
        <v>129</v>
      </c>
      <c r="GD113" s="3">
        <v>1</v>
      </c>
      <c r="GF113" s="3">
        <v>-1220920681</v>
      </c>
      <c r="GG113" s="3">
        <v>2</v>
      </c>
      <c r="GH113" s="3">
        <v>3</v>
      </c>
      <c r="GI113" s="3">
        <v>5</v>
      </c>
      <c r="GJ113" s="3">
        <v>0</v>
      </c>
      <c r="GK113" s="3">
        <v>0</v>
      </c>
      <c r="GL113" s="3">
        <f t="shared" si="93"/>
        <v>0</v>
      </c>
      <c r="GM113" s="3">
        <f t="shared" si="94"/>
        <v>30817.31</v>
      </c>
      <c r="GN113" s="3">
        <f t="shared" si="95"/>
        <v>30817.31</v>
      </c>
      <c r="GO113" s="3">
        <f t="shared" si="96"/>
        <v>0</v>
      </c>
      <c r="GP113" s="3">
        <f t="shared" si="97"/>
        <v>0</v>
      </c>
      <c r="GR113" s="3">
        <v>1</v>
      </c>
      <c r="GS113" s="3">
        <v>1</v>
      </c>
      <c r="GT113" s="3">
        <v>0</v>
      </c>
      <c r="GU113" s="3" t="s">
        <v>3</v>
      </c>
      <c r="GV113" s="3">
        <f t="shared" si="98"/>
        <v>0</v>
      </c>
      <c r="GW113" s="3">
        <v>1</v>
      </c>
      <c r="GX113" s="3">
        <f t="shared" si="99"/>
        <v>0</v>
      </c>
      <c r="HA113" s="3">
        <v>0</v>
      </c>
      <c r="HB113" s="3">
        <v>0</v>
      </c>
      <c r="HC113" s="3">
        <f t="shared" si="100"/>
        <v>0</v>
      </c>
      <c r="HE113" s="3" t="s">
        <v>37</v>
      </c>
      <c r="HF113" s="3" t="s">
        <v>38</v>
      </c>
      <c r="HM113" s="3" t="s">
        <v>3</v>
      </c>
      <c r="HN113" s="3" t="s">
        <v>3</v>
      </c>
      <c r="HO113" s="3" t="s">
        <v>3</v>
      </c>
      <c r="HP113" s="3" t="s">
        <v>3</v>
      </c>
      <c r="HQ113" s="3" t="s">
        <v>3</v>
      </c>
      <c r="HS113" s="3">
        <v>0</v>
      </c>
      <c r="IK113" s="3">
        <v>0</v>
      </c>
    </row>
    <row r="114" spans="1:255" x14ac:dyDescent="0.25">
      <c r="A114" s="2">
        <v>18</v>
      </c>
      <c r="B114" s="2">
        <v>1</v>
      </c>
      <c r="C114" s="2">
        <v>174</v>
      </c>
      <c r="D114" s="2"/>
      <c r="E114" s="2" t="s">
        <v>149</v>
      </c>
      <c r="F114" s="2" t="s">
        <v>150</v>
      </c>
      <c r="G114" s="2" t="s">
        <v>151</v>
      </c>
      <c r="H114" s="2" t="s">
        <v>35</v>
      </c>
      <c r="I114" s="2">
        <f>I106*J114</f>
        <v>1</v>
      </c>
      <c r="J114" s="2">
        <v>8.3333333333333339</v>
      </c>
      <c r="K114" s="2">
        <v>8.3333329999999997</v>
      </c>
      <c r="L114" s="2"/>
      <c r="M114" s="2"/>
      <c r="N114" s="2"/>
      <c r="O114" s="2">
        <f t="shared" si="76"/>
        <v>860.2</v>
      </c>
      <c r="P114" s="2">
        <f t="shared" si="77"/>
        <v>860.2</v>
      </c>
      <c r="Q114" s="2">
        <f t="shared" si="115"/>
        <v>0</v>
      </c>
      <c r="R114" s="2">
        <f t="shared" si="116"/>
        <v>0</v>
      </c>
      <c r="S114" s="2">
        <f t="shared" si="78"/>
        <v>0</v>
      </c>
      <c r="T114" s="2">
        <f t="shared" si="79"/>
        <v>0</v>
      </c>
      <c r="U114" s="2">
        <f t="shared" si="80"/>
        <v>0</v>
      </c>
      <c r="V114" s="2">
        <f t="shared" si="81"/>
        <v>0</v>
      </c>
      <c r="W114" s="2">
        <f t="shared" si="82"/>
        <v>0</v>
      </c>
      <c r="X114" s="2">
        <f t="shared" si="117"/>
        <v>0</v>
      </c>
      <c r="Y114" s="2">
        <f t="shared" si="118"/>
        <v>0</v>
      </c>
      <c r="Z114" s="2"/>
      <c r="AA114" s="2">
        <v>86551701</v>
      </c>
      <c r="AB114" s="2">
        <f t="shared" si="83"/>
        <v>860.2</v>
      </c>
      <c r="AC114" s="2">
        <f t="shared" si="119"/>
        <v>860.2</v>
      </c>
      <c r="AD114" s="2">
        <f t="shared" si="120"/>
        <v>0</v>
      </c>
      <c r="AE114" s="2">
        <f t="shared" si="121"/>
        <v>0</v>
      </c>
      <c r="AF114" s="2">
        <f t="shared" si="122"/>
        <v>0</v>
      </c>
      <c r="AG114" s="2">
        <f t="shared" si="84"/>
        <v>0</v>
      </c>
      <c r="AH114" s="2">
        <f t="shared" si="123"/>
        <v>0</v>
      </c>
      <c r="AI114" s="2">
        <f t="shared" si="124"/>
        <v>0</v>
      </c>
      <c r="AJ114" s="2">
        <f t="shared" si="85"/>
        <v>0</v>
      </c>
      <c r="AK114" s="2">
        <v>860.2</v>
      </c>
      <c r="AL114" s="2">
        <v>860.2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109</v>
      </c>
      <c r="AU114" s="2">
        <v>61</v>
      </c>
      <c r="AV114" s="2">
        <v>1</v>
      </c>
      <c r="AW114" s="2">
        <v>1</v>
      </c>
      <c r="AX114" s="2"/>
      <c r="AY114" s="2"/>
      <c r="AZ114" s="2">
        <v>1</v>
      </c>
      <c r="BA114" s="2">
        <v>1</v>
      </c>
      <c r="BB114" s="2">
        <v>1</v>
      </c>
      <c r="BC114" s="2">
        <v>1</v>
      </c>
      <c r="BD114" s="2" t="s">
        <v>3</v>
      </c>
      <c r="BE114" s="2" t="s">
        <v>3</v>
      </c>
      <c r="BF114" s="2" t="s">
        <v>3</v>
      </c>
      <c r="BG114" s="2" t="s">
        <v>3</v>
      </c>
      <c r="BH114" s="2">
        <v>3</v>
      </c>
      <c r="BI114" s="2">
        <v>1</v>
      </c>
      <c r="BJ114" s="2" t="s">
        <v>3</v>
      </c>
      <c r="BK114" s="2"/>
      <c r="BL114" s="2"/>
      <c r="BM114" s="2">
        <v>23</v>
      </c>
      <c r="BN114" s="2">
        <v>0</v>
      </c>
      <c r="BO114" s="2" t="s">
        <v>3</v>
      </c>
      <c r="BP114" s="2">
        <v>0</v>
      </c>
      <c r="BQ114" s="2">
        <v>30</v>
      </c>
      <c r="BR114" s="2">
        <v>0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 t="s">
        <v>3</v>
      </c>
      <c r="BZ114" s="2">
        <v>109</v>
      </c>
      <c r="CA114" s="2">
        <v>61</v>
      </c>
      <c r="CB114" s="2" t="s">
        <v>3</v>
      </c>
      <c r="CC114" s="2"/>
      <c r="CD114" s="2"/>
      <c r="CE114" s="2">
        <v>1566</v>
      </c>
      <c r="CF114" s="2">
        <v>0</v>
      </c>
      <c r="CG114" s="2">
        <v>0</v>
      </c>
      <c r="CH114" s="2"/>
      <c r="CI114" s="2"/>
      <c r="CJ114" s="2"/>
      <c r="CK114" s="2"/>
      <c r="CL114" s="2"/>
      <c r="CM114" s="2">
        <v>0</v>
      </c>
      <c r="CN114" s="2" t="s">
        <v>3</v>
      </c>
      <c r="CO114" s="2">
        <v>0</v>
      </c>
      <c r="CP114" s="2">
        <f t="shared" si="86"/>
        <v>860.2</v>
      </c>
      <c r="CQ114" s="2">
        <f t="shared" si="87"/>
        <v>860.2</v>
      </c>
      <c r="CR114" s="2">
        <f t="shared" si="125"/>
        <v>0</v>
      </c>
      <c r="CS114" s="2">
        <f t="shared" si="126"/>
        <v>0</v>
      </c>
      <c r="CT114" s="2">
        <f t="shared" si="88"/>
        <v>0</v>
      </c>
      <c r="CU114" s="2">
        <f t="shared" si="89"/>
        <v>0</v>
      </c>
      <c r="CV114" s="2">
        <f t="shared" si="90"/>
        <v>0</v>
      </c>
      <c r="CW114" s="2">
        <f t="shared" si="91"/>
        <v>0</v>
      </c>
      <c r="CX114" s="2">
        <f t="shared" si="92"/>
        <v>0</v>
      </c>
      <c r="CY114" s="2">
        <f t="shared" si="127"/>
        <v>0</v>
      </c>
      <c r="CZ114" s="2">
        <f t="shared" si="128"/>
        <v>0</v>
      </c>
      <c r="DA114" s="2"/>
      <c r="DB114" s="2"/>
      <c r="DC114" s="2" t="s">
        <v>3</v>
      </c>
      <c r="DD114" s="2" t="s">
        <v>3</v>
      </c>
      <c r="DE114" s="2" t="s">
        <v>3</v>
      </c>
      <c r="DF114" s="2" t="s">
        <v>3</v>
      </c>
      <c r="DG114" s="2" t="s">
        <v>3</v>
      </c>
      <c r="DH114" s="2" t="s">
        <v>3</v>
      </c>
      <c r="DI114" s="2" t="s">
        <v>3</v>
      </c>
      <c r="DJ114" s="2" t="s">
        <v>3</v>
      </c>
      <c r="DK114" s="2" t="s">
        <v>3</v>
      </c>
      <c r="DL114" s="2" t="s">
        <v>3</v>
      </c>
      <c r="DM114" s="2" t="s">
        <v>3</v>
      </c>
      <c r="DN114" s="2">
        <v>0</v>
      </c>
      <c r="DO114" s="2">
        <v>0</v>
      </c>
      <c r="DP114" s="2">
        <v>1</v>
      </c>
      <c r="DQ114" s="2">
        <v>1</v>
      </c>
      <c r="DR114" s="2"/>
      <c r="DS114" s="2"/>
      <c r="DT114" s="2"/>
      <c r="DU114" s="2">
        <v>1010</v>
      </c>
      <c r="DV114" s="2" t="s">
        <v>35</v>
      </c>
      <c r="DW114" s="2" t="s">
        <v>35</v>
      </c>
      <c r="DX114" s="2">
        <v>1</v>
      </c>
      <c r="DY114" s="2"/>
      <c r="DZ114" s="2" t="s">
        <v>3</v>
      </c>
      <c r="EA114" s="2" t="s">
        <v>3</v>
      </c>
      <c r="EB114" s="2" t="s">
        <v>3</v>
      </c>
      <c r="EC114" s="2" t="s">
        <v>3</v>
      </c>
      <c r="ED114" s="2"/>
      <c r="EE114" s="2">
        <v>85635395</v>
      </c>
      <c r="EF114" s="2">
        <v>30</v>
      </c>
      <c r="EG114" s="2" t="s">
        <v>28</v>
      </c>
      <c r="EH114" s="2">
        <v>0</v>
      </c>
      <c r="EI114" s="2" t="s">
        <v>3</v>
      </c>
      <c r="EJ114" s="2">
        <v>1</v>
      </c>
      <c r="EK114" s="2">
        <v>23</v>
      </c>
      <c r="EL114" s="2" t="s">
        <v>29</v>
      </c>
      <c r="EM114" s="2" t="s">
        <v>30</v>
      </c>
      <c r="EN114" s="2"/>
      <c r="EO114" s="2" t="s">
        <v>3</v>
      </c>
      <c r="EP114" s="2"/>
      <c r="EQ114" s="2">
        <v>0</v>
      </c>
      <c r="ER114" s="2">
        <v>0</v>
      </c>
      <c r="ES114" s="2">
        <v>860.2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>
        <v>0</v>
      </c>
      <c r="FR114" s="2">
        <v>0</v>
      </c>
      <c r="FS114" s="2">
        <v>0</v>
      </c>
      <c r="FT114" s="2"/>
      <c r="FU114" s="2"/>
      <c r="FV114" s="2"/>
      <c r="FW114" s="2"/>
      <c r="FX114" s="2">
        <v>109</v>
      </c>
      <c r="FY114" s="2">
        <v>61</v>
      </c>
      <c r="FZ114" s="2"/>
      <c r="GA114" s="2" t="s">
        <v>152</v>
      </c>
      <c r="GB114" s="2"/>
      <c r="GC114" s="2"/>
      <c r="GD114" s="2">
        <v>1</v>
      </c>
      <c r="GE114" s="2"/>
      <c r="GF114" s="2">
        <v>-377048528</v>
      </c>
      <c r="GG114" s="2">
        <v>2</v>
      </c>
      <c r="GH114" s="2">
        <v>4</v>
      </c>
      <c r="GI114" s="2">
        <v>-2</v>
      </c>
      <c r="GJ114" s="2">
        <v>0</v>
      </c>
      <c r="GK114" s="2">
        <v>0</v>
      </c>
      <c r="GL114" s="2">
        <f t="shared" si="93"/>
        <v>0</v>
      </c>
      <c r="GM114" s="2">
        <f t="shared" si="94"/>
        <v>860.2</v>
      </c>
      <c r="GN114" s="2">
        <f t="shared" si="95"/>
        <v>860.2</v>
      </c>
      <c r="GO114" s="2">
        <f t="shared" si="96"/>
        <v>0</v>
      </c>
      <c r="GP114" s="2">
        <f t="shared" si="97"/>
        <v>0</v>
      </c>
      <c r="GQ114" s="2"/>
      <c r="GR114" s="2">
        <v>0</v>
      </c>
      <c r="GS114" s="2">
        <v>2</v>
      </c>
      <c r="GT114" s="2">
        <v>0</v>
      </c>
      <c r="GU114" s="2" t="s">
        <v>3</v>
      </c>
      <c r="GV114" s="2">
        <f t="shared" si="98"/>
        <v>0</v>
      </c>
      <c r="GW114" s="2">
        <v>1</v>
      </c>
      <c r="GX114" s="2">
        <f t="shared" si="99"/>
        <v>0</v>
      </c>
      <c r="GY114" s="2"/>
      <c r="GZ114" s="2"/>
      <c r="HA114" s="2">
        <v>0</v>
      </c>
      <c r="HB114" s="2">
        <v>0</v>
      </c>
      <c r="HC114" s="2">
        <f t="shared" si="100"/>
        <v>0</v>
      </c>
      <c r="HD114" s="2"/>
      <c r="HE114" s="2" t="s">
        <v>37</v>
      </c>
      <c r="HF114" s="2" t="s">
        <v>38</v>
      </c>
      <c r="HG114" s="2"/>
      <c r="HH114" s="2"/>
      <c r="HI114" s="2"/>
      <c r="HJ114" s="2"/>
      <c r="HK114" s="2"/>
      <c r="HL114" s="2"/>
      <c r="HM114" s="2" t="s">
        <v>3</v>
      </c>
      <c r="HN114" s="2" t="s">
        <v>3</v>
      </c>
      <c r="HO114" s="2" t="s">
        <v>3</v>
      </c>
      <c r="HP114" s="2" t="s">
        <v>3</v>
      </c>
      <c r="HQ114" s="2" t="s">
        <v>3</v>
      </c>
      <c r="HR114" s="2"/>
      <c r="HS114" s="2">
        <v>0</v>
      </c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>
        <v>0</v>
      </c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x14ac:dyDescent="0.25">
      <c r="A115" s="3">
        <v>18</v>
      </c>
      <c r="B115" s="3">
        <v>1</v>
      </c>
      <c r="C115" s="3">
        <v>191</v>
      </c>
      <c r="E115" s="3" t="s">
        <v>149</v>
      </c>
      <c r="F115" s="3" t="s">
        <v>150</v>
      </c>
      <c r="G115" s="3" t="s">
        <v>151</v>
      </c>
      <c r="H115" s="3" t="s">
        <v>35</v>
      </c>
      <c r="I115" s="3">
        <f>I107*J115</f>
        <v>1</v>
      </c>
      <c r="J115" s="3">
        <v>8.3333333333333339</v>
      </c>
      <c r="K115" s="3">
        <v>8.3333329999999997</v>
      </c>
      <c r="O115" s="3">
        <f t="shared" si="76"/>
        <v>8464.3700000000008</v>
      </c>
      <c r="P115" s="3">
        <f t="shared" si="77"/>
        <v>8464.3700000000008</v>
      </c>
      <c r="Q115" s="3">
        <f t="shared" si="115"/>
        <v>0</v>
      </c>
      <c r="R115" s="3">
        <f t="shared" si="116"/>
        <v>0</v>
      </c>
      <c r="S115" s="3">
        <f t="shared" si="78"/>
        <v>0</v>
      </c>
      <c r="T115" s="3">
        <f t="shared" si="79"/>
        <v>0</v>
      </c>
      <c r="U115" s="3">
        <f t="shared" si="80"/>
        <v>0</v>
      </c>
      <c r="V115" s="3">
        <f t="shared" si="81"/>
        <v>0</v>
      </c>
      <c r="W115" s="3">
        <f t="shared" si="82"/>
        <v>0</v>
      </c>
      <c r="X115" s="3">
        <f t="shared" si="117"/>
        <v>0</v>
      </c>
      <c r="Y115" s="3">
        <f t="shared" si="118"/>
        <v>0</v>
      </c>
      <c r="AA115" s="3">
        <v>86551703</v>
      </c>
      <c r="AB115" s="3">
        <f t="shared" si="83"/>
        <v>860.2</v>
      </c>
      <c r="AC115" s="3">
        <f t="shared" si="119"/>
        <v>860.2</v>
      </c>
      <c r="AD115" s="3">
        <f t="shared" si="120"/>
        <v>0</v>
      </c>
      <c r="AE115" s="3">
        <f t="shared" si="121"/>
        <v>0</v>
      </c>
      <c r="AF115" s="3">
        <f t="shared" si="122"/>
        <v>0</v>
      </c>
      <c r="AG115" s="3">
        <f t="shared" si="84"/>
        <v>0</v>
      </c>
      <c r="AH115" s="3">
        <f t="shared" si="123"/>
        <v>0</v>
      </c>
      <c r="AI115" s="3">
        <f t="shared" si="124"/>
        <v>0</v>
      </c>
      <c r="AJ115" s="3">
        <f t="shared" si="85"/>
        <v>0</v>
      </c>
      <c r="AK115" s="3">
        <v>860.2</v>
      </c>
      <c r="AL115" s="3">
        <v>860.2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109</v>
      </c>
      <c r="AU115" s="3">
        <v>61</v>
      </c>
      <c r="AV115" s="3">
        <v>1</v>
      </c>
      <c r="AW115" s="3">
        <v>1</v>
      </c>
      <c r="AZ115" s="3">
        <v>1</v>
      </c>
      <c r="BA115" s="3">
        <v>1</v>
      </c>
      <c r="BB115" s="3">
        <v>1</v>
      </c>
      <c r="BC115" s="3">
        <v>9.84</v>
      </c>
      <c r="BD115" s="3" t="s">
        <v>3</v>
      </c>
      <c r="BE115" s="3" t="s">
        <v>3</v>
      </c>
      <c r="BF115" s="3" t="s">
        <v>3</v>
      </c>
      <c r="BG115" s="3" t="s">
        <v>3</v>
      </c>
      <c r="BH115" s="3">
        <v>3</v>
      </c>
      <c r="BI115" s="3">
        <v>1</v>
      </c>
      <c r="BJ115" s="3" t="s">
        <v>3</v>
      </c>
      <c r="BM115" s="3">
        <v>23</v>
      </c>
      <c r="BN115" s="3">
        <v>0</v>
      </c>
      <c r="BO115" s="3" t="s">
        <v>3</v>
      </c>
      <c r="BP115" s="3">
        <v>0</v>
      </c>
      <c r="BQ115" s="3">
        <v>30</v>
      </c>
      <c r="BR115" s="3">
        <v>0</v>
      </c>
      <c r="BS115" s="3">
        <v>1</v>
      </c>
      <c r="BT115" s="3">
        <v>1</v>
      </c>
      <c r="BU115" s="3">
        <v>1</v>
      </c>
      <c r="BV115" s="3">
        <v>1</v>
      </c>
      <c r="BW115" s="3">
        <v>1</v>
      </c>
      <c r="BX115" s="3">
        <v>1</v>
      </c>
      <c r="BY115" s="3" t="s">
        <v>3</v>
      </c>
      <c r="BZ115" s="3">
        <v>109</v>
      </c>
      <c r="CA115" s="3">
        <v>61</v>
      </c>
      <c r="CB115" s="3" t="s">
        <v>3</v>
      </c>
      <c r="CE115" s="3">
        <v>1566</v>
      </c>
      <c r="CF115" s="3">
        <v>0</v>
      </c>
      <c r="CG115" s="3">
        <v>0</v>
      </c>
      <c r="CM115" s="3">
        <v>0</v>
      </c>
      <c r="CN115" s="3" t="s">
        <v>3</v>
      </c>
      <c r="CO115" s="3">
        <v>0</v>
      </c>
      <c r="CP115" s="3">
        <f t="shared" si="86"/>
        <v>8464.3700000000008</v>
      </c>
      <c r="CQ115" s="3">
        <f t="shared" si="87"/>
        <v>8464.3700000000008</v>
      </c>
      <c r="CR115" s="3">
        <f t="shared" si="125"/>
        <v>0</v>
      </c>
      <c r="CS115" s="3">
        <f t="shared" si="126"/>
        <v>0</v>
      </c>
      <c r="CT115" s="3">
        <f t="shared" si="88"/>
        <v>0</v>
      </c>
      <c r="CU115" s="3">
        <f t="shared" si="89"/>
        <v>0</v>
      </c>
      <c r="CV115" s="3">
        <f t="shared" si="90"/>
        <v>0</v>
      </c>
      <c r="CW115" s="3">
        <f t="shared" si="91"/>
        <v>0</v>
      </c>
      <c r="CX115" s="3">
        <f t="shared" si="92"/>
        <v>0</v>
      </c>
      <c r="CY115" s="3">
        <f t="shared" si="127"/>
        <v>0</v>
      </c>
      <c r="CZ115" s="3">
        <f t="shared" si="128"/>
        <v>0</v>
      </c>
      <c r="DC115" s="3" t="s">
        <v>3</v>
      </c>
      <c r="DD115" s="3" t="s">
        <v>3</v>
      </c>
      <c r="DE115" s="3" t="s">
        <v>3</v>
      </c>
      <c r="DF115" s="3" t="s">
        <v>3</v>
      </c>
      <c r="DG115" s="3" t="s">
        <v>3</v>
      </c>
      <c r="DH115" s="3" t="s">
        <v>3</v>
      </c>
      <c r="DI115" s="3" t="s">
        <v>3</v>
      </c>
      <c r="DJ115" s="3" t="s">
        <v>3</v>
      </c>
      <c r="DK115" s="3" t="s">
        <v>3</v>
      </c>
      <c r="DL115" s="3" t="s">
        <v>3</v>
      </c>
      <c r="DM115" s="3" t="s">
        <v>3</v>
      </c>
      <c r="DN115" s="3">
        <v>0</v>
      </c>
      <c r="DO115" s="3">
        <v>0</v>
      </c>
      <c r="DP115" s="3">
        <v>1</v>
      </c>
      <c r="DQ115" s="3">
        <v>1</v>
      </c>
      <c r="DU115" s="3">
        <v>1010</v>
      </c>
      <c r="DV115" s="3" t="s">
        <v>35</v>
      </c>
      <c r="DW115" s="3" t="s">
        <v>35</v>
      </c>
      <c r="DX115" s="3">
        <v>1</v>
      </c>
      <c r="DZ115" s="3" t="s">
        <v>3</v>
      </c>
      <c r="EA115" s="3" t="s">
        <v>3</v>
      </c>
      <c r="EB115" s="3" t="s">
        <v>3</v>
      </c>
      <c r="EC115" s="3" t="s">
        <v>3</v>
      </c>
      <c r="EE115" s="3">
        <v>85635395</v>
      </c>
      <c r="EF115" s="3">
        <v>30</v>
      </c>
      <c r="EG115" s="3" t="s">
        <v>28</v>
      </c>
      <c r="EH115" s="3">
        <v>0</v>
      </c>
      <c r="EI115" s="3" t="s">
        <v>3</v>
      </c>
      <c r="EJ115" s="3">
        <v>1</v>
      </c>
      <c r="EK115" s="3">
        <v>23</v>
      </c>
      <c r="EL115" s="3" t="s">
        <v>29</v>
      </c>
      <c r="EM115" s="3" t="s">
        <v>30</v>
      </c>
      <c r="EO115" s="3" t="s">
        <v>3</v>
      </c>
      <c r="EQ115" s="3">
        <v>0</v>
      </c>
      <c r="ER115" s="3">
        <v>860.2</v>
      </c>
      <c r="ES115" s="3">
        <v>860.2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Z115" s="3">
        <v>5</v>
      </c>
      <c r="FC115" s="3">
        <v>1</v>
      </c>
      <c r="FD115" s="3">
        <v>18</v>
      </c>
      <c r="FF115" s="3">
        <v>10124</v>
      </c>
      <c r="FQ115" s="3">
        <v>0</v>
      </c>
      <c r="FR115" s="3">
        <v>0</v>
      </c>
      <c r="FS115" s="3">
        <v>0</v>
      </c>
      <c r="FX115" s="3">
        <v>109</v>
      </c>
      <c r="FY115" s="3">
        <v>61</v>
      </c>
      <c r="GA115" s="3" t="s">
        <v>152</v>
      </c>
      <c r="GD115" s="3">
        <v>1</v>
      </c>
      <c r="GF115" s="3">
        <v>-377048528</v>
      </c>
      <c r="GG115" s="3">
        <v>2</v>
      </c>
      <c r="GH115" s="3">
        <v>3</v>
      </c>
      <c r="GI115" s="3">
        <v>5</v>
      </c>
      <c r="GJ115" s="3">
        <v>0</v>
      </c>
      <c r="GK115" s="3">
        <v>0</v>
      </c>
      <c r="GL115" s="3">
        <f t="shared" si="93"/>
        <v>0</v>
      </c>
      <c r="GM115" s="3">
        <f t="shared" si="94"/>
        <v>8464.3700000000008</v>
      </c>
      <c r="GN115" s="3">
        <f t="shared" si="95"/>
        <v>8464.3700000000008</v>
      </c>
      <c r="GO115" s="3">
        <f t="shared" si="96"/>
        <v>0</v>
      </c>
      <c r="GP115" s="3">
        <f t="shared" si="97"/>
        <v>0</v>
      </c>
      <c r="GR115" s="3">
        <v>1</v>
      </c>
      <c r="GS115" s="3">
        <v>1</v>
      </c>
      <c r="GT115" s="3">
        <v>0</v>
      </c>
      <c r="GU115" s="3" t="s">
        <v>3</v>
      </c>
      <c r="GV115" s="3">
        <f t="shared" si="98"/>
        <v>0</v>
      </c>
      <c r="GW115" s="3">
        <v>1</v>
      </c>
      <c r="GX115" s="3">
        <f t="shared" si="99"/>
        <v>0</v>
      </c>
      <c r="HA115" s="3">
        <v>0</v>
      </c>
      <c r="HB115" s="3">
        <v>0</v>
      </c>
      <c r="HC115" s="3">
        <f t="shared" si="100"/>
        <v>0</v>
      </c>
      <c r="HE115" s="3" t="s">
        <v>37</v>
      </c>
      <c r="HF115" s="3" t="s">
        <v>38</v>
      </c>
      <c r="HM115" s="3" t="s">
        <v>3</v>
      </c>
      <c r="HN115" s="3" t="s">
        <v>3</v>
      </c>
      <c r="HO115" s="3" t="s">
        <v>3</v>
      </c>
      <c r="HP115" s="3" t="s">
        <v>3</v>
      </c>
      <c r="HQ115" s="3" t="s">
        <v>3</v>
      </c>
      <c r="HS115" s="3">
        <v>0</v>
      </c>
      <c r="IK115" s="3">
        <v>0</v>
      </c>
    </row>
    <row r="116" spans="1:255" x14ac:dyDescent="0.25">
      <c r="A116" s="2">
        <v>18</v>
      </c>
      <c r="B116" s="2">
        <v>1</v>
      </c>
      <c r="C116" s="2">
        <v>169</v>
      </c>
      <c r="D116" s="2"/>
      <c r="E116" s="2" t="s">
        <v>153</v>
      </c>
      <c r="F116" s="2" t="s">
        <v>154</v>
      </c>
      <c r="G116" s="2" t="s">
        <v>155</v>
      </c>
      <c r="H116" s="2" t="s">
        <v>35</v>
      </c>
      <c r="I116" s="2">
        <f>I106*J116</f>
        <v>1</v>
      </c>
      <c r="J116" s="2">
        <v>8.3333333333333339</v>
      </c>
      <c r="K116" s="2">
        <v>8.3333329999999997</v>
      </c>
      <c r="L116" s="2"/>
      <c r="M116" s="2"/>
      <c r="N116" s="2"/>
      <c r="O116" s="2">
        <f t="shared" si="76"/>
        <v>580.75</v>
      </c>
      <c r="P116" s="2">
        <f t="shared" si="77"/>
        <v>580.75</v>
      </c>
      <c r="Q116" s="2">
        <f t="shared" si="115"/>
        <v>0</v>
      </c>
      <c r="R116" s="2">
        <f t="shared" si="116"/>
        <v>0</v>
      </c>
      <c r="S116" s="2">
        <f t="shared" si="78"/>
        <v>0</v>
      </c>
      <c r="T116" s="2">
        <f t="shared" si="79"/>
        <v>0</v>
      </c>
      <c r="U116" s="2">
        <f t="shared" si="80"/>
        <v>0</v>
      </c>
      <c r="V116" s="2">
        <f t="shared" si="81"/>
        <v>0</v>
      </c>
      <c r="W116" s="2">
        <f t="shared" si="82"/>
        <v>0</v>
      </c>
      <c r="X116" s="2">
        <f t="shared" si="117"/>
        <v>0</v>
      </c>
      <c r="Y116" s="2">
        <f t="shared" si="118"/>
        <v>0</v>
      </c>
      <c r="Z116" s="2"/>
      <c r="AA116" s="2">
        <v>86551701</v>
      </c>
      <c r="AB116" s="2">
        <f t="shared" si="83"/>
        <v>580.75</v>
      </c>
      <c r="AC116" s="2">
        <f t="shared" si="119"/>
        <v>580.75</v>
      </c>
      <c r="AD116" s="2">
        <f t="shared" si="120"/>
        <v>0</v>
      </c>
      <c r="AE116" s="2">
        <f t="shared" si="121"/>
        <v>0</v>
      </c>
      <c r="AF116" s="2">
        <f t="shared" si="122"/>
        <v>0</v>
      </c>
      <c r="AG116" s="2">
        <f t="shared" si="84"/>
        <v>0</v>
      </c>
      <c r="AH116" s="2">
        <f t="shared" si="123"/>
        <v>0</v>
      </c>
      <c r="AI116" s="2">
        <f t="shared" si="124"/>
        <v>0</v>
      </c>
      <c r="AJ116" s="2">
        <f t="shared" si="85"/>
        <v>0</v>
      </c>
      <c r="AK116" s="2">
        <v>580.75</v>
      </c>
      <c r="AL116" s="2">
        <v>580.75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109</v>
      </c>
      <c r="AU116" s="2">
        <v>61</v>
      </c>
      <c r="AV116" s="2">
        <v>1</v>
      </c>
      <c r="AW116" s="2">
        <v>1</v>
      </c>
      <c r="AX116" s="2"/>
      <c r="AY116" s="2"/>
      <c r="AZ116" s="2">
        <v>1</v>
      </c>
      <c r="BA116" s="2">
        <v>1</v>
      </c>
      <c r="BB116" s="2">
        <v>1</v>
      </c>
      <c r="BC116" s="2">
        <v>1</v>
      </c>
      <c r="BD116" s="2" t="s">
        <v>3</v>
      </c>
      <c r="BE116" s="2" t="s">
        <v>3</v>
      </c>
      <c r="BF116" s="2" t="s">
        <v>3</v>
      </c>
      <c r="BG116" s="2" t="s">
        <v>3</v>
      </c>
      <c r="BH116" s="2">
        <v>3</v>
      </c>
      <c r="BI116" s="2">
        <v>1</v>
      </c>
      <c r="BJ116" s="2" t="s">
        <v>3</v>
      </c>
      <c r="BK116" s="2"/>
      <c r="BL116" s="2"/>
      <c r="BM116" s="2">
        <v>23</v>
      </c>
      <c r="BN116" s="2">
        <v>0</v>
      </c>
      <c r="BO116" s="2" t="s">
        <v>3</v>
      </c>
      <c r="BP116" s="2">
        <v>0</v>
      </c>
      <c r="BQ116" s="2">
        <v>30</v>
      </c>
      <c r="BR116" s="2">
        <v>0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 t="s">
        <v>3</v>
      </c>
      <c r="BZ116" s="2">
        <v>109</v>
      </c>
      <c r="CA116" s="2">
        <v>61</v>
      </c>
      <c r="CB116" s="2" t="s">
        <v>3</v>
      </c>
      <c r="CC116" s="2"/>
      <c r="CD116" s="2"/>
      <c r="CE116" s="2">
        <v>1566</v>
      </c>
      <c r="CF116" s="2">
        <v>0</v>
      </c>
      <c r="CG116" s="2">
        <v>0</v>
      </c>
      <c r="CH116" s="2"/>
      <c r="CI116" s="2"/>
      <c r="CJ116" s="2"/>
      <c r="CK116" s="2"/>
      <c r="CL116" s="2"/>
      <c r="CM116" s="2">
        <v>0</v>
      </c>
      <c r="CN116" s="2" t="s">
        <v>3</v>
      </c>
      <c r="CO116" s="2">
        <v>0</v>
      </c>
      <c r="CP116" s="2">
        <f t="shared" si="86"/>
        <v>580.75</v>
      </c>
      <c r="CQ116" s="2">
        <f t="shared" si="87"/>
        <v>580.75</v>
      </c>
      <c r="CR116" s="2">
        <f t="shared" si="125"/>
        <v>0</v>
      </c>
      <c r="CS116" s="2">
        <f t="shared" si="126"/>
        <v>0</v>
      </c>
      <c r="CT116" s="2">
        <f t="shared" si="88"/>
        <v>0</v>
      </c>
      <c r="CU116" s="2">
        <f t="shared" si="89"/>
        <v>0</v>
      </c>
      <c r="CV116" s="2">
        <f t="shared" si="90"/>
        <v>0</v>
      </c>
      <c r="CW116" s="2">
        <f t="shared" si="91"/>
        <v>0</v>
      </c>
      <c r="CX116" s="2">
        <f t="shared" si="92"/>
        <v>0</v>
      </c>
      <c r="CY116" s="2">
        <f t="shared" si="127"/>
        <v>0</v>
      </c>
      <c r="CZ116" s="2">
        <f t="shared" si="128"/>
        <v>0</v>
      </c>
      <c r="DA116" s="2"/>
      <c r="DB116" s="2"/>
      <c r="DC116" s="2" t="s">
        <v>3</v>
      </c>
      <c r="DD116" s="2" t="s">
        <v>3</v>
      </c>
      <c r="DE116" s="2" t="s">
        <v>3</v>
      </c>
      <c r="DF116" s="2" t="s">
        <v>3</v>
      </c>
      <c r="DG116" s="2" t="s">
        <v>3</v>
      </c>
      <c r="DH116" s="2" t="s">
        <v>3</v>
      </c>
      <c r="DI116" s="2" t="s">
        <v>3</v>
      </c>
      <c r="DJ116" s="2" t="s">
        <v>3</v>
      </c>
      <c r="DK116" s="2" t="s">
        <v>3</v>
      </c>
      <c r="DL116" s="2" t="s">
        <v>3</v>
      </c>
      <c r="DM116" s="2" t="s">
        <v>3</v>
      </c>
      <c r="DN116" s="2">
        <v>0</v>
      </c>
      <c r="DO116" s="2">
        <v>0</v>
      </c>
      <c r="DP116" s="2">
        <v>1</v>
      </c>
      <c r="DQ116" s="2">
        <v>1</v>
      </c>
      <c r="DR116" s="2"/>
      <c r="DS116" s="2"/>
      <c r="DT116" s="2"/>
      <c r="DU116" s="2">
        <v>1010</v>
      </c>
      <c r="DV116" s="2" t="s">
        <v>35</v>
      </c>
      <c r="DW116" s="2" t="s">
        <v>35</v>
      </c>
      <c r="DX116" s="2">
        <v>1</v>
      </c>
      <c r="DY116" s="2"/>
      <c r="DZ116" s="2" t="s">
        <v>3</v>
      </c>
      <c r="EA116" s="2" t="s">
        <v>3</v>
      </c>
      <c r="EB116" s="2" t="s">
        <v>3</v>
      </c>
      <c r="EC116" s="2" t="s">
        <v>3</v>
      </c>
      <c r="ED116" s="2"/>
      <c r="EE116" s="2">
        <v>85635395</v>
      </c>
      <c r="EF116" s="2">
        <v>30</v>
      </c>
      <c r="EG116" s="2" t="s">
        <v>28</v>
      </c>
      <c r="EH116" s="2">
        <v>0</v>
      </c>
      <c r="EI116" s="2" t="s">
        <v>3</v>
      </c>
      <c r="EJ116" s="2">
        <v>1</v>
      </c>
      <c r="EK116" s="2">
        <v>23</v>
      </c>
      <c r="EL116" s="2" t="s">
        <v>29</v>
      </c>
      <c r="EM116" s="2" t="s">
        <v>30</v>
      </c>
      <c r="EN116" s="2"/>
      <c r="EO116" s="2" t="s">
        <v>3</v>
      </c>
      <c r="EP116" s="2"/>
      <c r="EQ116" s="2">
        <v>0</v>
      </c>
      <c r="ER116" s="2">
        <v>0</v>
      </c>
      <c r="ES116" s="2">
        <v>580.75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>
        <v>0</v>
      </c>
      <c r="FR116" s="2">
        <v>0</v>
      </c>
      <c r="FS116" s="2">
        <v>0</v>
      </c>
      <c r="FT116" s="2"/>
      <c r="FU116" s="2"/>
      <c r="FV116" s="2"/>
      <c r="FW116" s="2"/>
      <c r="FX116" s="2">
        <v>109</v>
      </c>
      <c r="FY116" s="2">
        <v>61</v>
      </c>
      <c r="FZ116" s="2"/>
      <c r="GA116" s="2" t="s">
        <v>156</v>
      </c>
      <c r="GB116" s="2"/>
      <c r="GC116" s="2"/>
      <c r="GD116" s="2">
        <v>1</v>
      </c>
      <c r="GE116" s="2"/>
      <c r="GF116" s="2">
        <v>1672532149</v>
      </c>
      <c r="GG116" s="2">
        <v>2</v>
      </c>
      <c r="GH116" s="2">
        <v>4</v>
      </c>
      <c r="GI116" s="2">
        <v>-2</v>
      </c>
      <c r="GJ116" s="2">
        <v>0</v>
      </c>
      <c r="GK116" s="2">
        <v>0</v>
      </c>
      <c r="GL116" s="2">
        <f t="shared" si="93"/>
        <v>0</v>
      </c>
      <c r="GM116" s="2">
        <f t="shared" si="94"/>
        <v>580.75</v>
      </c>
      <c r="GN116" s="2">
        <f t="shared" si="95"/>
        <v>580.75</v>
      </c>
      <c r="GO116" s="2">
        <f t="shared" si="96"/>
        <v>0</v>
      </c>
      <c r="GP116" s="2">
        <f t="shared" si="97"/>
        <v>0</v>
      </c>
      <c r="GQ116" s="2"/>
      <c r="GR116" s="2">
        <v>0</v>
      </c>
      <c r="GS116" s="2">
        <v>2</v>
      </c>
      <c r="GT116" s="2">
        <v>0</v>
      </c>
      <c r="GU116" s="2" t="s">
        <v>3</v>
      </c>
      <c r="GV116" s="2">
        <f t="shared" si="98"/>
        <v>0</v>
      </c>
      <c r="GW116" s="2">
        <v>1</v>
      </c>
      <c r="GX116" s="2">
        <f t="shared" si="99"/>
        <v>0</v>
      </c>
      <c r="GY116" s="2"/>
      <c r="GZ116" s="2"/>
      <c r="HA116" s="2">
        <v>0</v>
      </c>
      <c r="HB116" s="2">
        <v>0</v>
      </c>
      <c r="HC116" s="2">
        <f t="shared" si="100"/>
        <v>0</v>
      </c>
      <c r="HD116" s="2"/>
      <c r="HE116" s="2" t="s">
        <v>37</v>
      </c>
      <c r="HF116" s="2" t="s">
        <v>38</v>
      </c>
      <c r="HG116" s="2"/>
      <c r="HH116" s="2"/>
      <c r="HI116" s="2"/>
      <c r="HJ116" s="2"/>
      <c r="HK116" s="2"/>
      <c r="HL116" s="2"/>
      <c r="HM116" s="2" t="s">
        <v>3</v>
      </c>
      <c r="HN116" s="2" t="s">
        <v>3</v>
      </c>
      <c r="HO116" s="2" t="s">
        <v>3</v>
      </c>
      <c r="HP116" s="2" t="s">
        <v>3</v>
      </c>
      <c r="HQ116" s="2" t="s">
        <v>3</v>
      </c>
      <c r="HR116" s="2"/>
      <c r="HS116" s="2">
        <v>0</v>
      </c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>
        <v>0</v>
      </c>
      <c r="IL116" s="2"/>
      <c r="IM116" s="2"/>
      <c r="IN116" s="2"/>
      <c r="IO116" s="2"/>
      <c r="IP116" s="2"/>
      <c r="IQ116" s="2"/>
      <c r="IR116" s="2"/>
      <c r="IS116" s="2"/>
      <c r="IT116" s="2"/>
      <c r="IU116" s="2"/>
    </row>
    <row r="117" spans="1:255" x14ac:dyDescent="0.25">
      <c r="A117" s="3">
        <v>18</v>
      </c>
      <c r="B117" s="3">
        <v>1</v>
      </c>
      <c r="C117" s="3">
        <v>186</v>
      </c>
      <c r="E117" s="3" t="s">
        <v>153</v>
      </c>
      <c r="F117" s="3" t="s">
        <v>154</v>
      </c>
      <c r="G117" s="3" t="s">
        <v>155</v>
      </c>
      <c r="H117" s="3" t="s">
        <v>35</v>
      </c>
      <c r="I117" s="3">
        <f>I107*J117</f>
        <v>1</v>
      </c>
      <c r="J117" s="3">
        <v>8.3333333333333339</v>
      </c>
      <c r="K117" s="3">
        <v>8.3333329999999997</v>
      </c>
      <c r="O117" s="3">
        <f t="shared" si="76"/>
        <v>5714.58</v>
      </c>
      <c r="P117" s="3">
        <f t="shared" si="77"/>
        <v>5714.58</v>
      </c>
      <c r="Q117" s="3">
        <f t="shared" si="115"/>
        <v>0</v>
      </c>
      <c r="R117" s="3">
        <f t="shared" si="116"/>
        <v>0</v>
      </c>
      <c r="S117" s="3">
        <f t="shared" si="78"/>
        <v>0</v>
      </c>
      <c r="T117" s="3">
        <f t="shared" si="79"/>
        <v>0</v>
      </c>
      <c r="U117" s="3">
        <f t="shared" si="80"/>
        <v>0</v>
      </c>
      <c r="V117" s="3">
        <f t="shared" si="81"/>
        <v>0</v>
      </c>
      <c r="W117" s="3">
        <f t="shared" si="82"/>
        <v>0</v>
      </c>
      <c r="X117" s="3">
        <f t="shared" si="117"/>
        <v>0</v>
      </c>
      <c r="Y117" s="3">
        <f t="shared" si="118"/>
        <v>0</v>
      </c>
      <c r="AA117" s="3">
        <v>86551703</v>
      </c>
      <c r="AB117" s="3">
        <f t="shared" si="83"/>
        <v>580.75</v>
      </c>
      <c r="AC117" s="3">
        <f t="shared" si="119"/>
        <v>580.75</v>
      </c>
      <c r="AD117" s="3">
        <f t="shared" si="120"/>
        <v>0</v>
      </c>
      <c r="AE117" s="3">
        <f t="shared" si="121"/>
        <v>0</v>
      </c>
      <c r="AF117" s="3">
        <f t="shared" si="122"/>
        <v>0</v>
      </c>
      <c r="AG117" s="3">
        <f t="shared" si="84"/>
        <v>0</v>
      </c>
      <c r="AH117" s="3">
        <f t="shared" si="123"/>
        <v>0</v>
      </c>
      <c r="AI117" s="3">
        <f t="shared" si="124"/>
        <v>0</v>
      </c>
      <c r="AJ117" s="3">
        <f t="shared" si="85"/>
        <v>0</v>
      </c>
      <c r="AK117" s="3">
        <v>580.75</v>
      </c>
      <c r="AL117" s="3">
        <v>580.75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109</v>
      </c>
      <c r="AU117" s="3">
        <v>61</v>
      </c>
      <c r="AV117" s="3">
        <v>1</v>
      </c>
      <c r="AW117" s="3">
        <v>1</v>
      </c>
      <c r="AZ117" s="3">
        <v>1</v>
      </c>
      <c r="BA117" s="3">
        <v>1</v>
      </c>
      <c r="BB117" s="3">
        <v>1</v>
      </c>
      <c r="BC117" s="3">
        <v>9.84</v>
      </c>
      <c r="BD117" s="3" t="s">
        <v>3</v>
      </c>
      <c r="BE117" s="3" t="s">
        <v>3</v>
      </c>
      <c r="BF117" s="3" t="s">
        <v>3</v>
      </c>
      <c r="BG117" s="3" t="s">
        <v>3</v>
      </c>
      <c r="BH117" s="3">
        <v>3</v>
      </c>
      <c r="BI117" s="3">
        <v>1</v>
      </c>
      <c r="BJ117" s="3" t="s">
        <v>3</v>
      </c>
      <c r="BM117" s="3">
        <v>23</v>
      </c>
      <c r="BN117" s="3">
        <v>0</v>
      </c>
      <c r="BO117" s="3" t="s">
        <v>3</v>
      </c>
      <c r="BP117" s="3">
        <v>0</v>
      </c>
      <c r="BQ117" s="3">
        <v>30</v>
      </c>
      <c r="BR117" s="3">
        <v>0</v>
      </c>
      <c r="BS117" s="3">
        <v>1</v>
      </c>
      <c r="BT117" s="3">
        <v>1</v>
      </c>
      <c r="BU117" s="3">
        <v>1</v>
      </c>
      <c r="BV117" s="3">
        <v>1</v>
      </c>
      <c r="BW117" s="3">
        <v>1</v>
      </c>
      <c r="BX117" s="3">
        <v>1</v>
      </c>
      <c r="BY117" s="3" t="s">
        <v>3</v>
      </c>
      <c r="BZ117" s="3">
        <v>109</v>
      </c>
      <c r="CA117" s="3">
        <v>61</v>
      </c>
      <c r="CB117" s="3" t="s">
        <v>3</v>
      </c>
      <c r="CE117" s="3">
        <v>1566</v>
      </c>
      <c r="CF117" s="3">
        <v>0</v>
      </c>
      <c r="CG117" s="3">
        <v>0</v>
      </c>
      <c r="CM117" s="3">
        <v>0</v>
      </c>
      <c r="CN117" s="3" t="s">
        <v>3</v>
      </c>
      <c r="CO117" s="3">
        <v>0</v>
      </c>
      <c r="CP117" s="3">
        <f t="shared" si="86"/>
        <v>5714.58</v>
      </c>
      <c r="CQ117" s="3">
        <f t="shared" si="87"/>
        <v>5714.58</v>
      </c>
      <c r="CR117" s="3">
        <f t="shared" si="125"/>
        <v>0</v>
      </c>
      <c r="CS117" s="3">
        <f t="shared" si="126"/>
        <v>0</v>
      </c>
      <c r="CT117" s="3">
        <f t="shared" si="88"/>
        <v>0</v>
      </c>
      <c r="CU117" s="3">
        <f t="shared" si="89"/>
        <v>0</v>
      </c>
      <c r="CV117" s="3">
        <f t="shared" si="90"/>
        <v>0</v>
      </c>
      <c r="CW117" s="3">
        <f t="shared" si="91"/>
        <v>0</v>
      </c>
      <c r="CX117" s="3">
        <f t="shared" si="92"/>
        <v>0</v>
      </c>
      <c r="CY117" s="3">
        <f t="shared" si="127"/>
        <v>0</v>
      </c>
      <c r="CZ117" s="3">
        <f t="shared" si="128"/>
        <v>0</v>
      </c>
      <c r="DC117" s="3" t="s">
        <v>3</v>
      </c>
      <c r="DD117" s="3" t="s">
        <v>3</v>
      </c>
      <c r="DE117" s="3" t="s">
        <v>3</v>
      </c>
      <c r="DF117" s="3" t="s">
        <v>3</v>
      </c>
      <c r="DG117" s="3" t="s">
        <v>3</v>
      </c>
      <c r="DH117" s="3" t="s">
        <v>3</v>
      </c>
      <c r="DI117" s="3" t="s">
        <v>3</v>
      </c>
      <c r="DJ117" s="3" t="s">
        <v>3</v>
      </c>
      <c r="DK117" s="3" t="s">
        <v>3</v>
      </c>
      <c r="DL117" s="3" t="s">
        <v>3</v>
      </c>
      <c r="DM117" s="3" t="s">
        <v>3</v>
      </c>
      <c r="DN117" s="3">
        <v>0</v>
      </c>
      <c r="DO117" s="3">
        <v>0</v>
      </c>
      <c r="DP117" s="3">
        <v>1</v>
      </c>
      <c r="DQ117" s="3">
        <v>1</v>
      </c>
      <c r="DU117" s="3">
        <v>1010</v>
      </c>
      <c r="DV117" s="3" t="s">
        <v>35</v>
      </c>
      <c r="DW117" s="3" t="s">
        <v>35</v>
      </c>
      <c r="DX117" s="3">
        <v>1</v>
      </c>
      <c r="DZ117" s="3" t="s">
        <v>3</v>
      </c>
      <c r="EA117" s="3" t="s">
        <v>3</v>
      </c>
      <c r="EB117" s="3" t="s">
        <v>3</v>
      </c>
      <c r="EC117" s="3" t="s">
        <v>3</v>
      </c>
      <c r="EE117" s="3">
        <v>85635395</v>
      </c>
      <c r="EF117" s="3">
        <v>30</v>
      </c>
      <c r="EG117" s="3" t="s">
        <v>28</v>
      </c>
      <c r="EH117" s="3">
        <v>0</v>
      </c>
      <c r="EI117" s="3" t="s">
        <v>3</v>
      </c>
      <c r="EJ117" s="3">
        <v>1</v>
      </c>
      <c r="EK117" s="3">
        <v>23</v>
      </c>
      <c r="EL117" s="3" t="s">
        <v>29</v>
      </c>
      <c r="EM117" s="3" t="s">
        <v>30</v>
      </c>
      <c r="EO117" s="3" t="s">
        <v>3</v>
      </c>
      <c r="EQ117" s="3">
        <v>0</v>
      </c>
      <c r="ER117" s="3">
        <v>580.75</v>
      </c>
      <c r="ES117" s="3">
        <v>580.75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Z117" s="3">
        <v>5</v>
      </c>
      <c r="FC117" s="3">
        <v>1</v>
      </c>
      <c r="FD117" s="3">
        <v>18</v>
      </c>
      <c r="FF117" s="3">
        <v>6835</v>
      </c>
      <c r="FQ117" s="3">
        <v>0</v>
      </c>
      <c r="FR117" s="3">
        <v>0</v>
      </c>
      <c r="FS117" s="3">
        <v>0</v>
      </c>
      <c r="FX117" s="3">
        <v>109</v>
      </c>
      <c r="FY117" s="3">
        <v>61</v>
      </c>
      <c r="GA117" s="3" t="s">
        <v>156</v>
      </c>
      <c r="GD117" s="3">
        <v>1</v>
      </c>
      <c r="GF117" s="3">
        <v>1672532149</v>
      </c>
      <c r="GG117" s="3">
        <v>2</v>
      </c>
      <c r="GH117" s="3">
        <v>3</v>
      </c>
      <c r="GI117" s="3">
        <v>5</v>
      </c>
      <c r="GJ117" s="3">
        <v>0</v>
      </c>
      <c r="GK117" s="3">
        <v>0</v>
      </c>
      <c r="GL117" s="3">
        <f t="shared" si="93"/>
        <v>0</v>
      </c>
      <c r="GM117" s="3">
        <f t="shared" si="94"/>
        <v>5714.58</v>
      </c>
      <c r="GN117" s="3">
        <f t="shared" si="95"/>
        <v>5714.58</v>
      </c>
      <c r="GO117" s="3">
        <f t="shared" si="96"/>
        <v>0</v>
      </c>
      <c r="GP117" s="3">
        <f t="shared" si="97"/>
        <v>0</v>
      </c>
      <c r="GR117" s="3">
        <v>1</v>
      </c>
      <c r="GS117" s="3">
        <v>1</v>
      </c>
      <c r="GT117" s="3">
        <v>0</v>
      </c>
      <c r="GU117" s="3" t="s">
        <v>3</v>
      </c>
      <c r="GV117" s="3">
        <f t="shared" si="98"/>
        <v>0</v>
      </c>
      <c r="GW117" s="3">
        <v>1</v>
      </c>
      <c r="GX117" s="3">
        <f t="shared" si="99"/>
        <v>0</v>
      </c>
      <c r="HA117" s="3">
        <v>0</v>
      </c>
      <c r="HB117" s="3">
        <v>0</v>
      </c>
      <c r="HC117" s="3">
        <f t="shared" si="100"/>
        <v>0</v>
      </c>
      <c r="HE117" s="3" t="s">
        <v>37</v>
      </c>
      <c r="HF117" s="3" t="s">
        <v>38</v>
      </c>
      <c r="HM117" s="3" t="s">
        <v>3</v>
      </c>
      <c r="HN117" s="3" t="s">
        <v>3</v>
      </c>
      <c r="HO117" s="3" t="s">
        <v>3</v>
      </c>
      <c r="HP117" s="3" t="s">
        <v>3</v>
      </c>
      <c r="HQ117" s="3" t="s">
        <v>3</v>
      </c>
      <c r="HS117" s="3">
        <v>0</v>
      </c>
      <c r="IK117" s="3">
        <v>0</v>
      </c>
    </row>
    <row r="118" spans="1:255" x14ac:dyDescent="0.25">
      <c r="A118" s="2">
        <v>18</v>
      </c>
      <c r="B118" s="2">
        <v>1</v>
      </c>
      <c r="C118" s="2">
        <v>175</v>
      </c>
      <c r="D118" s="2"/>
      <c r="E118" s="2" t="s">
        <v>157</v>
      </c>
      <c r="F118" s="2" t="s">
        <v>131</v>
      </c>
      <c r="G118" s="2" t="s">
        <v>132</v>
      </c>
      <c r="H118" s="2" t="s">
        <v>35</v>
      </c>
      <c r="I118" s="2">
        <f>I106*J118</f>
        <v>1</v>
      </c>
      <c r="J118" s="2">
        <v>8.3333333333333339</v>
      </c>
      <c r="K118" s="2">
        <v>8.3333329999999997</v>
      </c>
      <c r="L118" s="2"/>
      <c r="M118" s="2"/>
      <c r="N118" s="2"/>
      <c r="O118" s="2">
        <f t="shared" si="76"/>
        <v>945.5</v>
      </c>
      <c r="P118" s="2">
        <f t="shared" si="77"/>
        <v>945.5</v>
      </c>
      <c r="Q118" s="2">
        <f t="shared" si="115"/>
        <v>0</v>
      </c>
      <c r="R118" s="2">
        <f t="shared" si="116"/>
        <v>0</v>
      </c>
      <c r="S118" s="2">
        <f t="shared" si="78"/>
        <v>0</v>
      </c>
      <c r="T118" s="2">
        <f t="shared" si="79"/>
        <v>0</v>
      </c>
      <c r="U118" s="2">
        <f t="shared" si="80"/>
        <v>0</v>
      </c>
      <c r="V118" s="2">
        <f t="shared" si="81"/>
        <v>0</v>
      </c>
      <c r="W118" s="2">
        <f t="shared" si="82"/>
        <v>0</v>
      </c>
      <c r="X118" s="2">
        <f t="shared" si="117"/>
        <v>0</v>
      </c>
      <c r="Y118" s="2">
        <f t="shared" si="118"/>
        <v>0</v>
      </c>
      <c r="Z118" s="2"/>
      <c r="AA118" s="2">
        <v>86551701</v>
      </c>
      <c r="AB118" s="2">
        <f t="shared" si="83"/>
        <v>945.5</v>
      </c>
      <c r="AC118" s="2">
        <f t="shared" si="119"/>
        <v>945.5</v>
      </c>
      <c r="AD118" s="2">
        <f t="shared" si="120"/>
        <v>0</v>
      </c>
      <c r="AE118" s="2">
        <f t="shared" si="121"/>
        <v>0</v>
      </c>
      <c r="AF118" s="2">
        <f t="shared" si="122"/>
        <v>0</v>
      </c>
      <c r="AG118" s="2">
        <f t="shared" si="84"/>
        <v>0</v>
      </c>
      <c r="AH118" s="2">
        <f t="shared" si="123"/>
        <v>0</v>
      </c>
      <c r="AI118" s="2">
        <f t="shared" si="124"/>
        <v>0</v>
      </c>
      <c r="AJ118" s="2">
        <f t="shared" si="85"/>
        <v>0</v>
      </c>
      <c r="AK118" s="2">
        <v>945.5</v>
      </c>
      <c r="AL118" s="2">
        <v>945.5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109</v>
      </c>
      <c r="AU118" s="2">
        <v>61</v>
      </c>
      <c r="AV118" s="2">
        <v>1</v>
      </c>
      <c r="AW118" s="2">
        <v>1</v>
      </c>
      <c r="AX118" s="2"/>
      <c r="AY118" s="2"/>
      <c r="AZ118" s="2">
        <v>1</v>
      </c>
      <c r="BA118" s="2">
        <v>1</v>
      </c>
      <c r="BB118" s="2">
        <v>1</v>
      </c>
      <c r="BC118" s="2">
        <v>1</v>
      </c>
      <c r="BD118" s="2" t="s">
        <v>3</v>
      </c>
      <c r="BE118" s="2" t="s">
        <v>3</v>
      </c>
      <c r="BF118" s="2" t="s">
        <v>3</v>
      </c>
      <c r="BG118" s="2" t="s">
        <v>3</v>
      </c>
      <c r="BH118" s="2">
        <v>3</v>
      </c>
      <c r="BI118" s="2">
        <v>1</v>
      </c>
      <c r="BJ118" s="2" t="s">
        <v>3</v>
      </c>
      <c r="BK118" s="2"/>
      <c r="BL118" s="2"/>
      <c r="BM118" s="2">
        <v>23</v>
      </c>
      <c r="BN118" s="2">
        <v>0</v>
      </c>
      <c r="BO118" s="2" t="s">
        <v>3</v>
      </c>
      <c r="BP118" s="2">
        <v>0</v>
      </c>
      <c r="BQ118" s="2">
        <v>30</v>
      </c>
      <c r="BR118" s="2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 t="s">
        <v>3</v>
      </c>
      <c r="BZ118" s="2">
        <v>109</v>
      </c>
      <c r="CA118" s="2">
        <v>61</v>
      </c>
      <c r="CB118" s="2" t="s">
        <v>3</v>
      </c>
      <c r="CC118" s="2"/>
      <c r="CD118" s="2"/>
      <c r="CE118" s="2">
        <v>1566</v>
      </c>
      <c r="CF118" s="2">
        <v>0</v>
      </c>
      <c r="CG118" s="2">
        <v>0</v>
      </c>
      <c r="CH118" s="2"/>
      <c r="CI118" s="2"/>
      <c r="CJ118" s="2"/>
      <c r="CK118" s="2"/>
      <c r="CL118" s="2"/>
      <c r="CM118" s="2">
        <v>0</v>
      </c>
      <c r="CN118" s="2" t="s">
        <v>3</v>
      </c>
      <c r="CO118" s="2">
        <v>0</v>
      </c>
      <c r="CP118" s="2">
        <f t="shared" si="86"/>
        <v>945.5</v>
      </c>
      <c r="CQ118" s="2">
        <f t="shared" si="87"/>
        <v>945.5</v>
      </c>
      <c r="CR118" s="2">
        <f t="shared" si="125"/>
        <v>0</v>
      </c>
      <c r="CS118" s="2">
        <f t="shared" si="126"/>
        <v>0</v>
      </c>
      <c r="CT118" s="2">
        <f t="shared" si="88"/>
        <v>0</v>
      </c>
      <c r="CU118" s="2">
        <f t="shared" si="89"/>
        <v>0</v>
      </c>
      <c r="CV118" s="2">
        <f t="shared" si="90"/>
        <v>0</v>
      </c>
      <c r="CW118" s="2">
        <f t="shared" si="91"/>
        <v>0</v>
      </c>
      <c r="CX118" s="2">
        <f t="shared" si="92"/>
        <v>0</v>
      </c>
      <c r="CY118" s="2">
        <f t="shared" si="127"/>
        <v>0</v>
      </c>
      <c r="CZ118" s="2">
        <f t="shared" si="128"/>
        <v>0</v>
      </c>
      <c r="DA118" s="2"/>
      <c r="DB118" s="2"/>
      <c r="DC118" s="2" t="s">
        <v>3</v>
      </c>
      <c r="DD118" s="2" t="s">
        <v>3</v>
      </c>
      <c r="DE118" s="2" t="s">
        <v>3</v>
      </c>
      <c r="DF118" s="2" t="s">
        <v>3</v>
      </c>
      <c r="DG118" s="2" t="s">
        <v>3</v>
      </c>
      <c r="DH118" s="2" t="s">
        <v>3</v>
      </c>
      <c r="DI118" s="2" t="s">
        <v>3</v>
      </c>
      <c r="DJ118" s="2" t="s">
        <v>3</v>
      </c>
      <c r="DK118" s="2" t="s">
        <v>3</v>
      </c>
      <c r="DL118" s="2" t="s">
        <v>3</v>
      </c>
      <c r="DM118" s="2" t="s">
        <v>3</v>
      </c>
      <c r="DN118" s="2">
        <v>0</v>
      </c>
      <c r="DO118" s="2">
        <v>0</v>
      </c>
      <c r="DP118" s="2">
        <v>1</v>
      </c>
      <c r="DQ118" s="2">
        <v>1</v>
      </c>
      <c r="DR118" s="2"/>
      <c r="DS118" s="2"/>
      <c r="DT118" s="2"/>
      <c r="DU118" s="2">
        <v>1010</v>
      </c>
      <c r="DV118" s="2" t="s">
        <v>35</v>
      </c>
      <c r="DW118" s="2" t="s">
        <v>35</v>
      </c>
      <c r="DX118" s="2">
        <v>1</v>
      </c>
      <c r="DY118" s="2"/>
      <c r="DZ118" s="2" t="s">
        <v>3</v>
      </c>
      <c r="EA118" s="2" t="s">
        <v>3</v>
      </c>
      <c r="EB118" s="2" t="s">
        <v>3</v>
      </c>
      <c r="EC118" s="2" t="s">
        <v>3</v>
      </c>
      <c r="ED118" s="2"/>
      <c r="EE118" s="2">
        <v>85635395</v>
      </c>
      <c r="EF118" s="2">
        <v>30</v>
      </c>
      <c r="EG118" s="2" t="s">
        <v>28</v>
      </c>
      <c r="EH118" s="2">
        <v>0</v>
      </c>
      <c r="EI118" s="2" t="s">
        <v>3</v>
      </c>
      <c r="EJ118" s="2">
        <v>1</v>
      </c>
      <c r="EK118" s="2">
        <v>23</v>
      </c>
      <c r="EL118" s="2" t="s">
        <v>29</v>
      </c>
      <c r="EM118" s="2" t="s">
        <v>30</v>
      </c>
      <c r="EN118" s="2"/>
      <c r="EO118" s="2" t="s">
        <v>3</v>
      </c>
      <c r="EP118" s="2"/>
      <c r="EQ118" s="2">
        <v>0</v>
      </c>
      <c r="ER118" s="2">
        <v>0</v>
      </c>
      <c r="ES118" s="2">
        <v>945.5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>
        <v>0</v>
      </c>
      <c r="FR118" s="2">
        <v>0</v>
      </c>
      <c r="FS118" s="2">
        <v>0</v>
      </c>
      <c r="FT118" s="2"/>
      <c r="FU118" s="2"/>
      <c r="FV118" s="2"/>
      <c r="FW118" s="2"/>
      <c r="FX118" s="2">
        <v>109</v>
      </c>
      <c r="FY118" s="2">
        <v>61</v>
      </c>
      <c r="FZ118" s="2"/>
      <c r="GA118" s="2" t="s">
        <v>133</v>
      </c>
      <c r="GB118" s="2"/>
      <c r="GC118" s="2"/>
      <c r="GD118" s="2">
        <v>1</v>
      </c>
      <c r="GE118" s="2"/>
      <c r="GF118" s="2">
        <v>2118492049</v>
      </c>
      <c r="GG118" s="2">
        <v>2</v>
      </c>
      <c r="GH118" s="2">
        <v>4</v>
      </c>
      <c r="GI118" s="2">
        <v>-2</v>
      </c>
      <c r="GJ118" s="2">
        <v>0</v>
      </c>
      <c r="GK118" s="2">
        <v>0</v>
      </c>
      <c r="GL118" s="2">
        <f t="shared" si="93"/>
        <v>0</v>
      </c>
      <c r="GM118" s="2">
        <f t="shared" si="94"/>
        <v>945.5</v>
      </c>
      <c r="GN118" s="2">
        <f t="shared" si="95"/>
        <v>945.5</v>
      </c>
      <c r="GO118" s="2">
        <f t="shared" si="96"/>
        <v>0</v>
      </c>
      <c r="GP118" s="2">
        <f t="shared" si="97"/>
        <v>0</v>
      </c>
      <c r="GQ118" s="2"/>
      <c r="GR118" s="2">
        <v>0</v>
      </c>
      <c r="GS118" s="2">
        <v>2</v>
      </c>
      <c r="GT118" s="2">
        <v>0</v>
      </c>
      <c r="GU118" s="2" t="s">
        <v>3</v>
      </c>
      <c r="GV118" s="2">
        <f t="shared" si="98"/>
        <v>0</v>
      </c>
      <c r="GW118" s="2">
        <v>1</v>
      </c>
      <c r="GX118" s="2">
        <f t="shared" si="99"/>
        <v>0</v>
      </c>
      <c r="GY118" s="2"/>
      <c r="GZ118" s="2"/>
      <c r="HA118" s="2">
        <v>0</v>
      </c>
      <c r="HB118" s="2">
        <v>0</v>
      </c>
      <c r="HC118" s="2">
        <f t="shared" si="100"/>
        <v>0</v>
      </c>
      <c r="HD118" s="2"/>
      <c r="HE118" s="2" t="s">
        <v>37</v>
      </c>
      <c r="HF118" s="2" t="s">
        <v>38</v>
      </c>
      <c r="HG118" s="2"/>
      <c r="HH118" s="2"/>
      <c r="HI118" s="2"/>
      <c r="HJ118" s="2"/>
      <c r="HK118" s="2"/>
      <c r="HL118" s="2"/>
      <c r="HM118" s="2" t="s">
        <v>3</v>
      </c>
      <c r="HN118" s="2" t="s">
        <v>3</v>
      </c>
      <c r="HO118" s="2" t="s">
        <v>3</v>
      </c>
      <c r="HP118" s="2" t="s">
        <v>3</v>
      </c>
      <c r="HQ118" s="2" t="s">
        <v>3</v>
      </c>
      <c r="HR118" s="2"/>
      <c r="HS118" s="2">
        <v>0</v>
      </c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>
        <v>0</v>
      </c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x14ac:dyDescent="0.25">
      <c r="A119" s="3">
        <v>18</v>
      </c>
      <c r="B119" s="3">
        <v>1</v>
      </c>
      <c r="C119" s="3">
        <v>192</v>
      </c>
      <c r="E119" s="3" t="s">
        <v>157</v>
      </c>
      <c r="F119" s="3" t="s">
        <v>131</v>
      </c>
      <c r="G119" s="3" t="s">
        <v>132</v>
      </c>
      <c r="H119" s="3" t="s">
        <v>35</v>
      </c>
      <c r="I119" s="3">
        <f>I107*J119</f>
        <v>1</v>
      </c>
      <c r="J119" s="3">
        <v>8.3333333333333339</v>
      </c>
      <c r="K119" s="3">
        <v>8.3333329999999997</v>
      </c>
      <c r="O119" s="3">
        <f t="shared" si="76"/>
        <v>9303.7199999999993</v>
      </c>
      <c r="P119" s="3">
        <f t="shared" si="77"/>
        <v>9303.7199999999993</v>
      </c>
      <c r="Q119" s="3">
        <f t="shared" si="115"/>
        <v>0</v>
      </c>
      <c r="R119" s="3">
        <f t="shared" si="116"/>
        <v>0</v>
      </c>
      <c r="S119" s="3">
        <f t="shared" si="78"/>
        <v>0</v>
      </c>
      <c r="T119" s="3">
        <f t="shared" si="79"/>
        <v>0</v>
      </c>
      <c r="U119" s="3">
        <f t="shared" si="80"/>
        <v>0</v>
      </c>
      <c r="V119" s="3">
        <f t="shared" si="81"/>
        <v>0</v>
      </c>
      <c r="W119" s="3">
        <f t="shared" si="82"/>
        <v>0</v>
      </c>
      <c r="X119" s="3">
        <f t="shared" si="117"/>
        <v>0</v>
      </c>
      <c r="Y119" s="3">
        <f t="shared" si="118"/>
        <v>0</v>
      </c>
      <c r="AA119" s="3">
        <v>86551703</v>
      </c>
      <c r="AB119" s="3">
        <f t="shared" si="83"/>
        <v>945.5</v>
      </c>
      <c r="AC119" s="3">
        <f t="shared" si="119"/>
        <v>945.5</v>
      </c>
      <c r="AD119" s="3">
        <f t="shared" si="120"/>
        <v>0</v>
      </c>
      <c r="AE119" s="3">
        <f t="shared" si="121"/>
        <v>0</v>
      </c>
      <c r="AF119" s="3">
        <f t="shared" si="122"/>
        <v>0</v>
      </c>
      <c r="AG119" s="3">
        <f t="shared" si="84"/>
        <v>0</v>
      </c>
      <c r="AH119" s="3">
        <f t="shared" si="123"/>
        <v>0</v>
      </c>
      <c r="AI119" s="3">
        <f t="shared" si="124"/>
        <v>0</v>
      </c>
      <c r="AJ119" s="3">
        <f t="shared" si="85"/>
        <v>0</v>
      </c>
      <c r="AK119" s="3">
        <v>945.5</v>
      </c>
      <c r="AL119" s="3">
        <v>945.5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109</v>
      </c>
      <c r="AU119" s="3">
        <v>61</v>
      </c>
      <c r="AV119" s="3">
        <v>1</v>
      </c>
      <c r="AW119" s="3">
        <v>1</v>
      </c>
      <c r="AZ119" s="3">
        <v>1</v>
      </c>
      <c r="BA119" s="3">
        <v>1</v>
      </c>
      <c r="BB119" s="3">
        <v>1</v>
      </c>
      <c r="BC119" s="3">
        <v>9.84</v>
      </c>
      <c r="BD119" s="3" t="s">
        <v>3</v>
      </c>
      <c r="BE119" s="3" t="s">
        <v>3</v>
      </c>
      <c r="BF119" s="3" t="s">
        <v>3</v>
      </c>
      <c r="BG119" s="3" t="s">
        <v>3</v>
      </c>
      <c r="BH119" s="3">
        <v>3</v>
      </c>
      <c r="BI119" s="3">
        <v>1</v>
      </c>
      <c r="BJ119" s="3" t="s">
        <v>3</v>
      </c>
      <c r="BM119" s="3">
        <v>23</v>
      </c>
      <c r="BN119" s="3">
        <v>0</v>
      </c>
      <c r="BO119" s="3" t="s">
        <v>3</v>
      </c>
      <c r="BP119" s="3">
        <v>0</v>
      </c>
      <c r="BQ119" s="3">
        <v>30</v>
      </c>
      <c r="BR119" s="3">
        <v>0</v>
      </c>
      <c r="BS119" s="3">
        <v>1</v>
      </c>
      <c r="BT119" s="3">
        <v>1</v>
      </c>
      <c r="BU119" s="3">
        <v>1</v>
      </c>
      <c r="BV119" s="3">
        <v>1</v>
      </c>
      <c r="BW119" s="3">
        <v>1</v>
      </c>
      <c r="BX119" s="3">
        <v>1</v>
      </c>
      <c r="BY119" s="3" t="s">
        <v>3</v>
      </c>
      <c r="BZ119" s="3">
        <v>109</v>
      </c>
      <c r="CA119" s="3">
        <v>61</v>
      </c>
      <c r="CB119" s="3" t="s">
        <v>3</v>
      </c>
      <c r="CE119" s="3">
        <v>1566</v>
      </c>
      <c r="CF119" s="3">
        <v>0</v>
      </c>
      <c r="CG119" s="3">
        <v>0</v>
      </c>
      <c r="CM119" s="3">
        <v>0</v>
      </c>
      <c r="CN119" s="3" t="s">
        <v>3</v>
      </c>
      <c r="CO119" s="3">
        <v>0</v>
      </c>
      <c r="CP119" s="3">
        <f t="shared" si="86"/>
        <v>9303.7199999999993</v>
      </c>
      <c r="CQ119" s="3">
        <f t="shared" si="87"/>
        <v>9303.7199999999993</v>
      </c>
      <c r="CR119" s="3">
        <f t="shared" si="125"/>
        <v>0</v>
      </c>
      <c r="CS119" s="3">
        <f t="shared" si="126"/>
        <v>0</v>
      </c>
      <c r="CT119" s="3">
        <f t="shared" si="88"/>
        <v>0</v>
      </c>
      <c r="CU119" s="3">
        <f t="shared" si="89"/>
        <v>0</v>
      </c>
      <c r="CV119" s="3">
        <f t="shared" si="90"/>
        <v>0</v>
      </c>
      <c r="CW119" s="3">
        <f t="shared" si="91"/>
        <v>0</v>
      </c>
      <c r="CX119" s="3">
        <f t="shared" si="92"/>
        <v>0</v>
      </c>
      <c r="CY119" s="3">
        <f t="shared" si="127"/>
        <v>0</v>
      </c>
      <c r="CZ119" s="3">
        <f t="shared" si="128"/>
        <v>0</v>
      </c>
      <c r="DC119" s="3" t="s">
        <v>3</v>
      </c>
      <c r="DD119" s="3" t="s">
        <v>3</v>
      </c>
      <c r="DE119" s="3" t="s">
        <v>3</v>
      </c>
      <c r="DF119" s="3" t="s">
        <v>3</v>
      </c>
      <c r="DG119" s="3" t="s">
        <v>3</v>
      </c>
      <c r="DH119" s="3" t="s">
        <v>3</v>
      </c>
      <c r="DI119" s="3" t="s">
        <v>3</v>
      </c>
      <c r="DJ119" s="3" t="s">
        <v>3</v>
      </c>
      <c r="DK119" s="3" t="s">
        <v>3</v>
      </c>
      <c r="DL119" s="3" t="s">
        <v>3</v>
      </c>
      <c r="DM119" s="3" t="s">
        <v>3</v>
      </c>
      <c r="DN119" s="3">
        <v>0</v>
      </c>
      <c r="DO119" s="3">
        <v>0</v>
      </c>
      <c r="DP119" s="3">
        <v>1</v>
      </c>
      <c r="DQ119" s="3">
        <v>1</v>
      </c>
      <c r="DU119" s="3">
        <v>1010</v>
      </c>
      <c r="DV119" s="3" t="s">
        <v>35</v>
      </c>
      <c r="DW119" s="3" t="s">
        <v>35</v>
      </c>
      <c r="DX119" s="3">
        <v>1</v>
      </c>
      <c r="DZ119" s="3" t="s">
        <v>3</v>
      </c>
      <c r="EA119" s="3" t="s">
        <v>3</v>
      </c>
      <c r="EB119" s="3" t="s">
        <v>3</v>
      </c>
      <c r="EC119" s="3" t="s">
        <v>3</v>
      </c>
      <c r="EE119" s="3">
        <v>85635395</v>
      </c>
      <c r="EF119" s="3">
        <v>30</v>
      </c>
      <c r="EG119" s="3" t="s">
        <v>28</v>
      </c>
      <c r="EH119" s="3">
        <v>0</v>
      </c>
      <c r="EI119" s="3" t="s">
        <v>3</v>
      </c>
      <c r="EJ119" s="3">
        <v>1</v>
      </c>
      <c r="EK119" s="3">
        <v>23</v>
      </c>
      <c r="EL119" s="3" t="s">
        <v>29</v>
      </c>
      <c r="EM119" s="3" t="s">
        <v>30</v>
      </c>
      <c r="EO119" s="3" t="s">
        <v>3</v>
      </c>
      <c r="EQ119" s="3">
        <v>0</v>
      </c>
      <c r="ER119" s="3">
        <v>945.5</v>
      </c>
      <c r="ES119" s="3">
        <v>945.5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Z119" s="3">
        <v>5</v>
      </c>
      <c r="FC119" s="3">
        <v>1</v>
      </c>
      <c r="FD119" s="3">
        <v>18</v>
      </c>
      <c r="FF119" s="3">
        <v>11128</v>
      </c>
      <c r="FQ119" s="3">
        <v>0</v>
      </c>
      <c r="FR119" s="3">
        <v>0</v>
      </c>
      <c r="FS119" s="3">
        <v>0</v>
      </c>
      <c r="FX119" s="3">
        <v>109</v>
      </c>
      <c r="FY119" s="3">
        <v>61</v>
      </c>
      <c r="GA119" s="3" t="s">
        <v>133</v>
      </c>
      <c r="GD119" s="3">
        <v>1</v>
      </c>
      <c r="GF119" s="3">
        <v>2118492049</v>
      </c>
      <c r="GG119" s="3">
        <v>2</v>
      </c>
      <c r="GH119" s="3">
        <v>3</v>
      </c>
      <c r="GI119" s="3">
        <v>5</v>
      </c>
      <c r="GJ119" s="3">
        <v>0</v>
      </c>
      <c r="GK119" s="3">
        <v>0</v>
      </c>
      <c r="GL119" s="3">
        <f t="shared" si="93"/>
        <v>0</v>
      </c>
      <c r="GM119" s="3">
        <f t="shared" si="94"/>
        <v>9303.7199999999993</v>
      </c>
      <c r="GN119" s="3">
        <f t="shared" si="95"/>
        <v>9303.7199999999993</v>
      </c>
      <c r="GO119" s="3">
        <f t="shared" si="96"/>
        <v>0</v>
      </c>
      <c r="GP119" s="3">
        <f t="shared" si="97"/>
        <v>0</v>
      </c>
      <c r="GR119" s="3">
        <v>1</v>
      </c>
      <c r="GS119" s="3">
        <v>1</v>
      </c>
      <c r="GT119" s="3">
        <v>0</v>
      </c>
      <c r="GU119" s="3" t="s">
        <v>3</v>
      </c>
      <c r="GV119" s="3">
        <f t="shared" si="98"/>
        <v>0</v>
      </c>
      <c r="GW119" s="3">
        <v>1</v>
      </c>
      <c r="GX119" s="3">
        <f t="shared" si="99"/>
        <v>0</v>
      </c>
      <c r="HA119" s="3">
        <v>0</v>
      </c>
      <c r="HB119" s="3">
        <v>0</v>
      </c>
      <c r="HC119" s="3">
        <f t="shared" si="100"/>
        <v>0</v>
      </c>
      <c r="HE119" s="3" t="s">
        <v>37</v>
      </c>
      <c r="HF119" s="3" t="s">
        <v>38</v>
      </c>
      <c r="HM119" s="3" t="s">
        <v>3</v>
      </c>
      <c r="HN119" s="3" t="s">
        <v>3</v>
      </c>
      <c r="HO119" s="3" t="s">
        <v>3</v>
      </c>
      <c r="HP119" s="3" t="s">
        <v>3</v>
      </c>
      <c r="HQ119" s="3" t="s">
        <v>3</v>
      </c>
      <c r="HS119" s="3">
        <v>0</v>
      </c>
      <c r="IK119" s="3">
        <v>0</v>
      </c>
    </row>
    <row r="120" spans="1:255" x14ac:dyDescent="0.25">
      <c r="A120" s="2">
        <v>18</v>
      </c>
      <c r="B120" s="2">
        <v>1</v>
      </c>
      <c r="C120" s="2">
        <v>170</v>
      </c>
      <c r="D120" s="2"/>
      <c r="E120" s="2" t="s">
        <v>158</v>
      </c>
      <c r="F120" s="2" t="s">
        <v>159</v>
      </c>
      <c r="G120" s="2" t="s">
        <v>160</v>
      </c>
      <c r="H120" s="2" t="s">
        <v>35</v>
      </c>
      <c r="I120" s="2">
        <f>I106*J120</f>
        <v>1</v>
      </c>
      <c r="J120" s="2">
        <v>8.3333333333333339</v>
      </c>
      <c r="K120" s="2">
        <v>8.3333329999999997</v>
      </c>
      <c r="L120" s="2"/>
      <c r="M120" s="2"/>
      <c r="N120" s="2"/>
      <c r="O120" s="2">
        <f t="shared" si="76"/>
        <v>625.17999999999995</v>
      </c>
      <c r="P120" s="2">
        <f t="shared" si="77"/>
        <v>625.17999999999995</v>
      </c>
      <c r="Q120" s="2">
        <f t="shared" si="115"/>
        <v>0</v>
      </c>
      <c r="R120" s="2">
        <f t="shared" si="116"/>
        <v>0</v>
      </c>
      <c r="S120" s="2">
        <f t="shared" si="78"/>
        <v>0</v>
      </c>
      <c r="T120" s="2">
        <f t="shared" si="79"/>
        <v>0</v>
      </c>
      <c r="U120" s="2">
        <f t="shared" si="80"/>
        <v>0</v>
      </c>
      <c r="V120" s="2">
        <f t="shared" si="81"/>
        <v>0</v>
      </c>
      <c r="W120" s="2">
        <f t="shared" si="82"/>
        <v>0</v>
      </c>
      <c r="X120" s="2">
        <f t="shared" si="117"/>
        <v>0</v>
      </c>
      <c r="Y120" s="2">
        <f t="shared" si="118"/>
        <v>0</v>
      </c>
      <c r="Z120" s="2"/>
      <c r="AA120" s="2">
        <v>86551701</v>
      </c>
      <c r="AB120" s="2">
        <f t="shared" si="83"/>
        <v>625.17999999999995</v>
      </c>
      <c r="AC120" s="2">
        <f t="shared" si="119"/>
        <v>625.17999999999995</v>
      </c>
      <c r="AD120" s="2">
        <f t="shared" si="120"/>
        <v>0</v>
      </c>
      <c r="AE120" s="2">
        <f t="shared" si="121"/>
        <v>0</v>
      </c>
      <c r="AF120" s="2">
        <f t="shared" si="122"/>
        <v>0</v>
      </c>
      <c r="AG120" s="2">
        <f t="shared" si="84"/>
        <v>0</v>
      </c>
      <c r="AH120" s="2">
        <f t="shared" si="123"/>
        <v>0</v>
      </c>
      <c r="AI120" s="2">
        <f t="shared" si="124"/>
        <v>0</v>
      </c>
      <c r="AJ120" s="2">
        <f t="shared" si="85"/>
        <v>0</v>
      </c>
      <c r="AK120" s="2">
        <v>625.17999999999995</v>
      </c>
      <c r="AL120" s="2">
        <v>625.17999999999995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109</v>
      </c>
      <c r="AU120" s="2">
        <v>61</v>
      </c>
      <c r="AV120" s="2">
        <v>1</v>
      </c>
      <c r="AW120" s="2">
        <v>1</v>
      </c>
      <c r="AX120" s="2"/>
      <c r="AY120" s="2"/>
      <c r="AZ120" s="2">
        <v>1</v>
      </c>
      <c r="BA120" s="2">
        <v>1</v>
      </c>
      <c r="BB120" s="2">
        <v>1</v>
      </c>
      <c r="BC120" s="2">
        <v>1</v>
      </c>
      <c r="BD120" s="2" t="s">
        <v>3</v>
      </c>
      <c r="BE120" s="2" t="s">
        <v>3</v>
      </c>
      <c r="BF120" s="2" t="s">
        <v>3</v>
      </c>
      <c r="BG120" s="2" t="s">
        <v>3</v>
      </c>
      <c r="BH120" s="2">
        <v>3</v>
      </c>
      <c r="BI120" s="2">
        <v>1</v>
      </c>
      <c r="BJ120" s="2" t="s">
        <v>3</v>
      </c>
      <c r="BK120" s="2"/>
      <c r="BL120" s="2"/>
      <c r="BM120" s="2">
        <v>23</v>
      </c>
      <c r="BN120" s="2">
        <v>0</v>
      </c>
      <c r="BO120" s="2" t="s">
        <v>3</v>
      </c>
      <c r="BP120" s="2">
        <v>0</v>
      </c>
      <c r="BQ120" s="2">
        <v>30</v>
      </c>
      <c r="BR120" s="2">
        <v>0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 t="s">
        <v>3</v>
      </c>
      <c r="BZ120" s="2">
        <v>109</v>
      </c>
      <c r="CA120" s="2">
        <v>61</v>
      </c>
      <c r="CB120" s="2" t="s">
        <v>3</v>
      </c>
      <c r="CC120" s="2"/>
      <c r="CD120" s="2"/>
      <c r="CE120" s="2">
        <v>1566</v>
      </c>
      <c r="CF120" s="2">
        <v>0</v>
      </c>
      <c r="CG120" s="2">
        <v>0</v>
      </c>
      <c r="CH120" s="2"/>
      <c r="CI120" s="2"/>
      <c r="CJ120" s="2"/>
      <c r="CK120" s="2"/>
      <c r="CL120" s="2"/>
      <c r="CM120" s="2">
        <v>0</v>
      </c>
      <c r="CN120" s="2" t="s">
        <v>3</v>
      </c>
      <c r="CO120" s="2">
        <v>0</v>
      </c>
      <c r="CP120" s="2">
        <f t="shared" si="86"/>
        <v>625.17999999999995</v>
      </c>
      <c r="CQ120" s="2">
        <f t="shared" si="87"/>
        <v>625.17999999999995</v>
      </c>
      <c r="CR120" s="2">
        <f t="shared" si="125"/>
        <v>0</v>
      </c>
      <c r="CS120" s="2">
        <f t="shared" si="126"/>
        <v>0</v>
      </c>
      <c r="CT120" s="2">
        <f t="shared" si="88"/>
        <v>0</v>
      </c>
      <c r="CU120" s="2">
        <f t="shared" si="89"/>
        <v>0</v>
      </c>
      <c r="CV120" s="2">
        <f t="shared" si="90"/>
        <v>0</v>
      </c>
      <c r="CW120" s="2">
        <f t="shared" si="91"/>
        <v>0</v>
      </c>
      <c r="CX120" s="2">
        <f t="shared" si="92"/>
        <v>0</v>
      </c>
      <c r="CY120" s="2">
        <f t="shared" si="127"/>
        <v>0</v>
      </c>
      <c r="CZ120" s="2">
        <f t="shared" si="128"/>
        <v>0</v>
      </c>
      <c r="DA120" s="2"/>
      <c r="DB120" s="2"/>
      <c r="DC120" s="2" t="s">
        <v>3</v>
      </c>
      <c r="DD120" s="2" t="s">
        <v>3</v>
      </c>
      <c r="DE120" s="2" t="s">
        <v>3</v>
      </c>
      <c r="DF120" s="2" t="s">
        <v>3</v>
      </c>
      <c r="DG120" s="2" t="s">
        <v>3</v>
      </c>
      <c r="DH120" s="2" t="s">
        <v>3</v>
      </c>
      <c r="DI120" s="2" t="s">
        <v>3</v>
      </c>
      <c r="DJ120" s="2" t="s">
        <v>3</v>
      </c>
      <c r="DK120" s="2" t="s">
        <v>3</v>
      </c>
      <c r="DL120" s="2" t="s">
        <v>3</v>
      </c>
      <c r="DM120" s="2" t="s">
        <v>3</v>
      </c>
      <c r="DN120" s="2">
        <v>0</v>
      </c>
      <c r="DO120" s="2">
        <v>0</v>
      </c>
      <c r="DP120" s="2">
        <v>1</v>
      </c>
      <c r="DQ120" s="2">
        <v>1</v>
      </c>
      <c r="DR120" s="2"/>
      <c r="DS120" s="2"/>
      <c r="DT120" s="2"/>
      <c r="DU120" s="2">
        <v>1010</v>
      </c>
      <c r="DV120" s="2" t="s">
        <v>35</v>
      </c>
      <c r="DW120" s="2" t="s">
        <v>35</v>
      </c>
      <c r="DX120" s="2">
        <v>1</v>
      </c>
      <c r="DY120" s="2"/>
      <c r="DZ120" s="2" t="s">
        <v>3</v>
      </c>
      <c r="EA120" s="2" t="s">
        <v>3</v>
      </c>
      <c r="EB120" s="2" t="s">
        <v>3</v>
      </c>
      <c r="EC120" s="2" t="s">
        <v>3</v>
      </c>
      <c r="ED120" s="2"/>
      <c r="EE120" s="2">
        <v>85635395</v>
      </c>
      <c r="EF120" s="2">
        <v>30</v>
      </c>
      <c r="EG120" s="2" t="s">
        <v>28</v>
      </c>
      <c r="EH120" s="2">
        <v>0</v>
      </c>
      <c r="EI120" s="2" t="s">
        <v>3</v>
      </c>
      <c r="EJ120" s="2">
        <v>1</v>
      </c>
      <c r="EK120" s="2">
        <v>23</v>
      </c>
      <c r="EL120" s="2" t="s">
        <v>29</v>
      </c>
      <c r="EM120" s="2" t="s">
        <v>30</v>
      </c>
      <c r="EN120" s="2"/>
      <c r="EO120" s="2" t="s">
        <v>3</v>
      </c>
      <c r="EP120" s="2"/>
      <c r="EQ120" s="2">
        <v>0</v>
      </c>
      <c r="ER120" s="2">
        <v>0</v>
      </c>
      <c r="ES120" s="2">
        <v>625.17999999999995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>
        <v>0</v>
      </c>
      <c r="FR120" s="2">
        <v>0</v>
      </c>
      <c r="FS120" s="2">
        <v>0</v>
      </c>
      <c r="FT120" s="2"/>
      <c r="FU120" s="2"/>
      <c r="FV120" s="2"/>
      <c r="FW120" s="2"/>
      <c r="FX120" s="2">
        <v>109</v>
      </c>
      <c r="FY120" s="2">
        <v>61</v>
      </c>
      <c r="FZ120" s="2"/>
      <c r="GA120" s="2" t="s">
        <v>161</v>
      </c>
      <c r="GB120" s="2"/>
      <c r="GC120" s="2"/>
      <c r="GD120" s="2">
        <v>1</v>
      </c>
      <c r="GE120" s="2"/>
      <c r="GF120" s="2">
        <v>-99820427</v>
      </c>
      <c r="GG120" s="2">
        <v>2</v>
      </c>
      <c r="GH120" s="2">
        <v>4</v>
      </c>
      <c r="GI120" s="2">
        <v>-2</v>
      </c>
      <c r="GJ120" s="2">
        <v>0</v>
      </c>
      <c r="GK120" s="2">
        <v>0</v>
      </c>
      <c r="GL120" s="2">
        <f t="shared" si="93"/>
        <v>0</v>
      </c>
      <c r="GM120" s="2">
        <f t="shared" si="94"/>
        <v>625.17999999999995</v>
      </c>
      <c r="GN120" s="2">
        <f t="shared" si="95"/>
        <v>625.17999999999995</v>
      </c>
      <c r="GO120" s="2">
        <f t="shared" si="96"/>
        <v>0</v>
      </c>
      <c r="GP120" s="2">
        <f t="shared" si="97"/>
        <v>0</v>
      </c>
      <c r="GQ120" s="2"/>
      <c r="GR120" s="2">
        <v>0</v>
      </c>
      <c r="GS120" s="2">
        <v>2</v>
      </c>
      <c r="GT120" s="2">
        <v>0</v>
      </c>
      <c r="GU120" s="2" t="s">
        <v>3</v>
      </c>
      <c r="GV120" s="2">
        <f t="shared" si="98"/>
        <v>0</v>
      </c>
      <c r="GW120" s="2">
        <v>1</v>
      </c>
      <c r="GX120" s="2">
        <f t="shared" si="99"/>
        <v>0</v>
      </c>
      <c r="GY120" s="2"/>
      <c r="GZ120" s="2"/>
      <c r="HA120" s="2">
        <v>0</v>
      </c>
      <c r="HB120" s="2">
        <v>0</v>
      </c>
      <c r="HC120" s="2">
        <f t="shared" si="100"/>
        <v>0</v>
      </c>
      <c r="HD120" s="2"/>
      <c r="HE120" s="2" t="s">
        <v>37</v>
      </c>
      <c r="HF120" s="2" t="s">
        <v>38</v>
      </c>
      <c r="HG120" s="2"/>
      <c r="HH120" s="2"/>
      <c r="HI120" s="2"/>
      <c r="HJ120" s="2"/>
      <c r="HK120" s="2"/>
      <c r="HL120" s="2"/>
      <c r="HM120" s="2" t="s">
        <v>3</v>
      </c>
      <c r="HN120" s="2" t="s">
        <v>3</v>
      </c>
      <c r="HO120" s="2" t="s">
        <v>3</v>
      </c>
      <c r="HP120" s="2" t="s">
        <v>3</v>
      </c>
      <c r="HQ120" s="2" t="s">
        <v>3</v>
      </c>
      <c r="HR120" s="2"/>
      <c r="HS120" s="2">
        <v>0</v>
      </c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>
        <v>0</v>
      </c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x14ac:dyDescent="0.25">
      <c r="A121" s="3">
        <v>18</v>
      </c>
      <c r="B121" s="3">
        <v>1</v>
      </c>
      <c r="C121" s="3">
        <v>187</v>
      </c>
      <c r="E121" s="3" t="s">
        <v>158</v>
      </c>
      <c r="F121" s="3" t="s">
        <v>159</v>
      </c>
      <c r="G121" s="3" t="s">
        <v>160</v>
      </c>
      <c r="H121" s="3" t="s">
        <v>35</v>
      </c>
      <c r="I121" s="3">
        <f>I107*J121</f>
        <v>1</v>
      </c>
      <c r="J121" s="3">
        <v>8.3333333333333339</v>
      </c>
      <c r="K121" s="3">
        <v>8.3333329999999997</v>
      </c>
      <c r="O121" s="3">
        <f t="shared" si="76"/>
        <v>6151.77</v>
      </c>
      <c r="P121" s="3">
        <f t="shared" si="77"/>
        <v>6151.77</v>
      </c>
      <c r="Q121" s="3">
        <f t="shared" si="115"/>
        <v>0</v>
      </c>
      <c r="R121" s="3">
        <f t="shared" si="116"/>
        <v>0</v>
      </c>
      <c r="S121" s="3">
        <f t="shared" si="78"/>
        <v>0</v>
      </c>
      <c r="T121" s="3">
        <f t="shared" si="79"/>
        <v>0</v>
      </c>
      <c r="U121" s="3">
        <f t="shared" si="80"/>
        <v>0</v>
      </c>
      <c r="V121" s="3">
        <f t="shared" si="81"/>
        <v>0</v>
      </c>
      <c r="W121" s="3">
        <f t="shared" si="82"/>
        <v>0</v>
      </c>
      <c r="X121" s="3">
        <f t="shared" si="117"/>
        <v>0</v>
      </c>
      <c r="Y121" s="3">
        <f t="shared" si="118"/>
        <v>0</v>
      </c>
      <c r="AA121" s="3">
        <v>86551703</v>
      </c>
      <c r="AB121" s="3">
        <f t="shared" si="83"/>
        <v>625.17999999999995</v>
      </c>
      <c r="AC121" s="3">
        <f t="shared" si="119"/>
        <v>625.17999999999995</v>
      </c>
      <c r="AD121" s="3">
        <f t="shared" si="120"/>
        <v>0</v>
      </c>
      <c r="AE121" s="3">
        <f t="shared" si="121"/>
        <v>0</v>
      </c>
      <c r="AF121" s="3">
        <f t="shared" si="122"/>
        <v>0</v>
      </c>
      <c r="AG121" s="3">
        <f t="shared" si="84"/>
        <v>0</v>
      </c>
      <c r="AH121" s="3">
        <f t="shared" si="123"/>
        <v>0</v>
      </c>
      <c r="AI121" s="3">
        <f t="shared" si="124"/>
        <v>0</v>
      </c>
      <c r="AJ121" s="3">
        <f t="shared" si="85"/>
        <v>0</v>
      </c>
      <c r="AK121" s="3">
        <v>625.17999999999995</v>
      </c>
      <c r="AL121" s="3">
        <v>625.17999999999995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109</v>
      </c>
      <c r="AU121" s="3">
        <v>61</v>
      </c>
      <c r="AV121" s="3">
        <v>1</v>
      </c>
      <c r="AW121" s="3">
        <v>1</v>
      </c>
      <c r="AZ121" s="3">
        <v>1</v>
      </c>
      <c r="BA121" s="3">
        <v>1</v>
      </c>
      <c r="BB121" s="3">
        <v>1</v>
      </c>
      <c r="BC121" s="3">
        <v>9.84</v>
      </c>
      <c r="BD121" s="3" t="s">
        <v>3</v>
      </c>
      <c r="BE121" s="3" t="s">
        <v>3</v>
      </c>
      <c r="BF121" s="3" t="s">
        <v>3</v>
      </c>
      <c r="BG121" s="3" t="s">
        <v>3</v>
      </c>
      <c r="BH121" s="3">
        <v>3</v>
      </c>
      <c r="BI121" s="3">
        <v>1</v>
      </c>
      <c r="BJ121" s="3" t="s">
        <v>3</v>
      </c>
      <c r="BM121" s="3">
        <v>23</v>
      </c>
      <c r="BN121" s="3">
        <v>0</v>
      </c>
      <c r="BO121" s="3" t="s">
        <v>3</v>
      </c>
      <c r="BP121" s="3">
        <v>0</v>
      </c>
      <c r="BQ121" s="3">
        <v>30</v>
      </c>
      <c r="BR121" s="3">
        <v>0</v>
      </c>
      <c r="BS121" s="3">
        <v>1</v>
      </c>
      <c r="BT121" s="3">
        <v>1</v>
      </c>
      <c r="BU121" s="3">
        <v>1</v>
      </c>
      <c r="BV121" s="3">
        <v>1</v>
      </c>
      <c r="BW121" s="3">
        <v>1</v>
      </c>
      <c r="BX121" s="3">
        <v>1</v>
      </c>
      <c r="BY121" s="3" t="s">
        <v>3</v>
      </c>
      <c r="BZ121" s="3">
        <v>109</v>
      </c>
      <c r="CA121" s="3">
        <v>61</v>
      </c>
      <c r="CB121" s="3" t="s">
        <v>3</v>
      </c>
      <c r="CE121" s="3">
        <v>1566</v>
      </c>
      <c r="CF121" s="3">
        <v>0</v>
      </c>
      <c r="CG121" s="3">
        <v>0</v>
      </c>
      <c r="CM121" s="3">
        <v>0</v>
      </c>
      <c r="CN121" s="3" t="s">
        <v>3</v>
      </c>
      <c r="CO121" s="3">
        <v>0</v>
      </c>
      <c r="CP121" s="3">
        <f t="shared" si="86"/>
        <v>6151.77</v>
      </c>
      <c r="CQ121" s="3">
        <f t="shared" si="87"/>
        <v>6151.77</v>
      </c>
      <c r="CR121" s="3">
        <f t="shared" si="125"/>
        <v>0</v>
      </c>
      <c r="CS121" s="3">
        <f t="shared" si="126"/>
        <v>0</v>
      </c>
      <c r="CT121" s="3">
        <f t="shared" si="88"/>
        <v>0</v>
      </c>
      <c r="CU121" s="3">
        <f t="shared" si="89"/>
        <v>0</v>
      </c>
      <c r="CV121" s="3">
        <f t="shared" si="90"/>
        <v>0</v>
      </c>
      <c r="CW121" s="3">
        <f t="shared" si="91"/>
        <v>0</v>
      </c>
      <c r="CX121" s="3">
        <f t="shared" si="92"/>
        <v>0</v>
      </c>
      <c r="CY121" s="3">
        <f t="shared" si="127"/>
        <v>0</v>
      </c>
      <c r="CZ121" s="3">
        <f t="shared" si="128"/>
        <v>0</v>
      </c>
      <c r="DC121" s="3" t="s">
        <v>3</v>
      </c>
      <c r="DD121" s="3" t="s">
        <v>3</v>
      </c>
      <c r="DE121" s="3" t="s">
        <v>3</v>
      </c>
      <c r="DF121" s="3" t="s">
        <v>3</v>
      </c>
      <c r="DG121" s="3" t="s">
        <v>3</v>
      </c>
      <c r="DH121" s="3" t="s">
        <v>3</v>
      </c>
      <c r="DI121" s="3" t="s">
        <v>3</v>
      </c>
      <c r="DJ121" s="3" t="s">
        <v>3</v>
      </c>
      <c r="DK121" s="3" t="s">
        <v>3</v>
      </c>
      <c r="DL121" s="3" t="s">
        <v>3</v>
      </c>
      <c r="DM121" s="3" t="s">
        <v>3</v>
      </c>
      <c r="DN121" s="3">
        <v>0</v>
      </c>
      <c r="DO121" s="3">
        <v>0</v>
      </c>
      <c r="DP121" s="3">
        <v>1</v>
      </c>
      <c r="DQ121" s="3">
        <v>1</v>
      </c>
      <c r="DU121" s="3">
        <v>1010</v>
      </c>
      <c r="DV121" s="3" t="s">
        <v>35</v>
      </c>
      <c r="DW121" s="3" t="s">
        <v>35</v>
      </c>
      <c r="DX121" s="3">
        <v>1</v>
      </c>
      <c r="DZ121" s="3" t="s">
        <v>3</v>
      </c>
      <c r="EA121" s="3" t="s">
        <v>3</v>
      </c>
      <c r="EB121" s="3" t="s">
        <v>3</v>
      </c>
      <c r="EC121" s="3" t="s">
        <v>3</v>
      </c>
      <c r="EE121" s="3">
        <v>85635395</v>
      </c>
      <c r="EF121" s="3">
        <v>30</v>
      </c>
      <c r="EG121" s="3" t="s">
        <v>28</v>
      </c>
      <c r="EH121" s="3">
        <v>0</v>
      </c>
      <c r="EI121" s="3" t="s">
        <v>3</v>
      </c>
      <c r="EJ121" s="3">
        <v>1</v>
      </c>
      <c r="EK121" s="3">
        <v>23</v>
      </c>
      <c r="EL121" s="3" t="s">
        <v>29</v>
      </c>
      <c r="EM121" s="3" t="s">
        <v>30</v>
      </c>
      <c r="EO121" s="3" t="s">
        <v>3</v>
      </c>
      <c r="EQ121" s="3">
        <v>0</v>
      </c>
      <c r="ER121" s="3">
        <v>625.17999999999995</v>
      </c>
      <c r="ES121" s="3">
        <v>625.17999999999995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Z121" s="3">
        <v>5</v>
      </c>
      <c r="FC121" s="3">
        <v>1</v>
      </c>
      <c r="FD121" s="3">
        <v>18</v>
      </c>
      <c r="FF121" s="3">
        <v>7358</v>
      </c>
      <c r="FQ121" s="3">
        <v>0</v>
      </c>
      <c r="FR121" s="3">
        <v>0</v>
      </c>
      <c r="FS121" s="3">
        <v>0</v>
      </c>
      <c r="FX121" s="3">
        <v>109</v>
      </c>
      <c r="FY121" s="3">
        <v>61</v>
      </c>
      <c r="GA121" s="3" t="s">
        <v>161</v>
      </c>
      <c r="GD121" s="3">
        <v>1</v>
      </c>
      <c r="GF121" s="3">
        <v>-99820427</v>
      </c>
      <c r="GG121" s="3">
        <v>2</v>
      </c>
      <c r="GH121" s="3">
        <v>3</v>
      </c>
      <c r="GI121" s="3">
        <v>5</v>
      </c>
      <c r="GJ121" s="3">
        <v>0</v>
      </c>
      <c r="GK121" s="3">
        <v>0</v>
      </c>
      <c r="GL121" s="3">
        <f t="shared" si="93"/>
        <v>0</v>
      </c>
      <c r="GM121" s="3">
        <f t="shared" si="94"/>
        <v>6151.77</v>
      </c>
      <c r="GN121" s="3">
        <f t="shared" si="95"/>
        <v>6151.77</v>
      </c>
      <c r="GO121" s="3">
        <f t="shared" si="96"/>
        <v>0</v>
      </c>
      <c r="GP121" s="3">
        <f t="shared" si="97"/>
        <v>0</v>
      </c>
      <c r="GR121" s="3">
        <v>1</v>
      </c>
      <c r="GS121" s="3">
        <v>1</v>
      </c>
      <c r="GT121" s="3">
        <v>0</v>
      </c>
      <c r="GU121" s="3" t="s">
        <v>3</v>
      </c>
      <c r="GV121" s="3">
        <f t="shared" si="98"/>
        <v>0</v>
      </c>
      <c r="GW121" s="3">
        <v>1</v>
      </c>
      <c r="GX121" s="3">
        <f t="shared" si="99"/>
        <v>0</v>
      </c>
      <c r="HA121" s="3">
        <v>0</v>
      </c>
      <c r="HB121" s="3">
        <v>0</v>
      </c>
      <c r="HC121" s="3">
        <f t="shared" si="100"/>
        <v>0</v>
      </c>
      <c r="HE121" s="3" t="s">
        <v>37</v>
      </c>
      <c r="HF121" s="3" t="s">
        <v>38</v>
      </c>
      <c r="HM121" s="3" t="s">
        <v>3</v>
      </c>
      <c r="HN121" s="3" t="s">
        <v>3</v>
      </c>
      <c r="HO121" s="3" t="s">
        <v>3</v>
      </c>
      <c r="HP121" s="3" t="s">
        <v>3</v>
      </c>
      <c r="HQ121" s="3" t="s">
        <v>3</v>
      </c>
      <c r="HS121" s="3">
        <v>0</v>
      </c>
      <c r="IK121" s="3">
        <v>0</v>
      </c>
    </row>
    <row r="122" spans="1:255" x14ac:dyDescent="0.25">
      <c r="A122" s="2">
        <v>18</v>
      </c>
      <c r="B122" s="2">
        <v>1</v>
      </c>
      <c r="C122" s="2">
        <v>171</v>
      </c>
      <c r="D122" s="2"/>
      <c r="E122" s="2" t="s">
        <v>162</v>
      </c>
      <c r="F122" s="2" t="s">
        <v>163</v>
      </c>
      <c r="G122" s="2" t="s">
        <v>164</v>
      </c>
      <c r="H122" s="2" t="s">
        <v>35</v>
      </c>
      <c r="I122" s="2">
        <f>I106*J122</f>
        <v>1</v>
      </c>
      <c r="J122" s="2">
        <v>8.3333333333333339</v>
      </c>
      <c r="K122" s="2">
        <v>8.3333329999999997</v>
      </c>
      <c r="L122" s="2"/>
      <c r="M122" s="2"/>
      <c r="N122" s="2"/>
      <c r="O122" s="2">
        <f t="shared" si="76"/>
        <v>765.38</v>
      </c>
      <c r="P122" s="2">
        <f t="shared" si="77"/>
        <v>765.38</v>
      </c>
      <c r="Q122" s="2">
        <f t="shared" si="115"/>
        <v>0</v>
      </c>
      <c r="R122" s="2">
        <f t="shared" si="116"/>
        <v>0</v>
      </c>
      <c r="S122" s="2">
        <f t="shared" si="78"/>
        <v>0</v>
      </c>
      <c r="T122" s="2">
        <f t="shared" si="79"/>
        <v>0</v>
      </c>
      <c r="U122" s="2">
        <f t="shared" si="80"/>
        <v>0</v>
      </c>
      <c r="V122" s="2">
        <f t="shared" si="81"/>
        <v>0</v>
      </c>
      <c r="W122" s="2">
        <f t="shared" si="82"/>
        <v>0</v>
      </c>
      <c r="X122" s="2">
        <f t="shared" si="117"/>
        <v>0</v>
      </c>
      <c r="Y122" s="2">
        <f t="shared" si="118"/>
        <v>0</v>
      </c>
      <c r="Z122" s="2"/>
      <c r="AA122" s="2">
        <v>86551701</v>
      </c>
      <c r="AB122" s="2">
        <f t="shared" si="83"/>
        <v>765.38</v>
      </c>
      <c r="AC122" s="2">
        <f t="shared" si="119"/>
        <v>765.38</v>
      </c>
      <c r="AD122" s="2">
        <f t="shared" si="120"/>
        <v>0</v>
      </c>
      <c r="AE122" s="2">
        <f t="shared" si="121"/>
        <v>0</v>
      </c>
      <c r="AF122" s="2">
        <f t="shared" si="122"/>
        <v>0</v>
      </c>
      <c r="AG122" s="2">
        <f t="shared" si="84"/>
        <v>0</v>
      </c>
      <c r="AH122" s="2">
        <f t="shared" si="123"/>
        <v>0</v>
      </c>
      <c r="AI122" s="2">
        <f t="shared" si="124"/>
        <v>0</v>
      </c>
      <c r="AJ122" s="2">
        <f t="shared" si="85"/>
        <v>0</v>
      </c>
      <c r="AK122" s="2">
        <v>765.38</v>
      </c>
      <c r="AL122" s="2">
        <v>765.38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109</v>
      </c>
      <c r="AU122" s="2">
        <v>61</v>
      </c>
      <c r="AV122" s="2">
        <v>1</v>
      </c>
      <c r="AW122" s="2">
        <v>1</v>
      </c>
      <c r="AX122" s="2"/>
      <c r="AY122" s="2"/>
      <c r="AZ122" s="2">
        <v>1</v>
      </c>
      <c r="BA122" s="2">
        <v>1</v>
      </c>
      <c r="BB122" s="2">
        <v>1</v>
      </c>
      <c r="BC122" s="2">
        <v>1</v>
      </c>
      <c r="BD122" s="2" t="s">
        <v>3</v>
      </c>
      <c r="BE122" s="2" t="s">
        <v>3</v>
      </c>
      <c r="BF122" s="2" t="s">
        <v>3</v>
      </c>
      <c r="BG122" s="2" t="s">
        <v>3</v>
      </c>
      <c r="BH122" s="2">
        <v>3</v>
      </c>
      <c r="BI122" s="2">
        <v>1</v>
      </c>
      <c r="BJ122" s="2" t="s">
        <v>3</v>
      </c>
      <c r="BK122" s="2"/>
      <c r="BL122" s="2"/>
      <c r="BM122" s="2">
        <v>23</v>
      </c>
      <c r="BN122" s="2">
        <v>0</v>
      </c>
      <c r="BO122" s="2" t="s">
        <v>3</v>
      </c>
      <c r="BP122" s="2">
        <v>0</v>
      </c>
      <c r="BQ122" s="2">
        <v>30</v>
      </c>
      <c r="BR122" s="2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 t="s">
        <v>3</v>
      </c>
      <c r="BZ122" s="2">
        <v>109</v>
      </c>
      <c r="CA122" s="2">
        <v>61</v>
      </c>
      <c r="CB122" s="2" t="s">
        <v>3</v>
      </c>
      <c r="CC122" s="2"/>
      <c r="CD122" s="2"/>
      <c r="CE122" s="2">
        <v>1566</v>
      </c>
      <c r="CF122" s="2">
        <v>0</v>
      </c>
      <c r="CG122" s="2">
        <v>0</v>
      </c>
      <c r="CH122" s="2"/>
      <c r="CI122" s="2"/>
      <c r="CJ122" s="2"/>
      <c r="CK122" s="2"/>
      <c r="CL122" s="2"/>
      <c r="CM122" s="2">
        <v>0</v>
      </c>
      <c r="CN122" s="2" t="s">
        <v>3</v>
      </c>
      <c r="CO122" s="2">
        <v>0</v>
      </c>
      <c r="CP122" s="2">
        <f t="shared" si="86"/>
        <v>765.38</v>
      </c>
      <c r="CQ122" s="2">
        <f t="shared" si="87"/>
        <v>765.38</v>
      </c>
      <c r="CR122" s="2">
        <f t="shared" si="125"/>
        <v>0</v>
      </c>
      <c r="CS122" s="2">
        <f t="shared" si="126"/>
        <v>0</v>
      </c>
      <c r="CT122" s="2">
        <f t="shared" si="88"/>
        <v>0</v>
      </c>
      <c r="CU122" s="2">
        <f t="shared" si="89"/>
        <v>0</v>
      </c>
      <c r="CV122" s="2">
        <f t="shared" si="90"/>
        <v>0</v>
      </c>
      <c r="CW122" s="2">
        <f t="shared" si="91"/>
        <v>0</v>
      </c>
      <c r="CX122" s="2">
        <f t="shared" si="92"/>
        <v>0</v>
      </c>
      <c r="CY122" s="2">
        <f t="shared" si="127"/>
        <v>0</v>
      </c>
      <c r="CZ122" s="2">
        <f t="shared" si="128"/>
        <v>0</v>
      </c>
      <c r="DA122" s="2"/>
      <c r="DB122" s="2"/>
      <c r="DC122" s="2" t="s">
        <v>3</v>
      </c>
      <c r="DD122" s="2" t="s">
        <v>3</v>
      </c>
      <c r="DE122" s="2" t="s">
        <v>3</v>
      </c>
      <c r="DF122" s="2" t="s">
        <v>3</v>
      </c>
      <c r="DG122" s="2" t="s">
        <v>3</v>
      </c>
      <c r="DH122" s="2" t="s">
        <v>3</v>
      </c>
      <c r="DI122" s="2" t="s">
        <v>3</v>
      </c>
      <c r="DJ122" s="2" t="s">
        <v>3</v>
      </c>
      <c r="DK122" s="2" t="s">
        <v>3</v>
      </c>
      <c r="DL122" s="2" t="s">
        <v>3</v>
      </c>
      <c r="DM122" s="2" t="s">
        <v>3</v>
      </c>
      <c r="DN122" s="2">
        <v>0</v>
      </c>
      <c r="DO122" s="2">
        <v>0</v>
      </c>
      <c r="DP122" s="2">
        <v>1</v>
      </c>
      <c r="DQ122" s="2">
        <v>1</v>
      </c>
      <c r="DR122" s="2"/>
      <c r="DS122" s="2"/>
      <c r="DT122" s="2"/>
      <c r="DU122" s="2">
        <v>1010</v>
      </c>
      <c r="DV122" s="2" t="s">
        <v>35</v>
      </c>
      <c r="DW122" s="2" t="s">
        <v>35</v>
      </c>
      <c r="DX122" s="2">
        <v>1</v>
      </c>
      <c r="DY122" s="2"/>
      <c r="DZ122" s="2" t="s">
        <v>3</v>
      </c>
      <c r="EA122" s="2" t="s">
        <v>3</v>
      </c>
      <c r="EB122" s="2" t="s">
        <v>3</v>
      </c>
      <c r="EC122" s="2" t="s">
        <v>3</v>
      </c>
      <c r="ED122" s="2"/>
      <c r="EE122" s="2">
        <v>85635395</v>
      </c>
      <c r="EF122" s="2">
        <v>30</v>
      </c>
      <c r="EG122" s="2" t="s">
        <v>28</v>
      </c>
      <c r="EH122" s="2">
        <v>0</v>
      </c>
      <c r="EI122" s="2" t="s">
        <v>3</v>
      </c>
      <c r="EJ122" s="2">
        <v>1</v>
      </c>
      <c r="EK122" s="2">
        <v>23</v>
      </c>
      <c r="EL122" s="2" t="s">
        <v>29</v>
      </c>
      <c r="EM122" s="2" t="s">
        <v>30</v>
      </c>
      <c r="EN122" s="2"/>
      <c r="EO122" s="2" t="s">
        <v>3</v>
      </c>
      <c r="EP122" s="2"/>
      <c r="EQ122" s="2">
        <v>0</v>
      </c>
      <c r="ER122" s="2">
        <v>0</v>
      </c>
      <c r="ES122" s="2">
        <v>765.38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>
        <v>0</v>
      </c>
      <c r="FR122" s="2">
        <v>0</v>
      </c>
      <c r="FS122" s="2">
        <v>0</v>
      </c>
      <c r="FT122" s="2"/>
      <c r="FU122" s="2"/>
      <c r="FV122" s="2"/>
      <c r="FW122" s="2"/>
      <c r="FX122" s="2">
        <v>109</v>
      </c>
      <c r="FY122" s="2">
        <v>61</v>
      </c>
      <c r="FZ122" s="2"/>
      <c r="GA122" s="2" t="s">
        <v>165</v>
      </c>
      <c r="GB122" s="2"/>
      <c r="GC122" s="2"/>
      <c r="GD122" s="2">
        <v>1</v>
      </c>
      <c r="GE122" s="2"/>
      <c r="GF122" s="2">
        <v>-968596044</v>
      </c>
      <c r="GG122" s="2">
        <v>2</v>
      </c>
      <c r="GH122" s="2">
        <v>4</v>
      </c>
      <c r="GI122" s="2">
        <v>-2</v>
      </c>
      <c r="GJ122" s="2">
        <v>0</v>
      </c>
      <c r="GK122" s="2">
        <v>0</v>
      </c>
      <c r="GL122" s="2">
        <f t="shared" si="93"/>
        <v>0</v>
      </c>
      <c r="GM122" s="2">
        <f t="shared" si="94"/>
        <v>765.38</v>
      </c>
      <c r="GN122" s="2">
        <f t="shared" si="95"/>
        <v>765.38</v>
      </c>
      <c r="GO122" s="2">
        <f t="shared" si="96"/>
        <v>0</v>
      </c>
      <c r="GP122" s="2">
        <f t="shared" si="97"/>
        <v>0</v>
      </c>
      <c r="GQ122" s="2"/>
      <c r="GR122" s="2">
        <v>0</v>
      </c>
      <c r="GS122" s="2">
        <v>2</v>
      </c>
      <c r="GT122" s="2">
        <v>0</v>
      </c>
      <c r="GU122" s="2" t="s">
        <v>3</v>
      </c>
      <c r="GV122" s="2">
        <f t="shared" si="98"/>
        <v>0</v>
      </c>
      <c r="GW122" s="2">
        <v>1</v>
      </c>
      <c r="GX122" s="2">
        <f t="shared" si="99"/>
        <v>0</v>
      </c>
      <c r="GY122" s="2"/>
      <c r="GZ122" s="2"/>
      <c r="HA122" s="2">
        <v>0</v>
      </c>
      <c r="HB122" s="2">
        <v>0</v>
      </c>
      <c r="HC122" s="2">
        <f t="shared" si="100"/>
        <v>0</v>
      </c>
      <c r="HD122" s="2"/>
      <c r="HE122" s="2" t="s">
        <v>37</v>
      </c>
      <c r="HF122" s="2" t="s">
        <v>38</v>
      </c>
      <c r="HG122" s="2"/>
      <c r="HH122" s="2"/>
      <c r="HI122" s="2"/>
      <c r="HJ122" s="2"/>
      <c r="HK122" s="2"/>
      <c r="HL122" s="2"/>
      <c r="HM122" s="2" t="s">
        <v>3</v>
      </c>
      <c r="HN122" s="2" t="s">
        <v>3</v>
      </c>
      <c r="HO122" s="2" t="s">
        <v>3</v>
      </c>
      <c r="HP122" s="2" t="s">
        <v>3</v>
      </c>
      <c r="HQ122" s="2" t="s">
        <v>3</v>
      </c>
      <c r="HR122" s="2"/>
      <c r="HS122" s="2">
        <v>0</v>
      </c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>
        <v>0</v>
      </c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x14ac:dyDescent="0.25">
      <c r="A123" s="3">
        <v>18</v>
      </c>
      <c r="B123" s="3">
        <v>1</v>
      </c>
      <c r="C123" s="3">
        <v>188</v>
      </c>
      <c r="E123" s="3" t="s">
        <v>162</v>
      </c>
      <c r="F123" s="3" t="s">
        <v>163</v>
      </c>
      <c r="G123" s="3" t="s">
        <v>164</v>
      </c>
      <c r="H123" s="3" t="s">
        <v>35</v>
      </c>
      <c r="I123" s="3">
        <f>I107*J123</f>
        <v>1</v>
      </c>
      <c r="J123" s="3">
        <v>8.3333333333333339</v>
      </c>
      <c r="K123" s="3">
        <v>8.3333329999999997</v>
      </c>
      <c r="O123" s="3">
        <f t="shared" si="76"/>
        <v>7531.34</v>
      </c>
      <c r="P123" s="3">
        <f t="shared" si="77"/>
        <v>7531.34</v>
      </c>
      <c r="Q123" s="3">
        <f t="shared" si="115"/>
        <v>0</v>
      </c>
      <c r="R123" s="3">
        <f t="shared" si="116"/>
        <v>0</v>
      </c>
      <c r="S123" s="3">
        <f t="shared" si="78"/>
        <v>0</v>
      </c>
      <c r="T123" s="3">
        <f t="shared" si="79"/>
        <v>0</v>
      </c>
      <c r="U123" s="3">
        <f t="shared" si="80"/>
        <v>0</v>
      </c>
      <c r="V123" s="3">
        <f t="shared" si="81"/>
        <v>0</v>
      </c>
      <c r="W123" s="3">
        <f t="shared" si="82"/>
        <v>0</v>
      </c>
      <c r="X123" s="3">
        <f t="shared" si="117"/>
        <v>0</v>
      </c>
      <c r="Y123" s="3">
        <f t="shared" si="118"/>
        <v>0</v>
      </c>
      <c r="AA123" s="3">
        <v>86551703</v>
      </c>
      <c r="AB123" s="3">
        <f t="shared" si="83"/>
        <v>765.38</v>
      </c>
      <c r="AC123" s="3">
        <f t="shared" si="119"/>
        <v>765.38</v>
      </c>
      <c r="AD123" s="3">
        <f t="shared" si="120"/>
        <v>0</v>
      </c>
      <c r="AE123" s="3">
        <f t="shared" si="121"/>
        <v>0</v>
      </c>
      <c r="AF123" s="3">
        <f t="shared" si="122"/>
        <v>0</v>
      </c>
      <c r="AG123" s="3">
        <f t="shared" si="84"/>
        <v>0</v>
      </c>
      <c r="AH123" s="3">
        <f t="shared" si="123"/>
        <v>0</v>
      </c>
      <c r="AI123" s="3">
        <f t="shared" si="124"/>
        <v>0</v>
      </c>
      <c r="AJ123" s="3">
        <f t="shared" si="85"/>
        <v>0</v>
      </c>
      <c r="AK123" s="3">
        <v>765.38</v>
      </c>
      <c r="AL123" s="3">
        <v>765.38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109</v>
      </c>
      <c r="AU123" s="3">
        <v>61</v>
      </c>
      <c r="AV123" s="3">
        <v>1</v>
      </c>
      <c r="AW123" s="3">
        <v>1</v>
      </c>
      <c r="AZ123" s="3">
        <v>1</v>
      </c>
      <c r="BA123" s="3">
        <v>1</v>
      </c>
      <c r="BB123" s="3">
        <v>1</v>
      </c>
      <c r="BC123" s="3">
        <v>9.84</v>
      </c>
      <c r="BD123" s="3" t="s">
        <v>3</v>
      </c>
      <c r="BE123" s="3" t="s">
        <v>3</v>
      </c>
      <c r="BF123" s="3" t="s">
        <v>3</v>
      </c>
      <c r="BG123" s="3" t="s">
        <v>3</v>
      </c>
      <c r="BH123" s="3">
        <v>3</v>
      </c>
      <c r="BI123" s="3">
        <v>1</v>
      </c>
      <c r="BJ123" s="3" t="s">
        <v>3</v>
      </c>
      <c r="BM123" s="3">
        <v>23</v>
      </c>
      <c r="BN123" s="3">
        <v>0</v>
      </c>
      <c r="BO123" s="3" t="s">
        <v>3</v>
      </c>
      <c r="BP123" s="3">
        <v>0</v>
      </c>
      <c r="BQ123" s="3">
        <v>30</v>
      </c>
      <c r="BR123" s="3">
        <v>0</v>
      </c>
      <c r="BS123" s="3">
        <v>1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 t="s">
        <v>3</v>
      </c>
      <c r="BZ123" s="3">
        <v>109</v>
      </c>
      <c r="CA123" s="3">
        <v>61</v>
      </c>
      <c r="CB123" s="3" t="s">
        <v>3</v>
      </c>
      <c r="CE123" s="3">
        <v>1566</v>
      </c>
      <c r="CF123" s="3">
        <v>0</v>
      </c>
      <c r="CG123" s="3">
        <v>0</v>
      </c>
      <c r="CM123" s="3">
        <v>0</v>
      </c>
      <c r="CN123" s="3" t="s">
        <v>3</v>
      </c>
      <c r="CO123" s="3">
        <v>0</v>
      </c>
      <c r="CP123" s="3">
        <f t="shared" si="86"/>
        <v>7531.34</v>
      </c>
      <c r="CQ123" s="3">
        <f t="shared" si="87"/>
        <v>7531.34</v>
      </c>
      <c r="CR123" s="3">
        <f t="shared" si="125"/>
        <v>0</v>
      </c>
      <c r="CS123" s="3">
        <f t="shared" si="126"/>
        <v>0</v>
      </c>
      <c r="CT123" s="3">
        <f t="shared" si="88"/>
        <v>0</v>
      </c>
      <c r="CU123" s="3">
        <f t="shared" si="89"/>
        <v>0</v>
      </c>
      <c r="CV123" s="3">
        <f t="shared" si="90"/>
        <v>0</v>
      </c>
      <c r="CW123" s="3">
        <f t="shared" si="91"/>
        <v>0</v>
      </c>
      <c r="CX123" s="3">
        <f t="shared" si="92"/>
        <v>0</v>
      </c>
      <c r="CY123" s="3">
        <f t="shared" si="127"/>
        <v>0</v>
      </c>
      <c r="CZ123" s="3">
        <f t="shared" si="128"/>
        <v>0</v>
      </c>
      <c r="DC123" s="3" t="s">
        <v>3</v>
      </c>
      <c r="DD123" s="3" t="s">
        <v>3</v>
      </c>
      <c r="DE123" s="3" t="s">
        <v>3</v>
      </c>
      <c r="DF123" s="3" t="s">
        <v>3</v>
      </c>
      <c r="DG123" s="3" t="s">
        <v>3</v>
      </c>
      <c r="DH123" s="3" t="s">
        <v>3</v>
      </c>
      <c r="DI123" s="3" t="s">
        <v>3</v>
      </c>
      <c r="DJ123" s="3" t="s">
        <v>3</v>
      </c>
      <c r="DK123" s="3" t="s">
        <v>3</v>
      </c>
      <c r="DL123" s="3" t="s">
        <v>3</v>
      </c>
      <c r="DM123" s="3" t="s">
        <v>3</v>
      </c>
      <c r="DN123" s="3">
        <v>0</v>
      </c>
      <c r="DO123" s="3">
        <v>0</v>
      </c>
      <c r="DP123" s="3">
        <v>1</v>
      </c>
      <c r="DQ123" s="3">
        <v>1</v>
      </c>
      <c r="DU123" s="3">
        <v>1010</v>
      </c>
      <c r="DV123" s="3" t="s">
        <v>35</v>
      </c>
      <c r="DW123" s="3" t="s">
        <v>35</v>
      </c>
      <c r="DX123" s="3">
        <v>1</v>
      </c>
      <c r="DZ123" s="3" t="s">
        <v>3</v>
      </c>
      <c r="EA123" s="3" t="s">
        <v>3</v>
      </c>
      <c r="EB123" s="3" t="s">
        <v>3</v>
      </c>
      <c r="EC123" s="3" t="s">
        <v>3</v>
      </c>
      <c r="EE123" s="3">
        <v>85635395</v>
      </c>
      <c r="EF123" s="3">
        <v>30</v>
      </c>
      <c r="EG123" s="3" t="s">
        <v>28</v>
      </c>
      <c r="EH123" s="3">
        <v>0</v>
      </c>
      <c r="EI123" s="3" t="s">
        <v>3</v>
      </c>
      <c r="EJ123" s="3">
        <v>1</v>
      </c>
      <c r="EK123" s="3">
        <v>23</v>
      </c>
      <c r="EL123" s="3" t="s">
        <v>29</v>
      </c>
      <c r="EM123" s="3" t="s">
        <v>30</v>
      </c>
      <c r="EO123" s="3" t="s">
        <v>3</v>
      </c>
      <c r="EQ123" s="3">
        <v>0</v>
      </c>
      <c r="ER123" s="3">
        <v>765.38</v>
      </c>
      <c r="ES123" s="3">
        <v>765.38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Z123" s="3">
        <v>5</v>
      </c>
      <c r="FC123" s="3">
        <v>1</v>
      </c>
      <c r="FD123" s="3">
        <v>18</v>
      </c>
      <c r="FF123" s="3">
        <v>9008</v>
      </c>
      <c r="FQ123" s="3">
        <v>0</v>
      </c>
      <c r="FR123" s="3">
        <v>0</v>
      </c>
      <c r="FS123" s="3">
        <v>0</v>
      </c>
      <c r="FX123" s="3">
        <v>109</v>
      </c>
      <c r="FY123" s="3">
        <v>61</v>
      </c>
      <c r="GA123" s="3" t="s">
        <v>165</v>
      </c>
      <c r="GD123" s="3">
        <v>1</v>
      </c>
      <c r="GF123" s="3">
        <v>-968596044</v>
      </c>
      <c r="GG123" s="3">
        <v>2</v>
      </c>
      <c r="GH123" s="3">
        <v>3</v>
      </c>
      <c r="GI123" s="3">
        <v>5</v>
      </c>
      <c r="GJ123" s="3">
        <v>0</v>
      </c>
      <c r="GK123" s="3">
        <v>0</v>
      </c>
      <c r="GL123" s="3">
        <f t="shared" si="93"/>
        <v>0</v>
      </c>
      <c r="GM123" s="3">
        <f t="shared" si="94"/>
        <v>7531.34</v>
      </c>
      <c r="GN123" s="3">
        <f t="shared" si="95"/>
        <v>7531.34</v>
      </c>
      <c r="GO123" s="3">
        <f t="shared" si="96"/>
        <v>0</v>
      </c>
      <c r="GP123" s="3">
        <f t="shared" si="97"/>
        <v>0</v>
      </c>
      <c r="GR123" s="3">
        <v>1</v>
      </c>
      <c r="GS123" s="3">
        <v>1</v>
      </c>
      <c r="GT123" s="3">
        <v>0</v>
      </c>
      <c r="GU123" s="3" t="s">
        <v>3</v>
      </c>
      <c r="GV123" s="3">
        <f t="shared" si="98"/>
        <v>0</v>
      </c>
      <c r="GW123" s="3">
        <v>1</v>
      </c>
      <c r="GX123" s="3">
        <f t="shared" si="99"/>
        <v>0</v>
      </c>
      <c r="HA123" s="3">
        <v>0</v>
      </c>
      <c r="HB123" s="3">
        <v>0</v>
      </c>
      <c r="HC123" s="3">
        <f t="shared" si="100"/>
        <v>0</v>
      </c>
      <c r="HE123" s="3" t="s">
        <v>37</v>
      </c>
      <c r="HF123" s="3" t="s">
        <v>38</v>
      </c>
      <c r="HM123" s="3" t="s">
        <v>3</v>
      </c>
      <c r="HN123" s="3" t="s">
        <v>3</v>
      </c>
      <c r="HO123" s="3" t="s">
        <v>3</v>
      </c>
      <c r="HP123" s="3" t="s">
        <v>3</v>
      </c>
      <c r="HQ123" s="3" t="s">
        <v>3</v>
      </c>
      <c r="HS123" s="3">
        <v>0</v>
      </c>
      <c r="IK123" s="3">
        <v>0</v>
      </c>
    </row>
    <row r="124" spans="1:255" x14ac:dyDescent="0.25">
      <c r="A124" s="2">
        <v>17</v>
      </c>
      <c r="B124" s="2">
        <v>1</v>
      </c>
      <c r="C124" s="2">
        <f>ROW(SmtRes!A208)</f>
        <v>208</v>
      </c>
      <c r="D124" s="2">
        <f>ROW(EtalonRes!A130)</f>
        <v>130</v>
      </c>
      <c r="E124" s="2" t="s">
        <v>166</v>
      </c>
      <c r="F124" s="2" t="s">
        <v>21</v>
      </c>
      <c r="G124" s="2" t="s">
        <v>99</v>
      </c>
      <c r="H124" s="2" t="s">
        <v>23</v>
      </c>
      <c r="I124" s="2">
        <f>ROUND((1+2+2+1+1+1+1)/100,9)</f>
        <v>0.09</v>
      </c>
      <c r="J124" s="2">
        <v>0</v>
      </c>
      <c r="K124" s="2">
        <f>ROUND((1+2+2+1+1+1+1)/100,9)</f>
        <v>0.09</v>
      </c>
      <c r="L124" s="2"/>
      <c r="M124" s="2"/>
      <c r="N124" s="2"/>
      <c r="O124" s="2">
        <f t="shared" si="76"/>
        <v>326.36</v>
      </c>
      <c r="P124" s="2">
        <f t="shared" si="77"/>
        <v>187.1</v>
      </c>
      <c r="Q124" s="2">
        <f>(ROUND((ROUND((((((ET124*1.03)*1.25)*1.2))*AV124*I124),2)*BB124),2)+ROUND((ROUND(((AE124-((((EU124*1.03)*1.25)*1.2)))*AV124*I124),2)*BS124),2))</f>
        <v>14.15</v>
      </c>
      <c r="R124" s="2">
        <f>(ROUND((ROUND((((((EU124*1.03)*1.25)*1.2))*AV124*I124),2)*BS124),2)+ROUND((ROUND(((AE124-((((EU124*1.03)*1.25)*1.2)))*AV124*I124),2)*BS124),2))</f>
        <v>1.53</v>
      </c>
      <c r="S124" s="2">
        <f t="shared" si="78"/>
        <v>125.11</v>
      </c>
      <c r="T124" s="2">
        <f t="shared" si="79"/>
        <v>0</v>
      </c>
      <c r="U124" s="2">
        <f t="shared" si="80"/>
        <v>10.196329037399998</v>
      </c>
      <c r="V124" s="2">
        <f t="shared" si="81"/>
        <v>0</v>
      </c>
      <c r="W124" s="2">
        <f t="shared" si="82"/>
        <v>0</v>
      </c>
      <c r="X124" s="2">
        <f>(ROUND((((S124+ROUND((ROUND((((((EU124*1.03)*1.25)*1.2))*AV124*I124),2)*BS124),2))*AT124)/100),2)+ROUND(((ROUND((ROUND(((AE124-((((EU124*1.03)*1.25)*1.2)))*AV124*I124),2)*BS124),2)*AT124)/100),2))</f>
        <v>138.04</v>
      </c>
      <c r="Y124" s="2">
        <f>(ROUND((((S124+ROUND((ROUND((((((EU124*1.03)*1.25)*1.2))*AV124*I124),2)*BS124),2))*AU124)/100),2)+ROUND(((ROUND((ROUND(((AE124-((((EU124*1.03)*1.25)*1.2)))*AV124*I124),2)*BS124),2)*AU124)/100),2))</f>
        <v>77.25</v>
      </c>
      <c r="Z124" s="2"/>
      <c r="AA124" s="2">
        <v>86551701</v>
      </c>
      <c r="AB124" s="2">
        <f t="shared" si="83"/>
        <v>3529.0309900000002</v>
      </c>
      <c r="AC124" s="2">
        <f>ROUND(((((ES124*1)*1)*1)),6)</f>
        <v>2078.86</v>
      </c>
      <c r="AD124" s="2">
        <f>ROUND(((((((ET124*1.03)*1.25)*1.2))-((((EU124*1.03)*1.25)*1.2)))+AE124),6)</f>
        <v>147.31575000000001</v>
      </c>
      <c r="AE124" s="2">
        <f>ROUND(((((EU124*1.03)*1.25)*1.2)),6)</f>
        <v>15.913500000000001</v>
      </c>
      <c r="AF124" s="2">
        <f>ROUND(((((EV124*1.03)*1.15)*1.2)),6)</f>
        <v>1302.8552400000001</v>
      </c>
      <c r="AG124" s="2">
        <f t="shared" si="84"/>
        <v>0</v>
      </c>
      <c r="AH124" s="2">
        <f>((((EW124*1.03)*1.15)*1.2))</f>
        <v>106.17857999999998</v>
      </c>
      <c r="AI124" s="2">
        <f>((((EX124*1.03)*1.25)*1.2))</f>
        <v>0</v>
      </c>
      <c r="AJ124" s="2">
        <f t="shared" si="85"/>
        <v>0</v>
      </c>
      <c r="AK124" s="2">
        <v>3090.81</v>
      </c>
      <c r="AL124" s="2">
        <v>2078.86</v>
      </c>
      <c r="AM124" s="2">
        <v>95.35</v>
      </c>
      <c r="AN124" s="2">
        <v>10.3</v>
      </c>
      <c r="AO124" s="2">
        <v>916.6</v>
      </c>
      <c r="AP124" s="2">
        <v>0</v>
      </c>
      <c r="AQ124" s="2">
        <v>74.7</v>
      </c>
      <c r="AR124" s="2">
        <v>0</v>
      </c>
      <c r="AS124" s="2">
        <v>0</v>
      </c>
      <c r="AT124" s="2">
        <v>109</v>
      </c>
      <c r="AU124" s="2">
        <v>61</v>
      </c>
      <c r="AV124" s="2">
        <v>1.0669999999999999</v>
      </c>
      <c r="AW124" s="2">
        <v>1</v>
      </c>
      <c r="AX124" s="2"/>
      <c r="AY124" s="2"/>
      <c r="AZ124" s="2">
        <v>1</v>
      </c>
      <c r="BA124" s="2">
        <v>1</v>
      </c>
      <c r="BB124" s="2">
        <v>1</v>
      </c>
      <c r="BC124" s="2">
        <v>1</v>
      </c>
      <c r="BD124" s="2" t="s">
        <v>3</v>
      </c>
      <c r="BE124" s="2" t="s">
        <v>3</v>
      </c>
      <c r="BF124" s="2" t="s">
        <v>3</v>
      </c>
      <c r="BG124" s="2" t="s">
        <v>3</v>
      </c>
      <c r="BH124" s="2">
        <v>0</v>
      </c>
      <c r="BI124" s="2">
        <v>1</v>
      </c>
      <c r="BJ124" s="2" t="s">
        <v>24</v>
      </c>
      <c r="BK124" s="2"/>
      <c r="BL124" s="2"/>
      <c r="BM124" s="2">
        <v>23</v>
      </c>
      <c r="BN124" s="2">
        <v>0</v>
      </c>
      <c r="BO124" s="2" t="s">
        <v>21</v>
      </c>
      <c r="BP124" s="2">
        <v>1</v>
      </c>
      <c r="BQ124" s="2">
        <v>30</v>
      </c>
      <c r="BR124" s="2">
        <v>0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 t="s">
        <v>3</v>
      </c>
      <c r="BZ124" s="2">
        <v>109</v>
      </c>
      <c r="CA124" s="2">
        <v>61</v>
      </c>
      <c r="CB124" s="2" t="s">
        <v>3</v>
      </c>
      <c r="CC124" s="2"/>
      <c r="CD124" s="2"/>
      <c r="CE124" s="2">
        <v>1566</v>
      </c>
      <c r="CF124" s="2">
        <v>0</v>
      </c>
      <c r="CG124" s="2">
        <v>0</v>
      </c>
      <c r="CH124" s="2"/>
      <c r="CI124" s="2"/>
      <c r="CJ124" s="2"/>
      <c r="CK124" s="2"/>
      <c r="CL124" s="2"/>
      <c r="CM124" s="2">
        <v>0</v>
      </c>
      <c r="CN124" s="2" t="s">
        <v>961</v>
      </c>
      <c r="CO124" s="2">
        <v>0</v>
      </c>
      <c r="CP124" s="2">
        <f t="shared" si="86"/>
        <v>326.36</v>
      </c>
      <c r="CQ124" s="2">
        <f t="shared" si="87"/>
        <v>2078.86</v>
      </c>
      <c r="CR124" s="2">
        <f>(ROUND((ROUND((((((ET124*1.03)*1.25)*1.2))*AV124*1),2)*BB124),2)+ROUND((ROUND(((AE124-((((EU124*1.03)*1.25)*1.2)))*AV124*1),2)*BS124),2))</f>
        <v>157.19</v>
      </c>
      <c r="CS124" s="2">
        <f>(ROUND((ROUND((((((EU124*1.03)*1.25)*1.2))*AV124*1),2)*BS124),2)+ROUND((ROUND(((AE124-((((EU124*1.03)*1.25)*1.2)))*AV124*1),2)*BS124),2))</f>
        <v>16.98</v>
      </c>
      <c r="CT124" s="2">
        <f t="shared" si="88"/>
        <v>1390.15</v>
      </c>
      <c r="CU124" s="2">
        <f t="shared" si="89"/>
        <v>0</v>
      </c>
      <c r="CV124" s="2">
        <f t="shared" si="90"/>
        <v>113.29254485999998</v>
      </c>
      <c r="CW124" s="2">
        <f t="shared" si="91"/>
        <v>0</v>
      </c>
      <c r="CX124" s="2">
        <f t="shared" si="92"/>
        <v>0</v>
      </c>
      <c r="CY124" s="2">
        <f>(ROUND((((S124+ROUND((ROUND((((((EU124*1.03)*1.25)*1.2))*AV124*1),2)*BS124),2))*AT124)/100),2)+ROUND(((ROUND((ROUND(((AE124-((((EU124*1.03)*1.25)*1.2)))*AV124*1),2)*BS124),2)*AT124)/100),2))</f>
        <v>154.88</v>
      </c>
      <c r="CZ124" s="2">
        <f>(ROUND((((S124+ROUND((ROUND((((((EU124*1.03)*1.25)*1.2))*AV124*1),2)*BS124),2))*AU124)/100),2)+ROUND(((ROUND((ROUND(((AE124-((((EU124*1.03)*1.25)*1.2)))*AV124*1),2)*BS124),2)*AU124)/100),2))</f>
        <v>86.67</v>
      </c>
      <c r="DA124" s="2"/>
      <c r="DB124" s="2">
        <v>37</v>
      </c>
      <c r="DC124" s="2" t="s">
        <v>3</v>
      </c>
      <c r="DD124" s="2" t="s">
        <v>25</v>
      </c>
      <c r="DE124" s="2" t="s">
        <v>26</v>
      </c>
      <c r="DF124" s="2" t="s">
        <v>26</v>
      </c>
      <c r="DG124" s="2" t="s">
        <v>27</v>
      </c>
      <c r="DH124" s="2" t="s">
        <v>3</v>
      </c>
      <c r="DI124" s="2" t="s">
        <v>27</v>
      </c>
      <c r="DJ124" s="2" t="s">
        <v>26</v>
      </c>
      <c r="DK124" s="2" t="s">
        <v>3</v>
      </c>
      <c r="DL124" s="2" t="s">
        <v>3</v>
      </c>
      <c r="DM124" s="2" t="s">
        <v>3</v>
      </c>
      <c r="DN124" s="2">
        <v>0</v>
      </c>
      <c r="DO124" s="2">
        <v>0</v>
      </c>
      <c r="DP124" s="2">
        <v>1</v>
      </c>
      <c r="DQ124" s="2">
        <v>1</v>
      </c>
      <c r="DR124" s="2"/>
      <c r="DS124" s="2"/>
      <c r="DT124" s="2"/>
      <c r="DU124" s="2">
        <v>1010</v>
      </c>
      <c r="DV124" s="2" t="s">
        <v>23</v>
      </c>
      <c r="DW124" s="2" t="s">
        <v>23</v>
      </c>
      <c r="DX124" s="2">
        <v>100</v>
      </c>
      <c r="DY124" s="2"/>
      <c r="DZ124" s="2" t="s">
        <v>3</v>
      </c>
      <c r="EA124" s="2" t="s">
        <v>3</v>
      </c>
      <c r="EB124" s="2" t="s">
        <v>3</v>
      </c>
      <c r="EC124" s="2" t="s">
        <v>3</v>
      </c>
      <c r="ED124" s="2"/>
      <c r="EE124" s="2">
        <v>85635395</v>
      </c>
      <c r="EF124" s="2">
        <v>30</v>
      </c>
      <c r="EG124" s="2" t="s">
        <v>28</v>
      </c>
      <c r="EH124" s="2">
        <v>0</v>
      </c>
      <c r="EI124" s="2" t="s">
        <v>3</v>
      </c>
      <c r="EJ124" s="2">
        <v>1</v>
      </c>
      <c r="EK124" s="2">
        <v>23</v>
      </c>
      <c r="EL124" s="2" t="s">
        <v>29</v>
      </c>
      <c r="EM124" s="2" t="s">
        <v>30</v>
      </c>
      <c r="EN124" s="2"/>
      <c r="EO124" s="2" t="s">
        <v>31</v>
      </c>
      <c r="EP124" s="2"/>
      <c r="EQ124" s="2">
        <v>131072</v>
      </c>
      <c r="ER124" s="2">
        <v>3090.81</v>
      </c>
      <c r="ES124" s="2">
        <v>2078.86</v>
      </c>
      <c r="ET124" s="2">
        <v>95.35</v>
      </c>
      <c r="EU124" s="2">
        <v>10.3</v>
      </c>
      <c r="EV124" s="2">
        <v>916.6</v>
      </c>
      <c r="EW124" s="2">
        <v>74.7</v>
      </c>
      <c r="EX124" s="2">
        <v>0</v>
      </c>
      <c r="EY124" s="2">
        <v>0</v>
      </c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>
        <v>0</v>
      </c>
      <c r="FR124" s="2">
        <v>0</v>
      </c>
      <c r="FS124" s="2">
        <v>0</v>
      </c>
      <c r="FT124" s="2"/>
      <c r="FU124" s="2"/>
      <c r="FV124" s="2"/>
      <c r="FW124" s="2"/>
      <c r="FX124" s="2">
        <v>109</v>
      </c>
      <c r="FY124" s="2">
        <v>61</v>
      </c>
      <c r="FZ124" s="2"/>
      <c r="GA124" s="2" t="s">
        <v>3</v>
      </c>
      <c r="GB124" s="2"/>
      <c r="GC124" s="2"/>
      <c r="GD124" s="2">
        <v>1</v>
      </c>
      <c r="GE124" s="2"/>
      <c r="GF124" s="2">
        <v>-1088987177</v>
      </c>
      <c r="GG124" s="2">
        <v>2</v>
      </c>
      <c r="GH124" s="2">
        <v>1</v>
      </c>
      <c r="GI124" s="2">
        <v>2</v>
      </c>
      <c r="GJ124" s="2">
        <v>0</v>
      </c>
      <c r="GK124" s="2">
        <v>0</v>
      </c>
      <c r="GL124" s="2">
        <f t="shared" si="93"/>
        <v>0</v>
      </c>
      <c r="GM124" s="2">
        <f t="shared" si="94"/>
        <v>541.65</v>
      </c>
      <c r="GN124" s="2">
        <f t="shared" si="95"/>
        <v>541.65</v>
      </c>
      <c r="GO124" s="2">
        <f t="shared" si="96"/>
        <v>0</v>
      </c>
      <c r="GP124" s="2">
        <f t="shared" si="97"/>
        <v>0</v>
      </c>
      <c r="GQ124" s="2"/>
      <c r="GR124" s="2">
        <v>0</v>
      </c>
      <c r="GS124" s="2">
        <v>3</v>
      </c>
      <c r="GT124" s="2">
        <v>0</v>
      </c>
      <c r="GU124" s="2" t="s">
        <v>3</v>
      </c>
      <c r="GV124" s="2">
        <f t="shared" si="98"/>
        <v>0</v>
      </c>
      <c r="GW124" s="2">
        <v>1</v>
      </c>
      <c r="GX124" s="2">
        <f t="shared" si="99"/>
        <v>0</v>
      </c>
      <c r="GY124" s="2"/>
      <c r="GZ124" s="2"/>
      <c r="HA124" s="2">
        <v>0</v>
      </c>
      <c r="HB124" s="2">
        <v>0</v>
      </c>
      <c r="HC124" s="2">
        <f t="shared" si="100"/>
        <v>0</v>
      </c>
      <c r="HD124" s="2"/>
      <c r="HE124" s="2" t="s">
        <v>3</v>
      </c>
      <c r="HF124" s="2" t="s">
        <v>3</v>
      </c>
      <c r="HG124" s="2"/>
      <c r="HH124" s="2"/>
      <c r="HI124" s="2"/>
      <c r="HJ124" s="2"/>
      <c r="HK124" s="2"/>
      <c r="HL124" s="2"/>
      <c r="HM124" s="2" t="s">
        <v>3</v>
      </c>
      <c r="HN124" s="2" t="s">
        <v>3</v>
      </c>
      <c r="HO124" s="2" t="s">
        <v>3</v>
      </c>
      <c r="HP124" s="2" t="s">
        <v>3</v>
      </c>
      <c r="HQ124" s="2" t="s">
        <v>3</v>
      </c>
      <c r="HR124" s="2"/>
      <c r="HS124" s="2">
        <v>0</v>
      </c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>
        <v>0</v>
      </c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x14ac:dyDescent="0.25">
      <c r="A125" s="3">
        <v>17</v>
      </c>
      <c r="B125" s="3">
        <v>1</v>
      </c>
      <c r="C125" s="3">
        <f>ROW(SmtRes!A224)</f>
        <v>224</v>
      </c>
      <c r="D125" s="3">
        <f>ROW(EtalonRes!A140)</f>
        <v>140</v>
      </c>
      <c r="E125" s="3" t="s">
        <v>166</v>
      </c>
      <c r="F125" s="3" t="s">
        <v>21</v>
      </c>
      <c r="G125" s="3" t="s">
        <v>99</v>
      </c>
      <c r="H125" s="3" t="s">
        <v>23</v>
      </c>
      <c r="I125" s="3">
        <f>ROUND((1+2+2+1+1+1+1)/100,9)</f>
        <v>0.09</v>
      </c>
      <c r="J125" s="3">
        <v>0</v>
      </c>
      <c r="K125" s="3">
        <f>ROUND((1+2+2+1+1+1+1)/100,9)</f>
        <v>0.09</v>
      </c>
      <c r="O125" s="3">
        <f t="shared" si="76"/>
        <v>11160.06</v>
      </c>
      <c r="P125" s="3">
        <f t="shared" si="77"/>
        <v>3897.29</v>
      </c>
      <c r="Q125" s="3">
        <f>(ROUND((ROUND((((((ET125*1.03)*1.25)*1.2))*AV125*I125),2)*BB125),2)+ROUND((ROUND(((AE125-((((EU125*1.03)*1.25)*1.2)))*AV125*I125),2)*BS125),2))</f>
        <v>212.82</v>
      </c>
      <c r="R125" s="3">
        <f>(ROUND((ROUND((((((EU125*1.03)*1.25)*1.2))*AV125*I125),2)*BS125),2)+ROUND((ROUND(((AE125-((((EU125*1.03)*1.25)*1.2)))*AV125*I125),2)*BS125),2))</f>
        <v>86.22</v>
      </c>
      <c r="S125" s="3">
        <f t="shared" si="78"/>
        <v>7049.95</v>
      </c>
      <c r="T125" s="3">
        <f t="shared" si="79"/>
        <v>0</v>
      </c>
      <c r="U125" s="3">
        <f t="shared" si="80"/>
        <v>10.196329037399998</v>
      </c>
      <c r="V125" s="3">
        <f t="shared" si="81"/>
        <v>0</v>
      </c>
      <c r="W125" s="3">
        <f t="shared" si="82"/>
        <v>0</v>
      </c>
      <c r="X125" s="3">
        <f>(ROUND((((S125+ROUND((ROUND((((((EU125*1.03)*1.25)*1.2))*AV125*I125),2)*BS125),2))*AT125)/100),2)+ROUND(((ROUND((ROUND(((AE125-((((EU125*1.03)*1.25)*1.2)))*AV125*I125),2)*BS125),2)*AT125)/100),2))</f>
        <v>7778.43</v>
      </c>
      <c r="Y125" s="3">
        <f>(ROUND((((S125+ROUND((ROUND((((((EU125*1.03)*1.25)*1.2))*AV125*I125),2)*BS125),2))*AU125)/100),2)+ROUND(((ROUND((ROUND(((AE125-((((EU125*1.03)*1.25)*1.2)))*AV125*I125),2)*BS125),2)*AU125)/100),2))</f>
        <v>4353.0600000000004</v>
      </c>
      <c r="AA125" s="3">
        <v>86551703</v>
      </c>
      <c r="AB125" s="3">
        <f t="shared" si="83"/>
        <v>3529.0309900000002</v>
      </c>
      <c r="AC125" s="3">
        <f>ROUND(((((ES125*1)*1)*1)),6)</f>
        <v>2078.86</v>
      </c>
      <c r="AD125" s="3">
        <f>ROUND(((((((ET125*1.03)*1.25)*1.2))-((((EU125*1.03)*1.25)*1.2)))+AE125),6)</f>
        <v>147.31575000000001</v>
      </c>
      <c r="AE125" s="3">
        <f>ROUND(((((EU125*1.03)*1.25)*1.2)),6)</f>
        <v>15.913500000000001</v>
      </c>
      <c r="AF125" s="3">
        <f>ROUND(((((EV125*1.03)*1.15)*1.2)),6)</f>
        <v>1302.8552400000001</v>
      </c>
      <c r="AG125" s="3">
        <f t="shared" si="84"/>
        <v>0</v>
      </c>
      <c r="AH125" s="3">
        <f>((((EW125*1.03)*1.15)*1.2))</f>
        <v>106.17857999999998</v>
      </c>
      <c r="AI125" s="3">
        <f>((((EX125*1.03)*1.25)*1.2))</f>
        <v>0</v>
      </c>
      <c r="AJ125" s="3">
        <f t="shared" si="85"/>
        <v>0</v>
      </c>
      <c r="AK125" s="3">
        <v>3090.81</v>
      </c>
      <c r="AL125" s="3">
        <v>2078.86</v>
      </c>
      <c r="AM125" s="3">
        <v>95.35</v>
      </c>
      <c r="AN125" s="3">
        <v>10.3</v>
      </c>
      <c r="AO125" s="3">
        <v>916.6</v>
      </c>
      <c r="AP125" s="3">
        <v>0</v>
      </c>
      <c r="AQ125" s="3">
        <v>74.7</v>
      </c>
      <c r="AR125" s="3">
        <v>0</v>
      </c>
      <c r="AS125" s="3">
        <v>0</v>
      </c>
      <c r="AT125" s="3">
        <v>109</v>
      </c>
      <c r="AU125" s="3">
        <v>61</v>
      </c>
      <c r="AV125" s="3">
        <v>1.0669999999999999</v>
      </c>
      <c r="AW125" s="3">
        <v>1</v>
      </c>
      <c r="AZ125" s="3">
        <v>1</v>
      </c>
      <c r="BA125" s="3">
        <v>56.35</v>
      </c>
      <c r="BB125" s="3">
        <v>15.04</v>
      </c>
      <c r="BC125" s="3">
        <v>20.83</v>
      </c>
      <c r="BD125" s="3" t="s">
        <v>3</v>
      </c>
      <c r="BE125" s="3" t="s">
        <v>3</v>
      </c>
      <c r="BF125" s="3" t="s">
        <v>3</v>
      </c>
      <c r="BG125" s="3" t="s">
        <v>3</v>
      </c>
      <c r="BH125" s="3">
        <v>0</v>
      </c>
      <c r="BI125" s="3">
        <v>1</v>
      </c>
      <c r="BJ125" s="3" t="s">
        <v>24</v>
      </c>
      <c r="BM125" s="3">
        <v>23</v>
      </c>
      <c r="BN125" s="3">
        <v>0</v>
      </c>
      <c r="BO125" s="3" t="s">
        <v>21</v>
      </c>
      <c r="BP125" s="3">
        <v>1</v>
      </c>
      <c r="BQ125" s="3">
        <v>30</v>
      </c>
      <c r="BR125" s="3">
        <v>0</v>
      </c>
      <c r="BS125" s="3">
        <v>56.35</v>
      </c>
      <c r="BT125" s="3">
        <v>1</v>
      </c>
      <c r="BU125" s="3">
        <v>1</v>
      </c>
      <c r="BV125" s="3">
        <v>1</v>
      </c>
      <c r="BW125" s="3">
        <v>1</v>
      </c>
      <c r="BX125" s="3">
        <v>1</v>
      </c>
      <c r="BY125" s="3" t="s">
        <v>3</v>
      </c>
      <c r="BZ125" s="3">
        <v>109</v>
      </c>
      <c r="CA125" s="3">
        <v>61</v>
      </c>
      <c r="CB125" s="3" t="s">
        <v>3</v>
      </c>
      <c r="CE125" s="3">
        <v>1566</v>
      </c>
      <c r="CF125" s="3">
        <v>0</v>
      </c>
      <c r="CG125" s="3">
        <v>0</v>
      </c>
      <c r="CM125" s="3">
        <v>0</v>
      </c>
      <c r="CN125" s="3" t="s">
        <v>961</v>
      </c>
      <c r="CO125" s="3">
        <v>0</v>
      </c>
      <c r="CP125" s="3">
        <f t="shared" si="86"/>
        <v>11160.06</v>
      </c>
      <c r="CQ125" s="3">
        <f t="shared" si="87"/>
        <v>43302.65</v>
      </c>
      <c r="CR125" s="3">
        <f>(ROUND((ROUND((((((ET125*1.03)*1.25)*1.2))*AV125*1),2)*BB125),2)+ROUND((ROUND(((AE125-((((EU125*1.03)*1.25)*1.2)))*AV125*1),2)*BS125),2))</f>
        <v>2364.14</v>
      </c>
      <c r="CS125" s="3">
        <f>(ROUND((ROUND((((((EU125*1.03)*1.25)*1.2))*AV125*1),2)*BS125),2)+ROUND((ROUND(((AE125-((((EU125*1.03)*1.25)*1.2)))*AV125*1),2)*BS125),2))</f>
        <v>956.82</v>
      </c>
      <c r="CT125" s="3">
        <f t="shared" si="88"/>
        <v>78334.95</v>
      </c>
      <c r="CU125" s="3">
        <f t="shared" si="89"/>
        <v>0</v>
      </c>
      <c r="CV125" s="3">
        <f t="shared" si="90"/>
        <v>113.29254485999998</v>
      </c>
      <c r="CW125" s="3">
        <f t="shared" si="91"/>
        <v>0</v>
      </c>
      <c r="CX125" s="3">
        <f t="shared" si="92"/>
        <v>0</v>
      </c>
      <c r="CY125" s="3">
        <f>(ROUND((((S125+ROUND((ROUND((((((EU125*1.03)*1.25)*1.2))*AV125*1),2)*BS125),2))*AT125)/100),2)+ROUND(((ROUND((ROUND(((AE125-((((EU125*1.03)*1.25)*1.2)))*AV125*1),2)*BS125),2)*AT125)/100),2))</f>
        <v>8727.3799999999992</v>
      </c>
      <c r="CZ125" s="3">
        <f>(ROUND((((S125+ROUND((ROUND((((((EU125*1.03)*1.25)*1.2))*AV125*1),2)*BS125),2))*AU125)/100),2)+ROUND(((ROUND((ROUND(((AE125-((((EU125*1.03)*1.25)*1.2)))*AV125*1),2)*BS125),2)*AU125)/100),2))</f>
        <v>4884.13</v>
      </c>
      <c r="DB125" s="3">
        <v>40</v>
      </c>
      <c r="DC125" s="3" t="s">
        <v>3</v>
      </c>
      <c r="DD125" s="3" t="s">
        <v>25</v>
      </c>
      <c r="DE125" s="3" t="s">
        <v>26</v>
      </c>
      <c r="DF125" s="3" t="s">
        <v>26</v>
      </c>
      <c r="DG125" s="3" t="s">
        <v>27</v>
      </c>
      <c r="DH125" s="3" t="s">
        <v>3</v>
      </c>
      <c r="DI125" s="3" t="s">
        <v>27</v>
      </c>
      <c r="DJ125" s="3" t="s">
        <v>26</v>
      </c>
      <c r="DK125" s="3" t="s">
        <v>3</v>
      </c>
      <c r="DL125" s="3" t="s">
        <v>3</v>
      </c>
      <c r="DM125" s="3" t="s">
        <v>3</v>
      </c>
      <c r="DN125" s="3">
        <v>0</v>
      </c>
      <c r="DO125" s="3">
        <v>0</v>
      </c>
      <c r="DP125" s="3">
        <v>1</v>
      </c>
      <c r="DQ125" s="3">
        <v>1</v>
      </c>
      <c r="DU125" s="3">
        <v>1010</v>
      </c>
      <c r="DV125" s="3" t="s">
        <v>23</v>
      </c>
      <c r="DW125" s="3" t="s">
        <v>23</v>
      </c>
      <c r="DX125" s="3">
        <v>100</v>
      </c>
      <c r="DZ125" s="3" t="s">
        <v>3</v>
      </c>
      <c r="EA125" s="3" t="s">
        <v>3</v>
      </c>
      <c r="EB125" s="3" t="s">
        <v>3</v>
      </c>
      <c r="EC125" s="3" t="s">
        <v>3</v>
      </c>
      <c r="EE125" s="3">
        <v>85635395</v>
      </c>
      <c r="EF125" s="3">
        <v>30</v>
      </c>
      <c r="EG125" s="3" t="s">
        <v>28</v>
      </c>
      <c r="EH125" s="3">
        <v>0</v>
      </c>
      <c r="EI125" s="3" t="s">
        <v>3</v>
      </c>
      <c r="EJ125" s="3">
        <v>1</v>
      </c>
      <c r="EK125" s="3">
        <v>23</v>
      </c>
      <c r="EL125" s="3" t="s">
        <v>29</v>
      </c>
      <c r="EM125" s="3" t="s">
        <v>30</v>
      </c>
      <c r="EO125" s="3" t="s">
        <v>31</v>
      </c>
      <c r="EQ125" s="3">
        <v>131072</v>
      </c>
      <c r="ER125" s="3">
        <v>3090.81</v>
      </c>
      <c r="ES125" s="3">
        <v>2078.86</v>
      </c>
      <c r="ET125" s="3">
        <v>95.35</v>
      </c>
      <c r="EU125" s="3">
        <v>10.3</v>
      </c>
      <c r="EV125" s="3">
        <v>916.6</v>
      </c>
      <c r="EW125" s="3">
        <v>74.7</v>
      </c>
      <c r="EX125" s="3">
        <v>0</v>
      </c>
      <c r="EY125" s="3">
        <v>0</v>
      </c>
      <c r="FQ125" s="3">
        <v>0</v>
      </c>
      <c r="FR125" s="3">
        <v>0</v>
      </c>
      <c r="FS125" s="3">
        <v>0</v>
      </c>
      <c r="FX125" s="3">
        <v>109</v>
      </c>
      <c r="FY125" s="3">
        <v>61</v>
      </c>
      <c r="GA125" s="3" t="s">
        <v>3</v>
      </c>
      <c r="GD125" s="3">
        <v>1</v>
      </c>
      <c r="GF125" s="3">
        <v>-1088987177</v>
      </c>
      <c r="GG125" s="3">
        <v>2</v>
      </c>
      <c r="GH125" s="3">
        <v>1</v>
      </c>
      <c r="GI125" s="3">
        <v>2</v>
      </c>
      <c r="GJ125" s="3">
        <v>0</v>
      </c>
      <c r="GK125" s="3">
        <v>0</v>
      </c>
      <c r="GL125" s="3">
        <f t="shared" si="93"/>
        <v>0</v>
      </c>
      <c r="GM125" s="3">
        <f t="shared" si="94"/>
        <v>23291.55</v>
      </c>
      <c r="GN125" s="3">
        <f t="shared" si="95"/>
        <v>23291.55</v>
      </c>
      <c r="GO125" s="3">
        <f t="shared" si="96"/>
        <v>0</v>
      </c>
      <c r="GP125" s="3">
        <f t="shared" si="97"/>
        <v>0</v>
      </c>
      <c r="GR125" s="3">
        <v>0</v>
      </c>
      <c r="GS125" s="3">
        <v>3</v>
      </c>
      <c r="GT125" s="3">
        <v>0</v>
      </c>
      <c r="GU125" s="3" t="s">
        <v>3</v>
      </c>
      <c r="GV125" s="3">
        <f t="shared" si="98"/>
        <v>0</v>
      </c>
      <c r="GW125" s="3">
        <v>1</v>
      </c>
      <c r="GX125" s="3">
        <f t="shared" si="99"/>
        <v>0</v>
      </c>
      <c r="HA125" s="3">
        <v>0</v>
      </c>
      <c r="HB125" s="3">
        <v>0</v>
      </c>
      <c r="HC125" s="3">
        <f t="shared" si="100"/>
        <v>0</v>
      </c>
      <c r="HE125" s="3" t="s">
        <v>3</v>
      </c>
      <c r="HF125" s="3" t="s">
        <v>3</v>
      </c>
      <c r="HM125" s="3" t="s">
        <v>3</v>
      </c>
      <c r="HN125" s="3" t="s">
        <v>3</v>
      </c>
      <c r="HO125" s="3" t="s">
        <v>3</v>
      </c>
      <c r="HP125" s="3" t="s">
        <v>3</v>
      </c>
      <c r="HQ125" s="3" t="s">
        <v>3</v>
      </c>
      <c r="HS125" s="3">
        <v>0</v>
      </c>
      <c r="IK125" s="3">
        <v>0</v>
      </c>
    </row>
    <row r="126" spans="1:255" x14ac:dyDescent="0.25">
      <c r="A126" s="2">
        <v>18</v>
      </c>
      <c r="B126" s="2">
        <v>1</v>
      </c>
      <c r="C126" s="2">
        <v>202</v>
      </c>
      <c r="D126" s="2"/>
      <c r="E126" s="2" t="s">
        <v>167</v>
      </c>
      <c r="F126" s="2" t="s">
        <v>168</v>
      </c>
      <c r="G126" s="2" t="s">
        <v>169</v>
      </c>
      <c r="H126" s="2" t="s">
        <v>35</v>
      </c>
      <c r="I126" s="2">
        <f>I124*J126</f>
        <v>0.99999999999999989</v>
      </c>
      <c r="J126" s="2">
        <v>11.111111111111111</v>
      </c>
      <c r="K126" s="2">
        <v>11.111110999999999</v>
      </c>
      <c r="L126" s="2"/>
      <c r="M126" s="2"/>
      <c r="N126" s="2"/>
      <c r="O126" s="2">
        <f t="shared" si="76"/>
        <v>1639.42</v>
      </c>
      <c r="P126" s="2">
        <f t="shared" si="77"/>
        <v>1639.42</v>
      </c>
      <c r="Q126" s="2">
        <f t="shared" ref="Q126:Q139" si="129">(ROUND((ROUND(((ET126)*AV126*I126),2)*BB126),2)+ROUND((ROUND(((AE126-(EU126))*AV126*I126),2)*BS126),2))</f>
        <v>0</v>
      </c>
      <c r="R126" s="2">
        <f t="shared" ref="R126:R139" si="130">(ROUND((ROUND(((EU126)*AV126*I126),2)*BS126),2)+ROUND((ROUND(((AE126-(EU126))*AV126*I126),2)*BS126),2))</f>
        <v>0</v>
      </c>
      <c r="S126" s="2">
        <f t="shared" si="78"/>
        <v>0</v>
      </c>
      <c r="T126" s="2">
        <f t="shared" si="79"/>
        <v>0</v>
      </c>
      <c r="U126" s="2">
        <f t="shared" si="80"/>
        <v>0</v>
      </c>
      <c r="V126" s="2">
        <f t="shared" si="81"/>
        <v>0</v>
      </c>
      <c r="W126" s="2">
        <f t="shared" si="82"/>
        <v>0</v>
      </c>
      <c r="X126" s="2">
        <f t="shared" ref="X126:X139" si="131">(ROUND((((S126+ROUND((ROUND(((EU126)*AV126*I126),2)*BS126),2))*AT126)/100),2)+ROUND(((ROUND((ROUND(((AE126-(EU126))*AV126*I126),2)*BS126),2)*AT126)/100),2))</f>
        <v>0</v>
      </c>
      <c r="Y126" s="2">
        <f t="shared" ref="Y126:Y139" si="132">(ROUND((((S126+ROUND((ROUND(((EU126)*AV126*I126),2)*BS126),2))*AU126)/100),2)+ROUND(((ROUND((ROUND(((AE126-(EU126))*AV126*I126),2)*BS126),2)*AU126)/100),2))</f>
        <v>0</v>
      </c>
      <c r="Z126" s="2"/>
      <c r="AA126" s="2">
        <v>86551701</v>
      </c>
      <c r="AB126" s="2">
        <f t="shared" si="83"/>
        <v>1639.42</v>
      </c>
      <c r="AC126" s="2">
        <f t="shared" ref="AC126:AC139" si="133">ROUND((ES126),6)</f>
        <v>1639.42</v>
      </c>
      <c r="AD126" s="2">
        <f t="shared" ref="AD126:AD139" si="134">ROUND((((ET126)-(EU126))+AE126),6)</f>
        <v>0</v>
      </c>
      <c r="AE126" s="2">
        <f t="shared" ref="AE126:AE139" si="135">ROUND((EU126),6)</f>
        <v>0</v>
      </c>
      <c r="AF126" s="2">
        <f t="shared" ref="AF126:AF139" si="136">ROUND((EV126),6)</f>
        <v>0</v>
      </c>
      <c r="AG126" s="2">
        <f t="shared" si="84"/>
        <v>0</v>
      </c>
      <c r="AH126" s="2">
        <f t="shared" ref="AH126:AH139" si="137">(EW126)</f>
        <v>0</v>
      </c>
      <c r="AI126" s="2">
        <f t="shared" ref="AI126:AI139" si="138">(EX126)</f>
        <v>0</v>
      </c>
      <c r="AJ126" s="2">
        <f t="shared" si="85"/>
        <v>0</v>
      </c>
      <c r="AK126" s="2">
        <v>1639.42</v>
      </c>
      <c r="AL126" s="2">
        <v>1639.42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109</v>
      </c>
      <c r="AU126" s="2">
        <v>61</v>
      </c>
      <c r="AV126" s="2">
        <v>1</v>
      </c>
      <c r="AW126" s="2">
        <v>1</v>
      </c>
      <c r="AX126" s="2"/>
      <c r="AY126" s="2"/>
      <c r="AZ126" s="2">
        <v>1</v>
      </c>
      <c r="BA126" s="2">
        <v>1</v>
      </c>
      <c r="BB126" s="2">
        <v>1</v>
      </c>
      <c r="BC126" s="2">
        <v>1</v>
      </c>
      <c r="BD126" s="2" t="s">
        <v>3</v>
      </c>
      <c r="BE126" s="2" t="s">
        <v>3</v>
      </c>
      <c r="BF126" s="2" t="s">
        <v>3</v>
      </c>
      <c r="BG126" s="2" t="s">
        <v>3</v>
      </c>
      <c r="BH126" s="2">
        <v>3</v>
      </c>
      <c r="BI126" s="2">
        <v>1</v>
      </c>
      <c r="BJ126" s="2" t="s">
        <v>3</v>
      </c>
      <c r="BK126" s="2"/>
      <c r="BL126" s="2"/>
      <c r="BM126" s="2">
        <v>23</v>
      </c>
      <c r="BN126" s="2">
        <v>0</v>
      </c>
      <c r="BO126" s="2" t="s">
        <v>3</v>
      </c>
      <c r="BP126" s="2">
        <v>0</v>
      </c>
      <c r="BQ126" s="2">
        <v>30</v>
      </c>
      <c r="BR126" s="2">
        <v>0</v>
      </c>
      <c r="BS126" s="2">
        <v>1</v>
      </c>
      <c r="BT126" s="2">
        <v>1</v>
      </c>
      <c r="BU126" s="2">
        <v>1</v>
      </c>
      <c r="BV126" s="2">
        <v>1</v>
      </c>
      <c r="BW126" s="2">
        <v>1</v>
      </c>
      <c r="BX126" s="2">
        <v>1</v>
      </c>
      <c r="BY126" s="2" t="s">
        <v>3</v>
      </c>
      <c r="BZ126" s="2">
        <v>109</v>
      </c>
      <c r="CA126" s="2">
        <v>61</v>
      </c>
      <c r="CB126" s="2" t="s">
        <v>3</v>
      </c>
      <c r="CC126" s="2"/>
      <c r="CD126" s="2"/>
      <c r="CE126" s="2">
        <v>1566</v>
      </c>
      <c r="CF126" s="2">
        <v>0</v>
      </c>
      <c r="CG126" s="2">
        <v>0</v>
      </c>
      <c r="CH126" s="2"/>
      <c r="CI126" s="2"/>
      <c r="CJ126" s="2"/>
      <c r="CK126" s="2"/>
      <c r="CL126" s="2"/>
      <c r="CM126" s="2">
        <v>0</v>
      </c>
      <c r="CN126" s="2" t="s">
        <v>3</v>
      </c>
      <c r="CO126" s="2">
        <v>0</v>
      </c>
      <c r="CP126" s="2">
        <f t="shared" si="86"/>
        <v>1639.42</v>
      </c>
      <c r="CQ126" s="2">
        <f t="shared" si="87"/>
        <v>1639.42</v>
      </c>
      <c r="CR126" s="2">
        <f t="shared" ref="CR126:CR139" si="139">(ROUND((ROUND(((ET126)*AV126*1),2)*BB126),2)+ROUND((ROUND(((AE126-(EU126))*AV126*1),2)*BS126),2))</f>
        <v>0</v>
      </c>
      <c r="CS126" s="2">
        <f t="shared" ref="CS126:CS139" si="140">(ROUND((ROUND(((EU126)*AV126*1),2)*BS126),2)+ROUND((ROUND(((AE126-(EU126))*AV126*1),2)*BS126),2))</f>
        <v>0</v>
      </c>
      <c r="CT126" s="2">
        <f t="shared" si="88"/>
        <v>0</v>
      </c>
      <c r="CU126" s="2">
        <f t="shared" si="89"/>
        <v>0</v>
      </c>
      <c r="CV126" s="2">
        <f t="shared" si="90"/>
        <v>0</v>
      </c>
      <c r="CW126" s="2">
        <f t="shared" si="91"/>
        <v>0</v>
      </c>
      <c r="CX126" s="2">
        <f t="shared" si="92"/>
        <v>0</v>
      </c>
      <c r="CY126" s="2">
        <f t="shared" ref="CY126:CY139" si="141">(ROUND((((S126+ROUND((ROUND(((EU126)*AV126*1),2)*BS126),2))*AT126)/100),2)+ROUND(((ROUND((ROUND(((AE126-(EU126))*AV126*1),2)*BS126),2)*AT126)/100),2))</f>
        <v>0</v>
      </c>
      <c r="CZ126" s="2">
        <f t="shared" ref="CZ126:CZ139" si="142">(ROUND((((S126+ROUND((ROUND(((EU126)*AV126*1),2)*BS126),2))*AU126)/100),2)+ROUND(((ROUND((ROUND(((AE126-(EU126))*AV126*1),2)*BS126),2)*AU126)/100),2))</f>
        <v>0</v>
      </c>
      <c r="DA126" s="2"/>
      <c r="DB126" s="2"/>
      <c r="DC126" s="2" t="s">
        <v>3</v>
      </c>
      <c r="DD126" s="2" t="s">
        <v>3</v>
      </c>
      <c r="DE126" s="2" t="s">
        <v>3</v>
      </c>
      <c r="DF126" s="2" t="s">
        <v>3</v>
      </c>
      <c r="DG126" s="2" t="s">
        <v>3</v>
      </c>
      <c r="DH126" s="2" t="s">
        <v>3</v>
      </c>
      <c r="DI126" s="2" t="s">
        <v>3</v>
      </c>
      <c r="DJ126" s="2" t="s">
        <v>3</v>
      </c>
      <c r="DK126" s="2" t="s">
        <v>3</v>
      </c>
      <c r="DL126" s="2" t="s">
        <v>3</v>
      </c>
      <c r="DM126" s="2" t="s">
        <v>3</v>
      </c>
      <c r="DN126" s="2">
        <v>0</v>
      </c>
      <c r="DO126" s="2">
        <v>0</v>
      </c>
      <c r="DP126" s="2">
        <v>1</v>
      </c>
      <c r="DQ126" s="2">
        <v>1</v>
      </c>
      <c r="DR126" s="2"/>
      <c r="DS126" s="2"/>
      <c r="DT126" s="2"/>
      <c r="DU126" s="2">
        <v>1010</v>
      </c>
      <c r="DV126" s="2" t="s">
        <v>35</v>
      </c>
      <c r="DW126" s="2" t="s">
        <v>35</v>
      </c>
      <c r="DX126" s="2">
        <v>1</v>
      </c>
      <c r="DY126" s="2"/>
      <c r="DZ126" s="2" t="s">
        <v>3</v>
      </c>
      <c r="EA126" s="2" t="s">
        <v>3</v>
      </c>
      <c r="EB126" s="2" t="s">
        <v>3</v>
      </c>
      <c r="EC126" s="2" t="s">
        <v>3</v>
      </c>
      <c r="ED126" s="2"/>
      <c r="EE126" s="2">
        <v>85635395</v>
      </c>
      <c r="EF126" s="2">
        <v>30</v>
      </c>
      <c r="EG126" s="2" t="s">
        <v>28</v>
      </c>
      <c r="EH126" s="2">
        <v>0</v>
      </c>
      <c r="EI126" s="2" t="s">
        <v>3</v>
      </c>
      <c r="EJ126" s="2">
        <v>1</v>
      </c>
      <c r="EK126" s="2">
        <v>23</v>
      </c>
      <c r="EL126" s="2" t="s">
        <v>29</v>
      </c>
      <c r="EM126" s="2" t="s">
        <v>30</v>
      </c>
      <c r="EN126" s="2"/>
      <c r="EO126" s="2" t="s">
        <v>3</v>
      </c>
      <c r="EP126" s="2"/>
      <c r="EQ126" s="2">
        <v>0</v>
      </c>
      <c r="ER126" s="2">
        <v>0</v>
      </c>
      <c r="ES126" s="2">
        <v>1639.42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>
        <v>0</v>
      </c>
      <c r="FR126" s="2">
        <v>0</v>
      </c>
      <c r="FS126" s="2">
        <v>0</v>
      </c>
      <c r="FT126" s="2"/>
      <c r="FU126" s="2"/>
      <c r="FV126" s="2"/>
      <c r="FW126" s="2"/>
      <c r="FX126" s="2">
        <v>109</v>
      </c>
      <c r="FY126" s="2">
        <v>61</v>
      </c>
      <c r="FZ126" s="2"/>
      <c r="GA126" s="2" t="s">
        <v>170</v>
      </c>
      <c r="GB126" s="2"/>
      <c r="GC126" s="2"/>
      <c r="GD126" s="2">
        <v>1</v>
      </c>
      <c r="GE126" s="2"/>
      <c r="GF126" s="2">
        <v>765178599</v>
      </c>
      <c r="GG126" s="2">
        <v>2</v>
      </c>
      <c r="GH126" s="2">
        <v>4</v>
      </c>
      <c r="GI126" s="2">
        <v>-2</v>
      </c>
      <c r="GJ126" s="2">
        <v>0</v>
      </c>
      <c r="GK126" s="2">
        <v>0</v>
      </c>
      <c r="GL126" s="2">
        <f t="shared" si="93"/>
        <v>0</v>
      </c>
      <c r="GM126" s="2">
        <f t="shared" si="94"/>
        <v>1639.42</v>
      </c>
      <c r="GN126" s="2">
        <f t="shared" si="95"/>
        <v>1639.42</v>
      </c>
      <c r="GO126" s="2">
        <f t="shared" si="96"/>
        <v>0</v>
      </c>
      <c r="GP126" s="2">
        <f t="shared" si="97"/>
        <v>0</v>
      </c>
      <c r="GQ126" s="2"/>
      <c r="GR126" s="2">
        <v>0</v>
      </c>
      <c r="GS126" s="2">
        <v>2</v>
      </c>
      <c r="GT126" s="2">
        <v>0</v>
      </c>
      <c r="GU126" s="2" t="s">
        <v>3</v>
      </c>
      <c r="GV126" s="2">
        <f t="shared" si="98"/>
        <v>0</v>
      </c>
      <c r="GW126" s="2">
        <v>1</v>
      </c>
      <c r="GX126" s="2">
        <f t="shared" si="99"/>
        <v>0</v>
      </c>
      <c r="GY126" s="2"/>
      <c r="GZ126" s="2"/>
      <c r="HA126" s="2">
        <v>0</v>
      </c>
      <c r="HB126" s="2">
        <v>0</v>
      </c>
      <c r="HC126" s="2">
        <f t="shared" si="100"/>
        <v>0</v>
      </c>
      <c r="HD126" s="2"/>
      <c r="HE126" s="2" t="s">
        <v>37</v>
      </c>
      <c r="HF126" s="2" t="s">
        <v>38</v>
      </c>
      <c r="HG126" s="2"/>
      <c r="HH126" s="2"/>
      <c r="HI126" s="2"/>
      <c r="HJ126" s="2"/>
      <c r="HK126" s="2"/>
      <c r="HL126" s="2"/>
      <c r="HM126" s="2" t="s">
        <v>3</v>
      </c>
      <c r="HN126" s="2" t="s">
        <v>3</v>
      </c>
      <c r="HO126" s="2" t="s">
        <v>3</v>
      </c>
      <c r="HP126" s="2" t="s">
        <v>3</v>
      </c>
      <c r="HQ126" s="2" t="s">
        <v>3</v>
      </c>
      <c r="HR126" s="2"/>
      <c r="HS126" s="2">
        <v>0</v>
      </c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>
        <v>0</v>
      </c>
      <c r="IL126" s="2"/>
      <c r="IM126" s="2"/>
      <c r="IN126" s="2"/>
      <c r="IO126" s="2"/>
      <c r="IP126" s="2"/>
      <c r="IQ126" s="2"/>
      <c r="IR126" s="2"/>
      <c r="IS126" s="2"/>
      <c r="IT126" s="2"/>
      <c r="IU126" s="2"/>
    </row>
    <row r="127" spans="1:255" x14ac:dyDescent="0.25">
      <c r="A127" s="3">
        <v>18</v>
      </c>
      <c r="B127" s="3">
        <v>1</v>
      </c>
      <c r="C127" s="3">
        <v>218</v>
      </c>
      <c r="E127" s="3" t="s">
        <v>167</v>
      </c>
      <c r="F127" s="3" t="s">
        <v>168</v>
      </c>
      <c r="G127" s="3" t="s">
        <v>169</v>
      </c>
      <c r="H127" s="3" t="s">
        <v>35</v>
      </c>
      <c r="I127" s="3">
        <f>I125*J127</f>
        <v>0.99999999999999989</v>
      </c>
      <c r="J127" s="3">
        <v>11.111111111111111</v>
      </c>
      <c r="K127" s="3">
        <v>11.111110999999999</v>
      </c>
      <c r="O127" s="3">
        <f t="shared" si="76"/>
        <v>16131.89</v>
      </c>
      <c r="P127" s="3">
        <f t="shared" si="77"/>
        <v>16131.89</v>
      </c>
      <c r="Q127" s="3">
        <f t="shared" si="129"/>
        <v>0</v>
      </c>
      <c r="R127" s="3">
        <f t="shared" si="130"/>
        <v>0</v>
      </c>
      <c r="S127" s="3">
        <f t="shared" si="78"/>
        <v>0</v>
      </c>
      <c r="T127" s="3">
        <f t="shared" si="79"/>
        <v>0</v>
      </c>
      <c r="U127" s="3">
        <f t="shared" si="80"/>
        <v>0</v>
      </c>
      <c r="V127" s="3">
        <f t="shared" si="81"/>
        <v>0</v>
      </c>
      <c r="W127" s="3">
        <f t="shared" si="82"/>
        <v>0</v>
      </c>
      <c r="X127" s="3">
        <f t="shared" si="131"/>
        <v>0</v>
      </c>
      <c r="Y127" s="3">
        <f t="shared" si="132"/>
        <v>0</v>
      </c>
      <c r="AA127" s="3">
        <v>86551703</v>
      </c>
      <c r="AB127" s="3">
        <f t="shared" si="83"/>
        <v>1639.42</v>
      </c>
      <c r="AC127" s="3">
        <f t="shared" si="133"/>
        <v>1639.42</v>
      </c>
      <c r="AD127" s="3">
        <f t="shared" si="134"/>
        <v>0</v>
      </c>
      <c r="AE127" s="3">
        <f t="shared" si="135"/>
        <v>0</v>
      </c>
      <c r="AF127" s="3">
        <f t="shared" si="136"/>
        <v>0</v>
      </c>
      <c r="AG127" s="3">
        <f t="shared" si="84"/>
        <v>0</v>
      </c>
      <c r="AH127" s="3">
        <f t="shared" si="137"/>
        <v>0</v>
      </c>
      <c r="AI127" s="3">
        <f t="shared" si="138"/>
        <v>0</v>
      </c>
      <c r="AJ127" s="3">
        <f t="shared" si="85"/>
        <v>0</v>
      </c>
      <c r="AK127" s="3">
        <v>1639.42</v>
      </c>
      <c r="AL127" s="3">
        <v>1639.42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109</v>
      </c>
      <c r="AU127" s="3">
        <v>61</v>
      </c>
      <c r="AV127" s="3">
        <v>1</v>
      </c>
      <c r="AW127" s="3">
        <v>1</v>
      </c>
      <c r="AZ127" s="3">
        <v>1</v>
      </c>
      <c r="BA127" s="3">
        <v>1</v>
      </c>
      <c r="BB127" s="3">
        <v>1</v>
      </c>
      <c r="BC127" s="3">
        <v>9.84</v>
      </c>
      <c r="BD127" s="3" t="s">
        <v>3</v>
      </c>
      <c r="BE127" s="3" t="s">
        <v>3</v>
      </c>
      <c r="BF127" s="3" t="s">
        <v>3</v>
      </c>
      <c r="BG127" s="3" t="s">
        <v>3</v>
      </c>
      <c r="BH127" s="3">
        <v>3</v>
      </c>
      <c r="BI127" s="3">
        <v>1</v>
      </c>
      <c r="BJ127" s="3" t="s">
        <v>3</v>
      </c>
      <c r="BM127" s="3">
        <v>23</v>
      </c>
      <c r="BN127" s="3">
        <v>0</v>
      </c>
      <c r="BO127" s="3" t="s">
        <v>3</v>
      </c>
      <c r="BP127" s="3">
        <v>0</v>
      </c>
      <c r="BQ127" s="3">
        <v>30</v>
      </c>
      <c r="BR127" s="3">
        <v>0</v>
      </c>
      <c r="BS127" s="3">
        <v>1</v>
      </c>
      <c r="BT127" s="3">
        <v>1</v>
      </c>
      <c r="BU127" s="3">
        <v>1</v>
      </c>
      <c r="BV127" s="3">
        <v>1</v>
      </c>
      <c r="BW127" s="3">
        <v>1</v>
      </c>
      <c r="BX127" s="3">
        <v>1</v>
      </c>
      <c r="BY127" s="3" t="s">
        <v>3</v>
      </c>
      <c r="BZ127" s="3">
        <v>109</v>
      </c>
      <c r="CA127" s="3">
        <v>61</v>
      </c>
      <c r="CB127" s="3" t="s">
        <v>3</v>
      </c>
      <c r="CE127" s="3">
        <v>1566</v>
      </c>
      <c r="CF127" s="3">
        <v>0</v>
      </c>
      <c r="CG127" s="3">
        <v>0</v>
      </c>
      <c r="CM127" s="3">
        <v>0</v>
      </c>
      <c r="CN127" s="3" t="s">
        <v>3</v>
      </c>
      <c r="CO127" s="3">
        <v>0</v>
      </c>
      <c r="CP127" s="3">
        <f t="shared" si="86"/>
        <v>16131.89</v>
      </c>
      <c r="CQ127" s="3">
        <f t="shared" si="87"/>
        <v>16131.89</v>
      </c>
      <c r="CR127" s="3">
        <f t="shared" si="139"/>
        <v>0</v>
      </c>
      <c r="CS127" s="3">
        <f t="shared" si="140"/>
        <v>0</v>
      </c>
      <c r="CT127" s="3">
        <f t="shared" si="88"/>
        <v>0</v>
      </c>
      <c r="CU127" s="3">
        <f t="shared" si="89"/>
        <v>0</v>
      </c>
      <c r="CV127" s="3">
        <f t="shared" si="90"/>
        <v>0</v>
      </c>
      <c r="CW127" s="3">
        <f t="shared" si="91"/>
        <v>0</v>
      </c>
      <c r="CX127" s="3">
        <f t="shared" si="92"/>
        <v>0</v>
      </c>
      <c r="CY127" s="3">
        <f t="shared" si="141"/>
        <v>0</v>
      </c>
      <c r="CZ127" s="3">
        <f t="shared" si="142"/>
        <v>0</v>
      </c>
      <c r="DC127" s="3" t="s">
        <v>3</v>
      </c>
      <c r="DD127" s="3" t="s">
        <v>3</v>
      </c>
      <c r="DE127" s="3" t="s">
        <v>3</v>
      </c>
      <c r="DF127" s="3" t="s">
        <v>3</v>
      </c>
      <c r="DG127" s="3" t="s">
        <v>3</v>
      </c>
      <c r="DH127" s="3" t="s">
        <v>3</v>
      </c>
      <c r="DI127" s="3" t="s">
        <v>3</v>
      </c>
      <c r="DJ127" s="3" t="s">
        <v>3</v>
      </c>
      <c r="DK127" s="3" t="s">
        <v>3</v>
      </c>
      <c r="DL127" s="3" t="s">
        <v>3</v>
      </c>
      <c r="DM127" s="3" t="s">
        <v>3</v>
      </c>
      <c r="DN127" s="3">
        <v>0</v>
      </c>
      <c r="DO127" s="3">
        <v>0</v>
      </c>
      <c r="DP127" s="3">
        <v>1</v>
      </c>
      <c r="DQ127" s="3">
        <v>1</v>
      </c>
      <c r="DU127" s="3">
        <v>1010</v>
      </c>
      <c r="DV127" s="3" t="s">
        <v>35</v>
      </c>
      <c r="DW127" s="3" t="s">
        <v>35</v>
      </c>
      <c r="DX127" s="3">
        <v>1</v>
      </c>
      <c r="DZ127" s="3" t="s">
        <v>3</v>
      </c>
      <c r="EA127" s="3" t="s">
        <v>3</v>
      </c>
      <c r="EB127" s="3" t="s">
        <v>3</v>
      </c>
      <c r="EC127" s="3" t="s">
        <v>3</v>
      </c>
      <c r="EE127" s="3">
        <v>85635395</v>
      </c>
      <c r="EF127" s="3">
        <v>30</v>
      </c>
      <c r="EG127" s="3" t="s">
        <v>28</v>
      </c>
      <c r="EH127" s="3">
        <v>0</v>
      </c>
      <c r="EI127" s="3" t="s">
        <v>3</v>
      </c>
      <c r="EJ127" s="3">
        <v>1</v>
      </c>
      <c r="EK127" s="3">
        <v>23</v>
      </c>
      <c r="EL127" s="3" t="s">
        <v>29</v>
      </c>
      <c r="EM127" s="3" t="s">
        <v>30</v>
      </c>
      <c r="EO127" s="3" t="s">
        <v>3</v>
      </c>
      <c r="EQ127" s="3">
        <v>0</v>
      </c>
      <c r="ER127" s="3">
        <v>1639.42</v>
      </c>
      <c r="ES127" s="3">
        <v>1639.42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Z127" s="3">
        <v>5</v>
      </c>
      <c r="FC127" s="3">
        <v>1</v>
      </c>
      <c r="FD127" s="3">
        <v>18</v>
      </c>
      <c r="FF127" s="3">
        <v>19295</v>
      </c>
      <c r="FQ127" s="3">
        <v>0</v>
      </c>
      <c r="FR127" s="3">
        <v>0</v>
      </c>
      <c r="FS127" s="3">
        <v>0</v>
      </c>
      <c r="FX127" s="3">
        <v>109</v>
      </c>
      <c r="FY127" s="3">
        <v>61</v>
      </c>
      <c r="GA127" s="3" t="s">
        <v>170</v>
      </c>
      <c r="GD127" s="3">
        <v>1</v>
      </c>
      <c r="GF127" s="3">
        <v>765178599</v>
      </c>
      <c r="GG127" s="3">
        <v>2</v>
      </c>
      <c r="GH127" s="3">
        <v>3</v>
      </c>
      <c r="GI127" s="3">
        <v>5</v>
      </c>
      <c r="GJ127" s="3">
        <v>0</v>
      </c>
      <c r="GK127" s="3">
        <v>0</v>
      </c>
      <c r="GL127" s="3">
        <f t="shared" si="93"/>
        <v>0</v>
      </c>
      <c r="GM127" s="3">
        <f t="shared" si="94"/>
        <v>16131.89</v>
      </c>
      <c r="GN127" s="3">
        <f t="shared" si="95"/>
        <v>16131.89</v>
      </c>
      <c r="GO127" s="3">
        <f t="shared" si="96"/>
        <v>0</v>
      </c>
      <c r="GP127" s="3">
        <f t="shared" si="97"/>
        <v>0</v>
      </c>
      <c r="GR127" s="3">
        <v>1</v>
      </c>
      <c r="GS127" s="3">
        <v>1</v>
      </c>
      <c r="GT127" s="3">
        <v>0</v>
      </c>
      <c r="GU127" s="3" t="s">
        <v>3</v>
      </c>
      <c r="GV127" s="3">
        <f t="shared" si="98"/>
        <v>0</v>
      </c>
      <c r="GW127" s="3">
        <v>1</v>
      </c>
      <c r="GX127" s="3">
        <f t="shared" si="99"/>
        <v>0</v>
      </c>
      <c r="HA127" s="3">
        <v>0</v>
      </c>
      <c r="HB127" s="3">
        <v>0</v>
      </c>
      <c r="HC127" s="3">
        <f t="shared" si="100"/>
        <v>0</v>
      </c>
      <c r="HE127" s="3" t="s">
        <v>37</v>
      </c>
      <c r="HF127" s="3" t="s">
        <v>38</v>
      </c>
      <c r="HM127" s="3" t="s">
        <v>3</v>
      </c>
      <c r="HN127" s="3" t="s">
        <v>3</v>
      </c>
      <c r="HO127" s="3" t="s">
        <v>3</v>
      </c>
      <c r="HP127" s="3" t="s">
        <v>3</v>
      </c>
      <c r="HQ127" s="3" t="s">
        <v>3</v>
      </c>
      <c r="HS127" s="3">
        <v>0</v>
      </c>
      <c r="IK127" s="3">
        <v>0</v>
      </c>
    </row>
    <row r="128" spans="1:255" x14ac:dyDescent="0.25">
      <c r="A128" s="2">
        <v>18</v>
      </c>
      <c r="B128" s="2">
        <v>1</v>
      </c>
      <c r="C128" s="2">
        <v>203</v>
      </c>
      <c r="D128" s="2"/>
      <c r="E128" s="2" t="s">
        <v>171</v>
      </c>
      <c r="F128" s="2" t="s">
        <v>172</v>
      </c>
      <c r="G128" s="2" t="s">
        <v>173</v>
      </c>
      <c r="H128" s="2" t="s">
        <v>35</v>
      </c>
      <c r="I128" s="2">
        <f>I124*J128</f>
        <v>1.9999999999999998</v>
      </c>
      <c r="J128" s="2">
        <v>22.222222222222221</v>
      </c>
      <c r="K128" s="2">
        <v>22.222221999999999</v>
      </c>
      <c r="L128" s="2"/>
      <c r="M128" s="2"/>
      <c r="N128" s="2"/>
      <c r="O128" s="2">
        <f t="shared" si="76"/>
        <v>6038.86</v>
      </c>
      <c r="P128" s="2">
        <f t="shared" si="77"/>
        <v>6038.86</v>
      </c>
      <c r="Q128" s="2">
        <f t="shared" si="129"/>
        <v>0</v>
      </c>
      <c r="R128" s="2">
        <f t="shared" si="130"/>
        <v>0</v>
      </c>
      <c r="S128" s="2">
        <f t="shared" si="78"/>
        <v>0</v>
      </c>
      <c r="T128" s="2">
        <f t="shared" si="79"/>
        <v>0</v>
      </c>
      <c r="U128" s="2">
        <f t="shared" si="80"/>
        <v>0</v>
      </c>
      <c r="V128" s="2">
        <f t="shared" si="81"/>
        <v>0</v>
      </c>
      <c r="W128" s="2">
        <f t="shared" si="82"/>
        <v>0</v>
      </c>
      <c r="X128" s="2">
        <f t="shared" si="131"/>
        <v>0</v>
      </c>
      <c r="Y128" s="2">
        <f t="shared" si="132"/>
        <v>0</v>
      </c>
      <c r="Z128" s="2"/>
      <c r="AA128" s="2">
        <v>86551701</v>
      </c>
      <c r="AB128" s="2">
        <f t="shared" si="83"/>
        <v>3019.43</v>
      </c>
      <c r="AC128" s="2">
        <f t="shared" si="133"/>
        <v>3019.43</v>
      </c>
      <c r="AD128" s="2">
        <f t="shared" si="134"/>
        <v>0</v>
      </c>
      <c r="AE128" s="2">
        <f t="shared" si="135"/>
        <v>0</v>
      </c>
      <c r="AF128" s="2">
        <f t="shared" si="136"/>
        <v>0</v>
      </c>
      <c r="AG128" s="2">
        <f t="shared" si="84"/>
        <v>0</v>
      </c>
      <c r="AH128" s="2">
        <f t="shared" si="137"/>
        <v>0</v>
      </c>
      <c r="AI128" s="2">
        <f t="shared" si="138"/>
        <v>0</v>
      </c>
      <c r="AJ128" s="2">
        <f t="shared" si="85"/>
        <v>0</v>
      </c>
      <c r="AK128" s="2">
        <v>3019.43</v>
      </c>
      <c r="AL128" s="2">
        <v>3019.43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109</v>
      </c>
      <c r="AU128" s="2">
        <v>61</v>
      </c>
      <c r="AV128" s="2">
        <v>1</v>
      </c>
      <c r="AW128" s="2">
        <v>1</v>
      </c>
      <c r="AX128" s="2"/>
      <c r="AY128" s="2"/>
      <c r="AZ128" s="2">
        <v>1</v>
      </c>
      <c r="BA128" s="2">
        <v>1</v>
      </c>
      <c r="BB128" s="2">
        <v>1</v>
      </c>
      <c r="BC128" s="2">
        <v>1</v>
      </c>
      <c r="BD128" s="2" t="s">
        <v>3</v>
      </c>
      <c r="BE128" s="2" t="s">
        <v>3</v>
      </c>
      <c r="BF128" s="2" t="s">
        <v>3</v>
      </c>
      <c r="BG128" s="2" t="s">
        <v>3</v>
      </c>
      <c r="BH128" s="2">
        <v>3</v>
      </c>
      <c r="BI128" s="2">
        <v>1</v>
      </c>
      <c r="BJ128" s="2" t="s">
        <v>3</v>
      </c>
      <c r="BK128" s="2"/>
      <c r="BL128" s="2"/>
      <c r="BM128" s="2">
        <v>23</v>
      </c>
      <c r="BN128" s="2">
        <v>0</v>
      </c>
      <c r="BO128" s="2" t="s">
        <v>3</v>
      </c>
      <c r="BP128" s="2">
        <v>0</v>
      </c>
      <c r="BQ128" s="2">
        <v>30</v>
      </c>
      <c r="BR128" s="2">
        <v>0</v>
      </c>
      <c r="BS128" s="2">
        <v>1</v>
      </c>
      <c r="BT128" s="2">
        <v>1</v>
      </c>
      <c r="BU128" s="2">
        <v>1</v>
      </c>
      <c r="BV128" s="2">
        <v>1</v>
      </c>
      <c r="BW128" s="2">
        <v>1</v>
      </c>
      <c r="BX128" s="2">
        <v>1</v>
      </c>
      <c r="BY128" s="2" t="s">
        <v>3</v>
      </c>
      <c r="BZ128" s="2">
        <v>109</v>
      </c>
      <c r="CA128" s="2">
        <v>61</v>
      </c>
      <c r="CB128" s="2" t="s">
        <v>3</v>
      </c>
      <c r="CC128" s="2"/>
      <c r="CD128" s="2"/>
      <c r="CE128" s="2">
        <v>1566</v>
      </c>
      <c r="CF128" s="2">
        <v>0</v>
      </c>
      <c r="CG128" s="2">
        <v>0</v>
      </c>
      <c r="CH128" s="2"/>
      <c r="CI128" s="2"/>
      <c r="CJ128" s="2"/>
      <c r="CK128" s="2"/>
      <c r="CL128" s="2"/>
      <c r="CM128" s="2">
        <v>0</v>
      </c>
      <c r="CN128" s="2" t="s">
        <v>3</v>
      </c>
      <c r="CO128" s="2">
        <v>0</v>
      </c>
      <c r="CP128" s="2">
        <f t="shared" si="86"/>
        <v>6038.86</v>
      </c>
      <c r="CQ128" s="2">
        <f t="shared" si="87"/>
        <v>3019.43</v>
      </c>
      <c r="CR128" s="2">
        <f t="shared" si="139"/>
        <v>0</v>
      </c>
      <c r="CS128" s="2">
        <f t="shared" si="140"/>
        <v>0</v>
      </c>
      <c r="CT128" s="2">
        <f t="shared" si="88"/>
        <v>0</v>
      </c>
      <c r="CU128" s="2">
        <f t="shared" si="89"/>
        <v>0</v>
      </c>
      <c r="CV128" s="2">
        <f t="shared" si="90"/>
        <v>0</v>
      </c>
      <c r="CW128" s="2">
        <f t="shared" si="91"/>
        <v>0</v>
      </c>
      <c r="CX128" s="2">
        <f t="shared" si="92"/>
        <v>0</v>
      </c>
      <c r="CY128" s="2">
        <f t="shared" si="141"/>
        <v>0</v>
      </c>
      <c r="CZ128" s="2">
        <f t="shared" si="142"/>
        <v>0</v>
      </c>
      <c r="DA128" s="2"/>
      <c r="DB128" s="2"/>
      <c r="DC128" s="2" t="s">
        <v>3</v>
      </c>
      <c r="DD128" s="2" t="s">
        <v>3</v>
      </c>
      <c r="DE128" s="2" t="s">
        <v>3</v>
      </c>
      <c r="DF128" s="2" t="s">
        <v>3</v>
      </c>
      <c r="DG128" s="2" t="s">
        <v>3</v>
      </c>
      <c r="DH128" s="2" t="s">
        <v>3</v>
      </c>
      <c r="DI128" s="2" t="s">
        <v>3</v>
      </c>
      <c r="DJ128" s="2" t="s">
        <v>3</v>
      </c>
      <c r="DK128" s="2" t="s">
        <v>3</v>
      </c>
      <c r="DL128" s="2" t="s">
        <v>3</v>
      </c>
      <c r="DM128" s="2" t="s">
        <v>3</v>
      </c>
      <c r="DN128" s="2">
        <v>0</v>
      </c>
      <c r="DO128" s="2">
        <v>0</v>
      </c>
      <c r="DP128" s="2">
        <v>1</v>
      </c>
      <c r="DQ128" s="2">
        <v>1</v>
      </c>
      <c r="DR128" s="2"/>
      <c r="DS128" s="2"/>
      <c r="DT128" s="2"/>
      <c r="DU128" s="2">
        <v>1010</v>
      </c>
      <c r="DV128" s="2" t="s">
        <v>35</v>
      </c>
      <c r="DW128" s="2" t="s">
        <v>35</v>
      </c>
      <c r="DX128" s="2">
        <v>1</v>
      </c>
      <c r="DY128" s="2"/>
      <c r="DZ128" s="2" t="s">
        <v>3</v>
      </c>
      <c r="EA128" s="2" t="s">
        <v>3</v>
      </c>
      <c r="EB128" s="2" t="s">
        <v>3</v>
      </c>
      <c r="EC128" s="2" t="s">
        <v>3</v>
      </c>
      <c r="ED128" s="2"/>
      <c r="EE128" s="2">
        <v>85635395</v>
      </c>
      <c r="EF128" s="2">
        <v>30</v>
      </c>
      <c r="EG128" s="2" t="s">
        <v>28</v>
      </c>
      <c r="EH128" s="2">
        <v>0</v>
      </c>
      <c r="EI128" s="2" t="s">
        <v>3</v>
      </c>
      <c r="EJ128" s="2">
        <v>1</v>
      </c>
      <c r="EK128" s="2">
        <v>23</v>
      </c>
      <c r="EL128" s="2" t="s">
        <v>29</v>
      </c>
      <c r="EM128" s="2" t="s">
        <v>30</v>
      </c>
      <c r="EN128" s="2"/>
      <c r="EO128" s="2" t="s">
        <v>3</v>
      </c>
      <c r="EP128" s="2"/>
      <c r="EQ128" s="2">
        <v>0</v>
      </c>
      <c r="ER128" s="2">
        <v>0</v>
      </c>
      <c r="ES128" s="2">
        <v>3019.43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>
        <v>0</v>
      </c>
      <c r="FR128" s="2">
        <v>0</v>
      </c>
      <c r="FS128" s="2">
        <v>0</v>
      </c>
      <c r="FT128" s="2"/>
      <c r="FU128" s="2"/>
      <c r="FV128" s="2"/>
      <c r="FW128" s="2"/>
      <c r="FX128" s="2">
        <v>109</v>
      </c>
      <c r="FY128" s="2">
        <v>61</v>
      </c>
      <c r="FZ128" s="2"/>
      <c r="GA128" s="2" t="s">
        <v>174</v>
      </c>
      <c r="GB128" s="2"/>
      <c r="GC128" s="2"/>
      <c r="GD128" s="2">
        <v>1</v>
      </c>
      <c r="GE128" s="2"/>
      <c r="GF128" s="2">
        <v>1470227064</v>
      </c>
      <c r="GG128" s="2">
        <v>2</v>
      </c>
      <c r="GH128" s="2">
        <v>4</v>
      </c>
      <c r="GI128" s="2">
        <v>-2</v>
      </c>
      <c r="GJ128" s="2">
        <v>0</v>
      </c>
      <c r="GK128" s="2">
        <v>0</v>
      </c>
      <c r="GL128" s="2">
        <f t="shared" si="93"/>
        <v>0</v>
      </c>
      <c r="GM128" s="2">
        <f t="shared" si="94"/>
        <v>6038.86</v>
      </c>
      <c r="GN128" s="2">
        <f t="shared" si="95"/>
        <v>6038.86</v>
      </c>
      <c r="GO128" s="2">
        <f t="shared" si="96"/>
        <v>0</v>
      </c>
      <c r="GP128" s="2">
        <f t="shared" si="97"/>
        <v>0</v>
      </c>
      <c r="GQ128" s="2"/>
      <c r="GR128" s="2">
        <v>0</v>
      </c>
      <c r="GS128" s="2">
        <v>2</v>
      </c>
      <c r="GT128" s="2">
        <v>0</v>
      </c>
      <c r="GU128" s="2" t="s">
        <v>3</v>
      </c>
      <c r="GV128" s="2">
        <f t="shared" si="98"/>
        <v>0</v>
      </c>
      <c r="GW128" s="2">
        <v>1</v>
      </c>
      <c r="GX128" s="2">
        <f t="shared" si="99"/>
        <v>0</v>
      </c>
      <c r="GY128" s="2"/>
      <c r="GZ128" s="2"/>
      <c r="HA128" s="2">
        <v>0</v>
      </c>
      <c r="HB128" s="2">
        <v>0</v>
      </c>
      <c r="HC128" s="2">
        <f t="shared" si="100"/>
        <v>0</v>
      </c>
      <c r="HD128" s="2"/>
      <c r="HE128" s="2" t="s">
        <v>37</v>
      </c>
      <c r="HF128" s="2" t="s">
        <v>38</v>
      </c>
      <c r="HG128" s="2"/>
      <c r="HH128" s="2"/>
      <c r="HI128" s="2"/>
      <c r="HJ128" s="2"/>
      <c r="HK128" s="2"/>
      <c r="HL128" s="2"/>
      <c r="HM128" s="2" t="s">
        <v>3</v>
      </c>
      <c r="HN128" s="2" t="s">
        <v>3</v>
      </c>
      <c r="HO128" s="2" t="s">
        <v>3</v>
      </c>
      <c r="HP128" s="2" t="s">
        <v>3</v>
      </c>
      <c r="HQ128" s="2" t="s">
        <v>3</v>
      </c>
      <c r="HR128" s="2"/>
      <c r="HS128" s="2">
        <v>0</v>
      </c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>
        <v>0</v>
      </c>
      <c r="IL128" s="2"/>
      <c r="IM128" s="2"/>
      <c r="IN128" s="2"/>
      <c r="IO128" s="2"/>
      <c r="IP128" s="2"/>
      <c r="IQ128" s="2"/>
      <c r="IR128" s="2"/>
      <c r="IS128" s="2"/>
      <c r="IT128" s="2"/>
      <c r="IU128" s="2"/>
    </row>
    <row r="129" spans="1:255" x14ac:dyDescent="0.25">
      <c r="A129" s="3">
        <v>18</v>
      </c>
      <c r="B129" s="3">
        <v>1</v>
      </c>
      <c r="C129" s="3">
        <v>219</v>
      </c>
      <c r="E129" s="3" t="s">
        <v>171</v>
      </c>
      <c r="F129" s="3" t="s">
        <v>172</v>
      </c>
      <c r="G129" s="3" t="s">
        <v>173</v>
      </c>
      <c r="H129" s="3" t="s">
        <v>35</v>
      </c>
      <c r="I129" s="3">
        <f>I125*J129</f>
        <v>1.9999999999999998</v>
      </c>
      <c r="J129" s="3">
        <v>22.222222222222221</v>
      </c>
      <c r="K129" s="3">
        <v>22.222221999999999</v>
      </c>
      <c r="O129" s="3">
        <f t="shared" si="76"/>
        <v>59422.38</v>
      </c>
      <c r="P129" s="3">
        <f t="shared" si="77"/>
        <v>59422.38</v>
      </c>
      <c r="Q129" s="3">
        <f t="shared" si="129"/>
        <v>0</v>
      </c>
      <c r="R129" s="3">
        <f t="shared" si="130"/>
        <v>0</v>
      </c>
      <c r="S129" s="3">
        <f t="shared" si="78"/>
        <v>0</v>
      </c>
      <c r="T129" s="3">
        <f t="shared" si="79"/>
        <v>0</v>
      </c>
      <c r="U129" s="3">
        <f t="shared" si="80"/>
        <v>0</v>
      </c>
      <c r="V129" s="3">
        <f t="shared" si="81"/>
        <v>0</v>
      </c>
      <c r="W129" s="3">
        <f t="shared" si="82"/>
        <v>0</v>
      </c>
      <c r="X129" s="3">
        <f t="shared" si="131"/>
        <v>0</v>
      </c>
      <c r="Y129" s="3">
        <f t="shared" si="132"/>
        <v>0</v>
      </c>
      <c r="AA129" s="3">
        <v>86551703</v>
      </c>
      <c r="AB129" s="3">
        <f t="shared" si="83"/>
        <v>3019.43</v>
      </c>
      <c r="AC129" s="3">
        <f t="shared" si="133"/>
        <v>3019.43</v>
      </c>
      <c r="AD129" s="3">
        <f t="shared" si="134"/>
        <v>0</v>
      </c>
      <c r="AE129" s="3">
        <f t="shared" si="135"/>
        <v>0</v>
      </c>
      <c r="AF129" s="3">
        <f t="shared" si="136"/>
        <v>0</v>
      </c>
      <c r="AG129" s="3">
        <f t="shared" si="84"/>
        <v>0</v>
      </c>
      <c r="AH129" s="3">
        <f t="shared" si="137"/>
        <v>0</v>
      </c>
      <c r="AI129" s="3">
        <f t="shared" si="138"/>
        <v>0</v>
      </c>
      <c r="AJ129" s="3">
        <f t="shared" si="85"/>
        <v>0</v>
      </c>
      <c r="AK129" s="3">
        <v>3019.43</v>
      </c>
      <c r="AL129" s="3">
        <v>3019.43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109</v>
      </c>
      <c r="AU129" s="3">
        <v>61</v>
      </c>
      <c r="AV129" s="3">
        <v>1</v>
      </c>
      <c r="AW129" s="3">
        <v>1</v>
      </c>
      <c r="AZ129" s="3">
        <v>1</v>
      </c>
      <c r="BA129" s="3">
        <v>1</v>
      </c>
      <c r="BB129" s="3">
        <v>1</v>
      </c>
      <c r="BC129" s="3">
        <v>9.84</v>
      </c>
      <c r="BD129" s="3" t="s">
        <v>3</v>
      </c>
      <c r="BE129" s="3" t="s">
        <v>3</v>
      </c>
      <c r="BF129" s="3" t="s">
        <v>3</v>
      </c>
      <c r="BG129" s="3" t="s">
        <v>3</v>
      </c>
      <c r="BH129" s="3">
        <v>3</v>
      </c>
      <c r="BI129" s="3">
        <v>1</v>
      </c>
      <c r="BJ129" s="3" t="s">
        <v>3</v>
      </c>
      <c r="BM129" s="3">
        <v>23</v>
      </c>
      <c r="BN129" s="3">
        <v>0</v>
      </c>
      <c r="BO129" s="3" t="s">
        <v>3</v>
      </c>
      <c r="BP129" s="3">
        <v>0</v>
      </c>
      <c r="BQ129" s="3">
        <v>30</v>
      </c>
      <c r="BR129" s="3">
        <v>0</v>
      </c>
      <c r="BS129" s="3">
        <v>1</v>
      </c>
      <c r="BT129" s="3">
        <v>1</v>
      </c>
      <c r="BU129" s="3">
        <v>1</v>
      </c>
      <c r="BV129" s="3">
        <v>1</v>
      </c>
      <c r="BW129" s="3">
        <v>1</v>
      </c>
      <c r="BX129" s="3">
        <v>1</v>
      </c>
      <c r="BY129" s="3" t="s">
        <v>3</v>
      </c>
      <c r="BZ129" s="3">
        <v>109</v>
      </c>
      <c r="CA129" s="3">
        <v>61</v>
      </c>
      <c r="CB129" s="3" t="s">
        <v>3</v>
      </c>
      <c r="CE129" s="3">
        <v>1566</v>
      </c>
      <c r="CF129" s="3">
        <v>0</v>
      </c>
      <c r="CG129" s="3">
        <v>0</v>
      </c>
      <c r="CM129" s="3">
        <v>0</v>
      </c>
      <c r="CN129" s="3" t="s">
        <v>3</v>
      </c>
      <c r="CO129" s="3">
        <v>0</v>
      </c>
      <c r="CP129" s="3">
        <f t="shared" si="86"/>
        <v>59422.38</v>
      </c>
      <c r="CQ129" s="3">
        <f t="shared" si="87"/>
        <v>29711.19</v>
      </c>
      <c r="CR129" s="3">
        <f t="shared" si="139"/>
        <v>0</v>
      </c>
      <c r="CS129" s="3">
        <f t="shared" si="140"/>
        <v>0</v>
      </c>
      <c r="CT129" s="3">
        <f t="shared" si="88"/>
        <v>0</v>
      </c>
      <c r="CU129" s="3">
        <f t="shared" si="89"/>
        <v>0</v>
      </c>
      <c r="CV129" s="3">
        <f t="shared" si="90"/>
        <v>0</v>
      </c>
      <c r="CW129" s="3">
        <f t="shared" si="91"/>
        <v>0</v>
      </c>
      <c r="CX129" s="3">
        <f t="shared" si="92"/>
        <v>0</v>
      </c>
      <c r="CY129" s="3">
        <f t="shared" si="141"/>
        <v>0</v>
      </c>
      <c r="CZ129" s="3">
        <f t="shared" si="142"/>
        <v>0</v>
      </c>
      <c r="DC129" s="3" t="s">
        <v>3</v>
      </c>
      <c r="DD129" s="3" t="s">
        <v>3</v>
      </c>
      <c r="DE129" s="3" t="s">
        <v>3</v>
      </c>
      <c r="DF129" s="3" t="s">
        <v>3</v>
      </c>
      <c r="DG129" s="3" t="s">
        <v>3</v>
      </c>
      <c r="DH129" s="3" t="s">
        <v>3</v>
      </c>
      <c r="DI129" s="3" t="s">
        <v>3</v>
      </c>
      <c r="DJ129" s="3" t="s">
        <v>3</v>
      </c>
      <c r="DK129" s="3" t="s">
        <v>3</v>
      </c>
      <c r="DL129" s="3" t="s">
        <v>3</v>
      </c>
      <c r="DM129" s="3" t="s">
        <v>3</v>
      </c>
      <c r="DN129" s="3">
        <v>0</v>
      </c>
      <c r="DO129" s="3">
        <v>0</v>
      </c>
      <c r="DP129" s="3">
        <v>1</v>
      </c>
      <c r="DQ129" s="3">
        <v>1</v>
      </c>
      <c r="DU129" s="3">
        <v>1010</v>
      </c>
      <c r="DV129" s="3" t="s">
        <v>35</v>
      </c>
      <c r="DW129" s="3" t="s">
        <v>35</v>
      </c>
      <c r="DX129" s="3">
        <v>1</v>
      </c>
      <c r="DZ129" s="3" t="s">
        <v>3</v>
      </c>
      <c r="EA129" s="3" t="s">
        <v>3</v>
      </c>
      <c r="EB129" s="3" t="s">
        <v>3</v>
      </c>
      <c r="EC129" s="3" t="s">
        <v>3</v>
      </c>
      <c r="EE129" s="3">
        <v>85635395</v>
      </c>
      <c r="EF129" s="3">
        <v>30</v>
      </c>
      <c r="EG129" s="3" t="s">
        <v>28</v>
      </c>
      <c r="EH129" s="3">
        <v>0</v>
      </c>
      <c r="EI129" s="3" t="s">
        <v>3</v>
      </c>
      <c r="EJ129" s="3">
        <v>1</v>
      </c>
      <c r="EK129" s="3">
        <v>23</v>
      </c>
      <c r="EL129" s="3" t="s">
        <v>29</v>
      </c>
      <c r="EM129" s="3" t="s">
        <v>30</v>
      </c>
      <c r="EO129" s="3" t="s">
        <v>3</v>
      </c>
      <c r="EQ129" s="3">
        <v>0</v>
      </c>
      <c r="ER129" s="3">
        <v>3019.43</v>
      </c>
      <c r="ES129" s="3">
        <v>3019.43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Z129" s="3">
        <v>5</v>
      </c>
      <c r="FC129" s="3">
        <v>1</v>
      </c>
      <c r="FD129" s="3">
        <v>18</v>
      </c>
      <c r="FF129" s="3">
        <v>35537</v>
      </c>
      <c r="FQ129" s="3">
        <v>0</v>
      </c>
      <c r="FR129" s="3">
        <v>0</v>
      </c>
      <c r="FS129" s="3">
        <v>0</v>
      </c>
      <c r="FX129" s="3">
        <v>109</v>
      </c>
      <c r="FY129" s="3">
        <v>61</v>
      </c>
      <c r="GA129" s="3" t="s">
        <v>174</v>
      </c>
      <c r="GD129" s="3">
        <v>1</v>
      </c>
      <c r="GF129" s="3">
        <v>1470227064</v>
      </c>
      <c r="GG129" s="3">
        <v>2</v>
      </c>
      <c r="GH129" s="3">
        <v>3</v>
      </c>
      <c r="GI129" s="3">
        <v>5</v>
      </c>
      <c r="GJ129" s="3">
        <v>0</v>
      </c>
      <c r="GK129" s="3">
        <v>0</v>
      </c>
      <c r="GL129" s="3">
        <f t="shared" si="93"/>
        <v>0</v>
      </c>
      <c r="GM129" s="3">
        <f t="shared" si="94"/>
        <v>59422.38</v>
      </c>
      <c r="GN129" s="3">
        <f t="shared" si="95"/>
        <v>59422.38</v>
      </c>
      <c r="GO129" s="3">
        <f t="shared" si="96"/>
        <v>0</v>
      </c>
      <c r="GP129" s="3">
        <f t="shared" si="97"/>
        <v>0</v>
      </c>
      <c r="GR129" s="3">
        <v>1</v>
      </c>
      <c r="GS129" s="3">
        <v>1</v>
      </c>
      <c r="GT129" s="3">
        <v>0</v>
      </c>
      <c r="GU129" s="3" t="s">
        <v>3</v>
      </c>
      <c r="GV129" s="3">
        <f t="shared" si="98"/>
        <v>0</v>
      </c>
      <c r="GW129" s="3">
        <v>1</v>
      </c>
      <c r="GX129" s="3">
        <f t="shared" si="99"/>
        <v>0</v>
      </c>
      <c r="HA129" s="3">
        <v>0</v>
      </c>
      <c r="HB129" s="3">
        <v>0</v>
      </c>
      <c r="HC129" s="3">
        <f t="shared" si="100"/>
        <v>0</v>
      </c>
      <c r="HE129" s="3" t="s">
        <v>37</v>
      </c>
      <c r="HF129" s="3" t="s">
        <v>38</v>
      </c>
      <c r="HM129" s="3" t="s">
        <v>3</v>
      </c>
      <c r="HN129" s="3" t="s">
        <v>3</v>
      </c>
      <c r="HO129" s="3" t="s">
        <v>3</v>
      </c>
      <c r="HP129" s="3" t="s">
        <v>3</v>
      </c>
      <c r="HQ129" s="3" t="s">
        <v>3</v>
      </c>
      <c r="HS129" s="3">
        <v>0</v>
      </c>
      <c r="IK129" s="3">
        <v>0</v>
      </c>
    </row>
    <row r="130" spans="1:255" x14ac:dyDescent="0.25">
      <c r="A130" s="2">
        <v>18</v>
      </c>
      <c r="B130" s="2">
        <v>1</v>
      </c>
      <c r="C130" s="2">
        <v>204</v>
      </c>
      <c r="D130" s="2"/>
      <c r="E130" s="2" t="s">
        <v>175</v>
      </c>
      <c r="F130" s="2" t="s">
        <v>176</v>
      </c>
      <c r="G130" s="2" t="s">
        <v>177</v>
      </c>
      <c r="H130" s="2" t="s">
        <v>35</v>
      </c>
      <c r="I130" s="2">
        <f>I124*J130</f>
        <v>1.9999999999999998</v>
      </c>
      <c r="J130" s="2">
        <v>22.222222222222221</v>
      </c>
      <c r="K130" s="2">
        <v>22.222221999999999</v>
      </c>
      <c r="L130" s="2"/>
      <c r="M130" s="2"/>
      <c r="N130" s="2"/>
      <c r="O130" s="2">
        <f t="shared" si="76"/>
        <v>6498.88</v>
      </c>
      <c r="P130" s="2">
        <f t="shared" si="77"/>
        <v>6498.88</v>
      </c>
      <c r="Q130" s="2">
        <f t="shared" si="129"/>
        <v>0</v>
      </c>
      <c r="R130" s="2">
        <f t="shared" si="130"/>
        <v>0</v>
      </c>
      <c r="S130" s="2">
        <f t="shared" si="78"/>
        <v>0</v>
      </c>
      <c r="T130" s="2">
        <f t="shared" si="79"/>
        <v>0</v>
      </c>
      <c r="U130" s="2">
        <f t="shared" si="80"/>
        <v>0</v>
      </c>
      <c r="V130" s="2">
        <f t="shared" si="81"/>
        <v>0</v>
      </c>
      <c r="W130" s="2">
        <f t="shared" si="82"/>
        <v>0</v>
      </c>
      <c r="X130" s="2">
        <f t="shared" si="131"/>
        <v>0</v>
      </c>
      <c r="Y130" s="2">
        <f t="shared" si="132"/>
        <v>0</v>
      </c>
      <c r="Z130" s="2"/>
      <c r="AA130" s="2">
        <v>86551701</v>
      </c>
      <c r="AB130" s="2">
        <f t="shared" si="83"/>
        <v>3249.44</v>
      </c>
      <c r="AC130" s="2">
        <f t="shared" si="133"/>
        <v>3249.44</v>
      </c>
      <c r="AD130" s="2">
        <f t="shared" si="134"/>
        <v>0</v>
      </c>
      <c r="AE130" s="2">
        <f t="shared" si="135"/>
        <v>0</v>
      </c>
      <c r="AF130" s="2">
        <f t="shared" si="136"/>
        <v>0</v>
      </c>
      <c r="AG130" s="2">
        <f t="shared" si="84"/>
        <v>0</v>
      </c>
      <c r="AH130" s="2">
        <f t="shared" si="137"/>
        <v>0</v>
      </c>
      <c r="AI130" s="2">
        <f t="shared" si="138"/>
        <v>0</v>
      </c>
      <c r="AJ130" s="2">
        <f t="shared" si="85"/>
        <v>0</v>
      </c>
      <c r="AK130" s="2">
        <v>3249.44</v>
      </c>
      <c r="AL130" s="2">
        <v>3249.44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109</v>
      </c>
      <c r="AU130" s="2">
        <v>61</v>
      </c>
      <c r="AV130" s="2">
        <v>1</v>
      </c>
      <c r="AW130" s="2">
        <v>1</v>
      </c>
      <c r="AX130" s="2"/>
      <c r="AY130" s="2"/>
      <c r="AZ130" s="2">
        <v>1</v>
      </c>
      <c r="BA130" s="2">
        <v>1</v>
      </c>
      <c r="BB130" s="2">
        <v>1</v>
      </c>
      <c r="BC130" s="2">
        <v>1</v>
      </c>
      <c r="BD130" s="2" t="s">
        <v>3</v>
      </c>
      <c r="BE130" s="2" t="s">
        <v>3</v>
      </c>
      <c r="BF130" s="2" t="s">
        <v>3</v>
      </c>
      <c r="BG130" s="2" t="s">
        <v>3</v>
      </c>
      <c r="BH130" s="2">
        <v>3</v>
      </c>
      <c r="BI130" s="2">
        <v>1</v>
      </c>
      <c r="BJ130" s="2" t="s">
        <v>3</v>
      </c>
      <c r="BK130" s="2"/>
      <c r="BL130" s="2"/>
      <c r="BM130" s="2">
        <v>23</v>
      </c>
      <c r="BN130" s="2">
        <v>0</v>
      </c>
      <c r="BO130" s="2" t="s">
        <v>3</v>
      </c>
      <c r="BP130" s="2">
        <v>0</v>
      </c>
      <c r="BQ130" s="2">
        <v>30</v>
      </c>
      <c r="BR130" s="2">
        <v>0</v>
      </c>
      <c r="BS130" s="2">
        <v>1</v>
      </c>
      <c r="BT130" s="2">
        <v>1</v>
      </c>
      <c r="BU130" s="2">
        <v>1</v>
      </c>
      <c r="BV130" s="2">
        <v>1</v>
      </c>
      <c r="BW130" s="2">
        <v>1</v>
      </c>
      <c r="BX130" s="2">
        <v>1</v>
      </c>
      <c r="BY130" s="2" t="s">
        <v>3</v>
      </c>
      <c r="BZ130" s="2">
        <v>109</v>
      </c>
      <c r="CA130" s="2">
        <v>61</v>
      </c>
      <c r="CB130" s="2" t="s">
        <v>3</v>
      </c>
      <c r="CC130" s="2"/>
      <c r="CD130" s="2"/>
      <c r="CE130" s="2">
        <v>1566</v>
      </c>
      <c r="CF130" s="2">
        <v>0</v>
      </c>
      <c r="CG130" s="2">
        <v>0</v>
      </c>
      <c r="CH130" s="2"/>
      <c r="CI130" s="2"/>
      <c r="CJ130" s="2"/>
      <c r="CK130" s="2"/>
      <c r="CL130" s="2"/>
      <c r="CM130" s="2">
        <v>0</v>
      </c>
      <c r="CN130" s="2" t="s">
        <v>3</v>
      </c>
      <c r="CO130" s="2">
        <v>0</v>
      </c>
      <c r="CP130" s="2">
        <f t="shared" si="86"/>
        <v>6498.88</v>
      </c>
      <c r="CQ130" s="2">
        <f t="shared" si="87"/>
        <v>3249.44</v>
      </c>
      <c r="CR130" s="2">
        <f t="shared" si="139"/>
        <v>0</v>
      </c>
      <c r="CS130" s="2">
        <f t="shared" si="140"/>
        <v>0</v>
      </c>
      <c r="CT130" s="2">
        <f t="shared" si="88"/>
        <v>0</v>
      </c>
      <c r="CU130" s="2">
        <f t="shared" si="89"/>
        <v>0</v>
      </c>
      <c r="CV130" s="2">
        <f t="shared" si="90"/>
        <v>0</v>
      </c>
      <c r="CW130" s="2">
        <f t="shared" si="91"/>
        <v>0</v>
      </c>
      <c r="CX130" s="2">
        <f t="shared" si="92"/>
        <v>0</v>
      </c>
      <c r="CY130" s="2">
        <f t="shared" si="141"/>
        <v>0</v>
      </c>
      <c r="CZ130" s="2">
        <f t="shared" si="142"/>
        <v>0</v>
      </c>
      <c r="DA130" s="2"/>
      <c r="DB130" s="2"/>
      <c r="DC130" s="2" t="s">
        <v>3</v>
      </c>
      <c r="DD130" s="2" t="s">
        <v>3</v>
      </c>
      <c r="DE130" s="2" t="s">
        <v>3</v>
      </c>
      <c r="DF130" s="2" t="s">
        <v>3</v>
      </c>
      <c r="DG130" s="2" t="s">
        <v>3</v>
      </c>
      <c r="DH130" s="2" t="s">
        <v>3</v>
      </c>
      <c r="DI130" s="2" t="s">
        <v>3</v>
      </c>
      <c r="DJ130" s="2" t="s">
        <v>3</v>
      </c>
      <c r="DK130" s="2" t="s">
        <v>3</v>
      </c>
      <c r="DL130" s="2" t="s">
        <v>3</v>
      </c>
      <c r="DM130" s="2" t="s">
        <v>3</v>
      </c>
      <c r="DN130" s="2">
        <v>0</v>
      </c>
      <c r="DO130" s="2">
        <v>0</v>
      </c>
      <c r="DP130" s="2">
        <v>1</v>
      </c>
      <c r="DQ130" s="2">
        <v>1</v>
      </c>
      <c r="DR130" s="2"/>
      <c r="DS130" s="2"/>
      <c r="DT130" s="2"/>
      <c r="DU130" s="2">
        <v>1010</v>
      </c>
      <c r="DV130" s="2" t="s">
        <v>35</v>
      </c>
      <c r="DW130" s="2" t="s">
        <v>35</v>
      </c>
      <c r="DX130" s="2">
        <v>1</v>
      </c>
      <c r="DY130" s="2"/>
      <c r="DZ130" s="2" t="s">
        <v>3</v>
      </c>
      <c r="EA130" s="2" t="s">
        <v>3</v>
      </c>
      <c r="EB130" s="2" t="s">
        <v>3</v>
      </c>
      <c r="EC130" s="2" t="s">
        <v>3</v>
      </c>
      <c r="ED130" s="2"/>
      <c r="EE130" s="2">
        <v>85635395</v>
      </c>
      <c r="EF130" s="2">
        <v>30</v>
      </c>
      <c r="EG130" s="2" t="s">
        <v>28</v>
      </c>
      <c r="EH130" s="2">
        <v>0</v>
      </c>
      <c r="EI130" s="2" t="s">
        <v>3</v>
      </c>
      <c r="EJ130" s="2">
        <v>1</v>
      </c>
      <c r="EK130" s="2">
        <v>23</v>
      </c>
      <c r="EL130" s="2" t="s">
        <v>29</v>
      </c>
      <c r="EM130" s="2" t="s">
        <v>30</v>
      </c>
      <c r="EN130" s="2"/>
      <c r="EO130" s="2" t="s">
        <v>3</v>
      </c>
      <c r="EP130" s="2"/>
      <c r="EQ130" s="2">
        <v>0</v>
      </c>
      <c r="ER130" s="2">
        <v>0</v>
      </c>
      <c r="ES130" s="2">
        <v>3249.44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>
        <v>0</v>
      </c>
      <c r="FR130" s="2">
        <v>0</v>
      </c>
      <c r="FS130" s="2">
        <v>0</v>
      </c>
      <c r="FT130" s="2"/>
      <c r="FU130" s="2"/>
      <c r="FV130" s="2"/>
      <c r="FW130" s="2"/>
      <c r="FX130" s="2">
        <v>109</v>
      </c>
      <c r="FY130" s="2">
        <v>61</v>
      </c>
      <c r="FZ130" s="2"/>
      <c r="GA130" s="2" t="s">
        <v>178</v>
      </c>
      <c r="GB130" s="2"/>
      <c r="GC130" s="2"/>
      <c r="GD130" s="2">
        <v>1</v>
      </c>
      <c r="GE130" s="2"/>
      <c r="GF130" s="2">
        <v>-2045684553</v>
      </c>
      <c r="GG130" s="2">
        <v>2</v>
      </c>
      <c r="GH130" s="2">
        <v>4</v>
      </c>
      <c r="GI130" s="2">
        <v>-2</v>
      </c>
      <c r="GJ130" s="2">
        <v>0</v>
      </c>
      <c r="GK130" s="2">
        <v>0</v>
      </c>
      <c r="GL130" s="2">
        <f t="shared" si="93"/>
        <v>0</v>
      </c>
      <c r="GM130" s="2">
        <f t="shared" si="94"/>
        <v>6498.88</v>
      </c>
      <c r="GN130" s="2">
        <f t="shared" si="95"/>
        <v>6498.88</v>
      </c>
      <c r="GO130" s="2">
        <f t="shared" si="96"/>
        <v>0</v>
      </c>
      <c r="GP130" s="2">
        <f t="shared" si="97"/>
        <v>0</v>
      </c>
      <c r="GQ130" s="2"/>
      <c r="GR130" s="2">
        <v>0</v>
      </c>
      <c r="GS130" s="2">
        <v>2</v>
      </c>
      <c r="GT130" s="2">
        <v>0</v>
      </c>
      <c r="GU130" s="2" t="s">
        <v>3</v>
      </c>
      <c r="GV130" s="2">
        <f t="shared" si="98"/>
        <v>0</v>
      </c>
      <c r="GW130" s="2">
        <v>1</v>
      </c>
      <c r="GX130" s="2">
        <f t="shared" si="99"/>
        <v>0</v>
      </c>
      <c r="GY130" s="2"/>
      <c r="GZ130" s="2"/>
      <c r="HA130" s="2">
        <v>0</v>
      </c>
      <c r="HB130" s="2">
        <v>0</v>
      </c>
      <c r="HC130" s="2">
        <f t="shared" si="100"/>
        <v>0</v>
      </c>
      <c r="HD130" s="2"/>
      <c r="HE130" s="2" t="s">
        <v>37</v>
      </c>
      <c r="HF130" s="2" t="s">
        <v>38</v>
      </c>
      <c r="HG130" s="2"/>
      <c r="HH130" s="2"/>
      <c r="HI130" s="2"/>
      <c r="HJ130" s="2"/>
      <c r="HK130" s="2"/>
      <c r="HL130" s="2"/>
      <c r="HM130" s="2" t="s">
        <v>3</v>
      </c>
      <c r="HN130" s="2" t="s">
        <v>3</v>
      </c>
      <c r="HO130" s="2" t="s">
        <v>3</v>
      </c>
      <c r="HP130" s="2" t="s">
        <v>3</v>
      </c>
      <c r="HQ130" s="2" t="s">
        <v>3</v>
      </c>
      <c r="HR130" s="2"/>
      <c r="HS130" s="2">
        <v>0</v>
      </c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>
        <v>0</v>
      </c>
      <c r="IL130" s="2"/>
      <c r="IM130" s="2"/>
      <c r="IN130" s="2"/>
      <c r="IO130" s="2"/>
      <c r="IP130" s="2"/>
      <c r="IQ130" s="2"/>
      <c r="IR130" s="2"/>
      <c r="IS130" s="2"/>
      <c r="IT130" s="2"/>
      <c r="IU130" s="2"/>
    </row>
    <row r="131" spans="1:255" x14ac:dyDescent="0.25">
      <c r="A131" s="3">
        <v>18</v>
      </c>
      <c r="B131" s="3">
        <v>1</v>
      </c>
      <c r="C131" s="3">
        <v>220</v>
      </c>
      <c r="E131" s="3" t="s">
        <v>175</v>
      </c>
      <c r="F131" s="3" t="s">
        <v>176</v>
      </c>
      <c r="G131" s="3" t="s">
        <v>177</v>
      </c>
      <c r="H131" s="3" t="s">
        <v>35</v>
      </c>
      <c r="I131" s="3">
        <f>I125*J131</f>
        <v>1.9999999999999998</v>
      </c>
      <c r="J131" s="3">
        <v>22.222222222222221</v>
      </c>
      <c r="K131" s="3">
        <v>22.222221999999999</v>
      </c>
      <c r="O131" s="3">
        <f t="shared" si="76"/>
        <v>63948.98</v>
      </c>
      <c r="P131" s="3">
        <f t="shared" si="77"/>
        <v>63948.98</v>
      </c>
      <c r="Q131" s="3">
        <f t="shared" si="129"/>
        <v>0</v>
      </c>
      <c r="R131" s="3">
        <f t="shared" si="130"/>
        <v>0</v>
      </c>
      <c r="S131" s="3">
        <f t="shared" si="78"/>
        <v>0</v>
      </c>
      <c r="T131" s="3">
        <f t="shared" si="79"/>
        <v>0</v>
      </c>
      <c r="U131" s="3">
        <f t="shared" si="80"/>
        <v>0</v>
      </c>
      <c r="V131" s="3">
        <f t="shared" si="81"/>
        <v>0</v>
      </c>
      <c r="W131" s="3">
        <f t="shared" si="82"/>
        <v>0</v>
      </c>
      <c r="X131" s="3">
        <f t="shared" si="131"/>
        <v>0</v>
      </c>
      <c r="Y131" s="3">
        <f t="shared" si="132"/>
        <v>0</v>
      </c>
      <c r="AA131" s="3">
        <v>86551703</v>
      </c>
      <c r="AB131" s="3">
        <f t="shared" si="83"/>
        <v>3249.44</v>
      </c>
      <c r="AC131" s="3">
        <f t="shared" si="133"/>
        <v>3249.44</v>
      </c>
      <c r="AD131" s="3">
        <f t="shared" si="134"/>
        <v>0</v>
      </c>
      <c r="AE131" s="3">
        <f t="shared" si="135"/>
        <v>0</v>
      </c>
      <c r="AF131" s="3">
        <f t="shared" si="136"/>
        <v>0</v>
      </c>
      <c r="AG131" s="3">
        <f t="shared" si="84"/>
        <v>0</v>
      </c>
      <c r="AH131" s="3">
        <f t="shared" si="137"/>
        <v>0</v>
      </c>
      <c r="AI131" s="3">
        <f t="shared" si="138"/>
        <v>0</v>
      </c>
      <c r="AJ131" s="3">
        <f t="shared" si="85"/>
        <v>0</v>
      </c>
      <c r="AK131" s="3">
        <v>3249.44</v>
      </c>
      <c r="AL131" s="3">
        <v>3249.44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109</v>
      </c>
      <c r="AU131" s="3">
        <v>61</v>
      </c>
      <c r="AV131" s="3">
        <v>1</v>
      </c>
      <c r="AW131" s="3">
        <v>1</v>
      </c>
      <c r="AZ131" s="3">
        <v>1</v>
      </c>
      <c r="BA131" s="3">
        <v>1</v>
      </c>
      <c r="BB131" s="3">
        <v>1</v>
      </c>
      <c r="BC131" s="3">
        <v>9.84</v>
      </c>
      <c r="BD131" s="3" t="s">
        <v>3</v>
      </c>
      <c r="BE131" s="3" t="s">
        <v>3</v>
      </c>
      <c r="BF131" s="3" t="s">
        <v>3</v>
      </c>
      <c r="BG131" s="3" t="s">
        <v>3</v>
      </c>
      <c r="BH131" s="3">
        <v>3</v>
      </c>
      <c r="BI131" s="3">
        <v>1</v>
      </c>
      <c r="BJ131" s="3" t="s">
        <v>3</v>
      </c>
      <c r="BM131" s="3">
        <v>23</v>
      </c>
      <c r="BN131" s="3">
        <v>0</v>
      </c>
      <c r="BO131" s="3" t="s">
        <v>3</v>
      </c>
      <c r="BP131" s="3">
        <v>0</v>
      </c>
      <c r="BQ131" s="3">
        <v>30</v>
      </c>
      <c r="BR131" s="3">
        <v>0</v>
      </c>
      <c r="BS131" s="3">
        <v>1</v>
      </c>
      <c r="BT131" s="3">
        <v>1</v>
      </c>
      <c r="BU131" s="3">
        <v>1</v>
      </c>
      <c r="BV131" s="3">
        <v>1</v>
      </c>
      <c r="BW131" s="3">
        <v>1</v>
      </c>
      <c r="BX131" s="3">
        <v>1</v>
      </c>
      <c r="BY131" s="3" t="s">
        <v>3</v>
      </c>
      <c r="BZ131" s="3">
        <v>109</v>
      </c>
      <c r="CA131" s="3">
        <v>61</v>
      </c>
      <c r="CB131" s="3" t="s">
        <v>3</v>
      </c>
      <c r="CE131" s="3">
        <v>1566</v>
      </c>
      <c r="CF131" s="3">
        <v>0</v>
      </c>
      <c r="CG131" s="3">
        <v>0</v>
      </c>
      <c r="CM131" s="3">
        <v>0</v>
      </c>
      <c r="CN131" s="3" t="s">
        <v>3</v>
      </c>
      <c r="CO131" s="3">
        <v>0</v>
      </c>
      <c r="CP131" s="3">
        <f t="shared" si="86"/>
        <v>63948.98</v>
      </c>
      <c r="CQ131" s="3">
        <f t="shared" si="87"/>
        <v>31974.49</v>
      </c>
      <c r="CR131" s="3">
        <f t="shared" si="139"/>
        <v>0</v>
      </c>
      <c r="CS131" s="3">
        <f t="shared" si="140"/>
        <v>0</v>
      </c>
      <c r="CT131" s="3">
        <f t="shared" si="88"/>
        <v>0</v>
      </c>
      <c r="CU131" s="3">
        <f t="shared" si="89"/>
        <v>0</v>
      </c>
      <c r="CV131" s="3">
        <f t="shared" si="90"/>
        <v>0</v>
      </c>
      <c r="CW131" s="3">
        <f t="shared" si="91"/>
        <v>0</v>
      </c>
      <c r="CX131" s="3">
        <f t="shared" si="92"/>
        <v>0</v>
      </c>
      <c r="CY131" s="3">
        <f t="shared" si="141"/>
        <v>0</v>
      </c>
      <c r="CZ131" s="3">
        <f t="shared" si="142"/>
        <v>0</v>
      </c>
      <c r="DC131" s="3" t="s">
        <v>3</v>
      </c>
      <c r="DD131" s="3" t="s">
        <v>3</v>
      </c>
      <c r="DE131" s="3" t="s">
        <v>3</v>
      </c>
      <c r="DF131" s="3" t="s">
        <v>3</v>
      </c>
      <c r="DG131" s="3" t="s">
        <v>3</v>
      </c>
      <c r="DH131" s="3" t="s">
        <v>3</v>
      </c>
      <c r="DI131" s="3" t="s">
        <v>3</v>
      </c>
      <c r="DJ131" s="3" t="s">
        <v>3</v>
      </c>
      <c r="DK131" s="3" t="s">
        <v>3</v>
      </c>
      <c r="DL131" s="3" t="s">
        <v>3</v>
      </c>
      <c r="DM131" s="3" t="s">
        <v>3</v>
      </c>
      <c r="DN131" s="3">
        <v>0</v>
      </c>
      <c r="DO131" s="3">
        <v>0</v>
      </c>
      <c r="DP131" s="3">
        <v>1</v>
      </c>
      <c r="DQ131" s="3">
        <v>1</v>
      </c>
      <c r="DU131" s="3">
        <v>1010</v>
      </c>
      <c r="DV131" s="3" t="s">
        <v>35</v>
      </c>
      <c r="DW131" s="3" t="s">
        <v>35</v>
      </c>
      <c r="DX131" s="3">
        <v>1</v>
      </c>
      <c r="DZ131" s="3" t="s">
        <v>3</v>
      </c>
      <c r="EA131" s="3" t="s">
        <v>3</v>
      </c>
      <c r="EB131" s="3" t="s">
        <v>3</v>
      </c>
      <c r="EC131" s="3" t="s">
        <v>3</v>
      </c>
      <c r="EE131" s="3">
        <v>85635395</v>
      </c>
      <c r="EF131" s="3">
        <v>30</v>
      </c>
      <c r="EG131" s="3" t="s">
        <v>28</v>
      </c>
      <c r="EH131" s="3">
        <v>0</v>
      </c>
      <c r="EI131" s="3" t="s">
        <v>3</v>
      </c>
      <c r="EJ131" s="3">
        <v>1</v>
      </c>
      <c r="EK131" s="3">
        <v>23</v>
      </c>
      <c r="EL131" s="3" t="s">
        <v>29</v>
      </c>
      <c r="EM131" s="3" t="s">
        <v>30</v>
      </c>
      <c r="EO131" s="3" t="s">
        <v>3</v>
      </c>
      <c r="EQ131" s="3">
        <v>0</v>
      </c>
      <c r="ER131" s="3">
        <v>3249.44</v>
      </c>
      <c r="ES131" s="3">
        <v>3249.44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Z131" s="3">
        <v>5</v>
      </c>
      <c r="FC131" s="3">
        <v>1</v>
      </c>
      <c r="FD131" s="3">
        <v>18</v>
      </c>
      <c r="FF131" s="3">
        <v>38244</v>
      </c>
      <c r="FQ131" s="3">
        <v>0</v>
      </c>
      <c r="FR131" s="3">
        <v>0</v>
      </c>
      <c r="FS131" s="3">
        <v>0</v>
      </c>
      <c r="FX131" s="3">
        <v>109</v>
      </c>
      <c r="FY131" s="3">
        <v>61</v>
      </c>
      <c r="GA131" s="3" t="s">
        <v>178</v>
      </c>
      <c r="GD131" s="3">
        <v>1</v>
      </c>
      <c r="GF131" s="3">
        <v>-2045684553</v>
      </c>
      <c r="GG131" s="3">
        <v>2</v>
      </c>
      <c r="GH131" s="3">
        <v>3</v>
      </c>
      <c r="GI131" s="3">
        <v>5</v>
      </c>
      <c r="GJ131" s="3">
        <v>0</v>
      </c>
      <c r="GK131" s="3">
        <v>0</v>
      </c>
      <c r="GL131" s="3">
        <f t="shared" si="93"/>
        <v>0</v>
      </c>
      <c r="GM131" s="3">
        <f t="shared" si="94"/>
        <v>63948.98</v>
      </c>
      <c r="GN131" s="3">
        <f t="shared" si="95"/>
        <v>63948.98</v>
      </c>
      <c r="GO131" s="3">
        <f t="shared" si="96"/>
        <v>0</v>
      </c>
      <c r="GP131" s="3">
        <f t="shared" si="97"/>
        <v>0</v>
      </c>
      <c r="GR131" s="3">
        <v>1</v>
      </c>
      <c r="GS131" s="3">
        <v>1</v>
      </c>
      <c r="GT131" s="3">
        <v>0</v>
      </c>
      <c r="GU131" s="3" t="s">
        <v>3</v>
      </c>
      <c r="GV131" s="3">
        <f t="shared" si="98"/>
        <v>0</v>
      </c>
      <c r="GW131" s="3">
        <v>1</v>
      </c>
      <c r="GX131" s="3">
        <f t="shared" si="99"/>
        <v>0</v>
      </c>
      <c r="HA131" s="3">
        <v>0</v>
      </c>
      <c r="HB131" s="3">
        <v>0</v>
      </c>
      <c r="HC131" s="3">
        <f t="shared" si="100"/>
        <v>0</v>
      </c>
      <c r="HE131" s="3" t="s">
        <v>37</v>
      </c>
      <c r="HF131" s="3" t="s">
        <v>38</v>
      </c>
      <c r="HM131" s="3" t="s">
        <v>3</v>
      </c>
      <c r="HN131" s="3" t="s">
        <v>3</v>
      </c>
      <c r="HO131" s="3" t="s">
        <v>3</v>
      </c>
      <c r="HP131" s="3" t="s">
        <v>3</v>
      </c>
      <c r="HQ131" s="3" t="s">
        <v>3</v>
      </c>
      <c r="HS131" s="3">
        <v>0</v>
      </c>
      <c r="IK131" s="3">
        <v>0</v>
      </c>
    </row>
    <row r="132" spans="1:255" x14ac:dyDescent="0.25">
      <c r="A132" s="2">
        <v>18</v>
      </c>
      <c r="B132" s="2">
        <v>1</v>
      </c>
      <c r="C132" s="2">
        <v>206</v>
      </c>
      <c r="D132" s="2"/>
      <c r="E132" s="2" t="s">
        <v>179</v>
      </c>
      <c r="F132" s="2" t="s">
        <v>180</v>
      </c>
      <c r="G132" s="2" t="s">
        <v>181</v>
      </c>
      <c r="H132" s="2" t="s">
        <v>35</v>
      </c>
      <c r="I132" s="2">
        <f>I124*J132</f>
        <v>0.99999999999999989</v>
      </c>
      <c r="J132" s="2">
        <v>11.111111111111111</v>
      </c>
      <c r="K132" s="2">
        <v>11.111110999999999</v>
      </c>
      <c r="L132" s="2"/>
      <c r="M132" s="2"/>
      <c r="N132" s="2"/>
      <c r="O132" s="2">
        <f t="shared" si="76"/>
        <v>6293.01</v>
      </c>
      <c r="P132" s="2">
        <f t="shared" si="77"/>
        <v>6293.01</v>
      </c>
      <c r="Q132" s="2">
        <f t="shared" si="129"/>
        <v>0</v>
      </c>
      <c r="R132" s="2">
        <f t="shared" si="130"/>
        <v>0</v>
      </c>
      <c r="S132" s="2">
        <f t="shared" si="78"/>
        <v>0</v>
      </c>
      <c r="T132" s="2">
        <f t="shared" si="79"/>
        <v>0</v>
      </c>
      <c r="U132" s="2">
        <f t="shared" si="80"/>
        <v>0</v>
      </c>
      <c r="V132" s="2">
        <f t="shared" si="81"/>
        <v>0</v>
      </c>
      <c r="W132" s="2">
        <f t="shared" si="82"/>
        <v>0</v>
      </c>
      <c r="X132" s="2">
        <f t="shared" si="131"/>
        <v>0</v>
      </c>
      <c r="Y132" s="2">
        <f t="shared" si="132"/>
        <v>0</v>
      </c>
      <c r="Z132" s="2"/>
      <c r="AA132" s="2">
        <v>86551701</v>
      </c>
      <c r="AB132" s="2">
        <f t="shared" si="83"/>
        <v>6293.01</v>
      </c>
      <c r="AC132" s="2">
        <f t="shared" si="133"/>
        <v>6293.01</v>
      </c>
      <c r="AD132" s="2">
        <f t="shared" si="134"/>
        <v>0</v>
      </c>
      <c r="AE132" s="2">
        <f t="shared" si="135"/>
        <v>0</v>
      </c>
      <c r="AF132" s="2">
        <f t="shared" si="136"/>
        <v>0</v>
      </c>
      <c r="AG132" s="2">
        <f t="shared" si="84"/>
        <v>0</v>
      </c>
      <c r="AH132" s="2">
        <f t="shared" si="137"/>
        <v>0</v>
      </c>
      <c r="AI132" s="2">
        <f t="shared" si="138"/>
        <v>0</v>
      </c>
      <c r="AJ132" s="2">
        <f t="shared" si="85"/>
        <v>0</v>
      </c>
      <c r="AK132" s="2">
        <v>6293.01</v>
      </c>
      <c r="AL132" s="2">
        <v>6293.01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109</v>
      </c>
      <c r="AU132" s="2">
        <v>61</v>
      </c>
      <c r="AV132" s="2">
        <v>1</v>
      </c>
      <c r="AW132" s="2">
        <v>1</v>
      </c>
      <c r="AX132" s="2"/>
      <c r="AY132" s="2"/>
      <c r="AZ132" s="2">
        <v>1</v>
      </c>
      <c r="BA132" s="2">
        <v>1</v>
      </c>
      <c r="BB132" s="2">
        <v>1</v>
      </c>
      <c r="BC132" s="2">
        <v>1</v>
      </c>
      <c r="BD132" s="2" t="s">
        <v>3</v>
      </c>
      <c r="BE132" s="2" t="s">
        <v>3</v>
      </c>
      <c r="BF132" s="2" t="s">
        <v>3</v>
      </c>
      <c r="BG132" s="2" t="s">
        <v>3</v>
      </c>
      <c r="BH132" s="2">
        <v>3</v>
      </c>
      <c r="BI132" s="2">
        <v>1</v>
      </c>
      <c r="BJ132" s="2" t="s">
        <v>3</v>
      </c>
      <c r="BK132" s="2"/>
      <c r="BL132" s="2"/>
      <c r="BM132" s="2">
        <v>23</v>
      </c>
      <c r="BN132" s="2">
        <v>0</v>
      </c>
      <c r="BO132" s="2" t="s">
        <v>3</v>
      </c>
      <c r="BP132" s="2">
        <v>0</v>
      </c>
      <c r="BQ132" s="2">
        <v>30</v>
      </c>
      <c r="BR132" s="2">
        <v>0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 t="s">
        <v>3</v>
      </c>
      <c r="BZ132" s="2">
        <v>109</v>
      </c>
      <c r="CA132" s="2">
        <v>61</v>
      </c>
      <c r="CB132" s="2" t="s">
        <v>3</v>
      </c>
      <c r="CC132" s="2"/>
      <c r="CD132" s="2"/>
      <c r="CE132" s="2">
        <v>1566</v>
      </c>
      <c r="CF132" s="2">
        <v>0</v>
      </c>
      <c r="CG132" s="2">
        <v>0</v>
      </c>
      <c r="CH132" s="2"/>
      <c r="CI132" s="2"/>
      <c r="CJ132" s="2"/>
      <c r="CK132" s="2"/>
      <c r="CL132" s="2"/>
      <c r="CM132" s="2">
        <v>0</v>
      </c>
      <c r="CN132" s="2" t="s">
        <v>3</v>
      </c>
      <c r="CO132" s="2">
        <v>0</v>
      </c>
      <c r="CP132" s="2">
        <f t="shared" si="86"/>
        <v>6293.01</v>
      </c>
      <c r="CQ132" s="2">
        <f t="shared" si="87"/>
        <v>6293.01</v>
      </c>
      <c r="CR132" s="2">
        <f t="shared" si="139"/>
        <v>0</v>
      </c>
      <c r="CS132" s="2">
        <f t="shared" si="140"/>
        <v>0</v>
      </c>
      <c r="CT132" s="2">
        <f t="shared" si="88"/>
        <v>0</v>
      </c>
      <c r="CU132" s="2">
        <f t="shared" si="89"/>
        <v>0</v>
      </c>
      <c r="CV132" s="2">
        <f t="shared" si="90"/>
        <v>0</v>
      </c>
      <c r="CW132" s="2">
        <f t="shared" si="91"/>
        <v>0</v>
      </c>
      <c r="CX132" s="2">
        <f t="shared" si="92"/>
        <v>0</v>
      </c>
      <c r="CY132" s="2">
        <f t="shared" si="141"/>
        <v>0</v>
      </c>
      <c r="CZ132" s="2">
        <f t="shared" si="142"/>
        <v>0</v>
      </c>
      <c r="DA132" s="2"/>
      <c r="DB132" s="2"/>
      <c r="DC132" s="2" t="s">
        <v>3</v>
      </c>
      <c r="DD132" s="2" t="s">
        <v>3</v>
      </c>
      <c r="DE132" s="2" t="s">
        <v>3</v>
      </c>
      <c r="DF132" s="2" t="s">
        <v>3</v>
      </c>
      <c r="DG132" s="2" t="s">
        <v>3</v>
      </c>
      <c r="DH132" s="2" t="s">
        <v>3</v>
      </c>
      <c r="DI132" s="2" t="s">
        <v>3</v>
      </c>
      <c r="DJ132" s="2" t="s">
        <v>3</v>
      </c>
      <c r="DK132" s="2" t="s">
        <v>3</v>
      </c>
      <c r="DL132" s="2" t="s">
        <v>3</v>
      </c>
      <c r="DM132" s="2" t="s">
        <v>3</v>
      </c>
      <c r="DN132" s="2">
        <v>0</v>
      </c>
      <c r="DO132" s="2">
        <v>0</v>
      </c>
      <c r="DP132" s="2">
        <v>1</v>
      </c>
      <c r="DQ132" s="2">
        <v>1</v>
      </c>
      <c r="DR132" s="2"/>
      <c r="DS132" s="2"/>
      <c r="DT132" s="2"/>
      <c r="DU132" s="2">
        <v>1010</v>
      </c>
      <c r="DV132" s="2" t="s">
        <v>35</v>
      </c>
      <c r="DW132" s="2" t="s">
        <v>35</v>
      </c>
      <c r="DX132" s="2">
        <v>1</v>
      </c>
      <c r="DY132" s="2"/>
      <c r="DZ132" s="2" t="s">
        <v>3</v>
      </c>
      <c r="EA132" s="2" t="s">
        <v>3</v>
      </c>
      <c r="EB132" s="2" t="s">
        <v>3</v>
      </c>
      <c r="EC132" s="2" t="s">
        <v>3</v>
      </c>
      <c r="ED132" s="2"/>
      <c r="EE132" s="2">
        <v>85635395</v>
      </c>
      <c r="EF132" s="2">
        <v>30</v>
      </c>
      <c r="EG132" s="2" t="s">
        <v>28</v>
      </c>
      <c r="EH132" s="2">
        <v>0</v>
      </c>
      <c r="EI132" s="2" t="s">
        <v>3</v>
      </c>
      <c r="EJ132" s="2">
        <v>1</v>
      </c>
      <c r="EK132" s="2">
        <v>23</v>
      </c>
      <c r="EL132" s="2" t="s">
        <v>29</v>
      </c>
      <c r="EM132" s="2" t="s">
        <v>30</v>
      </c>
      <c r="EN132" s="2"/>
      <c r="EO132" s="2" t="s">
        <v>3</v>
      </c>
      <c r="EP132" s="2"/>
      <c r="EQ132" s="2">
        <v>0</v>
      </c>
      <c r="ER132" s="2">
        <v>0</v>
      </c>
      <c r="ES132" s="2">
        <v>6293.01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>
        <v>0</v>
      </c>
      <c r="FR132" s="2">
        <v>0</v>
      </c>
      <c r="FS132" s="2">
        <v>0</v>
      </c>
      <c r="FT132" s="2"/>
      <c r="FU132" s="2"/>
      <c r="FV132" s="2"/>
      <c r="FW132" s="2"/>
      <c r="FX132" s="2">
        <v>109</v>
      </c>
      <c r="FY132" s="2">
        <v>61</v>
      </c>
      <c r="FZ132" s="2"/>
      <c r="GA132" s="2" t="s">
        <v>182</v>
      </c>
      <c r="GB132" s="2"/>
      <c r="GC132" s="2"/>
      <c r="GD132" s="2">
        <v>1</v>
      </c>
      <c r="GE132" s="2"/>
      <c r="GF132" s="2">
        <v>-1466667291</v>
      </c>
      <c r="GG132" s="2">
        <v>2</v>
      </c>
      <c r="GH132" s="2">
        <v>4</v>
      </c>
      <c r="GI132" s="2">
        <v>-2</v>
      </c>
      <c r="GJ132" s="2">
        <v>0</v>
      </c>
      <c r="GK132" s="2">
        <v>0</v>
      </c>
      <c r="GL132" s="2">
        <f t="shared" si="93"/>
        <v>0</v>
      </c>
      <c r="GM132" s="2">
        <f t="shared" si="94"/>
        <v>6293.01</v>
      </c>
      <c r="GN132" s="2">
        <f t="shared" si="95"/>
        <v>6293.01</v>
      </c>
      <c r="GO132" s="2">
        <f t="shared" si="96"/>
        <v>0</v>
      </c>
      <c r="GP132" s="2">
        <f t="shared" si="97"/>
        <v>0</v>
      </c>
      <c r="GQ132" s="2"/>
      <c r="GR132" s="2">
        <v>0</v>
      </c>
      <c r="GS132" s="2">
        <v>2</v>
      </c>
      <c r="GT132" s="2">
        <v>0</v>
      </c>
      <c r="GU132" s="2" t="s">
        <v>3</v>
      </c>
      <c r="GV132" s="2">
        <f t="shared" si="98"/>
        <v>0</v>
      </c>
      <c r="GW132" s="2">
        <v>1</v>
      </c>
      <c r="GX132" s="2">
        <f t="shared" si="99"/>
        <v>0</v>
      </c>
      <c r="GY132" s="2"/>
      <c r="GZ132" s="2"/>
      <c r="HA132" s="2">
        <v>0</v>
      </c>
      <c r="HB132" s="2">
        <v>0</v>
      </c>
      <c r="HC132" s="2">
        <f t="shared" si="100"/>
        <v>0</v>
      </c>
      <c r="HD132" s="2"/>
      <c r="HE132" s="2" t="s">
        <v>37</v>
      </c>
      <c r="HF132" s="2" t="s">
        <v>38</v>
      </c>
      <c r="HG132" s="2"/>
      <c r="HH132" s="2"/>
      <c r="HI132" s="2"/>
      <c r="HJ132" s="2"/>
      <c r="HK132" s="2"/>
      <c r="HL132" s="2"/>
      <c r="HM132" s="2" t="s">
        <v>3</v>
      </c>
      <c r="HN132" s="2" t="s">
        <v>3</v>
      </c>
      <c r="HO132" s="2" t="s">
        <v>3</v>
      </c>
      <c r="HP132" s="2" t="s">
        <v>3</v>
      </c>
      <c r="HQ132" s="2" t="s">
        <v>3</v>
      </c>
      <c r="HR132" s="2"/>
      <c r="HS132" s="2">
        <v>0</v>
      </c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>
        <v>0</v>
      </c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x14ac:dyDescent="0.25">
      <c r="A133" s="3">
        <v>18</v>
      </c>
      <c r="B133" s="3">
        <v>1</v>
      </c>
      <c r="C133" s="3">
        <v>222</v>
      </c>
      <c r="E133" s="3" t="s">
        <v>179</v>
      </c>
      <c r="F133" s="3" t="s">
        <v>180</v>
      </c>
      <c r="G133" s="3" t="s">
        <v>181</v>
      </c>
      <c r="H133" s="3" t="s">
        <v>35</v>
      </c>
      <c r="I133" s="3">
        <f>I125*J133</f>
        <v>0.99999999999999989</v>
      </c>
      <c r="J133" s="3">
        <v>11.111111111111111</v>
      </c>
      <c r="K133" s="3">
        <v>11.111110999999999</v>
      </c>
      <c r="O133" s="3">
        <f t="shared" si="76"/>
        <v>61923.22</v>
      </c>
      <c r="P133" s="3">
        <f t="shared" si="77"/>
        <v>61923.22</v>
      </c>
      <c r="Q133" s="3">
        <f t="shared" si="129"/>
        <v>0</v>
      </c>
      <c r="R133" s="3">
        <f t="shared" si="130"/>
        <v>0</v>
      </c>
      <c r="S133" s="3">
        <f t="shared" si="78"/>
        <v>0</v>
      </c>
      <c r="T133" s="3">
        <f t="shared" si="79"/>
        <v>0</v>
      </c>
      <c r="U133" s="3">
        <f t="shared" si="80"/>
        <v>0</v>
      </c>
      <c r="V133" s="3">
        <f t="shared" si="81"/>
        <v>0</v>
      </c>
      <c r="W133" s="3">
        <f t="shared" si="82"/>
        <v>0</v>
      </c>
      <c r="X133" s="3">
        <f t="shared" si="131"/>
        <v>0</v>
      </c>
      <c r="Y133" s="3">
        <f t="shared" si="132"/>
        <v>0</v>
      </c>
      <c r="AA133" s="3">
        <v>86551703</v>
      </c>
      <c r="AB133" s="3">
        <f t="shared" si="83"/>
        <v>6293.01</v>
      </c>
      <c r="AC133" s="3">
        <f t="shared" si="133"/>
        <v>6293.01</v>
      </c>
      <c r="AD133" s="3">
        <f t="shared" si="134"/>
        <v>0</v>
      </c>
      <c r="AE133" s="3">
        <f t="shared" si="135"/>
        <v>0</v>
      </c>
      <c r="AF133" s="3">
        <f t="shared" si="136"/>
        <v>0</v>
      </c>
      <c r="AG133" s="3">
        <f t="shared" si="84"/>
        <v>0</v>
      </c>
      <c r="AH133" s="3">
        <f t="shared" si="137"/>
        <v>0</v>
      </c>
      <c r="AI133" s="3">
        <f t="shared" si="138"/>
        <v>0</v>
      </c>
      <c r="AJ133" s="3">
        <f t="shared" si="85"/>
        <v>0</v>
      </c>
      <c r="AK133" s="3">
        <v>6293.01</v>
      </c>
      <c r="AL133" s="3">
        <v>6293.01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109</v>
      </c>
      <c r="AU133" s="3">
        <v>61</v>
      </c>
      <c r="AV133" s="3">
        <v>1</v>
      </c>
      <c r="AW133" s="3">
        <v>1</v>
      </c>
      <c r="AZ133" s="3">
        <v>1</v>
      </c>
      <c r="BA133" s="3">
        <v>1</v>
      </c>
      <c r="BB133" s="3">
        <v>1</v>
      </c>
      <c r="BC133" s="3">
        <v>9.84</v>
      </c>
      <c r="BD133" s="3" t="s">
        <v>3</v>
      </c>
      <c r="BE133" s="3" t="s">
        <v>3</v>
      </c>
      <c r="BF133" s="3" t="s">
        <v>3</v>
      </c>
      <c r="BG133" s="3" t="s">
        <v>3</v>
      </c>
      <c r="BH133" s="3">
        <v>3</v>
      </c>
      <c r="BI133" s="3">
        <v>1</v>
      </c>
      <c r="BJ133" s="3" t="s">
        <v>3</v>
      </c>
      <c r="BM133" s="3">
        <v>23</v>
      </c>
      <c r="BN133" s="3">
        <v>0</v>
      </c>
      <c r="BO133" s="3" t="s">
        <v>3</v>
      </c>
      <c r="BP133" s="3">
        <v>0</v>
      </c>
      <c r="BQ133" s="3">
        <v>30</v>
      </c>
      <c r="BR133" s="3">
        <v>0</v>
      </c>
      <c r="BS133" s="3">
        <v>1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 t="s">
        <v>3</v>
      </c>
      <c r="BZ133" s="3">
        <v>109</v>
      </c>
      <c r="CA133" s="3">
        <v>61</v>
      </c>
      <c r="CB133" s="3" t="s">
        <v>3</v>
      </c>
      <c r="CE133" s="3">
        <v>1566</v>
      </c>
      <c r="CF133" s="3">
        <v>0</v>
      </c>
      <c r="CG133" s="3">
        <v>0</v>
      </c>
      <c r="CM133" s="3">
        <v>0</v>
      </c>
      <c r="CN133" s="3" t="s">
        <v>3</v>
      </c>
      <c r="CO133" s="3">
        <v>0</v>
      </c>
      <c r="CP133" s="3">
        <f t="shared" si="86"/>
        <v>61923.22</v>
      </c>
      <c r="CQ133" s="3">
        <f t="shared" si="87"/>
        <v>61923.22</v>
      </c>
      <c r="CR133" s="3">
        <f t="shared" si="139"/>
        <v>0</v>
      </c>
      <c r="CS133" s="3">
        <f t="shared" si="140"/>
        <v>0</v>
      </c>
      <c r="CT133" s="3">
        <f t="shared" si="88"/>
        <v>0</v>
      </c>
      <c r="CU133" s="3">
        <f t="shared" si="89"/>
        <v>0</v>
      </c>
      <c r="CV133" s="3">
        <f t="shared" si="90"/>
        <v>0</v>
      </c>
      <c r="CW133" s="3">
        <f t="shared" si="91"/>
        <v>0</v>
      </c>
      <c r="CX133" s="3">
        <f t="shared" si="92"/>
        <v>0</v>
      </c>
      <c r="CY133" s="3">
        <f t="shared" si="141"/>
        <v>0</v>
      </c>
      <c r="CZ133" s="3">
        <f t="shared" si="142"/>
        <v>0</v>
      </c>
      <c r="DC133" s="3" t="s">
        <v>3</v>
      </c>
      <c r="DD133" s="3" t="s">
        <v>3</v>
      </c>
      <c r="DE133" s="3" t="s">
        <v>3</v>
      </c>
      <c r="DF133" s="3" t="s">
        <v>3</v>
      </c>
      <c r="DG133" s="3" t="s">
        <v>3</v>
      </c>
      <c r="DH133" s="3" t="s">
        <v>3</v>
      </c>
      <c r="DI133" s="3" t="s">
        <v>3</v>
      </c>
      <c r="DJ133" s="3" t="s">
        <v>3</v>
      </c>
      <c r="DK133" s="3" t="s">
        <v>3</v>
      </c>
      <c r="DL133" s="3" t="s">
        <v>3</v>
      </c>
      <c r="DM133" s="3" t="s">
        <v>3</v>
      </c>
      <c r="DN133" s="3">
        <v>0</v>
      </c>
      <c r="DO133" s="3">
        <v>0</v>
      </c>
      <c r="DP133" s="3">
        <v>1</v>
      </c>
      <c r="DQ133" s="3">
        <v>1</v>
      </c>
      <c r="DU133" s="3">
        <v>1010</v>
      </c>
      <c r="DV133" s="3" t="s">
        <v>35</v>
      </c>
      <c r="DW133" s="3" t="s">
        <v>35</v>
      </c>
      <c r="DX133" s="3">
        <v>1</v>
      </c>
      <c r="DZ133" s="3" t="s">
        <v>3</v>
      </c>
      <c r="EA133" s="3" t="s">
        <v>3</v>
      </c>
      <c r="EB133" s="3" t="s">
        <v>3</v>
      </c>
      <c r="EC133" s="3" t="s">
        <v>3</v>
      </c>
      <c r="EE133" s="3">
        <v>85635395</v>
      </c>
      <c r="EF133" s="3">
        <v>30</v>
      </c>
      <c r="EG133" s="3" t="s">
        <v>28</v>
      </c>
      <c r="EH133" s="3">
        <v>0</v>
      </c>
      <c r="EI133" s="3" t="s">
        <v>3</v>
      </c>
      <c r="EJ133" s="3">
        <v>1</v>
      </c>
      <c r="EK133" s="3">
        <v>23</v>
      </c>
      <c r="EL133" s="3" t="s">
        <v>29</v>
      </c>
      <c r="EM133" s="3" t="s">
        <v>30</v>
      </c>
      <c r="EO133" s="3" t="s">
        <v>3</v>
      </c>
      <c r="EQ133" s="3">
        <v>0</v>
      </c>
      <c r="ER133" s="3">
        <v>6293.01</v>
      </c>
      <c r="ES133" s="3">
        <v>6293.01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Z133" s="3">
        <v>5</v>
      </c>
      <c r="FC133" s="3">
        <v>1</v>
      </c>
      <c r="FD133" s="3">
        <v>18</v>
      </c>
      <c r="FF133" s="3">
        <v>74065</v>
      </c>
      <c r="FQ133" s="3">
        <v>0</v>
      </c>
      <c r="FR133" s="3">
        <v>0</v>
      </c>
      <c r="FS133" s="3">
        <v>0</v>
      </c>
      <c r="FX133" s="3">
        <v>109</v>
      </c>
      <c r="FY133" s="3">
        <v>61</v>
      </c>
      <c r="GA133" s="3" t="s">
        <v>182</v>
      </c>
      <c r="GD133" s="3">
        <v>1</v>
      </c>
      <c r="GF133" s="3">
        <v>-1466667291</v>
      </c>
      <c r="GG133" s="3">
        <v>2</v>
      </c>
      <c r="GH133" s="3">
        <v>3</v>
      </c>
      <c r="GI133" s="3">
        <v>5</v>
      </c>
      <c r="GJ133" s="3">
        <v>0</v>
      </c>
      <c r="GK133" s="3">
        <v>0</v>
      </c>
      <c r="GL133" s="3">
        <f t="shared" si="93"/>
        <v>0</v>
      </c>
      <c r="GM133" s="3">
        <f t="shared" si="94"/>
        <v>61923.22</v>
      </c>
      <c r="GN133" s="3">
        <f t="shared" si="95"/>
        <v>61923.22</v>
      </c>
      <c r="GO133" s="3">
        <f t="shared" si="96"/>
        <v>0</v>
      </c>
      <c r="GP133" s="3">
        <f t="shared" si="97"/>
        <v>0</v>
      </c>
      <c r="GR133" s="3">
        <v>1</v>
      </c>
      <c r="GS133" s="3">
        <v>1</v>
      </c>
      <c r="GT133" s="3">
        <v>0</v>
      </c>
      <c r="GU133" s="3" t="s">
        <v>3</v>
      </c>
      <c r="GV133" s="3">
        <f t="shared" si="98"/>
        <v>0</v>
      </c>
      <c r="GW133" s="3">
        <v>1</v>
      </c>
      <c r="GX133" s="3">
        <f t="shared" si="99"/>
        <v>0</v>
      </c>
      <c r="HA133" s="3">
        <v>0</v>
      </c>
      <c r="HB133" s="3">
        <v>0</v>
      </c>
      <c r="HC133" s="3">
        <f t="shared" si="100"/>
        <v>0</v>
      </c>
      <c r="HE133" s="3" t="s">
        <v>37</v>
      </c>
      <c r="HF133" s="3" t="s">
        <v>38</v>
      </c>
      <c r="HM133" s="3" t="s">
        <v>3</v>
      </c>
      <c r="HN133" s="3" t="s">
        <v>3</v>
      </c>
      <c r="HO133" s="3" t="s">
        <v>3</v>
      </c>
      <c r="HP133" s="3" t="s">
        <v>3</v>
      </c>
      <c r="HQ133" s="3" t="s">
        <v>3</v>
      </c>
      <c r="HS133" s="3">
        <v>0</v>
      </c>
      <c r="IK133" s="3">
        <v>0</v>
      </c>
    </row>
    <row r="134" spans="1:255" x14ac:dyDescent="0.25">
      <c r="A134" s="2">
        <v>18</v>
      </c>
      <c r="B134" s="2">
        <v>1</v>
      </c>
      <c r="C134" s="2">
        <v>207</v>
      </c>
      <c r="D134" s="2"/>
      <c r="E134" s="2" t="s">
        <v>183</v>
      </c>
      <c r="F134" s="2" t="s">
        <v>184</v>
      </c>
      <c r="G134" s="2" t="s">
        <v>185</v>
      </c>
      <c r="H134" s="2" t="s">
        <v>35</v>
      </c>
      <c r="I134" s="2">
        <f>I124*J134</f>
        <v>0.99999999999999989</v>
      </c>
      <c r="J134" s="2">
        <v>11.111111111111111</v>
      </c>
      <c r="K134" s="2">
        <v>11.111110999999999</v>
      </c>
      <c r="L134" s="2"/>
      <c r="M134" s="2"/>
      <c r="N134" s="2"/>
      <c r="O134" s="2">
        <f t="shared" si="76"/>
        <v>6721.75</v>
      </c>
      <c r="P134" s="2">
        <f t="shared" si="77"/>
        <v>6721.75</v>
      </c>
      <c r="Q134" s="2">
        <f t="shared" si="129"/>
        <v>0</v>
      </c>
      <c r="R134" s="2">
        <f t="shared" si="130"/>
        <v>0</v>
      </c>
      <c r="S134" s="2">
        <f t="shared" si="78"/>
        <v>0</v>
      </c>
      <c r="T134" s="2">
        <f t="shared" si="79"/>
        <v>0</v>
      </c>
      <c r="U134" s="2">
        <f t="shared" si="80"/>
        <v>0</v>
      </c>
      <c r="V134" s="2">
        <f t="shared" si="81"/>
        <v>0</v>
      </c>
      <c r="W134" s="2">
        <f t="shared" si="82"/>
        <v>0</v>
      </c>
      <c r="X134" s="2">
        <f t="shared" si="131"/>
        <v>0</v>
      </c>
      <c r="Y134" s="2">
        <f t="shared" si="132"/>
        <v>0</v>
      </c>
      <c r="Z134" s="2"/>
      <c r="AA134" s="2">
        <v>86551701</v>
      </c>
      <c r="AB134" s="2">
        <f t="shared" si="83"/>
        <v>6721.75</v>
      </c>
      <c r="AC134" s="2">
        <f t="shared" si="133"/>
        <v>6721.75</v>
      </c>
      <c r="AD134" s="2">
        <f t="shared" si="134"/>
        <v>0</v>
      </c>
      <c r="AE134" s="2">
        <f t="shared" si="135"/>
        <v>0</v>
      </c>
      <c r="AF134" s="2">
        <f t="shared" si="136"/>
        <v>0</v>
      </c>
      <c r="AG134" s="2">
        <f t="shared" si="84"/>
        <v>0</v>
      </c>
      <c r="AH134" s="2">
        <f t="shared" si="137"/>
        <v>0</v>
      </c>
      <c r="AI134" s="2">
        <f t="shared" si="138"/>
        <v>0</v>
      </c>
      <c r="AJ134" s="2">
        <f t="shared" si="85"/>
        <v>0</v>
      </c>
      <c r="AK134" s="2">
        <v>6721.75</v>
      </c>
      <c r="AL134" s="2">
        <v>6721.75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109</v>
      </c>
      <c r="AU134" s="2">
        <v>61</v>
      </c>
      <c r="AV134" s="2">
        <v>1</v>
      </c>
      <c r="AW134" s="2">
        <v>1</v>
      </c>
      <c r="AX134" s="2"/>
      <c r="AY134" s="2"/>
      <c r="AZ134" s="2">
        <v>1</v>
      </c>
      <c r="BA134" s="2">
        <v>1</v>
      </c>
      <c r="BB134" s="2">
        <v>1</v>
      </c>
      <c r="BC134" s="2">
        <v>1</v>
      </c>
      <c r="BD134" s="2" t="s">
        <v>3</v>
      </c>
      <c r="BE134" s="2" t="s">
        <v>3</v>
      </c>
      <c r="BF134" s="2" t="s">
        <v>3</v>
      </c>
      <c r="BG134" s="2" t="s">
        <v>3</v>
      </c>
      <c r="BH134" s="2">
        <v>3</v>
      </c>
      <c r="BI134" s="2">
        <v>1</v>
      </c>
      <c r="BJ134" s="2" t="s">
        <v>3</v>
      </c>
      <c r="BK134" s="2"/>
      <c r="BL134" s="2"/>
      <c r="BM134" s="2">
        <v>23</v>
      </c>
      <c r="BN134" s="2">
        <v>0</v>
      </c>
      <c r="BO134" s="2" t="s">
        <v>3</v>
      </c>
      <c r="BP134" s="2">
        <v>0</v>
      </c>
      <c r="BQ134" s="2">
        <v>30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 t="s">
        <v>3</v>
      </c>
      <c r="BZ134" s="2">
        <v>109</v>
      </c>
      <c r="CA134" s="2">
        <v>61</v>
      </c>
      <c r="CB134" s="2" t="s">
        <v>3</v>
      </c>
      <c r="CC134" s="2"/>
      <c r="CD134" s="2"/>
      <c r="CE134" s="2">
        <v>1566</v>
      </c>
      <c r="CF134" s="2">
        <v>0</v>
      </c>
      <c r="CG134" s="2">
        <v>0</v>
      </c>
      <c r="CH134" s="2"/>
      <c r="CI134" s="2"/>
      <c r="CJ134" s="2"/>
      <c r="CK134" s="2"/>
      <c r="CL134" s="2"/>
      <c r="CM134" s="2">
        <v>0</v>
      </c>
      <c r="CN134" s="2" t="s">
        <v>3</v>
      </c>
      <c r="CO134" s="2">
        <v>0</v>
      </c>
      <c r="CP134" s="2">
        <f t="shared" si="86"/>
        <v>6721.75</v>
      </c>
      <c r="CQ134" s="2">
        <f t="shared" si="87"/>
        <v>6721.75</v>
      </c>
      <c r="CR134" s="2">
        <f t="shared" si="139"/>
        <v>0</v>
      </c>
      <c r="CS134" s="2">
        <f t="shared" si="140"/>
        <v>0</v>
      </c>
      <c r="CT134" s="2">
        <f t="shared" si="88"/>
        <v>0</v>
      </c>
      <c r="CU134" s="2">
        <f t="shared" si="89"/>
        <v>0</v>
      </c>
      <c r="CV134" s="2">
        <f t="shared" si="90"/>
        <v>0</v>
      </c>
      <c r="CW134" s="2">
        <f t="shared" si="91"/>
        <v>0</v>
      </c>
      <c r="CX134" s="2">
        <f t="shared" si="92"/>
        <v>0</v>
      </c>
      <c r="CY134" s="2">
        <f t="shared" si="141"/>
        <v>0</v>
      </c>
      <c r="CZ134" s="2">
        <f t="shared" si="142"/>
        <v>0</v>
      </c>
      <c r="DA134" s="2"/>
      <c r="DB134" s="2"/>
      <c r="DC134" s="2" t="s">
        <v>3</v>
      </c>
      <c r="DD134" s="2" t="s">
        <v>3</v>
      </c>
      <c r="DE134" s="2" t="s">
        <v>3</v>
      </c>
      <c r="DF134" s="2" t="s">
        <v>3</v>
      </c>
      <c r="DG134" s="2" t="s">
        <v>3</v>
      </c>
      <c r="DH134" s="2" t="s">
        <v>3</v>
      </c>
      <c r="DI134" s="2" t="s">
        <v>3</v>
      </c>
      <c r="DJ134" s="2" t="s">
        <v>3</v>
      </c>
      <c r="DK134" s="2" t="s">
        <v>3</v>
      </c>
      <c r="DL134" s="2" t="s">
        <v>3</v>
      </c>
      <c r="DM134" s="2" t="s">
        <v>3</v>
      </c>
      <c r="DN134" s="2">
        <v>0</v>
      </c>
      <c r="DO134" s="2">
        <v>0</v>
      </c>
      <c r="DP134" s="2">
        <v>1</v>
      </c>
      <c r="DQ134" s="2">
        <v>1</v>
      </c>
      <c r="DR134" s="2"/>
      <c r="DS134" s="2"/>
      <c r="DT134" s="2"/>
      <c r="DU134" s="2">
        <v>1010</v>
      </c>
      <c r="DV134" s="2" t="s">
        <v>35</v>
      </c>
      <c r="DW134" s="2" t="s">
        <v>35</v>
      </c>
      <c r="DX134" s="2">
        <v>1</v>
      </c>
      <c r="DY134" s="2"/>
      <c r="DZ134" s="2" t="s">
        <v>3</v>
      </c>
      <c r="EA134" s="2" t="s">
        <v>3</v>
      </c>
      <c r="EB134" s="2" t="s">
        <v>3</v>
      </c>
      <c r="EC134" s="2" t="s">
        <v>3</v>
      </c>
      <c r="ED134" s="2"/>
      <c r="EE134" s="2">
        <v>85635395</v>
      </c>
      <c r="EF134" s="2">
        <v>30</v>
      </c>
      <c r="EG134" s="2" t="s">
        <v>28</v>
      </c>
      <c r="EH134" s="2">
        <v>0</v>
      </c>
      <c r="EI134" s="2" t="s">
        <v>3</v>
      </c>
      <c r="EJ134" s="2">
        <v>1</v>
      </c>
      <c r="EK134" s="2">
        <v>23</v>
      </c>
      <c r="EL134" s="2" t="s">
        <v>29</v>
      </c>
      <c r="EM134" s="2" t="s">
        <v>30</v>
      </c>
      <c r="EN134" s="2"/>
      <c r="EO134" s="2" t="s">
        <v>3</v>
      </c>
      <c r="EP134" s="2"/>
      <c r="EQ134" s="2">
        <v>0</v>
      </c>
      <c r="ER134" s="2">
        <v>0</v>
      </c>
      <c r="ES134" s="2">
        <v>6721.75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>
        <v>0</v>
      </c>
      <c r="FR134" s="2">
        <v>0</v>
      </c>
      <c r="FS134" s="2">
        <v>0</v>
      </c>
      <c r="FT134" s="2"/>
      <c r="FU134" s="2"/>
      <c r="FV134" s="2"/>
      <c r="FW134" s="2"/>
      <c r="FX134" s="2">
        <v>109</v>
      </c>
      <c r="FY134" s="2">
        <v>61</v>
      </c>
      <c r="FZ134" s="2"/>
      <c r="GA134" s="2" t="s">
        <v>186</v>
      </c>
      <c r="GB134" s="2"/>
      <c r="GC134" s="2"/>
      <c r="GD134" s="2">
        <v>1</v>
      </c>
      <c r="GE134" s="2"/>
      <c r="GF134" s="2">
        <v>1240289233</v>
      </c>
      <c r="GG134" s="2">
        <v>2</v>
      </c>
      <c r="GH134" s="2">
        <v>4</v>
      </c>
      <c r="GI134" s="2">
        <v>-2</v>
      </c>
      <c r="GJ134" s="2">
        <v>0</v>
      </c>
      <c r="GK134" s="2">
        <v>0</v>
      </c>
      <c r="GL134" s="2">
        <f t="shared" si="93"/>
        <v>0</v>
      </c>
      <c r="GM134" s="2">
        <f t="shared" si="94"/>
        <v>6721.75</v>
      </c>
      <c r="GN134" s="2">
        <f t="shared" si="95"/>
        <v>6721.75</v>
      </c>
      <c r="GO134" s="2">
        <f t="shared" si="96"/>
        <v>0</v>
      </c>
      <c r="GP134" s="2">
        <f t="shared" si="97"/>
        <v>0</v>
      </c>
      <c r="GQ134" s="2"/>
      <c r="GR134" s="2">
        <v>0</v>
      </c>
      <c r="GS134" s="2">
        <v>2</v>
      </c>
      <c r="GT134" s="2">
        <v>0</v>
      </c>
      <c r="GU134" s="2" t="s">
        <v>3</v>
      </c>
      <c r="GV134" s="2">
        <f t="shared" si="98"/>
        <v>0</v>
      </c>
      <c r="GW134" s="2">
        <v>1</v>
      </c>
      <c r="GX134" s="2">
        <f t="shared" si="99"/>
        <v>0</v>
      </c>
      <c r="GY134" s="2"/>
      <c r="GZ134" s="2"/>
      <c r="HA134" s="2">
        <v>0</v>
      </c>
      <c r="HB134" s="2">
        <v>0</v>
      </c>
      <c r="HC134" s="2">
        <f t="shared" si="100"/>
        <v>0</v>
      </c>
      <c r="HD134" s="2"/>
      <c r="HE134" s="2" t="s">
        <v>37</v>
      </c>
      <c r="HF134" s="2" t="s">
        <v>38</v>
      </c>
      <c r="HG134" s="2"/>
      <c r="HH134" s="2"/>
      <c r="HI134" s="2"/>
      <c r="HJ134" s="2"/>
      <c r="HK134" s="2"/>
      <c r="HL134" s="2"/>
      <c r="HM134" s="2" t="s">
        <v>3</v>
      </c>
      <c r="HN134" s="2" t="s">
        <v>3</v>
      </c>
      <c r="HO134" s="2" t="s">
        <v>3</v>
      </c>
      <c r="HP134" s="2" t="s">
        <v>3</v>
      </c>
      <c r="HQ134" s="2" t="s">
        <v>3</v>
      </c>
      <c r="HR134" s="2"/>
      <c r="HS134" s="2">
        <v>0</v>
      </c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>
        <v>0</v>
      </c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x14ac:dyDescent="0.25">
      <c r="A135" s="3">
        <v>18</v>
      </c>
      <c r="B135" s="3">
        <v>1</v>
      </c>
      <c r="C135" s="3">
        <v>223</v>
      </c>
      <c r="E135" s="3" t="s">
        <v>183</v>
      </c>
      <c r="F135" s="3" t="s">
        <v>184</v>
      </c>
      <c r="G135" s="3" t="s">
        <v>185</v>
      </c>
      <c r="H135" s="3" t="s">
        <v>35</v>
      </c>
      <c r="I135" s="3">
        <f>I125*J135</f>
        <v>0.99999999999999989</v>
      </c>
      <c r="J135" s="3">
        <v>11.111111111111111</v>
      </c>
      <c r="K135" s="3">
        <v>11.111110999999999</v>
      </c>
      <c r="O135" s="3">
        <f t="shared" si="76"/>
        <v>66142.02</v>
      </c>
      <c r="P135" s="3">
        <f t="shared" si="77"/>
        <v>66142.02</v>
      </c>
      <c r="Q135" s="3">
        <f t="shared" si="129"/>
        <v>0</v>
      </c>
      <c r="R135" s="3">
        <f t="shared" si="130"/>
        <v>0</v>
      </c>
      <c r="S135" s="3">
        <f t="shared" si="78"/>
        <v>0</v>
      </c>
      <c r="T135" s="3">
        <f t="shared" si="79"/>
        <v>0</v>
      </c>
      <c r="U135" s="3">
        <f t="shared" si="80"/>
        <v>0</v>
      </c>
      <c r="V135" s="3">
        <f t="shared" si="81"/>
        <v>0</v>
      </c>
      <c r="W135" s="3">
        <f t="shared" si="82"/>
        <v>0</v>
      </c>
      <c r="X135" s="3">
        <f t="shared" si="131"/>
        <v>0</v>
      </c>
      <c r="Y135" s="3">
        <f t="shared" si="132"/>
        <v>0</v>
      </c>
      <c r="AA135" s="3">
        <v>86551703</v>
      </c>
      <c r="AB135" s="3">
        <f t="shared" si="83"/>
        <v>6721.75</v>
      </c>
      <c r="AC135" s="3">
        <f t="shared" si="133"/>
        <v>6721.75</v>
      </c>
      <c r="AD135" s="3">
        <f t="shared" si="134"/>
        <v>0</v>
      </c>
      <c r="AE135" s="3">
        <f t="shared" si="135"/>
        <v>0</v>
      </c>
      <c r="AF135" s="3">
        <f t="shared" si="136"/>
        <v>0</v>
      </c>
      <c r="AG135" s="3">
        <f t="shared" si="84"/>
        <v>0</v>
      </c>
      <c r="AH135" s="3">
        <f t="shared" si="137"/>
        <v>0</v>
      </c>
      <c r="AI135" s="3">
        <f t="shared" si="138"/>
        <v>0</v>
      </c>
      <c r="AJ135" s="3">
        <f t="shared" si="85"/>
        <v>0</v>
      </c>
      <c r="AK135" s="3">
        <v>6721.75</v>
      </c>
      <c r="AL135" s="3">
        <v>6721.75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109</v>
      </c>
      <c r="AU135" s="3">
        <v>61</v>
      </c>
      <c r="AV135" s="3">
        <v>1</v>
      </c>
      <c r="AW135" s="3">
        <v>1</v>
      </c>
      <c r="AZ135" s="3">
        <v>1</v>
      </c>
      <c r="BA135" s="3">
        <v>1</v>
      </c>
      <c r="BB135" s="3">
        <v>1</v>
      </c>
      <c r="BC135" s="3">
        <v>9.84</v>
      </c>
      <c r="BD135" s="3" t="s">
        <v>3</v>
      </c>
      <c r="BE135" s="3" t="s">
        <v>3</v>
      </c>
      <c r="BF135" s="3" t="s">
        <v>3</v>
      </c>
      <c r="BG135" s="3" t="s">
        <v>3</v>
      </c>
      <c r="BH135" s="3">
        <v>3</v>
      </c>
      <c r="BI135" s="3">
        <v>1</v>
      </c>
      <c r="BJ135" s="3" t="s">
        <v>3</v>
      </c>
      <c r="BM135" s="3">
        <v>23</v>
      </c>
      <c r="BN135" s="3">
        <v>0</v>
      </c>
      <c r="BO135" s="3" t="s">
        <v>3</v>
      </c>
      <c r="BP135" s="3">
        <v>0</v>
      </c>
      <c r="BQ135" s="3">
        <v>30</v>
      </c>
      <c r="BR135" s="3">
        <v>0</v>
      </c>
      <c r="BS135" s="3">
        <v>1</v>
      </c>
      <c r="BT135" s="3">
        <v>1</v>
      </c>
      <c r="BU135" s="3">
        <v>1</v>
      </c>
      <c r="BV135" s="3">
        <v>1</v>
      </c>
      <c r="BW135" s="3">
        <v>1</v>
      </c>
      <c r="BX135" s="3">
        <v>1</v>
      </c>
      <c r="BY135" s="3" t="s">
        <v>3</v>
      </c>
      <c r="BZ135" s="3">
        <v>109</v>
      </c>
      <c r="CA135" s="3">
        <v>61</v>
      </c>
      <c r="CB135" s="3" t="s">
        <v>3</v>
      </c>
      <c r="CE135" s="3">
        <v>1566</v>
      </c>
      <c r="CF135" s="3">
        <v>0</v>
      </c>
      <c r="CG135" s="3">
        <v>0</v>
      </c>
      <c r="CM135" s="3">
        <v>0</v>
      </c>
      <c r="CN135" s="3" t="s">
        <v>3</v>
      </c>
      <c r="CO135" s="3">
        <v>0</v>
      </c>
      <c r="CP135" s="3">
        <f t="shared" si="86"/>
        <v>66142.02</v>
      </c>
      <c r="CQ135" s="3">
        <f t="shared" si="87"/>
        <v>66142.02</v>
      </c>
      <c r="CR135" s="3">
        <f t="shared" si="139"/>
        <v>0</v>
      </c>
      <c r="CS135" s="3">
        <f t="shared" si="140"/>
        <v>0</v>
      </c>
      <c r="CT135" s="3">
        <f t="shared" si="88"/>
        <v>0</v>
      </c>
      <c r="CU135" s="3">
        <f t="shared" si="89"/>
        <v>0</v>
      </c>
      <c r="CV135" s="3">
        <f t="shared" si="90"/>
        <v>0</v>
      </c>
      <c r="CW135" s="3">
        <f t="shared" si="91"/>
        <v>0</v>
      </c>
      <c r="CX135" s="3">
        <f t="shared" si="92"/>
        <v>0</v>
      </c>
      <c r="CY135" s="3">
        <f t="shared" si="141"/>
        <v>0</v>
      </c>
      <c r="CZ135" s="3">
        <f t="shared" si="142"/>
        <v>0</v>
      </c>
      <c r="DC135" s="3" t="s">
        <v>3</v>
      </c>
      <c r="DD135" s="3" t="s">
        <v>3</v>
      </c>
      <c r="DE135" s="3" t="s">
        <v>3</v>
      </c>
      <c r="DF135" s="3" t="s">
        <v>3</v>
      </c>
      <c r="DG135" s="3" t="s">
        <v>3</v>
      </c>
      <c r="DH135" s="3" t="s">
        <v>3</v>
      </c>
      <c r="DI135" s="3" t="s">
        <v>3</v>
      </c>
      <c r="DJ135" s="3" t="s">
        <v>3</v>
      </c>
      <c r="DK135" s="3" t="s">
        <v>3</v>
      </c>
      <c r="DL135" s="3" t="s">
        <v>3</v>
      </c>
      <c r="DM135" s="3" t="s">
        <v>3</v>
      </c>
      <c r="DN135" s="3">
        <v>0</v>
      </c>
      <c r="DO135" s="3">
        <v>0</v>
      </c>
      <c r="DP135" s="3">
        <v>1</v>
      </c>
      <c r="DQ135" s="3">
        <v>1</v>
      </c>
      <c r="DU135" s="3">
        <v>1010</v>
      </c>
      <c r="DV135" s="3" t="s">
        <v>35</v>
      </c>
      <c r="DW135" s="3" t="s">
        <v>35</v>
      </c>
      <c r="DX135" s="3">
        <v>1</v>
      </c>
      <c r="DZ135" s="3" t="s">
        <v>3</v>
      </c>
      <c r="EA135" s="3" t="s">
        <v>3</v>
      </c>
      <c r="EB135" s="3" t="s">
        <v>3</v>
      </c>
      <c r="EC135" s="3" t="s">
        <v>3</v>
      </c>
      <c r="EE135" s="3">
        <v>85635395</v>
      </c>
      <c r="EF135" s="3">
        <v>30</v>
      </c>
      <c r="EG135" s="3" t="s">
        <v>28</v>
      </c>
      <c r="EH135" s="3">
        <v>0</v>
      </c>
      <c r="EI135" s="3" t="s">
        <v>3</v>
      </c>
      <c r="EJ135" s="3">
        <v>1</v>
      </c>
      <c r="EK135" s="3">
        <v>23</v>
      </c>
      <c r="EL135" s="3" t="s">
        <v>29</v>
      </c>
      <c r="EM135" s="3" t="s">
        <v>30</v>
      </c>
      <c r="EO135" s="3" t="s">
        <v>3</v>
      </c>
      <c r="EQ135" s="3">
        <v>0</v>
      </c>
      <c r="ER135" s="3">
        <v>6721.75</v>
      </c>
      <c r="ES135" s="3">
        <v>6721.75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Z135" s="3">
        <v>5</v>
      </c>
      <c r="FC135" s="3">
        <v>1</v>
      </c>
      <c r="FD135" s="3">
        <v>18</v>
      </c>
      <c r="FF135" s="3">
        <v>79111</v>
      </c>
      <c r="FQ135" s="3">
        <v>0</v>
      </c>
      <c r="FR135" s="3">
        <v>0</v>
      </c>
      <c r="FS135" s="3">
        <v>0</v>
      </c>
      <c r="FX135" s="3">
        <v>109</v>
      </c>
      <c r="FY135" s="3">
        <v>61</v>
      </c>
      <c r="GA135" s="3" t="s">
        <v>186</v>
      </c>
      <c r="GD135" s="3">
        <v>1</v>
      </c>
      <c r="GF135" s="3">
        <v>1240289233</v>
      </c>
      <c r="GG135" s="3">
        <v>2</v>
      </c>
      <c r="GH135" s="3">
        <v>3</v>
      </c>
      <c r="GI135" s="3">
        <v>5</v>
      </c>
      <c r="GJ135" s="3">
        <v>0</v>
      </c>
      <c r="GK135" s="3">
        <v>0</v>
      </c>
      <c r="GL135" s="3">
        <f t="shared" si="93"/>
        <v>0</v>
      </c>
      <c r="GM135" s="3">
        <f t="shared" si="94"/>
        <v>66142.02</v>
      </c>
      <c r="GN135" s="3">
        <f t="shared" si="95"/>
        <v>66142.02</v>
      </c>
      <c r="GO135" s="3">
        <f t="shared" si="96"/>
        <v>0</v>
      </c>
      <c r="GP135" s="3">
        <f t="shared" si="97"/>
        <v>0</v>
      </c>
      <c r="GR135" s="3">
        <v>1</v>
      </c>
      <c r="GS135" s="3">
        <v>1</v>
      </c>
      <c r="GT135" s="3">
        <v>0</v>
      </c>
      <c r="GU135" s="3" t="s">
        <v>3</v>
      </c>
      <c r="GV135" s="3">
        <f t="shared" si="98"/>
        <v>0</v>
      </c>
      <c r="GW135" s="3">
        <v>1</v>
      </c>
      <c r="GX135" s="3">
        <f t="shared" si="99"/>
        <v>0</v>
      </c>
      <c r="HA135" s="3">
        <v>0</v>
      </c>
      <c r="HB135" s="3">
        <v>0</v>
      </c>
      <c r="HC135" s="3">
        <f t="shared" si="100"/>
        <v>0</v>
      </c>
      <c r="HE135" s="3" t="s">
        <v>37</v>
      </c>
      <c r="HF135" s="3" t="s">
        <v>38</v>
      </c>
      <c r="HM135" s="3" t="s">
        <v>3</v>
      </c>
      <c r="HN135" s="3" t="s">
        <v>3</v>
      </c>
      <c r="HO135" s="3" t="s">
        <v>3</v>
      </c>
      <c r="HP135" s="3" t="s">
        <v>3</v>
      </c>
      <c r="HQ135" s="3" t="s">
        <v>3</v>
      </c>
      <c r="HS135" s="3">
        <v>0</v>
      </c>
      <c r="IK135" s="3">
        <v>0</v>
      </c>
    </row>
    <row r="136" spans="1:255" x14ac:dyDescent="0.25">
      <c r="A136" s="2">
        <v>18</v>
      </c>
      <c r="B136" s="2">
        <v>1</v>
      </c>
      <c r="C136" s="2">
        <v>208</v>
      </c>
      <c r="D136" s="2"/>
      <c r="E136" s="2" t="s">
        <v>187</v>
      </c>
      <c r="F136" s="2" t="s">
        <v>188</v>
      </c>
      <c r="G136" s="2" t="s">
        <v>189</v>
      </c>
      <c r="H136" s="2" t="s">
        <v>35</v>
      </c>
      <c r="I136" s="2">
        <f>I124*J136</f>
        <v>0.99999999999999989</v>
      </c>
      <c r="J136" s="2">
        <v>11.111111111111111</v>
      </c>
      <c r="K136" s="2">
        <v>11.111110999999999</v>
      </c>
      <c r="L136" s="2"/>
      <c r="M136" s="2"/>
      <c r="N136" s="2"/>
      <c r="O136" s="2">
        <f t="shared" si="76"/>
        <v>7150.49</v>
      </c>
      <c r="P136" s="2">
        <f t="shared" si="77"/>
        <v>7150.49</v>
      </c>
      <c r="Q136" s="2">
        <f t="shared" si="129"/>
        <v>0</v>
      </c>
      <c r="R136" s="2">
        <f t="shared" si="130"/>
        <v>0</v>
      </c>
      <c r="S136" s="2">
        <f t="shared" si="78"/>
        <v>0</v>
      </c>
      <c r="T136" s="2">
        <f t="shared" si="79"/>
        <v>0</v>
      </c>
      <c r="U136" s="2">
        <f t="shared" si="80"/>
        <v>0</v>
      </c>
      <c r="V136" s="2">
        <f t="shared" si="81"/>
        <v>0</v>
      </c>
      <c r="W136" s="2">
        <f t="shared" si="82"/>
        <v>0</v>
      </c>
      <c r="X136" s="2">
        <f t="shared" si="131"/>
        <v>0</v>
      </c>
      <c r="Y136" s="2">
        <f t="shared" si="132"/>
        <v>0</v>
      </c>
      <c r="Z136" s="2"/>
      <c r="AA136" s="2">
        <v>86551701</v>
      </c>
      <c r="AB136" s="2">
        <f t="shared" si="83"/>
        <v>7150.49</v>
      </c>
      <c r="AC136" s="2">
        <f t="shared" si="133"/>
        <v>7150.49</v>
      </c>
      <c r="AD136" s="2">
        <f t="shared" si="134"/>
        <v>0</v>
      </c>
      <c r="AE136" s="2">
        <f t="shared" si="135"/>
        <v>0</v>
      </c>
      <c r="AF136" s="2">
        <f t="shared" si="136"/>
        <v>0</v>
      </c>
      <c r="AG136" s="2">
        <f t="shared" si="84"/>
        <v>0</v>
      </c>
      <c r="AH136" s="2">
        <f t="shared" si="137"/>
        <v>0</v>
      </c>
      <c r="AI136" s="2">
        <f t="shared" si="138"/>
        <v>0</v>
      </c>
      <c r="AJ136" s="2">
        <f t="shared" si="85"/>
        <v>0</v>
      </c>
      <c r="AK136" s="2">
        <v>7150.49</v>
      </c>
      <c r="AL136" s="2">
        <v>7150.49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109</v>
      </c>
      <c r="AU136" s="2">
        <v>61</v>
      </c>
      <c r="AV136" s="2">
        <v>1</v>
      </c>
      <c r="AW136" s="2">
        <v>1</v>
      </c>
      <c r="AX136" s="2"/>
      <c r="AY136" s="2"/>
      <c r="AZ136" s="2">
        <v>1</v>
      </c>
      <c r="BA136" s="2">
        <v>1</v>
      </c>
      <c r="BB136" s="2">
        <v>1</v>
      </c>
      <c r="BC136" s="2">
        <v>1</v>
      </c>
      <c r="BD136" s="2" t="s">
        <v>3</v>
      </c>
      <c r="BE136" s="2" t="s">
        <v>3</v>
      </c>
      <c r="BF136" s="2" t="s">
        <v>3</v>
      </c>
      <c r="BG136" s="2" t="s">
        <v>3</v>
      </c>
      <c r="BH136" s="2">
        <v>3</v>
      </c>
      <c r="BI136" s="2">
        <v>1</v>
      </c>
      <c r="BJ136" s="2" t="s">
        <v>3</v>
      </c>
      <c r="BK136" s="2"/>
      <c r="BL136" s="2"/>
      <c r="BM136" s="2">
        <v>23</v>
      </c>
      <c r="BN136" s="2">
        <v>0</v>
      </c>
      <c r="BO136" s="2" t="s">
        <v>3</v>
      </c>
      <c r="BP136" s="2">
        <v>0</v>
      </c>
      <c r="BQ136" s="2">
        <v>30</v>
      </c>
      <c r="BR136" s="2">
        <v>0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 t="s">
        <v>3</v>
      </c>
      <c r="BZ136" s="2">
        <v>109</v>
      </c>
      <c r="CA136" s="2">
        <v>61</v>
      </c>
      <c r="CB136" s="2" t="s">
        <v>3</v>
      </c>
      <c r="CC136" s="2"/>
      <c r="CD136" s="2"/>
      <c r="CE136" s="2">
        <v>1566</v>
      </c>
      <c r="CF136" s="2">
        <v>0</v>
      </c>
      <c r="CG136" s="2">
        <v>0</v>
      </c>
      <c r="CH136" s="2"/>
      <c r="CI136" s="2"/>
      <c r="CJ136" s="2"/>
      <c r="CK136" s="2"/>
      <c r="CL136" s="2"/>
      <c r="CM136" s="2">
        <v>0</v>
      </c>
      <c r="CN136" s="2" t="s">
        <v>3</v>
      </c>
      <c r="CO136" s="2">
        <v>0</v>
      </c>
      <c r="CP136" s="2">
        <f t="shared" si="86"/>
        <v>7150.49</v>
      </c>
      <c r="CQ136" s="2">
        <f t="shared" si="87"/>
        <v>7150.49</v>
      </c>
      <c r="CR136" s="2">
        <f t="shared" si="139"/>
        <v>0</v>
      </c>
      <c r="CS136" s="2">
        <f t="shared" si="140"/>
        <v>0</v>
      </c>
      <c r="CT136" s="2">
        <f t="shared" si="88"/>
        <v>0</v>
      </c>
      <c r="CU136" s="2">
        <f t="shared" si="89"/>
        <v>0</v>
      </c>
      <c r="CV136" s="2">
        <f t="shared" si="90"/>
        <v>0</v>
      </c>
      <c r="CW136" s="2">
        <f t="shared" si="91"/>
        <v>0</v>
      </c>
      <c r="CX136" s="2">
        <f t="shared" si="92"/>
        <v>0</v>
      </c>
      <c r="CY136" s="2">
        <f t="shared" si="141"/>
        <v>0</v>
      </c>
      <c r="CZ136" s="2">
        <f t="shared" si="142"/>
        <v>0</v>
      </c>
      <c r="DA136" s="2"/>
      <c r="DB136" s="2"/>
      <c r="DC136" s="2" t="s">
        <v>3</v>
      </c>
      <c r="DD136" s="2" t="s">
        <v>3</v>
      </c>
      <c r="DE136" s="2" t="s">
        <v>3</v>
      </c>
      <c r="DF136" s="2" t="s">
        <v>3</v>
      </c>
      <c r="DG136" s="2" t="s">
        <v>3</v>
      </c>
      <c r="DH136" s="2" t="s">
        <v>3</v>
      </c>
      <c r="DI136" s="2" t="s">
        <v>3</v>
      </c>
      <c r="DJ136" s="2" t="s">
        <v>3</v>
      </c>
      <c r="DK136" s="2" t="s">
        <v>3</v>
      </c>
      <c r="DL136" s="2" t="s">
        <v>3</v>
      </c>
      <c r="DM136" s="2" t="s">
        <v>3</v>
      </c>
      <c r="DN136" s="2">
        <v>0</v>
      </c>
      <c r="DO136" s="2">
        <v>0</v>
      </c>
      <c r="DP136" s="2">
        <v>1</v>
      </c>
      <c r="DQ136" s="2">
        <v>1</v>
      </c>
      <c r="DR136" s="2"/>
      <c r="DS136" s="2"/>
      <c r="DT136" s="2"/>
      <c r="DU136" s="2">
        <v>1010</v>
      </c>
      <c r="DV136" s="2" t="s">
        <v>35</v>
      </c>
      <c r="DW136" s="2" t="s">
        <v>35</v>
      </c>
      <c r="DX136" s="2">
        <v>1</v>
      </c>
      <c r="DY136" s="2"/>
      <c r="DZ136" s="2" t="s">
        <v>3</v>
      </c>
      <c r="EA136" s="2" t="s">
        <v>3</v>
      </c>
      <c r="EB136" s="2" t="s">
        <v>3</v>
      </c>
      <c r="EC136" s="2" t="s">
        <v>3</v>
      </c>
      <c r="ED136" s="2"/>
      <c r="EE136" s="2">
        <v>85635395</v>
      </c>
      <c r="EF136" s="2">
        <v>30</v>
      </c>
      <c r="EG136" s="2" t="s">
        <v>28</v>
      </c>
      <c r="EH136" s="2">
        <v>0</v>
      </c>
      <c r="EI136" s="2" t="s">
        <v>3</v>
      </c>
      <c r="EJ136" s="2">
        <v>1</v>
      </c>
      <c r="EK136" s="2">
        <v>23</v>
      </c>
      <c r="EL136" s="2" t="s">
        <v>29</v>
      </c>
      <c r="EM136" s="2" t="s">
        <v>30</v>
      </c>
      <c r="EN136" s="2"/>
      <c r="EO136" s="2" t="s">
        <v>3</v>
      </c>
      <c r="EP136" s="2"/>
      <c r="EQ136" s="2">
        <v>0</v>
      </c>
      <c r="ER136" s="2">
        <v>0</v>
      </c>
      <c r="ES136" s="2">
        <v>7150.49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>
        <v>0</v>
      </c>
      <c r="FR136" s="2">
        <v>0</v>
      </c>
      <c r="FS136" s="2">
        <v>0</v>
      </c>
      <c r="FT136" s="2"/>
      <c r="FU136" s="2"/>
      <c r="FV136" s="2"/>
      <c r="FW136" s="2"/>
      <c r="FX136" s="2">
        <v>109</v>
      </c>
      <c r="FY136" s="2">
        <v>61</v>
      </c>
      <c r="FZ136" s="2"/>
      <c r="GA136" s="2" t="s">
        <v>190</v>
      </c>
      <c r="GB136" s="2"/>
      <c r="GC136" s="2"/>
      <c r="GD136" s="2">
        <v>1</v>
      </c>
      <c r="GE136" s="2"/>
      <c r="GF136" s="2">
        <v>2047809234</v>
      </c>
      <c r="GG136" s="2">
        <v>2</v>
      </c>
      <c r="GH136" s="2">
        <v>4</v>
      </c>
      <c r="GI136" s="2">
        <v>-2</v>
      </c>
      <c r="GJ136" s="2">
        <v>0</v>
      </c>
      <c r="GK136" s="2">
        <v>0</v>
      </c>
      <c r="GL136" s="2">
        <f t="shared" si="93"/>
        <v>0</v>
      </c>
      <c r="GM136" s="2">
        <f t="shared" si="94"/>
        <v>7150.49</v>
      </c>
      <c r="GN136" s="2">
        <f t="shared" si="95"/>
        <v>7150.49</v>
      </c>
      <c r="GO136" s="2">
        <f t="shared" si="96"/>
        <v>0</v>
      </c>
      <c r="GP136" s="2">
        <f t="shared" si="97"/>
        <v>0</v>
      </c>
      <c r="GQ136" s="2"/>
      <c r="GR136" s="2">
        <v>0</v>
      </c>
      <c r="GS136" s="2">
        <v>2</v>
      </c>
      <c r="GT136" s="2">
        <v>0</v>
      </c>
      <c r="GU136" s="2" t="s">
        <v>3</v>
      </c>
      <c r="GV136" s="2">
        <f t="shared" si="98"/>
        <v>0</v>
      </c>
      <c r="GW136" s="2">
        <v>1</v>
      </c>
      <c r="GX136" s="2">
        <f t="shared" si="99"/>
        <v>0</v>
      </c>
      <c r="GY136" s="2"/>
      <c r="GZ136" s="2"/>
      <c r="HA136" s="2">
        <v>0</v>
      </c>
      <c r="HB136" s="2">
        <v>0</v>
      </c>
      <c r="HC136" s="2">
        <f t="shared" si="100"/>
        <v>0</v>
      </c>
      <c r="HD136" s="2"/>
      <c r="HE136" s="2" t="s">
        <v>37</v>
      </c>
      <c r="HF136" s="2" t="s">
        <v>38</v>
      </c>
      <c r="HG136" s="2"/>
      <c r="HH136" s="2"/>
      <c r="HI136" s="2"/>
      <c r="HJ136" s="2"/>
      <c r="HK136" s="2"/>
      <c r="HL136" s="2"/>
      <c r="HM136" s="2" t="s">
        <v>3</v>
      </c>
      <c r="HN136" s="2" t="s">
        <v>3</v>
      </c>
      <c r="HO136" s="2" t="s">
        <v>3</v>
      </c>
      <c r="HP136" s="2" t="s">
        <v>3</v>
      </c>
      <c r="HQ136" s="2" t="s">
        <v>3</v>
      </c>
      <c r="HR136" s="2"/>
      <c r="HS136" s="2">
        <v>0</v>
      </c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>
        <v>0</v>
      </c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x14ac:dyDescent="0.25">
      <c r="A137" s="3">
        <v>18</v>
      </c>
      <c r="B137" s="3">
        <v>1</v>
      </c>
      <c r="C137" s="3">
        <v>224</v>
      </c>
      <c r="E137" s="3" t="s">
        <v>187</v>
      </c>
      <c r="F137" s="3" t="s">
        <v>188</v>
      </c>
      <c r="G137" s="3" t="s">
        <v>189</v>
      </c>
      <c r="H137" s="3" t="s">
        <v>35</v>
      </c>
      <c r="I137" s="3">
        <f>I125*J137</f>
        <v>0.99999999999999989</v>
      </c>
      <c r="J137" s="3">
        <v>11.111111111111111</v>
      </c>
      <c r="K137" s="3">
        <v>11.111110999999999</v>
      </c>
      <c r="O137" s="3">
        <f t="shared" si="76"/>
        <v>70360.820000000007</v>
      </c>
      <c r="P137" s="3">
        <f t="shared" si="77"/>
        <v>70360.820000000007</v>
      </c>
      <c r="Q137" s="3">
        <f t="shared" si="129"/>
        <v>0</v>
      </c>
      <c r="R137" s="3">
        <f t="shared" si="130"/>
        <v>0</v>
      </c>
      <c r="S137" s="3">
        <f t="shared" si="78"/>
        <v>0</v>
      </c>
      <c r="T137" s="3">
        <f t="shared" si="79"/>
        <v>0</v>
      </c>
      <c r="U137" s="3">
        <f t="shared" si="80"/>
        <v>0</v>
      </c>
      <c r="V137" s="3">
        <f t="shared" si="81"/>
        <v>0</v>
      </c>
      <c r="W137" s="3">
        <f t="shared" si="82"/>
        <v>0</v>
      </c>
      <c r="X137" s="3">
        <f t="shared" si="131"/>
        <v>0</v>
      </c>
      <c r="Y137" s="3">
        <f t="shared" si="132"/>
        <v>0</v>
      </c>
      <c r="AA137" s="3">
        <v>86551703</v>
      </c>
      <c r="AB137" s="3">
        <f t="shared" si="83"/>
        <v>7150.49</v>
      </c>
      <c r="AC137" s="3">
        <f t="shared" si="133"/>
        <v>7150.49</v>
      </c>
      <c r="AD137" s="3">
        <f t="shared" si="134"/>
        <v>0</v>
      </c>
      <c r="AE137" s="3">
        <f t="shared" si="135"/>
        <v>0</v>
      </c>
      <c r="AF137" s="3">
        <f t="shared" si="136"/>
        <v>0</v>
      </c>
      <c r="AG137" s="3">
        <f t="shared" si="84"/>
        <v>0</v>
      </c>
      <c r="AH137" s="3">
        <f t="shared" si="137"/>
        <v>0</v>
      </c>
      <c r="AI137" s="3">
        <f t="shared" si="138"/>
        <v>0</v>
      </c>
      <c r="AJ137" s="3">
        <f t="shared" si="85"/>
        <v>0</v>
      </c>
      <c r="AK137" s="3">
        <v>7150.49</v>
      </c>
      <c r="AL137" s="3">
        <v>7150.49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109</v>
      </c>
      <c r="AU137" s="3">
        <v>61</v>
      </c>
      <c r="AV137" s="3">
        <v>1</v>
      </c>
      <c r="AW137" s="3">
        <v>1</v>
      </c>
      <c r="AZ137" s="3">
        <v>1</v>
      </c>
      <c r="BA137" s="3">
        <v>1</v>
      </c>
      <c r="BB137" s="3">
        <v>1</v>
      </c>
      <c r="BC137" s="3">
        <v>9.84</v>
      </c>
      <c r="BD137" s="3" t="s">
        <v>3</v>
      </c>
      <c r="BE137" s="3" t="s">
        <v>3</v>
      </c>
      <c r="BF137" s="3" t="s">
        <v>3</v>
      </c>
      <c r="BG137" s="3" t="s">
        <v>3</v>
      </c>
      <c r="BH137" s="3">
        <v>3</v>
      </c>
      <c r="BI137" s="3">
        <v>1</v>
      </c>
      <c r="BJ137" s="3" t="s">
        <v>3</v>
      </c>
      <c r="BM137" s="3">
        <v>23</v>
      </c>
      <c r="BN137" s="3">
        <v>0</v>
      </c>
      <c r="BO137" s="3" t="s">
        <v>3</v>
      </c>
      <c r="BP137" s="3">
        <v>0</v>
      </c>
      <c r="BQ137" s="3">
        <v>30</v>
      </c>
      <c r="BR137" s="3">
        <v>0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 t="s">
        <v>3</v>
      </c>
      <c r="BZ137" s="3">
        <v>109</v>
      </c>
      <c r="CA137" s="3">
        <v>61</v>
      </c>
      <c r="CB137" s="3" t="s">
        <v>3</v>
      </c>
      <c r="CE137" s="3">
        <v>1566</v>
      </c>
      <c r="CF137" s="3">
        <v>0</v>
      </c>
      <c r="CG137" s="3">
        <v>0</v>
      </c>
      <c r="CM137" s="3">
        <v>0</v>
      </c>
      <c r="CN137" s="3" t="s">
        <v>3</v>
      </c>
      <c r="CO137" s="3">
        <v>0</v>
      </c>
      <c r="CP137" s="3">
        <f t="shared" si="86"/>
        <v>70360.820000000007</v>
      </c>
      <c r="CQ137" s="3">
        <f t="shared" si="87"/>
        <v>70360.820000000007</v>
      </c>
      <c r="CR137" s="3">
        <f t="shared" si="139"/>
        <v>0</v>
      </c>
      <c r="CS137" s="3">
        <f t="shared" si="140"/>
        <v>0</v>
      </c>
      <c r="CT137" s="3">
        <f t="shared" si="88"/>
        <v>0</v>
      </c>
      <c r="CU137" s="3">
        <f t="shared" si="89"/>
        <v>0</v>
      </c>
      <c r="CV137" s="3">
        <f t="shared" si="90"/>
        <v>0</v>
      </c>
      <c r="CW137" s="3">
        <f t="shared" si="91"/>
        <v>0</v>
      </c>
      <c r="CX137" s="3">
        <f t="shared" si="92"/>
        <v>0</v>
      </c>
      <c r="CY137" s="3">
        <f t="shared" si="141"/>
        <v>0</v>
      </c>
      <c r="CZ137" s="3">
        <f t="shared" si="142"/>
        <v>0</v>
      </c>
      <c r="DC137" s="3" t="s">
        <v>3</v>
      </c>
      <c r="DD137" s="3" t="s">
        <v>3</v>
      </c>
      <c r="DE137" s="3" t="s">
        <v>3</v>
      </c>
      <c r="DF137" s="3" t="s">
        <v>3</v>
      </c>
      <c r="DG137" s="3" t="s">
        <v>3</v>
      </c>
      <c r="DH137" s="3" t="s">
        <v>3</v>
      </c>
      <c r="DI137" s="3" t="s">
        <v>3</v>
      </c>
      <c r="DJ137" s="3" t="s">
        <v>3</v>
      </c>
      <c r="DK137" s="3" t="s">
        <v>3</v>
      </c>
      <c r="DL137" s="3" t="s">
        <v>3</v>
      </c>
      <c r="DM137" s="3" t="s">
        <v>3</v>
      </c>
      <c r="DN137" s="3">
        <v>0</v>
      </c>
      <c r="DO137" s="3">
        <v>0</v>
      </c>
      <c r="DP137" s="3">
        <v>1</v>
      </c>
      <c r="DQ137" s="3">
        <v>1</v>
      </c>
      <c r="DU137" s="3">
        <v>1010</v>
      </c>
      <c r="DV137" s="3" t="s">
        <v>35</v>
      </c>
      <c r="DW137" s="3" t="s">
        <v>35</v>
      </c>
      <c r="DX137" s="3">
        <v>1</v>
      </c>
      <c r="DZ137" s="3" t="s">
        <v>3</v>
      </c>
      <c r="EA137" s="3" t="s">
        <v>3</v>
      </c>
      <c r="EB137" s="3" t="s">
        <v>3</v>
      </c>
      <c r="EC137" s="3" t="s">
        <v>3</v>
      </c>
      <c r="EE137" s="3">
        <v>85635395</v>
      </c>
      <c r="EF137" s="3">
        <v>30</v>
      </c>
      <c r="EG137" s="3" t="s">
        <v>28</v>
      </c>
      <c r="EH137" s="3">
        <v>0</v>
      </c>
      <c r="EI137" s="3" t="s">
        <v>3</v>
      </c>
      <c r="EJ137" s="3">
        <v>1</v>
      </c>
      <c r="EK137" s="3">
        <v>23</v>
      </c>
      <c r="EL137" s="3" t="s">
        <v>29</v>
      </c>
      <c r="EM137" s="3" t="s">
        <v>30</v>
      </c>
      <c r="EO137" s="3" t="s">
        <v>3</v>
      </c>
      <c r="EQ137" s="3">
        <v>0</v>
      </c>
      <c r="ER137" s="3">
        <v>7150.49</v>
      </c>
      <c r="ES137" s="3">
        <v>7150.49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Z137" s="3">
        <v>5</v>
      </c>
      <c r="FC137" s="3">
        <v>1</v>
      </c>
      <c r="FD137" s="3">
        <v>18</v>
      </c>
      <c r="FF137" s="3">
        <v>84157</v>
      </c>
      <c r="FQ137" s="3">
        <v>0</v>
      </c>
      <c r="FR137" s="3">
        <v>0</v>
      </c>
      <c r="FS137" s="3">
        <v>0</v>
      </c>
      <c r="FX137" s="3">
        <v>109</v>
      </c>
      <c r="FY137" s="3">
        <v>61</v>
      </c>
      <c r="GA137" s="3" t="s">
        <v>190</v>
      </c>
      <c r="GD137" s="3">
        <v>1</v>
      </c>
      <c r="GF137" s="3">
        <v>2047809234</v>
      </c>
      <c r="GG137" s="3">
        <v>2</v>
      </c>
      <c r="GH137" s="3">
        <v>3</v>
      </c>
      <c r="GI137" s="3">
        <v>5</v>
      </c>
      <c r="GJ137" s="3">
        <v>0</v>
      </c>
      <c r="GK137" s="3">
        <v>0</v>
      </c>
      <c r="GL137" s="3">
        <f t="shared" si="93"/>
        <v>0</v>
      </c>
      <c r="GM137" s="3">
        <f t="shared" si="94"/>
        <v>70360.820000000007</v>
      </c>
      <c r="GN137" s="3">
        <f t="shared" si="95"/>
        <v>70360.820000000007</v>
      </c>
      <c r="GO137" s="3">
        <f t="shared" si="96"/>
        <v>0</v>
      </c>
      <c r="GP137" s="3">
        <f t="shared" si="97"/>
        <v>0</v>
      </c>
      <c r="GR137" s="3">
        <v>1</v>
      </c>
      <c r="GS137" s="3">
        <v>1</v>
      </c>
      <c r="GT137" s="3">
        <v>0</v>
      </c>
      <c r="GU137" s="3" t="s">
        <v>3</v>
      </c>
      <c r="GV137" s="3">
        <f t="shared" si="98"/>
        <v>0</v>
      </c>
      <c r="GW137" s="3">
        <v>1</v>
      </c>
      <c r="GX137" s="3">
        <f t="shared" si="99"/>
        <v>0</v>
      </c>
      <c r="HA137" s="3">
        <v>0</v>
      </c>
      <c r="HB137" s="3">
        <v>0</v>
      </c>
      <c r="HC137" s="3">
        <f t="shared" si="100"/>
        <v>0</v>
      </c>
      <c r="HE137" s="3" t="s">
        <v>37</v>
      </c>
      <c r="HF137" s="3" t="s">
        <v>38</v>
      </c>
      <c r="HM137" s="3" t="s">
        <v>3</v>
      </c>
      <c r="HN137" s="3" t="s">
        <v>3</v>
      </c>
      <c r="HO137" s="3" t="s">
        <v>3</v>
      </c>
      <c r="HP137" s="3" t="s">
        <v>3</v>
      </c>
      <c r="HQ137" s="3" t="s">
        <v>3</v>
      </c>
      <c r="HS137" s="3">
        <v>0</v>
      </c>
      <c r="IK137" s="3">
        <v>0</v>
      </c>
    </row>
    <row r="138" spans="1:255" x14ac:dyDescent="0.25">
      <c r="A138" s="2">
        <v>18</v>
      </c>
      <c r="B138" s="2">
        <v>1</v>
      </c>
      <c r="C138" s="2">
        <v>205</v>
      </c>
      <c r="D138" s="2"/>
      <c r="E138" s="2" t="s">
        <v>191</v>
      </c>
      <c r="F138" s="2" t="s">
        <v>192</v>
      </c>
      <c r="G138" s="2" t="s">
        <v>193</v>
      </c>
      <c r="H138" s="2" t="s">
        <v>35</v>
      </c>
      <c r="I138" s="2">
        <f>I124*J138</f>
        <v>0.99999999999999989</v>
      </c>
      <c r="J138" s="2">
        <v>11.111111111111111</v>
      </c>
      <c r="K138" s="2">
        <v>11.111110999999999</v>
      </c>
      <c r="L138" s="2"/>
      <c r="M138" s="2"/>
      <c r="N138" s="2"/>
      <c r="O138" s="2">
        <f t="shared" si="76"/>
        <v>5089.46</v>
      </c>
      <c r="P138" s="2">
        <f t="shared" si="77"/>
        <v>5089.46</v>
      </c>
      <c r="Q138" s="2">
        <f t="shared" si="129"/>
        <v>0</v>
      </c>
      <c r="R138" s="2">
        <f t="shared" si="130"/>
        <v>0</v>
      </c>
      <c r="S138" s="2">
        <f t="shared" si="78"/>
        <v>0</v>
      </c>
      <c r="T138" s="2">
        <f t="shared" si="79"/>
        <v>0</v>
      </c>
      <c r="U138" s="2">
        <f t="shared" si="80"/>
        <v>0</v>
      </c>
      <c r="V138" s="2">
        <f t="shared" si="81"/>
        <v>0</v>
      </c>
      <c r="W138" s="2">
        <f t="shared" si="82"/>
        <v>0</v>
      </c>
      <c r="X138" s="2">
        <f t="shared" si="131"/>
        <v>0</v>
      </c>
      <c r="Y138" s="2">
        <f t="shared" si="132"/>
        <v>0</v>
      </c>
      <c r="Z138" s="2"/>
      <c r="AA138" s="2">
        <v>86551701</v>
      </c>
      <c r="AB138" s="2">
        <f t="shared" si="83"/>
        <v>5089.46</v>
      </c>
      <c r="AC138" s="2">
        <f t="shared" si="133"/>
        <v>5089.46</v>
      </c>
      <c r="AD138" s="2">
        <f t="shared" si="134"/>
        <v>0</v>
      </c>
      <c r="AE138" s="2">
        <f t="shared" si="135"/>
        <v>0</v>
      </c>
      <c r="AF138" s="2">
        <f t="shared" si="136"/>
        <v>0</v>
      </c>
      <c r="AG138" s="2">
        <f t="shared" si="84"/>
        <v>0</v>
      </c>
      <c r="AH138" s="2">
        <f t="shared" si="137"/>
        <v>0</v>
      </c>
      <c r="AI138" s="2">
        <f t="shared" si="138"/>
        <v>0</v>
      </c>
      <c r="AJ138" s="2">
        <f t="shared" si="85"/>
        <v>0</v>
      </c>
      <c r="AK138" s="2">
        <v>5089.46</v>
      </c>
      <c r="AL138" s="2">
        <v>5089.46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109</v>
      </c>
      <c r="AU138" s="2">
        <v>61</v>
      </c>
      <c r="AV138" s="2">
        <v>1</v>
      </c>
      <c r="AW138" s="2">
        <v>1</v>
      </c>
      <c r="AX138" s="2"/>
      <c r="AY138" s="2"/>
      <c r="AZ138" s="2">
        <v>1</v>
      </c>
      <c r="BA138" s="2">
        <v>1</v>
      </c>
      <c r="BB138" s="2">
        <v>1</v>
      </c>
      <c r="BC138" s="2">
        <v>1</v>
      </c>
      <c r="BD138" s="2" t="s">
        <v>3</v>
      </c>
      <c r="BE138" s="2" t="s">
        <v>3</v>
      </c>
      <c r="BF138" s="2" t="s">
        <v>3</v>
      </c>
      <c r="BG138" s="2" t="s">
        <v>3</v>
      </c>
      <c r="BH138" s="2">
        <v>3</v>
      </c>
      <c r="BI138" s="2">
        <v>1</v>
      </c>
      <c r="BJ138" s="2" t="s">
        <v>3</v>
      </c>
      <c r="BK138" s="2"/>
      <c r="BL138" s="2"/>
      <c r="BM138" s="2">
        <v>23</v>
      </c>
      <c r="BN138" s="2">
        <v>0</v>
      </c>
      <c r="BO138" s="2" t="s">
        <v>3</v>
      </c>
      <c r="BP138" s="2">
        <v>0</v>
      </c>
      <c r="BQ138" s="2">
        <v>30</v>
      </c>
      <c r="BR138" s="2">
        <v>0</v>
      </c>
      <c r="BS138" s="2">
        <v>1</v>
      </c>
      <c r="BT138" s="2">
        <v>1</v>
      </c>
      <c r="BU138" s="2">
        <v>1</v>
      </c>
      <c r="BV138" s="2">
        <v>1</v>
      </c>
      <c r="BW138" s="2">
        <v>1</v>
      </c>
      <c r="BX138" s="2">
        <v>1</v>
      </c>
      <c r="BY138" s="2" t="s">
        <v>3</v>
      </c>
      <c r="BZ138" s="2">
        <v>109</v>
      </c>
      <c r="CA138" s="2">
        <v>61</v>
      </c>
      <c r="CB138" s="2" t="s">
        <v>3</v>
      </c>
      <c r="CC138" s="2"/>
      <c r="CD138" s="2"/>
      <c r="CE138" s="2">
        <v>1566</v>
      </c>
      <c r="CF138" s="2">
        <v>0</v>
      </c>
      <c r="CG138" s="2">
        <v>0</v>
      </c>
      <c r="CH138" s="2"/>
      <c r="CI138" s="2"/>
      <c r="CJ138" s="2"/>
      <c r="CK138" s="2"/>
      <c r="CL138" s="2"/>
      <c r="CM138" s="2">
        <v>0</v>
      </c>
      <c r="CN138" s="2" t="s">
        <v>3</v>
      </c>
      <c r="CO138" s="2">
        <v>0</v>
      </c>
      <c r="CP138" s="2">
        <f t="shared" si="86"/>
        <v>5089.46</v>
      </c>
      <c r="CQ138" s="2">
        <f t="shared" si="87"/>
        <v>5089.46</v>
      </c>
      <c r="CR138" s="2">
        <f t="shared" si="139"/>
        <v>0</v>
      </c>
      <c r="CS138" s="2">
        <f t="shared" si="140"/>
        <v>0</v>
      </c>
      <c r="CT138" s="2">
        <f t="shared" si="88"/>
        <v>0</v>
      </c>
      <c r="CU138" s="2">
        <f t="shared" si="89"/>
        <v>0</v>
      </c>
      <c r="CV138" s="2">
        <f t="shared" si="90"/>
        <v>0</v>
      </c>
      <c r="CW138" s="2">
        <f t="shared" si="91"/>
        <v>0</v>
      </c>
      <c r="CX138" s="2">
        <f t="shared" si="92"/>
        <v>0</v>
      </c>
      <c r="CY138" s="2">
        <f t="shared" si="141"/>
        <v>0</v>
      </c>
      <c r="CZ138" s="2">
        <f t="shared" si="142"/>
        <v>0</v>
      </c>
      <c r="DA138" s="2"/>
      <c r="DB138" s="2"/>
      <c r="DC138" s="2" t="s">
        <v>3</v>
      </c>
      <c r="DD138" s="2" t="s">
        <v>3</v>
      </c>
      <c r="DE138" s="2" t="s">
        <v>3</v>
      </c>
      <c r="DF138" s="2" t="s">
        <v>3</v>
      </c>
      <c r="DG138" s="2" t="s">
        <v>3</v>
      </c>
      <c r="DH138" s="2" t="s">
        <v>3</v>
      </c>
      <c r="DI138" s="2" t="s">
        <v>3</v>
      </c>
      <c r="DJ138" s="2" t="s">
        <v>3</v>
      </c>
      <c r="DK138" s="2" t="s">
        <v>3</v>
      </c>
      <c r="DL138" s="2" t="s">
        <v>3</v>
      </c>
      <c r="DM138" s="2" t="s">
        <v>3</v>
      </c>
      <c r="DN138" s="2">
        <v>0</v>
      </c>
      <c r="DO138" s="2">
        <v>0</v>
      </c>
      <c r="DP138" s="2">
        <v>1</v>
      </c>
      <c r="DQ138" s="2">
        <v>1</v>
      </c>
      <c r="DR138" s="2"/>
      <c r="DS138" s="2"/>
      <c r="DT138" s="2"/>
      <c r="DU138" s="2">
        <v>1010</v>
      </c>
      <c r="DV138" s="2" t="s">
        <v>35</v>
      </c>
      <c r="DW138" s="2" t="s">
        <v>35</v>
      </c>
      <c r="DX138" s="2">
        <v>1</v>
      </c>
      <c r="DY138" s="2"/>
      <c r="DZ138" s="2" t="s">
        <v>3</v>
      </c>
      <c r="EA138" s="2" t="s">
        <v>3</v>
      </c>
      <c r="EB138" s="2" t="s">
        <v>3</v>
      </c>
      <c r="EC138" s="2" t="s">
        <v>3</v>
      </c>
      <c r="ED138" s="2"/>
      <c r="EE138" s="2">
        <v>85635395</v>
      </c>
      <c r="EF138" s="2">
        <v>30</v>
      </c>
      <c r="EG138" s="2" t="s">
        <v>28</v>
      </c>
      <c r="EH138" s="2">
        <v>0</v>
      </c>
      <c r="EI138" s="2" t="s">
        <v>3</v>
      </c>
      <c r="EJ138" s="2">
        <v>1</v>
      </c>
      <c r="EK138" s="2">
        <v>23</v>
      </c>
      <c r="EL138" s="2" t="s">
        <v>29</v>
      </c>
      <c r="EM138" s="2" t="s">
        <v>30</v>
      </c>
      <c r="EN138" s="2"/>
      <c r="EO138" s="2" t="s">
        <v>3</v>
      </c>
      <c r="EP138" s="2"/>
      <c r="EQ138" s="2">
        <v>0</v>
      </c>
      <c r="ER138" s="2">
        <v>0</v>
      </c>
      <c r="ES138" s="2">
        <v>5089.46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>
        <v>0</v>
      </c>
      <c r="FR138" s="2">
        <v>0</v>
      </c>
      <c r="FS138" s="2">
        <v>0</v>
      </c>
      <c r="FT138" s="2"/>
      <c r="FU138" s="2"/>
      <c r="FV138" s="2"/>
      <c r="FW138" s="2"/>
      <c r="FX138" s="2">
        <v>109</v>
      </c>
      <c r="FY138" s="2">
        <v>61</v>
      </c>
      <c r="FZ138" s="2"/>
      <c r="GA138" s="2" t="s">
        <v>194</v>
      </c>
      <c r="GB138" s="2"/>
      <c r="GC138" s="2"/>
      <c r="GD138" s="2">
        <v>1</v>
      </c>
      <c r="GE138" s="2"/>
      <c r="GF138" s="2">
        <v>218024628</v>
      </c>
      <c r="GG138" s="2">
        <v>2</v>
      </c>
      <c r="GH138" s="2">
        <v>4</v>
      </c>
      <c r="GI138" s="2">
        <v>-2</v>
      </c>
      <c r="GJ138" s="2">
        <v>0</v>
      </c>
      <c r="GK138" s="2">
        <v>0</v>
      </c>
      <c r="GL138" s="2">
        <f t="shared" si="93"/>
        <v>0</v>
      </c>
      <c r="GM138" s="2">
        <f t="shared" si="94"/>
        <v>5089.46</v>
      </c>
      <c r="GN138" s="2">
        <f t="shared" si="95"/>
        <v>5089.46</v>
      </c>
      <c r="GO138" s="2">
        <f t="shared" si="96"/>
        <v>0</v>
      </c>
      <c r="GP138" s="2">
        <f t="shared" si="97"/>
        <v>0</v>
      </c>
      <c r="GQ138" s="2"/>
      <c r="GR138" s="2">
        <v>0</v>
      </c>
      <c r="GS138" s="2">
        <v>2</v>
      </c>
      <c r="GT138" s="2">
        <v>0</v>
      </c>
      <c r="GU138" s="2" t="s">
        <v>3</v>
      </c>
      <c r="GV138" s="2">
        <f t="shared" si="98"/>
        <v>0</v>
      </c>
      <c r="GW138" s="2">
        <v>1</v>
      </c>
      <c r="GX138" s="2">
        <f t="shared" si="99"/>
        <v>0</v>
      </c>
      <c r="GY138" s="2"/>
      <c r="GZ138" s="2"/>
      <c r="HA138" s="2">
        <v>0</v>
      </c>
      <c r="HB138" s="2">
        <v>0</v>
      </c>
      <c r="HC138" s="2">
        <f t="shared" si="100"/>
        <v>0</v>
      </c>
      <c r="HD138" s="2"/>
      <c r="HE138" s="2" t="s">
        <v>37</v>
      </c>
      <c r="HF138" s="2" t="s">
        <v>38</v>
      </c>
      <c r="HG138" s="2"/>
      <c r="HH138" s="2"/>
      <c r="HI138" s="2"/>
      <c r="HJ138" s="2"/>
      <c r="HK138" s="2"/>
      <c r="HL138" s="2"/>
      <c r="HM138" s="2" t="s">
        <v>3</v>
      </c>
      <c r="HN138" s="2" t="s">
        <v>3</v>
      </c>
      <c r="HO138" s="2" t="s">
        <v>3</v>
      </c>
      <c r="HP138" s="2" t="s">
        <v>3</v>
      </c>
      <c r="HQ138" s="2" t="s">
        <v>3</v>
      </c>
      <c r="HR138" s="2"/>
      <c r="HS138" s="2">
        <v>0</v>
      </c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>
        <v>0</v>
      </c>
      <c r="IL138" s="2"/>
      <c r="IM138" s="2"/>
      <c r="IN138" s="2"/>
      <c r="IO138" s="2"/>
      <c r="IP138" s="2"/>
      <c r="IQ138" s="2"/>
      <c r="IR138" s="2"/>
      <c r="IS138" s="2"/>
      <c r="IT138" s="2"/>
      <c r="IU138" s="2"/>
    </row>
    <row r="139" spans="1:255" x14ac:dyDescent="0.25">
      <c r="A139" s="3">
        <v>18</v>
      </c>
      <c r="B139" s="3">
        <v>1</v>
      </c>
      <c r="C139" s="3">
        <v>221</v>
      </c>
      <c r="E139" s="3" t="s">
        <v>191</v>
      </c>
      <c r="F139" s="3" t="s">
        <v>192</v>
      </c>
      <c r="G139" s="3" t="s">
        <v>193</v>
      </c>
      <c r="H139" s="3" t="s">
        <v>35</v>
      </c>
      <c r="I139" s="3">
        <f>I125*J139</f>
        <v>0.99999999999999989</v>
      </c>
      <c r="J139" s="3">
        <v>11.111111111111111</v>
      </c>
      <c r="K139" s="3">
        <v>11.111110999999999</v>
      </c>
      <c r="O139" s="3">
        <f t="shared" si="76"/>
        <v>50080.29</v>
      </c>
      <c r="P139" s="3">
        <f t="shared" si="77"/>
        <v>50080.29</v>
      </c>
      <c r="Q139" s="3">
        <f t="shared" si="129"/>
        <v>0</v>
      </c>
      <c r="R139" s="3">
        <f t="shared" si="130"/>
        <v>0</v>
      </c>
      <c r="S139" s="3">
        <f t="shared" si="78"/>
        <v>0</v>
      </c>
      <c r="T139" s="3">
        <f t="shared" si="79"/>
        <v>0</v>
      </c>
      <c r="U139" s="3">
        <f t="shared" si="80"/>
        <v>0</v>
      </c>
      <c r="V139" s="3">
        <f t="shared" si="81"/>
        <v>0</v>
      </c>
      <c r="W139" s="3">
        <f t="shared" si="82"/>
        <v>0</v>
      </c>
      <c r="X139" s="3">
        <f t="shared" si="131"/>
        <v>0</v>
      </c>
      <c r="Y139" s="3">
        <f t="shared" si="132"/>
        <v>0</v>
      </c>
      <c r="AA139" s="3">
        <v>86551703</v>
      </c>
      <c r="AB139" s="3">
        <f t="shared" si="83"/>
        <v>5089.46</v>
      </c>
      <c r="AC139" s="3">
        <f t="shared" si="133"/>
        <v>5089.46</v>
      </c>
      <c r="AD139" s="3">
        <f t="shared" si="134"/>
        <v>0</v>
      </c>
      <c r="AE139" s="3">
        <f t="shared" si="135"/>
        <v>0</v>
      </c>
      <c r="AF139" s="3">
        <f t="shared" si="136"/>
        <v>0</v>
      </c>
      <c r="AG139" s="3">
        <f t="shared" si="84"/>
        <v>0</v>
      </c>
      <c r="AH139" s="3">
        <f t="shared" si="137"/>
        <v>0</v>
      </c>
      <c r="AI139" s="3">
        <f t="shared" si="138"/>
        <v>0</v>
      </c>
      <c r="AJ139" s="3">
        <f t="shared" si="85"/>
        <v>0</v>
      </c>
      <c r="AK139" s="3">
        <v>5089.46</v>
      </c>
      <c r="AL139" s="3">
        <v>5089.46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109</v>
      </c>
      <c r="AU139" s="3">
        <v>61</v>
      </c>
      <c r="AV139" s="3">
        <v>1</v>
      </c>
      <c r="AW139" s="3">
        <v>1</v>
      </c>
      <c r="AZ139" s="3">
        <v>1</v>
      </c>
      <c r="BA139" s="3">
        <v>1</v>
      </c>
      <c r="BB139" s="3">
        <v>1</v>
      </c>
      <c r="BC139" s="3">
        <v>9.84</v>
      </c>
      <c r="BD139" s="3" t="s">
        <v>3</v>
      </c>
      <c r="BE139" s="3" t="s">
        <v>3</v>
      </c>
      <c r="BF139" s="3" t="s">
        <v>3</v>
      </c>
      <c r="BG139" s="3" t="s">
        <v>3</v>
      </c>
      <c r="BH139" s="3">
        <v>3</v>
      </c>
      <c r="BI139" s="3">
        <v>1</v>
      </c>
      <c r="BJ139" s="3" t="s">
        <v>3</v>
      </c>
      <c r="BM139" s="3">
        <v>23</v>
      </c>
      <c r="BN139" s="3">
        <v>0</v>
      </c>
      <c r="BO139" s="3" t="s">
        <v>3</v>
      </c>
      <c r="BP139" s="3">
        <v>0</v>
      </c>
      <c r="BQ139" s="3">
        <v>30</v>
      </c>
      <c r="BR139" s="3">
        <v>0</v>
      </c>
      <c r="BS139" s="3">
        <v>1</v>
      </c>
      <c r="BT139" s="3">
        <v>1</v>
      </c>
      <c r="BU139" s="3">
        <v>1</v>
      </c>
      <c r="BV139" s="3">
        <v>1</v>
      </c>
      <c r="BW139" s="3">
        <v>1</v>
      </c>
      <c r="BX139" s="3">
        <v>1</v>
      </c>
      <c r="BY139" s="3" t="s">
        <v>3</v>
      </c>
      <c r="BZ139" s="3">
        <v>109</v>
      </c>
      <c r="CA139" s="3">
        <v>61</v>
      </c>
      <c r="CB139" s="3" t="s">
        <v>3</v>
      </c>
      <c r="CE139" s="3">
        <v>1566</v>
      </c>
      <c r="CF139" s="3">
        <v>0</v>
      </c>
      <c r="CG139" s="3">
        <v>0</v>
      </c>
      <c r="CM139" s="3">
        <v>0</v>
      </c>
      <c r="CN139" s="3" t="s">
        <v>3</v>
      </c>
      <c r="CO139" s="3">
        <v>0</v>
      </c>
      <c r="CP139" s="3">
        <f t="shared" si="86"/>
        <v>50080.29</v>
      </c>
      <c r="CQ139" s="3">
        <f t="shared" si="87"/>
        <v>50080.29</v>
      </c>
      <c r="CR139" s="3">
        <f t="shared" si="139"/>
        <v>0</v>
      </c>
      <c r="CS139" s="3">
        <f t="shared" si="140"/>
        <v>0</v>
      </c>
      <c r="CT139" s="3">
        <f t="shared" si="88"/>
        <v>0</v>
      </c>
      <c r="CU139" s="3">
        <f t="shared" si="89"/>
        <v>0</v>
      </c>
      <c r="CV139" s="3">
        <f t="shared" si="90"/>
        <v>0</v>
      </c>
      <c r="CW139" s="3">
        <f t="shared" si="91"/>
        <v>0</v>
      </c>
      <c r="CX139" s="3">
        <f t="shared" si="92"/>
        <v>0</v>
      </c>
      <c r="CY139" s="3">
        <f t="shared" si="141"/>
        <v>0</v>
      </c>
      <c r="CZ139" s="3">
        <f t="shared" si="142"/>
        <v>0</v>
      </c>
      <c r="DC139" s="3" t="s">
        <v>3</v>
      </c>
      <c r="DD139" s="3" t="s">
        <v>3</v>
      </c>
      <c r="DE139" s="3" t="s">
        <v>3</v>
      </c>
      <c r="DF139" s="3" t="s">
        <v>3</v>
      </c>
      <c r="DG139" s="3" t="s">
        <v>3</v>
      </c>
      <c r="DH139" s="3" t="s">
        <v>3</v>
      </c>
      <c r="DI139" s="3" t="s">
        <v>3</v>
      </c>
      <c r="DJ139" s="3" t="s">
        <v>3</v>
      </c>
      <c r="DK139" s="3" t="s">
        <v>3</v>
      </c>
      <c r="DL139" s="3" t="s">
        <v>3</v>
      </c>
      <c r="DM139" s="3" t="s">
        <v>3</v>
      </c>
      <c r="DN139" s="3">
        <v>0</v>
      </c>
      <c r="DO139" s="3">
        <v>0</v>
      </c>
      <c r="DP139" s="3">
        <v>1</v>
      </c>
      <c r="DQ139" s="3">
        <v>1</v>
      </c>
      <c r="DU139" s="3">
        <v>1010</v>
      </c>
      <c r="DV139" s="3" t="s">
        <v>35</v>
      </c>
      <c r="DW139" s="3" t="s">
        <v>35</v>
      </c>
      <c r="DX139" s="3">
        <v>1</v>
      </c>
      <c r="DZ139" s="3" t="s">
        <v>3</v>
      </c>
      <c r="EA139" s="3" t="s">
        <v>3</v>
      </c>
      <c r="EB139" s="3" t="s">
        <v>3</v>
      </c>
      <c r="EC139" s="3" t="s">
        <v>3</v>
      </c>
      <c r="EE139" s="3">
        <v>85635395</v>
      </c>
      <c r="EF139" s="3">
        <v>30</v>
      </c>
      <c r="EG139" s="3" t="s">
        <v>28</v>
      </c>
      <c r="EH139" s="3">
        <v>0</v>
      </c>
      <c r="EI139" s="3" t="s">
        <v>3</v>
      </c>
      <c r="EJ139" s="3">
        <v>1</v>
      </c>
      <c r="EK139" s="3">
        <v>23</v>
      </c>
      <c r="EL139" s="3" t="s">
        <v>29</v>
      </c>
      <c r="EM139" s="3" t="s">
        <v>30</v>
      </c>
      <c r="EO139" s="3" t="s">
        <v>3</v>
      </c>
      <c r="EQ139" s="3">
        <v>0</v>
      </c>
      <c r="ER139" s="3">
        <v>5089.46</v>
      </c>
      <c r="ES139" s="3">
        <v>5089.46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Z139" s="3">
        <v>5</v>
      </c>
      <c r="FC139" s="3">
        <v>1</v>
      </c>
      <c r="FD139" s="3">
        <v>18</v>
      </c>
      <c r="FF139" s="3">
        <v>59900</v>
      </c>
      <c r="FQ139" s="3">
        <v>0</v>
      </c>
      <c r="FR139" s="3">
        <v>0</v>
      </c>
      <c r="FS139" s="3">
        <v>0</v>
      </c>
      <c r="FX139" s="3">
        <v>109</v>
      </c>
      <c r="FY139" s="3">
        <v>61</v>
      </c>
      <c r="GA139" s="3" t="s">
        <v>194</v>
      </c>
      <c r="GD139" s="3">
        <v>1</v>
      </c>
      <c r="GF139" s="3">
        <v>218024628</v>
      </c>
      <c r="GG139" s="3">
        <v>2</v>
      </c>
      <c r="GH139" s="3">
        <v>3</v>
      </c>
      <c r="GI139" s="3">
        <v>5</v>
      </c>
      <c r="GJ139" s="3">
        <v>0</v>
      </c>
      <c r="GK139" s="3">
        <v>0</v>
      </c>
      <c r="GL139" s="3">
        <f t="shared" si="93"/>
        <v>0</v>
      </c>
      <c r="GM139" s="3">
        <f t="shared" si="94"/>
        <v>50080.29</v>
      </c>
      <c r="GN139" s="3">
        <f t="shared" si="95"/>
        <v>50080.29</v>
      </c>
      <c r="GO139" s="3">
        <f t="shared" si="96"/>
        <v>0</v>
      </c>
      <c r="GP139" s="3">
        <f t="shared" si="97"/>
        <v>0</v>
      </c>
      <c r="GR139" s="3">
        <v>1</v>
      </c>
      <c r="GS139" s="3">
        <v>1</v>
      </c>
      <c r="GT139" s="3">
        <v>0</v>
      </c>
      <c r="GU139" s="3" t="s">
        <v>3</v>
      </c>
      <c r="GV139" s="3">
        <f t="shared" si="98"/>
        <v>0</v>
      </c>
      <c r="GW139" s="3">
        <v>1</v>
      </c>
      <c r="GX139" s="3">
        <f t="shared" si="99"/>
        <v>0</v>
      </c>
      <c r="HA139" s="3">
        <v>0</v>
      </c>
      <c r="HB139" s="3">
        <v>0</v>
      </c>
      <c r="HC139" s="3">
        <f t="shared" si="100"/>
        <v>0</v>
      </c>
      <c r="HE139" s="3" t="s">
        <v>37</v>
      </c>
      <c r="HF139" s="3" t="s">
        <v>38</v>
      </c>
      <c r="HM139" s="3" t="s">
        <v>3</v>
      </c>
      <c r="HN139" s="3" t="s">
        <v>3</v>
      </c>
      <c r="HO139" s="3" t="s">
        <v>3</v>
      </c>
      <c r="HP139" s="3" t="s">
        <v>3</v>
      </c>
      <c r="HQ139" s="3" t="s">
        <v>3</v>
      </c>
      <c r="HS139" s="3">
        <v>0</v>
      </c>
      <c r="IK139" s="3">
        <v>0</v>
      </c>
    </row>
    <row r="140" spans="1:255" x14ac:dyDescent="0.25">
      <c r="A140" s="2">
        <v>17</v>
      </c>
      <c r="B140" s="2">
        <v>1</v>
      </c>
      <c r="C140" s="2">
        <f>ROW(SmtRes!A235)</f>
        <v>235</v>
      </c>
      <c r="D140" s="2">
        <f>ROW(EtalonRes!A150)</f>
        <v>150</v>
      </c>
      <c r="E140" s="2" t="s">
        <v>195</v>
      </c>
      <c r="F140" s="2" t="s">
        <v>21</v>
      </c>
      <c r="G140" s="2" t="s">
        <v>22</v>
      </c>
      <c r="H140" s="2" t="s">
        <v>23</v>
      </c>
      <c r="I140" s="2">
        <f>ROUND((3+1)/100,9)</f>
        <v>0.04</v>
      </c>
      <c r="J140" s="2">
        <v>0</v>
      </c>
      <c r="K140" s="2">
        <f>ROUND((3+1)/100,9)</f>
        <v>0.04</v>
      </c>
      <c r="L140" s="2"/>
      <c r="M140" s="2"/>
      <c r="N140" s="2"/>
      <c r="O140" s="2">
        <f t="shared" si="76"/>
        <v>145.05000000000001</v>
      </c>
      <c r="P140" s="2">
        <f t="shared" si="77"/>
        <v>83.15</v>
      </c>
      <c r="Q140" s="2">
        <f>(ROUND((ROUND((((((ET140*1.03)*1.25)*1.2))*AV140*I140),2)*BB140),2)+ROUND((ROUND(((AE140-((((EU140*1.03)*1.25)*1.2)))*AV140*I140),2)*BS140),2))</f>
        <v>6.29</v>
      </c>
      <c r="R140" s="2">
        <f>(ROUND((ROUND((((((EU140*1.03)*1.25)*1.2))*AV140*I140),2)*BS140),2)+ROUND((ROUND(((AE140-((((EU140*1.03)*1.25)*1.2)))*AV140*I140),2)*BS140),2))</f>
        <v>0.68</v>
      </c>
      <c r="S140" s="2">
        <f t="shared" si="78"/>
        <v>55.61</v>
      </c>
      <c r="T140" s="2">
        <f t="shared" si="79"/>
        <v>0</v>
      </c>
      <c r="U140" s="2">
        <f t="shared" si="80"/>
        <v>4.5317017943999991</v>
      </c>
      <c r="V140" s="2">
        <f t="shared" si="81"/>
        <v>0</v>
      </c>
      <c r="W140" s="2">
        <f t="shared" si="82"/>
        <v>0</v>
      </c>
      <c r="X140" s="2">
        <f>(ROUND((((S140+ROUND((ROUND((((((EU140*1.03)*1.25)*1.2))*AV140*I140),2)*BS140),2))*AT140)/100),2)+ROUND(((ROUND((ROUND(((AE140-((((EU140*1.03)*1.25)*1.2)))*AV140*I140),2)*BS140),2)*AT140)/100),2))</f>
        <v>61.36</v>
      </c>
      <c r="Y140" s="2">
        <f>(ROUND((((S140+ROUND((ROUND((((((EU140*1.03)*1.25)*1.2))*AV140*I140),2)*BS140),2))*AU140)/100),2)+ROUND(((ROUND((ROUND(((AE140-((((EU140*1.03)*1.25)*1.2)))*AV140*I140),2)*BS140),2)*AU140)/100),2))</f>
        <v>34.340000000000003</v>
      </c>
      <c r="Z140" s="2"/>
      <c r="AA140" s="2">
        <v>86551701</v>
      </c>
      <c r="AB140" s="2">
        <f t="shared" si="83"/>
        <v>3529.0309900000002</v>
      </c>
      <c r="AC140" s="2">
        <f>ROUND(((((ES140*1)*1)*1)),6)</f>
        <v>2078.86</v>
      </c>
      <c r="AD140" s="2">
        <f>ROUND(((((((ET140*1.03)*1.25)*1.2))-((((EU140*1.03)*1.25)*1.2)))+AE140),6)</f>
        <v>147.31575000000001</v>
      </c>
      <c r="AE140" s="2">
        <f>ROUND(((((EU140*1.03)*1.25)*1.2)),6)</f>
        <v>15.913500000000001</v>
      </c>
      <c r="AF140" s="2">
        <f>ROUND(((((EV140*1.03)*1.15)*1.2)),6)</f>
        <v>1302.8552400000001</v>
      </c>
      <c r="AG140" s="2">
        <f t="shared" si="84"/>
        <v>0</v>
      </c>
      <c r="AH140" s="2">
        <f>((((EW140*1.03)*1.15)*1.2))</f>
        <v>106.17857999999998</v>
      </c>
      <c r="AI140" s="2">
        <f>((((EX140*1.03)*1.25)*1.2))</f>
        <v>0</v>
      </c>
      <c r="AJ140" s="2">
        <f t="shared" si="85"/>
        <v>0</v>
      </c>
      <c r="AK140" s="2">
        <v>3090.81</v>
      </c>
      <c r="AL140" s="2">
        <v>2078.86</v>
      </c>
      <c r="AM140" s="2">
        <v>95.35</v>
      </c>
      <c r="AN140" s="2">
        <v>10.3</v>
      </c>
      <c r="AO140" s="2">
        <v>916.6</v>
      </c>
      <c r="AP140" s="2">
        <v>0</v>
      </c>
      <c r="AQ140" s="2">
        <v>74.7</v>
      </c>
      <c r="AR140" s="2">
        <v>0</v>
      </c>
      <c r="AS140" s="2">
        <v>0</v>
      </c>
      <c r="AT140" s="2">
        <v>109</v>
      </c>
      <c r="AU140" s="2">
        <v>61</v>
      </c>
      <c r="AV140" s="2">
        <v>1.0669999999999999</v>
      </c>
      <c r="AW140" s="2">
        <v>1</v>
      </c>
      <c r="AX140" s="2"/>
      <c r="AY140" s="2"/>
      <c r="AZ140" s="2">
        <v>1</v>
      </c>
      <c r="BA140" s="2">
        <v>1</v>
      </c>
      <c r="BB140" s="2">
        <v>1</v>
      </c>
      <c r="BC140" s="2">
        <v>1</v>
      </c>
      <c r="BD140" s="2" t="s">
        <v>3</v>
      </c>
      <c r="BE140" s="2" t="s">
        <v>3</v>
      </c>
      <c r="BF140" s="2" t="s">
        <v>3</v>
      </c>
      <c r="BG140" s="2" t="s">
        <v>3</v>
      </c>
      <c r="BH140" s="2">
        <v>0</v>
      </c>
      <c r="BI140" s="2">
        <v>1</v>
      </c>
      <c r="BJ140" s="2" t="s">
        <v>24</v>
      </c>
      <c r="BK140" s="2"/>
      <c r="BL140" s="2"/>
      <c r="BM140" s="2">
        <v>23</v>
      </c>
      <c r="BN140" s="2">
        <v>0</v>
      </c>
      <c r="BO140" s="2" t="s">
        <v>21</v>
      </c>
      <c r="BP140" s="2">
        <v>1</v>
      </c>
      <c r="BQ140" s="2">
        <v>30</v>
      </c>
      <c r="BR140" s="2">
        <v>0</v>
      </c>
      <c r="BS140" s="2">
        <v>1</v>
      </c>
      <c r="BT140" s="2">
        <v>1</v>
      </c>
      <c r="BU140" s="2">
        <v>1</v>
      </c>
      <c r="BV140" s="2">
        <v>1</v>
      </c>
      <c r="BW140" s="2">
        <v>1</v>
      </c>
      <c r="BX140" s="2">
        <v>1</v>
      </c>
      <c r="BY140" s="2" t="s">
        <v>3</v>
      </c>
      <c r="BZ140" s="2">
        <v>109</v>
      </c>
      <c r="CA140" s="2">
        <v>61</v>
      </c>
      <c r="CB140" s="2" t="s">
        <v>3</v>
      </c>
      <c r="CC140" s="2"/>
      <c r="CD140" s="2"/>
      <c r="CE140" s="2">
        <v>1566</v>
      </c>
      <c r="CF140" s="2">
        <v>0</v>
      </c>
      <c r="CG140" s="2">
        <v>0</v>
      </c>
      <c r="CH140" s="2"/>
      <c r="CI140" s="2"/>
      <c r="CJ140" s="2"/>
      <c r="CK140" s="2"/>
      <c r="CL140" s="2"/>
      <c r="CM140" s="2">
        <v>0</v>
      </c>
      <c r="CN140" s="2" t="s">
        <v>961</v>
      </c>
      <c r="CO140" s="2">
        <v>0</v>
      </c>
      <c r="CP140" s="2">
        <f t="shared" si="86"/>
        <v>145.05000000000001</v>
      </c>
      <c r="CQ140" s="2">
        <f t="shared" si="87"/>
        <v>2078.86</v>
      </c>
      <c r="CR140" s="2">
        <f>(ROUND((ROUND((((((ET140*1.03)*1.25)*1.2))*AV140*1),2)*BB140),2)+ROUND((ROUND(((AE140-((((EU140*1.03)*1.25)*1.2)))*AV140*1),2)*BS140),2))</f>
        <v>157.19</v>
      </c>
      <c r="CS140" s="2">
        <f>(ROUND((ROUND((((((EU140*1.03)*1.25)*1.2))*AV140*1),2)*BS140),2)+ROUND((ROUND(((AE140-((((EU140*1.03)*1.25)*1.2)))*AV140*1),2)*BS140),2))</f>
        <v>16.98</v>
      </c>
      <c r="CT140" s="2">
        <f t="shared" si="88"/>
        <v>1390.15</v>
      </c>
      <c r="CU140" s="2">
        <f t="shared" si="89"/>
        <v>0</v>
      </c>
      <c r="CV140" s="2">
        <f t="shared" si="90"/>
        <v>113.29254485999998</v>
      </c>
      <c r="CW140" s="2">
        <f t="shared" si="91"/>
        <v>0</v>
      </c>
      <c r="CX140" s="2">
        <f t="shared" si="92"/>
        <v>0</v>
      </c>
      <c r="CY140" s="2">
        <f>(ROUND((((S140+ROUND((ROUND((((((EU140*1.03)*1.25)*1.2))*AV140*1),2)*BS140),2))*AT140)/100),2)+ROUND(((ROUND((ROUND(((AE140-((((EU140*1.03)*1.25)*1.2)))*AV140*1),2)*BS140),2)*AT140)/100),2))</f>
        <v>79.12</v>
      </c>
      <c r="CZ140" s="2">
        <f>(ROUND((((S140+ROUND((ROUND((((((EU140*1.03)*1.25)*1.2))*AV140*1),2)*BS140),2))*AU140)/100),2)+ROUND(((ROUND((ROUND(((AE140-((((EU140*1.03)*1.25)*1.2)))*AV140*1),2)*BS140),2)*AU140)/100),2))</f>
        <v>44.28</v>
      </c>
      <c r="DA140" s="2"/>
      <c r="DB140" s="2">
        <v>43</v>
      </c>
      <c r="DC140" s="2" t="s">
        <v>3</v>
      </c>
      <c r="DD140" s="2" t="s">
        <v>25</v>
      </c>
      <c r="DE140" s="2" t="s">
        <v>26</v>
      </c>
      <c r="DF140" s="2" t="s">
        <v>26</v>
      </c>
      <c r="DG140" s="2" t="s">
        <v>27</v>
      </c>
      <c r="DH140" s="2" t="s">
        <v>3</v>
      </c>
      <c r="DI140" s="2" t="s">
        <v>27</v>
      </c>
      <c r="DJ140" s="2" t="s">
        <v>26</v>
      </c>
      <c r="DK140" s="2" t="s">
        <v>3</v>
      </c>
      <c r="DL140" s="2" t="s">
        <v>3</v>
      </c>
      <c r="DM140" s="2" t="s">
        <v>3</v>
      </c>
      <c r="DN140" s="2">
        <v>0</v>
      </c>
      <c r="DO140" s="2">
        <v>0</v>
      </c>
      <c r="DP140" s="2">
        <v>1</v>
      </c>
      <c r="DQ140" s="2">
        <v>1</v>
      </c>
      <c r="DR140" s="2"/>
      <c r="DS140" s="2"/>
      <c r="DT140" s="2"/>
      <c r="DU140" s="2">
        <v>1010</v>
      </c>
      <c r="DV140" s="2" t="s">
        <v>23</v>
      </c>
      <c r="DW140" s="2" t="s">
        <v>23</v>
      </c>
      <c r="DX140" s="2">
        <v>100</v>
      </c>
      <c r="DY140" s="2"/>
      <c r="DZ140" s="2" t="s">
        <v>3</v>
      </c>
      <c r="EA140" s="2" t="s">
        <v>3</v>
      </c>
      <c r="EB140" s="2" t="s">
        <v>3</v>
      </c>
      <c r="EC140" s="2" t="s">
        <v>3</v>
      </c>
      <c r="ED140" s="2"/>
      <c r="EE140" s="2">
        <v>85635395</v>
      </c>
      <c r="EF140" s="2">
        <v>30</v>
      </c>
      <c r="EG140" s="2" t="s">
        <v>28</v>
      </c>
      <c r="EH140" s="2">
        <v>0</v>
      </c>
      <c r="EI140" s="2" t="s">
        <v>3</v>
      </c>
      <c r="EJ140" s="2">
        <v>1</v>
      </c>
      <c r="EK140" s="2">
        <v>23</v>
      </c>
      <c r="EL140" s="2" t="s">
        <v>29</v>
      </c>
      <c r="EM140" s="2" t="s">
        <v>30</v>
      </c>
      <c r="EN140" s="2"/>
      <c r="EO140" s="2" t="s">
        <v>31</v>
      </c>
      <c r="EP140" s="2"/>
      <c r="EQ140" s="2">
        <v>131072</v>
      </c>
      <c r="ER140" s="2">
        <v>3090.81</v>
      </c>
      <c r="ES140" s="2">
        <v>2078.86</v>
      </c>
      <c r="ET140" s="2">
        <v>95.35</v>
      </c>
      <c r="EU140" s="2">
        <v>10.3</v>
      </c>
      <c r="EV140" s="2">
        <v>916.6</v>
      </c>
      <c r="EW140" s="2">
        <v>74.7</v>
      </c>
      <c r="EX140" s="2">
        <v>0</v>
      </c>
      <c r="EY140" s="2">
        <v>0</v>
      </c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>
        <v>0</v>
      </c>
      <c r="FR140" s="2">
        <v>0</v>
      </c>
      <c r="FS140" s="2">
        <v>0</v>
      </c>
      <c r="FT140" s="2"/>
      <c r="FU140" s="2"/>
      <c r="FV140" s="2"/>
      <c r="FW140" s="2"/>
      <c r="FX140" s="2">
        <v>109</v>
      </c>
      <c r="FY140" s="2">
        <v>61</v>
      </c>
      <c r="FZ140" s="2"/>
      <c r="GA140" s="2" t="s">
        <v>3</v>
      </c>
      <c r="GB140" s="2"/>
      <c r="GC140" s="2"/>
      <c r="GD140" s="2">
        <v>1</v>
      </c>
      <c r="GE140" s="2"/>
      <c r="GF140" s="2">
        <v>-468095277</v>
      </c>
      <c r="GG140" s="2">
        <v>2</v>
      </c>
      <c r="GH140" s="2">
        <v>1</v>
      </c>
      <c r="GI140" s="2">
        <v>2</v>
      </c>
      <c r="GJ140" s="2">
        <v>0</v>
      </c>
      <c r="GK140" s="2">
        <v>0</v>
      </c>
      <c r="GL140" s="2">
        <f t="shared" si="93"/>
        <v>0</v>
      </c>
      <c r="GM140" s="2">
        <f t="shared" si="94"/>
        <v>240.75</v>
      </c>
      <c r="GN140" s="2">
        <f t="shared" si="95"/>
        <v>240.75</v>
      </c>
      <c r="GO140" s="2">
        <f t="shared" si="96"/>
        <v>0</v>
      </c>
      <c r="GP140" s="2">
        <f t="shared" si="97"/>
        <v>0</v>
      </c>
      <c r="GQ140" s="2"/>
      <c r="GR140" s="2">
        <v>0</v>
      </c>
      <c r="GS140" s="2">
        <v>3</v>
      </c>
      <c r="GT140" s="2">
        <v>0</v>
      </c>
      <c r="GU140" s="2" t="s">
        <v>3</v>
      </c>
      <c r="GV140" s="2">
        <f t="shared" si="98"/>
        <v>0</v>
      </c>
      <c r="GW140" s="2">
        <v>1</v>
      </c>
      <c r="GX140" s="2">
        <f t="shared" si="99"/>
        <v>0</v>
      </c>
      <c r="GY140" s="2"/>
      <c r="GZ140" s="2"/>
      <c r="HA140" s="2">
        <v>0</v>
      </c>
      <c r="HB140" s="2">
        <v>0</v>
      </c>
      <c r="HC140" s="2">
        <f t="shared" si="100"/>
        <v>0</v>
      </c>
      <c r="HD140" s="2"/>
      <c r="HE140" s="2" t="s">
        <v>3</v>
      </c>
      <c r="HF140" s="2" t="s">
        <v>3</v>
      </c>
      <c r="HG140" s="2"/>
      <c r="HH140" s="2"/>
      <c r="HI140" s="2"/>
      <c r="HJ140" s="2"/>
      <c r="HK140" s="2"/>
      <c r="HL140" s="2"/>
      <c r="HM140" s="2" t="s">
        <v>3</v>
      </c>
      <c r="HN140" s="2" t="s">
        <v>3</v>
      </c>
      <c r="HO140" s="2" t="s">
        <v>3</v>
      </c>
      <c r="HP140" s="2" t="s">
        <v>3</v>
      </c>
      <c r="HQ140" s="2" t="s">
        <v>3</v>
      </c>
      <c r="HR140" s="2"/>
      <c r="HS140" s="2">
        <v>0</v>
      </c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>
        <v>0</v>
      </c>
      <c r="IL140" s="2"/>
      <c r="IM140" s="2"/>
      <c r="IN140" s="2"/>
      <c r="IO140" s="2"/>
      <c r="IP140" s="2"/>
      <c r="IQ140" s="2"/>
      <c r="IR140" s="2"/>
      <c r="IS140" s="2"/>
      <c r="IT140" s="2"/>
      <c r="IU140" s="2"/>
    </row>
    <row r="141" spans="1:255" x14ac:dyDescent="0.25">
      <c r="A141" s="3">
        <v>17</v>
      </c>
      <c r="B141" s="3">
        <v>1</v>
      </c>
      <c r="C141" s="3">
        <f>ROW(SmtRes!A246)</f>
        <v>246</v>
      </c>
      <c r="D141" s="3">
        <f>ROW(EtalonRes!A160)</f>
        <v>160</v>
      </c>
      <c r="E141" s="3" t="s">
        <v>195</v>
      </c>
      <c r="F141" s="3" t="s">
        <v>21</v>
      </c>
      <c r="G141" s="3" t="s">
        <v>22</v>
      </c>
      <c r="H141" s="3" t="s">
        <v>23</v>
      </c>
      <c r="I141" s="3">
        <f>ROUND((3+1)/100,9)</f>
        <v>0.04</v>
      </c>
      <c r="J141" s="3">
        <v>0</v>
      </c>
      <c r="K141" s="3">
        <f>ROUND((3+1)/100,9)</f>
        <v>0.04</v>
      </c>
      <c r="O141" s="3">
        <f t="shared" si="76"/>
        <v>4960.2299999999996</v>
      </c>
      <c r="P141" s="3">
        <f t="shared" si="77"/>
        <v>1732.01</v>
      </c>
      <c r="Q141" s="3">
        <f>(ROUND((ROUND((((((ET141*1.03)*1.25)*1.2))*AV141*I141),2)*BB141),2)+ROUND((ROUND(((AE141-((((EU141*1.03)*1.25)*1.2)))*AV141*I141),2)*BS141),2))</f>
        <v>94.6</v>
      </c>
      <c r="R141" s="3">
        <f>(ROUND((ROUND((((((EU141*1.03)*1.25)*1.2))*AV141*I141),2)*BS141),2)+ROUND((ROUND(((AE141-((((EU141*1.03)*1.25)*1.2)))*AV141*I141),2)*BS141),2))</f>
        <v>38.32</v>
      </c>
      <c r="S141" s="3">
        <f t="shared" si="78"/>
        <v>3133.62</v>
      </c>
      <c r="T141" s="3">
        <f t="shared" si="79"/>
        <v>0</v>
      </c>
      <c r="U141" s="3">
        <f t="shared" si="80"/>
        <v>4.5317017943999991</v>
      </c>
      <c r="V141" s="3">
        <f t="shared" si="81"/>
        <v>0</v>
      </c>
      <c r="W141" s="3">
        <f t="shared" si="82"/>
        <v>0</v>
      </c>
      <c r="X141" s="3">
        <f>(ROUND((((S141+ROUND((ROUND((((((EU141*1.03)*1.25)*1.2))*AV141*I141),2)*BS141),2))*AT141)/100),2)+ROUND(((ROUND((ROUND(((AE141-((((EU141*1.03)*1.25)*1.2)))*AV141*I141),2)*BS141),2)*AT141)/100),2))</f>
        <v>3457.41</v>
      </c>
      <c r="Y141" s="3">
        <f>(ROUND((((S141+ROUND((ROUND((((((EU141*1.03)*1.25)*1.2))*AV141*I141),2)*BS141),2))*AU141)/100),2)+ROUND(((ROUND((ROUND(((AE141-((((EU141*1.03)*1.25)*1.2)))*AV141*I141),2)*BS141),2)*AU141)/100),2))</f>
        <v>1934.88</v>
      </c>
      <c r="AA141" s="3">
        <v>86551703</v>
      </c>
      <c r="AB141" s="3">
        <f t="shared" si="83"/>
        <v>3529.0309900000002</v>
      </c>
      <c r="AC141" s="3">
        <f>ROUND(((((ES141*1)*1)*1)),6)</f>
        <v>2078.86</v>
      </c>
      <c r="AD141" s="3">
        <f>ROUND(((((((ET141*1.03)*1.25)*1.2))-((((EU141*1.03)*1.25)*1.2)))+AE141),6)</f>
        <v>147.31575000000001</v>
      </c>
      <c r="AE141" s="3">
        <f>ROUND(((((EU141*1.03)*1.25)*1.2)),6)</f>
        <v>15.913500000000001</v>
      </c>
      <c r="AF141" s="3">
        <f>ROUND(((((EV141*1.03)*1.15)*1.2)),6)</f>
        <v>1302.8552400000001</v>
      </c>
      <c r="AG141" s="3">
        <f t="shared" si="84"/>
        <v>0</v>
      </c>
      <c r="AH141" s="3">
        <f>((((EW141*1.03)*1.15)*1.2))</f>
        <v>106.17857999999998</v>
      </c>
      <c r="AI141" s="3">
        <f>((((EX141*1.03)*1.25)*1.2))</f>
        <v>0</v>
      </c>
      <c r="AJ141" s="3">
        <f t="shared" si="85"/>
        <v>0</v>
      </c>
      <c r="AK141" s="3">
        <v>3090.81</v>
      </c>
      <c r="AL141" s="3">
        <v>2078.86</v>
      </c>
      <c r="AM141" s="3">
        <v>95.35</v>
      </c>
      <c r="AN141" s="3">
        <v>10.3</v>
      </c>
      <c r="AO141" s="3">
        <v>916.6</v>
      </c>
      <c r="AP141" s="3">
        <v>0</v>
      </c>
      <c r="AQ141" s="3">
        <v>74.7</v>
      </c>
      <c r="AR141" s="3">
        <v>0</v>
      </c>
      <c r="AS141" s="3">
        <v>0</v>
      </c>
      <c r="AT141" s="3">
        <v>109</v>
      </c>
      <c r="AU141" s="3">
        <v>61</v>
      </c>
      <c r="AV141" s="3">
        <v>1.0669999999999999</v>
      </c>
      <c r="AW141" s="3">
        <v>1</v>
      </c>
      <c r="AZ141" s="3">
        <v>1</v>
      </c>
      <c r="BA141" s="3">
        <v>56.35</v>
      </c>
      <c r="BB141" s="3">
        <v>15.04</v>
      </c>
      <c r="BC141" s="3">
        <v>20.83</v>
      </c>
      <c r="BD141" s="3" t="s">
        <v>3</v>
      </c>
      <c r="BE141" s="3" t="s">
        <v>3</v>
      </c>
      <c r="BF141" s="3" t="s">
        <v>3</v>
      </c>
      <c r="BG141" s="3" t="s">
        <v>3</v>
      </c>
      <c r="BH141" s="3">
        <v>0</v>
      </c>
      <c r="BI141" s="3">
        <v>1</v>
      </c>
      <c r="BJ141" s="3" t="s">
        <v>24</v>
      </c>
      <c r="BM141" s="3">
        <v>23</v>
      </c>
      <c r="BN141" s="3">
        <v>0</v>
      </c>
      <c r="BO141" s="3" t="s">
        <v>21</v>
      </c>
      <c r="BP141" s="3">
        <v>1</v>
      </c>
      <c r="BQ141" s="3">
        <v>30</v>
      </c>
      <c r="BR141" s="3">
        <v>0</v>
      </c>
      <c r="BS141" s="3">
        <v>56.35</v>
      </c>
      <c r="BT141" s="3">
        <v>1</v>
      </c>
      <c r="BU141" s="3">
        <v>1</v>
      </c>
      <c r="BV141" s="3">
        <v>1</v>
      </c>
      <c r="BW141" s="3">
        <v>1</v>
      </c>
      <c r="BX141" s="3">
        <v>1</v>
      </c>
      <c r="BY141" s="3" t="s">
        <v>3</v>
      </c>
      <c r="BZ141" s="3">
        <v>109</v>
      </c>
      <c r="CA141" s="3">
        <v>61</v>
      </c>
      <c r="CB141" s="3" t="s">
        <v>3</v>
      </c>
      <c r="CE141" s="3">
        <v>1566</v>
      </c>
      <c r="CF141" s="3">
        <v>0</v>
      </c>
      <c r="CG141" s="3">
        <v>0</v>
      </c>
      <c r="CM141" s="3">
        <v>0</v>
      </c>
      <c r="CN141" s="3" t="s">
        <v>961</v>
      </c>
      <c r="CO141" s="3">
        <v>0</v>
      </c>
      <c r="CP141" s="3">
        <f t="shared" si="86"/>
        <v>4960.2299999999996</v>
      </c>
      <c r="CQ141" s="3">
        <f t="shared" si="87"/>
        <v>43302.65</v>
      </c>
      <c r="CR141" s="3">
        <f>(ROUND((ROUND((((((ET141*1.03)*1.25)*1.2))*AV141*1),2)*BB141),2)+ROUND((ROUND(((AE141-((((EU141*1.03)*1.25)*1.2)))*AV141*1),2)*BS141),2))</f>
        <v>2364.14</v>
      </c>
      <c r="CS141" s="3">
        <f>(ROUND((ROUND((((((EU141*1.03)*1.25)*1.2))*AV141*1),2)*BS141),2)+ROUND((ROUND(((AE141-((((EU141*1.03)*1.25)*1.2)))*AV141*1),2)*BS141),2))</f>
        <v>956.82</v>
      </c>
      <c r="CT141" s="3">
        <f t="shared" si="88"/>
        <v>78334.95</v>
      </c>
      <c r="CU141" s="3">
        <f t="shared" si="89"/>
        <v>0</v>
      </c>
      <c r="CV141" s="3">
        <f t="shared" si="90"/>
        <v>113.29254485999998</v>
      </c>
      <c r="CW141" s="3">
        <f t="shared" si="91"/>
        <v>0</v>
      </c>
      <c r="CX141" s="3">
        <f t="shared" si="92"/>
        <v>0</v>
      </c>
      <c r="CY141" s="3">
        <f>(ROUND((((S141+ROUND((ROUND((((((EU141*1.03)*1.25)*1.2))*AV141*1),2)*BS141),2))*AT141)/100),2)+ROUND(((ROUND((ROUND(((AE141-((((EU141*1.03)*1.25)*1.2)))*AV141*1),2)*BS141),2)*AT141)/100),2))</f>
        <v>4458.58</v>
      </c>
      <c r="CZ141" s="3">
        <f>(ROUND((((S141+ROUND((ROUND((((((EU141*1.03)*1.25)*1.2))*AV141*1),2)*BS141),2))*AU141)/100),2)+ROUND(((ROUND((ROUND(((AE141-((((EU141*1.03)*1.25)*1.2)))*AV141*1),2)*BS141),2)*AU141)/100),2))</f>
        <v>2495.17</v>
      </c>
      <c r="DB141" s="3">
        <v>46</v>
      </c>
      <c r="DC141" s="3" t="s">
        <v>3</v>
      </c>
      <c r="DD141" s="3" t="s">
        <v>25</v>
      </c>
      <c r="DE141" s="3" t="s">
        <v>26</v>
      </c>
      <c r="DF141" s="3" t="s">
        <v>26</v>
      </c>
      <c r="DG141" s="3" t="s">
        <v>27</v>
      </c>
      <c r="DH141" s="3" t="s">
        <v>3</v>
      </c>
      <c r="DI141" s="3" t="s">
        <v>27</v>
      </c>
      <c r="DJ141" s="3" t="s">
        <v>26</v>
      </c>
      <c r="DK141" s="3" t="s">
        <v>3</v>
      </c>
      <c r="DL141" s="3" t="s">
        <v>3</v>
      </c>
      <c r="DM141" s="3" t="s">
        <v>3</v>
      </c>
      <c r="DN141" s="3">
        <v>0</v>
      </c>
      <c r="DO141" s="3">
        <v>0</v>
      </c>
      <c r="DP141" s="3">
        <v>1</v>
      </c>
      <c r="DQ141" s="3">
        <v>1</v>
      </c>
      <c r="DU141" s="3">
        <v>1010</v>
      </c>
      <c r="DV141" s="3" t="s">
        <v>23</v>
      </c>
      <c r="DW141" s="3" t="s">
        <v>23</v>
      </c>
      <c r="DX141" s="3">
        <v>100</v>
      </c>
      <c r="DZ141" s="3" t="s">
        <v>3</v>
      </c>
      <c r="EA141" s="3" t="s">
        <v>3</v>
      </c>
      <c r="EB141" s="3" t="s">
        <v>3</v>
      </c>
      <c r="EC141" s="3" t="s">
        <v>3</v>
      </c>
      <c r="EE141" s="3">
        <v>85635395</v>
      </c>
      <c r="EF141" s="3">
        <v>30</v>
      </c>
      <c r="EG141" s="3" t="s">
        <v>28</v>
      </c>
      <c r="EH141" s="3">
        <v>0</v>
      </c>
      <c r="EI141" s="3" t="s">
        <v>3</v>
      </c>
      <c r="EJ141" s="3">
        <v>1</v>
      </c>
      <c r="EK141" s="3">
        <v>23</v>
      </c>
      <c r="EL141" s="3" t="s">
        <v>29</v>
      </c>
      <c r="EM141" s="3" t="s">
        <v>30</v>
      </c>
      <c r="EO141" s="3" t="s">
        <v>31</v>
      </c>
      <c r="EQ141" s="3">
        <v>131072</v>
      </c>
      <c r="ER141" s="3">
        <v>3090.81</v>
      </c>
      <c r="ES141" s="3">
        <v>2078.86</v>
      </c>
      <c r="ET141" s="3">
        <v>95.35</v>
      </c>
      <c r="EU141" s="3">
        <v>10.3</v>
      </c>
      <c r="EV141" s="3">
        <v>916.6</v>
      </c>
      <c r="EW141" s="3">
        <v>74.7</v>
      </c>
      <c r="EX141" s="3">
        <v>0</v>
      </c>
      <c r="EY141" s="3">
        <v>0</v>
      </c>
      <c r="FQ141" s="3">
        <v>0</v>
      </c>
      <c r="FR141" s="3">
        <v>0</v>
      </c>
      <c r="FS141" s="3">
        <v>0</v>
      </c>
      <c r="FX141" s="3">
        <v>109</v>
      </c>
      <c r="FY141" s="3">
        <v>61</v>
      </c>
      <c r="GA141" s="3" t="s">
        <v>3</v>
      </c>
      <c r="GD141" s="3">
        <v>1</v>
      </c>
      <c r="GF141" s="3">
        <v>-468095277</v>
      </c>
      <c r="GG141" s="3">
        <v>2</v>
      </c>
      <c r="GH141" s="3">
        <v>1</v>
      </c>
      <c r="GI141" s="3">
        <v>2</v>
      </c>
      <c r="GJ141" s="3">
        <v>0</v>
      </c>
      <c r="GK141" s="3">
        <v>0</v>
      </c>
      <c r="GL141" s="3">
        <f t="shared" si="93"/>
        <v>0</v>
      </c>
      <c r="GM141" s="3">
        <f t="shared" si="94"/>
        <v>10352.52</v>
      </c>
      <c r="GN141" s="3">
        <f t="shared" si="95"/>
        <v>10352.52</v>
      </c>
      <c r="GO141" s="3">
        <f t="shared" si="96"/>
        <v>0</v>
      </c>
      <c r="GP141" s="3">
        <f t="shared" si="97"/>
        <v>0</v>
      </c>
      <c r="GR141" s="3">
        <v>0</v>
      </c>
      <c r="GS141" s="3">
        <v>3</v>
      </c>
      <c r="GT141" s="3">
        <v>0</v>
      </c>
      <c r="GU141" s="3" t="s">
        <v>3</v>
      </c>
      <c r="GV141" s="3">
        <f t="shared" si="98"/>
        <v>0</v>
      </c>
      <c r="GW141" s="3">
        <v>1</v>
      </c>
      <c r="GX141" s="3">
        <f t="shared" si="99"/>
        <v>0</v>
      </c>
      <c r="HA141" s="3">
        <v>0</v>
      </c>
      <c r="HB141" s="3">
        <v>0</v>
      </c>
      <c r="HC141" s="3">
        <f t="shared" si="100"/>
        <v>0</v>
      </c>
      <c r="HE141" s="3" t="s">
        <v>3</v>
      </c>
      <c r="HF141" s="3" t="s">
        <v>3</v>
      </c>
      <c r="HM141" s="3" t="s">
        <v>3</v>
      </c>
      <c r="HN141" s="3" t="s">
        <v>3</v>
      </c>
      <c r="HO141" s="3" t="s">
        <v>3</v>
      </c>
      <c r="HP141" s="3" t="s">
        <v>3</v>
      </c>
      <c r="HQ141" s="3" t="s">
        <v>3</v>
      </c>
      <c r="HS141" s="3">
        <v>0</v>
      </c>
      <c r="IK141" s="3">
        <v>0</v>
      </c>
    </row>
    <row r="142" spans="1:255" x14ac:dyDescent="0.25">
      <c r="A142" s="2">
        <v>18</v>
      </c>
      <c r="B142" s="2">
        <v>1</v>
      </c>
      <c r="C142" s="2">
        <v>234</v>
      </c>
      <c r="D142" s="2"/>
      <c r="E142" s="2" t="s">
        <v>196</v>
      </c>
      <c r="F142" s="2" t="s">
        <v>197</v>
      </c>
      <c r="G142" s="2" t="s">
        <v>198</v>
      </c>
      <c r="H142" s="2" t="s">
        <v>35</v>
      </c>
      <c r="I142" s="2">
        <f>I140*J142</f>
        <v>3</v>
      </c>
      <c r="J142" s="2">
        <v>75</v>
      </c>
      <c r="K142" s="2">
        <v>75</v>
      </c>
      <c r="L142" s="2"/>
      <c r="M142" s="2"/>
      <c r="N142" s="2"/>
      <c r="O142" s="2">
        <f t="shared" si="76"/>
        <v>11818.35</v>
      </c>
      <c r="P142" s="2">
        <f t="shared" si="77"/>
        <v>11818.35</v>
      </c>
      <c r="Q142" s="2">
        <f>(ROUND((ROUND(((ET142)*AV142*I142),2)*BB142),2)+ROUND((ROUND(((AE142-(EU142))*AV142*I142),2)*BS142),2))</f>
        <v>0</v>
      </c>
      <c r="R142" s="2">
        <f>(ROUND((ROUND(((EU142)*AV142*I142),2)*BS142),2)+ROUND((ROUND(((AE142-(EU142))*AV142*I142),2)*BS142),2))</f>
        <v>0</v>
      </c>
      <c r="S142" s="2">
        <f t="shared" si="78"/>
        <v>0</v>
      </c>
      <c r="T142" s="2">
        <f t="shared" si="79"/>
        <v>0</v>
      </c>
      <c r="U142" s="2">
        <f t="shared" si="80"/>
        <v>0</v>
      </c>
      <c r="V142" s="2">
        <f t="shared" si="81"/>
        <v>0</v>
      </c>
      <c r="W142" s="2">
        <f t="shared" si="82"/>
        <v>0</v>
      </c>
      <c r="X142" s="2">
        <f>(ROUND((((S142+ROUND((ROUND(((EU142)*AV142*I142),2)*BS142),2))*AT142)/100),2)+ROUND(((ROUND((ROUND(((AE142-(EU142))*AV142*I142),2)*BS142),2)*AT142)/100),2))</f>
        <v>0</v>
      </c>
      <c r="Y142" s="2">
        <f>(ROUND((((S142+ROUND((ROUND(((EU142)*AV142*I142),2)*BS142),2))*AU142)/100),2)+ROUND(((ROUND((ROUND(((AE142-(EU142))*AV142*I142),2)*BS142),2)*AU142)/100),2))</f>
        <v>0</v>
      </c>
      <c r="Z142" s="2"/>
      <c r="AA142" s="2">
        <v>86551701</v>
      </c>
      <c r="AB142" s="2">
        <f t="shared" si="83"/>
        <v>3939.45</v>
      </c>
      <c r="AC142" s="2">
        <f>ROUND((ES142),6)</f>
        <v>3939.45</v>
      </c>
      <c r="AD142" s="2">
        <f>ROUND((((ET142)-(EU142))+AE142),6)</f>
        <v>0</v>
      </c>
      <c r="AE142" s="2">
        <f t="shared" ref="AE142:AF145" si="143">ROUND((EU142),6)</f>
        <v>0</v>
      </c>
      <c r="AF142" s="2">
        <f t="shared" si="143"/>
        <v>0</v>
      </c>
      <c r="AG142" s="2">
        <f t="shared" si="84"/>
        <v>0</v>
      </c>
      <c r="AH142" s="2">
        <f t="shared" ref="AH142:AI145" si="144">(EW142)</f>
        <v>0</v>
      </c>
      <c r="AI142" s="2">
        <f t="shared" si="144"/>
        <v>0</v>
      </c>
      <c r="AJ142" s="2">
        <f t="shared" si="85"/>
        <v>0</v>
      </c>
      <c r="AK142" s="2">
        <v>3939.45</v>
      </c>
      <c r="AL142" s="2">
        <v>3939.45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109</v>
      </c>
      <c r="AU142" s="2">
        <v>61</v>
      </c>
      <c r="AV142" s="2">
        <v>1</v>
      </c>
      <c r="AW142" s="2">
        <v>1</v>
      </c>
      <c r="AX142" s="2"/>
      <c r="AY142" s="2"/>
      <c r="AZ142" s="2">
        <v>1</v>
      </c>
      <c r="BA142" s="2">
        <v>1</v>
      </c>
      <c r="BB142" s="2">
        <v>1</v>
      </c>
      <c r="BC142" s="2">
        <v>1</v>
      </c>
      <c r="BD142" s="2" t="s">
        <v>3</v>
      </c>
      <c r="BE142" s="2" t="s">
        <v>3</v>
      </c>
      <c r="BF142" s="2" t="s">
        <v>3</v>
      </c>
      <c r="BG142" s="2" t="s">
        <v>3</v>
      </c>
      <c r="BH142" s="2">
        <v>3</v>
      </c>
      <c r="BI142" s="2">
        <v>1</v>
      </c>
      <c r="BJ142" s="2" t="s">
        <v>3</v>
      </c>
      <c r="BK142" s="2"/>
      <c r="BL142" s="2"/>
      <c r="BM142" s="2">
        <v>23</v>
      </c>
      <c r="BN142" s="2">
        <v>0</v>
      </c>
      <c r="BO142" s="2" t="s">
        <v>3</v>
      </c>
      <c r="BP142" s="2">
        <v>0</v>
      </c>
      <c r="BQ142" s="2">
        <v>30</v>
      </c>
      <c r="BR142" s="2">
        <v>0</v>
      </c>
      <c r="BS142" s="2">
        <v>1</v>
      </c>
      <c r="BT142" s="2">
        <v>1</v>
      </c>
      <c r="BU142" s="2">
        <v>1</v>
      </c>
      <c r="BV142" s="2">
        <v>1</v>
      </c>
      <c r="BW142" s="2">
        <v>1</v>
      </c>
      <c r="BX142" s="2">
        <v>1</v>
      </c>
      <c r="BY142" s="2" t="s">
        <v>3</v>
      </c>
      <c r="BZ142" s="2">
        <v>109</v>
      </c>
      <c r="CA142" s="2">
        <v>61</v>
      </c>
      <c r="CB142" s="2" t="s">
        <v>3</v>
      </c>
      <c r="CC142" s="2"/>
      <c r="CD142" s="2"/>
      <c r="CE142" s="2">
        <v>1566</v>
      </c>
      <c r="CF142" s="2">
        <v>0</v>
      </c>
      <c r="CG142" s="2">
        <v>0</v>
      </c>
      <c r="CH142" s="2"/>
      <c r="CI142" s="2"/>
      <c r="CJ142" s="2"/>
      <c r="CK142" s="2"/>
      <c r="CL142" s="2"/>
      <c r="CM142" s="2">
        <v>0</v>
      </c>
      <c r="CN142" s="2" t="s">
        <v>3</v>
      </c>
      <c r="CO142" s="2">
        <v>0</v>
      </c>
      <c r="CP142" s="2">
        <f t="shared" si="86"/>
        <v>11818.35</v>
      </c>
      <c r="CQ142" s="2">
        <f t="shared" si="87"/>
        <v>3939.45</v>
      </c>
      <c r="CR142" s="2">
        <f>(ROUND((ROUND(((ET142)*AV142*1),2)*BB142),2)+ROUND((ROUND(((AE142-(EU142))*AV142*1),2)*BS142),2))</f>
        <v>0</v>
      </c>
      <c r="CS142" s="2">
        <f>(ROUND((ROUND(((EU142)*AV142*1),2)*BS142),2)+ROUND((ROUND(((AE142-(EU142))*AV142*1),2)*BS142),2))</f>
        <v>0</v>
      </c>
      <c r="CT142" s="2">
        <f t="shared" si="88"/>
        <v>0</v>
      </c>
      <c r="CU142" s="2">
        <f t="shared" si="89"/>
        <v>0</v>
      </c>
      <c r="CV142" s="2">
        <f t="shared" si="90"/>
        <v>0</v>
      </c>
      <c r="CW142" s="2">
        <f t="shared" si="91"/>
        <v>0</v>
      </c>
      <c r="CX142" s="2">
        <f t="shared" si="92"/>
        <v>0</v>
      </c>
      <c r="CY142" s="2">
        <f>(ROUND((((S142+ROUND((ROUND(((EU142)*AV142*1),2)*BS142),2))*AT142)/100),2)+ROUND(((ROUND((ROUND(((AE142-(EU142))*AV142*1),2)*BS142),2)*AT142)/100),2))</f>
        <v>0</v>
      </c>
      <c r="CZ142" s="2">
        <f>(ROUND((((S142+ROUND((ROUND(((EU142)*AV142*1),2)*BS142),2))*AU142)/100),2)+ROUND(((ROUND((ROUND(((AE142-(EU142))*AV142*1),2)*BS142),2)*AU142)/100),2))</f>
        <v>0</v>
      </c>
      <c r="DA142" s="2"/>
      <c r="DB142" s="2"/>
      <c r="DC142" s="2" t="s">
        <v>3</v>
      </c>
      <c r="DD142" s="2" t="s">
        <v>3</v>
      </c>
      <c r="DE142" s="2" t="s">
        <v>3</v>
      </c>
      <c r="DF142" s="2" t="s">
        <v>3</v>
      </c>
      <c r="DG142" s="2" t="s">
        <v>3</v>
      </c>
      <c r="DH142" s="2" t="s">
        <v>3</v>
      </c>
      <c r="DI142" s="2" t="s">
        <v>3</v>
      </c>
      <c r="DJ142" s="2" t="s">
        <v>3</v>
      </c>
      <c r="DK142" s="2" t="s">
        <v>3</v>
      </c>
      <c r="DL142" s="2" t="s">
        <v>3</v>
      </c>
      <c r="DM142" s="2" t="s">
        <v>3</v>
      </c>
      <c r="DN142" s="2">
        <v>0</v>
      </c>
      <c r="DO142" s="2">
        <v>0</v>
      </c>
      <c r="DP142" s="2">
        <v>1</v>
      </c>
      <c r="DQ142" s="2">
        <v>1</v>
      </c>
      <c r="DR142" s="2"/>
      <c r="DS142" s="2"/>
      <c r="DT142" s="2"/>
      <c r="DU142" s="2">
        <v>1010</v>
      </c>
      <c r="DV142" s="2" t="s">
        <v>35</v>
      </c>
      <c r="DW142" s="2" t="s">
        <v>35</v>
      </c>
      <c r="DX142" s="2">
        <v>1</v>
      </c>
      <c r="DY142" s="2"/>
      <c r="DZ142" s="2" t="s">
        <v>3</v>
      </c>
      <c r="EA142" s="2" t="s">
        <v>3</v>
      </c>
      <c r="EB142" s="2" t="s">
        <v>3</v>
      </c>
      <c r="EC142" s="2" t="s">
        <v>3</v>
      </c>
      <c r="ED142" s="2"/>
      <c r="EE142" s="2">
        <v>85635395</v>
      </c>
      <c r="EF142" s="2">
        <v>30</v>
      </c>
      <c r="EG142" s="2" t="s">
        <v>28</v>
      </c>
      <c r="EH142" s="2">
        <v>0</v>
      </c>
      <c r="EI142" s="2" t="s">
        <v>3</v>
      </c>
      <c r="EJ142" s="2">
        <v>1</v>
      </c>
      <c r="EK142" s="2">
        <v>23</v>
      </c>
      <c r="EL142" s="2" t="s">
        <v>29</v>
      </c>
      <c r="EM142" s="2" t="s">
        <v>30</v>
      </c>
      <c r="EN142" s="2"/>
      <c r="EO142" s="2" t="s">
        <v>3</v>
      </c>
      <c r="EP142" s="2"/>
      <c r="EQ142" s="2">
        <v>0</v>
      </c>
      <c r="ER142" s="2">
        <v>0</v>
      </c>
      <c r="ES142" s="2">
        <v>3939.45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>
        <v>0</v>
      </c>
      <c r="FR142" s="2">
        <v>0</v>
      </c>
      <c r="FS142" s="2">
        <v>0</v>
      </c>
      <c r="FT142" s="2"/>
      <c r="FU142" s="2"/>
      <c r="FV142" s="2"/>
      <c r="FW142" s="2"/>
      <c r="FX142" s="2">
        <v>109</v>
      </c>
      <c r="FY142" s="2">
        <v>61</v>
      </c>
      <c r="FZ142" s="2"/>
      <c r="GA142" s="2" t="s">
        <v>199</v>
      </c>
      <c r="GB142" s="2"/>
      <c r="GC142" s="2"/>
      <c r="GD142" s="2">
        <v>1</v>
      </c>
      <c r="GE142" s="2"/>
      <c r="GF142" s="2">
        <v>1244722985</v>
      </c>
      <c r="GG142" s="2">
        <v>2</v>
      </c>
      <c r="GH142" s="2">
        <v>4</v>
      </c>
      <c r="GI142" s="2">
        <v>-2</v>
      </c>
      <c r="GJ142" s="2">
        <v>0</v>
      </c>
      <c r="GK142" s="2">
        <v>0</v>
      </c>
      <c r="GL142" s="2">
        <f t="shared" si="93"/>
        <v>0</v>
      </c>
      <c r="GM142" s="2">
        <f t="shared" si="94"/>
        <v>11818.35</v>
      </c>
      <c r="GN142" s="2">
        <f t="shared" si="95"/>
        <v>11818.35</v>
      </c>
      <c r="GO142" s="2">
        <f t="shared" si="96"/>
        <v>0</v>
      </c>
      <c r="GP142" s="2">
        <f t="shared" si="97"/>
        <v>0</v>
      </c>
      <c r="GQ142" s="2"/>
      <c r="GR142" s="2">
        <v>0</v>
      </c>
      <c r="GS142" s="2">
        <v>2</v>
      </c>
      <c r="GT142" s="2">
        <v>0</v>
      </c>
      <c r="GU142" s="2" t="s">
        <v>3</v>
      </c>
      <c r="GV142" s="2">
        <f t="shared" si="98"/>
        <v>0</v>
      </c>
      <c r="GW142" s="2">
        <v>1</v>
      </c>
      <c r="GX142" s="2">
        <f t="shared" si="99"/>
        <v>0</v>
      </c>
      <c r="GY142" s="2"/>
      <c r="GZ142" s="2"/>
      <c r="HA142" s="2">
        <v>0</v>
      </c>
      <c r="HB142" s="2">
        <v>0</v>
      </c>
      <c r="HC142" s="2">
        <f t="shared" si="100"/>
        <v>0</v>
      </c>
      <c r="HD142" s="2"/>
      <c r="HE142" s="2" t="s">
        <v>37</v>
      </c>
      <c r="HF142" s="2" t="s">
        <v>38</v>
      </c>
      <c r="HG142" s="2"/>
      <c r="HH142" s="2"/>
      <c r="HI142" s="2"/>
      <c r="HJ142" s="2"/>
      <c r="HK142" s="2"/>
      <c r="HL142" s="2"/>
      <c r="HM142" s="2" t="s">
        <v>3</v>
      </c>
      <c r="HN142" s="2" t="s">
        <v>3</v>
      </c>
      <c r="HO142" s="2" t="s">
        <v>3</v>
      </c>
      <c r="HP142" s="2" t="s">
        <v>3</v>
      </c>
      <c r="HQ142" s="2" t="s">
        <v>3</v>
      </c>
      <c r="HR142" s="2"/>
      <c r="HS142" s="2">
        <v>0</v>
      </c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>
        <v>0</v>
      </c>
      <c r="IL142" s="2"/>
      <c r="IM142" s="2"/>
      <c r="IN142" s="2"/>
      <c r="IO142" s="2"/>
      <c r="IP142" s="2"/>
      <c r="IQ142" s="2"/>
      <c r="IR142" s="2"/>
      <c r="IS142" s="2"/>
      <c r="IT142" s="2"/>
      <c r="IU142" s="2"/>
    </row>
    <row r="143" spans="1:255" x14ac:dyDescent="0.25">
      <c r="A143" s="3">
        <v>18</v>
      </c>
      <c r="B143" s="3">
        <v>1</v>
      </c>
      <c r="C143" s="3">
        <v>245</v>
      </c>
      <c r="E143" s="3" t="s">
        <v>196</v>
      </c>
      <c r="F143" s="3" t="s">
        <v>197</v>
      </c>
      <c r="G143" s="3" t="s">
        <v>198</v>
      </c>
      <c r="H143" s="3" t="s">
        <v>35</v>
      </c>
      <c r="I143" s="3">
        <f>I141*J143</f>
        <v>3</v>
      </c>
      <c r="J143" s="3">
        <v>75</v>
      </c>
      <c r="K143" s="3">
        <v>75</v>
      </c>
      <c r="O143" s="3">
        <f t="shared" si="76"/>
        <v>116292.56</v>
      </c>
      <c r="P143" s="3">
        <f t="shared" si="77"/>
        <v>116292.56</v>
      </c>
      <c r="Q143" s="3">
        <f>(ROUND((ROUND(((ET143)*AV143*I143),2)*BB143),2)+ROUND((ROUND(((AE143-(EU143))*AV143*I143),2)*BS143),2))</f>
        <v>0</v>
      </c>
      <c r="R143" s="3">
        <f>(ROUND((ROUND(((EU143)*AV143*I143),2)*BS143),2)+ROUND((ROUND(((AE143-(EU143))*AV143*I143),2)*BS143),2))</f>
        <v>0</v>
      </c>
      <c r="S143" s="3">
        <f t="shared" si="78"/>
        <v>0</v>
      </c>
      <c r="T143" s="3">
        <f t="shared" si="79"/>
        <v>0</v>
      </c>
      <c r="U143" s="3">
        <f t="shared" si="80"/>
        <v>0</v>
      </c>
      <c r="V143" s="3">
        <f t="shared" si="81"/>
        <v>0</v>
      </c>
      <c r="W143" s="3">
        <f t="shared" si="82"/>
        <v>0</v>
      </c>
      <c r="X143" s="3">
        <f>(ROUND((((S143+ROUND((ROUND(((EU143)*AV143*I143),2)*BS143),2))*AT143)/100),2)+ROUND(((ROUND((ROUND(((AE143-(EU143))*AV143*I143),2)*BS143),2)*AT143)/100),2))</f>
        <v>0</v>
      </c>
      <c r="Y143" s="3">
        <f>(ROUND((((S143+ROUND((ROUND(((EU143)*AV143*I143),2)*BS143),2))*AU143)/100),2)+ROUND(((ROUND((ROUND(((AE143-(EU143))*AV143*I143),2)*BS143),2)*AU143)/100),2))</f>
        <v>0</v>
      </c>
      <c r="AA143" s="3">
        <v>86551703</v>
      </c>
      <c r="AB143" s="3">
        <f t="shared" si="83"/>
        <v>3939.45</v>
      </c>
      <c r="AC143" s="3">
        <f>ROUND((ES143),6)</f>
        <v>3939.45</v>
      </c>
      <c r="AD143" s="3">
        <f>ROUND((((ET143)-(EU143))+AE143),6)</f>
        <v>0</v>
      </c>
      <c r="AE143" s="3">
        <f t="shared" si="143"/>
        <v>0</v>
      </c>
      <c r="AF143" s="3">
        <f t="shared" si="143"/>
        <v>0</v>
      </c>
      <c r="AG143" s="3">
        <f t="shared" si="84"/>
        <v>0</v>
      </c>
      <c r="AH143" s="3">
        <f t="shared" si="144"/>
        <v>0</v>
      </c>
      <c r="AI143" s="3">
        <f t="shared" si="144"/>
        <v>0</v>
      </c>
      <c r="AJ143" s="3">
        <f t="shared" si="85"/>
        <v>0</v>
      </c>
      <c r="AK143" s="3">
        <v>3939.45</v>
      </c>
      <c r="AL143" s="3">
        <v>3939.45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109</v>
      </c>
      <c r="AU143" s="3">
        <v>61</v>
      </c>
      <c r="AV143" s="3">
        <v>1</v>
      </c>
      <c r="AW143" s="3">
        <v>1</v>
      </c>
      <c r="AZ143" s="3">
        <v>1</v>
      </c>
      <c r="BA143" s="3">
        <v>1</v>
      </c>
      <c r="BB143" s="3">
        <v>1</v>
      </c>
      <c r="BC143" s="3">
        <v>9.84</v>
      </c>
      <c r="BD143" s="3" t="s">
        <v>3</v>
      </c>
      <c r="BE143" s="3" t="s">
        <v>3</v>
      </c>
      <c r="BF143" s="3" t="s">
        <v>3</v>
      </c>
      <c r="BG143" s="3" t="s">
        <v>3</v>
      </c>
      <c r="BH143" s="3">
        <v>3</v>
      </c>
      <c r="BI143" s="3">
        <v>1</v>
      </c>
      <c r="BJ143" s="3" t="s">
        <v>3</v>
      </c>
      <c r="BM143" s="3">
        <v>23</v>
      </c>
      <c r="BN143" s="3">
        <v>0</v>
      </c>
      <c r="BO143" s="3" t="s">
        <v>3</v>
      </c>
      <c r="BP143" s="3">
        <v>0</v>
      </c>
      <c r="BQ143" s="3">
        <v>30</v>
      </c>
      <c r="BR143" s="3">
        <v>0</v>
      </c>
      <c r="BS143" s="3">
        <v>1</v>
      </c>
      <c r="BT143" s="3">
        <v>1</v>
      </c>
      <c r="BU143" s="3">
        <v>1</v>
      </c>
      <c r="BV143" s="3">
        <v>1</v>
      </c>
      <c r="BW143" s="3">
        <v>1</v>
      </c>
      <c r="BX143" s="3">
        <v>1</v>
      </c>
      <c r="BY143" s="3" t="s">
        <v>3</v>
      </c>
      <c r="BZ143" s="3">
        <v>109</v>
      </c>
      <c r="CA143" s="3">
        <v>61</v>
      </c>
      <c r="CB143" s="3" t="s">
        <v>3</v>
      </c>
      <c r="CE143" s="3">
        <v>1566</v>
      </c>
      <c r="CF143" s="3">
        <v>0</v>
      </c>
      <c r="CG143" s="3">
        <v>0</v>
      </c>
      <c r="CM143" s="3">
        <v>0</v>
      </c>
      <c r="CN143" s="3" t="s">
        <v>3</v>
      </c>
      <c r="CO143" s="3">
        <v>0</v>
      </c>
      <c r="CP143" s="3">
        <f t="shared" si="86"/>
        <v>116292.56</v>
      </c>
      <c r="CQ143" s="3">
        <f t="shared" si="87"/>
        <v>38764.19</v>
      </c>
      <c r="CR143" s="3">
        <f>(ROUND((ROUND(((ET143)*AV143*1),2)*BB143),2)+ROUND((ROUND(((AE143-(EU143))*AV143*1),2)*BS143),2))</f>
        <v>0</v>
      </c>
      <c r="CS143" s="3">
        <f>(ROUND((ROUND(((EU143)*AV143*1),2)*BS143),2)+ROUND((ROUND(((AE143-(EU143))*AV143*1),2)*BS143),2))</f>
        <v>0</v>
      </c>
      <c r="CT143" s="3">
        <f t="shared" si="88"/>
        <v>0</v>
      </c>
      <c r="CU143" s="3">
        <f t="shared" si="89"/>
        <v>0</v>
      </c>
      <c r="CV143" s="3">
        <f t="shared" si="90"/>
        <v>0</v>
      </c>
      <c r="CW143" s="3">
        <f t="shared" si="91"/>
        <v>0</v>
      </c>
      <c r="CX143" s="3">
        <f t="shared" si="92"/>
        <v>0</v>
      </c>
      <c r="CY143" s="3">
        <f>(ROUND((((S143+ROUND((ROUND(((EU143)*AV143*1),2)*BS143),2))*AT143)/100),2)+ROUND(((ROUND((ROUND(((AE143-(EU143))*AV143*1),2)*BS143),2)*AT143)/100),2))</f>
        <v>0</v>
      </c>
      <c r="CZ143" s="3">
        <f>(ROUND((((S143+ROUND((ROUND(((EU143)*AV143*1),2)*BS143),2))*AU143)/100),2)+ROUND(((ROUND((ROUND(((AE143-(EU143))*AV143*1),2)*BS143),2)*AU143)/100),2))</f>
        <v>0</v>
      </c>
      <c r="DC143" s="3" t="s">
        <v>3</v>
      </c>
      <c r="DD143" s="3" t="s">
        <v>3</v>
      </c>
      <c r="DE143" s="3" t="s">
        <v>3</v>
      </c>
      <c r="DF143" s="3" t="s">
        <v>3</v>
      </c>
      <c r="DG143" s="3" t="s">
        <v>3</v>
      </c>
      <c r="DH143" s="3" t="s">
        <v>3</v>
      </c>
      <c r="DI143" s="3" t="s">
        <v>3</v>
      </c>
      <c r="DJ143" s="3" t="s">
        <v>3</v>
      </c>
      <c r="DK143" s="3" t="s">
        <v>3</v>
      </c>
      <c r="DL143" s="3" t="s">
        <v>3</v>
      </c>
      <c r="DM143" s="3" t="s">
        <v>3</v>
      </c>
      <c r="DN143" s="3">
        <v>0</v>
      </c>
      <c r="DO143" s="3">
        <v>0</v>
      </c>
      <c r="DP143" s="3">
        <v>1</v>
      </c>
      <c r="DQ143" s="3">
        <v>1</v>
      </c>
      <c r="DU143" s="3">
        <v>1010</v>
      </c>
      <c r="DV143" s="3" t="s">
        <v>35</v>
      </c>
      <c r="DW143" s="3" t="s">
        <v>35</v>
      </c>
      <c r="DX143" s="3">
        <v>1</v>
      </c>
      <c r="DZ143" s="3" t="s">
        <v>3</v>
      </c>
      <c r="EA143" s="3" t="s">
        <v>3</v>
      </c>
      <c r="EB143" s="3" t="s">
        <v>3</v>
      </c>
      <c r="EC143" s="3" t="s">
        <v>3</v>
      </c>
      <c r="EE143" s="3">
        <v>85635395</v>
      </c>
      <c r="EF143" s="3">
        <v>30</v>
      </c>
      <c r="EG143" s="3" t="s">
        <v>28</v>
      </c>
      <c r="EH143" s="3">
        <v>0</v>
      </c>
      <c r="EI143" s="3" t="s">
        <v>3</v>
      </c>
      <c r="EJ143" s="3">
        <v>1</v>
      </c>
      <c r="EK143" s="3">
        <v>23</v>
      </c>
      <c r="EL143" s="3" t="s">
        <v>29</v>
      </c>
      <c r="EM143" s="3" t="s">
        <v>30</v>
      </c>
      <c r="EO143" s="3" t="s">
        <v>3</v>
      </c>
      <c r="EQ143" s="3">
        <v>0</v>
      </c>
      <c r="ER143" s="3">
        <v>3939.45</v>
      </c>
      <c r="ES143" s="3">
        <v>3939.45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Z143" s="3">
        <v>5</v>
      </c>
      <c r="FC143" s="3">
        <v>1</v>
      </c>
      <c r="FD143" s="3">
        <v>18</v>
      </c>
      <c r="FF143" s="3">
        <v>46365</v>
      </c>
      <c r="FQ143" s="3">
        <v>0</v>
      </c>
      <c r="FR143" s="3">
        <v>0</v>
      </c>
      <c r="FS143" s="3">
        <v>0</v>
      </c>
      <c r="FX143" s="3">
        <v>109</v>
      </c>
      <c r="FY143" s="3">
        <v>61</v>
      </c>
      <c r="GA143" s="3" t="s">
        <v>199</v>
      </c>
      <c r="GD143" s="3">
        <v>1</v>
      </c>
      <c r="GF143" s="3">
        <v>1244722985</v>
      </c>
      <c r="GG143" s="3">
        <v>2</v>
      </c>
      <c r="GH143" s="3">
        <v>3</v>
      </c>
      <c r="GI143" s="3">
        <v>5</v>
      </c>
      <c r="GJ143" s="3">
        <v>0</v>
      </c>
      <c r="GK143" s="3">
        <v>0</v>
      </c>
      <c r="GL143" s="3">
        <f t="shared" si="93"/>
        <v>0</v>
      </c>
      <c r="GM143" s="3">
        <f t="shared" si="94"/>
        <v>116292.56</v>
      </c>
      <c r="GN143" s="3">
        <f t="shared" si="95"/>
        <v>116292.56</v>
      </c>
      <c r="GO143" s="3">
        <f t="shared" si="96"/>
        <v>0</v>
      </c>
      <c r="GP143" s="3">
        <f t="shared" si="97"/>
        <v>0</v>
      </c>
      <c r="GR143" s="3">
        <v>1</v>
      </c>
      <c r="GS143" s="3">
        <v>1</v>
      </c>
      <c r="GT143" s="3">
        <v>0</v>
      </c>
      <c r="GU143" s="3" t="s">
        <v>3</v>
      </c>
      <c r="GV143" s="3">
        <f t="shared" si="98"/>
        <v>0</v>
      </c>
      <c r="GW143" s="3">
        <v>1</v>
      </c>
      <c r="GX143" s="3">
        <f t="shared" si="99"/>
        <v>0</v>
      </c>
      <c r="HA143" s="3">
        <v>0</v>
      </c>
      <c r="HB143" s="3">
        <v>0</v>
      </c>
      <c r="HC143" s="3">
        <f t="shared" si="100"/>
        <v>0</v>
      </c>
      <c r="HE143" s="3" t="s">
        <v>37</v>
      </c>
      <c r="HF143" s="3" t="s">
        <v>38</v>
      </c>
      <c r="HM143" s="3" t="s">
        <v>3</v>
      </c>
      <c r="HN143" s="3" t="s">
        <v>3</v>
      </c>
      <c r="HO143" s="3" t="s">
        <v>3</v>
      </c>
      <c r="HP143" s="3" t="s">
        <v>3</v>
      </c>
      <c r="HQ143" s="3" t="s">
        <v>3</v>
      </c>
      <c r="HS143" s="3">
        <v>0</v>
      </c>
      <c r="IK143" s="3">
        <v>0</v>
      </c>
    </row>
    <row r="144" spans="1:255" x14ac:dyDescent="0.25">
      <c r="A144" s="2">
        <v>18</v>
      </c>
      <c r="B144" s="2">
        <v>1</v>
      </c>
      <c r="C144" s="2">
        <v>235</v>
      </c>
      <c r="D144" s="2"/>
      <c r="E144" s="2" t="s">
        <v>200</v>
      </c>
      <c r="F144" s="2" t="s">
        <v>184</v>
      </c>
      <c r="G144" s="2" t="s">
        <v>185</v>
      </c>
      <c r="H144" s="2" t="s">
        <v>35</v>
      </c>
      <c r="I144" s="2">
        <f>I140*J144</f>
        <v>1</v>
      </c>
      <c r="J144" s="2">
        <v>25</v>
      </c>
      <c r="K144" s="2">
        <v>25</v>
      </c>
      <c r="L144" s="2"/>
      <c r="M144" s="2"/>
      <c r="N144" s="2"/>
      <c r="O144" s="2">
        <f t="shared" si="76"/>
        <v>6721.75</v>
      </c>
      <c r="P144" s="2">
        <f t="shared" si="77"/>
        <v>6721.75</v>
      </c>
      <c r="Q144" s="2">
        <f>(ROUND((ROUND(((ET144)*AV144*I144),2)*BB144),2)+ROUND((ROUND(((AE144-(EU144))*AV144*I144),2)*BS144),2))</f>
        <v>0</v>
      </c>
      <c r="R144" s="2">
        <f>(ROUND((ROUND(((EU144)*AV144*I144),2)*BS144),2)+ROUND((ROUND(((AE144-(EU144))*AV144*I144),2)*BS144),2))</f>
        <v>0</v>
      </c>
      <c r="S144" s="2">
        <f t="shared" si="78"/>
        <v>0</v>
      </c>
      <c r="T144" s="2">
        <f t="shared" si="79"/>
        <v>0</v>
      </c>
      <c r="U144" s="2">
        <f t="shared" si="80"/>
        <v>0</v>
      </c>
      <c r="V144" s="2">
        <f t="shared" si="81"/>
        <v>0</v>
      </c>
      <c r="W144" s="2">
        <f t="shared" si="82"/>
        <v>0</v>
      </c>
      <c r="X144" s="2">
        <f>(ROUND((((S144+ROUND((ROUND(((EU144)*AV144*I144),2)*BS144),2))*AT144)/100),2)+ROUND(((ROUND((ROUND(((AE144-(EU144))*AV144*I144),2)*BS144),2)*AT144)/100),2))</f>
        <v>0</v>
      </c>
      <c r="Y144" s="2">
        <f>(ROUND((((S144+ROUND((ROUND(((EU144)*AV144*I144),2)*BS144),2))*AU144)/100),2)+ROUND(((ROUND((ROUND(((AE144-(EU144))*AV144*I144),2)*BS144),2)*AU144)/100),2))</f>
        <v>0</v>
      </c>
      <c r="Z144" s="2"/>
      <c r="AA144" s="2">
        <v>86551701</v>
      </c>
      <c r="AB144" s="2">
        <f t="shared" si="83"/>
        <v>6721.75</v>
      </c>
      <c r="AC144" s="2">
        <f>ROUND((ES144),6)</f>
        <v>6721.75</v>
      </c>
      <c r="AD144" s="2">
        <f>ROUND((((ET144)-(EU144))+AE144),6)</f>
        <v>0</v>
      </c>
      <c r="AE144" s="2">
        <f t="shared" si="143"/>
        <v>0</v>
      </c>
      <c r="AF144" s="2">
        <f t="shared" si="143"/>
        <v>0</v>
      </c>
      <c r="AG144" s="2">
        <f t="shared" si="84"/>
        <v>0</v>
      </c>
      <c r="AH144" s="2">
        <f t="shared" si="144"/>
        <v>0</v>
      </c>
      <c r="AI144" s="2">
        <f t="shared" si="144"/>
        <v>0</v>
      </c>
      <c r="AJ144" s="2">
        <f t="shared" si="85"/>
        <v>0</v>
      </c>
      <c r="AK144" s="2">
        <v>6721.75</v>
      </c>
      <c r="AL144" s="2">
        <v>6721.75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109</v>
      </c>
      <c r="AU144" s="2">
        <v>61</v>
      </c>
      <c r="AV144" s="2">
        <v>1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3</v>
      </c>
      <c r="BI144" s="2">
        <v>1</v>
      </c>
      <c r="BJ144" s="2" t="s">
        <v>3</v>
      </c>
      <c r="BK144" s="2"/>
      <c r="BL144" s="2"/>
      <c r="BM144" s="2">
        <v>23</v>
      </c>
      <c r="BN144" s="2">
        <v>0</v>
      </c>
      <c r="BO144" s="2" t="s">
        <v>3</v>
      </c>
      <c r="BP144" s="2">
        <v>0</v>
      </c>
      <c r="BQ144" s="2">
        <v>30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109</v>
      </c>
      <c r="CA144" s="2">
        <v>61</v>
      </c>
      <c r="CB144" s="2" t="s">
        <v>3</v>
      </c>
      <c r="CC144" s="2"/>
      <c r="CD144" s="2"/>
      <c r="CE144" s="2">
        <v>1566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2" t="s">
        <v>3</v>
      </c>
      <c r="CO144" s="2">
        <v>0</v>
      </c>
      <c r="CP144" s="2">
        <f t="shared" si="86"/>
        <v>6721.75</v>
      </c>
      <c r="CQ144" s="2">
        <f t="shared" si="87"/>
        <v>6721.75</v>
      </c>
      <c r="CR144" s="2">
        <f>(ROUND((ROUND(((ET144)*AV144*1),2)*BB144),2)+ROUND((ROUND(((AE144-(EU144))*AV144*1),2)*BS144),2))</f>
        <v>0</v>
      </c>
      <c r="CS144" s="2">
        <f>(ROUND((ROUND(((EU144)*AV144*1),2)*BS144),2)+ROUND((ROUND(((AE144-(EU144))*AV144*1),2)*BS144),2))</f>
        <v>0</v>
      </c>
      <c r="CT144" s="2">
        <f t="shared" si="88"/>
        <v>0</v>
      </c>
      <c r="CU144" s="2">
        <f t="shared" si="89"/>
        <v>0</v>
      </c>
      <c r="CV144" s="2">
        <f t="shared" si="90"/>
        <v>0</v>
      </c>
      <c r="CW144" s="2">
        <f t="shared" si="91"/>
        <v>0</v>
      </c>
      <c r="CX144" s="2">
        <f t="shared" si="92"/>
        <v>0</v>
      </c>
      <c r="CY144" s="2">
        <f>(ROUND((((S144+ROUND((ROUND(((EU144)*AV144*1),2)*BS144),2))*AT144)/100),2)+ROUND(((ROUND((ROUND(((AE144-(EU144))*AV144*1),2)*BS144),2)*AT144)/100),2))</f>
        <v>0</v>
      </c>
      <c r="CZ144" s="2">
        <f>(ROUND((((S144+ROUND((ROUND(((EU144)*AV144*1),2)*BS144),2))*AU144)/100),2)+ROUND(((ROUND((ROUND(((AE144-(EU144))*AV144*1),2)*BS144),2)*AU144)/100),2))</f>
        <v>0</v>
      </c>
      <c r="DA144" s="2"/>
      <c r="DB144" s="2"/>
      <c r="DC144" s="2" t="s">
        <v>3</v>
      </c>
      <c r="DD144" s="2" t="s">
        <v>3</v>
      </c>
      <c r="DE144" s="2" t="s">
        <v>3</v>
      </c>
      <c r="DF144" s="2" t="s">
        <v>3</v>
      </c>
      <c r="DG144" s="2" t="s">
        <v>3</v>
      </c>
      <c r="DH144" s="2" t="s">
        <v>3</v>
      </c>
      <c r="DI144" s="2" t="s">
        <v>3</v>
      </c>
      <c r="DJ144" s="2" t="s">
        <v>3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1010</v>
      </c>
      <c r="DV144" s="2" t="s">
        <v>35</v>
      </c>
      <c r="DW144" s="2" t="s">
        <v>35</v>
      </c>
      <c r="DX144" s="2">
        <v>1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85635395</v>
      </c>
      <c r="EF144" s="2">
        <v>30</v>
      </c>
      <c r="EG144" s="2" t="s">
        <v>28</v>
      </c>
      <c r="EH144" s="2">
        <v>0</v>
      </c>
      <c r="EI144" s="2" t="s">
        <v>3</v>
      </c>
      <c r="EJ144" s="2">
        <v>1</v>
      </c>
      <c r="EK144" s="2">
        <v>23</v>
      </c>
      <c r="EL144" s="2" t="s">
        <v>29</v>
      </c>
      <c r="EM144" s="2" t="s">
        <v>30</v>
      </c>
      <c r="EN144" s="2"/>
      <c r="EO144" s="2" t="s">
        <v>3</v>
      </c>
      <c r="EP144" s="2"/>
      <c r="EQ144" s="2">
        <v>0</v>
      </c>
      <c r="ER144" s="2">
        <v>0</v>
      </c>
      <c r="ES144" s="2">
        <v>6721.75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109</v>
      </c>
      <c r="FY144" s="2">
        <v>61</v>
      </c>
      <c r="FZ144" s="2"/>
      <c r="GA144" s="2" t="s">
        <v>186</v>
      </c>
      <c r="GB144" s="2"/>
      <c r="GC144" s="2"/>
      <c r="GD144" s="2">
        <v>1</v>
      </c>
      <c r="GE144" s="2"/>
      <c r="GF144" s="2">
        <v>1240289233</v>
      </c>
      <c r="GG144" s="2">
        <v>2</v>
      </c>
      <c r="GH144" s="2">
        <v>4</v>
      </c>
      <c r="GI144" s="2">
        <v>-2</v>
      </c>
      <c r="GJ144" s="2">
        <v>0</v>
      </c>
      <c r="GK144" s="2">
        <v>0</v>
      </c>
      <c r="GL144" s="2">
        <f t="shared" si="93"/>
        <v>0</v>
      </c>
      <c r="GM144" s="2">
        <f t="shared" si="94"/>
        <v>6721.75</v>
      </c>
      <c r="GN144" s="2">
        <f t="shared" si="95"/>
        <v>6721.75</v>
      </c>
      <c r="GO144" s="2">
        <f t="shared" si="96"/>
        <v>0</v>
      </c>
      <c r="GP144" s="2">
        <f t="shared" si="97"/>
        <v>0</v>
      </c>
      <c r="GQ144" s="2"/>
      <c r="GR144" s="2">
        <v>0</v>
      </c>
      <c r="GS144" s="2">
        <v>2</v>
      </c>
      <c r="GT144" s="2">
        <v>0</v>
      </c>
      <c r="GU144" s="2" t="s">
        <v>3</v>
      </c>
      <c r="GV144" s="2">
        <f t="shared" si="98"/>
        <v>0</v>
      </c>
      <c r="GW144" s="2">
        <v>1</v>
      </c>
      <c r="GX144" s="2">
        <f t="shared" si="99"/>
        <v>0</v>
      </c>
      <c r="GY144" s="2"/>
      <c r="GZ144" s="2"/>
      <c r="HA144" s="2">
        <v>0</v>
      </c>
      <c r="HB144" s="2">
        <v>0</v>
      </c>
      <c r="HC144" s="2">
        <f t="shared" si="100"/>
        <v>0</v>
      </c>
      <c r="HD144" s="2"/>
      <c r="HE144" s="2" t="s">
        <v>37</v>
      </c>
      <c r="HF144" s="2" t="s">
        <v>38</v>
      </c>
      <c r="HG144" s="2"/>
      <c r="HH144" s="2"/>
      <c r="HI144" s="2"/>
      <c r="HJ144" s="2"/>
      <c r="HK144" s="2"/>
      <c r="HL144" s="2"/>
      <c r="HM144" s="2" t="s">
        <v>3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x14ac:dyDescent="0.25">
      <c r="A145" s="3">
        <v>18</v>
      </c>
      <c r="B145" s="3">
        <v>1</v>
      </c>
      <c r="C145" s="3">
        <v>246</v>
      </c>
      <c r="E145" s="3" t="s">
        <v>200</v>
      </c>
      <c r="F145" s="3" t="s">
        <v>184</v>
      </c>
      <c r="G145" s="3" t="s">
        <v>185</v>
      </c>
      <c r="H145" s="3" t="s">
        <v>35</v>
      </c>
      <c r="I145" s="3">
        <f>I141*J145</f>
        <v>1</v>
      </c>
      <c r="J145" s="3">
        <v>25</v>
      </c>
      <c r="K145" s="3">
        <v>25</v>
      </c>
      <c r="O145" s="3">
        <f t="shared" si="76"/>
        <v>66142.02</v>
      </c>
      <c r="P145" s="3">
        <f t="shared" si="77"/>
        <v>66142.02</v>
      </c>
      <c r="Q145" s="3">
        <f>(ROUND((ROUND(((ET145)*AV145*I145),2)*BB145),2)+ROUND((ROUND(((AE145-(EU145))*AV145*I145),2)*BS145),2))</f>
        <v>0</v>
      </c>
      <c r="R145" s="3">
        <f>(ROUND((ROUND(((EU145)*AV145*I145),2)*BS145),2)+ROUND((ROUND(((AE145-(EU145))*AV145*I145),2)*BS145),2))</f>
        <v>0</v>
      </c>
      <c r="S145" s="3">
        <f t="shared" si="78"/>
        <v>0</v>
      </c>
      <c r="T145" s="3">
        <f t="shared" si="79"/>
        <v>0</v>
      </c>
      <c r="U145" s="3">
        <f t="shared" si="80"/>
        <v>0</v>
      </c>
      <c r="V145" s="3">
        <f t="shared" si="81"/>
        <v>0</v>
      </c>
      <c r="W145" s="3">
        <f t="shared" si="82"/>
        <v>0</v>
      </c>
      <c r="X145" s="3">
        <f>(ROUND((((S145+ROUND((ROUND(((EU145)*AV145*I145),2)*BS145),2))*AT145)/100),2)+ROUND(((ROUND((ROUND(((AE145-(EU145))*AV145*I145),2)*BS145),2)*AT145)/100),2))</f>
        <v>0</v>
      </c>
      <c r="Y145" s="3">
        <f>(ROUND((((S145+ROUND((ROUND(((EU145)*AV145*I145),2)*BS145),2))*AU145)/100),2)+ROUND(((ROUND((ROUND(((AE145-(EU145))*AV145*I145),2)*BS145),2)*AU145)/100),2))</f>
        <v>0</v>
      </c>
      <c r="AA145" s="3">
        <v>86551703</v>
      </c>
      <c r="AB145" s="3">
        <f t="shared" si="83"/>
        <v>6721.75</v>
      </c>
      <c r="AC145" s="3">
        <f>ROUND((ES145),6)</f>
        <v>6721.75</v>
      </c>
      <c r="AD145" s="3">
        <f>ROUND((((ET145)-(EU145))+AE145),6)</f>
        <v>0</v>
      </c>
      <c r="AE145" s="3">
        <f t="shared" si="143"/>
        <v>0</v>
      </c>
      <c r="AF145" s="3">
        <f t="shared" si="143"/>
        <v>0</v>
      </c>
      <c r="AG145" s="3">
        <f t="shared" si="84"/>
        <v>0</v>
      </c>
      <c r="AH145" s="3">
        <f t="shared" si="144"/>
        <v>0</v>
      </c>
      <c r="AI145" s="3">
        <f t="shared" si="144"/>
        <v>0</v>
      </c>
      <c r="AJ145" s="3">
        <f t="shared" si="85"/>
        <v>0</v>
      </c>
      <c r="AK145" s="3">
        <v>6721.75</v>
      </c>
      <c r="AL145" s="3">
        <v>6721.75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109</v>
      </c>
      <c r="AU145" s="3">
        <v>61</v>
      </c>
      <c r="AV145" s="3">
        <v>1</v>
      </c>
      <c r="AW145" s="3">
        <v>1</v>
      </c>
      <c r="AZ145" s="3">
        <v>1</v>
      </c>
      <c r="BA145" s="3">
        <v>1</v>
      </c>
      <c r="BB145" s="3">
        <v>1</v>
      </c>
      <c r="BC145" s="3">
        <v>9.84</v>
      </c>
      <c r="BD145" s="3" t="s">
        <v>3</v>
      </c>
      <c r="BE145" s="3" t="s">
        <v>3</v>
      </c>
      <c r="BF145" s="3" t="s">
        <v>3</v>
      </c>
      <c r="BG145" s="3" t="s">
        <v>3</v>
      </c>
      <c r="BH145" s="3">
        <v>3</v>
      </c>
      <c r="BI145" s="3">
        <v>1</v>
      </c>
      <c r="BJ145" s="3" t="s">
        <v>3</v>
      </c>
      <c r="BM145" s="3">
        <v>23</v>
      </c>
      <c r="BN145" s="3">
        <v>0</v>
      </c>
      <c r="BO145" s="3" t="s">
        <v>3</v>
      </c>
      <c r="BP145" s="3">
        <v>0</v>
      </c>
      <c r="BQ145" s="3">
        <v>30</v>
      </c>
      <c r="BR145" s="3">
        <v>0</v>
      </c>
      <c r="BS145" s="3">
        <v>1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 t="s">
        <v>3</v>
      </c>
      <c r="BZ145" s="3">
        <v>109</v>
      </c>
      <c r="CA145" s="3">
        <v>61</v>
      </c>
      <c r="CB145" s="3" t="s">
        <v>3</v>
      </c>
      <c r="CE145" s="3">
        <v>1566</v>
      </c>
      <c r="CF145" s="3">
        <v>0</v>
      </c>
      <c r="CG145" s="3">
        <v>0</v>
      </c>
      <c r="CM145" s="3">
        <v>0</v>
      </c>
      <c r="CN145" s="3" t="s">
        <v>3</v>
      </c>
      <c r="CO145" s="3">
        <v>0</v>
      </c>
      <c r="CP145" s="3">
        <f t="shared" si="86"/>
        <v>66142.02</v>
      </c>
      <c r="CQ145" s="3">
        <f t="shared" si="87"/>
        <v>66142.02</v>
      </c>
      <c r="CR145" s="3">
        <f>(ROUND((ROUND(((ET145)*AV145*1),2)*BB145),2)+ROUND((ROUND(((AE145-(EU145))*AV145*1),2)*BS145),2))</f>
        <v>0</v>
      </c>
      <c r="CS145" s="3">
        <f>(ROUND((ROUND(((EU145)*AV145*1),2)*BS145),2)+ROUND((ROUND(((AE145-(EU145))*AV145*1),2)*BS145),2))</f>
        <v>0</v>
      </c>
      <c r="CT145" s="3">
        <f t="shared" si="88"/>
        <v>0</v>
      </c>
      <c r="CU145" s="3">
        <f t="shared" si="89"/>
        <v>0</v>
      </c>
      <c r="CV145" s="3">
        <f t="shared" si="90"/>
        <v>0</v>
      </c>
      <c r="CW145" s="3">
        <f t="shared" si="91"/>
        <v>0</v>
      </c>
      <c r="CX145" s="3">
        <f t="shared" si="92"/>
        <v>0</v>
      </c>
      <c r="CY145" s="3">
        <f>(ROUND((((S145+ROUND((ROUND(((EU145)*AV145*1),2)*BS145),2))*AT145)/100),2)+ROUND(((ROUND((ROUND(((AE145-(EU145))*AV145*1),2)*BS145),2)*AT145)/100),2))</f>
        <v>0</v>
      </c>
      <c r="CZ145" s="3">
        <f>(ROUND((((S145+ROUND((ROUND(((EU145)*AV145*1),2)*BS145),2))*AU145)/100),2)+ROUND(((ROUND((ROUND(((AE145-(EU145))*AV145*1),2)*BS145),2)*AU145)/100),2))</f>
        <v>0</v>
      </c>
      <c r="DC145" s="3" t="s">
        <v>3</v>
      </c>
      <c r="DD145" s="3" t="s">
        <v>3</v>
      </c>
      <c r="DE145" s="3" t="s">
        <v>3</v>
      </c>
      <c r="DF145" s="3" t="s">
        <v>3</v>
      </c>
      <c r="DG145" s="3" t="s">
        <v>3</v>
      </c>
      <c r="DH145" s="3" t="s">
        <v>3</v>
      </c>
      <c r="DI145" s="3" t="s">
        <v>3</v>
      </c>
      <c r="DJ145" s="3" t="s">
        <v>3</v>
      </c>
      <c r="DK145" s="3" t="s">
        <v>3</v>
      </c>
      <c r="DL145" s="3" t="s">
        <v>3</v>
      </c>
      <c r="DM145" s="3" t="s">
        <v>3</v>
      </c>
      <c r="DN145" s="3">
        <v>0</v>
      </c>
      <c r="DO145" s="3">
        <v>0</v>
      </c>
      <c r="DP145" s="3">
        <v>1</v>
      </c>
      <c r="DQ145" s="3">
        <v>1</v>
      </c>
      <c r="DU145" s="3">
        <v>1010</v>
      </c>
      <c r="DV145" s="3" t="s">
        <v>35</v>
      </c>
      <c r="DW145" s="3" t="s">
        <v>35</v>
      </c>
      <c r="DX145" s="3">
        <v>1</v>
      </c>
      <c r="DZ145" s="3" t="s">
        <v>3</v>
      </c>
      <c r="EA145" s="3" t="s">
        <v>3</v>
      </c>
      <c r="EB145" s="3" t="s">
        <v>3</v>
      </c>
      <c r="EC145" s="3" t="s">
        <v>3</v>
      </c>
      <c r="EE145" s="3">
        <v>85635395</v>
      </c>
      <c r="EF145" s="3">
        <v>30</v>
      </c>
      <c r="EG145" s="3" t="s">
        <v>28</v>
      </c>
      <c r="EH145" s="3">
        <v>0</v>
      </c>
      <c r="EI145" s="3" t="s">
        <v>3</v>
      </c>
      <c r="EJ145" s="3">
        <v>1</v>
      </c>
      <c r="EK145" s="3">
        <v>23</v>
      </c>
      <c r="EL145" s="3" t="s">
        <v>29</v>
      </c>
      <c r="EM145" s="3" t="s">
        <v>30</v>
      </c>
      <c r="EO145" s="3" t="s">
        <v>3</v>
      </c>
      <c r="EQ145" s="3">
        <v>0</v>
      </c>
      <c r="ER145" s="3">
        <v>6721.75</v>
      </c>
      <c r="ES145" s="3">
        <v>6721.75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Z145" s="3">
        <v>5</v>
      </c>
      <c r="FC145" s="3">
        <v>1</v>
      </c>
      <c r="FD145" s="3">
        <v>18</v>
      </c>
      <c r="FF145" s="3">
        <v>79111</v>
      </c>
      <c r="FQ145" s="3">
        <v>0</v>
      </c>
      <c r="FR145" s="3">
        <v>0</v>
      </c>
      <c r="FS145" s="3">
        <v>0</v>
      </c>
      <c r="FX145" s="3">
        <v>109</v>
      </c>
      <c r="FY145" s="3">
        <v>61</v>
      </c>
      <c r="GA145" s="3" t="s">
        <v>186</v>
      </c>
      <c r="GD145" s="3">
        <v>1</v>
      </c>
      <c r="GF145" s="3">
        <v>1240289233</v>
      </c>
      <c r="GG145" s="3">
        <v>2</v>
      </c>
      <c r="GH145" s="3">
        <v>3</v>
      </c>
      <c r="GI145" s="3">
        <v>5</v>
      </c>
      <c r="GJ145" s="3">
        <v>0</v>
      </c>
      <c r="GK145" s="3">
        <v>0</v>
      </c>
      <c r="GL145" s="3">
        <f t="shared" si="93"/>
        <v>0</v>
      </c>
      <c r="GM145" s="3">
        <f t="shared" si="94"/>
        <v>66142.02</v>
      </c>
      <c r="GN145" s="3">
        <f t="shared" si="95"/>
        <v>66142.02</v>
      </c>
      <c r="GO145" s="3">
        <f t="shared" si="96"/>
        <v>0</v>
      </c>
      <c r="GP145" s="3">
        <f t="shared" si="97"/>
        <v>0</v>
      </c>
      <c r="GR145" s="3">
        <v>1</v>
      </c>
      <c r="GS145" s="3">
        <v>1</v>
      </c>
      <c r="GT145" s="3">
        <v>0</v>
      </c>
      <c r="GU145" s="3" t="s">
        <v>3</v>
      </c>
      <c r="GV145" s="3">
        <f t="shared" si="98"/>
        <v>0</v>
      </c>
      <c r="GW145" s="3">
        <v>1</v>
      </c>
      <c r="GX145" s="3">
        <f t="shared" si="99"/>
        <v>0</v>
      </c>
      <c r="HA145" s="3">
        <v>0</v>
      </c>
      <c r="HB145" s="3">
        <v>0</v>
      </c>
      <c r="HC145" s="3">
        <f t="shared" si="100"/>
        <v>0</v>
      </c>
      <c r="HE145" s="3" t="s">
        <v>37</v>
      </c>
      <c r="HF145" s="3" t="s">
        <v>38</v>
      </c>
      <c r="HM145" s="3" t="s">
        <v>3</v>
      </c>
      <c r="HN145" s="3" t="s">
        <v>3</v>
      </c>
      <c r="HO145" s="3" t="s">
        <v>3</v>
      </c>
      <c r="HP145" s="3" t="s">
        <v>3</v>
      </c>
      <c r="HQ145" s="3" t="s">
        <v>3</v>
      </c>
      <c r="HS145" s="3">
        <v>0</v>
      </c>
      <c r="IK145" s="3">
        <v>0</v>
      </c>
    </row>
    <row r="146" spans="1:255" x14ac:dyDescent="0.25">
      <c r="A146" s="2">
        <v>17</v>
      </c>
      <c r="B146" s="2">
        <v>1</v>
      </c>
      <c r="C146" s="2">
        <f>ROW(SmtRes!A262)</f>
        <v>262</v>
      </c>
      <c r="D146" s="2">
        <f>ROW(EtalonRes!A170)</f>
        <v>170</v>
      </c>
      <c r="E146" s="2" t="s">
        <v>201</v>
      </c>
      <c r="F146" s="2" t="s">
        <v>21</v>
      </c>
      <c r="G146" s="2" t="s">
        <v>22</v>
      </c>
      <c r="H146" s="2" t="s">
        <v>23</v>
      </c>
      <c r="I146" s="2">
        <f>ROUND((4+2+2+7+2+3+14+1)/100,9)</f>
        <v>0.35</v>
      </c>
      <c r="J146" s="2">
        <v>0</v>
      </c>
      <c r="K146" s="2">
        <f>ROUND((4+2+2+7+2+3+14+1)/100,9)</f>
        <v>0.35</v>
      </c>
      <c r="L146" s="2"/>
      <c r="M146" s="2"/>
      <c r="N146" s="2"/>
      <c r="O146" s="2">
        <f t="shared" si="76"/>
        <v>1269.17</v>
      </c>
      <c r="P146" s="2">
        <f t="shared" si="77"/>
        <v>727.6</v>
      </c>
      <c r="Q146" s="2">
        <f>(ROUND((ROUND((((((ET146*1.03)*1.25)*1.2))*AV146*I146),2)*BB146),2)+ROUND((ROUND(((AE146-((((EU146*1.03)*1.25)*1.2)))*AV146*I146),2)*BS146),2))</f>
        <v>55.02</v>
      </c>
      <c r="R146" s="2">
        <f>(ROUND((ROUND((((((EU146*1.03)*1.25)*1.2))*AV146*I146),2)*BS146),2)+ROUND((ROUND(((AE146-((((EU146*1.03)*1.25)*1.2)))*AV146*I146),2)*BS146),2))</f>
        <v>5.94</v>
      </c>
      <c r="S146" s="2">
        <f t="shared" si="78"/>
        <v>486.55</v>
      </c>
      <c r="T146" s="2">
        <f t="shared" si="79"/>
        <v>0</v>
      </c>
      <c r="U146" s="2">
        <f t="shared" si="80"/>
        <v>39.652390700999987</v>
      </c>
      <c r="V146" s="2">
        <f t="shared" si="81"/>
        <v>0</v>
      </c>
      <c r="W146" s="2">
        <f t="shared" si="82"/>
        <v>0</v>
      </c>
      <c r="X146" s="2">
        <f>(ROUND((((S146+ROUND((ROUND((((((EU146*1.03)*1.25)*1.2))*AV146*I146),2)*BS146),2))*AT146)/100),2)+ROUND(((ROUND((ROUND(((AE146-((((EU146*1.03)*1.25)*1.2)))*AV146*I146),2)*BS146),2)*AT146)/100),2))</f>
        <v>536.80999999999995</v>
      </c>
      <c r="Y146" s="2">
        <f>(ROUND((((S146+ROUND((ROUND((((((EU146*1.03)*1.25)*1.2))*AV146*I146),2)*BS146),2))*AU146)/100),2)+ROUND(((ROUND((ROUND(((AE146-((((EU146*1.03)*1.25)*1.2)))*AV146*I146),2)*BS146),2)*AU146)/100),2))</f>
        <v>300.42</v>
      </c>
      <c r="Z146" s="2"/>
      <c r="AA146" s="2">
        <v>86551701</v>
      </c>
      <c r="AB146" s="2">
        <f t="shared" si="83"/>
        <v>3529.0309900000002</v>
      </c>
      <c r="AC146" s="2">
        <f>ROUND(((((ES146*1)*1)*1)),6)</f>
        <v>2078.86</v>
      </c>
      <c r="AD146" s="2">
        <f>ROUND(((((((ET146*1.03)*1.25)*1.2))-((((EU146*1.03)*1.25)*1.2)))+AE146),6)</f>
        <v>147.31575000000001</v>
      </c>
      <c r="AE146" s="2">
        <f>ROUND(((((EU146*1.03)*1.25)*1.2)),6)</f>
        <v>15.913500000000001</v>
      </c>
      <c r="AF146" s="2">
        <f>ROUND(((((EV146*1.03)*1.15)*1.2)),6)</f>
        <v>1302.8552400000001</v>
      </c>
      <c r="AG146" s="2">
        <f t="shared" si="84"/>
        <v>0</v>
      </c>
      <c r="AH146" s="2">
        <f>((((EW146*1.03)*1.15)*1.2))</f>
        <v>106.17857999999998</v>
      </c>
      <c r="AI146" s="2">
        <f>((((EX146*1.03)*1.25)*1.2))</f>
        <v>0</v>
      </c>
      <c r="AJ146" s="2">
        <f t="shared" si="85"/>
        <v>0</v>
      </c>
      <c r="AK146" s="2">
        <v>3090.81</v>
      </c>
      <c r="AL146" s="2">
        <v>2078.86</v>
      </c>
      <c r="AM146" s="2">
        <v>95.35</v>
      </c>
      <c r="AN146" s="2">
        <v>10.3</v>
      </c>
      <c r="AO146" s="2">
        <v>916.6</v>
      </c>
      <c r="AP146" s="2">
        <v>0</v>
      </c>
      <c r="AQ146" s="2">
        <v>74.7</v>
      </c>
      <c r="AR146" s="2">
        <v>0</v>
      </c>
      <c r="AS146" s="2">
        <v>0</v>
      </c>
      <c r="AT146" s="2">
        <v>109</v>
      </c>
      <c r="AU146" s="2">
        <v>61</v>
      </c>
      <c r="AV146" s="2">
        <v>1.0669999999999999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0</v>
      </c>
      <c r="BI146" s="2">
        <v>1</v>
      </c>
      <c r="BJ146" s="2" t="s">
        <v>24</v>
      </c>
      <c r="BK146" s="2"/>
      <c r="BL146" s="2"/>
      <c r="BM146" s="2">
        <v>23</v>
      </c>
      <c r="BN146" s="2">
        <v>0</v>
      </c>
      <c r="BO146" s="2" t="s">
        <v>21</v>
      </c>
      <c r="BP146" s="2">
        <v>1</v>
      </c>
      <c r="BQ146" s="2">
        <v>30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109</v>
      </c>
      <c r="CA146" s="2">
        <v>61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961</v>
      </c>
      <c r="CO146" s="2">
        <v>0</v>
      </c>
      <c r="CP146" s="2">
        <f t="shared" si="86"/>
        <v>1269.17</v>
      </c>
      <c r="CQ146" s="2">
        <f t="shared" si="87"/>
        <v>2078.86</v>
      </c>
      <c r="CR146" s="2">
        <f>(ROUND((ROUND((((((ET146*1.03)*1.25)*1.2))*AV146*1),2)*BB146),2)+ROUND((ROUND(((AE146-((((EU146*1.03)*1.25)*1.2)))*AV146*1),2)*BS146),2))</f>
        <v>157.19</v>
      </c>
      <c r="CS146" s="2">
        <f>(ROUND((ROUND((((((EU146*1.03)*1.25)*1.2))*AV146*1),2)*BS146),2)+ROUND((ROUND(((AE146-((((EU146*1.03)*1.25)*1.2)))*AV146*1),2)*BS146),2))</f>
        <v>16.98</v>
      </c>
      <c r="CT146" s="2">
        <f t="shared" si="88"/>
        <v>1390.15</v>
      </c>
      <c r="CU146" s="2">
        <f t="shared" si="89"/>
        <v>0</v>
      </c>
      <c r="CV146" s="2">
        <f t="shared" si="90"/>
        <v>113.29254485999998</v>
      </c>
      <c r="CW146" s="2">
        <f t="shared" si="91"/>
        <v>0</v>
      </c>
      <c r="CX146" s="2">
        <f t="shared" si="92"/>
        <v>0</v>
      </c>
      <c r="CY146" s="2">
        <f>(ROUND((((S146+ROUND((ROUND((((((EU146*1.03)*1.25)*1.2))*AV146*1),2)*BS146),2))*AT146)/100),2)+ROUND(((ROUND((ROUND(((AE146-((((EU146*1.03)*1.25)*1.2)))*AV146*1),2)*BS146),2)*AT146)/100),2))</f>
        <v>548.85</v>
      </c>
      <c r="CZ146" s="2">
        <f>(ROUND((((S146+ROUND((ROUND((((((EU146*1.03)*1.25)*1.2))*AV146*1),2)*BS146),2))*AU146)/100),2)+ROUND(((ROUND((ROUND(((AE146-((((EU146*1.03)*1.25)*1.2)))*AV146*1),2)*BS146),2)*AU146)/100),2))</f>
        <v>307.14999999999998</v>
      </c>
      <c r="DA146" s="2"/>
      <c r="DB146" s="2">
        <v>49</v>
      </c>
      <c r="DC146" s="2" t="s">
        <v>3</v>
      </c>
      <c r="DD146" s="2" t="s">
        <v>25</v>
      </c>
      <c r="DE146" s="2" t="s">
        <v>26</v>
      </c>
      <c r="DF146" s="2" t="s">
        <v>26</v>
      </c>
      <c r="DG146" s="2" t="s">
        <v>27</v>
      </c>
      <c r="DH146" s="2" t="s">
        <v>3</v>
      </c>
      <c r="DI146" s="2" t="s">
        <v>27</v>
      </c>
      <c r="DJ146" s="2" t="s">
        <v>26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1010</v>
      </c>
      <c r="DV146" s="2" t="s">
        <v>23</v>
      </c>
      <c r="DW146" s="2" t="s">
        <v>23</v>
      </c>
      <c r="DX146" s="2">
        <v>100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85635395</v>
      </c>
      <c r="EF146" s="2">
        <v>30</v>
      </c>
      <c r="EG146" s="2" t="s">
        <v>28</v>
      </c>
      <c r="EH146" s="2">
        <v>0</v>
      </c>
      <c r="EI146" s="2" t="s">
        <v>3</v>
      </c>
      <c r="EJ146" s="2">
        <v>1</v>
      </c>
      <c r="EK146" s="2">
        <v>23</v>
      </c>
      <c r="EL146" s="2" t="s">
        <v>29</v>
      </c>
      <c r="EM146" s="2" t="s">
        <v>30</v>
      </c>
      <c r="EN146" s="2"/>
      <c r="EO146" s="2" t="s">
        <v>31</v>
      </c>
      <c r="EP146" s="2"/>
      <c r="EQ146" s="2">
        <v>131072</v>
      </c>
      <c r="ER146" s="2">
        <v>3090.81</v>
      </c>
      <c r="ES146" s="2">
        <v>2078.86</v>
      </c>
      <c r="ET146" s="2">
        <v>95.35</v>
      </c>
      <c r="EU146" s="2">
        <v>10.3</v>
      </c>
      <c r="EV146" s="2">
        <v>916.6</v>
      </c>
      <c r="EW146" s="2">
        <v>74.7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109</v>
      </c>
      <c r="FY146" s="2">
        <v>61</v>
      </c>
      <c r="FZ146" s="2"/>
      <c r="GA146" s="2" t="s">
        <v>3</v>
      </c>
      <c r="GB146" s="2"/>
      <c r="GC146" s="2"/>
      <c r="GD146" s="2">
        <v>1</v>
      </c>
      <c r="GE146" s="2"/>
      <c r="GF146" s="2">
        <v>-468095277</v>
      </c>
      <c r="GG146" s="2">
        <v>2</v>
      </c>
      <c r="GH146" s="2">
        <v>1</v>
      </c>
      <c r="GI146" s="2">
        <v>2</v>
      </c>
      <c r="GJ146" s="2">
        <v>0</v>
      </c>
      <c r="GK146" s="2">
        <v>0</v>
      </c>
      <c r="GL146" s="2">
        <f t="shared" si="93"/>
        <v>0</v>
      </c>
      <c r="GM146" s="2">
        <f t="shared" si="94"/>
        <v>2106.4</v>
      </c>
      <c r="GN146" s="2">
        <f t="shared" si="95"/>
        <v>2106.4</v>
      </c>
      <c r="GO146" s="2">
        <f t="shared" si="96"/>
        <v>0</v>
      </c>
      <c r="GP146" s="2">
        <f t="shared" si="97"/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si="98"/>
        <v>0</v>
      </c>
      <c r="GW146" s="2">
        <v>1</v>
      </c>
      <c r="GX146" s="2">
        <f t="shared" si="99"/>
        <v>0</v>
      </c>
      <c r="GY146" s="2"/>
      <c r="GZ146" s="2"/>
      <c r="HA146" s="2">
        <v>0</v>
      </c>
      <c r="HB146" s="2">
        <v>0</v>
      </c>
      <c r="HC146" s="2">
        <f t="shared" si="100"/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5">
      <c r="A147" s="3">
        <v>17</v>
      </c>
      <c r="B147" s="3">
        <v>1</v>
      </c>
      <c r="C147" s="3">
        <f>ROW(SmtRes!A278)</f>
        <v>278</v>
      </c>
      <c r="D147" s="3">
        <f>ROW(EtalonRes!A180)</f>
        <v>180</v>
      </c>
      <c r="E147" s="3" t="s">
        <v>201</v>
      </c>
      <c r="F147" s="3" t="s">
        <v>21</v>
      </c>
      <c r="G147" s="3" t="s">
        <v>22</v>
      </c>
      <c r="H147" s="3" t="s">
        <v>23</v>
      </c>
      <c r="I147" s="3">
        <f>ROUND((4+2+2+7+2+3+14+1)/100,9)</f>
        <v>0.35</v>
      </c>
      <c r="J147" s="3">
        <v>0</v>
      </c>
      <c r="K147" s="3">
        <f>ROUND((4+2+2+7+2+3+14+1)/100,9)</f>
        <v>0.35</v>
      </c>
      <c r="O147" s="3">
        <f t="shared" si="76"/>
        <v>43400.5</v>
      </c>
      <c r="P147" s="3">
        <f t="shared" si="77"/>
        <v>15155.91</v>
      </c>
      <c r="Q147" s="3">
        <f>(ROUND((ROUND((((((ET147*1.03)*1.25)*1.2))*AV147*I147),2)*BB147),2)+ROUND((ROUND(((AE147-((((EU147*1.03)*1.25)*1.2)))*AV147*I147),2)*BS147),2))</f>
        <v>827.5</v>
      </c>
      <c r="R147" s="3">
        <f>(ROUND((ROUND((((((EU147*1.03)*1.25)*1.2))*AV147*I147),2)*BS147),2)+ROUND((ROUND(((AE147-((((EU147*1.03)*1.25)*1.2)))*AV147*I147),2)*BS147),2))</f>
        <v>334.72</v>
      </c>
      <c r="S147" s="3">
        <f t="shared" si="78"/>
        <v>27417.09</v>
      </c>
      <c r="T147" s="3">
        <f t="shared" si="79"/>
        <v>0</v>
      </c>
      <c r="U147" s="3">
        <f t="shared" si="80"/>
        <v>39.652390700999987</v>
      </c>
      <c r="V147" s="3">
        <f t="shared" si="81"/>
        <v>0</v>
      </c>
      <c r="W147" s="3">
        <f t="shared" si="82"/>
        <v>0</v>
      </c>
      <c r="X147" s="3">
        <f>(ROUND((((S147+ROUND((ROUND((((((EU147*1.03)*1.25)*1.2))*AV147*I147),2)*BS147),2))*AT147)/100),2)+ROUND(((ROUND((ROUND(((AE147-((((EU147*1.03)*1.25)*1.2)))*AV147*I147),2)*BS147),2)*AT147)/100),2))</f>
        <v>30249.47</v>
      </c>
      <c r="Y147" s="3">
        <f>(ROUND((((S147+ROUND((ROUND((((((EU147*1.03)*1.25)*1.2))*AV147*I147),2)*BS147),2))*AU147)/100),2)+ROUND(((ROUND((ROUND(((AE147-((((EU147*1.03)*1.25)*1.2)))*AV147*I147),2)*BS147),2)*AU147)/100),2))</f>
        <v>16928.599999999999</v>
      </c>
      <c r="AA147" s="3">
        <v>86551703</v>
      </c>
      <c r="AB147" s="3">
        <f t="shared" si="83"/>
        <v>3529.0309900000002</v>
      </c>
      <c r="AC147" s="3">
        <f>ROUND(((((ES147*1)*1)*1)),6)</f>
        <v>2078.86</v>
      </c>
      <c r="AD147" s="3">
        <f>ROUND(((((((ET147*1.03)*1.25)*1.2))-((((EU147*1.03)*1.25)*1.2)))+AE147),6)</f>
        <v>147.31575000000001</v>
      </c>
      <c r="AE147" s="3">
        <f>ROUND(((((EU147*1.03)*1.25)*1.2)),6)</f>
        <v>15.913500000000001</v>
      </c>
      <c r="AF147" s="3">
        <f>ROUND(((((EV147*1.03)*1.15)*1.2)),6)</f>
        <v>1302.8552400000001</v>
      </c>
      <c r="AG147" s="3">
        <f t="shared" si="84"/>
        <v>0</v>
      </c>
      <c r="AH147" s="3">
        <f>((((EW147*1.03)*1.15)*1.2))</f>
        <v>106.17857999999998</v>
      </c>
      <c r="AI147" s="3">
        <f>((((EX147*1.03)*1.25)*1.2))</f>
        <v>0</v>
      </c>
      <c r="AJ147" s="3">
        <f t="shared" si="85"/>
        <v>0</v>
      </c>
      <c r="AK147" s="3">
        <v>3090.81</v>
      </c>
      <c r="AL147" s="3">
        <v>2078.86</v>
      </c>
      <c r="AM147" s="3">
        <v>95.35</v>
      </c>
      <c r="AN147" s="3">
        <v>10.3</v>
      </c>
      <c r="AO147" s="3">
        <v>916.6</v>
      </c>
      <c r="AP147" s="3">
        <v>0</v>
      </c>
      <c r="AQ147" s="3">
        <v>74.7</v>
      </c>
      <c r="AR147" s="3">
        <v>0</v>
      </c>
      <c r="AS147" s="3">
        <v>0</v>
      </c>
      <c r="AT147" s="3">
        <v>109</v>
      </c>
      <c r="AU147" s="3">
        <v>61</v>
      </c>
      <c r="AV147" s="3">
        <v>1.0669999999999999</v>
      </c>
      <c r="AW147" s="3">
        <v>1</v>
      </c>
      <c r="AZ147" s="3">
        <v>1</v>
      </c>
      <c r="BA147" s="3">
        <v>56.35</v>
      </c>
      <c r="BB147" s="3">
        <v>15.04</v>
      </c>
      <c r="BC147" s="3">
        <v>20.83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0</v>
      </c>
      <c r="BI147" s="3">
        <v>1</v>
      </c>
      <c r="BJ147" s="3" t="s">
        <v>24</v>
      </c>
      <c r="BM147" s="3">
        <v>23</v>
      </c>
      <c r="BN147" s="3">
        <v>0</v>
      </c>
      <c r="BO147" s="3" t="s">
        <v>21</v>
      </c>
      <c r="BP147" s="3">
        <v>1</v>
      </c>
      <c r="BQ147" s="3">
        <v>30</v>
      </c>
      <c r="BR147" s="3">
        <v>0</v>
      </c>
      <c r="BS147" s="3">
        <v>56.35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109</v>
      </c>
      <c r="CA147" s="3">
        <v>61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961</v>
      </c>
      <c r="CO147" s="3">
        <v>0</v>
      </c>
      <c r="CP147" s="3">
        <f t="shared" si="86"/>
        <v>43400.5</v>
      </c>
      <c r="CQ147" s="3">
        <f t="shared" si="87"/>
        <v>43302.65</v>
      </c>
      <c r="CR147" s="3">
        <f>(ROUND((ROUND((((((ET147*1.03)*1.25)*1.2))*AV147*1),2)*BB147),2)+ROUND((ROUND(((AE147-((((EU147*1.03)*1.25)*1.2)))*AV147*1),2)*BS147),2))</f>
        <v>2364.14</v>
      </c>
      <c r="CS147" s="3">
        <f>(ROUND((ROUND((((((EU147*1.03)*1.25)*1.2))*AV147*1),2)*BS147),2)+ROUND((ROUND(((AE147-((((EU147*1.03)*1.25)*1.2)))*AV147*1),2)*BS147),2))</f>
        <v>956.82</v>
      </c>
      <c r="CT147" s="3">
        <f t="shared" si="88"/>
        <v>78334.95</v>
      </c>
      <c r="CU147" s="3">
        <f t="shared" si="89"/>
        <v>0</v>
      </c>
      <c r="CV147" s="3">
        <f t="shared" si="90"/>
        <v>113.29254485999998</v>
      </c>
      <c r="CW147" s="3">
        <f t="shared" si="91"/>
        <v>0</v>
      </c>
      <c r="CX147" s="3">
        <f t="shared" si="92"/>
        <v>0</v>
      </c>
      <c r="CY147" s="3">
        <f>(ROUND((((S147+ROUND((ROUND((((((EU147*1.03)*1.25)*1.2))*AV147*1),2)*BS147),2))*AT147)/100),2)+ROUND(((ROUND((ROUND(((AE147-((((EU147*1.03)*1.25)*1.2)))*AV147*1),2)*BS147),2)*AT147)/100),2))</f>
        <v>30927.56</v>
      </c>
      <c r="CZ147" s="3">
        <f>(ROUND((((S147+ROUND((ROUND((((((EU147*1.03)*1.25)*1.2))*AV147*1),2)*BS147),2))*AU147)/100),2)+ROUND(((ROUND((ROUND(((AE147-((((EU147*1.03)*1.25)*1.2)))*AV147*1),2)*BS147),2)*AU147)/100),2))</f>
        <v>17308.09</v>
      </c>
      <c r="DB147" s="3">
        <v>52</v>
      </c>
      <c r="DC147" s="3" t="s">
        <v>3</v>
      </c>
      <c r="DD147" s="3" t="s">
        <v>25</v>
      </c>
      <c r="DE147" s="3" t="s">
        <v>26</v>
      </c>
      <c r="DF147" s="3" t="s">
        <v>26</v>
      </c>
      <c r="DG147" s="3" t="s">
        <v>27</v>
      </c>
      <c r="DH147" s="3" t="s">
        <v>3</v>
      </c>
      <c r="DI147" s="3" t="s">
        <v>27</v>
      </c>
      <c r="DJ147" s="3" t="s">
        <v>26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1010</v>
      </c>
      <c r="DV147" s="3" t="s">
        <v>23</v>
      </c>
      <c r="DW147" s="3" t="s">
        <v>23</v>
      </c>
      <c r="DX147" s="3">
        <v>100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85635395</v>
      </c>
      <c r="EF147" s="3">
        <v>30</v>
      </c>
      <c r="EG147" s="3" t="s">
        <v>28</v>
      </c>
      <c r="EH147" s="3">
        <v>0</v>
      </c>
      <c r="EI147" s="3" t="s">
        <v>3</v>
      </c>
      <c r="EJ147" s="3">
        <v>1</v>
      </c>
      <c r="EK147" s="3">
        <v>23</v>
      </c>
      <c r="EL147" s="3" t="s">
        <v>29</v>
      </c>
      <c r="EM147" s="3" t="s">
        <v>30</v>
      </c>
      <c r="EO147" s="3" t="s">
        <v>31</v>
      </c>
      <c r="EQ147" s="3">
        <v>131072</v>
      </c>
      <c r="ER147" s="3">
        <v>3090.81</v>
      </c>
      <c r="ES147" s="3">
        <v>2078.86</v>
      </c>
      <c r="ET147" s="3">
        <v>95.35</v>
      </c>
      <c r="EU147" s="3">
        <v>10.3</v>
      </c>
      <c r="EV147" s="3">
        <v>916.6</v>
      </c>
      <c r="EW147" s="3">
        <v>74.7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109</v>
      </c>
      <c r="FY147" s="3">
        <v>61</v>
      </c>
      <c r="GA147" s="3" t="s">
        <v>3</v>
      </c>
      <c r="GD147" s="3">
        <v>1</v>
      </c>
      <c r="GF147" s="3">
        <v>-468095277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93"/>
        <v>0</v>
      </c>
      <c r="GM147" s="3">
        <f t="shared" si="94"/>
        <v>90578.57</v>
      </c>
      <c r="GN147" s="3">
        <f t="shared" si="95"/>
        <v>90578.57</v>
      </c>
      <c r="GO147" s="3">
        <f t="shared" si="96"/>
        <v>0</v>
      </c>
      <c r="GP147" s="3">
        <f t="shared" si="97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98"/>
        <v>0</v>
      </c>
      <c r="GW147" s="3">
        <v>1</v>
      </c>
      <c r="GX147" s="3">
        <f t="shared" si="99"/>
        <v>0</v>
      </c>
      <c r="HA147" s="3">
        <v>0</v>
      </c>
      <c r="HB147" s="3">
        <v>0</v>
      </c>
      <c r="HC147" s="3">
        <f t="shared" si="100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5">
      <c r="A148" s="2">
        <v>18</v>
      </c>
      <c r="B148" s="2">
        <v>1</v>
      </c>
      <c r="C148" s="2">
        <v>256</v>
      </c>
      <c r="D148" s="2"/>
      <c r="E148" s="2" t="s">
        <v>202</v>
      </c>
      <c r="F148" s="2" t="s">
        <v>168</v>
      </c>
      <c r="G148" s="2" t="s">
        <v>169</v>
      </c>
      <c r="H148" s="2" t="s">
        <v>35</v>
      </c>
      <c r="I148" s="2">
        <f>I146*J148</f>
        <v>4</v>
      </c>
      <c r="J148" s="2">
        <v>11.428571428571429</v>
      </c>
      <c r="K148" s="2">
        <v>11.428571</v>
      </c>
      <c r="L148" s="2"/>
      <c r="M148" s="2"/>
      <c r="N148" s="2"/>
      <c r="O148" s="2">
        <f t="shared" si="76"/>
        <v>6557.68</v>
      </c>
      <c r="P148" s="2">
        <f t="shared" si="77"/>
        <v>6557.68</v>
      </c>
      <c r="Q148" s="2">
        <f t="shared" ref="Q148:Q161" si="145">(ROUND((ROUND(((ET148)*AV148*I148),2)*BB148),2)+ROUND((ROUND(((AE148-(EU148))*AV148*I148),2)*BS148),2))</f>
        <v>0</v>
      </c>
      <c r="R148" s="2">
        <f t="shared" ref="R148:R161" si="146">(ROUND((ROUND(((EU148)*AV148*I148),2)*BS148),2)+ROUND((ROUND(((AE148-(EU148))*AV148*I148),2)*BS148),2))</f>
        <v>0</v>
      </c>
      <c r="S148" s="2">
        <f t="shared" si="78"/>
        <v>0</v>
      </c>
      <c r="T148" s="2">
        <f t="shared" si="79"/>
        <v>0</v>
      </c>
      <c r="U148" s="2">
        <f t="shared" si="80"/>
        <v>0</v>
      </c>
      <c r="V148" s="2">
        <f t="shared" si="81"/>
        <v>0</v>
      </c>
      <c r="W148" s="2">
        <f t="shared" si="82"/>
        <v>0</v>
      </c>
      <c r="X148" s="2">
        <f t="shared" ref="X148:X161" si="147">(ROUND((((S148+ROUND((ROUND(((EU148)*AV148*I148),2)*BS148),2))*AT148)/100),2)+ROUND(((ROUND((ROUND(((AE148-(EU148))*AV148*I148),2)*BS148),2)*AT148)/100),2))</f>
        <v>0</v>
      </c>
      <c r="Y148" s="2">
        <f t="shared" ref="Y148:Y161" si="148">(ROUND((((S148+ROUND((ROUND(((EU148)*AV148*I148),2)*BS148),2))*AU148)/100),2)+ROUND(((ROUND((ROUND(((AE148-(EU148))*AV148*I148),2)*BS148),2)*AU148)/100),2))</f>
        <v>0</v>
      </c>
      <c r="Z148" s="2"/>
      <c r="AA148" s="2">
        <v>86551701</v>
      </c>
      <c r="AB148" s="2">
        <f t="shared" si="83"/>
        <v>1639.42</v>
      </c>
      <c r="AC148" s="2">
        <f t="shared" ref="AC148:AC161" si="149">ROUND((ES148),6)</f>
        <v>1639.42</v>
      </c>
      <c r="AD148" s="2">
        <f t="shared" ref="AD148:AD161" si="150">ROUND((((ET148)-(EU148))+AE148),6)</f>
        <v>0</v>
      </c>
      <c r="AE148" s="2">
        <f t="shared" ref="AE148:AE161" si="151">ROUND((EU148),6)</f>
        <v>0</v>
      </c>
      <c r="AF148" s="2">
        <f t="shared" ref="AF148:AF161" si="152">ROUND((EV148),6)</f>
        <v>0</v>
      </c>
      <c r="AG148" s="2">
        <f t="shared" si="84"/>
        <v>0</v>
      </c>
      <c r="AH148" s="2">
        <f t="shared" ref="AH148:AH161" si="153">(EW148)</f>
        <v>0</v>
      </c>
      <c r="AI148" s="2">
        <f t="shared" ref="AI148:AI161" si="154">(EX148)</f>
        <v>0</v>
      </c>
      <c r="AJ148" s="2">
        <f t="shared" si="85"/>
        <v>0</v>
      </c>
      <c r="AK148" s="2">
        <v>1639.42</v>
      </c>
      <c r="AL148" s="2">
        <v>1639.42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109</v>
      </c>
      <c r="AU148" s="2">
        <v>61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1</v>
      </c>
      <c r="BJ148" s="2" t="s">
        <v>3</v>
      </c>
      <c r="BK148" s="2"/>
      <c r="BL148" s="2"/>
      <c r="BM148" s="2">
        <v>23</v>
      </c>
      <c r="BN148" s="2">
        <v>0</v>
      </c>
      <c r="BO148" s="2" t="s">
        <v>3</v>
      </c>
      <c r="BP148" s="2">
        <v>0</v>
      </c>
      <c r="BQ148" s="2">
        <v>30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109</v>
      </c>
      <c r="CA148" s="2">
        <v>61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3</v>
      </c>
      <c r="CO148" s="2">
        <v>0</v>
      </c>
      <c r="CP148" s="2">
        <f t="shared" si="86"/>
        <v>6557.68</v>
      </c>
      <c r="CQ148" s="2">
        <f t="shared" si="87"/>
        <v>1639.42</v>
      </c>
      <c r="CR148" s="2">
        <f t="shared" ref="CR148:CR161" si="155">(ROUND((ROUND(((ET148)*AV148*1),2)*BB148),2)+ROUND((ROUND(((AE148-(EU148))*AV148*1),2)*BS148),2))</f>
        <v>0</v>
      </c>
      <c r="CS148" s="2">
        <f t="shared" ref="CS148:CS161" si="156">(ROUND((ROUND(((EU148)*AV148*1),2)*BS148),2)+ROUND((ROUND(((AE148-(EU148))*AV148*1),2)*BS148),2))</f>
        <v>0</v>
      </c>
      <c r="CT148" s="2">
        <f t="shared" si="88"/>
        <v>0</v>
      </c>
      <c r="CU148" s="2">
        <f t="shared" si="89"/>
        <v>0</v>
      </c>
      <c r="CV148" s="2">
        <f t="shared" si="90"/>
        <v>0</v>
      </c>
      <c r="CW148" s="2">
        <f t="shared" si="91"/>
        <v>0</v>
      </c>
      <c r="CX148" s="2">
        <f t="shared" si="92"/>
        <v>0</v>
      </c>
      <c r="CY148" s="2">
        <f t="shared" ref="CY148:CY161" si="157">(ROUND((((S148+ROUND((ROUND(((EU148)*AV148*1),2)*BS148),2))*AT148)/100),2)+ROUND(((ROUND((ROUND(((AE148-(EU148))*AV148*1),2)*BS148),2)*AT148)/100),2))</f>
        <v>0</v>
      </c>
      <c r="CZ148" s="2">
        <f t="shared" ref="CZ148:CZ161" si="158">(ROUND((((S148+ROUND((ROUND(((EU148)*AV148*1),2)*BS148),2))*AU148)/100),2)+ROUND(((ROUND((ROUND(((AE148-(EU148))*AV148*1),2)*BS148),2)*AU148)/100),2))</f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1010</v>
      </c>
      <c r="DV148" s="2" t="s">
        <v>35</v>
      </c>
      <c r="DW148" s="2" t="s">
        <v>35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85635395</v>
      </c>
      <c r="EF148" s="2">
        <v>30</v>
      </c>
      <c r="EG148" s="2" t="s">
        <v>28</v>
      </c>
      <c r="EH148" s="2">
        <v>0</v>
      </c>
      <c r="EI148" s="2" t="s">
        <v>3</v>
      </c>
      <c r="EJ148" s="2">
        <v>1</v>
      </c>
      <c r="EK148" s="2">
        <v>23</v>
      </c>
      <c r="EL148" s="2" t="s">
        <v>29</v>
      </c>
      <c r="EM148" s="2" t="s">
        <v>30</v>
      </c>
      <c r="EN148" s="2"/>
      <c r="EO148" s="2" t="s">
        <v>3</v>
      </c>
      <c r="EP148" s="2"/>
      <c r="EQ148" s="2">
        <v>0</v>
      </c>
      <c r="ER148" s="2">
        <v>0</v>
      </c>
      <c r="ES148" s="2">
        <v>1639.42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v>0</v>
      </c>
      <c r="FS148" s="2">
        <v>0</v>
      </c>
      <c r="FT148" s="2"/>
      <c r="FU148" s="2"/>
      <c r="FV148" s="2"/>
      <c r="FW148" s="2"/>
      <c r="FX148" s="2">
        <v>109</v>
      </c>
      <c r="FY148" s="2">
        <v>61</v>
      </c>
      <c r="FZ148" s="2"/>
      <c r="GA148" s="2" t="s">
        <v>170</v>
      </c>
      <c r="GB148" s="2"/>
      <c r="GC148" s="2"/>
      <c r="GD148" s="2">
        <v>1</v>
      </c>
      <c r="GE148" s="2"/>
      <c r="GF148" s="2">
        <v>765178599</v>
      </c>
      <c r="GG148" s="2">
        <v>2</v>
      </c>
      <c r="GH148" s="2">
        <v>4</v>
      </c>
      <c r="GI148" s="2">
        <v>-2</v>
      </c>
      <c r="GJ148" s="2">
        <v>0</v>
      </c>
      <c r="GK148" s="2">
        <v>0</v>
      </c>
      <c r="GL148" s="2">
        <f t="shared" si="93"/>
        <v>0</v>
      </c>
      <c r="GM148" s="2">
        <f t="shared" si="94"/>
        <v>6557.68</v>
      </c>
      <c r="GN148" s="2">
        <f t="shared" si="95"/>
        <v>6557.68</v>
      </c>
      <c r="GO148" s="2">
        <f t="shared" si="96"/>
        <v>0</v>
      </c>
      <c r="GP148" s="2">
        <f t="shared" si="97"/>
        <v>0</v>
      </c>
      <c r="GQ148" s="2"/>
      <c r="GR148" s="2">
        <v>0</v>
      </c>
      <c r="GS148" s="2">
        <v>2</v>
      </c>
      <c r="GT148" s="2">
        <v>0</v>
      </c>
      <c r="GU148" s="2" t="s">
        <v>3</v>
      </c>
      <c r="GV148" s="2">
        <f t="shared" si="98"/>
        <v>0</v>
      </c>
      <c r="GW148" s="2">
        <v>1</v>
      </c>
      <c r="GX148" s="2">
        <f t="shared" si="99"/>
        <v>0</v>
      </c>
      <c r="GY148" s="2"/>
      <c r="GZ148" s="2"/>
      <c r="HA148" s="2">
        <v>0</v>
      </c>
      <c r="HB148" s="2">
        <v>0</v>
      </c>
      <c r="HC148" s="2">
        <f t="shared" si="100"/>
        <v>0</v>
      </c>
      <c r="HD148" s="2"/>
      <c r="HE148" s="2" t="s">
        <v>37</v>
      </c>
      <c r="HF148" s="2" t="s">
        <v>38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5">
      <c r="A149" s="3">
        <v>18</v>
      </c>
      <c r="B149" s="3">
        <v>1</v>
      </c>
      <c r="C149" s="3">
        <v>272</v>
      </c>
      <c r="E149" s="3" t="s">
        <v>202</v>
      </c>
      <c r="F149" s="3" t="s">
        <v>168</v>
      </c>
      <c r="G149" s="3" t="s">
        <v>169</v>
      </c>
      <c r="H149" s="3" t="s">
        <v>35</v>
      </c>
      <c r="I149" s="3">
        <f>I147*J149</f>
        <v>4</v>
      </c>
      <c r="J149" s="3">
        <v>11.428571428571429</v>
      </c>
      <c r="K149" s="3">
        <v>11.428571</v>
      </c>
      <c r="O149" s="3">
        <f t="shared" si="76"/>
        <v>64527.57</v>
      </c>
      <c r="P149" s="3">
        <f t="shared" si="77"/>
        <v>64527.57</v>
      </c>
      <c r="Q149" s="3">
        <f t="shared" si="145"/>
        <v>0</v>
      </c>
      <c r="R149" s="3">
        <f t="shared" si="146"/>
        <v>0</v>
      </c>
      <c r="S149" s="3">
        <f t="shared" si="78"/>
        <v>0</v>
      </c>
      <c r="T149" s="3">
        <f t="shared" si="79"/>
        <v>0</v>
      </c>
      <c r="U149" s="3">
        <f t="shared" si="80"/>
        <v>0</v>
      </c>
      <c r="V149" s="3">
        <f t="shared" si="81"/>
        <v>0</v>
      </c>
      <c r="W149" s="3">
        <f t="shared" si="82"/>
        <v>0</v>
      </c>
      <c r="X149" s="3">
        <f t="shared" si="147"/>
        <v>0</v>
      </c>
      <c r="Y149" s="3">
        <f t="shared" si="148"/>
        <v>0</v>
      </c>
      <c r="AA149" s="3">
        <v>86551703</v>
      </c>
      <c r="AB149" s="3">
        <f t="shared" si="83"/>
        <v>1639.42</v>
      </c>
      <c r="AC149" s="3">
        <f t="shared" si="149"/>
        <v>1639.42</v>
      </c>
      <c r="AD149" s="3">
        <f t="shared" si="150"/>
        <v>0</v>
      </c>
      <c r="AE149" s="3">
        <f t="shared" si="151"/>
        <v>0</v>
      </c>
      <c r="AF149" s="3">
        <f t="shared" si="152"/>
        <v>0</v>
      </c>
      <c r="AG149" s="3">
        <f t="shared" si="84"/>
        <v>0</v>
      </c>
      <c r="AH149" s="3">
        <f t="shared" si="153"/>
        <v>0</v>
      </c>
      <c r="AI149" s="3">
        <f t="shared" si="154"/>
        <v>0</v>
      </c>
      <c r="AJ149" s="3">
        <f t="shared" si="85"/>
        <v>0</v>
      </c>
      <c r="AK149" s="3">
        <v>1639.42</v>
      </c>
      <c r="AL149" s="3">
        <v>1639.42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109</v>
      </c>
      <c r="AU149" s="3">
        <v>61</v>
      </c>
      <c r="AV149" s="3">
        <v>1</v>
      </c>
      <c r="AW149" s="3">
        <v>1</v>
      </c>
      <c r="AZ149" s="3">
        <v>1</v>
      </c>
      <c r="BA149" s="3">
        <v>1</v>
      </c>
      <c r="BB149" s="3">
        <v>1</v>
      </c>
      <c r="BC149" s="3">
        <v>9.84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3</v>
      </c>
      <c r="BI149" s="3">
        <v>1</v>
      </c>
      <c r="BJ149" s="3" t="s">
        <v>3</v>
      </c>
      <c r="BM149" s="3">
        <v>23</v>
      </c>
      <c r="BN149" s="3">
        <v>0</v>
      </c>
      <c r="BO149" s="3" t="s">
        <v>3</v>
      </c>
      <c r="BP149" s="3">
        <v>0</v>
      </c>
      <c r="BQ149" s="3">
        <v>30</v>
      </c>
      <c r="BR149" s="3">
        <v>0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109</v>
      </c>
      <c r="CA149" s="3">
        <v>61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3</v>
      </c>
      <c r="CO149" s="3">
        <v>0</v>
      </c>
      <c r="CP149" s="3">
        <f t="shared" si="86"/>
        <v>64527.57</v>
      </c>
      <c r="CQ149" s="3">
        <f t="shared" si="87"/>
        <v>16131.89</v>
      </c>
      <c r="CR149" s="3">
        <f t="shared" si="155"/>
        <v>0</v>
      </c>
      <c r="CS149" s="3">
        <f t="shared" si="156"/>
        <v>0</v>
      </c>
      <c r="CT149" s="3">
        <f t="shared" si="88"/>
        <v>0</v>
      </c>
      <c r="CU149" s="3">
        <f t="shared" si="89"/>
        <v>0</v>
      </c>
      <c r="CV149" s="3">
        <f t="shared" si="90"/>
        <v>0</v>
      </c>
      <c r="CW149" s="3">
        <f t="shared" si="91"/>
        <v>0</v>
      </c>
      <c r="CX149" s="3">
        <f t="shared" si="92"/>
        <v>0</v>
      </c>
      <c r="CY149" s="3">
        <f t="shared" si="157"/>
        <v>0</v>
      </c>
      <c r="CZ149" s="3">
        <f t="shared" si="158"/>
        <v>0</v>
      </c>
      <c r="DC149" s="3" t="s">
        <v>3</v>
      </c>
      <c r="DD149" s="3" t="s">
        <v>3</v>
      </c>
      <c r="DE149" s="3" t="s">
        <v>3</v>
      </c>
      <c r="DF149" s="3" t="s">
        <v>3</v>
      </c>
      <c r="DG149" s="3" t="s">
        <v>3</v>
      </c>
      <c r="DH149" s="3" t="s">
        <v>3</v>
      </c>
      <c r="DI149" s="3" t="s">
        <v>3</v>
      </c>
      <c r="DJ149" s="3" t="s">
        <v>3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1010</v>
      </c>
      <c r="DV149" s="3" t="s">
        <v>35</v>
      </c>
      <c r="DW149" s="3" t="s">
        <v>35</v>
      </c>
      <c r="DX149" s="3">
        <v>1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85635395</v>
      </c>
      <c r="EF149" s="3">
        <v>30</v>
      </c>
      <c r="EG149" s="3" t="s">
        <v>28</v>
      </c>
      <c r="EH149" s="3">
        <v>0</v>
      </c>
      <c r="EI149" s="3" t="s">
        <v>3</v>
      </c>
      <c r="EJ149" s="3">
        <v>1</v>
      </c>
      <c r="EK149" s="3">
        <v>23</v>
      </c>
      <c r="EL149" s="3" t="s">
        <v>29</v>
      </c>
      <c r="EM149" s="3" t="s">
        <v>30</v>
      </c>
      <c r="EO149" s="3" t="s">
        <v>3</v>
      </c>
      <c r="EQ149" s="3">
        <v>0</v>
      </c>
      <c r="ER149" s="3">
        <v>1639.42</v>
      </c>
      <c r="ES149" s="3">
        <v>1639.42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Z149" s="3">
        <v>5</v>
      </c>
      <c r="FC149" s="3">
        <v>1</v>
      </c>
      <c r="FD149" s="3">
        <v>18</v>
      </c>
      <c r="FF149" s="3">
        <v>19295</v>
      </c>
      <c r="FQ149" s="3">
        <v>0</v>
      </c>
      <c r="FR149" s="3">
        <v>0</v>
      </c>
      <c r="FS149" s="3">
        <v>0</v>
      </c>
      <c r="FX149" s="3">
        <v>109</v>
      </c>
      <c r="FY149" s="3">
        <v>61</v>
      </c>
      <c r="GA149" s="3" t="s">
        <v>170</v>
      </c>
      <c r="GD149" s="3">
        <v>1</v>
      </c>
      <c r="GF149" s="3">
        <v>765178599</v>
      </c>
      <c r="GG149" s="3">
        <v>2</v>
      </c>
      <c r="GH149" s="3">
        <v>3</v>
      </c>
      <c r="GI149" s="3">
        <v>5</v>
      </c>
      <c r="GJ149" s="3">
        <v>0</v>
      </c>
      <c r="GK149" s="3">
        <v>0</v>
      </c>
      <c r="GL149" s="3">
        <f t="shared" si="93"/>
        <v>0</v>
      </c>
      <c r="GM149" s="3">
        <f t="shared" si="94"/>
        <v>64527.57</v>
      </c>
      <c r="GN149" s="3">
        <f t="shared" si="95"/>
        <v>64527.57</v>
      </c>
      <c r="GO149" s="3">
        <f t="shared" si="96"/>
        <v>0</v>
      </c>
      <c r="GP149" s="3">
        <f t="shared" si="97"/>
        <v>0</v>
      </c>
      <c r="GR149" s="3">
        <v>1</v>
      </c>
      <c r="GS149" s="3">
        <v>1</v>
      </c>
      <c r="GT149" s="3">
        <v>0</v>
      </c>
      <c r="GU149" s="3" t="s">
        <v>3</v>
      </c>
      <c r="GV149" s="3">
        <f t="shared" si="98"/>
        <v>0</v>
      </c>
      <c r="GW149" s="3">
        <v>1</v>
      </c>
      <c r="GX149" s="3">
        <f t="shared" si="99"/>
        <v>0</v>
      </c>
      <c r="HA149" s="3">
        <v>0</v>
      </c>
      <c r="HB149" s="3">
        <v>0</v>
      </c>
      <c r="HC149" s="3">
        <f t="shared" si="100"/>
        <v>0</v>
      </c>
      <c r="HE149" s="3" t="s">
        <v>37</v>
      </c>
      <c r="HF149" s="3" t="s">
        <v>38</v>
      </c>
      <c r="HM149" s="3" t="s">
        <v>3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0" spans="1:255" x14ac:dyDescent="0.25">
      <c r="A150" s="2">
        <v>18</v>
      </c>
      <c r="B150" s="2">
        <v>1</v>
      </c>
      <c r="C150" s="2">
        <v>257</v>
      </c>
      <c r="D150" s="2"/>
      <c r="E150" s="2" t="s">
        <v>203</v>
      </c>
      <c r="F150" s="2" t="s">
        <v>204</v>
      </c>
      <c r="G150" s="2" t="s">
        <v>205</v>
      </c>
      <c r="H150" s="2" t="s">
        <v>35</v>
      </c>
      <c r="I150" s="2">
        <f>I146*J150</f>
        <v>2</v>
      </c>
      <c r="J150" s="2">
        <v>5.7142857142857144</v>
      </c>
      <c r="K150" s="2">
        <v>5.7142860000000004</v>
      </c>
      <c r="L150" s="2"/>
      <c r="M150" s="2"/>
      <c r="N150" s="2"/>
      <c r="O150" s="2">
        <f t="shared" si="76"/>
        <v>5118.88</v>
      </c>
      <c r="P150" s="2">
        <f t="shared" si="77"/>
        <v>5118.88</v>
      </c>
      <c r="Q150" s="2">
        <f t="shared" si="145"/>
        <v>0</v>
      </c>
      <c r="R150" s="2">
        <f t="shared" si="146"/>
        <v>0</v>
      </c>
      <c r="S150" s="2">
        <f t="shared" si="78"/>
        <v>0</v>
      </c>
      <c r="T150" s="2">
        <f t="shared" si="79"/>
        <v>0</v>
      </c>
      <c r="U150" s="2">
        <f t="shared" si="80"/>
        <v>0</v>
      </c>
      <c r="V150" s="2">
        <f t="shared" si="81"/>
        <v>0</v>
      </c>
      <c r="W150" s="2">
        <f t="shared" si="82"/>
        <v>0</v>
      </c>
      <c r="X150" s="2">
        <f t="shared" si="147"/>
        <v>0</v>
      </c>
      <c r="Y150" s="2">
        <f t="shared" si="148"/>
        <v>0</v>
      </c>
      <c r="Z150" s="2"/>
      <c r="AA150" s="2">
        <v>86551701</v>
      </c>
      <c r="AB150" s="2">
        <f t="shared" si="83"/>
        <v>2559.44</v>
      </c>
      <c r="AC150" s="2">
        <f t="shared" si="149"/>
        <v>2559.44</v>
      </c>
      <c r="AD150" s="2">
        <f t="shared" si="150"/>
        <v>0</v>
      </c>
      <c r="AE150" s="2">
        <f t="shared" si="151"/>
        <v>0</v>
      </c>
      <c r="AF150" s="2">
        <f t="shared" si="152"/>
        <v>0</v>
      </c>
      <c r="AG150" s="2">
        <f t="shared" si="84"/>
        <v>0</v>
      </c>
      <c r="AH150" s="2">
        <f t="shared" si="153"/>
        <v>0</v>
      </c>
      <c r="AI150" s="2">
        <f t="shared" si="154"/>
        <v>0</v>
      </c>
      <c r="AJ150" s="2">
        <f t="shared" si="85"/>
        <v>0</v>
      </c>
      <c r="AK150" s="2">
        <v>2559.44</v>
      </c>
      <c r="AL150" s="2">
        <v>2559.44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109</v>
      </c>
      <c r="AU150" s="2">
        <v>61</v>
      </c>
      <c r="AV150" s="2">
        <v>1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3</v>
      </c>
      <c r="BI150" s="2">
        <v>1</v>
      </c>
      <c r="BJ150" s="2" t="s">
        <v>3</v>
      </c>
      <c r="BK150" s="2"/>
      <c r="BL150" s="2"/>
      <c r="BM150" s="2">
        <v>23</v>
      </c>
      <c r="BN150" s="2">
        <v>0</v>
      </c>
      <c r="BO150" s="2" t="s">
        <v>3</v>
      </c>
      <c r="BP150" s="2">
        <v>0</v>
      </c>
      <c r="BQ150" s="2">
        <v>30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109</v>
      </c>
      <c r="CA150" s="2">
        <v>61</v>
      </c>
      <c r="CB150" s="2" t="s">
        <v>3</v>
      </c>
      <c r="CC150" s="2"/>
      <c r="CD150" s="2"/>
      <c r="CE150" s="2">
        <v>1566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3</v>
      </c>
      <c r="CO150" s="2">
        <v>0</v>
      </c>
      <c r="CP150" s="2">
        <f t="shared" si="86"/>
        <v>5118.88</v>
      </c>
      <c r="CQ150" s="2">
        <f t="shared" si="87"/>
        <v>2559.44</v>
      </c>
      <c r="CR150" s="2">
        <f t="shared" si="155"/>
        <v>0</v>
      </c>
      <c r="CS150" s="2">
        <f t="shared" si="156"/>
        <v>0</v>
      </c>
      <c r="CT150" s="2">
        <f t="shared" si="88"/>
        <v>0</v>
      </c>
      <c r="CU150" s="2">
        <f t="shared" si="89"/>
        <v>0</v>
      </c>
      <c r="CV150" s="2">
        <f t="shared" si="90"/>
        <v>0</v>
      </c>
      <c r="CW150" s="2">
        <f t="shared" si="91"/>
        <v>0</v>
      </c>
      <c r="CX150" s="2">
        <f t="shared" si="92"/>
        <v>0</v>
      </c>
      <c r="CY150" s="2">
        <f t="shared" si="157"/>
        <v>0</v>
      </c>
      <c r="CZ150" s="2">
        <f t="shared" si="158"/>
        <v>0</v>
      </c>
      <c r="DA150" s="2"/>
      <c r="DB150" s="2"/>
      <c r="DC150" s="2" t="s">
        <v>3</v>
      </c>
      <c r="DD150" s="2" t="s">
        <v>3</v>
      </c>
      <c r="DE150" s="2" t="s">
        <v>3</v>
      </c>
      <c r="DF150" s="2" t="s">
        <v>3</v>
      </c>
      <c r="DG150" s="2" t="s">
        <v>3</v>
      </c>
      <c r="DH150" s="2" t="s">
        <v>3</v>
      </c>
      <c r="DI150" s="2" t="s">
        <v>3</v>
      </c>
      <c r="DJ150" s="2" t="s">
        <v>3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1010</v>
      </c>
      <c r="DV150" s="2" t="s">
        <v>35</v>
      </c>
      <c r="DW150" s="2" t="s">
        <v>35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85635395</v>
      </c>
      <c r="EF150" s="2">
        <v>30</v>
      </c>
      <c r="EG150" s="2" t="s">
        <v>28</v>
      </c>
      <c r="EH150" s="2">
        <v>0</v>
      </c>
      <c r="EI150" s="2" t="s">
        <v>3</v>
      </c>
      <c r="EJ150" s="2">
        <v>1</v>
      </c>
      <c r="EK150" s="2">
        <v>23</v>
      </c>
      <c r="EL150" s="2" t="s">
        <v>29</v>
      </c>
      <c r="EM150" s="2" t="s">
        <v>30</v>
      </c>
      <c r="EN150" s="2"/>
      <c r="EO150" s="2" t="s">
        <v>3</v>
      </c>
      <c r="EP150" s="2"/>
      <c r="EQ150" s="2">
        <v>0</v>
      </c>
      <c r="ER150" s="2">
        <v>0</v>
      </c>
      <c r="ES150" s="2">
        <v>2559.44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109</v>
      </c>
      <c r="FY150" s="2">
        <v>61</v>
      </c>
      <c r="FZ150" s="2"/>
      <c r="GA150" s="2" t="s">
        <v>206</v>
      </c>
      <c r="GB150" s="2"/>
      <c r="GC150" s="2"/>
      <c r="GD150" s="2">
        <v>1</v>
      </c>
      <c r="GE150" s="2"/>
      <c r="GF150" s="2">
        <v>-1066249263</v>
      </c>
      <c r="GG150" s="2">
        <v>2</v>
      </c>
      <c r="GH150" s="2">
        <v>4</v>
      </c>
      <c r="GI150" s="2">
        <v>-2</v>
      </c>
      <c r="GJ150" s="2">
        <v>0</v>
      </c>
      <c r="GK150" s="2">
        <v>0</v>
      </c>
      <c r="GL150" s="2">
        <f t="shared" si="93"/>
        <v>0</v>
      </c>
      <c r="GM150" s="2">
        <f t="shared" si="94"/>
        <v>5118.88</v>
      </c>
      <c r="GN150" s="2">
        <f t="shared" si="95"/>
        <v>5118.88</v>
      </c>
      <c r="GO150" s="2">
        <f t="shared" si="96"/>
        <v>0</v>
      </c>
      <c r="GP150" s="2">
        <f t="shared" si="97"/>
        <v>0</v>
      </c>
      <c r="GQ150" s="2"/>
      <c r="GR150" s="2">
        <v>0</v>
      </c>
      <c r="GS150" s="2">
        <v>2</v>
      </c>
      <c r="GT150" s="2">
        <v>0</v>
      </c>
      <c r="GU150" s="2" t="s">
        <v>3</v>
      </c>
      <c r="GV150" s="2">
        <f t="shared" si="98"/>
        <v>0</v>
      </c>
      <c r="GW150" s="2">
        <v>1</v>
      </c>
      <c r="GX150" s="2">
        <f t="shared" si="99"/>
        <v>0</v>
      </c>
      <c r="GY150" s="2"/>
      <c r="GZ150" s="2"/>
      <c r="HA150" s="2">
        <v>0</v>
      </c>
      <c r="HB150" s="2">
        <v>0</v>
      </c>
      <c r="HC150" s="2">
        <f t="shared" si="100"/>
        <v>0</v>
      </c>
      <c r="HD150" s="2"/>
      <c r="HE150" s="2" t="s">
        <v>37</v>
      </c>
      <c r="HF150" s="2" t="s">
        <v>38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5">
      <c r="A151" s="3">
        <v>18</v>
      </c>
      <c r="B151" s="3">
        <v>1</v>
      </c>
      <c r="C151" s="3">
        <v>273</v>
      </c>
      <c r="E151" s="3" t="s">
        <v>203</v>
      </c>
      <c r="F151" s="3" t="s">
        <v>204</v>
      </c>
      <c r="G151" s="3" t="s">
        <v>205</v>
      </c>
      <c r="H151" s="3" t="s">
        <v>35</v>
      </c>
      <c r="I151" s="3">
        <f>I147*J151</f>
        <v>2</v>
      </c>
      <c r="J151" s="3">
        <v>5.7142857142857144</v>
      </c>
      <c r="K151" s="3">
        <v>5.7142860000000004</v>
      </c>
      <c r="O151" s="3">
        <f t="shared" si="76"/>
        <v>50369.78</v>
      </c>
      <c r="P151" s="3">
        <f t="shared" si="77"/>
        <v>50369.78</v>
      </c>
      <c r="Q151" s="3">
        <f t="shared" si="145"/>
        <v>0</v>
      </c>
      <c r="R151" s="3">
        <f t="shared" si="146"/>
        <v>0</v>
      </c>
      <c r="S151" s="3">
        <f t="shared" si="78"/>
        <v>0</v>
      </c>
      <c r="T151" s="3">
        <f t="shared" si="79"/>
        <v>0</v>
      </c>
      <c r="U151" s="3">
        <f t="shared" si="80"/>
        <v>0</v>
      </c>
      <c r="V151" s="3">
        <f t="shared" si="81"/>
        <v>0</v>
      </c>
      <c r="W151" s="3">
        <f t="shared" si="82"/>
        <v>0</v>
      </c>
      <c r="X151" s="3">
        <f t="shared" si="147"/>
        <v>0</v>
      </c>
      <c r="Y151" s="3">
        <f t="shared" si="148"/>
        <v>0</v>
      </c>
      <c r="AA151" s="3">
        <v>86551703</v>
      </c>
      <c r="AB151" s="3">
        <f t="shared" si="83"/>
        <v>2559.44</v>
      </c>
      <c r="AC151" s="3">
        <f t="shared" si="149"/>
        <v>2559.44</v>
      </c>
      <c r="AD151" s="3">
        <f t="shared" si="150"/>
        <v>0</v>
      </c>
      <c r="AE151" s="3">
        <f t="shared" si="151"/>
        <v>0</v>
      </c>
      <c r="AF151" s="3">
        <f t="shared" si="152"/>
        <v>0</v>
      </c>
      <c r="AG151" s="3">
        <f t="shared" si="84"/>
        <v>0</v>
      </c>
      <c r="AH151" s="3">
        <f t="shared" si="153"/>
        <v>0</v>
      </c>
      <c r="AI151" s="3">
        <f t="shared" si="154"/>
        <v>0</v>
      </c>
      <c r="AJ151" s="3">
        <f t="shared" si="85"/>
        <v>0</v>
      </c>
      <c r="AK151" s="3">
        <v>2559.44</v>
      </c>
      <c r="AL151" s="3">
        <v>2559.44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109</v>
      </c>
      <c r="AU151" s="3">
        <v>61</v>
      </c>
      <c r="AV151" s="3">
        <v>1</v>
      </c>
      <c r="AW151" s="3">
        <v>1</v>
      </c>
      <c r="AZ151" s="3">
        <v>1</v>
      </c>
      <c r="BA151" s="3">
        <v>1</v>
      </c>
      <c r="BB151" s="3">
        <v>1</v>
      </c>
      <c r="BC151" s="3">
        <v>9.84</v>
      </c>
      <c r="BD151" s="3" t="s">
        <v>3</v>
      </c>
      <c r="BE151" s="3" t="s">
        <v>3</v>
      </c>
      <c r="BF151" s="3" t="s">
        <v>3</v>
      </c>
      <c r="BG151" s="3" t="s">
        <v>3</v>
      </c>
      <c r="BH151" s="3">
        <v>3</v>
      </c>
      <c r="BI151" s="3">
        <v>1</v>
      </c>
      <c r="BJ151" s="3" t="s">
        <v>3</v>
      </c>
      <c r="BM151" s="3">
        <v>23</v>
      </c>
      <c r="BN151" s="3">
        <v>0</v>
      </c>
      <c r="BO151" s="3" t="s">
        <v>3</v>
      </c>
      <c r="BP151" s="3">
        <v>0</v>
      </c>
      <c r="BQ151" s="3">
        <v>30</v>
      </c>
      <c r="BR151" s="3">
        <v>0</v>
      </c>
      <c r="BS151" s="3">
        <v>1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 t="s">
        <v>3</v>
      </c>
      <c r="BZ151" s="3">
        <v>109</v>
      </c>
      <c r="CA151" s="3">
        <v>61</v>
      </c>
      <c r="CB151" s="3" t="s">
        <v>3</v>
      </c>
      <c r="CE151" s="3">
        <v>1566</v>
      </c>
      <c r="CF151" s="3">
        <v>0</v>
      </c>
      <c r="CG151" s="3">
        <v>0</v>
      </c>
      <c r="CM151" s="3">
        <v>0</v>
      </c>
      <c r="CN151" s="3" t="s">
        <v>3</v>
      </c>
      <c r="CO151" s="3">
        <v>0</v>
      </c>
      <c r="CP151" s="3">
        <f t="shared" si="86"/>
        <v>50369.78</v>
      </c>
      <c r="CQ151" s="3">
        <f t="shared" si="87"/>
        <v>25184.89</v>
      </c>
      <c r="CR151" s="3">
        <f t="shared" si="155"/>
        <v>0</v>
      </c>
      <c r="CS151" s="3">
        <f t="shared" si="156"/>
        <v>0</v>
      </c>
      <c r="CT151" s="3">
        <f t="shared" si="88"/>
        <v>0</v>
      </c>
      <c r="CU151" s="3">
        <f t="shared" si="89"/>
        <v>0</v>
      </c>
      <c r="CV151" s="3">
        <f t="shared" si="90"/>
        <v>0</v>
      </c>
      <c r="CW151" s="3">
        <f t="shared" si="91"/>
        <v>0</v>
      </c>
      <c r="CX151" s="3">
        <f t="shared" si="92"/>
        <v>0</v>
      </c>
      <c r="CY151" s="3">
        <f t="shared" si="157"/>
        <v>0</v>
      </c>
      <c r="CZ151" s="3">
        <f t="shared" si="158"/>
        <v>0</v>
      </c>
      <c r="DC151" s="3" t="s">
        <v>3</v>
      </c>
      <c r="DD151" s="3" t="s">
        <v>3</v>
      </c>
      <c r="DE151" s="3" t="s">
        <v>3</v>
      </c>
      <c r="DF151" s="3" t="s">
        <v>3</v>
      </c>
      <c r="DG151" s="3" t="s">
        <v>3</v>
      </c>
      <c r="DH151" s="3" t="s">
        <v>3</v>
      </c>
      <c r="DI151" s="3" t="s">
        <v>3</v>
      </c>
      <c r="DJ151" s="3" t="s">
        <v>3</v>
      </c>
      <c r="DK151" s="3" t="s">
        <v>3</v>
      </c>
      <c r="DL151" s="3" t="s">
        <v>3</v>
      </c>
      <c r="DM151" s="3" t="s">
        <v>3</v>
      </c>
      <c r="DN151" s="3">
        <v>0</v>
      </c>
      <c r="DO151" s="3">
        <v>0</v>
      </c>
      <c r="DP151" s="3">
        <v>1</v>
      </c>
      <c r="DQ151" s="3">
        <v>1</v>
      </c>
      <c r="DU151" s="3">
        <v>1010</v>
      </c>
      <c r="DV151" s="3" t="s">
        <v>35</v>
      </c>
      <c r="DW151" s="3" t="s">
        <v>35</v>
      </c>
      <c r="DX151" s="3">
        <v>1</v>
      </c>
      <c r="DZ151" s="3" t="s">
        <v>3</v>
      </c>
      <c r="EA151" s="3" t="s">
        <v>3</v>
      </c>
      <c r="EB151" s="3" t="s">
        <v>3</v>
      </c>
      <c r="EC151" s="3" t="s">
        <v>3</v>
      </c>
      <c r="EE151" s="3">
        <v>85635395</v>
      </c>
      <c r="EF151" s="3">
        <v>30</v>
      </c>
      <c r="EG151" s="3" t="s">
        <v>28</v>
      </c>
      <c r="EH151" s="3">
        <v>0</v>
      </c>
      <c r="EI151" s="3" t="s">
        <v>3</v>
      </c>
      <c r="EJ151" s="3">
        <v>1</v>
      </c>
      <c r="EK151" s="3">
        <v>23</v>
      </c>
      <c r="EL151" s="3" t="s">
        <v>29</v>
      </c>
      <c r="EM151" s="3" t="s">
        <v>30</v>
      </c>
      <c r="EO151" s="3" t="s">
        <v>3</v>
      </c>
      <c r="EQ151" s="3">
        <v>0</v>
      </c>
      <c r="ER151" s="3">
        <v>2559.44</v>
      </c>
      <c r="ES151" s="3">
        <v>2559.44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Z151" s="3">
        <v>5</v>
      </c>
      <c r="FC151" s="3">
        <v>1</v>
      </c>
      <c r="FD151" s="3">
        <v>18</v>
      </c>
      <c r="FF151" s="3">
        <v>30123</v>
      </c>
      <c r="FQ151" s="3">
        <v>0</v>
      </c>
      <c r="FR151" s="3">
        <v>0</v>
      </c>
      <c r="FS151" s="3">
        <v>0</v>
      </c>
      <c r="FX151" s="3">
        <v>109</v>
      </c>
      <c r="FY151" s="3">
        <v>61</v>
      </c>
      <c r="GA151" s="3" t="s">
        <v>206</v>
      </c>
      <c r="GD151" s="3">
        <v>1</v>
      </c>
      <c r="GF151" s="3">
        <v>-1066249263</v>
      </c>
      <c r="GG151" s="3">
        <v>2</v>
      </c>
      <c r="GH151" s="3">
        <v>3</v>
      </c>
      <c r="GI151" s="3">
        <v>5</v>
      </c>
      <c r="GJ151" s="3">
        <v>0</v>
      </c>
      <c r="GK151" s="3">
        <v>0</v>
      </c>
      <c r="GL151" s="3">
        <f t="shared" si="93"/>
        <v>0</v>
      </c>
      <c r="GM151" s="3">
        <f t="shared" si="94"/>
        <v>50369.78</v>
      </c>
      <c r="GN151" s="3">
        <f t="shared" si="95"/>
        <v>50369.78</v>
      </c>
      <c r="GO151" s="3">
        <f t="shared" si="96"/>
        <v>0</v>
      </c>
      <c r="GP151" s="3">
        <f t="shared" si="97"/>
        <v>0</v>
      </c>
      <c r="GR151" s="3">
        <v>1</v>
      </c>
      <c r="GS151" s="3">
        <v>1</v>
      </c>
      <c r="GT151" s="3">
        <v>0</v>
      </c>
      <c r="GU151" s="3" t="s">
        <v>3</v>
      </c>
      <c r="GV151" s="3">
        <f t="shared" si="98"/>
        <v>0</v>
      </c>
      <c r="GW151" s="3">
        <v>1</v>
      </c>
      <c r="GX151" s="3">
        <f t="shared" si="99"/>
        <v>0</v>
      </c>
      <c r="HA151" s="3">
        <v>0</v>
      </c>
      <c r="HB151" s="3">
        <v>0</v>
      </c>
      <c r="HC151" s="3">
        <f t="shared" si="100"/>
        <v>0</v>
      </c>
      <c r="HE151" s="3" t="s">
        <v>37</v>
      </c>
      <c r="HF151" s="3" t="s">
        <v>38</v>
      </c>
      <c r="HM151" s="3" t="s">
        <v>3</v>
      </c>
      <c r="HN151" s="3" t="s">
        <v>3</v>
      </c>
      <c r="HO151" s="3" t="s">
        <v>3</v>
      </c>
      <c r="HP151" s="3" t="s">
        <v>3</v>
      </c>
      <c r="HQ151" s="3" t="s">
        <v>3</v>
      </c>
      <c r="HS151" s="3">
        <v>0</v>
      </c>
      <c r="IK151" s="3">
        <v>0</v>
      </c>
    </row>
    <row r="152" spans="1:255" x14ac:dyDescent="0.25">
      <c r="A152" s="2">
        <v>18</v>
      </c>
      <c r="B152" s="2">
        <v>1</v>
      </c>
      <c r="C152" s="2">
        <v>258</v>
      </c>
      <c r="D152" s="2"/>
      <c r="E152" s="2" t="s">
        <v>207</v>
      </c>
      <c r="F152" s="2" t="s">
        <v>176</v>
      </c>
      <c r="G152" s="2" t="s">
        <v>177</v>
      </c>
      <c r="H152" s="2" t="s">
        <v>35</v>
      </c>
      <c r="I152" s="2">
        <f>I146*J152</f>
        <v>2</v>
      </c>
      <c r="J152" s="2">
        <v>5.7142857142857144</v>
      </c>
      <c r="K152" s="2">
        <v>5.7142860000000004</v>
      </c>
      <c r="L152" s="2"/>
      <c r="M152" s="2"/>
      <c r="N152" s="2"/>
      <c r="O152" s="2">
        <f t="shared" si="76"/>
        <v>6498.88</v>
      </c>
      <c r="P152" s="2">
        <f t="shared" si="77"/>
        <v>6498.88</v>
      </c>
      <c r="Q152" s="2">
        <f t="shared" si="145"/>
        <v>0</v>
      </c>
      <c r="R152" s="2">
        <f t="shared" si="146"/>
        <v>0</v>
      </c>
      <c r="S152" s="2">
        <f t="shared" si="78"/>
        <v>0</v>
      </c>
      <c r="T152" s="2">
        <f t="shared" si="79"/>
        <v>0</v>
      </c>
      <c r="U152" s="2">
        <f t="shared" si="80"/>
        <v>0</v>
      </c>
      <c r="V152" s="2">
        <f t="shared" si="81"/>
        <v>0</v>
      </c>
      <c r="W152" s="2">
        <f t="shared" si="82"/>
        <v>0</v>
      </c>
      <c r="X152" s="2">
        <f t="shared" si="147"/>
        <v>0</v>
      </c>
      <c r="Y152" s="2">
        <f t="shared" si="148"/>
        <v>0</v>
      </c>
      <c r="Z152" s="2"/>
      <c r="AA152" s="2">
        <v>86551701</v>
      </c>
      <c r="AB152" s="2">
        <f t="shared" si="83"/>
        <v>3249.44</v>
      </c>
      <c r="AC152" s="2">
        <f t="shared" si="149"/>
        <v>3249.44</v>
      </c>
      <c r="AD152" s="2">
        <f t="shared" si="150"/>
        <v>0</v>
      </c>
      <c r="AE152" s="2">
        <f t="shared" si="151"/>
        <v>0</v>
      </c>
      <c r="AF152" s="2">
        <f t="shared" si="152"/>
        <v>0</v>
      </c>
      <c r="AG152" s="2">
        <f t="shared" si="84"/>
        <v>0</v>
      </c>
      <c r="AH152" s="2">
        <f t="shared" si="153"/>
        <v>0</v>
      </c>
      <c r="AI152" s="2">
        <f t="shared" si="154"/>
        <v>0</v>
      </c>
      <c r="AJ152" s="2">
        <f t="shared" si="85"/>
        <v>0</v>
      </c>
      <c r="AK152" s="2">
        <v>3249.44</v>
      </c>
      <c r="AL152" s="2">
        <v>3249.44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109</v>
      </c>
      <c r="AU152" s="2">
        <v>61</v>
      </c>
      <c r="AV152" s="2">
        <v>1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3</v>
      </c>
      <c r="BI152" s="2">
        <v>1</v>
      </c>
      <c r="BJ152" s="2" t="s">
        <v>3</v>
      </c>
      <c r="BK152" s="2"/>
      <c r="BL152" s="2"/>
      <c r="BM152" s="2">
        <v>23</v>
      </c>
      <c r="BN152" s="2">
        <v>0</v>
      </c>
      <c r="BO152" s="2" t="s">
        <v>3</v>
      </c>
      <c r="BP152" s="2">
        <v>0</v>
      </c>
      <c r="BQ152" s="2">
        <v>30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109</v>
      </c>
      <c r="CA152" s="2">
        <v>61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3</v>
      </c>
      <c r="CO152" s="2">
        <v>0</v>
      </c>
      <c r="CP152" s="2">
        <f t="shared" si="86"/>
        <v>6498.88</v>
      </c>
      <c r="CQ152" s="2">
        <f t="shared" si="87"/>
        <v>3249.44</v>
      </c>
      <c r="CR152" s="2">
        <f t="shared" si="155"/>
        <v>0</v>
      </c>
      <c r="CS152" s="2">
        <f t="shared" si="156"/>
        <v>0</v>
      </c>
      <c r="CT152" s="2">
        <f t="shared" si="88"/>
        <v>0</v>
      </c>
      <c r="CU152" s="2">
        <f t="shared" si="89"/>
        <v>0</v>
      </c>
      <c r="CV152" s="2">
        <f t="shared" si="90"/>
        <v>0</v>
      </c>
      <c r="CW152" s="2">
        <f t="shared" si="91"/>
        <v>0</v>
      </c>
      <c r="CX152" s="2">
        <f t="shared" si="92"/>
        <v>0</v>
      </c>
      <c r="CY152" s="2">
        <f t="shared" si="157"/>
        <v>0</v>
      </c>
      <c r="CZ152" s="2">
        <f t="shared" si="158"/>
        <v>0</v>
      </c>
      <c r="DA152" s="2"/>
      <c r="DB152" s="2"/>
      <c r="DC152" s="2" t="s">
        <v>3</v>
      </c>
      <c r="DD152" s="2" t="s">
        <v>3</v>
      </c>
      <c r="DE152" s="2" t="s">
        <v>3</v>
      </c>
      <c r="DF152" s="2" t="s">
        <v>3</v>
      </c>
      <c r="DG152" s="2" t="s">
        <v>3</v>
      </c>
      <c r="DH152" s="2" t="s">
        <v>3</v>
      </c>
      <c r="DI152" s="2" t="s">
        <v>3</v>
      </c>
      <c r="DJ152" s="2" t="s">
        <v>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1010</v>
      </c>
      <c r="DV152" s="2" t="s">
        <v>35</v>
      </c>
      <c r="DW152" s="2" t="s">
        <v>35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85635395</v>
      </c>
      <c r="EF152" s="2">
        <v>30</v>
      </c>
      <c r="EG152" s="2" t="s">
        <v>28</v>
      </c>
      <c r="EH152" s="2">
        <v>0</v>
      </c>
      <c r="EI152" s="2" t="s">
        <v>3</v>
      </c>
      <c r="EJ152" s="2">
        <v>1</v>
      </c>
      <c r="EK152" s="2">
        <v>23</v>
      </c>
      <c r="EL152" s="2" t="s">
        <v>29</v>
      </c>
      <c r="EM152" s="2" t="s">
        <v>30</v>
      </c>
      <c r="EN152" s="2"/>
      <c r="EO152" s="2" t="s">
        <v>3</v>
      </c>
      <c r="EP152" s="2"/>
      <c r="EQ152" s="2">
        <v>0</v>
      </c>
      <c r="ER152" s="2">
        <v>0</v>
      </c>
      <c r="ES152" s="2">
        <v>3249.44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109</v>
      </c>
      <c r="FY152" s="2">
        <v>61</v>
      </c>
      <c r="FZ152" s="2"/>
      <c r="GA152" s="2" t="s">
        <v>178</v>
      </c>
      <c r="GB152" s="2"/>
      <c r="GC152" s="2"/>
      <c r="GD152" s="2">
        <v>1</v>
      </c>
      <c r="GE152" s="2"/>
      <c r="GF152" s="2">
        <v>-2045684553</v>
      </c>
      <c r="GG152" s="2">
        <v>2</v>
      </c>
      <c r="GH152" s="2">
        <v>4</v>
      </c>
      <c r="GI152" s="2">
        <v>-2</v>
      </c>
      <c r="GJ152" s="2">
        <v>0</v>
      </c>
      <c r="GK152" s="2">
        <v>0</v>
      </c>
      <c r="GL152" s="2">
        <f t="shared" si="93"/>
        <v>0</v>
      </c>
      <c r="GM152" s="2">
        <f t="shared" si="94"/>
        <v>6498.88</v>
      </c>
      <c r="GN152" s="2">
        <f t="shared" si="95"/>
        <v>6498.88</v>
      </c>
      <c r="GO152" s="2">
        <f t="shared" si="96"/>
        <v>0</v>
      </c>
      <c r="GP152" s="2">
        <f t="shared" si="97"/>
        <v>0</v>
      </c>
      <c r="GQ152" s="2"/>
      <c r="GR152" s="2">
        <v>0</v>
      </c>
      <c r="GS152" s="2">
        <v>2</v>
      </c>
      <c r="GT152" s="2">
        <v>0</v>
      </c>
      <c r="GU152" s="2" t="s">
        <v>3</v>
      </c>
      <c r="GV152" s="2">
        <f t="shared" si="98"/>
        <v>0</v>
      </c>
      <c r="GW152" s="2">
        <v>1</v>
      </c>
      <c r="GX152" s="2">
        <f t="shared" si="99"/>
        <v>0</v>
      </c>
      <c r="GY152" s="2"/>
      <c r="GZ152" s="2"/>
      <c r="HA152" s="2">
        <v>0</v>
      </c>
      <c r="HB152" s="2">
        <v>0</v>
      </c>
      <c r="HC152" s="2">
        <f t="shared" si="100"/>
        <v>0</v>
      </c>
      <c r="HD152" s="2"/>
      <c r="HE152" s="2" t="s">
        <v>37</v>
      </c>
      <c r="HF152" s="2" t="s">
        <v>38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5">
      <c r="A153" s="3">
        <v>18</v>
      </c>
      <c r="B153" s="3">
        <v>1</v>
      </c>
      <c r="C153" s="3">
        <v>274</v>
      </c>
      <c r="E153" s="3" t="s">
        <v>207</v>
      </c>
      <c r="F153" s="3" t="s">
        <v>176</v>
      </c>
      <c r="G153" s="3" t="s">
        <v>177</v>
      </c>
      <c r="H153" s="3" t="s">
        <v>35</v>
      </c>
      <c r="I153" s="3">
        <f>I147*J153</f>
        <v>2</v>
      </c>
      <c r="J153" s="3">
        <v>5.7142857142857144</v>
      </c>
      <c r="K153" s="3">
        <v>5.7142860000000004</v>
      </c>
      <c r="O153" s="3">
        <f t="shared" si="76"/>
        <v>63948.98</v>
      </c>
      <c r="P153" s="3">
        <f t="shared" si="77"/>
        <v>63948.98</v>
      </c>
      <c r="Q153" s="3">
        <f t="shared" si="145"/>
        <v>0</v>
      </c>
      <c r="R153" s="3">
        <f t="shared" si="146"/>
        <v>0</v>
      </c>
      <c r="S153" s="3">
        <f t="shared" si="78"/>
        <v>0</v>
      </c>
      <c r="T153" s="3">
        <f t="shared" si="79"/>
        <v>0</v>
      </c>
      <c r="U153" s="3">
        <f t="shared" si="80"/>
        <v>0</v>
      </c>
      <c r="V153" s="3">
        <f t="shared" si="81"/>
        <v>0</v>
      </c>
      <c r="W153" s="3">
        <f t="shared" si="82"/>
        <v>0</v>
      </c>
      <c r="X153" s="3">
        <f t="shared" si="147"/>
        <v>0</v>
      </c>
      <c r="Y153" s="3">
        <f t="shared" si="148"/>
        <v>0</v>
      </c>
      <c r="AA153" s="3">
        <v>86551703</v>
      </c>
      <c r="AB153" s="3">
        <f t="shared" si="83"/>
        <v>3249.44</v>
      </c>
      <c r="AC153" s="3">
        <f t="shared" si="149"/>
        <v>3249.44</v>
      </c>
      <c r="AD153" s="3">
        <f t="shared" si="150"/>
        <v>0</v>
      </c>
      <c r="AE153" s="3">
        <f t="shared" si="151"/>
        <v>0</v>
      </c>
      <c r="AF153" s="3">
        <f t="shared" si="152"/>
        <v>0</v>
      </c>
      <c r="AG153" s="3">
        <f t="shared" si="84"/>
        <v>0</v>
      </c>
      <c r="AH153" s="3">
        <f t="shared" si="153"/>
        <v>0</v>
      </c>
      <c r="AI153" s="3">
        <f t="shared" si="154"/>
        <v>0</v>
      </c>
      <c r="AJ153" s="3">
        <f t="shared" si="85"/>
        <v>0</v>
      </c>
      <c r="AK153" s="3">
        <v>3249.44</v>
      </c>
      <c r="AL153" s="3">
        <v>3249.44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109</v>
      </c>
      <c r="AU153" s="3">
        <v>61</v>
      </c>
      <c r="AV153" s="3">
        <v>1</v>
      </c>
      <c r="AW153" s="3">
        <v>1</v>
      </c>
      <c r="AZ153" s="3">
        <v>1</v>
      </c>
      <c r="BA153" s="3">
        <v>1</v>
      </c>
      <c r="BB153" s="3">
        <v>1</v>
      </c>
      <c r="BC153" s="3">
        <v>9.84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3</v>
      </c>
      <c r="BI153" s="3">
        <v>1</v>
      </c>
      <c r="BJ153" s="3" t="s">
        <v>3</v>
      </c>
      <c r="BM153" s="3">
        <v>23</v>
      </c>
      <c r="BN153" s="3">
        <v>0</v>
      </c>
      <c r="BO153" s="3" t="s">
        <v>3</v>
      </c>
      <c r="BP153" s="3">
        <v>0</v>
      </c>
      <c r="BQ153" s="3">
        <v>30</v>
      </c>
      <c r="BR153" s="3">
        <v>0</v>
      </c>
      <c r="BS153" s="3">
        <v>1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109</v>
      </c>
      <c r="CA153" s="3">
        <v>61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3</v>
      </c>
      <c r="CO153" s="3">
        <v>0</v>
      </c>
      <c r="CP153" s="3">
        <f t="shared" si="86"/>
        <v>63948.98</v>
      </c>
      <c r="CQ153" s="3">
        <f t="shared" si="87"/>
        <v>31974.49</v>
      </c>
      <c r="CR153" s="3">
        <f t="shared" si="155"/>
        <v>0</v>
      </c>
      <c r="CS153" s="3">
        <f t="shared" si="156"/>
        <v>0</v>
      </c>
      <c r="CT153" s="3">
        <f t="shared" si="88"/>
        <v>0</v>
      </c>
      <c r="CU153" s="3">
        <f t="shared" si="89"/>
        <v>0</v>
      </c>
      <c r="CV153" s="3">
        <f t="shared" si="90"/>
        <v>0</v>
      </c>
      <c r="CW153" s="3">
        <f t="shared" si="91"/>
        <v>0</v>
      </c>
      <c r="CX153" s="3">
        <f t="shared" si="92"/>
        <v>0</v>
      </c>
      <c r="CY153" s="3">
        <f t="shared" si="157"/>
        <v>0</v>
      </c>
      <c r="CZ153" s="3">
        <f t="shared" si="158"/>
        <v>0</v>
      </c>
      <c r="DC153" s="3" t="s">
        <v>3</v>
      </c>
      <c r="DD153" s="3" t="s">
        <v>3</v>
      </c>
      <c r="DE153" s="3" t="s">
        <v>3</v>
      </c>
      <c r="DF153" s="3" t="s">
        <v>3</v>
      </c>
      <c r="DG153" s="3" t="s">
        <v>3</v>
      </c>
      <c r="DH153" s="3" t="s">
        <v>3</v>
      </c>
      <c r="DI153" s="3" t="s">
        <v>3</v>
      </c>
      <c r="DJ153" s="3" t="s">
        <v>3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1010</v>
      </c>
      <c r="DV153" s="3" t="s">
        <v>35</v>
      </c>
      <c r="DW153" s="3" t="s">
        <v>35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85635395</v>
      </c>
      <c r="EF153" s="3">
        <v>30</v>
      </c>
      <c r="EG153" s="3" t="s">
        <v>28</v>
      </c>
      <c r="EH153" s="3">
        <v>0</v>
      </c>
      <c r="EI153" s="3" t="s">
        <v>3</v>
      </c>
      <c r="EJ153" s="3">
        <v>1</v>
      </c>
      <c r="EK153" s="3">
        <v>23</v>
      </c>
      <c r="EL153" s="3" t="s">
        <v>29</v>
      </c>
      <c r="EM153" s="3" t="s">
        <v>30</v>
      </c>
      <c r="EO153" s="3" t="s">
        <v>3</v>
      </c>
      <c r="EQ153" s="3">
        <v>0</v>
      </c>
      <c r="ER153" s="3">
        <v>3249.44</v>
      </c>
      <c r="ES153" s="3">
        <v>3249.44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Z153" s="3">
        <v>5</v>
      </c>
      <c r="FC153" s="3">
        <v>1</v>
      </c>
      <c r="FD153" s="3">
        <v>18</v>
      </c>
      <c r="FF153" s="3">
        <v>38244</v>
      </c>
      <c r="FQ153" s="3">
        <v>0</v>
      </c>
      <c r="FR153" s="3">
        <v>0</v>
      </c>
      <c r="FS153" s="3">
        <v>0</v>
      </c>
      <c r="FX153" s="3">
        <v>109</v>
      </c>
      <c r="FY153" s="3">
        <v>61</v>
      </c>
      <c r="GA153" s="3" t="s">
        <v>178</v>
      </c>
      <c r="GD153" s="3">
        <v>1</v>
      </c>
      <c r="GF153" s="3">
        <v>-2045684553</v>
      </c>
      <c r="GG153" s="3">
        <v>2</v>
      </c>
      <c r="GH153" s="3">
        <v>3</v>
      </c>
      <c r="GI153" s="3">
        <v>5</v>
      </c>
      <c r="GJ153" s="3">
        <v>0</v>
      </c>
      <c r="GK153" s="3">
        <v>0</v>
      </c>
      <c r="GL153" s="3">
        <f t="shared" si="93"/>
        <v>0</v>
      </c>
      <c r="GM153" s="3">
        <f t="shared" si="94"/>
        <v>63948.98</v>
      </c>
      <c r="GN153" s="3">
        <f t="shared" si="95"/>
        <v>63948.98</v>
      </c>
      <c r="GO153" s="3">
        <f t="shared" si="96"/>
        <v>0</v>
      </c>
      <c r="GP153" s="3">
        <f t="shared" si="97"/>
        <v>0</v>
      </c>
      <c r="GR153" s="3">
        <v>1</v>
      </c>
      <c r="GS153" s="3">
        <v>1</v>
      </c>
      <c r="GT153" s="3">
        <v>0</v>
      </c>
      <c r="GU153" s="3" t="s">
        <v>3</v>
      </c>
      <c r="GV153" s="3">
        <f t="shared" si="98"/>
        <v>0</v>
      </c>
      <c r="GW153" s="3">
        <v>1</v>
      </c>
      <c r="GX153" s="3">
        <f t="shared" si="99"/>
        <v>0</v>
      </c>
      <c r="HA153" s="3">
        <v>0</v>
      </c>
      <c r="HB153" s="3">
        <v>0</v>
      </c>
      <c r="HC153" s="3">
        <f t="shared" si="100"/>
        <v>0</v>
      </c>
      <c r="HE153" s="3" t="s">
        <v>37</v>
      </c>
      <c r="HF153" s="3" t="s">
        <v>38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5">
      <c r="A154" s="2">
        <v>18</v>
      </c>
      <c r="B154" s="2">
        <v>1</v>
      </c>
      <c r="C154" s="2">
        <v>259</v>
      </c>
      <c r="D154" s="2"/>
      <c r="E154" s="2" t="s">
        <v>208</v>
      </c>
      <c r="F154" s="2" t="s">
        <v>209</v>
      </c>
      <c r="G154" s="2" t="s">
        <v>210</v>
      </c>
      <c r="H154" s="2" t="s">
        <v>35</v>
      </c>
      <c r="I154" s="2">
        <f>I146*J154</f>
        <v>7</v>
      </c>
      <c r="J154" s="2">
        <v>20</v>
      </c>
      <c r="K154" s="2">
        <v>20</v>
      </c>
      <c r="L154" s="2"/>
      <c r="M154" s="2"/>
      <c r="N154" s="2"/>
      <c r="O154" s="2">
        <f t="shared" si="76"/>
        <v>24356.080000000002</v>
      </c>
      <c r="P154" s="2">
        <f t="shared" si="77"/>
        <v>24356.080000000002</v>
      </c>
      <c r="Q154" s="2">
        <f t="shared" si="145"/>
        <v>0</v>
      </c>
      <c r="R154" s="2">
        <f t="shared" si="146"/>
        <v>0</v>
      </c>
      <c r="S154" s="2">
        <f t="shared" si="78"/>
        <v>0</v>
      </c>
      <c r="T154" s="2">
        <f t="shared" si="79"/>
        <v>0</v>
      </c>
      <c r="U154" s="2">
        <f t="shared" si="80"/>
        <v>0</v>
      </c>
      <c r="V154" s="2">
        <f t="shared" si="81"/>
        <v>0</v>
      </c>
      <c r="W154" s="2">
        <f t="shared" si="82"/>
        <v>0</v>
      </c>
      <c r="X154" s="2">
        <f t="shared" si="147"/>
        <v>0</v>
      </c>
      <c r="Y154" s="2">
        <f t="shared" si="148"/>
        <v>0</v>
      </c>
      <c r="Z154" s="2"/>
      <c r="AA154" s="2">
        <v>86551701</v>
      </c>
      <c r="AB154" s="2">
        <f t="shared" si="83"/>
        <v>3479.44</v>
      </c>
      <c r="AC154" s="2">
        <f t="shared" si="149"/>
        <v>3479.44</v>
      </c>
      <c r="AD154" s="2">
        <f t="shared" si="150"/>
        <v>0</v>
      </c>
      <c r="AE154" s="2">
        <f t="shared" si="151"/>
        <v>0</v>
      </c>
      <c r="AF154" s="2">
        <f t="shared" si="152"/>
        <v>0</v>
      </c>
      <c r="AG154" s="2">
        <f t="shared" si="84"/>
        <v>0</v>
      </c>
      <c r="AH154" s="2">
        <f t="shared" si="153"/>
        <v>0</v>
      </c>
      <c r="AI154" s="2">
        <f t="shared" si="154"/>
        <v>0</v>
      </c>
      <c r="AJ154" s="2">
        <f t="shared" si="85"/>
        <v>0</v>
      </c>
      <c r="AK154" s="2">
        <v>3479.4399999999996</v>
      </c>
      <c r="AL154" s="2">
        <v>3479.4399999999996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109</v>
      </c>
      <c r="AU154" s="2">
        <v>61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1</v>
      </c>
      <c r="BJ154" s="2" t="s">
        <v>3</v>
      </c>
      <c r="BK154" s="2"/>
      <c r="BL154" s="2"/>
      <c r="BM154" s="2">
        <v>23</v>
      </c>
      <c r="BN154" s="2">
        <v>0</v>
      </c>
      <c r="BO154" s="2" t="s">
        <v>3</v>
      </c>
      <c r="BP154" s="2">
        <v>0</v>
      </c>
      <c r="BQ154" s="2">
        <v>30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109</v>
      </c>
      <c r="CA154" s="2">
        <v>61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86"/>
        <v>24356.080000000002</v>
      </c>
      <c r="CQ154" s="2">
        <f t="shared" si="87"/>
        <v>3479.44</v>
      </c>
      <c r="CR154" s="2">
        <f t="shared" si="155"/>
        <v>0</v>
      </c>
      <c r="CS154" s="2">
        <f t="shared" si="156"/>
        <v>0</v>
      </c>
      <c r="CT154" s="2">
        <f t="shared" si="88"/>
        <v>0</v>
      </c>
      <c r="CU154" s="2">
        <f t="shared" si="89"/>
        <v>0</v>
      </c>
      <c r="CV154" s="2">
        <f t="shared" si="90"/>
        <v>0</v>
      </c>
      <c r="CW154" s="2">
        <f t="shared" si="91"/>
        <v>0</v>
      </c>
      <c r="CX154" s="2">
        <f t="shared" si="92"/>
        <v>0</v>
      </c>
      <c r="CY154" s="2">
        <f t="shared" si="157"/>
        <v>0</v>
      </c>
      <c r="CZ154" s="2">
        <f t="shared" si="158"/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1010</v>
      </c>
      <c r="DV154" s="2" t="s">
        <v>35</v>
      </c>
      <c r="DW154" s="2" t="s">
        <v>35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85635395</v>
      </c>
      <c r="EF154" s="2">
        <v>30</v>
      </c>
      <c r="EG154" s="2" t="s">
        <v>28</v>
      </c>
      <c r="EH154" s="2">
        <v>0</v>
      </c>
      <c r="EI154" s="2" t="s">
        <v>3</v>
      </c>
      <c r="EJ154" s="2">
        <v>1</v>
      </c>
      <c r="EK154" s="2">
        <v>23</v>
      </c>
      <c r="EL154" s="2" t="s">
        <v>29</v>
      </c>
      <c r="EM154" s="2" t="s">
        <v>30</v>
      </c>
      <c r="EN154" s="2"/>
      <c r="EO154" s="2" t="s">
        <v>3</v>
      </c>
      <c r="EP154" s="2"/>
      <c r="EQ154" s="2">
        <v>0</v>
      </c>
      <c r="ER154" s="2">
        <v>0</v>
      </c>
      <c r="ES154" s="2">
        <v>3479.4399999999996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109</v>
      </c>
      <c r="FY154" s="2">
        <v>61</v>
      </c>
      <c r="FZ154" s="2"/>
      <c r="GA154" s="2" t="s">
        <v>211</v>
      </c>
      <c r="GB154" s="2"/>
      <c r="GC154" s="2"/>
      <c r="GD154" s="2">
        <v>1</v>
      </c>
      <c r="GE154" s="2"/>
      <c r="GF154" s="2">
        <v>464796560</v>
      </c>
      <c r="GG154" s="2">
        <v>2</v>
      </c>
      <c r="GH154" s="2">
        <v>4</v>
      </c>
      <c r="GI154" s="2">
        <v>-2</v>
      </c>
      <c r="GJ154" s="2">
        <v>0</v>
      </c>
      <c r="GK154" s="2">
        <v>0</v>
      </c>
      <c r="GL154" s="2">
        <f t="shared" si="93"/>
        <v>0</v>
      </c>
      <c r="GM154" s="2">
        <f t="shared" si="94"/>
        <v>24356.080000000002</v>
      </c>
      <c r="GN154" s="2">
        <f t="shared" si="95"/>
        <v>24356.080000000002</v>
      </c>
      <c r="GO154" s="2">
        <f t="shared" si="96"/>
        <v>0</v>
      </c>
      <c r="GP154" s="2">
        <f t="shared" si="97"/>
        <v>0</v>
      </c>
      <c r="GQ154" s="2"/>
      <c r="GR154" s="2">
        <v>0</v>
      </c>
      <c r="GS154" s="2">
        <v>2</v>
      </c>
      <c r="GT154" s="2">
        <v>0</v>
      </c>
      <c r="GU154" s="2" t="s">
        <v>3</v>
      </c>
      <c r="GV154" s="2">
        <f t="shared" si="98"/>
        <v>0</v>
      </c>
      <c r="GW154" s="2">
        <v>1</v>
      </c>
      <c r="GX154" s="2">
        <f t="shared" si="99"/>
        <v>0</v>
      </c>
      <c r="GY154" s="2"/>
      <c r="GZ154" s="2"/>
      <c r="HA154" s="2">
        <v>0</v>
      </c>
      <c r="HB154" s="2">
        <v>0</v>
      </c>
      <c r="HC154" s="2">
        <f t="shared" si="100"/>
        <v>0</v>
      </c>
      <c r="HD154" s="2"/>
      <c r="HE154" s="2" t="s">
        <v>37</v>
      </c>
      <c r="HF154" s="2" t="s">
        <v>38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5">
      <c r="A155" s="3">
        <v>18</v>
      </c>
      <c r="B155" s="3">
        <v>1</v>
      </c>
      <c r="C155" s="3">
        <v>275</v>
      </c>
      <c r="E155" s="3" t="s">
        <v>208</v>
      </c>
      <c r="F155" s="3" t="s">
        <v>209</v>
      </c>
      <c r="G155" s="3" t="s">
        <v>210</v>
      </c>
      <c r="H155" s="3" t="s">
        <v>35</v>
      </c>
      <c r="I155" s="3">
        <f>I147*J155</f>
        <v>7</v>
      </c>
      <c r="J155" s="3">
        <v>20</v>
      </c>
      <c r="K155" s="3">
        <v>20</v>
      </c>
      <c r="O155" s="3">
        <f t="shared" si="76"/>
        <v>239663.83</v>
      </c>
      <c r="P155" s="3">
        <f t="shared" si="77"/>
        <v>239663.83</v>
      </c>
      <c r="Q155" s="3">
        <f t="shared" si="145"/>
        <v>0</v>
      </c>
      <c r="R155" s="3">
        <f t="shared" si="146"/>
        <v>0</v>
      </c>
      <c r="S155" s="3">
        <f t="shared" si="78"/>
        <v>0</v>
      </c>
      <c r="T155" s="3">
        <f t="shared" si="79"/>
        <v>0</v>
      </c>
      <c r="U155" s="3">
        <f t="shared" si="80"/>
        <v>0</v>
      </c>
      <c r="V155" s="3">
        <f t="shared" si="81"/>
        <v>0</v>
      </c>
      <c r="W155" s="3">
        <f t="shared" si="82"/>
        <v>0</v>
      </c>
      <c r="X155" s="3">
        <f t="shared" si="147"/>
        <v>0</v>
      </c>
      <c r="Y155" s="3">
        <f t="shared" si="148"/>
        <v>0</v>
      </c>
      <c r="AA155" s="3">
        <v>86551703</v>
      </c>
      <c r="AB155" s="3">
        <f t="shared" si="83"/>
        <v>3479.44</v>
      </c>
      <c r="AC155" s="3">
        <f t="shared" si="149"/>
        <v>3479.44</v>
      </c>
      <c r="AD155" s="3">
        <f t="shared" si="150"/>
        <v>0</v>
      </c>
      <c r="AE155" s="3">
        <f t="shared" si="151"/>
        <v>0</v>
      </c>
      <c r="AF155" s="3">
        <f t="shared" si="152"/>
        <v>0</v>
      </c>
      <c r="AG155" s="3">
        <f t="shared" si="84"/>
        <v>0</v>
      </c>
      <c r="AH155" s="3">
        <f t="shared" si="153"/>
        <v>0</v>
      </c>
      <c r="AI155" s="3">
        <f t="shared" si="154"/>
        <v>0</v>
      </c>
      <c r="AJ155" s="3">
        <f t="shared" si="85"/>
        <v>0</v>
      </c>
      <c r="AK155" s="3">
        <v>3479.4399999999996</v>
      </c>
      <c r="AL155" s="3">
        <v>3479.4399999999996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109</v>
      </c>
      <c r="AU155" s="3">
        <v>61</v>
      </c>
      <c r="AV155" s="3">
        <v>1</v>
      </c>
      <c r="AW155" s="3">
        <v>1</v>
      </c>
      <c r="AZ155" s="3">
        <v>1</v>
      </c>
      <c r="BA155" s="3">
        <v>1</v>
      </c>
      <c r="BB155" s="3">
        <v>1</v>
      </c>
      <c r="BC155" s="3">
        <v>9.84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1</v>
      </c>
      <c r="BJ155" s="3" t="s">
        <v>3</v>
      </c>
      <c r="BM155" s="3">
        <v>23</v>
      </c>
      <c r="BN155" s="3">
        <v>0</v>
      </c>
      <c r="BO155" s="3" t="s">
        <v>3</v>
      </c>
      <c r="BP155" s="3">
        <v>0</v>
      </c>
      <c r="BQ155" s="3">
        <v>30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109</v>
      </c>
      <c r="CA155" s="3">
        <v>61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3</v>
      </c>
      <c r="CO155" s="3">
        <v>0</v>
      </c>
      <c r="CP155" s="3">
        <f t="shared" si="86"/>
        <v>239663.83</v>
      </c>
      <c r="CQ155" s="3">
        <f t="shared" si="87"/>
        <v>34237.69</v>
      </c>
      <c r="CR155" s="3">
        <f t="shared" si="155"/>
        <v>0</v>
      </c>
      <c r="CS155" s="3">
        <f t="shared" si="156"/>
        <v>0</v>
      </c>
      <c r="CT155" s="3">
        <f t="shared" si="88"/>
        <v>0</v>
      </c>
      <c r="CU155" s="3">
        <f t="shared" si="89"/>
        <v>0</v>
      </c>
      <c r="CV155" s="3">
        <f t="shared" si="90"/>
        <v>0</v>
      </c>
      <c r="CW155" s="3">
        <f t="shared" si="91"/>
        <v>0</v>
      </c>
      <c r="CX155" s="3">
        <f t="shared" si="92"/>
        <v>0</v>
      </c>
      <c r="CY155" s="3">
        <f t="shared" si="157"/>
        <v>0</v>
      </c>
      <c r="CZ155" s="3">
        <f t="shared" si="158"/>
        <v>0</v>
      </c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1010</v>
      </c>
      <c r="DV155" s="3" t="s">
        <v>35</v>
      </c>
      <c r="DW155" s="3" t="s">
        <v>35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85635395</v>
      </c>
      <c r="EF155" s="3">
        <v>30</v>
      </c>
      <c r="EG155" s="3" t="s">
        <v>28</v>
      </c>
      <c r="EH155" s="3">
        <v>0</v>
      </c>
      <c r="EI155" s="3" t="s">
        <v>3</v>
      </c>
      <c r="EJ155" s="3">
        <v>1</v>
      </c>
      <c r="EK155" s="3">
        <v>23</v>
      </c>
      <c r="EL155" s="3" t="s">
        <v>29</v>
      </c>
      <c r="EM155" s="3" t="s">
        <v>30</v>
      </c>
      <c r="EO155" s="3" t="s">
        <v>3</v>
      </c>
      <c r="EQ155" s="3">
        <v>0</v>
      </c>
      <c r="ER155" s="3">
        <v>3479.4399999999996</v>
      </c>
      <c r="ES155" s="3">
        <v>3479.4399999999996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Z155" s="3">
        <v>5</v>
      </c>
      <c r="FC155" s="3">
        <v>1</v>
      </c>
      <c r="FD155" s="3">
        <v>18</v>
      </c>
      <c r="FF155" s="3">
        <v>40951</v>
      </c>
      <c r="FQ155" s="3">
        <v>0</v>
      </c>
      <c r="FR155" s="3">
        <v>0</v>
      </c>
      <c r="FS155" s="3">
        <v>0</v>
      </c>
      <c r="FX155" s="3">
        <v>109</v>
      </c>
      <c r="FY155" s="3">
        <v>61</v>
      </c>
      <c r="GA155" s="3" t="s">
        <v>211</v>
      </c>
      <c r="GD155" s="3">
        <v>1</v>
      </c>
      <c r="GF155" s="3">
        <v>464796560</v>
      </c>
      <c r="GG155" s="3">
        <v>2</v>
      </c>
      <c r="GH155" s="3">
        <v>3</v>
      </c>
      <c r="GI155" s="3">
        <v>5</v>
      </c>
      <c r="GJ155" s="3">
        <v>0</v>
      </c>
      <c r="GK155" s="3">
        <v>0</v>
      </c>
      <c r="GL155" s="3">
        <f t="shared" si="93"/>
        <v>0</v>
      </c>
      <c r="GM155" s="3">
        <f t="shared" si="94"/>
        <v>239663.83</v>
      </c>
      <c r="GN155" s="3">
        <f t="shared" si="95"/>
        <v>239663.83</v>
      </c>
      <c r="GO155" s="3">
        <f t="shared" si="96"/>
        <v>0</v>
      </c>
      <c r="GP155" s="3">
        <f t="shared" si="97"/>
        <v>0</v>
      </c>
      <c r="GR155" s="3">
        <v>1</v>
      </c>
      <c r="GS155" s="3">
        <v>1</v>
      </c>
      <c r="GT155" s="3">
        <v>0</v>
      </c>
      <c r="GU155" s="3" t="s">
        <v>3</v>
      </c>
      <c r="GV155" s="3">
        <f t="shared" si="98"/>
        <v>0</v>
      </c>
      <c r="GW155" s="3">
        <v>1</v>
      </c>
      <c r="GX155" s="3">
        <f t="shared" si="99"/>
        <v>0</v>
      </c>
      <c r="HA155" s="3">
        <v>0</v>
      </c>
      <c r="HB155" s="3">
        <v>0</v>
      </c>
      <c r="HC155" s="3">
        <f t="shared" si="100"/>
        <v>0</v>
      </c>
      <c r="HE155" s="3" t="s">
        <v>37</v>
      </c>
      <c r="HF155" s="3" t="s">
        <v>38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5">
      <c r="A156" s="2">
        <v>18</v>
      </c>
      <c r="B156" s="2">
        <v>1</v>
      </c>
      <c r="C156" s="2">
        <v>262</v>
      </c>
      <c r="D156" s="2"/>
      <c r="E156" s="2" t="s">
        <v>212</v>
      </c>
      <c r="F156" s="2" t="s">
        <v>180</v>
      </c>
      <c r="G156" s="2" t="s">
        <v>181</v>
      </c>
      <c r="H156" s="2" t="s">
        <v>35</v>
      </c>
      <c r="I156" s="2">
        <f>I146*J156</f>
        <v>2.9999999999999996</v>
      </c>
      <c r="J156" s="2">
        <v>8.5714285714285712</v>
      </c>
      <c r="K156" s="2">
        <v>8.5714290000000002</v>
      </c>
      <c r="L156" s="2"/>
      <c r="M156" s="2"/>
      <c r="N156" s="2"/>
      <c r="O156" s="2">
        <f t="shared" ref="O156:O219" si="159">ROUND(CP156,2)</f>
        <v>18879.03</v>
      </c>
      <c r="P156" s="2">
        <f t="shared" ref="P156:P219" si="160">ROUND((ROUND((AC156*AW156*I156),2)*BC156),2)</f>
        <v>18879.03</v>
      </c>
      <c r="Q156" s="2">
        <f t="shared" si="145"/>
        <v>0</v>
      </c>
      <c r="R156" s="2">
        <f t="shared" si="146"/>
        <v>0</v>
      </c>
      <c r="S156" s="2">
        <f t="shared" ref="S156:S219" si="161">ROUND((ROUND((AF156*AV156*I156),2)*BA156),2)</f>
        <v>0</v>
      </c>
      <c r="T156" s="2">
        <f t="shared" ref="T156:T219" si="162">ROUND(CU156*I156,2)</f>
        <v>0</v>
      </c>
      <c r="U156" s="2">
        <f t="shared" ref="U156:U219" si="163">CV156*I156</f>
        <v>0</v>
      </c>
      <c r="V156" s="2">
        <f t="shared" ref="V156:V219" si="164">CW156*I156</f>
        <v>0</v>
      </c>
      <c r="W156" s="2">
        <f t="shared" ref="W156:W219" si="165">ROUND(CX156*I156,2)</f>
        <v>0</v>
      </c>
      <c r="X156" s="2">
        <f t="shared" si="147"/>
        <v>0</v>
      </c>
      <c r="Y156" s="2">
        <f t="shared" si="148"/>
        <v>0</v>
      </c>
      <c r="Z156" s="2"/>
      <c r="AA156" s="2">
        <v>86551701</v>
      </c>
      <c r="AB156" s="2">
        <f t="shared" ref="AB156:AB219" si="166">ROUND((AC156+AD156+AF156),6)</f>
        <v>6293.01</v>
      </c>
      <c r="AC156" s="2">
        <f t="shared" si="149"/>
        <v>6293.01</v>
      </c>
      <c r="AD156" s="2">
        <f t="shared" si="150"/>
        <v>0</v>
      </c>
      <c r="AE156" s="2">
        <f t="shared" si="151"/>
        <v>0</v>
      </c>
      <c r="AF156" s="2">
        <f t="shared" si="152"/>
        <v>0</v>
      </c>
      <c r="AG156" s="2">
        <f t="shared" ref="AG156:AG219" si="167">ROUND((AP156),6)</f>
        <v>0</v>
      </c>
      <c r="AH156" s="2">
        <f t="shared" si="153"/>
        <v>0</v>
      </c>
      <c r="AI156" s="2">
        <f t="shared" si="154"/>
        <v>0</v>
      </c>
      <c r="AJ156" s="2">
        <f t="shared" ref="AJ156:AJ219" si="168">(AS156)</f>
        <v>0</v>
      </c>
      <c r="AK156" s="2">
        <v>6293.01</v>
      </c>
      <c r="AL156" s="2">
        <v>6293.01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109</v>
      </c>
      <c r="AU156" s="2">
        <v>61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1</v>
      </c>
      <c r="BJ156" s="2" t="s">
        <v>3</v>
      </c>
      <c r="BK156" s="2"/>
      <c r="BL156" s="2"/>
      <c r="BM156" s="2">
        <v>23</v>
      </c>
      <c r="BN156" s="2">
        <v>0</v>
      </c>
      <c r="BO156" s="2" t="s">
        <v>3</v>
      </c>
      <c r="BP156" s="2">
        <v>0</v>
      </c>
      <c r="BQ156" s="2">
        <v>30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109</v>
      </c>
      <c r="CA156" s="2">
        <v>61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ref="CP156:CP219" si="169">(P156+Q156+S156)</f>
        <v>18879.03</v>
      </c>
      <c r="CQ156" s="2">
        <f t="shared" ref="CQ156:CQ219" si="170">ROUND((ROUND((AC156*AW156*1),2)*BC156),2)</f>
        <v>6293.01</v>
      </c>
      <c r="CR156" s="2">
        <f t="shared" si="155"/>
        <v>0</v>
      </c>
      <c r="CS156" s="2">
        <f t="shared" si="156"/>
        <v>0</v>
      </c>
      <c r="CT156" s="2">
        <f t="shared" ref="CT156:CT219" si="171">ROUND((ROUND((AF156*AV156*1),2)*BA156),2)</f>
        <v>0</v>
      </c>
      <c r="CU156" s="2">
        <f t="shared" ref="CU156:CU219" si="172">AG156</f>
        <v>0</v>
      </c>
      <c r="CV156" s="2">
        <f t="shared" ref="CV156:CV219" si="173">(AH156*AV156)</f>
        <v>0</v>
      </c>
      <c r="CW156" s="2">
        <f t="shared" ref="CW156:CW219" si="174">AI156</f>
        <v>0</v>
      </c>
      <c r="CX156" s="2">
        <f t="shared" ref="CX156:CX219" si="175">AJ156</f>
        <v>0</v>
      </c>
      <c r="CY156" s="2">
        <f t="shared" si="157"/>
        <v>0</v>
      </c>
      <c r="CZ156" s="2">
        <f t="shared" si="158"/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1010</v>
      </c>
      <c r="DV156" s="2" t="s">
        <v>35</v>
      </c>
      <c r="DW156" s="2" t="s">
        <v>35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85635395</v>
      </c>
      <c r="EF156" s="2">
        <v>30</v>
      </c>
      <c r="EG156" s="2" t="s">
        <v>28</v>
      </c>
      <c r="EH156" s="2">
        <v>0</v>
      </c>
      <c r="EI156" s="2" t="s">
        <v>3</v>
      </c>
      <c r="EJ156" s="2">
        <v>1</v>
      </c>
      <c r="EK156" s="2">
        <v>23</v>
      </c>
      <c r="EL156" s="2" t="s">
        <v>29</v>
      </c>
      <c r="EM156" s="2" t="s">
        <v>30</v>
      </c>
      <c r="EN156" s="2"/>
      <c r="EO156" s="2" t="s">
        <v>3</v>
      </c>
      <c r="EP156" s="2"/>
      <c r="EQ156" s="2">
        <v>0</v>
      </c>
      <c r="ER156" s="2">
        <v>0</v>
      </c>
      <c r="ES156" s="2">
        <v>6293.01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v>0</v>
      </c>
      <c r="FS156" s="2">
        <v>0</v>
      </c>
      <c r="FT156" s="2"/>
      <c r="FU156" s="2"/>
      <c r="FV156" s="2"/>
      <c r="FW156" s="2"/>
      <c r="FX156" s="2">
        <v>109</v>
      </c>
      <c r="FY156" s="2">
        <v>61</v>
      </c>
      <c r="FZ156" s="2"/>
      <c r="GA156" s="2" t="s">
        <v>182</v>
      </c>
      <c r="GB156" s="2"/>
      <c r="GC156" s="2"/>
      <c r="GD156" s="2">
        <v>1</v>
      </c>
      <c r="GE156" s="2"/>
      <c r="GF156" s="2">
        <v>-1466667291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ref="GL156:GL219" si="176">ROUND(IF(AND(BH156=3,BI156=3,FS156&lt;&gt;0),P156,0),2)</f>
        <v>0</v>
      </c>
      <c r="GM156" s="2">
        <f t="shared" ref="GM156:GM219" si="177">ROUND(O156+X156+Y156,2)+GX156</f>
        <v>18879.03</v>
      </c>
      <c r="GN156" s="2">
        <f t="shared" ref="GN156:GN219" si="178">IF(OR(BI156=0,BI156=1),GM156-GX156,0)</f>
        <v>18879.03</v>
      </c>
      <c r="GO156" s="2">
        <f t="shared" ref="GO156:GO219" si="179">IF(BI156=2,GM156-GX156,0)</f>
        <v>0</v>
      </c>
      <c r="GP156" s="2">
        <f t="shared" ref="GP156:GP219" si="180">IF(BI156=4,GM156-GX156,0)</f>
        <v>0</v>
      </c>
      <c r="GQ156" s="2"/>
      <c r="GR156" s="2">
        <v>0</v>
      </c>
      <c r="GS156" s="2">
        <v>2</v>
      </c>
      <c r="GT156" s="2">
        <v>0</v>
      </c>
      <c r="GU156" s="2" t="s">
        <v>3</v>
      </c>
      <c r="GV156" s="2">
        <f t="shared" ref="GV156:GV219" si="181">ROUND((GT156),6)</f>
        <v>0</v>
      </c>
      <c r="GW156" s="2">
        <v>1</v>
      </c>
      <c r="GX156" s="2">
        <f t="shared" ref="GX156:GX219" si="182">ROUND(HC156*I156,2)</f>
        <v>0</v>
      </c>
      <c r="GY156" s="2"/>
      <c r="GZ156" s="2"/>
      <c r="HA156" s="2">
        <v>0</v>
      </c>
      <c r="HB156" s="2">
        <v>0</v>
      </c>
      <c r="HC156" s="2">
        <f t="shared" ref="HC156:HC219" si="183">GV156*GW156</f>
        <v>0</v>
      </c>
      <c r="HD156" s="2"/>
      <c r="HE156" s="2" t="s">
        <v>37</v>
      </c>
      <c r="HF156" s="2" t="s">
        <v>38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5">
      <c r="A157" s="3">
        <v>18</v>
      </c>
      <c r="B157" s="3">
        <v>1</v>
      </c>
      <c r="C157" s="3">
        <v>278</v>
      </c>
      <c r="E157" s="3" t="s">
        <v>212</v>
      </c>
      <c r="F157" s="3" t="s">
        <v>180</v>
      </c>
      <c r="G157" s="3" t="s">
        <v>181</v>
      </c>
      <c r="H157" s="3" t="s">
        <v>35</v>
      </c>
      <c r="I157" s="3">
        <f>I147*J157</f>
        <v>2.9999999999999996</v>
      </c>
      <c r="J157" s="3">
        <v>8.5714285714285712</v>
      </c>
      <c r="K157" s="3">
        <v>8.5714290000000002</v>
      </c>
      <c r="O157" s="3">
        <f t="shared" si="159"/>
        <v>185769.66</v>
      </c>
      <c r="P157" s="3">
        <f t="shared" si="160"/>
        <v>185769.66</v>
      </c>
      <c r="Q157" s="3">
        <f t="shared" si="145"/>
        <v>0</v>
      </c>
      <c r="R157" s="3">
        <f t="shared" si="146"/>
        <v>0</v>
      </c>
      <c r="S157" s="3">
        <f t="shared" si="161"/>
        <v>0</v>
      </c>
      <c r="T157" s="3">
        <f t="shared" si="162"/>
        <v>0</v>
      </c>
      <c r="U157" s="3">
        <f t="shared" si="163"/>
        <v>0</v>
      </c>
      <c r="V157" s="3">
        <f t="shared" si="164"/>
        <v>0</v>
      </c>
      <c r="W157" s="3">
        <f t="shared" si="165"/>
        <v>0</v>
      </c>
      <c r="X157" s="3">
        <f t="shared" si="147"/>
        <v>0</v>
      </c>
      <c r="Y157" s="3">
        <f t="shared" si="148"/>
        <v>0</v>
      </c>
      <c r="AA157" s="3">
        <v>86551703</v>
      </c>
      <c r="AB157" s="3">
        <f t="shared" si="166"/>
        <v>6293.01</v>
      </c>
      <c r="AC157" s="3">
        <f t="shared" si="149"/>
        <v>6293.01</v>
      </c>
      <c r="AD157" s="3">
        <f t="shared" si="150"/>
        <v>0</v>
      </c>
      <c r="AE157" s="3">
        <f t="shared" si="151"/>
        <v>0</v>
      </c>
      <c r="AF157" s="3">
        <f t="shared" si="152"/>
        <v>0</v>
      </c>
      <c r="AG157" s="3">
        <f t="shared" si="167"/>
        <v>0</v>
      </c>
      <c r="AH157" s="3">
        <f t="shared" si="153"/>
        <v>0</v>
      </c>
      <c r="AI157" s="3">
        <f t="shared" si="154"/>
        <v>0</v>
      </c>
      <c r="AJ157" s="3">
        <f t="shared" si="168"/>
        <v>0</v>
      </c>
      <c r="AK157" s="3">
        <v>6293.01</v>
      </c>
      <c r="AL157" s="3">
        <v>6293.01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109</v>
      </c>
      <c r="AU157" s="3">
        <v>61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9.84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1</v>
      </c>
      <c r="BJ157" s="3" t="s">
        <v>3</v>
      </c>
      <c r="BM157" s="3">
        <v>23</v>
      </c>
      <c r="BN157" s="3">
        <v>0</v>
      </c>
      <c r="BO157" s="3" t="s">
        <v>3</v>
      </c>
      <c r="BP157" s="3">
        <v>0</v>
      </c>
      <c r="BQ157" s="3">
        <v>30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109</v>
      </c>
      <c r="CA157" s="3">
        <v>61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</v>
      </c>
      <c r="CO157" s="3">
        <v>0</v>
      </c>
      <c r="CP157" s="3">
        <f t="shared" si="169"/>
        <v>185769.66</v>
      </c>
      <c r="CQ157" s="3">
        <f t="shared" si="170"/>
        <v>61923.22</v>
      </c>
      <c r="CR157" s="3">
        <f t="shared" si="155"/>
        <v>0</v>
      </c>
      <c r="CS157" s="3">
        <f t="shared" si="156"/>
        <v>0</v>
      </c>
      <c r="CT157" s="3">
        <f t="shared" si="171"/>
        <v>0</v>
      </c>
      <c r="CU157" s="3">
        <f t="shared" si="172"/>
        <v>0</v>
      </c>
      <c r="CV157" s="3">
        <f t="shared" si="173"/>
        <v>0</v>
      </c>
      <c r="CW157" s="3">
        <f t="shared" si="174"/>
        <v>0</v>
      </c>
      <c r="CX157" s="3">
        <f t="shared" si="175"/>
        <v>0</v>
      </c>
      <c r="CY157" s="3">
        <f t="shared" si="157"/>
        <v>0</v>
      </c>
      <c r="CZ157" s="3">
        <f t="shared" si="158"/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1010</v>
      </c>
      <c r="DV157" s="3" t="s">
        <v>35</v>
      </c>
      <c r="DW157" s="3" t="s">
        <v>35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85635395</v>
      </c>
      <c r="EF157" s="3">
        <v>30</v>
      </c>
      <c r="EG157" s="3" t="s">
        <v>28</v>
      </c>
      <c r="EH157" s="3">
        <v>0</v>
      </c>
      <c r="EI157" s="3" t="s">
        <v>3</v>
      </c>
      <c r="EJ157" s="3">
        <v>1</v>
      </c>
      <c r="EK157" s="3">
        <v>23</v>
      </c>
      <c r="EL157" s="3" t="s">
        <v>29</v>
      </c>
      <c r="EM157" s="3" t="s">
        <v>30</v>
      </c>
      <c r="EO157" s="3" t="s">
        <v>3</v>
      </c>
      <c r="EQ157" s="3">
        <v>0</v>
      </c>
      <c r="ER157" s="3">
        <v>6293.01</v>
      </c>
      <c r="ES157" s="3">
        <v>6293.01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Z157" s="3">
        <v>5</v>
      </c>
      <c r="FC157" s="3">
        <v>1</v>
      </c>
      <c r="FD157" s="3">
        <v>18</v>
      </c>
      <c r="FF157" s="3">
        <v>74065</v>
      </c>
      <c r="FQ157" s="3">
        <v>0</v>
      </c>
      <c r="FR157" s="3">
        <v>0</v>
      </c>
      <c r="FS157" s="3">
        <v>0</v>
      </c>
      <c r="FX157" s="3">
        <v>109</v>
      </c>
      <c r="FY157" s="3">
        <v>61</v>
      </c>
      <c r="GA157" s="3" t="s">
        <v>182</v>
      </c>
      <c r="GD157" s="3">
        <v>1</v>
      </c>
      <c r="GF157" s="3">
        <v>-1466667291</v>
      </c>
      <c r="GG157" s="3">
        <v>2</v>
      </c>
      <c r="GH157" s="3">
        <v>3</v>
      </c>
      <c r="GI157" s="3">
        <v>5</v>
      </c>
      <c r="GJ157" s="3">
        <v>0</v>
      </c>
      <c r="GK157" s="3">
        <v>0</v>
      </c>
      <c r="GL157" s="3">
        <f t="shared" si="176"/>
        <v>0</v>
      </c>
      <c r="GM157" s="3">
        <f t="shared" si="177"/>
        <v>185769.66</v>
      </c>
      <c r="GN157" s="3">
        <f t="shared" si="178"/>
        <v>185769.66</v>
      </c>
      <c r="GO157" s="3">
        <f t="shared" si="179"/>
        <v>0</v>
      </c>
      <c r="GP157" s="3">
        <f t="shared" si="180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81"/>
        <v>0</v>
      </c>
      <c r="GW157" s="3">
        <v>1</v>
      </c>
      <c r="GX157" s="3">
        <f t="shared" si="182"/>
        <v>0</v>
      </c>
      <c r="HA157" s="3">
        <v>0</v>
      </c>
      <c r="HB157" s="3">
        <v>0</v>
      </c>
      <c r="HC157" s="3">
        <f t="shared" si="183"/>
        <v>0</v>
      </c>
      <c r="HE157" s="3" t="s">
        <v>37</v>
      </c>
      <c r="HF157" s="3" t="s">
        <v>38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5">
      <c r="A158" s="2">
        <v>18</v>
      </c>
      <c r="B158" s="2">
        <v>1</v>
      </c>
      <c r="C158" s="2">
        <v>260</v>
      </c>
      <c r="D158" s="2"/>
      <c r="E158" s="2" t="s">
        <v>213</v>
      </c>
      <c r="F158" s="2" t="s">
        <v>197</v>
      </c>
      <c r="G158" s="2" t="s">
        <v>198</v>
      </c>
      <c r="H158" s="2" t="s">
        <v>35</v>
      </c>
      <c r="I158" s="2">
        <f>I146*J158</f>
        <v>16</v>
      </c>
      <c r="J158" s="2">
        <v>45.714285714285715</v>
      </c>
      <c r="K158" s="2">
        <v>45.714286000000001</v>
      </c>
      <c r="L158" s="2"/>
      <c r="M158" s="2"/>
      <c r="N158" s="2"/>
      <c r="O158" s="2">
        <f t="shared" si="159"/>
        <v>63031.199999999997</v>
      </c>
      <c r="P158" s="2">
        <f t="shared" si="160"/>
        <v>63031.199999999997</v>
      </c>
      <c r="Q158" s="2">
        <f t="shared" si="145"/>
        <v>0</v>
      </c>
      <c r="R158" s="2">
        <f t="shared" si="146"/>
        <v>0</v>
      </c>
      <c r="S158" s="2">
        <f t="shared" si="161"/>
        <v>0</v>
      </c>
      <c r="T158" s="2">
        <f t="shared" si="162"/>
        <v>0</v>
      </c>
      <c r="U158" s="2">
        <f t="shared" si="163"/>
        <v>0</v>
      </c>
      <c r="V158" s="2">
        <f t="shared" si="164"/>
        <v>0</v>
      </c>
      <c r="W158" s="2">
        <f t="shared" si="165"/>
        <v>0</v>
      </c>
      <c r="X158" s="2">
        <f t="shared" si="147"/>
        <v>0</v>
      </c>
      <c r="Y158" s="2">
        <f t="shared" si="148"/>
        <v>0</v>
      </c>
      <c r="Z158" s="2"/>
      <c r="AA158" s="2">
        <v>86551701</v>
      </c>
      <c r="AB158" s="2">
        <f t="shared" si="166"/>
        <v>3939.45</v>
      </c>
      <c r="AC158" s="2">
        <f t="shared" si="149"/>
        <v>3939.45</v>
      </c>
      <c r="AD158" s="2">
        <f t="shared" si="150"/>
        <v>0</v>
      </c>
      <c r="AE158" s="2">
        <f t="shared" si="151"/>
        <v>0</v>
      </c>
      <c r="AF158" s="2">
        <f t="shared" si="152"/>
        <v>0</v>
      </c>
      <c r="AG158" s="2">
        <f t="shared" si="167"/>
        <v>0</v>
      </c>
      <c r="AH158" s="2">
        <f t="shared" si="153"/>
        <v>0</v>
      </c>
      <c r="AI158" s="2">
        <f t="shared" si="154"/>
        <v>0</v>
      </c>
      <c r="AJ158" s="2">
        <f t="shared" si="168"/>
        <v>0</v>
      </c>
      <c r="AK158" s="2">
        <v>3939.45</v>
      </c>
      <c r="AL158" s="2">
        <v>3939.45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109</v>
      </c>
      <c r="AU158" s="2">
        <v>61</v>
      </c>
      <c r="AV158" s="2">
        <v>1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3</v>
      </c>
      <c r="BI158" s="2">
        <v>1</v>
      </c>
      <c r="BJ158" s="2" t="s">
        <v>3</v>
      </c>
      <c r="BK158" s="2"/>
      <c r="BL158" s="2"/>
      <c r="BM158" s="2">
        <v>23</v>
      </c>
      <c r="BN158" s="2">
        <v>0</v>
      </c>
      <c r="BO158" s="2" t="s">
        <v>3</v>
      </c>
      <c r="BP158" s="2">
        <v>0</v>
      </c>
      <c r="BQ158" s="2">
        <v>30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109</v>
      </c>
      <c r="CA158" s="2">
        <v>61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3</v>
      </c>
      <c r="CO158" s="2">
        <v>0</v>
      </c>
      <c r="CP158" s="2">
        <f t="shared" si="169"/>
        <v>63031.199999999997</v>
      </c>
      <c r="CQ158" s="2">
        <f t="shared" si="170"/>
        <v>3939.45</v>
      </c>
      <c r="CR158" s="2">
        <f t="shared" si="155"/>
        <v>0</v>
      </c>
      <c r="CS158" s="2">
        <f t="shared" si="156"/>
        <v>0</v>
      </c>
      <c r="CT158" s="2">
        <f t="shared" si="171"/>
        <v>0</v>
      </c>
      <c r="CU158" s="2">
        <f t="shared" si="172"/>
        <v>0</v>
      </c>
      <c r="CV158" s="2">
        <f t="shared" si="173"/>
        <v>0</v>
      </c>
      <c r="CW158" s="2">
        <f t="shared" si="174"/>
        <v>0</v>
      </c>
      <c r="CX158" s="2">
        <f t="shared" si="175"/>
        <v>0</v>
      </c>
      <c r="CY158" s="2">
        <f t="shared" si="157"/>
        <v>0</v>
      </c>
      <c r="CZ158" s="2">
        <f t="shared" si="158"/>
        <v>0</v>
      </c>
      <c r="DA158" s="2"/>
      <c r="DB158" s="2"/>
      <c r="DC158" s="2" t="s">
        <v>3</v>
      </c>
      <c r="DD158" s="2" t="s">
        <v>3</v>
      </c>
      <c r="DE158" s="2" t="s">
        <v>3</v>
      </c>
      <c r="DF158" s="2" t="s">
        <v>3</v>
      </c>
      <c r="DG158" s="2" t="s">
        <v>3</v>
      </c>
      <c r="DH158" s="2" t="s">
        <v>3</v>
      </c>
      <c r="DI158" s="2" t="s">
        <v>3</v>
      </c>
      <c r="DJ158" s="2" t="s">
        <v>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1010</v>
      </c>
      <c r="DV158" s="2" t="s">
        <v>35</v>
      </c>
      <c r="DW158" s="2" t="s">
        <v>35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85635395</v>
      </c>
      <c r="EF158" s="2">
        <v>30</v>
      </c>
      <c r="EG158" s="2" t="s">
        <v>28</v>
      </c>
      <c r="EH158" s="2">
        <v>0</v>
      </c>
      <c r="EI158" s="2" t="s">
        <v>3</v>
      </c>
      <c r="EJ158" s="2">
        <v>1</v>
      </c>
      <c r="EK158" s="2">
        <v>23</v>
      </c>
      <c r="EL158" s="2" t="s">
        <v>29</v>
      </c>
      <c r="EM158" s="2" t="s">
        <v>30</v>
      </c>
      <c r="EN158" s="2"/>
      <c r="EO158" s="2" t="s">
        <v>3</v>
      </c>
      <c r="EP158" s="2"/>
      <c r="EQ158" s="2">
        <v>0</v>
      </c>
      <c r="ER158" s="2">
        <v>0</v>
      </c>
      <c r="ES158" s="2">
        <v>3939.45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109</v>
      </c>
      <c r="FY158" s="2">
        <v>61</v>
      </c>
      <c r="FZ158" s="2"/>
      <c r="GA158" s="2" t="s">
        <v>199</v>
      </c>
      <c r="GB158" s="2"/>
      <c r="GC158" s="2"/>
      <c r="GD158" s="2">
        <v>1</v>
      </c>
      <c r="GE158" s="2"/>
      <c r="GF158" s="2">
        <v>1244722985</v>
      </c>
      <c r="GG158" s="2">
        <v>2</v>
      </c>
      <c r="GH158" s="2">
        <v>4</v>
      </c>
      <c r="GI158" s="2">
        <v>-2</v>
      </c>
      <c r="GJ158" s="2">
        <v>0</v>
      </c>
      <c r="GK158" s="2">
        <v>0</v>
      </c>
      <c r="GL158" s="2">
        <f t="shared" si="176"/>
        <v>0</v>
      </c>
      <c r="GM158" s="2">
        <f t="shared" si="177"/>
        <v>63031.199999999997</v>
      </c>
      <c r="GN158" s="2">
        <f t="shared" si="178"/>
        <v>63031.199999999997</v>
      </c>
      <c r="GO158" s="2">
        <f t="shared" si="179"/>
        <v>0</v>
      </c>
      <c r="GP158" s="2">
        <f t="shared" si="180"/>
        <v>0</v>
      </c>
      <c r="GQ158" s="2"/>
      <c r="GR158" s="2">
        <v>0</v>
      </c>
      <c r="GS158" s="2">
        <v>2</v>
      </c>
      <c r="GT158" s="2">
        <v>0</v>
      </c>
      <c r="GU158" s="2" t="s">
        <v>3</v>
      </c>
      <c r="GV158" s="2">
        <f t="shared" si="181"/>
        <v>0</v>
      </c>
      <c r="GW158" s="2">
        <v>1</v>
      </c>
      <c r="GX158" s="2">
        <f t="shared" si="182"/>
        <v>0</v>
      </c>
      <c r="GY158" s="2"/>
      <c r="GZ158" s="2"/>
      <c r="HA158" s="2">
        <v>0</v>
      </c>
      <c r="HB158" s="2">
        <v>0</v>
      </c>
      <c r="HC158" s="2">
        <f t="shared" si="183"/>
        <v>0</v>
      </c>
      <c r="HD158" s="2"/>
      <c r="HE158" s="2" t="s">
        <v>37</v>
      </c>
      <c r="HF158" s="2" t="s">
        <v>38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5">
      <c r="A159" s="3">
        <v>18</v>
      </c>
      <c r="B159" s="3">
        <v>1</v>
      </c>
      <c r="C159" s="3">
        <v>276</v>
      </c>
      <c r="E159" s="3" t="s">
        <v>213</v>
      </c>
      <c r="F159" s="3" t="s">
        <v>197</v>
      </c>
      <c r="G159" s="3" t="s">
        <v>198</v>
      </c>
      <c r="H159" s="3" t="s">
        <v>35</v>
      </c>
      <c r="I159" s="3">
        <f>I147*J159</f>
        <v>16</v>
      </c>
      <c r="J159" s="3">
        <v>45.714285714285715</v>
      </c>
      <c r="K159" s="3">
        <v>45.714286000000001</v>
      </c>
      <c r="O159" s="3">
        <f t="shared" si="159"/>
        <v>620227.01</v>
      </c>
      <c r="P159" s="3">
        <f t="shared" si="160"/>
        <v>620227.01</v>
      </c>
      <c r="Q159" s="3">
        <f t="shared" si="145"/>
        <v>0</v>
      </c>
      <c r="R159" s="3">
        <f t="shared" si="146"/>
        <v>0</v>
      </c>
      <c r="S159" s="3">
        <f t="shared" si="161"/>
        <v>0</v>
      </c>
      <c r="T159" s="3">
        <f t="shared" si="162"/>
        <v>0</v>
      </c>
      <c r="U159" s="3">
        <f t="shared" si="163"/>
        <v>0</v>
      </c>
      <c r="V159" s="3">
        <f t="shared" si="164"/>
        <v>0</v>
      </c>
      <c r="W159" s="3">
        <f t="shared" si="165"/>
        <v>0</v>
      </c>
      <c r="X159" s="3">
        <f t="shared" si="147"/>
        <v>0</v>
      </c>
      <c r="Y159" s="3">
        <f t="shared" si="148"/>
        <v>0</v>
      </c>
      <c r="AA159" s="3">
        <v>86551703</v>
      </c>
      <c r="AB159" s="3">
        <f t="shared" si="166"/>
        <v>3939.45</v>
      </c>
      <c r="AC159" s="3">
        <f t="shared" si="149"/>
        <v>3939.45</v>
      </c>
      <c r="AD159" s="3">
        <f t="shared" si="150"/>
        <v>0</v>
      </c>
      <c r="AE159" s="3">
        <f t="shared" si="151"/>
        <v>0</v>
      </c>
      <c r="AF159" s="3">
        <f t="shared" si="152"/>
        <v>0</v>
      </c>
      <c r="AG159" s="3">
        <f t="shared" si="167"/>
        <v>0</v>
      </c>
      <c r="AH159" s="3">
        <f t="shared" si="153"/>
        <v>0</v>
      </c>
      <c r="AI159" s="3">
        <f t="shared" si="154"/>
        <v>0</v>
      </c>
      <c r="AJ159" s="3">
        <f t="shared" si="168"/>
        <v>0</v>
      </c>
      <c r="AK159" s="3">
        <v>3939.45</v>
      </c>
      <c r="AL159" s="3">
        <v>3939.45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109</v>
      </c>
      <c r="AU159" s="3">
        <v>61</v>
      </c>
      <c r="AV159" s="3">
        <v>1</v>
      </c>
      <c r="AW159" s="3">
        <v>1</v>
      </c>
      <c r="AZ159" s="3">
        <v>1</v>
      </c>
      <c r="BA159" s="3">
        <v>1</v>
      </c>
      <c r="BB159" s="3">
        <v>1</v>
      </c>
      <c r="BC159" s="3">
        <v>9.84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3</v>
      </c>
      <c r="BI159" s="3">
        <v>1</v>
      </c>
      <c r="BJ159" s="3" t="s">
        <v>3</v>
      </c>
      <c r="BM159" s="3">
        <v>23</v>
      </c>
      <c r="BN159" s="3">
        <v>0</v>
      </c>
      <c r="BO159" s="3" t="s">
        <v>3</v>
      </c>
      <c r="BP159" s="3">
        <v>0</v>
      </c>
      <c r="BQ159" s="3">
        <v>30</v>
      </c>
      <c r="BR159" s="3">
        <v>0</v>
      </c>
      <c r="BS159" s="3">
        <v>1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109</v>
      </c>
      <c r="CA159" s="3">
        <v>61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3</v>
      </c>
      <c r="CO159" s="3">
        <v>0</v>
      </c>
      <c r="CP159" s="3">
        <f t="shared" si="169"/>
        <v>620227.01</v>
      </c>
      <c r="CQ159" s="3">
        <f t="shared" si="170"/>
        <v>38764.19</v>
      </c>
      <c r="CR159" s="3">
        <f t="shared" si="155"/>
        <v>0</v>
      </c>
      <c r="CS159" s="3">
        <f t="shared" si="156"/>
        <v>0</v>
      </c>
      <c r="CT159" s="3">
        <f t="shared" si="171"/>
        <v>0</v>
      </c>
      <c r="CU159" s="3">
        <f t="shared" si="172"/>
        <v>0</v>
      </c>
      <c r="CV159" s="3">
        <f t="shared" si="173"/>
        <v>0</v>
      </c>
      <c r="CW159" s="3">
        <f t="shared" si="174"/>
        <v>0</v>
      </c>
      <c r="CX159" s="3">
        <f t="shared" si="175"/>
        <v>0</v>
      </c>
      <c r="CY159" s="3">
        <f t="shared" si="157"/>
        <v>0</v>
      </c>
      <c r="CZ159" s="3">
        <f t="shared" si="158"/>
        <v>0</v>
      </c>
      <c r="DC159" s="3" t="s">
        <v>3</v>
      </c>
      <c r="DD159" s="3" t="s">
        <v>3</v>
      </c>
      <c r="DE159" s="3" t="s">
        <v>3</v>
      </c>
      <c r="DF159" s="3" t="s">
        <v>3</v>
      </c>
      <c r="DG159" s="3" t="s">
        <v>3</v>
      </c>
      <c r="DH159" s="3" t="s">
        <v>3</v>
      </c>
      <c r="DI159" s="3" t="s">
        <v>3</v>
      </c>
      <c r="DJ159" s="3" t="s">
        <v>3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1010</v>
      </c>
      <c r="DV159" s="3" t="s">
        <v>35</v>
      </c>
      <c r="DW159" s="3" t="s">
        <v>35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85635395</v>
      </c>
      <c r="EF159" s="3">
        <v>30</v>
      </c>
      <c r="EG159" s="3" t="s">
        <v>28</v>
      </c>
      <c r="EH159" s="3">
        <v>0</v>
      </c>
      <c r="EI159" s="3" t="s">
        <v>3</v>
      </c>
      <c r="EJ159" s="3">
        <v>1</v>
      </c>
      <c r="EK159" s="3">
        <v>23</v>
      </c>
      <c r="EL159" s="3" t="s">
        <v>29</v>
      </c>
      <c r="EM159" s="3" t="s">
        <v>30</v>
      </c>
      <c r="EO159" s="3" t="s">
        <v>3</v>
      </c>
      <c r="EQ159" s="3">
        <v>0</v>
      </c>
      <c r="ER159" s="3">
        <v>3939.45</v>
      </c>
      <c r="ES159" s="3">
        <v>3939.45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Z159" s="3">
        <v>5</v>
      </c>
      <c r="FC159" s="3">
        <v>1</v>
      </c>
      <c r="FD159" s="3">
        <v>18</v>
      </c>
      <c r="FF159" s="3">
        <v>46365</v>
      </c>
      <c r="FQ159" s="3">
        <v>0</v>
      </c>
      <c r="FR159" s="3">
        <v>0</v>
      </c>
      <c r="FS159" s="3">
        <v>0</v>
      </c>
      <c r="FX159" s="3">
        <v>109</v>
      </c>
      <c r="FY159" s="3">
        <v>61</v>
      </c>
      <c r="GA159" s="3" t="s">
        <v>199</v>
      </c>
      <c r="GD159" s="3">
        <v>1</v>
      </c>
      <c r="GF159" s="3">
        <v>1244722985</v>
      </c>
      <c r="GG159" s="3">
        <v>2</v>
      </c>
      <c r="GH159" s="3">
        <v>3</v>
      </c>
      <c r="GI159" s="3">
        <v>5</v>
      </c>
      <c r="GJ159" s="3">
        <v>0</v>
      </c>
      <c r="GK159" s="3">
        <v>0</v>
      </c>
      <c r="GL159" s="3">
        <f t="shared" si="176"/>
        <v>0</v>
      </c>
      <c r="GM159" s="3">
        <f t="shared" si="177"/>
        <v>620227.01</v>
      </c>
      <c r="GN159" s="3">
        <f t="shared" si="178"/>
        <v>620227.01</v>
      </c>
      <c r="GO159" s="3">
        <f t="shared" si="179"/>
        <v>0</v>
      </c>
      <c r="GP159" s="3">
        <f t="shared" si="180"/>
        <v>0</v>
      </c>
      <c r="GR159" s="3">
        <v>1</v>
      </c>
      <c r="GS159" s="3">
        <v>1</v>
      </c>
      <c r="GT159" s="3">
        <v>0</v>
      </c>
      <c r="GU159" s="3" t="s">
        <v>3</v>
      </c>
      <c r="GV159" s="3">
        <f t="shared" si="181"/>
        <v>0</v>
      </c>
      <c r="GW159" s="3">
        <v>1</v>
      </c>
      <c r="GX159" s="3">
        <f t="shared" si="182"/>
        <v>0</v>
      </c>
      <c r="HA159" s="3">
        <v>0</v>
      </c>
      <c r="HB159" s="3">
        <v>0</v>
      </c>
      <c r="HC159" s="3">
        <f t="shared" si="183"/>
        <v>0</v>
      </c>
      <c r="HE159" s="3" t="s">
        <v>37</v>
      </c>
      <c r="HF159" s="3" t="s">
        <v>38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5">
      <c r="A160" s="2">
        <v>18</v>
      </c>
      <c r="B160" s="2">
        <v>1</v>
      </c>
      <c r="C160" s="2">
        <v>261</v>
      </c>
      <c r="D160" s="2"/>
      <c r="E160" s="2" t="s">
        <v>214</v>
      </c>
      <c r="F160" s="2" t="s">
        <v>192</v>
      </c>
      <c r="G160" s="2" t="s">
        <v>193</v>
      </c>
      <c r="H160" s="2" t="s">
        <v>35</v>
      </c>
      <c r="I160" s="2">
        <f>I146*J160</f>
        <v>1</v>
      </c>
      <c r="J160" s="2">
        <v>2.8571428571428572</v>
      </c>
      <c r="K160" s="2">
        <v>2.8571430000000002</v>
      </c>
      <c r="L160" s="2"/>
      <c r="M160" s="2"/>
      <c r="N160" s="2"/>
      <c r="O160" s="2">
        <f t="shared" si="159"/>
        <v>5089.46</v>
      </c>
      <c r="P160" s="2">
        <f t="shared" si="160"/>
        <v>5089.46</v>
      </c>
      <c r="Q160" s="2">
        <f t="shared" si="145"/>
        <v>0</v>
      </c>
      <c r="R160" s="2">
        <f t="shared" si="146"/>
        <v>0</v>
      </c>
      <c r="S160" s="2">
        <f t="shared" si="161"/>
        <v>0</v>
      </c>
      <c r="T160" s="2">
        <f t="shared" si="162"/>
        <v>0</v>
      </c>
      <c r="U160" s="2">
        <f t="shared" si="163"/>
        <v>0</v>
      </c>
      <c r="V160" s="2">
        <f t="shared" si="164"/>
        <v>0</v>
      </c>
      <c r="W160" s="2">
        <f t="shared" si="165"/>
        <v>0</v>
      </c>
      <c r="X160" s="2">
        <f t="shared" si="147"/>
        <v>0</v>
      </c>
      <c r="Y160" s="2">
        <f t="shared" si="148"/>
        <v>0</v>
      </c>
      <c r="Z160" s="2"/>
      <c r="AA160" s="2">
        <v>86551701</v>
      </c>
      <c r="AB160" s="2">
        <f t="shared" si="166"/>
        <v>5089.46</v>
      </c>
      <c r="AC160" s="2">
        <f t="shared" si="149"/>
        <v>5089.46</v>
      </c>
      <c r="AD160" s="2">
        <f t="shared" si="150"/>
        <v>0</v>
      </c>
      <c r="AE160" s="2">
        <f t="shared" si="151"/>
        <v>0</v>
      </c>
      <c r="AF160" s="2">
        <f t="shared" si="152"/>
        <v>0</v>
      </c>
      <c r="AG160" s="2">
        <f t="shared" si="167"/>
        <v>0</v>
      </c>
      <c r="AH160" s="2">
        <f t="shared" si="153"/>
        <v>0</v>
      </c>
      <c r="AI160" s="2">
        <f t="shared" si="154"/>
        <v>0</v>
      </c>
      <c r="AJ160" s="2">
        <f t="shared" si="168"/>
        <v>0</v>
      </c>
      <c r="AK160" s="2">
        <v>5089.46</v>
      </c>
      <c r="AL160" s="2">
        <v>5089.46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109</v>
      </c>
      <c r="AU160" s="2">
        <v>61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1</v>
      </c>
      <c r="BJ160" s="2" t="s">
        <v>3</v>
      </c>
      <c r="BK160" s="2"/>
      <c r="BL160" s="2"/>
      <c r="BM160" s="2">
        <v>23</v>
      </c>
      <c r="BN160" s="2">
        <v>0</v>
      </c>
      <c r="BO160" s="2" t="s">
        <v>3</v>
      </c>
      <c r="BP160" s="2">
        <v>0</v>
      </c>
      <c r="BQ160" s="2">
        <v>30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109</v>
      </c>
      <c r="CA160" s="2">
        <v>61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69"/>
        <v>5089.46</v>
      </c>
      <c r="CQ160" s="2">
        <f t="shared" si="170"/>
        <v>5089.46</v>
      </c>
      <c r="CR160" s="2">
        <f t="shared" si="155"/>
        <v>0</v>
      </c>
      <c r="CS160" s="2">
        <f t="shared" si="156"/>
        <v>0</v>
      </c>
      <c r="CT160" s="2">
        <f t="shared" si="171"/>
        <v>0</v>
      </c>
      <c r="CU160" s="2">
        <f t="shared" si="172"/>
        <v>0</v>
      </c>
      <c r="CV160" s="2">
        <f t="shared" si="173"/>
        <v>0</v>
      </c>
      <c r="CW160" s="2">
        <f t="shared" si="174"/>
        <v>0</v>
      </c>
      <c r="CX160" s="2">
        <f t="shared" si="175"/>
        <v>0</v>
      </c>
      <c r="CY160" s="2">
        <f t="shared" si="157"/>
        <v>0</v>
      </c>
      <c r="CZ160" s="2">
        <f t="shared" si="158"/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1010</v>
      </c>
      <c r="DV160" s="2" t="s">
        <v>35</v>
      </c>
      <c r="DW160" s="2" t="s">
        <v>35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85635395</v>
      </c>
      <c r="EF160" s="2">
        <v>30</v>
      </c>
      <c r="EG160" s="2" t="s">
        <v>28</v>
      </c>
      <c r="EH160" s="2">
        <v>0</v>
      </c>
      <c r="EI160" s="2" t="s">
        <v>3</v>
      </c>
      <c r="EJ160" s="2">
        <v>1</v>
      </c>
      <c r="EK160" s="2">
        <v>23</v>
      </c>
      <c r="EL160" s="2" t="s">
        <v>29</v>
      </c>
      <c r="EM160" s="2" t="s">
        <v>30</v>
      </c>
      <c r="EN160" s="2"/>
      <c r="EO160" s="2" t="s">
        <v>3</v>
      </c>
      <c r="EP160" s="2"/>
      <c r="EQ160" s="2">
        <v>0</v>
      </c>
      <c r="ER160" s="2">
        <v>0</v>
      </c>
      <c r="ES160" s="2">
        <v>5089.46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v>0</v>
      </c>
      <c r="FS160" s="2">
        <v>0</v>
      </c>
      <c r="FT160" s="2"/>
      <c r="FU160" s="2"/>
      <c r="FV160" s="2"/>
      <c r="FW160" s="2"/>
      <c r="FX160" s="2">
        <v>109</v>
      </c>
      <c r="FY160" s="2">
        <v>61</v>
      </c>
      <c r="FZ160" s="2"/>
      <c r="GA160" s="2" t="s">
        <v>194</v>
      </c>
      <c r="GB160" s="2"/>
      <c r="GC160" s="2"/>
      <c r="GD160" s="2">
        <v>1</v>
      </c>
      <c r="GE160" s="2"/>
      <c r="GF160" s="2">
        <v>218024628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76"/>
        <v>0</v>
      </c>
      <c r="GM160" s="2">
        <f t="shared" si="177"/>
        <v>5089.46</v>
      </c>
      <c r="GN160" s="2">
        <f t="shared" si="178"/>
        <v>5089.46</v>
      </c>
      <c r="GO160" s="2">
        <f t="shared" si="179"/>
        <v>0</v>
      </c>
      <c r="GP160" s="2">
        <f t="shared" si="180"/>
        <v>0</v>
      </c>
      <c r="GQ160" s="2"/>
      <c r="GR160" s="2">
        <v>0</v>
      </c>
      <c r="GS160" s="2">
        <v>2</v>
      </c>
      <c r="GT160" s="2">
        <v>0</v>
      </c>
      <c r="GU160" s="2" t="s">
        <v>3</v>
      </c>
      <c r="GV160" s="2">
        <f t="shared" si="181"/>
        <v>0</v>
      </c>
      <c r="GW160" s="2">
        <v>1</v>
      </c>
      <c r="GX160" s="2">
        <f t="shared" si="182"/>
        <v>0</v>
      </c>
      <c r="GY160" s="2"/>
      <c r="GZ160" s="2"/>
      <c r="HA160" s="2">
        <v>0</v>
      </c>
      <c r="HB160" s="2">
        <v>0</v>
      </c>
      <c r="HC160" s="2">
        <f t="shared" si="183"/>
        <v>0</v>
      </c>
      <c r="HD160" s="2"/>
      <c r="HE160" s="2" t="s">
        <v>37</v>
      </c>
      <c r="HF160" s="2" t="s">
        <v>38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5">
      <c r="A161" s="3">
        <v>18</v>
      </c>
      <c r="B161" s="3">
        <v>1</v>
      </c>
      <c r="C161" s="3">
        <v>277</v>
      </c>
      <c r="E161" s="3" t="s">
        <v>214</v>
      </c>
      <c r="F161" s="3" t="s">
        <v>192</v>
      </c>
      <c r="G161" s="3" t="s">
        <v>193</v>
      </c>
      <c r="H161" s="3" t="s">
        <v>35</v>
      </c>
      <c r="I161" s="3">
        <f>I147*J161</f>
        <v>1</v>
      </c>
      <c r="J161" s="3">
        <v>2.8571428571428572</v>
      </c>
      <c r="K161" s="3">
        <v>2.8571430000000002</v>
      </c>
      <c r="O161" s="3">
        <f t="shared" si="159"/>
        <v>50080.29</v>
      </c>
      <c r="P161" s="3">
        <f t="shared" si="160"/>
        <v>50080.29</v>
      </c>
      <c r="Q161" s="3">
        <f t="shared" si="145"/>
        <v>0</v>
      </c>
      <c r="R161" s="3">
        <f t="shared" si="146"/>
        <v>0</v>
      </c>
      <c r="S161" s="3">
        <f t="shared" si="161"/>
        <v>0</v>
      </c>
      <c r="T161" s="3">
        <f t="shared" si="162"/>
        <v>0</v>
      </c>
      <c r="U161" s="3">
        <f t="shared" si="163"/>
        <v>0</v>
      </c>
      <c r="V161" s="3">
        <f t="shared" si="164"/>
        <v>0</v>
      </c>
      <c r="W161" s="3">
        <f t="shared" si="165"/>
        <v>0</v>
      </c>
      <c r="X161" s="3">
        <f t="shared" si="147"/>
        <v>0</v>
      </c>
      <c r="Y161" s="3">
        <f t="shared" si="148"/>
        <v>0</v>
      </c>
      <c r="AA161" s="3">
        <v>86551703</v>
      </c>
      <c r="AB161" s="3">
        <f t="shared" si="166"/>
        <v>5089.46</v>
      </c>
      <c r="AC161" s="3">
        <f t="shared" si="149"/>
        <v>5089.46</v>
      </c>
      <c r="AD161" s="3">
        <f t="shared" si="150"/>
        <v>0</v>
      </c>
      <c r="AE161" s="3">
        <f t="shared" si="151"/>
        <v>0</v>
      </c>
      <c r="AF161" s="3">
        <f t="shared" si="152"/>
        <v>0</v>
      </c>
      <c r="AG161" s="3">
        <f t="shared" si="167"/>
        <v>0</v>
      </c>
      <c r="AH161" s="3">
        <f t="shared" si="153"/>
        <v>0</v>
      </c>
      <c r="AI161" s="3">
        <f t="shared" si="154"/>
        <v>0</v>
      </c>
      <c r="AJ161" s="3">
        <f t="shared" si="168"/>
        <v>0</v>
      </c>
      <c r="AK161" s="3">
        <v>5089.46</v>
      </c>
      <c r="AL161" s="3">
        <v>5089.46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109</v>
      </c>
      <c r="AU161" s="3">
        <v>61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9.84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1</v>
      </c>
      <c r="BJ161" s="3" t="s">
        <v>3</v>
      </c>
      <c r="BM161" s="3">
        <v>23</v>
      </c>
      <c r="BN161" s="3">
        <v>0</v>
      </c>
      <c r="BO161" s="3" t="s">
        <v>3</v>
      </c>
      <c r="BP161" s="3">
        <v>0</v>
      </c>
      <c r="BQ161" s="3">
        <v>30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109</v>
      </c>
      <c r="CA161" s="3">
        <v>61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69"/>
        <v>50080.29</v>
      </c>
      <c r="CQ161" s="3">
        <f t="shared" si="170"/>
        <v>50080.29</v>
      </c>
      <c r="CR161" s="3">
        <f t="shared" si="155"/>
        <v>0</v>
      </c>
      <c r="CS161" s="3">
        <f t="shared" si="156"/>
        <v>0</v>
      </c>
      <c r="CT161" s="3">
        <f t="shared" si="171"/>
        <v>0</v>
      </c>
      <c r="CU161" s="3">
        <f t="shared" si="172"/>
        <v>0</v>
      </c>
      <c r="CV161" s="3">
        <f t="shared" si="173"/>
        <v>0</v>
      </c>
      <c r="CW161" s="3">
        <f t="shared" si="174"/>
        <v>0</v>
      </c>
      <c r="CX161" s="3">
        <f t="shared" si="175"/>
        <v>0</v>
      </c>
      <c r="CY161" s="3">
        <f t="shared" si="157"/>
        <v>0</v>
      </c>
      <c r="CZ161" s="3">
        <f t="shared" si="158"/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1010</v>
      </c>
      <c r="DV161" s="3" t="s">
        <v>35</v>
      </c>
      <c r="DW161" s="3" t="s">
        <v>35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85635395</v>
      </c>
      <c r="EF161" s="3">
        <v>30</v>
      </c>
      <c r="EG161" s="3" t="s">
        <v>28</v>
      </c>
      <c r="EH161" s="3">
        <v>0</v>
      </c>
      <c r="EI161" s="3" t="s">
        <v>3</v>
      </c>
      <c r="EJ161" s="3">
        <v>1</v>
      </c>
      <c r="EK161" s="3">
        <v>23</v>
      </c>
      <c r="EL161" s="3" t="s">
        <v>29</v>
      </c>
      <c r="EM161" s="3" t="s">
        <v>30</v>
      </c>
      <c r="EO161" s="3" t="s">
        <v>3</v>
      </c>
      <c r="EQ161" s="3">
        <v>0</v>
      </c>
      <c r="ER161" s="3">
        <v>5089.46</v>
      </c>
      <c r="ES161" s="3">
        <v>5089.46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Z161" s="3">
        <v>5</v>
      </c>
      <c r="FC161" s="3">
        <v>1</v>
      </c>
      <c r="FD161" s="3">
        <v>18</v>
      </c>
      <c r="FF161" s="3">
        <v>59900</v>
      </c>
      <c r="FQ161" s="3">
        <v>0</v>
      </c>
      <c r="FR161" s="3">
        <v>0</v>
      </c>
      <c r="FS161" s="3">
        <v>0</v>
      </c>
      <c r="FX161" s="3">
        <v>109</v>
      </c>
      <c r="FY161" s="3">
        <v>61</v>
      </c>
      <c r="GA161" s="3" t="s">
        <v>194</v>
      </c>
      <c r="GD161" s="3">
        <v>1</v>
      </c>
      <c r="GF161" s="3">
        <v>218024628</v>
      </c>
      <c r="GG161" s="3">
        <v>2</v>
      </c>
      <c r="GH161" s="3">
        <v>3</v>
      </c>
      <c r="GI161" s="3">
        <v>5</v>
      </c>
      <c r="GJ161" s="3">
        <v>0</v>
      </c>
      <c r="GK161" s="3">
        <v>0</v>
      </c>
      <c r="GL161" s="3">
        <f t="shared" si="176"/>
        <v>0</v>
      </c>
      <c r="GM161" s="3">
        <f t="shared" si="177"/>
        <v>50080.29</v>
      </c>
      <c r="GN161" s="3">
        <f t="shared" si="178"/>
        <v>50080.29</v>
      </c>
      <c r="GO161" s="3">
        <f t="shared" si="179"/>
        <v>0</v>
      </c>
      <c r="GP161" s="3">
        <f t="shared" si="180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81"/>
        <v>0</v>
      </c>
      <c r="GW161" s="3">
        <v>1</v>
      </c>
      <c r="GX161" s="3">
        <f t="shared" si="182"/>
        <v>0</v>
      </c>
      <c r="HA161" s="3">
        <v>0</v>
      </c>
      <c r="HB161" s="3">
        <v>0</v>
      </c>
      <c r="HC161" s="3">
        <f t="shared" si="183"/>
        <v>0</v>
      </c>
      <c r="HE161" s="3" t="s">
        <v>37</v>
      </c>
      <c r="HF161" s="3" t="s">
        <v>38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5">
      <c r="A162" s="2">
        <v>17</v>
      </c>
      <c r="B162" s="2">
        <v>1</v>
      </c>
      <c r="C162" s="2">
        <f>ROW(SmtRes!A296)</f>
        <v>296</v>
      </c>
      <c r="D162" s="2">
        <f>ROW(EtalonRes!A190)</f>
        <v>190</v>
      </c>
      <c r="E162" s="2" t="s">
        <v>215</v>
      </c>
      <c r="F162" s="2" t="s">
        <v>21</v>
      </c>
      <c r="G162" s="2" t="s">
        <v>99</v>
      </c>
      <c r="H162" s="2" t="s">
        <v>23</v>
      </c>
      <c r="I162" s="2">
        <f>ROUND((2+4+1+2+13+2+2+1+1)/100,9)</f>
        <v>0.28000000000000003</v>
      </c>
      <c r="J162" s="2">
        <v>0</v>
      </c>
      <c r="K162" s="2">
        <f>ROUND((2+4+1+2+13+2+2+1+1)/100,9)</f>
        <v>0.28000000000000003</v>
      </c>
      <c r="L162" s="2"/>
      <c r="M162" s="2"/>
      <c r="N162" s="2"/>
      <c r="O162" s="2">
        <f t="shared" si="159"/>
        <v>1015.33</v>
      </c>
      <c r="P162" s="2">
        <f t="shared" si="160"/>
        <v>582.08000000000004</v>
      </c>
      <c r="Q162" s="2">
        <f>(ROUND((ROUND((((((ET162*1.03)*1.25)*1.2))*AV162*I162),2)*BB162),2)+ROUND((ROUND(((AE162-((((EU162*1.03)*1.25)*1.2)))*AV162*I162),2)*BS162),2))</f>
        <v>44.01</v>
      </c>
      <c r="R162" s="2">
        <f>(ROUND((ROUND((((((EU162*1.03)*1.25)*1.2))*AV162*I162),2)*BS162),2)+ROUND((ROUND(((AE162-((((EU162*1.03)*1.25)*1.2)))*AV162*I162),2)*BS162),2))</f>
        <v>4.75</v>
      </c>
      <c r="S162" s="2">
        <f t="shared" si="161"/>
        <v>389.24</v>
      </c>
      <c r="T162" s="2">
        <f t="shared" si="162"/>
        <v>0</v>
      </c>
      <c r="U162" s="2">
        <f t="shared" si="163"/>
        <v>31.721912560799996</v>
      </c>
      <c r="V162" s="2">
        <f t="shared" si="164"/>
        <v>0</v>
      </c>
      <c r="W162" s="2">
        <f t="shared" si="165"/>
        <v>0</v>
      </c>
      <c r="X162" s="2">
        <f>(ROUND((((S162+ROUND((ROUND((((((EU162*1.03)*1.25)*1.2))*AV162*I162),2)*BS162),2))*AT162)/100),2)+ROUND(((ROUND((ROUND(((AE162-((((EU162*1.03)*1.25)*1.2)))*AV162*I162),2)*BS162),2)*AT162)/100),2))</f>
        <v>429.45</v>
      </c>
      <c r="Y162" s="2">
        <f>(ROUND((((S162+ROUND((ROUND((((((EU162*1.03)*1.25)*1.2))*AV162*I162),2)*BS162),2))*AU162)/100),2)+ROUND(((ROUND((ROUND(((AE162-((((EU162*1.03)*1.25)*1.2)))*AV162*I162),2)*BS162),2)*AU162)/100),2))</f>
        <v>240.33</v>
      </c>
      <c r="Z162" s="2"/>
      <c r="AA162" s="2">
        <v>86551701</v>
      </c>
      <c r="AB162" s="2">
        <f t="shared" si="166"/>
        <v>3529.0309900000002</v>
      </c>
      <c r="AC162" s="2">
        <f>ROUND(((((ES162*1)*1)*1)),6)</f>
        <v>2078.86</v>
      </c>
      <c r="AD162" s="2">
        <f>ROUND(((((((ET162*1.03)*1.25)*1.2))-((((EU162*1.03)*1.25)*1.2)))+AE162),6)</f>
        <v>147.31575000000001</v>
      </c>
      <c r="AE162" s="2">
        <f>ROUND(((((EU162*1.03)*1.25)*1.2)),6)</f>
        <v>15.913500000000001</v>
      </c>
      <c r="AF162" s="2">
        <f>ROUND(((((EV162*1.03)*1.15)*1.2)),6)</f>
        <v>1302.8552400000001</v>
      </c>
      <c r="AG162" s="2">
        <f t="shared" si="167"/>
        <v>0</v>
      </c>
      <c r="AH162" s="2">
        <f>((((EW162*1.03)*1.15)*1.2))</f>
        <v>106.17857999999998</v>
      </c>
      <c r="AI162" s="2">
        <f>((((EX162*1.03)*1.25)*1.2))</f>
        <v>0</v>
      </c>
      <c r="AJ162" s="2">
        <f t="shared" si="168"/>
        <v>0</v>
      </c>
      <c r="AK162" s="2">
        <v>3090.81</v>
      </c>
      <c r="AL162" s="2">
        <v>2078.86</v>
      </c>
      <c r="AM162" s="2">
        <v>95.35</v>
      </c>
      <c r="AN162" s="2">
        <v>10.3</v>
      </c>
      <c r="AO162" s="2">
        <v>916.6</v>
      </c>
      <c r="AP162" s="2">
        <v>0</v>
      </c>
      <c r="AQ162" s="2">
        <v>74.7</v>
      </c>
      <c r="AR162" s="2">
        <v>0</v>
      </c>
      <c r="AS162" s="2">
        <v>0</v>
      </c>
      <c r="AT162" s="2">
        <v>109</v>
      </c>
      <c r="AU162" s="2">
        <v>61</v>
      </c>
      <c r="AV162" s="2">
        <v>1.0669999999999999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0</v>
      </c>
      <c r="BI162" s="2">
        <v>1</v>
      </c>
      <c r="BJ162" s="2" t="s">
        <v>24</v>
      </c>
      <c r="BK162" s="2"/>
      <c r="BL162" s="2"/>
      <c r="BM162" s="2">
        <v>23</v>
      </c>
      <c r="BN162" s="2">
        <v>0</v>
      </c>
      <c r="BO162" s="2" t="s">
        <v>21</v>
      </c>
      <c r="BP162" s="2">
        <v>1</v>
      </c>
      <c r="BQ162" s="2">
        <v>30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109</v>
      </c>
      <c r="CA162" s="2">
        <v>61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961</v>
      </c>
      <c r="CO162" s="2">
        <v>0</v>
      </c>
      <c r="CP162" s="2">
        <f t="shared" si="169"/>
        <v>1015.33</v>
      </c>
      <c r="CQ162" s="2">
        <f t="shared" si="170"/>
        <v>2078.86</v>
      </c>
      <c r="CR162" s="2">
        <f>(ROUND((ROUND((((((ET162*1.03)*1.25)*1.2))*AV162*1),2)*BB162),2)+ROUND((ROUND(((AE162-((((EU162*1.03)*1.25)*1.2)))*AV162*1),2)*BS162),2))</f>
        <v>157.19</v>
      </c>
      <c r="CS162" s="2">
        <f>(ROUND((ROUND((((((EU162*1.03)*1.25)*1.2))*AV162*1),2)*BS162),2)+ROUND((ROUND(((AE162-((((EU162*1.03)*1.25)*1.2)))*AV162*1),2)*BS162),2))</f>
        <v>16.98</v>
      </c>
      <c r="CT162" s="2">
        <f t="shared" si="171"/>
        <v>1390.15</v>
      </c>
      <c r="CU162" s="2">
        <f t="shared" si="172"/>
        <v>0</v>
      </c>
      <c r="CV162" s="2">
        <f t="shared" si="173"/>
        <v>113.29254485999998</v>
      </c>
      <c r="CW162" s="2">
        <f t="shared" si="174"/>
        <v>0</v>
      </c>
      <c r="CX162" s="2">
        <f t="shared" si="175"/>
        <v>0</v>
      </c>
      <c r="CY162" s="2">
        <f>(ROUND((((S162+ROUND((ROUND((((((EU162*1.03)*1.25)*1.2))*AV162*1),2)*BS162),2))*AT162)/100),2)+ROUND(((ROUND((ROUND(((AE162-((((EU162*1.03)*1.25)*1.2)))*AV162*1),2)*BS162),2)*AT162)/100),2))</f>
        <v>442.78</v>
      </c>
      <c r="CZ162" s="2">
        <f>(ROUND((((S162+ROUND((ROUND((((((EU162*1.03)*1.25)*1.2))*AV162*1),2)*BS162),2))*AU162)/100),2)+ROUND(((ROUND((ROUND(((AE162-((((EU162*1.03)*1.25)*1.2)))*AV162*1),2)*BS162),2)*AU162)/100),2))</f>
        <v>247.79</v>
      </c>
      <c r="DA162" s="2"/>
      <c r="DB162" s="2">
        <v>55</v>
      </c>
      <c r="DC162" s="2" t="s">
        <v>3</v>
      </c>
      <c r="DD162" s="2" t="s">
        <v>25</v>
      </c>
      <c r="DE162" s="2" t="s">
        <v>26</v>
      </c>
      <c r="DF162" s="2" t="s">
        <v>26</v>
      </c>
      <c r="DG162" s="2" t="s">
        <v>27</v>
      </c>
      <c r="DH162" s="2" t="s">
        <v>3</v>
      </c>
      <c r="DI162" s="2" t="s">
        <v>27</v>
      </c>
      <c r="DJ162" s="2" t="s">
        <v>26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1010</v>
      </c>
      <c r="DV162" s="2" t="s">
        <v>23</v>
      </c>
      <c r="DW162" s="2" t="s">
        <v>23</v>
      </c>
      <c r="DX162" s="2">
        <v>100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85635395</v>
      </c>
      <c r="EF162" s="2">
        <v>30</v>
      </c>
      <c r="EG162" s="2" t="s">
        <v>28</v>
      </c>
      <c r="EH162" s="2">
        <v>0</v>
      </c>
      <c r="EI162" s="2" t="s">
        <v>3</v>
      </c>
      <c r="EJ162" s="2">
        <v>1</v>
      </c>
      <c r="EK162" s="2">
        <v>23</v>
      </c>
      <c r="EL162" s="2" t="s">
        <v>29</v>
      </c>
      <c r="EM162" s="2" t="s">
        <v>30</v>
      </c>
      <c r="EN162" s="2"/>
      <c r="EO162" s="2" t="s">
        <v>31</v>
      </c>
      <c r="EP162" s="2"/>
      <c r="EQ162" s="2">
        <v>131072</v>
      </c>
      <c r="ER162" s="2">
        <v>3090.81</v>
      </c>
      <c r="ES162" s="2">
        <v>2078.86</v>
      </c>
      <c r="ET162" s="2">
        <v>95.35</v>
      </c>
      <c r="EU162" s="2">
        <v>10.3</v>
      </c>
      <c r="EV162" s="2">
        <v>916.6</v>
      </c>
      <c r="EW162" s="2">
        <v>74.7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109</v>
      </c>
      <c r="FY162" s="2">
        <v>61</v>
      </c>
      <c r="FZ162" s="2"/>
      <c r="GA162" s="2" t="s">
        <v>3</v>
      </c>
      <c r="GB162" s="2"/>
      <c r="GC162" s="2"/>
      <c r="GD162" s="2">
        <v>1</v>
      </c>
      <c r="GE162" s="2"/>
      <c r="GF162" s="2">
        <v>-1088987177</v>
      </c>
      <c r="GG162" s="2">
        <v>2</v>
      </c>
      <c r="GH162" s="2">
        <v>1</v>
      </c>
      <c r="GI162" s="2">
        <v>2</v>
      </c>
      <c r="GJ162" s="2">
        <v>0</v>
      </c>
      <c r="GK162" s="2">
        <v>0</v>
      </c>
      <c r="GL162" s="2">
        <f t="shared" si="176"/>
        <v>0</v>
      </c>
      <c r="GM162" s="2">
        <f t="shared" si="177"/>
        <v>1685.11</v>
      </c>
      <c r="GN162" s="2">
        <f t="shared" si="178"/>
        <v>1685.11</v>
      </c>
      <c r="GO162" s="2">
        <f t="shared" si="179"/>
        <v>0</v>
      </c>
      <c r="GP162" s="2">
        <f t="shared" si="180"/>
        <v>0</v>
      </c>
      <c r="GQ162" s="2"/>
      <c r="GR162" s="2">
        <v>0</v>
      </c>
      <c r="GS162" s="2">
        <v>3</v>
      </c>
      <c r="GT162" s="2">
        <v>0</v>
      </c>
      <c r="GU162" s="2" t="s">
        <v>3</v>
      </c>
      <c r="GV162" s="2">
        <f t="shared" si="181"/>
        <v>0</v>
      </c>
      <c r="GW162" s="2">
        <v>1</v>
      </c>
      <c r="GX162" s="2">
        <f t="shared" si="182"/>
        <v>0</v>
      </c>
      <c r="GY162" s="2"/>
      <c r="GZ162" s="2"/>
      <c r="HA162" s="2">
        <v>0</v>
      </c>
      <c r="HB162" s="2">
        <v>0</v>
      </c>
      <c r="HC162" s="2">
        <f t="shared" si="183"/>
        <v>0</v>
      </c>
      <c r="HD162" s="2"/>
      <c r="HE162" s="2" t="s">
        <v>3</v>
      </c>
      <c r="HF162" s="2" t="s">
        <v>3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5">
      <c r="A163" s="3">
        <v>17</v>
      </c>
      <c r="B163" s="3">
        <v>1</v>
      </c>
      <c r="C163" s="3">
        <f>ROW(SmtRes!A314)</f>
        <v>314</v>
      </c>
      <c r="D163" s="3">
        <f>ROW(EtalonRes!A200)</f>
        <v>200</v>
      </c>
      <c r="E163" s="3" t="s">
        <v>215</v>
      </c>
      <c r="F163" s="3" t="s">
        <v>21</v>
      </c>
      <c r="G163" s="3" t="s">
        <v>99</v>
      </c>
      <c r="H163" s="3" t="s">
        <v>23</v>
      </c>
      <c r="I163" s="3">
        <f>ROUND((2+4+1+2+13+2+2+1+1)/100,9)</f>
        <v>0.28000000000000003</v>
      </c>
      <c r="J163" s="3">
        <v>0</v>
      </c>
      <c r="K163" s="3">
        <f>ROUND((2+4+1+2+13+2+2+1+1)/100,9)</f>
        <v>0.28000000000000003</v>
      </c>
      <c r="O163" s="3">
        <f t="shared" si="159"/>
        <v>34720.31</v>
      </c>
      <c r="P163" s="3">
        <f t="shared" si="160"/>
        <v>12124.73</v>
      </c>
      <c r="Q163" s="3">
        <f>(ROUND((ROUND((((((ET163*1.03)*1.25)*1.2))*AV163*I163),2)*BB163),2)+ROUND((ROUND(((AE163-((((EU163*1.03)*1.25)*1.2)))*AV163*I163),2)*BS163),2))</f>
        <v>661.91</v>
      </c>
      <c r="R163" s="3">
        <f>(ROUND((ROUND((((((EU163*1.03)*1.25)*1.2))*AV163*I163),2)*BS163),2)+ROUND((ROUND(((AE163-((((EU163*1.03)*1.25)*1.2)))*AV163*I163),2)*BS163),2))</f>
        <v>267.66000000000003</v>
      </c>
      <c r="S163" s="3">
        <f t="shared" si="161"/>
        <v>21933.67</v>
      </c>
      <c r="T163" s="3">
        <f t="shared" si="162"/>
        <v>0</v>
      </c>
      <c r="U163" s="3">
        <f t="shared" si="163"/>
        <v>31.721912560799996</v>
      </c>
      <c r="V163" s="3">
        <f t="shared" si="164"/>
        <v>0</v>
      </c>
      <c r="W163" s="3">
        <f t="shared" si="165"/>
        <v>0</v>
      </c>
      <c r="X163" s="3">
        <f>(ROUND((((S163+ROUND((ROUND((((((EU163*1.03)*1.25)*1.2))*AV163*I163),2)*BS163),2))*AT163)/100),2)+ROUND(((ROUND((ROUND(((AE163-((((EU163*1.03)*1.25)*1.2)))*AV163*I163),2)*BS163),2)*AT163)/100),2))</f>
        <v>24199.45</v>
      </c>
      <c r="Y163" s="3">
        <f>(ROUND((((S163+ROUND((ROUND((((((EU163*1.03)*1.25)*1.2))*AV163*I163),2)*BS163),2))*AU163)/100),2)+ROUND(((ROUND((ROUND(((AE163-((((EU163*1.03)*1.25)*1.2)))*AV163*I163),2)*BS163),2)*AU163)/100),2))</f>
        <v>13542.81</v>
      </c>
      <c r="AA163" s="3">
        <v>86551703</v>
      </c>
      <c r="AB163" s="3">
        <f t="shared" si="166"/>
        <v>3529.0309900000002</v>
      </c>
      <c r="AC163" s="3">
        <f>ROUND(((((ES163*1)*1)*1)),6)</f>
        <v>2078.86</v>
      </c>
      <c r="AD163" s="3">
        <f>ROUND(((((((ET163*1.03)*1.25)*1.2))-((((EU163*1.03)*1.25)*1.2)))+AE163),6)</f>
        <v>147.31575000000001</v>
      </c>
      <c r="AE163" s="3">
        <f>ROUND(((((EU163*1.03)*1.25)*1.2)),6)</f>
        <v>15.913500000000001</v>
      </c>
      <c r="AF163" s="3">
        <f>ROUND(((((EV163*1.03)*1.15)*1.2)),6)</f>
        <v>1302.8552400000001</v>
      </c>
      <c r="AG163" s="3">
        <f t="shared" si="167"/>
        <v>0</v>
      </c>
      <c r="AH163" s="3">
        <f>((((EW163*1.03)*1.15)*1.2))</f>
        <v>106.17857999999998</v>
      </c>
      <c r="AI163" s="3">
        <f>((((EX163*1.03)*1.25)*1.2))</f>
        <v>0</v>
      </c>
      <c r="AJ163" s="3">
        <f t="shared" si="168"/>
        <v>0</v>
      </c>
      <c r="AK163" s="3">
        <v>3090.81</v>
      </c>
      <c r="AL163" s="3">
        <v>2078.86</v>
      </c>
      <c r="AM163" s="3">
        <v>95.35</v>
      </c>
      <c r="AN163" s="3">
        <v>10.3</v>
      </c>
      <c r="AO163" s="3">
        <v>916.6</v>
      </c>
      <c r="AP163" s="3">
        <v>0</v>
      </c>
      <c r="AQ163" s="3">
        <v>74.7</v>
      </c>
      <c r="AR163" s="3">
        <v>0</v>
      </c>
      <c r="AS163" s="3">
        <v>0</v>
      </c>
      <c r="AT163" s="3">
        <v>109</v>
      </c>
      <c r="AU163" s="3">
        <v>61</v>
      </c>
      <c r="AV163" s="3">
        <v>1.0669999999999999</v>
      </c>
      <c r="AW163" s="3">
        <v>1</v>
      </c>
      <c r="AZ163" s="3">
        <v>1</v>
      </c>
      <c r="BA163" s="3">
        <v>56.35</v>
      </c>
      <c r="BB163" s="3">
        <v>15.04</v>
      </c>
      <c r="BC163" s="3">
        <v>20.83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0</v>
      </c>
      <c r="BI163" s="3">
        <v>1</v>
      </c>
      <c r="BJ163" s="3" t="s">
        <v>24</v>
      </c>
      <c r="BM163" s="3">
        <v>23</v>
      </c>
      <c r="BN163" s="3">
        <v>0</v>
      </c>
      <c r="BO163" s="3" t="s">
        <v>21</v>
      </c>
      <c r="BP163" s="3">
        <v>1</v>
      </c>
      <c r="BQ163" s="3">
        <v>30</v>
      </c>
      <c r="BR163" s="3">
        <v>0</v>
      </c>
      <c r="BS163" s="3">
        <v>56.35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109</v>
      </c>
      <c r="CA163" s="3">
        <v>61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961</v>
      </c>
      <c r="CO163" s="3">
        <v>0</v>
      </c>
      <c r="CP163" s="3">
        <f t="shared" si="169"/>
        <v>34720.31</v>
      </c>
      <c r="CQ163" s="3">
        <f t="shared" si="170"/>
        <v>43302.65</v>
      </c>
      <c r="CR163" s="3">
        <f>(ROUND((ROUND((((((ET163*1.03)*1.25)*1.2))*AV163*1),2)*BB163),2)+ROUND((ROUND(((AE163-((((EU163*1.03)*1.25)*1.2)))*AV163*1),2)*BS163),2))</f>
        <v>2364.14</v>
      </c>
      <c r="CS163" s="3">
        <f>(ROUND((ROUND((((((EU163*1.03)*1.25)*1.2))*AV163*1),2)*BS163),2)+ROUND((ROUND(((AE163-((((EU163*1.03)*1.25)*1.2)))*AV163*1),2)*BS163),2))</f>
        <v>956.82</v>
      </c>
      <c r="CT163" s="3">
        <f t="shared" si="171"/>
        <v>78334.95</v>
      </c>
      <c r="CU163" s="3">
        <f t="shared" si="172"/>
        <v>0</v>
      </c>
      <c r="CV163" s="3">
        <f t="shared" si="173"/>
        <v>113.29254485999998</v>
      </c>
      <c r="CW163" s="3">
        <f t="shared" si="174"/>
        <v>0</v>
      </c>
      <c r="CX163" s="3">
        <f t="shared" si="175"/>
        <v>0</v>
      </c>
      <c r="CY163" s="3">
        <f>(ROUND((((S163+ROUND((ROUND((((((EU163*1.03)*1.25)*1.2))*AV163*1),2)*BS163),2))*AT163)/100),2)+ROUND(((ROUND((ROUND(((AE163-((((EU163*1.03)*1.25)*1.2)))*AV163*1),2)*BS163),2)*AT163)/100),2))</f>
        <v>24950.63</v>
      </c>
      <c r="CZ163" s="3">
        <f>(ROUND((((S163+ROUND((ROUND((((((EU163*1.03)*1.25)*1.2))*AV163*1),2)*BS163),2))*AU163)/100),2)+ROUND(((ROUND((ROUND(((AE163-((((EU163*1.03)*1.25)*1.2)))*AV163*1),2)*BS163),2)*AU163)/100),2))</f>
        <v>13963.2</v>
      </c>
      <c r="DB163" s="3">
        <v>58</v>
      </c>
      <c r="DC163" s="3" t="s">
        <v>3</v>
      </c>
      <c r="DD163" s="3" t="s">
        <v>25</v>
      </c>
      <c r="DE163" s="3" t="s">
        <v>26</v>
      </c>
      <c r="DF163" s="3" t="s">
        <v>26</v>
      </c>
      <c r="DG163" s="3" t="s">
        <v>27</v>
      </c>
      <c r="DH163" s="3" t="s">
        <v>3</v>
      </c>
      <c r="DI163" s="3" t="s">
        <v>27</v>
      </c>
      <c r="DJ163" s="3" t="s">
        <v>26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1010</v>
      </c>
      <c r="DV163" s="3" t="s">
        <v>23</v>
      </c>
      <c r="DW163" s="3" t="s">
        <v>23</v>
      </c>
      <c r="DX163" s="3">
        <v>100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85635395</v>
      </c>
      <c r="EF163" s="3">
        <v>30</v>
      </c>
      <c r="EG163" s="3" t="s">
        <v>28</v>
      </c>
      <c r="EH163" s="3">
        <v>0</v>
      </c>
      <c r="EI163" s="3" t="s">
        <v>3</v>
      </c>
      <c r="EJ163" s="3">
        <v>1</v>
      </c>
      <c r="EK163" s="3">
        <v>23</v>
      </c>
      <c r="EL163" s="3" t="s">
        <v>29</v>
      </c>
      <c r="EM163" s="3" t="s">
        <v>30</v>
      </c>
      <c r="EO163" s="3" t="s">
        <v>31</v>
      </c>
      <c r="EQ163" s="3">
        <v>131072</v>
      </c>
      <c r="ER163" s="3">
        <v>3090.81</v>
      </c>
      <c r="ES163" s="3">
        <v>2078.86</v>
      </c>
      <c r="ET163" s="3">
        <v>95.35</v>
      </c>
      <c r="EU163" s="3">
        <v>10.3</v>
      </c>
      <c r="EV163" s="3">
        <v>916.6</v>
      </c>
      <c r="EW163" s="3">
        <v>74.7</v>
      </c>
      <c r="EX163" s="3">
        <v>0</v>
      </c>
      <c r="EY163" s="3">
        <v>0</v>
      </c>
      <c r="FQ163" s="3">
        <v>0</v>
      </c>
      <c r="FR163" s="3">
        <v>0</v>
      </c>
      <c r="FS163" s="3">
        <v>0</v>
      </c>
      <c r="FX163" s="3">
        <v>109</v>
      </c>
      <c r="FY163" s="3">
        <v>61</v>
      </c>
      <c r="GA163" s="3" t="s">
        <v>3</v>
      </c>
      <c r="GD163" s="3">
        <v>1</v>
      </c>
      <c r="GF163" s="3">
        <v>-1088987177</v>
      </c>
      <c r="GG163" s="3">
        <v>2</v>
      </c>
      <c r="GH163" s="3">
        <v>1</v>
      </c>
      <c r="GI163" s="3">
        <v>2</v>
      </c>
      <c r="GJ163" s="3">
        <v>0</v>
      </c>
      <c r="GK163" s="3">
        <v>0</v>
      </c>
      <c r="GL163" s="3">
        <f t="shared" si="176"/>
        <v>0</v>
      </c>
      <c r="GM163" s="3">
        <f t="shared" si="177"/>
        <v>72462.570000000007</v>
      </c>
      <c r="GN163" s="3">
        <f t="shared" si="178"/>
        <v>72462.570000000007</v>
      </c>
      <c r="GO163" s="3">
        <f t="shared" si="179"/>
        <v>0</v>
      </c>
      <c r="GP163" s="3">
        <f t="shared" si="180"/>
        <v>0</v>
      </c>
      <c r="GR163" s="3">
        <v>0</v>
      </c>
      <c r="GS163" s="3">
        <v>3</v>
      </c>
      <c r="GT163" s="3">
        <v>0</v>
      </c>
      <c r="GU163" s="3" t="s">
        <v>3</v>
      </c>
      <c r="GV163" s="3">
        <f t="shared" si="181"/>
        <v>0</v>
      </c>
      <c r="GW163" s="3">
        <v>1</v>
      </c>
      <c r="GX163" s="3">
        <f t="shared" si="182"/>
        <v>0</v>
      </c>
      <c r="HA163" s="3">
        <v>0</v>
      </c>
      <c r="HB163" s="3">
        <v>0</v>
      </c>
      <c r="HC163" s="3">
        <f t="shared" si="183"/>
        <v>0</v>
      </c>
      <c r="HE163" s="3" t="s">
        <v>3</v>
      </c>
      <c r="HF163" s="3" t="s">
        <v>3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5">
      <c r="A164" s="2">
        <v>18</v>
      </c>
      <c r="B164" s="2">
        <v>1</v>
      </c>
      <c r="C164" s="2">
        <v>288</v>
      </c>
      <c r="D164" s="2"/>
      <c r="E164" s="2" t="s">
        <v>216</v>
      </c>
      <c r="F164" s="2" t="s">
        <v>168</v>
      </c>
      <c r="G164" s="2" t="s">
        <v>169</v>
      </c>
      <c r="H164" s="2" t="s">
        <v>35</v>
      </c>
      <c r="I164" s="2">
        <f>I162*J164</f>
        <v>2</v>
      </c>
      <c r="J164" s="2">
        <v>7.1428571428571423</v>
      </c>
      <c r="K164" s="2">
        <v>7.1428570000000002</v>
      </c>
      <c r="L164" s="2"/>
      <c r="M164" s="2"/>
      <c r="N164" s="2"/>
      <c r="O164" s="2">
        <f t="shared" si="159"/>
        <v>3278.84</v>
      </c>
      <c r="P164" s="2">
        <f t="shared" si="160"/>
        <v>3278.84</v>
      </c>
      <c r="Q164" s="2">
        <f t="shared" ref="Q164:Q181" si="184">(ROUND((ROUND(((ET164)*AV164*I164),2)*BB164),2)+ROUND((ROUND(((AE164-(EU164))*AV164*I164),2)*BS164),2))</f>
        <v>0</v>
      </c>
      <c r="R164" s="2">
        <f t="shared" ref="R164:R181" si="185">(ROUND((ROUND(((EU164)*AV164*I164),2)*BS164),2)+ROUND((ROUND(((AE164-(EU164))*AV164*I164),2)*BS164),2))</f>
        <v>0</v>
      </c>
      <c r="S164" s="2">
        <f t="shared" si="161"/>
        <v>0</v>
      </c>
      <c r="T164" s="2">
        <f t="shared" si="162"/>
        <v>0</v>
      </c>
      <c r="U164" s="2">
        <f t="shared" si="163"/>
        <v>0</v>
      </c>
      <c r="V164" s="2">
        <f t="shared" si="164"/>
        <v>0</v>
      </c>
      <c r="W164" s="2">
        <f t="shared" si="165"/>
        <v>0</v>
      </c>
      <c r="X164" s="2">
        <f t="shared" ref="X164:X181" si="186">(ROUND((((S164+ROUND((ROUND(((EU164)*AV164*I164),2)*BS164),2))*AT164)/100),2)+ROUND(((ROUND((ROUND(((AE164-(EU164))*AV164*I164),2)*BS164),2)*AT164)/100),2))</f>
        <v>0</v>
      </c>
      <c r="Y164" s="2">
        <f t="shared" ref="Y164:Y181" si="187">(ROUND((((S164+ROUND((ROUND(((EU164)*AV164*I164),2)*BS164),2))*AU164)/100),2)+ROUND(((ROUND((ROUND(((AE164-(EU164))*AV164*I164),2)*BS164),2)*AU164)/100),2))</f>
        <v>0</v>
      </c>
      <c r="Z164" s="2"/>
      <c r="AA164" s="2">
        <v>86551701</v>
      </c>
      <c r="AB164" s="2">
        <f t="shared" si="166"/>
        <v>1639.42</v>
      </c>
      <c r="AC164" s="2">
        <f t="shared" ref="AC164:AC181" si="188">ROUND((ES164),6)</f>
        <v>1639.42</v>
      </c>
      <c r="AD164" s="2">
        <f t="shared" ref="AD164:AD181" si="189">ROUND((((ET164)-(EU164))+AE164),6)</f>
        <v>0</v>
      </c>
      <c r="AE164" s="2">
        <f t="shared" ref="AE164:AE181" si="190">ROUND((EU164),6)</f>
        <v>0</v>
      </c>
      <c r="AF164" s="2">
        <f t="shared" ref="AF164:AF181" si="191">ROUND((EV164),6)</f>
        <v>0</v>
      </c>
      <c r="AG164" s="2">
        <f t="shared" si="167"/>
        <v>0</v>
      </c>
      <c r="AH164" s="2">
        <f t="shared" ref="AH164:AH181" si="192">(EW164)</f>
        <v>0</v>
      </c>
      <c r="AI164" s="2">
        <f t="shared" ref="AI164:AI181" si="193">(EX164)</f>
        <v>0</v>
      </c>
      <c r="AJ164" s="2">
        <f t="shared" si="168"/>
        <v>0</v>
      </c>
      <c r="AK164" s="2">
        <v>1639.42</v>
      </c>
      <c r="AL164" s="2">
        <v>1639.42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109</v>
      </c>
      <c r="AU164" s="2">
        <v>61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1</v>
      </c>
      <c r="BJ164" s="2" t="s">
        <v>3</v>
      </c>
      <c r="BK164" s="2"/>
      <c r="BL164" s="2"/>
      <c r="BM164" s="2">
        <v>23</v>
      </c>
      <c r="BN164" s="2">
        <v>0</v>
      </c>
      <c r="BO164" s="2" t="s">
        <v>3</v>
      </c>
      <c r="BP164" s="2">
        <v>0</v>
      </c>
      <c r="BQ164" s="2">
        <v>30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109</v>
      </c>
      <c r="CA164" s="2">
        <v>61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69"/>
        <v>3278.84</v>
      </c>
      <c r="CQ164" s="2">
        <f t="shared" si="170"/>
        <v>1639.42</v>
      </c>
      <c r="CR164" s="2">
        <f t="shared" ref="CR164:CR181" si="194">(ROUND((ROUND(((ET164)*AV164*1),2)*BB164),2)+ROUND((ROUND(((AE164-(EU164))*AV164*1),2)*BS164),2))</f>
        <v>0</v>
      </c>
      <c r="CS164" s="2">
        <f t="shared" ref="CS164:CS181" si="195">(ROUND((ROUND(((EU164)*AV164*1),2)*BS164),2)+ROUND((ROUND(((AE164-(EU164))*AV164*1),2)*BS164),2))</f>
        <v>0</v>
      </c>
      <c r="CT164" s="2">
        <f t="shared" si="171"/>
        <v>0</v>
      </c>
      <c r="CU164" s="2">
        <f t="shared" si="172"/>
        <v>0</v>
      </c>
      <c r="CV164" s="2">
        <f t="shared" si="173"/>
        <v>0</v>
      </c>
      <c r="CW164" s="2">
        <f t="shared" si="174"/>
        <v>0</v>
      </c>
      <c r="CX164" s="2">
        <f t="shared" si="175"/>
        <v>0</v>
      </c>
      <c r="CY164" s="2">
        <f t="shared" ref="CY164:CY181" si="196">(ROUND((((S164+ROUND((ROUND(((EU164)*AV164*1),2)*BS164),2))*AT164)/100),2)+ROUND(((ROUND((ROUND(((AE164-(EU164))*AV164*1),2)*BS164),2)*AT164)/100),2))</f>
        <v>0</v>
      </c>
      <c r="CZ164" s="2">
        <f t="shared" ref="CZ164:CZ181" si="197">(ROUND((((S164+ROUND((ROUND(((EU164)*AV164*1),2)*BS164),2))*AU164)/100),2)+ROUND(((ROUND((ROUND(((AE164-(EU164))*AV164*1),2)*BS164),2)*AU164)/100),2))</f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1010</v>
      </c>
      <c r="DV164" s="2" t="s">
        <v>35</v>
      </c>
      <c r="DW164" s="2" t="s">
        <v>35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85635395</v>
      </c>
      <c r="EF164" s="2">
        <v>30</v>
      </c>
      <c r="EG164" s="2" t="s">
        <v>28</v>
      </c>
      <c r="EH164" s="2">
        <v>0</v>
      </c>
      <c r="EI164" s="2" t="s">
        <v>3</v>
      </c>
      <c r="EJ164" s="2">
        <v>1</v>
      </c>
      <c r="EK164" s="2">
        <v>23</v>
      </c>
      <c r="EL164" s="2" t="s">
        <v>29</v>
      </c>
      <c r="EM164" s="2" t="s">
        <v>30</v>
      </c>
      <c r="EN164" s="2"/>
      <c r="EO164" s="2" t="s">
        <v>3</v>
      </c>
      <c r="EP164" s="2"/>
      <c r="EQ164" s="2">
        <v>0</v>
      </c>
      <c r="ER164" s="2">
        <v>0</v>
      </c>
      <c r="ES164" s="2">
        <v>1639.42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v>0</v>
      </c>
      <c r="FS164" s="2">
        <v>0</v>
      </c>
      <c r="FT164" s="2"/>
      <c r="FU164" s="2"/>
      <c r="FV164" s="2"/>
      <c r="FW164" s="2"/>
      <c r="FX164" s="2">
        <v>109</v>
      </c>
      <c r="FY164" s="2">
        <v>61</v>
      </c>
      <c r="FZ164" s="2"/>
      <c r="GA164" s="2" t="s">
        <v>170</v>
      </c>
      <c r="GB164" s="2"/>
      <c r="GC164" s="2"/>
      <c r="GD164" s="2">
        <v>1</v>
      </c>
      <c r="GE164" s="2"/>
      <c r="GF164" s="2">
        <v>765178599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76"/>
        <v>0</v>
      </c>
      <c r="GM164" s="2">
        <f t="shared" si="177"/>
        <v>3278.84</v>
      </c>
      <c r="GN164" s="2">
        <f t="shared" si="178"/>
        <v>3278.84</v>
      </c>
      <c r="GO164" s="2">
        <f t="shared" si="179"/>
        <v>0</v>
      </c>
      <c r="GP164" s="2">
        <f t="shared" si="180"/>
        <v>0</v>
      </c>
      <c r="GQ164" s="2"/>
      <c r="GR164" s="2">
        <v>0</v>
      </c>
      <c r="GS164" s="2">
        <v>2</v>
      </c>
      <c r="GT164" s="2">
        <v>0</v>
      </c>
      <c r="GU164" s="2" t="s">
        <v>3</v>
      </c>
      <c r="GV164" s="2">
        <f t="shared" si="181"/>
        <v>0</v>
      </c>
      <c r="GW164" s="2">
        <v>1</v>
      </c>
      <c r="GX164" s="2">
        <f t="shared" si="182"/>
        <v>0</v>
      </c>
      <c r="GY164" s="2"/>
      <c r="GZ164" s="2"/>
      <c r="HA164" s="2">
        <v>0</v>
      </c>
      <c r="HB164" s="2">
        <v>0</v>
      </c>
      <c r="HC164" s="2">
        <f t="shared" si="183"/>
        <v>0</v>
      </c>
      <c r="HD164" s="2"/>
      <c r="HE164" s="2" t="s">
        <v>37</v>
      </c>
      <c r="HF164" s="2" t="s">
        <v>38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5">
      <c r="A165" s="3">
        <v>18</v>
      </c>
      <c r="B165" s="3">
        <v>1</v>
      </c>
      <c r="C165" s="3">
        <v>306</v>
      </c>
      <c r="E165" s="3" t="s">
        <v>216</v>
      </c>
      <c r="F165" s="3" t="s">
        <v>168</v>
      </c>
      <c r="G165" s="3" t="s">
        <v>169</v>
      </c>
      <c r="H165" s="3" t="s">
        <v>35</v>
      </c>
      <c r="I165" s="3">
        <f>I163*J165</f>
        <v>2</v>
      </c>
      <c r="J165" s="3">
        <v>7.1428571428571423</v>
      </c>
      <c r="K165" s="3">
        <v>7.1428570000000002</v>
      </c>
      <c r="O165" s="3">
        <f t="shared" si="159"/>
        <v>32263.79</v>
      </c>
      <c r="P165" s="3">
        <f t="shared" si="160"/>
        <v>32263.79</v>
      </c>
      <c r="Q165" s="3">
        <f t="shared" si="184"/>
        <v>0</v>
      </c>
      <c r="R165" s="3">
        <f t="shared" si="185"/>
        <v>0</v>
      </c>
      <c r="S165" s="3">
        <f t="shared" si="161"/>
        <v>0</v>
      </c>
      <c r="T165" s="3">
        <f t="shared" si="162"/>
        <v>0</v>
      </c>
      <c r="U165" s="3">
        <f t="shared" si="163"/>
        <v>0</v>
      </c>
      <c r="V165" s="3">
        <f t="shared" si="164"/>
        <v>0</v>
      </c>
      <c r="W165" s="3">
        <f t="shared" si="165"/>
        <v>0</v>
      </c>
      <c r="X165" s="3">
        <f t="shared" si="186"/>
        <v>0</v>
      </c>
      <c r="Y165" s="3">
        <f t="shared" si="187"/>
        <v>0</v>
      </c>
      <c r="AA165" s="3">
        <v>86551703</v>
      </c>
      <c r="AB165" s="3">
        <f t="shared" si="166"/>
        <v>1639.42</v>
      </c>
      <c r="AC165" s="3">
        <f t="shared" si="188"/>
        <v>1639.42</v>
      </c>
      <c r="AD165" s="3">
        <f t="shared" si="189"/>
        <v>0</v>
      </c>
      <c r="AE165" s="3">
        <f t="shared" si="190"/>
        <v>0</v>
      </c>
      <c r="AF165" s="3">
        <f t="shared" si="191"/>
        <v>0</v>
      </c>
      <c r="AG165" s="3">
        <f t="shared" si="167"/>
        <v>0</v>
      </c>
      <c r="AH165" s="3">
        <f t="shared" si="192"/>
        <v>0</v>
      </c>
      <c r="AI165" s="3">
        <f t="shared" si="193"/>
        <v>0</v>
      </c>
      <c r="AJ165" s="3">
        <f t="shared" si="168"/>
        <v>0</v>
      </c>
      <c r="AK165" s="3">
        <v>1639.42</v>
      </c>
      <c r="AL165" s="3">
        <v>1639.42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109</v>
      </c>
      <c r="AU165" s="3">
        <v>61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9.84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1</v>
      </c>
      <c r="BJ165" s="3" t="s">
        <v>3</v>
      </c>
      <c r="BM165" s="3">
        <v>23</v>
      </c>
      <c r="BN165" s="3">
        <v>0</v>
      </c>
      <c r="BO165" s="3" t="s">
        <v>3</v>
      </c>
      <c r="BP165" s="3">
        <v>0</v>
      </c>
      <c r="BQ165" s="3">
        <v>30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109</v>
      </c>
      <c r="CA165" s="3">
        <v>61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69"/>
        <v>32263.79</v>
      </c>
      <c r="CQ165" s="3">
        <f t="shared" si="170"/>
        <v>16131.89</v>
      </c>
      <c r="CR165" s="3">
        <f t="shared" si="194"/>
        <v>0</v>
      </c>
      <c r="CS165" s="3">
        <f t="shared" si="195"/>
        <v>0</v>
      </c>
      <c r="CT165" s="3">
        <f t="shared" si="171"/>
        <v>0</v>
      </c>
      <c r="CU165" s="3">
        <f t="shared" si="172"/>
        <v>0</v>
      </c>
      <c r="CV165" s="3">
        <f t="shared" si="173"/>
        <v>0</v>
      </c>
      <c r="CW165" s="3">
        <f t="shared" si="174"/>
        <v>0</v>
      </c>
      <c r="CX165" s="3">
        <f t="shared" si="175"/>
        <v>0</v>
      </c>
      <c r="CY165" s="3">
        <f t="shared" si="196"/>
        <v>0</v>
      </c>
      <c r="CZ165" s="3">
        <f t="shared" si="197"/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1010</v>
      </c>
      <c r="DV165" s="3" t="s">
        <v>35</v>
      </c>
      <c r="DW165" s="3" t="s">
        <v>35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85635395</v>
      </c>
      <c r="EF165" s="3">
        <v>30</v>
      </c>
      <c r="EG165" s="3" t="s">
        <v>28</v>
      </c>
      <c r="EH165" s="3">
        <v>0</v>
      </c>
      <c r="EI165" s="3" t="s">
        <v>3</v>
      </c>
      <c r="EJ165" s="3">
        <v>1</v>
      </c>
      <c r="EK165" s="3">
        <v>23</v>
      </c>
      <c r="EL165" s="3" t="s">
        <v>29</v>
      </c>
      <c r="EM165" s="3" t="s">
        <v>30</v>
      </c>
      <c r="EO165" s="3" t="s">
        <v>3</v>
      </c>
      <c r="EQ165" s="3">
        <v>0</v>
      </c>
      <c r="ER165" s="3">
        <v>1639.42</v>
      </c>
      <c r="ES165" s="3">
        <v>1639.42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Z165" s="3">
        <v>5</v>
      </c>
      <c r="FC165" s="3">
        <v>1</v>
      </c>
      <c r="FD165" s="3">
        <v>18</v>
      </c>
      <c r="FF165" s="3">
        <v>19295</v>
      </c>
      <c r="FQ165" s="3">
        <v>0</v>
      </c>
      <c r="FR165" s="3">
        <v>0</v>
      </c>
      <c r="FS165" s="3">
        <v>0</v>
      </c>
      <c r="FX165" s="3">
        <v>109</v>
      </c>
      <c r="FY165" s="3">
        <v>61</v>
      </c>
      <c r="GA165" s="3" t="s">
        <v>170</v>
      </c>
      <c r="GD165" s="3">
        <v>1</v>
      </c>
      <c r="GF165" s="3">
        <v>765178599</v>
      </c>
      <c r="GG165" s="3">
        <v>2</v>
      </c>
      <c r="GH165" s="3">
        <v>3</v>
      </c>
      <c r="GI165" s="3">
        <v>5</v>
      </c>
      <c r="GJ165" s="3">
        <v>0</v>
      </c>
      <c r="GK165" s="3">
        <v>0</v>
      </c>
      <c r="GL165" s="3">
        <f t="shared" si="176"/>
        <v>0</v>
      </c>
      <c r="GM165" s="3">
        <f t="shared" si="177"/>
        <v>32263.79</v>
      </c>
      <c r="GN165" s="3">
        <f t="shared" si="178"/>
        <v>32263.79</v>
      </c>
      <c r="GO165" s="3">
        <f t="shared" si="179"/>
        <v>0</v>
      </c>
      <c r="GP165" s="3">
        <f t="shared" si="180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81"/>
        <v>0</v>
      </c>
      <c r="GW165" s="3">
        <v>1</v>
      </c>
      <c r="GX165" s="3">
        <f t="shared" si="182"/>
        <v>0</v>
      </c>
      <c r="HA165" s="3">
        <v>0</v>
      </c>
      <c r="HB165" s="3">
        <v>0</v>
      </c>
      <c r="HC165" s="3">
        <f t="shared" si="183"/>
        <v>0</v>
      </c>
      <c r="HE165" s="3" t="s">
        <v>37</v>
      </c>
      <c r="HF165" s="3" t="s">
        <v>38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6" spans="1:255" x14ac:dyDescent="0.25">
      <c r="A166" s="2">
        <v>18</v>
      </c>
      <c r="B166" s="2">
        <v>1</v>
      </c>
      <c r="C166" s="2">
        <v>289</v>
      </c>
      <c r="D166" s="2"/>
      <c r="E166" s="2" t="s">
        <v>217</v>
      </c>
      <c r="F166" s="2" t="s">
        <v>204</v>
      </c>
      <c r="G166" s="2" t="s">
        <v>205</v>
      </c>
      <c r="H166" s="2" t="s">
        <v>35</v>
      </c>
      <c r="I166" s="2">
        <f>I162*J166</f>
        <v>4</v>
      </c>
      <c r="J166" s="2">
        <v>14.285714285714285</v>
      </c>
      <c r="K166" s="2">
        <v>14.285714</v>
      </c>
      <c r="L166" s="2"/>
      <c r="M166" s="2"/>
      <c r="N166" s="2"/>
      <c r="O166" s="2">
        <f t="shared" si="159"/>
        <v>10237.76</v>
      </c>
      <c r="P166" s="2">
        <f t="shared" si="160"/>
        <v>10237.76</v>
      </c>
      <c r="Q166" s="2">
        <f t="shared" si="184"/>
        <v>0</v>
      </c>
      <c r="R166" s="2">
        <f t="shared" si="185"/>
        <v>0</v>
      </c>
      <c r="S166" s="2">
        <f t="shared" si="161"/>
        <v>0</v>
      </c>
      <c r="T166" s="2">
        <f t="shared" si="162"/>
        <v>0</v>
      </c>
      <c r="U166" s="2">
        <f t="shared" si="163"/>
        <v>0</v>
      </c>
      <c r="V166" s="2">
        <f t="shared" si="164"/>
        <v>0</v>
      </c>
      <c r="W166" s="2">
        <f t="shared" si="165"/>
        <v>0</v>
      </c>
      <c r="X166" s="2">
        <f t="shared" si="186"/>
        <v>0</v>
      </c>
      <c r="Y166" s="2">
        <f t="shared" si="187"/>
        <v>0</v>
      </c>
      <c r="Z166" s="2"/>
      <c r="AA166" s="2">
        <v>86551701</v>
      </c>
      <c r="AB166" s="2">
        <f t="shared" si="166"/>
        <v>2559.44</v>
      </c>
      <c r="AC166" s="2">
        <f t="shared" si="188"/>
        <v>2559.44</v>
      </c>
      <c r="AD166" s="2">
        <f t="shared" si="189"/>
        <v>0</v>
      </c>
      <c r="AE166" s="2">
        <f t="shared" si="190"/>
        <v>0</v>
      </c>
      <c r="AF166" s="2">
        <f t="shared" si="191"/>
        <v>0</v>
      </c>
      <c r="AG166" s="2">
        <f t="shared" si="167"/>
        <v>0</v>
      </c>
      <c r="AH166" s="2">
        <f t="shared" si="192"/>
        <v>0</v>
      </c>
      <c r="AI166" s="2">
        <f t="shared" si="193"/>
        <v>0</v>
      </c>
      <c r="AJ166" s="2">
        <f t="shared" si="168"/>
        <v>0</v>
      </c>
      <c r="AK166" s="2">
        <v>2559.44</v>
      </c>
      <c r="AL166" s="2">
        <v>2559.44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109</v>
      </c>
      <c r="AU166" s="2">
        <v>61</v>
      </c>
      <c r="AV166" s="2">
        <v>1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3</v>
      </c>
      <c r="BI166" s="2">
        <v>1</v>
      </c>
      <c r="BJ166" s="2" t="s">
        <v>3</v>
      </c>
      <c r="BK166" s="2"/>
      <c r="BL166" s="2"/>
      <c r="BM166" s="2">
        <v>23</v>
      </c>
      <c r="BN166" s="2">
        <v>0</v>
      </c>
      <c r="BO166" s="2" t="s">
        <v>3</v>
      </c>
      <c r="BP166" s="2">
        <v>0</v>
      </c>
      <c r="BQ166" s="2">
        <v>30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109</v>
      </c>
      <c r="CA166" s="2">
        <v>61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3</v>
      </c>
      <c r="CO166" s="2">
        <v>0</v>
      </c>
      <c r="CP166" s="2">
        <f t="shared" si="169"/>
        <v>10237.76</v>
      </c>
      <c r="CQ166" s="2">
        <f t="shared" si="170"/>
        <v>2559.44</v>
      </c>
      <c r="CR166" s="2">
        <f t="shared" si="194"/>
        <v>0</v>
      </c>
      <c r="CS166" s="2">
        <f t="shared" si="195"/>
        <v>0</v>
      </c>
      <c r="CT166" s="2">
        <f t="shared" si="171"/>
        <v>0</v>
      </c>
      <c r="CU166" s="2">
        <f t="shared" si="172"/>
        <v>0</v>
      </c>
      <c r="CV166" s="2">
        <f t="shared" si="173"/>
        <v>0</v>
      </c>
      <c r="CW166" s="2">
        <f t="shared" si="174"/>
        <v>0</v>
      </c>
      <c r="CX166" s="2">
        <f t="shared" si="175"/>
        <v>0</v>
      </c>
      <c r="CY166" s="2">
        <f t="shared" si="196"/>
        <v>0</v>
      </c>
      <c r="CZ166" s="2">
        <f t="shared" si="197"/>
        <v>0</v>
      </c>
      <c r="DA166" s="2"/>
      <c r="DB166" s="2"/>
      <c r="DC166" s="2" t="s">
        <v>3</v>
      </c>
      <c r="DD166" s="2" t="s">
        <v>3</v>
      </c>
      <c r="DE166" s="2" t="s">
        <v>3</v>
      </c>
      <c r="DF166" s="2" t="s">
        <v>3</v>
      </c>
      <c r="DG166" s="2" t="s">
        <v>3</v>
      </c>
      <c r="DH166" s="2" t="s">
        <v>3</v>
      </c>
      <c r="DI166" s="2" t="s">
        <v>3</v>
      </c>
      <c r="DJ166" s="2" t="s">
        <v>3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1010</v>
      </c>
      <c r="DV166" s="2" t="s">
        <v>35</v>
      </c>
      <c r="DW166" s="2" t="s">
        <v>35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85635395</v>
      </c>
      <c r="EF166" s="2">
        <v>30</v>
      </c>
      <c r="EG166" s="2" t="s">
        <v>28</v>
      </c>
      <c r="EH166" s="2">
        <v>0</v>
      </c>
      <c r="EI166" s="2" t="s">
        <v>3</v>
      </c>
      <c r="EJ166" s="2">
        <v>1</v>
      </c>
      <c r="EK166" s="2">
        <v>23</v>
      </c>
      <c r="EL166" s="2" t="s">
        <v>29</v>
      </c>
      <c r="EM166" s="2" t="s">
        <v>30</v>
      </c>
      <c r="EN166" s="2"/>
      <c r="EO166" s="2" t="s">
        <v>3</v>
      </c>
      <c r="EP166" s="2"/>
      <c r="EQ166" s="2">
        <v>0</v>
      </c>
      <c r="ER166" s="2">
        <v>0</v>
      </c>
      <c r="ES166" s="2">
        <v>2559.44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109</v>
      </c>
      <c r="FY166" s="2">
        <v>61</v>
      </c>
      <c r="FZ166" s="2"/>
      <c r="GA166" s="2" t="s">
        <v>206</v>
      </c>
      <c r="GB166" s="2"/>
      <c r="GC166" s="2"/>
      <c r="GD166" s="2">
        <v>1</v>
      </c>
      <c r="GE166" s="2"/>
      <c r="GF166" s="2">
        <v>-1066249263</v>
      </c>
      <c r="GG166" s="2">
        <v>2</v>
      </c>
      <c r="GH166" s="2">
        <v>4</v>
      </c>
      <c r="GI166" s="2">
        <v>-2</v>
      </c>
      <c r="GJ166" s="2">
        <v>0</v>
      </c>
      <c r="GK166" s="2">
        <v>0</v>
      </c>
      <c r="GL166" s="2">
        <f t="shared" si="176"/>
        <v>0</v>
      </c>
      <c r="GM166" s="2">
        <f t="shared" si="177"/>
        <v>10237.76</v>
      </c>
      <c r="GN166" s="2">
        <f t="shared" si="178"/>
        <v>10237.76</v>
      </c>
      <c r="GO166" s="2">
        <f t="shared" si="179"/>
        <v>0</v>
      </c>
      <c r="GP166" s="2">
        <f t="shared" si="180"/>
        <v>0</v>
      </c>
      <c r="GQ166" s="2"/>
      <c r="GR166" s="2">
        <v>0</v>
      </c>
      <c r="GS166" s="2">
        <v>2</v>
      </c>
      <c r="GT166" s="2">
        <v>0</v>
      </c>
      <c r="GU166" s="2" t="s">
        <v>3</v>
      </c>
      <c r="GV166" s="2">
        <f t="shared" si="181"/>
        <v>0</v>
      </c>
      <c r="GW166" s="2">
        <v>1</v>
      </c>
      <c r="GX166" s="2">
        <f t="shared" si="182"/>
        <v>0</v>
      </c>
      <c r="GY166" s="2"/>
      <c r="GZ166" s="2"/>
      <c r="HA166" s="2">
        <v>0</v>
      </c>
      <c r="HB166" s="2">
        <v>0</v>
      </c>
      <c r="HC166" s="2">
        <f t="shared" si="183"/>
        <v>0</v>
      </c>
      <c r="HD166" s="2"/>
      <c r="HE166" s="2" t="s">
        <v>37</v>
      </c>
      <c r="HF166" s="2" t="s">
        <v>38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5">
      <c r="A167" s="3">
        <v>18</v>
      </c>
      <c r="B167" s="3">
        <v>1</v>
      </c>
      <c r="C167" s="3">
        <v>307</v>
      </c>
      <c r="E167" s="3" t="s">
        <v>217</v>
      </c>
      <c r="F167" s="3" t="s">
        <v>204</v>
      </c>
      <c r="G167" s="3" t="s">
        <v>205</v>
      </c>
      <c r="H167" s="3" t="s">
        <v>35</v>
      </c>
      <c r="I167" s="3">
        <f>I163*J167</f>
        <v>4</v>
      </c>
      <c r="J167" s="3">
        <v>14.285714285714285</v>
      </c>
      <c r="K167" s="3">
        <v>14.285714</v>
      </c>
      <c r="O167" s="3">
        <f t="shared" si="159"/>
        <v>100739.56</v>
      </c>
      <c r="P167" s="3">
        <f t="shared" si="160"/>
        <v>100739.56</v>
      </c>
      <c r="Q167" s="3">
        <f t="shared" si="184"/>
        <v>0</v>
      </c>
      <c r="R167" s="3">
        <f t="shared" si="185"/>
        <v>0</v>
      </c>
      <c r="S167" s="3">
        <f t="shared" si="161"/>
        <v>0</v>
      </c>
      <c r="T167" s="3">
        <f t="shared" si="162"/>
        <v>0</v>
      </c>
      <c r="U167" s="3">
        <f t="shared" si="163"/>
        <v>0</v>
      </c>
      <c r="V167" s="3">
        <f t="shared" si="164"/>
        <v>0</v>
      </c>
      <c r="W167" s="3">
        <f t="shared" si="165"/>
        <v>0</v>
      </c>
      <c r="X167" s="3">
        <f t="shared" si="186"/>
        <v>0</v>
      </c>
      <c r="Y167" s="3">
        <f t="shared" si="187"/>
        <v>0</v>
      </c>
      <c r="AA167" s="3">
        <v>86551703</v>
      </c>
      <c r="AB167" s="3">
        <f t="shared" si="166"/>
        <v>2559.44</v>
      </c>
      <c r="AC167" s="3">
        <f t="shared" si="188"/>
        <v>2559.44</v>
      </c>
      <c r="AD167" s="3">
        <f t="shared" si="189"/>
        <v>0</v>
      </c>
      <c r="AE167" s="3">
        <f t="shared" si="190"/>
        <v>0</v>
      </c>
      <c r="AF167" s="3">
        <f t="shared" si="191"/>
        <v>0</v>
      </c>
      <c r="AG167" s="3">
        <f t="shared" si="167"/>
        <v>0</v>
      </c>
      <c r="AH167" s="3">
        <f t="shared" si="192"/>
        <v>0</v>
      </c>
      <c r="AI167" s="3">
        <f t="shared" si="193"/>
        <v>0</v>
      </c>
      <c r="AJ167" s="3">
        <f t="shared" si="168"/>
        <v>0</v>
      </c>
      <c r="AK167" s="3">
        <v>2559.44</v>
      </c>
      <c r="AL167" s="3">
        <v>2559.44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109</v>
      </c>
      <c r="AU167" s="3">
        <v>61</v>
      </c>
      <c r="AV167" s="3">
        <v>1</v>
      </c>
      <c r="AW167" s="3">
        <v>1</v>
      </c>
      <c r="AZ167" s="3">
        <v>1</v>
      </c>
      <c r="BA167" s="3">
        <v>1</v>
      </c>
      <c r="BB167" s="3">
        <v>1</v>
      </c>
      <c r="BC167" s="3">
        <v>9.84</v>
      </c>
      <c r="BD167" s="3" t="s">
        <v>3</v>
      </c>
      <c r="BE167" s="3" t="s">
        <v>3</v>
      </c>
      <c r="BF167" s="3" t="s">
        <v>3</v>
      </c>
      <c r="BG167" s="3" t="s">
        <v>3</v>
      </c>
      <c r="BH167" s="3">
        <v>3</v>
      </c>
      <c r="BI167" s="3">
        <v>1</v>
      </c>
      <c r="BJ167" s="3" t="s">
        <v>3</v>
      </c>
      <c r="BM167" s="3">
        <v>23</v>
      </c>
      <c r="BN167" s="3">
        <v>0</v>
      </c>
      <c r="BO167" s="3" t="s">
        <v>3</v>
      </c>
      <c r="BP167" s="3">
        <v>0</v>
      </c>
      <c r="BQ167" s="3">
        <v>30</v>
      </c>
      <c r="BR167" s="3">
        <v>0</v>
      </c>
      <c r="BS167" s="3">
        <v>1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 t="s">
        <v>3</v>
      </c>
      <c r="BZ167" s="3">
        <v>109</v>
      </c>
      <c r="CA167" s="3">
        <v>61</v>
      </c>
      <c r="CB167" s="3" t="s">
        <v>3</v>
      </c>
      <c r="CE167" s="3">
        <v>1566</v>
      </c>
      <c r="CF167" s="3">
        <v>0</v>
      </c>
      <c r="CG167" s="3">
        <v>0</v>
      </c>
      <c r="CM167" s="3">
        <v>0</v>
      </c>
      <c r="CN167" s="3" t="s">
        <v>3</v>
      </c>
      <c r="CO167" s="3">
        <v>0</v>
      </c>
      <c r="CP167" s="3">
        <f t="shared" si="169"/>
        <v>100739.56</v>
      </c>
      <c r="CQ167" s="3">
        <f t="shared" si="170"/>
        <v>25184.89</v>
      </c>
      <c r="CR167" s="3">
        <f t="shared" si="194"/>
        <v>0</v>
      </c>
      <c r="CS167" s="3">
        <f t="shared" si="195"/>
        <v>0</v>
      </c>
      <c r="CT167" s="3">
        <f t="shared" si="171"/>
        <v>0</v>
      </c>
      <c r="CU167" s="3">
        <f t="shared" si="172"/>
        <v>0</v>
      </c>
      <c r="CV167" s="3">
        <f t="shared" si="173"/>
        <v>0</v>
      </c>
      <c r="CW167" s="3">
        <f t="shared" si="174"/>
        <v>0</v>
      </c>
      <c r="CX167" s="3">
        <f t="shared" si="175"/>
        <v>0</v>
      </c>
      <c r="CY167" s="3">
        <f t="shared" si="196"/>
        <v>0</v>
      </c>
      <c r="CZ167" s="3">
        <f t="shared" si="197"/>
        <v>0</v>
      </c>
      <c r="DC167" s="3" t="s">
        <v>3</v>
      </c>
      <c r="DD167" s="3" t="s">
        <v>3</v>
      </c>
      <c r="DE167" s="3" t="s">
        <v>3</v>
      </c>
      <c r="DF167" s="3" t="s">
        <v>3</v>
      </c>
      <c r="DG167" s="3" t="s">
        <v>3</v>
      </c>
      <c r="DH167" s="3" t="s">
        <v>3</v>
      </c>
      <c r="DI167" s="3" t="s">
        <v>3</v>
      </c>
      <c r="DJ167" s="3" t="s">
        <v>3</v>
      </c>
      <c r="DK167" s="3" t="s">
        <v>3</v>
      </c>
      <c r="DL167" s="3" t="s">
        <v>3</v>
      </c>
      <c r="DM167" s="3" t="s">
        <v>3</v>
      </c>
      <c r="DN167" s="3">
        <v>0</v>
      </c>
      <c r="DO167" s="3">
        <v>0</v>
      </c>
      <c r="DP167" s="3">
        <v>1</v>
      </c>
      <c r="DQ167" s="3">
        <v>1</v>
      </c>
      <c r="DU167" s="3">
        <v>1010</v>
      </c>
      <c r="DV167" s="3" t="s">
        <v>35</v>
      </c>
      <c r="DW167" s="3" t="s">
        <v>35</v>
      </c>
      <c r="DX167" s="3">
        <v>1</v>
      </c>
      <c r="DZ167" s="3" t="s">
        <v>3</v>
      </c>
      <c r="EA167" s="3" t="s">
        <v>3</v>
      </c>
      <c r="EB167" s="3" t="s">
        <v>3</v>
      </c>
      <c r="EC167" s="3" t="s">
        <v>3</v>
      </c>
      <c r="EE167" s="3">
        <v>85635395</v>
      </c>
      <c r="EF167" s="3">
        <v>30</v>
      </c>
      <c r="EG167" s="3" t="s">
        <v>28</v>
      </c>
      <c r="EH167" s="3">
        <v>0</v>
      </c>
      <c r="EI167" s="3" t="s">
        <v>3</v>
      </c>
      <c r="EJ167" s="3">
        <v>1</v>
      </c>
      <c r="EK167" s="3">
        <v>23</v>
      </c>
      <c r="EL167" s="3" t="s">
        <v>29</v>
      </c>
      <c r="EM167" s="3" t="s">
        <v>30</v>
      </c>
      <c r="EO167" s="3" t="s">
        <v>3</v>
      </c>
      <c r="EQ167" s="3">
        <v>0</v>
      </c>
      <c r="ER167" s="3">
        <v>2559.44</v>
      </c>
      <c r="ES167" s="3">
        <v>2559.44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Z167" s="3">
        <v>5</v>
      </c>
      <c r="FC167" s="3">
        <v>1</v>
      </c>
      <c r="FD167" s="3">
        <v>18</v>
      </c>
      <c r="FF167" s="3">
        <v>30123</v>
      </c>
      <c r="FQ167" s="3">
        <v>0</v>
      </c>
      <c r="FR167" s="3">
        <v>0</v>
      </c>
      <c r="FS167" s="3">
        <v>0</v>
      </c>
      <c r="FX167" s="3">
        <v>109</v>
      </c>
      <c r="FY167" s="3">
        <v>61</v>
      </c>
      <c r="GA167" s="3" t="s">
        <v>206</v>
      </c>
      <c r="GD167" s="3">
        <v>1</v>
      </c>
      <c r="GF167" s="3">
        <v>-1066249263</v>
      </c>
      <c r="GG167" s="3">
        <v>2</v>
      </c>
      <c r="GH167" s="3">
        <v>3</v>
      </c>
      <c r="GI167" s="3">
        <v>5</v>
      </c>
      <c r="GJ167" s="3">
        <v>0</v>
      </c>
      <c r="GK167" s="3">
        <v>0</v>
      </c>
      <c r="GL167" s="3">
        <f t="shared" si="176"/>
        <v>0</v>
      </c>
      <c r="GM167" s="3">
        <f t="shared" si="177"/>
        <v>100739.56</v>
      </c>
      <c r="GN167" s="3">
        <f t="shared" si="178"/>
        <v>100739.56</v>
      </c>
      <c r="GO167" s="3">
        <f t="shared" si="179"/>
        <v>0</v>
      </c>
      <c r="GP167" s="3">
        <f t="shared" si="180"/>
        <v>0</v>
      </c>
      <c r="GR167" s="3">
        <v>1</v>
      </c>
      <c r="GS167" s="3">
        <v>1</v>
      </c>
      <c r="GT167" s="3">
        <v>0</v>
      </c>
      <c r="GU167" s="3" t="s">
        <v>3</v>
      </c>
      <c r="GV167" s="3">
        <f t="shared" si="181"/>
        <v>0</v>
      </c>
      <c r="GW167" s="3">
        <v>1</v>
      </c>
      <c r="GX167" s="3">
        <f t="shared" si="182"/>
        <v>0</v>
      </c>
      <c r="HA167" s="3">
        <v>0</v>
      </c>
      <c r="HB167" s="3">
        <v>0</v>
      </c>
      <c r="HC167" s="3">
        <f t="shared" si="183"/>
        <v>0</v>
      </c>
      <c r="HE167" s="3" t="s">
        <v>37</v>
      </c>
      <c r="HF167" s="3" t="s">
        <v>38</v>
      </c>
      <c r="HM167" s="3" t="s">
        <v>3</v>
      </c>
      <c r="HN167" s="3" t="s">
        <v>3</v>
      </c>
      <c r="HO167" s="3" t="s">
        <v>3</v>
      </c>
      <c r="HP167" s="3" t="s">
        <v>3</v>
      </c>
      <c r="HQ167" s="3" t="s">
        <v>3</v>
      </c>
      <c r="HS167" s="3">
        <v>0</v>
      </c>
      <c r="IK167" s="3">
        <v>0</v>
      </c>
    </row>
    <row r="168" spans="1:255" x14ac:dyDescent="0.25">
      <c r="A168" s="2">
        <v>18</v>
      </c>
      <c r="B168" s="2">
        <v>1</v>
      </c>
      <c r="C168" s="2">
        <v>296</v>
      </c>
      <c r="D168" s="2"/>
      <c r="E168" s="2" t="s">
        <v>218</v>
      </c>
      <c r="F168" s="2" t="s">
        <v>219</v>
      </c>
      <c r="G168" s="2" t="s">
        <v>220</v>
      </c>
      <c r="H168" s="2" t="s">
        <v>35</v>
      </c>
      <c r="I168" s="2">
        <f>I162*J168</f>
        <v>1</v>
      </c>
      <c r="J168" s="2">
        <v>3.5714285714285712</v>
      </c>
      <c r="K168" s="2">
        <v>3.5714290000000002</v>
      </c>
      <c r="L168" s="2"/>
      <c r="M168" s="2"/>
      <c r="N168" s="2"/>
      <c r="O168" s="2">
        <f t="shared" si="159"/>
        <v>8007.96</v>
      </c>
      <c r="P168" s="2">
        <f t="shared" si="160"/>
        <v>8007.96</v>
      </c>
      <c r="Q168" s="2">
        <f t="shared" si="184"/>
        <v>0</v>
      </c>
      <c r="R168" s="2">
        <f t="shared" si="185"/>
        <v>0</v>
      </c>
      <c r="S168" s="2">
        <f t="shared" si="161"/>
        <v>0</v>
      </c>
      <c r="T168" s="2">
        <f t="shared" si="162"/>
        <v>0</v>
      </c>
      <c r="U168" s="2">
        <f t="shared" si="163"/>
        <v>0</v>
      </c>
      <c r="V168" s="2">
        <f t="shared" si="164"/>
        <v>0</v>
      </c>
      <c r="W168" s="2">
        <f t="shared" si="165"/>
        <v>0</v>
      </c>
      <c r="X168" s="2">
        <f t="shared" si="186"/>
        <v>0</v>
      </c>
      <c r="Y168" s="2">
        <f t="shared" si="187"/>
        <v>0</v>
      </c>
      <c r="Z168" s="2"/>
      <c r="AA168" s="2">
        <v>86551701</v>
      </c>
      <c r="AB168" s="2">
        <f t="shared" si="166"/>
        <v>8007.96</v>
      </c>
      <c r="AC168" s="2">
        <f t="shared" si="188"/>
        <v>8007.96</v>
      </c>
      <c r="AD168" s="2">
        <f t="shared" si="189"/>
        <v>0</v>
      </c>
      <c r="AE168" s="2">
        <f t="shared" si="190"/>
        <v>0</v>
      </c>
      <c r="AF168" s="2">
        <f t="shared" si="191"/>
        <v>0</v>
      </c>
      <c r="AG168" s="2">
        <f t="shared" si="167"/>
        <v>0</v>
      </c>
      <c r="AH168" s="2">
        <f t="shared" si="192"/>
        <v>0</v>
      </c>
      <c r="AI168" s="2">
        <f t="shared" si="193"/>
        <v>0</v>
      </c>
      <c r="AJ168" s="2">
        <f t="shared" si="168"/>
        <v>0</v>
      </c>
      <c r="AK168" s="2">
        <v>8007.96</v>
      </c>
      <c r="AL168" s="2">
        <v>8007.96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109</v>
      </c>
      <c r="AU168" s="2">
        <v>61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1</v>
      </c>
      <c r="BJ168" s="2" t="s">
        <v>3</v>
      </c>
      <c r="BK168" s="2"/>
      <c r="BL168" s="2"/>
      <c r="BM168" s="2">
        <v>23</v>
      </c>
      <c r="BN168" s="2">
        <v>0</v>
      </c>
      <c r="BO168" s="2" t="s">
        <v>3</v>
      </c>
      <c r="BP168" s="2">
        <v>0</v>
      </c>
      <c r="BQ168" s="2">
        <v>30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109</v>
      </c>
      <c r="CA168" s="2">
        <v>61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69"/>
        <v>8007.96</v>
      </c>
      <c r="CQ168" s="2">
        <f t="shared" si="170"/>
        <v>8007.96</v>
      </c>
      <c r="CR168" s="2">
        <f t="shared" si="194"/>
        <v>0</v>
      </c>
      <c r="CS168" s="2">
        <f t="shared" si="195"/>
        <v>0</v>
      </c>
      <c r="CT168" s="2">
        <f t="shared" si="171"/>
        <v>0</v>
      </c>
      <c r="CU168" s="2">
        <f t="shared" si="172"/>
        <v>0</v>
      </c>
      <c r="CV168" s="2">
        <f t="shared" si="173"/>
        <v>0</v>
      </c>
      <c r="CW168" s="2">
        <f t="shared" si="174"/>
        <v>0</v>
      </c>
      <c r="CX168" s="2">
        <f t="shared" si="175"/>
        <v>0</v>
      </c>
      <c r="CY168" s="2">
        <f t="shared" si="196"/>
        <v>0</v>
      </c>
      <c r="CZ168" s="2">
        <f t="shared" si="197"/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1010</v>
      </c>
      <c r="DV168" s="2" t="s">
        <v>35</v>
      </c>
      <c r="DW168" s="2" t="s">
        <v>35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85635395</v>
      </c>
      <c r="EF168" s="2">
        <v>30</v>
      </c>
      <c r="EG168" s="2" t="s">
        <v>28</v>
      </c>
      <c r="EH168" s="2">
        <v>0</v>
      </c>
      <c r="EI168" s="2" t="s">
        <v>3</v>
      </c>
      <c r="EJ168" s="2">
        <v>1</v>
      </c>
      <c r="EK168" s="2">
        <v>23</v>
      </c>
      <c r="EL168" s="2" t="s">
        <v>29</v>
      </c>
      <c r="EM168" s="2" t="s">
        <v>30</v>
      </c>
      <c r="EN168" s="2"/>
      <c r="EO168" s="2" t="s">
        <v>3</v>
      </c>
      <c r="EP168" s="2"/>
      <c r="EQ168" s="2">
        <v>0</v>
      </c>
      <c r="ER168" s="2">
        <v>0</v>
      </c>
      <c r="ES168" s="2">
        <v>8007.96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v>0</v>
      </c>
      <c r="FS168" s="2">
        <v>0</v>
      </c>
      <c r="FT168" s="2"/>
      <c r="FU168" s="2"/>
      <c r="FV168" s="2"/>
      <c r="FW168" s="2"/>
      <c r="FX168" s="2">
        <v>109</v>
      </c>
      <c r="FY168" s="2">
        <v>61</v>
      </c>
      <c r="FZ168" s="2"/>
      <c r="GA168" s="2" t="s">
        <v>221</v>
      </c>
      <c r="GB168" s="2"/>
      <c r="GC168" s="2"/>
      <c r="GD168" s="2">
        <v>1</v>
      </c>
      <c r="GE168" s="2"/>
      <c r="GF168" s="2">
        <v>-1240892674</v>
      </c>
      <c r="GG168" s="2">
        <v>2</v>
      </c>
      <c r="GH168" s="2">
        <v>4</v>
      </c>
      <c r="GI168" s="2">
        <v>-2</v>
      </c>
      <c r="GJ168" s="2">
        <v>0</v>
      </c>
      <c r="GK168" s="2">
        <v>0</v>
      </c>
      <c r="GL168" s="2">
        <f t="shared" si="176"/>
        <v>0</v>
      </c>
      <c r="GM168" s="2">
        <f t="shared" si="177"/>
        <v>8007.96</v>
      </c>
      <c r="GN168" s="2">
        <f t="shared" si="178"/>
        <v>8007.96</v>
      </c>
      <c r="GO168" s="2">
        <f t="shared" si="179"/>
        <v>0</v>
      </c>
      <c r="GP168" s="2">
        <f t="shared" si="180"/>
        <v>0</v>
      </c>
      <c r="GQ168" s="2"/>
      <c r="GR168" s="2">
        <v>0</v>
      </c>
      <c r="GS168" s="2">
        <v>2</v>
      </c>
      <c r="GT168" s="2">
        <v>0</v>
      </c>
      <c r="GU168" s="2" t="s">
        <v>3</v>
      </c>
      <c r="GV168" s="2">
        <f t="shared" si="181"/>
        <v>0</v>
      </c>
      <c r="GW168" s="2">
        <v>1</v>
      </c>
      <c r="GX168" s="2">
        <f t="shared" si="182"/>
        <v>0</v>
      </c>
      <c r="GY168" s="2"/>
      <c r="GZ168" s="2"/>
      <c r="HA168" s="2">
        <v>0</v>
      </c>
      <c r="HB168" s="2">
        <v>0</v>
      </c>
      <c r="HC168" s="2">
        <f t="shared" si="183"/>
        <v>0</v>
      </c>
      <c r="HD168" s="2"/>
      <c r="HE168" s="2" t="s">
        <v>37</v>
      </c>
      <c r="HF168" s="2" t="s">
        <v>38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5">
      <c r="A169" s="3">
        <v>18</v>
      </c>
      <c r="B169" s="3">
        <v>1</v>
      </c>
      <c r="C169" s="3">
        <v>314</v>
      </c>
      <c r="E169" s="3" t="s">
        <v>218</v>
      </c>
      <c r="F169" s="3" t="s">
        <v>219</v>
      </c>
      <c r="G169" s="3" t="s">
        <v>220</v>
      </c>
      <c r="H169" s="3" t="s">
        <v>35</v>
      </c>
      <c r="I169" s="3">
        <f>I163*J169</f>
        <v>1</v>
      </c>
      <c r="J169" s="3">
        <v>3.5714285714285712</v>
      </c>
      <c r="K169" s="3">
        <v>3.5714290000000002</v>
      </c>
      <c r="O169" s="3">
        <f t="shared" si="159"/>
        <v>78798.33</v>
      </c>
      <c r="P169" s="3">
        <f t="shared" si="160"/>
        <v>78798.33</v>
      </c>
      <c r="Q169" s="3">
        <f t="shared" si="184"/>
        <v>0</v>
      </c>
      <c r="R169" s="3">
        <f t="shared" si="185"/>
        <v>0</v>
      </c>
      <c r="S169" s="3">
        <f t="shared" si="161"/>
        <v>0</v>
      </c>
      <c r="T169" s="3">
        <f t="shared" si="162"/>
        <v>0</v>
      </c>
      <c r="U169" s="3">
        <f t="shared" si="163"/>
        <v>0</v>
      </c>
      <c r="V169" s="3">
        <f t="shared" si="164"/>
        <v>0</v>
      </c>
      <c r="W169" s="3">
        <f t="shared" si="165"/>
        <v>0</v>
      </c>
      <c r="X169" s="3">
        <f t="shared" si="186"/>
        <v>0</v>
      </c>
      <c r="Y169" s="3">
        <f t="shared" si="187"/>
        <v>0</v>
      </c>
      <c r="AA169" s="3">
        <v>86551703</v>
      </c>
      <c r="AB169" s="3">
        <f t="shared" si="166"/>
        <v>8007.96</v>
      </c>
      <c r="AC169" s="3">
        <f t="shared" si="188"/>
        <v>8007.96</v>
      </c>
      <c r="AD169" s="3">
        <f t="shared" si="189"/>
        <v>0</v>
      </c>
      <c r="AE169" s="3">
        <f t="shared" si="190"/>
        <v>0</v>
      </c>
      <c r="AF169" s="3">
        <f t="shared" si="191"/>
        <v>0</v>
      </c>
      <c r="AG169" s="3">
        <f t="shared" si="167"/>
        <v>0</v>
      </c>
      <c r="AH169" s="3">
        <f t="shared" si="192"/>
        <v>0</v>
      </c>
      <c r="AI169" s="3">
        <f t="shared" si="193"/>
        <v>0</v>
      </c>
      <c r="AJ169" s="3">
        <f t="shared" si="168"/>
        <v>0</v>
      </c>
      <c r="AK169" s="3">
        <v>8007.96</v>
      </c>
      <c r="AL169" s="3">
        <v>8007.96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109</v>
      </c>
      <c r="AU169" s="3">
        <v>61</v>
      </c>
      <c r="AV169" s="3">
        <v>1</v>
      </c>
      <c r="AW169" s="3">
        <v>1</v>
      </c>
      <c r="AZ169" s="3">
        <v>1</v>
      </c>
      <c r="BA169" s="3">
        <v>1</v>
      </c>
      <c r="BB169" s="3">
        <v>1</v>
      </c>
      <c r="BC169" s="3">
        <v>9.84</v>
      </c>
      <c r="BD169" s="3" t="s">
        <v>3</v>
      </c>
      <c r="BE169" s="3" t="s">
        <v>3</v>
      </c>
      <c r="BF169" s="3" t="s">
        <v>3</v>
      </c>
      <c r="BG169" s="3" t="s">
        <v>3</v>
      </c>
      <c r="BH169" s="3">
        <v>3</v>
      </c>
      <c r="BI169" s="3">
        <v>1</v>
      </c>
      <c r="BJ169" s="3" t="s">
        <v>3</v>
      </c>
      <c r="BM169" s="3">
        <v>23</v>
      </c>
      <c r="BN169" s="3">
        <v>0</v>
      </c>
      <c r="BO169" s="3" t="s">
        <v>3</v>
      </c>
      <c r="BP169" s="3">
        <v>0</v>
      </c>
      <c r="BQ169" s="3">
        <v>30</v>
      </c>
      <c r="BR169" s="3">
        <v>0</v>
      </c>
      <c r="BS169" s="3">
        <v>1</v>
      </c>
      <c r="BT169" s="3">
        <v>1</v>
      </c>
      <c r="BU169" s="3">
        <v>1</v>
      </c>
      <c r="BV169" s="3">
        <v>1</v>
      </c>
      <c r="BW169" s="3">
        <v>1</v>
      </c>
      <c r="BX169" s="3">
        <v>1</v>
      </c>
      <c r="BY169" s="3" t="s">
        <v>3</v>
      </c>
      <c r="BZ169" s="3">
        <v>109</v>
      </c>
      <c r="CA169" s="3">
        <v>61</v>
      </c>
      <c r="CB169" s="3" t="s">
        <v>3</v>
      </c>
      <c r="CE169" s="3">
        <v>1566</v>
      </c>
      <c r="CF169" s="3">
        <v>0</v>
      </c>
      <c r="CG169" s="3">
        <v>0</v>
      </c>
      <c r="CM169" s="3">
        <v>0</v>
      </c>
      <c r="CN169" s="3" t="s">
        <v>3</v>
      </c>
      <c r="CO169" s="3">
        <v>0</v>
      </c>
      <c r="CP169" s="3">
        <f t="shared" si="169"/>
        <v>78798.33</v>
      </c>
      <c r="CQ169" s="3">
        <f t="shared" si="170"/>
        <v>78798.33</v>
      </c>
      <c r="CR169" s="3">
        <f t="shared" si="194"/>
        <v>0</v>
      </c>
      <c r="CS169" s="3">
        <f t="shared" si="195"/>
        <v>0</v>
      </c>
      <c r="CT169" s="3">
        <f t="shared" si="171"/>
        <v>0</v>
      </c>
      <c r="CU169" s="3">
        <f t="shared" si="172"/>
        <v>0</v>
      </c>
      <c r="CV169" s="3">
        <f t="shared" si="173"/>
        <v>0</v>
      </c>
      <c r="CW169" s="3">
        <f t="shared" si="174"/>
        <v>0</v>
      </c>
      <c r="CX169" s="3">
        <f t="shared" si="175"/>
        <v>0</v>
      </c>
      <c r="CY169" s="3">
        <f t="shared" si="196"/>
        <v>0</v>
      </c>
      <c r="CZ169" s="3">
        <f t="shared" si="197"/>
        <v>0</v>
      </c>
      <c r="DC169" s="3" t="s">
        <v>3</v>
      </c>
      <c r="DD169" s="3" t="s">
        <v>3</v>
      </c>
      <c r="DE169" s="3" t="s">
        <v>3</v>
      </c>
      <c r="DF169" s="3" t="s">
        <v>3</v>
      </c>
      <c r="DG169" s="3" t="s">
        <v>3</v>
      </c>
      <c r="DH169" s="3" t="s">
        <v>3</v>
      </c>
      <c r="DI169" s="3" t="s">
        <v>3</v>
      </c>
      <c r="DJ169" s="3" t="s">
        <v>3</v>
      </c>
      <c r="DK169" s="3" t="s">
        <v>3</v>
      </c>
      <c r="DL169" s="3" t="s">
        <v>3</v>
      </c>
      <c r="DM169" s="3" t="s">
        <v>3</v>
      </c>
      <c r="DN169" s="3">
        <v>0</v>
      </c>
      <c r="DO169" s="3">
        <v>0</v>
      </c>
      <c r="DP169" s="3">
        <v>1</v>
      </c>
      <c r="DQ169" s="3">
        <v>1</v>
      </c>
      <c r="DU169" s="3">
        <v>1010</v>
      </c>
      <c r="DV169" s="3" t="s">
        <v>35</v>
      </c>
      <c r="DW169" s="3" t="s">
        <v>35</v>
      </c>
      <c r="DX169" s="3">
        <v>1</v>
      </c>
      <c r="DZ169" s="3" t="s">
        <v>3</v>
      </c>
      <c r="EA169" s="3" t="s">
        <v>3</v>
      </c>
      <c r="EB169" s="3" t="s">
        <v>3</v>
      </c>
      <c r="EC169" s="3" t="s">
        <v>3</v>
      </c>
      <c r="EE169" s="3">
        <v>85635395</v>
      </c>
      <c r="EF169" s="3">
        <v>30</v>
      </c>
      <c r="EG169" s="3" t="s">
        <v>28</v>
      </c>
      <c r="EH169" s="3">
        <v>0</v>
      </c>
      <c r="EI169" s="3" t="s">
        <v>3</v>
      </c>
      <c r="EJ169" s="3">
        <v>1</v>
      </c>
      <c r="EK169" s="3">
        <v>23</v>
      </c>
      <c r="EL169" s="3" t="s">
        <v>29</v>
      </c>
      <c r="EM169" s="3" t="s">
        <v>30</v>
      </c>
      <c r="EO169" s="3" t="s">
        <v>3</v>
      </c>
      <c r="EQ169" s="3">
        <v>0</v>
      </c>
      <c r="ER169" s="3">
        <v>8007.96</v>
      </c>
      <c r="ES169" s="3">
        <v>8007.96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Z169" s="3">
        <v>5</v>
      </c>
      <c r="FC169" s="3">
        <v>1</v>
      </c>
      <c r="FD169" s="3">
        <v>18</v>
      </c>
      <c r="FF169" s="3">
        <v>94249</v>
      </c>
      <c r="FQ169" s="3">
        <v>0</v>
      </c>
      <c r="FR169" s="3">
        <v>0</v>
      </c>
      <c r="FS169" s="3">
        <v>0</v>
      </c>
      <c r="FX169" s="3">
        <v>109</v>
      </c>
      <c r="FY169" s="3">
        <v>61</v>
      </c>
      <c r="GA169" s="3" t="s">
        <v>221</v>
      </c>
      <c r="GD169" s="3">
        <v>1</v>
      </c>
      <c r="GF169" s="3">
        <v>-1240892674</v>
      </c>
      <c r="GG169" s="3">
        <v>2</v>
      </c>
      <c r="GH169" s="3">
        <v>3</v>
      </c>
      <c r="GI169" s="3">
        <v>5</v>
      </c>
      <c r="GJ169" s="3">
        <v>0</v>
      </c>
      <c r="GK169" s="3">
        <v>0</v>
      </c>
      <c r="GL169" s="3">
        <f t="shared" si="176"/>
        <v>0</v>
      </c>
      <c r="GM169" s="3">
        <f t="shared" si="177"/>
        <v>78798.33</v>
      </c>
      <c r="GN169" s="3">
        <f t="shared" si="178"/>
        <v>78798.33</v>
      </c>
      <c r="GO169" s="3">
        <f t="shared" si="179"/>
        <v>0</v>
      </c>
      <c r="GP169" s="3">
        <f t="shared" si="180"/>
        <v>0</v>
      </c>
      <c r="GR169" s="3">
        <v>1</v>
      </c>
      <c r="GS169" s="3">
        <v>1</v>
      </c>
      <c r="GT169" s="3">
        <v>0</v>
      </c>
      <c r="GU169" s="3" t="s">
        <v>3</v>
      </c>
      <c r="GV169" s="3">
        <f t="shared" si="181"/>
        <v>0</v>
      </c>
      <c r="GW169" s="3">
        <v>1</v>
      </c>
      <c r="GX169" s="3">
        <f t="shared" si="182"/>
        <v>0</v>
      </c>
      <c r="HA169" s="3">
        <v>0</v>
      </c>
      <c r="HB169" s="3">
        <v>0</v>
      </c>
      <c r="HC169" s="3">
        <f t="shared" si="183"/>
        <v>0</v>
      </c>
      <c r="HE169" s="3" t="s">
        <v>37</v>
      </c>
      <c r="HF169" s="3" t="s">
        <v>38</v>
      </c>
      <c r="HM169" s="3" t="s">
        <v>3</v>
      </c>
      <c r="HN169" s="3" t="s">
        <v>3</v>
      </c>
      <c r="HO169" s="3" t="s">
        <v>3</v>
      </c>
      <c r="HP169" s="3" t="s">
        <v>3</v>
      </c>
      <c r="HQ169" s="3" t="s">
        <v>3</v>
      </c>
      <c r="HS169" s="3">
        <v>0</v>
      </c>
      <c r="IK169" s="3">
        <v>0</v>
      </c>
    </row>
    <row r="170" spans="1:255" x14ac:dyDescent="0.25">
      <c r="A170" s="2">
        <v>18</v>
      </c>
      <c r="B170" s="2">
        <v>1</v>
      </c>
      <c r="C170" s="2">
        <v>290</v>
      </c>
      <c r="D170" s="2"/>
      <c r="E170" s="2" t="s">
        <v>222</v>
      </c>
      <c r="F170" s="2" t="s">
        <v>176</v>
      </c>
      <c r="G170" s="2" t="s">
        <v>177</v>
      </c>
      <c r="H170" s="2" t="s">
        <v>35</v>
      </c>
      <c r="I170" s="2">
        <f>I162*J170</f>
        <v>2</v>
      </c>
      <c r="J170" s="2">
        <v>7.1428571428571423</v>
      </c>
      <c r="K170" s="2">
        <v>7.1428570000000002</v>
      </c>
      <c r="L170" s="2"/>
      <c r="M170" s="2"/>
      <c r="N170" s="2"/>
      <c r="O170" s="2">
        <f t="shared" si="159"/>
        <v>6498.88</v>
      </c>
      <c r="P170" s="2">
        <f t="shared" si="160"/>
        <v>6498.88</v>
      </c>
      <c r="Q170" s="2">
        <f t="shared" si="184"/>
        <v>0</v>
      </c>
      <c r="R170" s="2">
        <f t="shared" si="185"/>
        <v>0</v>
      </c>
      <c r="S170" s="2">
        <f t="shared" si="161"/>
        <v>0</v>
      </c>
      <c r="T170" s="2">
        <f t="shared" si="162"/>
        <v>0</v>
      </c>
      <c r="U170" s="2">
        <f t="shared" si="163"/>
        <v>0</v>
      </c>
      <c r="V170" s="2">
        <f t="shared" si="164"/>
        <v>0</v>
      </c>
      <c r="W170" s="2">
        <f t="shared" si="165"/>
        <v>0</v>
      </c>
      <c r="X170" s="2">
        <f t="shared" si="186"/>
        <v>0</v>
      </c>
      <c r="Y170" s="2">
        <f t="shared" si="187"/>
        <v>0</v>
      </c>
      <c r="Z170" s="2"/>
      <c r="AA170" s="2">
        <v>86551701</v>
      </c>
      <c r="AB170" s="2">
        <f t="shared" si="166"/>
        <v>3249.44</v>
      </c>
      <c r="AC170" s="2">
        <f t="shared" si="188"/>
        <v>3249.44</v>
      </c>
      <c r="AD170" s="2">
        <f t="shared" si="189"/>
        <v>0</v>
      </c>
      <c r="AE170" s="2">
        <f t="shared" si="190"/>
        <v>0</v>
      </c>
      <c r="AF170" s="2">
        <f t="shared" si="191"/>
        <v>0</v>
      </c>
      <c r="AG170" s="2">
        <f t="shared" si="167"/>
        <v>0</v>
      </c>
      <c r="AH170" s="2">
        <f t="shared" si="192"/>
        <v>0</v>
      </c>
      <c r="AI170" s="2">
        <f t="shared" si="193"/>
        <v>0</v>
      </c>
      <c r="AJ170" s="2">
        <f t="shared" si="168"/>
        <v>0</v>
      </c>
      <c r="AK170" s="2">
        <v>3249.44</v>
      </c>
      <c r="AL170" s="2">
        <v>3249.44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109</v>
      </c>
      <c r="AU170" s="2">
        <v>61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1</v>
      </c>
      <c r="BJ170" s="2" t="s">
        <v>3</v>
      </c>
      <c r="BK170" s="2"/>
      <c r="BL170" s="2"/>
      <c r="BM170" s="2">
        <v>23</v>
      </c>
      <c r="BN170" s="2">
        <v>0</v>
      </c>
      <c r="BO170" s="2" t="s">
        <v>3</v>
      </c>
      <c r="BP170" s="2">
        <v>0</v>
      </c>
      <c r="BQ170" s="2">
        <v>30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109</v>
      </c>
      <c r="CA170" s="2">
        <v>61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69"/>
        <v>6498.88</v>
      </c>
      <c r="CQ170" s="2">
        <f t="shared" si="170"/>
        <v>3249.44</v>
      </c>
      <c r="CR170" s="2">
        <f t="shared" si="194"/>
        <v>0</v>
      </c>
      <c r="CS170" s="2">
        <f t="shared" si="195"/>
        <v>0</v>
      </c>
      <c r="CT170" s="2">
        <f t="shared" si="171"/>
        <v>0</v>
      </c>
      <c r="CU170" s="2">
        <f t="shared" si="172"/>
        <v>0</v>
      </c>
      <c r="CV170" s="2">
        <f t="shared" si="173"/>
        <v>0</v>
      </c>
      <c r="CW170" s="2">
        <f t="shared" si="174"/>
        <v>0</v>
      </c>
      <c r="CX170" s="2">
        <f t="shared" si="175"/>
        <v>0</v>
      </c>
      <c r="CY170" s="2">
        <f t="shared" si="196"/>
        <v>0</v>
      </c>
      <c r="CZ170" s="2">
        <f t="shared" si="197"/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1010</v>
      </c>
      <c r="DV170" s="2" t="s">
        <v>35</v>
      </c>
      <c r="DW170" s="2" t="s">
        <v>35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85635395</v>
      </c>
      <c r="EF170" s="2">
        <v>30</v>
      </c>
      <c r="EG170" s="2" t="s">
        <v>28</v>
      </c>
      <c r="EH170" s="2">
        <v>0</v>
      </c>
      <c r="EI170" s="2" t="s">
        <v>3</v>
      </c>
      <c r="EJ170" s="2">
        <v>1</v>
      </c>
      <c r="EK170" s="2">
        <v>23</v>
      </c>
      <c r="EL170" s="2" t="s">
        <v>29</v>
      </c>
      <c r="EM170" s="2" t="s">
        <v>30</v>
      </c>
      <c r="EN170" s="2"/>
      <c r="EO170" s="2" t="s">
        <v>3</v>
      </c>
      <c r="EP170" s="2"/>
      <c r="EQ170" s="2">
        <v>0</v>
      </c>
      <c r="ER170" s="2">
        <v>0</v>
      </c>
      <c r="ES170" s="2">
        <v>3249.44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v>0</v>
      </c>
      <c r="FS170" s="2">
        <v>0</v>
      </c>
      <c r="FT170" s="2"/>
      <c r="FU170" s="2"/>
      <c r="FV170" s="2"/>
      <c r="FW170" s="2"/>
      <c r="FX170" s="2">
        <v>109</v>
      </c>
      <c r="FY170" s="2">
        <v>61</v>
      </c>
      <c r="FZ170" s="2"/>
      <c r="GA170" s="2" t="s">
        <v>178</v>
      </c>
      <c r="GB170" s="2"/>
      <c r="GC170" s="2"/>
      <c r="GD170" s="2">
        <v>1</v>
      </c>
      <c r="GE170" s="2"/>
      <c r="GF170" s="2">
        <v>-2045684553</v>
      </c>
      <c r="GG170" s="2">
        <v>2</v>
      </c>
      <c r="GH170" s="2">
        <v>4</v>
      </c>
      <c r="GI170" s="2">
        <v>-2</v>
      </c>
      <c r="GJ170" s="2">
        <v>0</v>
      </c>
      <c r="GK170" s="2">
        <v>0</v>
      </c>
      <c r="GL170" s="2">
        <f t="shared" si="176"/>
        <v>0</v>
      </c>
      <c r="GM170" s="2">
        <f t="shared" si="177"/>
        <v>6498.88</v>
      </c>
      <c r="GN170" s="2">
        <f t="shared" si="178"/>
        <v>6498.88</v>
      </c>
      <c r="GO170" s="2">
        <f t="shared" si="179"/>
        <v>0</v>
      </c>
      <c r="GP170" s="2">
        <f t="shared" si="180"/>
        <v>0</v>
      </c>
      <c r="GQ170" s="2"/>
      <c r="GR170" s="2">
        <v>0</v>
      </c>
      <c r="GS170" s="2">
        <v>2</v>
      </c>
      <c r="GT170" s="2">
        <v>0</v>
      </c>
      <c r="GU170" s="2" t="s">
        <v>3</v>
      </c>
      <c r="GV170" s="2">
        <f t="shared" si="181"/>
        <v>0</v>
      </c>
      <c r="GW170" s="2">
        <v>1</v>
      </c>
      <c r="GX170" s="2">
        <f t="shared" si="182"/>
        <v>0</v>
      </c>
      <c r="GY170" s="2"/>
      <c r="GZ170" s="2"/>
      <c r="HA170" s="2">
        <v>0</v>
      </c>
      <c r="HB170" s="2">
        <v>0</v>
      </c>
      <c r="HC170" s="2">
        <f t="shared" si="183"/>
        <v>0</v>
      </c>
      <c r="HD170" s="2"/>
      <c r="HE170" s="2" t="s">
        <v>37</v>
      </c>
      <c r="HF170" s="2" t="s">
        <v>38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5">
      <c r="A171" s="3">
        <v>18</v>
      </c>
      <c r="B171" s="3">
        <v>1</v>
      </c>
      <c r="C171" s="3">
        <v>308</v>
      </c>
      <c r="E171" s="3" t="s">
        <v>222</v>
      </c>
      <c r="F171" s="3" t="s">
        <v>176</v>
      </c>
      <c r="G171" s="3" t="s">
        <v>177</v>
      </c>
      <c r="H171" s="3" t="s">
        <v>35</v>
      </c>
      <c r="I171" s="3">
        <f>I163*J171</f>
        <v>2</v>
      </c>
      <c r="J171" s="3">
        <v>7.1428571428571423</v>
      </c>
      <c r="K171" s="3">
        <v>7.1428570000000002</v>
      </c>
      <c r="O171" s="3">
        <f t="shared" si="159"/>
        <v>63948.98</v>
      </c>
      <c r="P171" s="3">
        <f t="shared" si="160"/>
        <v>63948.98</v>
      </c>
      <c r="Q171" s="3">
        <f t="shared" si="184"/>
        <v>0</v>
      </c>
      <c r="R171" s="3">
        <f t="shared" si="185"/>
        <v>0</v>
      </c>
      <c r="S171" s="3">
        <f t="shared" si="161"/>
        <v>0</v>
      </c>
      <c r="T171" s="3">
        <f t="shared" si="162"/>
        <v>0</v>
      </c>
      <c r="U171" s="3">
        <f t="shared" si="163"/>
        <v>0</v>
      </c>
      <c r="V171" s="3">
        <f t="shared" si="164"/>
        <v>0</v>
      </c>
      <c r="W171" s="3">
        <f t="shared" si="165"/>
        <v>0</v>
      </c>
      <c r="X171" s="3">
        <f t="shared" si="186"/>
        <v>0</v>
      </c>
      <c r="Y171" s="3">
        <f t="shared" si="187"/>
        <v>0</v>
      </c>
      <c r="AA171" s="3">
        <v>86551703</v>
      </c>
      <c r="AB171" s="3">
        <f t="shared" si="166"/>
        <v>3249.44</v>
      </c>
      <c r="AC171" s="3">
        <f t="shared" si="188"/>
        <v>3249.44</v>
      </c>
      <c r="AD171" s="3">
        <f t="shared" si="189"/>
        <v>0</v>
      </c>
      <c r="AE171" s="3">
        <f t="shared" si="190"/>
        <v>0</v>
      </c>
      <c r="AF171" s="3">
        <f t="shared" si="191"/>
        <v>0</v>
      </c>
      <c r="AG171" s="3">
        <f t="shared" si="167"/>
        <v>0</v>
      </c>
      <c r="AH171" s="3">
        <f t="shared" si="192"/>
        <v>0</v>
      </c>
      <c r="AI171" s="3">
        <f t="shared" si="193"/>
        <v>0</v>
      </c>
      <c r="AJ171" s="3">
        <f t="shared" si="168"/>
        <v>0</v>
      </c>
      <c r="AK171" s="3">
        <v>3249.44</v>
      </c>
      <c r="AL171" s="3">
        <v>3249.44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109</v>
      </c>
      <c r="AU171" s="3">
        <v>61</v>
      </c>
      <c r="AV171" s="3">
        <v>1</v>
      </c>
      <c r="AW171" s="3">
        <v>1</v>
      </c>
      <c r="AZ171" s="3">
        <v>1</v>
      </c>
      <c r="BA171" s="3">
        <v>1</v>
      </c>
      <c r="BB171" s="3">
        <v>1</v>
      </c>
      <c r="BC171" s="3">
        <v>9.84</v>
      </c>
      <c r="BD171" s="3" t="s">
        <v>3</v>
      </c>
      <c r="BE171" s="3" t="s">
        <v>3</v>
      </c>
      <c r="BF171" s="3" t="s">
        <v>3</v>
      </c>
      <c r="BG171" s="3" t="s">
        <v>3</v>
      </c>
      <c r="BH171" s="3">
        <v>3</v>
      </c>
      <c r="BI171" s="3">
        <v>1</v>
      </c>
      <c r="BJ171" s="3" t="s">
        <v>3</v>
      </c>
      <c r="BM171" s="3">
        <v>23</v>
      </c>
      <c r="BN171" s="3">
        <v>0</v>
      </c>
      <c r="BO171" s="3" t="s">
        <v>3</v>
      </c>
      <c r="BP171" s="3">
        <v>0</v>
      </c>
      <c r="BQ171" s="3">
        <v>30</v>
      </c>
      <c r="BR171" s="3">
        <v>0</v>
      </c>
      <c r="BS171" s="3">
        <v>1</v>
      </c>
      <c r="BT171" s="3">
        <v>1</v>
      </c>
      <c r="BU171" s="3">
        <v>1</v>
      </c>
      <c r="BV171" s="3">
        <v>1</v>
      </c>
      <c r="BW171" s="3">
        <v>1</v>
      </c>
      <c r="BX171" s="3">
        <v>1</v>
      </c>
      <c r="BY171" s="3" t="s">
        <v>3</v>
      </c>
      <c r="BZ171" s="3">
        <v>109</v>
      </c>
      <c r="CA171" s="3">
        <v>61</v>
      </c>
      <c r="CB171" s="3" t="s">
        <v>3</v>
      </c>
      <c r="CE171" s="3">
        <v>1566</v>
      </c>
      <c r="CF171" s="3">
        <v>0</v>
      </c>
      <c r="CG171" s="3">
        <v>0</v>
      </c>
      <c r="CM171" s="3">
        <v>0</v>
      </c>
      <c r="CN171" s="3" t="s">
        <v>3</v>
      </c>
      <c r="CO171" s="3">
        <v>0</v>
      </c>
      <c r="CP171" s="3">
        <f t="shared" si="169"/>
        <v>63948.98</v>
      </c>
      <c r="CQ171" s="3">
        <f t="shared" si="170"/>
        <v>31974.49</v>
      </c>
      <c r="CR171" s="3">
        <f t="shared" si="194"/>
        <v>0</v>
      </c>
      <c r="CS171" s="3">
        <f t="shared" si="195"/>
        <v>0</v>
      </c>
      <c r="CT171" s="3">
        <f t="shared" si="171"/>
        <v>0</v>
      </c>
      <c r="CU171" s="3">
        <f t="shared" si="172"/>
        <v>0</v>
      </c>
      <c r="CV171" s="3">
        <f t="shared" si="173"/>
        <v>0</v>
      </c>
      <c r="CW171" s="3">
        <f t="shared" si="174"/>
        <v>0</v>
      </c>
      <c r="CX171" s="3">
        <f t="shared" si="175"/>
        <v>0</v>
      </c>
      <c r="CY171" s="3">
        <f t="shared" si="196"/>
        <v>0</v>
      </c>
      <c r="CZ171" s="3">
        <f t="shared" si="197"/>
        <v>0</v>
      </c>
      <c r="DC171" s="3" t="s">
        <v>3</v>
      </c>
      <c r="DD171" s="3" t="s">
        <v>3</v>
      </c>
      <c r="DE171" s="3" t="s">
        <v>3</v>
      </c>
      <c r="DF171" s="3" t="s">
        <v>3</v>
      </c>
      <c r="DG171" s="3" t="s">
        <v>3</v>
      </c>
      <c r="DH171" s="3" t="s">
        <v>3</v>
      </c>
      <c r="DI171" s="3" t="s">
        <v>3</v>
      </c>
      <c r="DJ171" s="3" t="s">
        <v>3</v>
      </c>
      <c r="DK171" s="3" t="s">
        <v>3</v>
      </c>
      <c r="DL171" s="3" t="s">
        <v>3</v>
      </c>
      <c r="DM171" s="3" t="s">
        <v>3</v>
      </c>
      <c r="DN171" s="3">
        <v>0</v>
      </c>
      <c r="DO171" s="3">
        <v>0</v>
      </c>
      <c r="DP171" s="3">
        <v>1</v>
      </c>
      <c r="DQ171" s="3">
        <v>1</v>
      </c>
      <c r="DU171" s="3">
        <v>1010</v>
      </c>
      <c r="DV171" s="3" t="s">
        <v>35</v>
      </c>
      <c r="DW171" s="3" t="s">
        <v>35</v>
      </c>
      <c r="DX171" s="3">
        <v>1</v>
      </c>
      <c r="DZ171" s="3" t="s">
        <v>3</v>
      </c>
      <c r="EA171" s="3" t="s">
        <v>3</v>
      </c>
      <c r="EB171" s="3" t="s">
        <v>3</v>
      </c>
      <c r="EC171" s="3" t="s">
        <v>3</v>
      </c>
      <c r="EE171" s="3">
        <v>85635395</v>
      </c>
      <c r="EF171" s="3">
        <v>30</v>
      </c>
      <c r="EG171" s="3" t="s">
        <v>28</v>
      </c>
      <c r="EH171" s="3">
        <v>0</v>
      </c>
      <c r="EI171" s="3" t="s">
        <v>3</v>
      </c>
      <c r="EJ171" s="3">
        <v>1</v>
      </c>
      <c r="EK171" s="3">
        <v>23</v>
      </c>
      <c r="EL171" s="3" t="s">
        <v>29</v>
      </c>
      <c r="EM171" s="3" t="s">
        <v>30</v>
      </c>
      <c r="EO171" s="3" t="s">
        <v>3</v>
      </c>
      <c r="EQ171" s="3">
        <v>0</v>
      </c>
      <c r="ER171" s="3">
        <v>3249.44</v>
      </c>
      <c r="ES171" s="3">
        <v>3249.44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Z171" s="3">
        <v>5</v>
      </c>
      <c r="FC171" s="3">
        <v>1</v>
      </c>
      <c r="FD171" s="3">
        <v>18</v>
      </c>
      <c r="FF171" s="3">
        <v>38244</v>
      </c>
      <c r="FQ171" s="3">
        <v>0</v>
      </c>
      <c r="FR171" s="3">
        <v>0</v>
      </c>
      <c r="FS171" s="3">
        <v>0</v>
      </c>
      <c r="FX171" s="3">
        <v>109</v>
      </c>
      <c r="FY171" s="3">
        <v>61</v>
      </c>
      <c r="GA171" s="3" t="s">
        <v>178</v>
      </c>
      <c r="GD171" s="3">
        <v>1</v>
      </c>
      <c r="GF171" s="3">
        <v>-2045684553</v>
      </c>
      <c r="GG171" s="3">
        <v>2</v>
      </c>
      <c r="GH171" s="3">
        <v>3</v>
      </c>
      <c r="GI171" s="3">
        <v>5</v>
      </c>
      <c r="GJ171" s="3">
        <v>0</v>
      </c>
      <c r="GK171" s="3">
        <v>0</v>
      </c>
      <c r="GL171" s="3">
        <f t="shared" si="176"/>
        <v>0</v>
      </c>
      <c r="GM171" s="3">
        <f t="shared" si="177"/>
        <v>63948.98</v>
      </c>
      <c r="GN171" s="3">
        <f t="shared" si="178"/>
        <v>63948.98</v>
      </c>
      <c r="GO171" s="3">
        <f t="shared" si="179"/>
        <v>0</v>
      </c>
      <c r="GP171" s="3">
        <f t="shared" si="180"/>
        <v>0</v>
      </c>
      <c r="GR171" s="3">
        <v>1</v>
      </c>
      <c r="GS171" s="3">
        <v>1</v>
      </c>
      <c r="GT171" s="3">
        <v>0</v>
      </c>
      <c r="GU171" s="3" t="s">
        <v>3</v>
      </c>
      <c r="GV171" s="3">
        <f t="shared" si="181"/>
        <v>0</v>
      </c>
      <c r="GW171" s="3">
        <v>1</v>
      </c>
      <c r="GX171" s="3">
        <f t="shared" si="182"/>
        <v>0</v>
      </c>
      <c r="HA171" s="3">
        <v>0</v>
      </c>
      <c r="HB171" s="3">
        <v>0</v>
      </c>
      <c r="HC171" s="3">
        <f t="shared" si="183"/>
        <v>0</v>
      </c>
      <c r="HE171" s="3" t="s">
        <v>37</v>
      </c>
      <c r="HF171" s="3" t="s">
        <v>38</v>
      </c>
      <c r="HM171" s="3" t="s">
        <v>3</v>
      </c>
      <c r="HN171" s="3" t="s">
        <v>3</v>
      </c>
      <c r="HO171" s="3" t="s">
        <v>3</v>
      </c>
      <c r="HP171" s="3" t="s">
        <v>3</v>
      </c>
      <c r="HQ171" s="3" t="s">
        <v>3</v>
      </c>
      <c r="HS171" s="3">
        <v>0</v>
      </c>
      <c r="IK171" s="3">
        <v>0</v>
      </c>
    </row>
    <row r="172" spans="1:255" x14ac:dyDescent="0.25">
      <c r="A172" s="2">
        <v>18</v>
      </c>
      <c r="B172" s="2">
        <v>1</v>
      </c>
      <c r="C172" s="2">
        <v>291</v>
      </c>
      <c r="D172" s="2"/>
      <c r="E172" s="2" t="s">
        <v>223</v>
      </c>
      <c r="F172" s="2" t="s">
        <v>209</v>
      </c>
      <c r="G172" s="2" t="s">
        <v>210</v>
      </c>
      <c r="H172" s="2" t="s">
        <v>35</v>
      </c>
      <c r="I172" s="2">
        <f>I162*J172</f>
        <v>13</v>
      </c>
      <c r="J172" s="2">
        <v>46.428571428571423</v>
      </c>
      <c r="K172" s="2">
        <v>46.428570999999998</v>
      </c>
      <c r="L172" s="2"/>
      <c r="M172" s="2"/>
      <c r="N172" s="2"/>
      <c r="O172" s="2">
        <f t="shared" si="159"/>
        <v>45232.72</v>
      </c>
      <c r="P172" s="2">
        <f t="shared" si="160"/>
        <v>45232.72</v>
      </c>
      <c r="Q172" s="2">
        <f t="shared" si="184"/>
        <v>0</v>
      </c>
      <c r="R172" s="2">
        <f t="shared" si="185"/>
        <v>0</v>
      </c>
      <c r="S172" s="2">
        <f t="shared" si="161"/>
        <v>0</v>
      </c>
      <c r="T172" s="2">
        <f t="shared" si="162"/>
        <v>0</v>
      </c>
      <c r="U172" s="2">
        <f t="shared" si="163"/>
        <v>0</v>
      </c>
      <c r="V172" s="2">
        <f t="shared" si="164"/>
        <v>0</v>
      </c>
      <c r="W172" s="2">
        <f t="shared" si="165"/>
        <v>0</v>
      </c>
      <c r="X172" s="2">
        <f t="shared" si="186"/>
        <v>0</v>
      </c>
      <c r="Y172" s="2">
        <f t="shared" si="187"/>
        <v>0</v>
      </c>
      <c r="Z172" s="2"/>
      <c r="AA172" s="2">
        <v>86551701</v>
      </c>
      <c r="AB172" s="2">
        <f t="shared" si="166"/>
        <v>3479.44</v>
      </c>
      <c r="AC172" s="2">
        <f t="shared" si="188"/>
        <v>3479.44</v>
      </c>
      <c r="AD172" s="2">
        <f t="shared" si="189"/>
        <v>0</v>
      </c>
      <c r="AE172" s="2">
        <f t="shared" si="190"/>
        <v>0</v>
      </c>
      <c r="AF172" s="2">
        <f t="shared" si="191"/>
        <v>0</v>
      </c>
      <c r="AG172" s="2">
        <f t="shared" si="167"/>
        <v>0</v>
      </c>
      <c r="AH172" s="2">
        <f t="shared" si="192"/>
        <v>0</v>
      </c>
      <c r="AI172" s="2">
        <f t="shared" si="193"/>
        <v>0</v>
      </c>
      <c r="AJ172" s="2">
        <f t="shared" si="168"/>
        <v>0</v>
      </c>
      <c r="AK172" s="2">
        <v>3479.4399999999996</v>
      </c>
      <c r="AL172" s="2">
        <v>3479.4399999999996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109</v>
      </c>
      <c r="AU172" s="2">
        <v>61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1</v>
      </c>
      <c r="BJ172" s="2" t="s">
        <v>3</v>
      </c>
      <c r="BK172" s="2"/>
      <c r="BL172" s="2"/>
      <c r="BM172" s="2">
        <v>23</v>
      </c>
      <c r="BN172" s="2">
        <v>0</v>
      </c>
      <c r="BO172" s="2" t="s">
        <v>3</v>
      </c>
      <c r="BP172" s="2">
        <v>0</v>
      </c>
      <c r="BQ172" s="2">
        <v>30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109</v>
      </c>
      <c r="CA172" s="2">
        <v>61</v>
      </c>
      <c r="CB172" s="2" t="s">
        <v>3</v>
      </c>
      <c r="CC172" s="2"/>
      <c r="CD172" s="2"/>
      <c r="CE172" s="2">
        <v>1566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3</v>
      </c>
      <c r="CO172" s="2">
        <v>0</v>
      </c>
      <c r="CP172" s="2">
        <f t="shared" si="169"/>
        <v>45232.72</v>
      </c>
      <c r="CQ172" s="2">
        <f t="shared" si="170"/>
        <v>3479.44</v>
      </c>
      <c r="CR172" s="2">
        <f t="shared" si="194"/>
        <v>0</v>
      </c>
      <c r="CS172" s="2">
        <f t="shared" si="195"/>
        <v>0</v>
      </c>
      <c r="CT172" s="2">
        <f t="shared" si="171"/>
        <v>0</v>
      </c>
      <c r="CU172" s="2">
        <f t="shared" si="172"/>
        <v>0</v>
      </c>
      <c r="CV172" s="2">
        <f t="shared" si="173"/>
        <v>0</v>
      </c>
      <c r="CW172" s="2">
        <f t="shared" si="174"/>
        <v>0</v>
      </c>
      <c r="CX172" s="2">
        <f t="shared" si="175"/>
        <v>0</v>
      </c>
      <c r="CY172" s="2">
        <f t="shared" si="196"/>
        <v>0</v>
      </c>
      <c r="CZ172" s="2">
        <f t="shared" si="197"/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1010</v>
      </c>
      <c r="DV172" s="2" t="s">
        <v>35</v>
      </c>
      <c r="DW172" s="2" t="s">
        <v>35</v>
      </c>
      <c r="DX172" s="2">
        <v>1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85635395</v>
      </c>
      <c r="EF172" s="2">
        <v>30</v>
      </c>
      <c r="EG172" s="2" t="s">
        <v>28</v>
      </c>
      <c r="EH172" s="2">
        <v>0</v>
      </c>
      <c r="EI172" s="2" t="s">
        <v>3</v>
      </c>
      <c r="EJ172" s="2">
        <v>1</v>
      </c>
      <c r="EK172" s="2">
        <v>23</v>
      </c>
      <c r="EL172" s="2" t="s">
        <v>29</v>
      </c>
      <c r="EM172" s="2" t="s">
        <v>30</v>
      </c>
      <c r="EN172" s="2"/>
      <c r="EO172" s="2" t="s">
        <v>3</v>
      </c>
      <c r="EP172" s="2"/>
      <c r="EQ172" s="2">
        <v>0</v>
      </c>
      <c r="ER172" s="2">
        <v>0</v>
      </c>
      <c r="ES172" s="2">
        <v>3479.4399999999996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v>0</v>
      </c>
      <c r="FS172" s="2">
        <v>0</v>
      </c>
      <c r="FT172" s="2"/>
      <c r="FU172" s="2"/>
      <c r="FV172" s="2"/>
      <c r="FW172" s="2"/>
      <c r="FX172" s="2">
        <v>109</v>
      </c>
      <c r="FY172" s="2">
        <v>61</v>
      </c>
      <c r="FZ172" s="2"/>
      <c r="GA172" s="2" t="s">
        <v>211</v>
      </c>
      <c r="GB172" s="2"/>
      <c r="GC172" s="2"/>
      <c r="GD172" s="2">
        <v>1</v>
      </c>
      <c r="GE172" s="2"/>
      <c r="GF172" s="2">
        <v>464796560</v>
      </c>
      <c r="GG172" s="2">
        <v>2</v>
      </c>
      <c r="GH172" s="2">
        <v>4</v>
      </c>
      <c r="GI172" s="2">
        <v>-2</v>
      </c>
      <c r="GJ172" s="2">
        <v>0</v>
      </c>
      <c r="GK172" s="2">
        <v>0</v>
      </c>
      <c r="GL172" s="2">
        <f t="shared" si="176"/>
        <v>0</v>
      </c>
      <c r="GM172" s="2">
        <f t="shared" si="177"/>
        <v>45232.72</v>
      </c>
      <c r="GN172" s="2">
        <f t="shared" si="178"/>
        <v>45232.72</v>
      </c>
      <c r="GO172" s="2">
        <f t="shared" si="179"/>
        <v>0</v>
      </c>
      <c r="GP172" s="2">
        <f t="shared" si="180"/>
        <v>0</v>
      </c>
      <c r="GQ172" s="2"/>
      <c r="GR172" s="2">
        <v>0</v>
      </c>
      <c r="GS172" s="2">
        <v>2</v>
      </c>
      <c r="GT172" s="2">
        <v>0</v>
      </c>
      <c r="GU172" s="2" t="s">
        <v>3</v>
      </c>
      <c r="GV172" s="2">
        <f t="shared" si="181"/>
        <v>0</v>
      </c>
      <c r="GW172" s="2">
        <v>1</v>
      </c>
      <c r="GX172" s="2">
        <f t="shared" si="182"/>
        <v>0</v>
      </c>
      <c r="GY172" s="2"/>
      <c r="GZ172" s="2"/>
      <c r="HA172" s="2">
        <v>0</v>
      </c>
      <c r="HB172" s="2">
        <v>0</v>
      </c>
      <c r="HC172" s="2">
        <f t="shared" si="183"/>
        <v>0</v>
      </c>
      <c r="HD172" s="2"/>
      <c r="HE172" s="2" t="s">
        <v>37</v>
      </c>
      <c r="HF172" s="2" t="s">
        <v>38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5">
      <c r="A173" s="3">
        <v>18</v>
      </c>
      <c r="B173" s="3">
        <v>1</v>
      </c>
      <c r="C173" s="3">
        <v>309</v>
      </c>
      <c r="E173" s="3" t="s">
        <v>223</v>
      </c>
      <c r="F173" s="3" t="s">
        <v>209</v>
      </c>
      <c r="G173" s="3" t="s">
        <v>210</v>
      </c>
      <c r="H173" s="3" t="s">
        <v>35</v>
      </c>
      <c r="I173" s="3">
        <f>I163*J173</f>
        <v>13</v>
      </c>
      <c r="J173" s="3">
        <v>46.428571428571423</v>
      </c>
      <c r="K173" s="3">
        <v>46.428570999999998</v>
      </c>
      <c r="O173" s="3">
        <f t="shared" si="159"/>
        <v>445089.96</v>
      </c>
      <c r="P173" s="3">
        <f t="shared" si="160"/>
        <v>445089.96</v>
      </c>
      <c r="Q173" s="3">
        <f t="shared" si="184"/>
        <v>0</v>
      </c>
      <c r="R173" s="3">
        <f t="shared" si="185"/>
        <v>0</v>
      </c>
      <c r="S173" s="3">
        <f t="shared" si="161"/>
        <v>0</v>
      </c>
      <c r="T173" s="3">
        <f t="shared" si="162"/>
        <v>0</v>
      </c>
      <c r="U173" s="3">
        <f t="shared" si="163"/>
        <v>0</v>
      </c>
      <c r="V173" s="3">
        <f t="shared" si="164"/>
        <v>0</v>
      </c>
      <c r="W173" s="3">
        <f t="shared" si="165"/>
        <v>0</v>
      </c>
      <c r="X173" s="3">
        <f t="shared" si="186"/>
        <v>0</v>
      </c>
      <c r="Y173" s="3">
        <f t="shared" si="187"/>
        <v>0</v>
      </c>
      <c r="AA173" s="3">
        <v>86551703</v>
      </c>
      <c r="AB173" s="3">
        <f t="shared" si="166"/>
        <v>3479.44</v>
      </c>
      <c r="AC173" s="3">
        <f t="shared" si="188"/>
        <v>3479.44</v>
      </c>
      <c r="AD173" s="3">
        <f t="shared" si="189"/>
        <v>0</v>
      </c>
      <c r="AE173" s="3">
        <f t="shared" si="190"/>
        <v>0</v>
      </c>
      <c r="AF173" s="3">
        <f t="shared" si="191"/>
        <v>0</v>
      </c>
      <c r="AG173" s="3">
        <f t="shared" si="167"/>
        <v>0</v>
      </c>
      <c r="AH173" s="3">
        <f t="shared" si="192"/>
        <v>0</v>
      </c>
      <c r="AI173" s="3">
        <f t="shared" si="193"/>
        <v>0</v>
      </c>
      <c r="AJ173" s="3">
        <f t="shared" si="168"/>
        <v>0</v>
      </c>
      <c r="AK173" s="3">
        <v>3479.4399999999996</v>
      </c>
      <c r="AL173" s="3">
        <v>3479.4399999999996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109</v>
      </c>
      <c r="AU173" s="3">
        <v>61</v>
      </c>
      <c r="AV173" s="3">
        <v>1</v>
      </c>
      <c r="AW173" s="3">
        <v>1</v>
      </c>
      <c r="AZ173" s="3">
        <v>1</v>
      </c>
      <c r="BA173" s="3">
        <v>1</v>
      </c>
      <c r="BB173" s="3">
        <v>1</v>
      </c>
      <c r="BC173" s="3">
        <v>9.84</v>
      </c>
      <c r="BD173" s="3" t="s">
        <v>3</v>
      </c>
      <c r="BE173" s="3" t="s">
        <v>3</v>
      </c>
      <c r="BF173" s="3" t="s">
        <v>3</v>
      </c>
      <c r="BG173" s="3" t="s">
        <v>3</v>
      </c>
      <c r="BH173" s="3">
        <v>3</v>
      </c>
      <c r="BI173" s="3">
        <v>1</v>
      </c>
      <c r="BJ173" s="3" t="s">
        <v>3</v>
      </c>
      <c r="BM173" s="3">
        <v>23</v>
      </c>
      <c r="BN173" s="3">
        <v>0</v>
      </c>
      <c r="BO173" s="3" t="s">
        <v>3</v>
      </c>
      <c r="BP173" s="3">
        <v>0</v>
      </c>
      <c r="BQ173" s="3">
        <v>30</v>
      </c>
      <c r="BR173" s="3">
        <v>0</v>
      </c>
      <c r="BS173" s="3">
        <v>1</v>
      </c>
      <c r="BT173" s="3">
        <v>1</v>
      </c>
      <c r="BU173" s="3">
        <v>1</v>
      </c>
      <c r="BV173" s="3">
        <v>1</v>
      </c>
      <c r="BW173" s="3">
        <v>1</v>
      </c>
      <c r="BX173" s="3">
        <v>1</v>
      </c>
      <c r="BY173" s="3" t="s">
        <v>3</v>
      </c>
      <c r="BZ173" s="3">
        <v>109</v>
      </c>
      <c r="CA173" s="3">
        <v>61</v>
      </c>
      <c r="CB173" s="3" t="s">
        <v>3</v>
      </c>
      <c r="CE173" s="3">
        <v>1566</v>
      </c>
      <c r="CF173" s="3">
        <v>0</v>
      </c>
      <c r="CG173" s="3">
        <v>0</v>
      </c>
      <c r="CM173" s="3">
        <v>0</v>
      </c>
      <c r="CN173" s="3" t="s">
        <v>3</v>
      </c>
      <c r="CO173" s="3">
        <v>0</v>
      </c>
      <c r="CP173" s="3">
        <f t="shared" si="169"/>
        <v>445089.96</v>
      </c>
      <c r="CQ173" s="3">
        <f t="shared" si="170"/>
        <v>34237.69</v>
      </c>
      <c r="CR173" s="3">
        <f t="shared" si="194"/>
        <v>0</v>
      </c>
      <c r="CS173" s="3">
        <f t="shared" si="195"/>
        <v>0</v>
      </c>
      <c r="CT173" s="3">
        <f t="shared" si="171"/>
        <v>0</v>
      </c>
      <c r="CU173" s="3">
        <f t="shared" si="172"/>
        <v>0</v>
      </c>
      <c r="CV173" s="3">
        <f t="shared" si="173"/>
        <v>0</v>
      </c>
      <c r="CW173" s="3">
        <f t="shared" si="174"/>
        <v>0</v>
      </c>
      <c r="CX173" s="3">
        <f t="shared" si="175"/>
        <v>0</v>
      </c>
      <c r="CY173" s="3">
        <f t="shared" si="196"/>
        <v>0</v>
      </c>
      <c r="CZ173" s="3">
        <f t="shared" si="197"/>
        <v>0</v>
      </c>
      <c r="DC173" s="3" t="s">
        <v>3</v>
      </c>
      <c r="DD173" s="3" t="s">
        <v>3</v>
      </c>
      <c r="DE173" s="3" t="s">
        <v>3</v>
      </c>
      <c r="DF173" s="3" t="s">
        <v>3</v>
      </c>
      <c r="DG173" s="3" t="s">
        <v>3</v>
      </c>
      <c r="DH173" s="3" t="s">
        <v>3</v>
      </c>
      <c r="DI173" s="3" t="s">
        <v>3</v>
      </c>
      <c r="DJ173" s="3" t="s">
        <v>3</v>
      </c>
      <c r="DK173" s="3" t="s">
        <v>3</v>
      </c>
      <c r="DL173" s="3" t="s">
        <v>3</v>
      </c>
      <c r="DM173" s="3" t="s">
        <v>3</v>
      </c>
      <c r="DN173" s="3">
        <v>0</v>
      </c>
      <c r="DO173" s="3">
        <v>0</v>
      </c>
      <c r="DP173" s="3">
        <v>1</v>
      </c>
      <c r="DQ173" s="3">
        <v>1</v>
      </c>
      <c r="DU173" s="3">
        <v>1010</v>
      </c>
      <c r="DV173" s="3" t="s">
        <v>35</v>
      </c>
      <c r="DW173" s="3" t="s">
        <v>35</v>
      </c>
      <c r="DX173" s="3">
        <v>1</v>
      </c>
      <c r="DZ173" s="3" t="s">
        <v>3</v>
      </c>
      <c r="EA173" s="3" t="s">
        <v>3</v>
      </c>
      <c r="EB173" s="3" t="s">
        <v>3</v>
      </c>
      <c r="EC173" s="3" t="s">
        <v>3</v>
      </c>
      <c r="EE173" s="3">
        <v>85635395</v>
      </c>
      <c r="EF173" s="3">
        <v>30</v>
      </c>
      <c r="EG173" s="3" t="s">
        <v>28</v>
      </c>
      <c r="EH173" s="3">
        <v>0</v>
      </c>
      <c r="EI173" s="3" t="s">
        <v>3</v>
      </c>
      <c r="EJ173" s="3">
        <v>1</v>
      </c>
      <c r="EK173" s="3">
        <v>23</v>
      </c>
      <c r="EL173" s="3" t="s">
        <v>29</v>
      </c>
      <c r="EM173" s="3" t="s">
        <v>30</v>
      </c>
      <c r="EO173" s="3" t="s">
        <v>3</v>
      </c>
      <c r="EQ173" s="3">
        <v>0</v>
      </c>
      <c r="ER173" s="3">
        <v>3479.4399999999996</v>
      </c>
      <c r="ES173" s="3">
        <v>3479.4399999999996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Z173" s="3">
        <v>5</v>
      </c>
      <c r="FC173" s="3">
        <v>1</v>
      </c>
      <c r="FD173" s="3">
        <v>18</v>
      </c>
      <c r="FF173" s="3">
        <v>40951</v>
      </c>
      <c r="FQ173" s="3">
        <v>0</v>
      </c>
      <c r="FR173" s="3">
        <v>0</v>
      </c>
      <c r="FS173" s="3">
        <v>0</v>
      </c>
      <c r="FX173" s="3">
        <v>109</v>
      </c>
      <c r="FY173" s="3">
        <v>61</v>
      </c>
      <c r="GA173" s="3" t="s">
        <v>211</v>
      </c>
      <c r="GD173" s="3">
        <v>1</v>
      </c>
      <c r="GF173" s="3">
        <v>464796560</v>
      </c>
      <c r="GG173" s="3">
        <v>2</v>
      </c>
      <c r="GH173" s="3">
        <v>3</v>
      </c>
      <c r="GI173" s="3">
        <v>5</v>
      </c>
      <c r="GJ173" s="3">
        <v>0</v>
      </c>
      <c r="GK173" s="3">
        <v>0</v>
      </c>
      <c r="GL173" s="3">
        <f t="shared" si="176"/>
        <v>0</v>
      </c>
      <c r="GM173" s="3">
        <f t="shared" si="177"/>
        <v>445089.96</v>
      </c>
      <c r="GN173" s="3">
        <f t="shared" si="178"/>
        <v>445089.96</v>
      </c>
      <c r="GO173" s="3">
        <f t="shared" si="179"/>
        <v>0</v>
      </c>
      <c r="GP173" s="3">
        <f t="shared" si="180"/>
        <v>0</v>
      </c>
      <c r="GR173" s="3">
        <v>1</v>
      </c>
      <c r="GS173" s="3">
        <v>1</v>
      </c>
      <c r="GT173" s="3">
        <v>0</v>
      </c>
      <c r="GU173" s="3" t="s">
        <v>3</v>
      </c>
      <c r="GV173" s="3">
        <f t="shared" si="181"/>
        <v>0</v>
      </c>
      <c r="GW173" s="3">
        <v>1</v>
      </c>
      <c r="GX173" s="3">
        <f t="shared" si="182"/>
        <v>0</v>
      </c>
      <c r="HA173" s="3">
        <v>0</v>
      </c>
      <c r="HB173" s="3">
        <v>0</v>
      </c>
      <c r="HC173" s="3">
        <f t="shared" si="183"/>
        <v>0</v>
      </c>
      <c r="HE173" s="3" t="s">
        <v>37</v>
      </c>
      <c r="HF173" s="3" t="s">
        <v>38</v>
      </c>
      <c r="HM173" s="3" t="s">
        <v>3</v>
      </c>
      <c r="HN173" s="3" t="s">
        <v>3</v>
      </c>
      <c r="HO173" s="3" t="s">
        <v>3</v>
      </c>
      <c r="HP173" s="3" t="s">
        <v>3</v>
      </c>
      <c r="HQ173" s="3" t="s">
        <v>3</v>
      </c>
      <c r="HS173" s="3">
        <v>0</v>
      </c>
      <c r="IK173" s="3">
        <v>0</v>
      </c>
    </row>
    <row r="174" spans="1:255" x14ac:dyDescent="0.25">
      <c r="A174" s="2">
        <v>18</v>
      </c>
      <c r="B174" s="2">
        <v>1</v>
      </c>
      <c r="C174" s="2">
        <v>292</v>
      </c>
      <c r="D174" s="2"/>
      <c r="E174" s="2" t="s">
        <v>224</v>
      </c>
      <c r="F174" s="2" t="s">
        <v>197</v>
      </c>
      <c r="G174" s="2" t="s">
        <v>198</v>
      </c>
      <c r="H174" s="2" t="s">
        <v>35</v>
      </c>
      <c r="I174" s="2">
        <f>I162*J174</f>
        <v>2</v>
      </c>
      <c r="J174" s="2">
        <v>7.1428571428571423</v>
      </c>
      <c r="K174" s="2">
        <v>7.1428570000000002</v>
      </c>
      <c r="L174" s="2"/>
      <c r="M174" s="2"/>
      <c r="N174" s="2"/>
      <c r="O174" s="2">
        <f t="shared" si="159"/>
        <v>7878.9</v>
      </c>
      <c r="P174" s="2">
        <f t="shared" si="160"/>
        <v>7878.9</v>
      </c>
      <c r="Q174" s="2">
        <f t="shared" si="184"/>
        <v>0</v>
      </c>
      <c r="R174" s="2">
        <f t="shared" si="185"/>
        <v>0</v>
      </c>
      <c r="S174" s="2">
        <f t="shared" si="161"/>
        <v>0</v>
      </c>
      <c r="T174" s="2">
        <f t="shared" si="162"/>
        <v>0</v>
      </c>
      <c r="U174" s="2">
        <f t="shared" si="163"/>
        <v>0</v>
      </c>
      <c r="V174" s="2">
        <f t="shared" si="164"/>
        <v>0</v>
      </c>
      <c r="W174" s="2">
        <f t="shared" si="165"/>
        <v>0</v>
      </c>
      <c r="X174" s="2">
        <f t="shared" si="186"/>
        <v>0</v>
      </c>
      <c r="Y174" s="2">
        <f t="shared" si="187"/>
        <v>0</v>
      </c>
      <c r="Z174" s="2"/>
      <c r="AA174" s="2">
        <v>86551701</v>
      </c>
      <c r="AB174" s="2">
        <f t="shared" si="166"/>
        <v>3939.45</v>
      </c>
      <c r="AC174" s="2">
        <f t="shared" si="188"/>
        <v>3939.45</v>
      </c>
      <c r="AD174" s="2">
        <f t="shared" si="189"/>
        <v>0</v>
      </c>
      <c r="AE174" s="2">
        <f t="shared" si="190"/>
        <v>0</v>
      </c>
      <c r="AF174" s="2">
        <f t="shared" si="191"/>
        <v>0</v>
      </c>
      <c r="AG174" s="2">
        <f t="shared" si="167"/>
        <v>0</v>
      </c>
      <c r="AH174" s="2">
        <f t="shared" si="192"/>
        <v>0</v>
      </c>
      <c r="AI174" s="2">
        <f t="shared" si="193"/>
        <v>0</v>
      </c>
      <c r="AJ174" s="2">
        <f t="shared" si="168"/>
        <v>0</v>
      </c>
      <c r="AK174" s="2">
        <v>3939.45</v>
      </c>
      <c r="AL174" s="2">
        <v>3939.45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109</v>
      </c>
      <c r="AU174" s="2">
        <v>61</v>
      </c>
      <c r="AV174" s="2">
        <v>1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3</v>
      </c>
      <c r="BI174" s="2">
        <v>1</v>
      </c>
      <c r="BJ174" s="2" t="s">
        <v>3</v>
      </c>
      <c r="BK174" s="2"/>
      <c r="BL174" s="2"/>
      <c r="BM174" s="2">
        <v>23</v>
      </c>
      <c r="BN174" s="2">
        <v>0</v>
      </c>
      <c r="BO174" s="2" t="s">
        <v>3</v>
      </c>
      <c r="BP174" s="2">
        <v>0</v>
      </c>
      <c r="BQ174" s="2">
        <v>30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109</v>
      </c>
      <c r="CA174" s="2">
        <v>61</v>
      </c>
      <c r="CB174" s="2" t="s">
        <v>3</v>
      </c>
      <c r="CC174" s="2"/>
      <c r="CD174" s="2"/>
      <c r="CE174" s="2">
        <v>1566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3</v>
      </c>
      <c r="CO174" s="2">
        <v>0</v>
      </c>
      <c r="CP174" s="2">
        <f t="shared" si="169"/>
        <v>7878.9</v>
      </c>
      <c r="CQ174" s="2">
        <f t="shared" si="170"/>
        <v>3939.45</v>
      </c>
      <c r="CR174" s="2">
        <f t="shared" si="194"/>
        <v>0</v>
      </c>
      <c r="CS174" s="2">
        <f t="shared" si="195"/>
        <v>0</v>
      </c>
      <c r="CT174" s="2">
        <f t="shared" si="171"/>
        <v>0</v>
      </c>
      <c r="CU174" s="2">
        <f t="shared" si="172"/>
        <v>0</v>
      </c>
      <c r="CV174" s="2">
        <f t="shared" si="173"/>
        <v>0</v>
      </c>
      <c r="CW174" s="2">
        <f t="shared" si="174"/>
        <v>0</v>
      </c>
      <c r="CX174" s="2">
        <f t="shared" si="175"/>
        <v>0</v>
      </c>
      <c r="CY174" s="2">
        <f t="shared" si="196"/>
        <v>0</v>
      </c>
      <c r="CZ174" s="2">
        <f t="shared" si="197"/>
        <v>0</v>
      </c>
      <c r="DA174" s="2"/>
      <c r="DB174" s="2"/>
      <c r="DC174" s="2" t="s">
        <v>3</v>
      </c>
      <c r="DD174" s="2" t="s">
        <v>3</v>
      </c>
      <c r="DE174" s="2" t="s">
        <v>3</v>
      </c>
      <c r="DF174" s="2" t="s">
        <v>3</v>
      </c>
      <c r="DG174" s="2" t="s">
        <v>3</v>
      </c>
      <c r="DH174" s="2" t="s">
        <v>3</v>
      </c>
      <c r="DI174" s="2" t="s">
        <v>3</v>
      </c>
      <c r="DJ174" s="2" t="s">
        <v>3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1010</v>
      </c>
      <c r="DV174" s="2" t="s">
        <v>35</v>
      </c>
      <c r="DW174" s="2" t="s">
        <v>35</v>
      </c>
      <c r="DX174" s="2">
        <v>1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85635395</v>
      </c>
      <c r="EF174" s="2">
        <v>30</v>
      </c>
      <c r="EG174" s="2" t="s">
        <v>28</v>
      </c>
      <c r="EH174" s="2">
        <v>0</v>
      </c>
      <c r="EI174" s="2" t="s">
        <v>3</v>
      </c>
      <c r="EJ174" s="2">
        <v>1</v>
      </c>
      <c r="EK174" s="2">
        <v>23</v>
      </c>
      <c r="EL174" s="2" t="s">
        <v>29</v>
      </c>
      <c r="EM174" s="2" t="s">
        <v>30</v>
      </c>
      <c r="EN174" s="2"/>
      <c r="EO174" s="2" t="s">
        <v>3</v>
      </c>
      <c r="EP174" s="2"/>
      <c r="EQ174" s="2">
        <v>0</v>
      </c>
      <c r="ER174" s="2">
        <v>0</v>
      </c>
      <c r="ES174" s="2">
        <v>3939.45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v>0</v>
      </c>
      <c r="FS174" s="2">
        <v>0</v>
      </c>
      <c r="FT174" s="2"/>
      <c r="FU174" s="2"/>
      <c r="FV174" s="2"/>
      <c r="FW174" s="2"/>
      <c r="FX174" s="2">
        <v>109</v>
      </c>
      <c r="FY174" s="2">
        <v>61</v>
      </c>
      <c r="FZ174" s="2"/>
      <c r="GA174" s="2" t="s">
        <v>199</v>
      </c>
      <c r="GB174" s="2"/>
      <c r="GC174" s="2"/>
      <c r="GD174" s="2">
        <v>1</v>
      </c>
      <c r="GE174" s="2"/>
      <c r="GF174" s="2">
        <v>1244722985</v>
      </c>
      <c r="GG174" s="2">
        <v>2</v>
      </c>
      <c r="GH174" s="2">
        <v>4</v>
      </c>
      <c r="GI174" s="2">
        <v>-2</v>
      </c>
      <c r="GJ174" s="2">
        <v>0</v>
      </c>
      <c r="GK174" s="2">
        <v>0</v>
      </c>
      <c r="GL174" s="2">
        <f t="shared" si="176"/>
        <v>0</v>
      </c>
      <c r="GM174" s="2">
        <f t="shared" si="177"/>
        <v>7878.9</v>
      </c>
      <c r="GN174" s="2">
        <f t="shared" si="178"/>
        <v>7878.9</v>
      </c>
      <c r="GO174" s="2">
        <f t="shared" si="179"/>
        <v>0</v>
      </c>
      <c r="GP174" s="2">
        <f t="shared" si="180"/>
        <v>0</v>
      </c>
      <c r="GQ174" s="2"/>
      <c r="GR174" s="2">
        <v>0</v>
      </c>
      <c r="GS174" s="2">
        <v>2</v>
      </c>
      <c r="GT174" s="2">
        <v>0</v>
      </c>
      <c r="GU174" s="2" t="s">
        <v>3</v>
      </c>
      <c r="GV174" s="2">
        <f t="shared" si="181"/>
        <v>0</v>
      </c>
      <c r="GW174" s="2">
        <v>1</v>
      </c>
      <c r="GX174" s="2">
        <f t="shared" si="182"/>
        <v>0</v>
      </c>
      <c r="GY174" s="2"/>
      <c r="GZ174" s="2"/>
      <c r="HA174" s="2">
        <v>0</v>
      </c>
      <c r="HB174" s="2">
        <v>0</v>
      </c>
      <c r="HC174" s="2">
        <f t="shared" si="183"/>
        <v>0</v>
      </c>
      <c r="HD174" s="2"/>
      <c r="HE174" s="2" t="s">
        <v>37</v>
      </c>
      <c r="HF174" s="2" t="s">
        <v>38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5">
      <c r="A175" s="3">
        <v>18</v>
      </c>
      <c r="B175" s="3">
        <v>1</v>
      </c>
      <c r="C175" s="3">
        <v>310</v>
      </c>
      <c r="E175" s="3" t="s">
        <v>224</v>
      </c>
      <c r="F175" s="3" t="s">
        <v>197</v>
      </c>
      <c r="G175" s="3" t="s">
        <v>198</v>
      </c>
      <c r="H175" s="3" t="s">
        <v>35</v>
      </c>
      <c r="I175" s="3">
        <f>I163*J175</f>
        <v>2</v>
      </c>
      <c r="J175" s="3">
        <v>7.1428571428571423</v>
      </c>
      <c r="K175" s="3">
        <v>7.1428570000000002</v>
      </c>
      <c r="O175" s="3">
        <f t="shared" si="159"/>
        <v>77528.38</v>
      </c>
      <c r="P175" s="3">
        <f t="shared" si="160"/>
        <v>77528.38</v>
      </c>
      <c r="Q175" s="3">
        <f t="shared" si="184"/>
        <v>0</v>
      </c>
      <c r="R175" s="3">
        <f t="shared" si="185"/>
        <v>0</v>
      </c>
      <c r="S175" s="3">
        <f t="shared" si="161"/>
        <v>0</v>
      </c>
      <c r="T175" s="3">
        <f t="shared" si="162"/>
        <v>0</v>
      </c>
      <c r="U175" s="3">
        <f t="shared" si="163"/>
        <v>0</v>
      </c>
      <c r="V175" s="3">
        <f t="shared" si="164"/>
        <v>0</v>
      </c>
      <c r="W175" s="3">
        <f t="shared" si="165"/>
        <v>0</v>
      </c>
      <c r="X175" s="3">
        <f t="shared" si="186"/>
        <v>0</v>
      </c>
      <c r="Y175" s="3">
        <f t="shared" si="187"/>
        <v>0</v>
      </c>
      <c r="AA175" s="3">
        <v>86551703</v>
      </c>
      <c r="AB175" s="3">
        <f t="shared" si="166"/>
        <v>3939.45</v>
      </c>
      <c r="AC175" s="3">
        <f t="shared" si="188"/>
        <v>3939.45</v>
      </c>
      <c r="AD175" s="3">
        <f t="shared" si="189"/>
        <v>0</v>
      </c>
      <c r="AE175" s="3">
        <f t="shared" si="190"/>
        <v>0</v>
      </c>
      <c r="AF175" s="3">
        <f t="shared" si="191"/>
        <v>0</v>
      </c>
      <c r="AG175" s="3">
        <f t="shared" si="167"/>
        <v>0</v>
      </c>
      <c r="AH175" s="3">
        <f t="shared" si="192"/>
        <v>0</v>
      </c>
      <c r="AI175" s="3">
        <f t="shared" si="193"/>
        <v>0</v>
      </c>
      <c r="AJ175" s="3">
        <f t="shared" si="168"/>
        <v>0</v>
      </c>
      <c r="AK175" s="3">
        <v>3939.45</v>
      </c>
      <c r="AL175" s="3">
        <v>3939.45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109</v>
      </c>
      <c r="AU175" s="3">
        <v>61</v>
      </c>
      <c r="AV175" s="3">
        <v>1</v>
      </c>
      <c r="AW175" s="3">
        <v>1</v>
      </c>
      <c r="AZ175" s="3">
        <v>1</v>
      </c>
      <c r="BA175" s="3">
        <v>1</v>
      </c>
      <c r="BB175" s="3">
        <v>1</v>
      </c>
      <c r="BC175" s="3">
        <v>9.84</v>
      </c>
      <c r="BD175" s="3" t="s">
        <v>3</v>
      </c>
      <c r="BE175" s="3" t="s">
        <v>3</v>
      </c>
      <c r="BF175" s="3" t="s">
        <v>3</v>
      </c>
      <c r="BG175" s="3" t="s">
        <v>3</v>
      </c>
      <c r="BH175" s="3">
        <v>3</v>
      </c>
      <c r="BI175" s="3">
        <v>1</v>
      </c>
      <c r="BJ175" s="3" t="s">
        <v>3</v>
      </c>
      <c r="BM175" s="3">
        <v>23</v>
      </c>
      <c r="BN175" s="3">
        <v>0</v>
      </c>
      <c r="BO175" s="3" t="s">
        <v>3</v>
      </c>
      <c r="BP175" s="3">
        <v>0</v>
      </c>
      <c r="BQ175" s="3">
        <v>30</v>
      </c>
      <c r="BR175" s="3">
        <v>0</v>
      </c>
      <c r="BS175" s="3">
        <v>1</v>
      </c>
      <c r="BT175" s="3">
        <v>1</v>
      </c>
      <c r="BU175" s="3">
        <v>1</v>
      </c>
      <c r="BV175" s="3">
        <v>1</v>
      </c>
      <c r="BW175" s="3">
        <v>1</v>
      </c>
      <c r="BX175" s="3">
        <v>1</v>
      </c>
      <c r="BY175" s="3" t="s">
        <v>3</v>
      </c>
      <c r="BZ175" s="3">
        <v>109</v>
      </c>
      <c r="CA175" s="3">
        <v>61</v>
      </c>
      <c r="CB175" s="3" t="s">
        <v>3</v>
      </c>
      <c r="CE175" s="3">
        <v>1566</v>
      </c>
      <c r="CF175" s="3">
        <v>0</v>
      </c>
      <c r="CG175" s="3">
        <v>0</v>
      </c>
      <c r="CM175" s="3">
        <v>0</v>
      </c>
      <c r="CN175" s="3" t="s">
        <v>3</v>
      </c>
      <c r="CO175" s="3">
        <v>0</v>
      </c>
      <c r="CP175" s="3">
        <f t="shared" si="169"/>
        <v>77528.38</v>
      </c>
      <c r="CQ175" s="3">
        <f t="shared" si="170"/>
        <v>38764.19</v>
      </c>
      <c r="CR175" s="3">
        <f t="shared" si="194"/>
        <v>0</v>
      </c>
      <c r="CS175" s="3">
        <f t="shared" si="195"/>
        <v>0</v>
      </c>
      <c r="CT175" s="3">
        <f t="shared" si="171"/>
        <v>0</v>
      </c>
      <c r="CU175" s="3">
        <f t="shared" si="172"/>
        <v>0</v>
      </c>
      <c r="CV175" s="3">
        <f t="shared" si="173"/>
        <v>0</v>
      </c>
      <c r="CW175" s="3">
        <f t="shared" si="174"/>
        <v>0</v>
      </c>
      <c r="CX175" s="3">
        <f t="shared" si="175"/>
        <v>0</v>
      </c>
      <c r="CY175" s="3">
        <f t="shared" si="196"/>
        <v>0</v>
      </c>
      <c r="CZ175" s="3">
        <f t="shared" si="197"/>
        <v>0</v>
      </c>
      <c r="DC175" s="3" t="s">
        <v>3</v>
      </c>
      <c r="DD175" s="3" t="s">
        <v>3</v>
      </c>
      <c r="DE175" s="3" t="s">
        <v>3</v>
      </c>
      <c r="DF175" s="3" t="s">
        <v>3</v>
      </c>
      <c r="DG175" s="3" t="s">
        <v>3</v>
      </c>
      <c r="DH175" s="3" t="s">
        <v>3</v>
      </c>
      <c r="DI175" s="3" t="s">
        <v>3</v>
      </c>
      <c r="DJ175" s="3" t="s">
        <v>3</v>
      </c>
      <c r="DK175" s="3" t="s">
        <v>3</v>
      </c>
      <c r="DL175" s="3" t="s">
        <v>3</v>
      </c>
      <c r="DM175" s="3" t="s">
        <v>3</v>
      </c>
      <c r="DN175" s="3">
        <v>0</v>
      </c>
      <c r="DO175" s="3">
        <v>0</v>
      </c>
      <c r="DP175" s="3">
        <v>1</v>
      </c>
      <c r="DQ175" s="3">
        <v>1</v>
      </c>
      <c r="DU175" s="3">
        <v>1010</v>
      </c>
      <c r="DV175" s="3" t="s">
        <v>35</v>
      </c>
      <c r="DW175" s="3" t="s">
        <v>35</v>
      </c>
      <c r="DX175" s="3">
        <v>1</v>
      </c>
      <c r="DZ175" s="3" t="s">
        <v>3</v>
      </c>
      <c r="EA175" s="3" t="s">
        <v>3</v>
      </c>
      <c r="EB175" s="3" t="s">
        <v>3</v>
      </c>
      <c r="EC175" s="3" t="s">
        <v>3</v>
      </c>
      <c r="EE175" s="3">
        <v>85635395</v>
      </c>
      <c r="EF175" s="3">
        <v>30</v>
      </c>
      <c r="EG175" s="3" t="s">
        <v>28</v>
      </c>
      <c r="EH175" s="3">
        <v>0</v>
      </c>
      <c r="EI175" s="3" t="s">
        <v>3</v>
      </c>
      <c r="EJ175" s="3">
        <v>1</v>
      </c>
      <c r="EK175" s="3">
        <v>23</v>
      </c>
      <c r="EL175" s="3" t="s">
        <v>29</v>
      </c>
      <c r="EM175" s="3" t="s">
        <v>30</v>
      </c>
      <c r="EO175" s="3" t="s">
        <v>3</v>
      </c>
      <c r="EQ175" s="3">
        <v>0</v>
      </c>
      <c r="ER175" s="3">
        <v>3939.45</v>
      </c>
      <c r="ES175" s="3">
        <v>3939.45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Z175" s="3">
        <v>5</v>
      </c>
      <c r="FC175" s="3">
        <v>1</v>
      </c>
      <c r="FD175" s="3">
        <v>18</v>
      </c>
      <c r="FF175" s="3">
        <v>46365</v>
      </c>
      <c r="FQ175" s="3">
        <v>0</v>
      </c>
      <c r="FR175" s="3">
        <v>0</v>
      </c>
      <c r="FS175" s="3">
        <v>0</v>
      </c>
      <c r="FX175" s="3">
        <v>109</v>
      </c>
      <c r="FY175" s="3">
        <v>61</v>
      </c>
      <c r="GA175" s="3" t="s">
        <v>199</v>
      </c>
      <c r="GD175" s="3">
        <v>1</v>
      </c>
      <c r="GF175" s="3">
        <v>1244722985</v>
      </c>
      <c r="GG175" s="3">
        <v>2</v>
      </c>
      <c r="GH175" s="3">
        <v>3</v>
      </c>
      <c r="GI175" s="3">
        <v>5</v>
      </c>
      <c r="GJ175" s="3">
        <v>0</v>
      </c>
      <c r="GK175" s="3">
        <v>0</v>
      </c>
      <c r="GL175" s="3">
        <f t="shared" si="176"/>
        <v>0</v>
      </c>
      <c r="GM175" s="3">
        <f t="shared" si="177"/>
        <v>77528.38</v>
      </c>
      <c r="GN175" s="3">
        <f t="shared" si="178"/>
        <v>77528.38</v>
      </c>
      <c r="GO175" s="3">
        <f t="shared" si="179"/>
        <v>0</v>
      </c>
      <c r="GP175" s="3">
        <f t="shared" si="180"/>
        <v>0</v>
      </c>
      <c r="GR175" s="3">
        <v>1</v>
      </c>
      <c r="GS175" s="3">
        <v>1</v>
      </c>
      <c r="GT175" s="3">
        <v>0</v>
      </c>
      <c r="GU175" s="3" t="s">
        <v>3</v>
      </c>
      <c r="GV175" s="3">
        <f t="shared" si="181"/>
        <v>0</v>
      </c>
      <c r="GW175" s="3">
        <v>1</v>
      </c>
      <c r="GX175" s="3">
        <f t="shared" si="182"/>
        <v>0</v>
      </c>
      <c r="HA175" s="3">
        <v>0</v>
      </c>
      <c r="HB175" s="3">
        <v>0</v>
      </c>
      <c r="HC175" s="3">
        <f t="shared" si="183"/>
        <v>0</v>
      </c>
      <c r="HE175" s="3" t="s">
        <v>37</v>
      </c>
      <c r="HF175" s="3" t="s">
        <v>38</v>
      </c>
      <c r="HM175" s="3" t="s">
        <v>3</v>
      </c>
      <c r="HN175" s="3" t="s">
        <v>3</v>
      </c>
      <c r="HO175" s="3" t="s">
        <v>3</v>
      </c>
      <c r="HP175" s="3" t="s">
        <v>3</v>
      </c>
      <c r="HQ175" s="3" t="s">
        <v>3</v>
      </c>
      <c r="HS175" s="3">
        <v>0</v>
      </c>
      <c r="IK175" s="3">
        <v>0</v>
      </c>
    </row>
    <row r="176" spans="1:255" x14ac:dyDescent="0.25">
      <c r="A176" s="2">
        <v>18</v>
      </c>
      <c r="B176" s="2">
        <v>1</v>
      </c>
      <c r="C176" s="2">
        <v>294</v>
      </c>
      <c r="D176" s="2"/>
      <c r="E176" s="2" t="s">
        <v>225</v>
      </c>
      <c r="F176" s="2" t="s">
        <v>180</v>
      </c>
      <c r="G176" s="2" t="s">
        <v>181</v>
      </c>
      <c r="H176" s="2" t="s">
        <v>35</v>
      </c>
      <c r="I176" s="2">
        <f>I162*J176</f>
        <v>2</v>
      </c>
      <c r="J176" s="2">
        <v>7.1428571428571423</v>
      </c>
      <c r="K176" s="2">
        <v>7.1428570000000002</v>
      </c>
      <c r="L176" s="2"/>
      <c r="M176" s="2"/>
      <c r="N176" s="2"/>
      <c r="O176" s="2">
        <f t="shared" si="159"/>
        <v>12586.02</v>
      </c>
      <c r="P176" s="2">
        <f t="shared" si="160"/>
        <v>12586.02</v>
      </c>
      <c r="Q176" s="2">
        <f t="shared" si="184"/>
        <v>0</v>
      </c>
      <c r="R176" s="2">
        <f t="shared" si="185"/>
        <v>0</v>
      </c>
      <c r="S176" s="2">
        <f t="shared" si="161"/>
        <v>0</v>
      </c>
      <c r="T176" s="2">
        <f t="shared" si="162"/>
        <v>0</v>
      </c>
      <c r="U176" s="2">
        <f t="shared" si="163"/>
        <v>0</v>
      </c>
      <c r="V176" s="2">
        <f t="shared" si="164"/>
        <v>0</v>
      </c>
      <c r="W176" s="2">
        <f t="shared" si="165"/>
        <v>0</v>
      </c>
      <c r="X176" s="2">
        <f t="shared" si="186"/>
        <v>0</v>
      </c>
      <c r="Y176" s="2">
        <f t="shared" si="187"/>
        <v>0</v>
      </c>
      <c r="Z176" s="2"/>
      <c r="AA176" s="2">
        <v>86551701</v>
      </c>
      <c r="AB176" s="2">
        <f t="shared" si="166"/>
        <v>6293.01</v>
      </c>
      <c r="AC176" s="2">
        <f t="shared" si="188"/>
        <v>6293.01</v>
      </c>
      <c r="AD176" s="2">
        <f t="shared" si="189"/>
        <v>0</v>
      </c>
      <c r="AE176" s="2">
        <f t="shared" si="190"/>
        <v>0</v>
      </c>
      <c r="AF176" s="2">
        <f t="shared" si="191"/>
        <v>0</v>
      </c>
      <c r="AG176" s="2">
        <f t="shared" si="167"/>
        <v>0</v>
      </c>
      <c r="AH176" s="2">
        <f t="shared" si="192"/>
        <v>0</v>
      </c>
      <c r="AI176" s="2">
        <f t="shared" si="193"/>
        <v>0</v>
      </c>
      <c r="AJ176" s="2">
        <f t="shared" si="168"/>
        <v>0</v>
      </c>
      <c r="AK176" s="2">
        <v>6293.01</v>
      </c>
      <c r="AL176" s="2">
        <v>6293.01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109</v>
      </c>
      <c r="AU176" s="2">
        <v>61</v>
      </c>
      <c r="AV176" s="2">
        <v>1</v>
      </c>
      <c r="AW176" s="2">
        <v>1</v>
      </c>
      <c r="AX176" s="2"/>
      <c r="AY176" s="2"/>
      <c r="AZ176" s="2">
        <v>1</v>
      </c>
      <c r="BA176" s="2">
        <v>1</v>
      </c>
      <c r="BB176" s="2">
        <v>1</v>
      </c>
      <c r="BC176" s="2">
        <v>1</v>
      </c>
      <c r="BD176" s="2" t="s">
        <v>3</v>
      </c>
      <c r="BE176" s="2" t="s">
        <v>3</v>
      </c>
      <c r="BF176" s="2" t="s">
        <v>3</v>
      </c>
      <c r="BG176" s="2" t="s">
        <v>3</v>
      </c>
      <c r="BH176" s="2">
        <v>3</v>
      </c>
      <c r="BI176" s="2">
        <v>1</v>
      </c>
      <c r="BJ176" s="2" t="s">
        <v>3</v>
      </c>
      <c r="BK176" s="2"/>
      <c r="BL176" s="2"/>
      <c r="BM176" s="2">
        <v>23</v>
      </c>
      <c r="BN176" s="2">
        <v>0</v>
      </c>
      <c r="BO176" s="2" t="s">
        <v>3</v>
      </c>
      <c r="BP176" s="2">
        <v>0</v>
      </c>
      <c r="BQ176" s="2">
        <v>30</v>
      </c>
      <c r="BR176" s="2">
        <v>0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 t="s">
        <v>3</v>
      </c>
      <c r="BZ176" s="2">
        <v>109</v>
      </c>
      <c r="CA176" s="2">
        <v>61</v>
      </c>
      <c r="CB176" s="2" t="s">
        <v>3</v>
      </c>
      <c r="CC176" s="2"/>
      <c r="CD176" s="2"/>
      <c r="CE176" s="2">
        <v>1566</v>
      </c>
      <c r="CF176" s="2">
        <v>0</v>
      </c>
      <c r="CG176" s="2">
        <v>0</v>
      </c>
      <c r="CH176" s="2"/>
      <c r="CI176" s="2"/>
      <c r="CJ176" s="2"/>
      <c r="CK176" s="2"/>
      <c r="CL176" s="2"/>
      <c r="CM176" s="2">
        <v>0</v>
      </c>
      <c r="CN176" s="2" t="s">
        <v>3</v>
      </c>
      <c r="CO176" s="2">
        <v>0</v>
      </c>
      <c r="CP176" s="2">
        <f t="shared" si="169"/>
        <v>12586.02</v>
      </c>
      <c r="CQ176" s="2">
        <f t="shared" si="170"/>
        <v>6293.01</v>
      </c>
      <c r="CR176" s="2">
        <f t="shared" si="194"/>
        <v>0</v>
      </c>
      <c r="CS176" s="2">
        <f t="shared" si="195"/>
        <v>0</v>
      </c>
      <c r="CT176" s="2">
        <f t="shared" si="171"/>
        <v>0</v>
      </c>
      <c r="CU176" s="2">
        <f t="shared" si="172"/>
        <v>0</v>
      </c>
      <c r="CV176" s="2">
        <f t="shared" si="173"/>
        <v>0</v>
      </c>
      <c r="CW176" s="2">
        <f t="shared" si="174"/>
        <v>0</v>
      </c>
      <c r="CX176" s="2">
        <f t="shared" si="175"/>
        <v>0</v>
      </c>
      <c r="CY176" s="2">
        <f t="shared" si="196"/>
        <v>0</v>
      </c>
      <c r="CZ176" s="2">
        <f t="shared" si="197"/>
        <v>0</v>
      </c>
      <c r="DA176" s="2"/>
      <c r="DB176" s="2"/>
      <c r="DC176" s="2" t="s">
        <v>3</v>
      </c>
      <c r="DD176" s="2" t="s">
        <v>3</v>
      </c>
      <c r="DE176" s="2" t="s">
        <v>3</v>
      </c>
      <c r="DF176" s="2" t="s">
        <v>3</v>
      </c>
      <c r="DG176" s="2" t="s">
        <v>3</v>
      </c>
      <c r="DH176" s="2" t="s">
        <v>3</v>
      </c>
      <c r="DI176" s="2" t="s">
        <v>3</v>
      </c>
      <c r="DJ176" s="2" t="s">
        <v>3</v>
      </c>
      <c r="DK176" s="2" t="s">
        <v>3</v>
      </c>
      <c r="DL176" s="2" t="s">
        <v>3</v>
      </c>
      <c r="DM176" s="2" t="s">
        <v>3</v>
      </c>
      <c r="DN176" s="2">
        <v>0</v>
      </c>
      <c r="DO176" s="2">
        <v>0</v>
      </c>
      <c r="DP176" s="2">
        <v>1</v>
      </c>
      <c r="DQ176" s="2">
        <v>1</v>
      </c>
      <c r="DR176" s="2"/>
      <c r="DS176" s="2"/>
      <c r="DT176" s="2"/>
      <c r="DU176" s="2">
        <v>1010</v>
      </c>
      <c r="DV176" s="2" t="s">
        <v>35</v>
      </c>
      <c r="DW176" s="2" t="s">
        <v>35</v>
      </c>
      <c r="DX176" s="2">
        <v>1</v>
      </c>
      <c r="DY176" s="2"/>
      <c r="DZ176" s="2" t="s">
        <v>3</v>
      </c>
      <c r="EA176" s="2" t="s">
        <v>3</v>
      </c>
      <c r="EB176" s="2" t="s">
        <v>3</v>
      </c>
      <c r="EC176" s="2" t="s">
        <v>3</v>
      </c>
      <c r="ED176" s="2"/>
      <c r="EE176" s="2">
        <v>85635395</v>
      </c>
      <c r="EF176" s="2">
        <v>30</v>
      </c>
      <c r="EG176" s="2" t="s">
        <v>28</v>
      </c>
      <c r="EH176" s="2">
        <v>0</v>
      </c>
      <c r="EI176" s="2" t="s">
        <v>3</v>
      </c>
      <c r="EJ176" s="2">
        <v>1</v>
      </c>
      <c r="EK176" s="2">
        <v>23</v>
      </c>
      <c r="EL176" s="2" t="s">
        <v>29</v>
      </c>
      <c r="EM176" s="2" t="s">
        <v>30</v>
      </c>
      <c r="EN176" s="2"/>
      <c r="EO176" s="2" t="s">
        <v>3</v>
      </c>
      <c r="EP176" s="2"/>
      <c r="EQ176" s="2">
        <v>0</v>
      </c>
      <c r="ER176" s="2">
        <v>0</v>
      </c>
      <c r="ES176" s="2">
        <v>6293.01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>
        <v>0</v>
      </c>
      <c r="FR176" s="2">
        <v>0</v>
      </c>
      <c r="FS176" s="2">
        <v>0</v>
      </c>
      <c r="FT176" s="2"/>
      <c r="FU176" s="2"/>
      <c r="FV176" s="2"/>
      <c r="FW176" s="2"/>
      <c r="FX176" s="2">
        <v>109</v>
      </c>
      <c r="FY176" s="2">
        <v>61</v>
      </c>
      <c r="FZ176" s="2"/>
      <c r="GA176" s="2" t="s">
        <v>182</v>
      </c>
      <c r="GB176" s="2"/>
      <c r="GC176" s="2"/>
      <c r="GD176" s="2">
        <v>1</v>
      </c>
      <c r="GE176" s="2"/>
      <c r="GF176" s="2">
        <v>-1466667291</v>
      </c>
      <c r="GG176" s="2">
        <v>2</v>
      </c>
      <c r="GH176" s="2">
        <v>4</v>
      </c>
      <c r="GI176" s="2">
        <v>-2</v>
      </c>
      <c r="GJ176" s="2">
        <v>0</v>
      </c>
      <c r="GK176" s="2">
        <v>0</v>
      </c>
      <c r="GL176" s="2">
        <f t="shared" si="176"/>
        <v>0</v>
      </c>
      <c r="GM176" s="2">
        <f t="shared" si="177"/>
        <v>12586.02</v>
      </c>
      <c r="GN176" s="2">
        <f t="shared" si="178"/>
        <v>12586.02</v>
      </c>
      <c r="GO176" s="2">
        <f t="shared" si="179"/>
        <v>0</v>
      </c>
      <c r="GP176" s="2">
        <f t="shared" si="180"/>
        <v>0</v>
      </c>
      <c r="GQ176" s="2"/>
      <c r="GR176" s="2">
        <v>0</v>
      </c>
      <c r="GS176" s="2">
        <v>2</v>
      </c>
      <c r="GT176" s="2">
        <v>0</v>
      </c>
      <c r="GU176" s="2" t="s">
        <v>3</v>
      </c>
      <c r="GV176" s="2">
        <f t="shared" si="181"/>
        <v>0</v>
      </c>
      <c r="GW176" s="2">
        <v>1</v>
      </c>
      <c r="GX176" s="2">
        <f t="shared" si="182"/>
        <v>0</v>
      </c>
      <c r="GY176" s="2"/>
      <c r="GZ176" s="2"/>
      <c r="HA176" s="2">
        <v>0</v>
      </c>
      <c r="HB176" s="2">
        <v>0</v>
      </c>
      <c r="HC176" s="2">
        <f t="shared" si="183"/>
        <v>0</v>
      </c>
      <c r="HD176" s="2"/>
      <c r="HE176" s="2" t="s">
        <v>37</v>
      </c>
      <c r="HF176" s="2" t="s">
        <v>38</v>
      </c>
      <c r="HG176" s="2"/>
      <c r="HH176" s="2"/>
      <c r="HI176" s="2"/>
      <c r="HJ176" s="2"/>
      <c r="HK176" s="2"/>
      <c r="HL176" s="2"/>
      <c r="HM176" s="2" t="s">
        <v>3</v>
      </c>
      <c r="HN176" s="2" t="s">
        <v>3</v>
      </c>
      <c r="HO176" s="2" t="s">
        <v>3</v>
      </c>
      <c r="HP176" s="2" t="s">
        <v>3</v>
      </c>
      <c r="HQ176" s="2" t="s">
        <v>3</v>
      </c>
      <c r="HR176" s="2"/>
      <c r="HS176" s="2">
        <v>0</v>
      </c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5">
      <c r="A177" s="3">
        <v>18</v>
      </c>
      <c r="B177" s="3">
        <v>1</v>
      </c>
      <c r="C177" s="3">
        <v>312</v>
      </c>
      <c r="E177" s="3" t="s">
        <v>225</v>
      </c>
      <c r="F177" s="3" t="s">
        <v>180</v>
      </c>
      <c r="G177" s="3" t="s">
        <v>181</v>
      </c>
      <c r="H177" s="3" t="s">
        <v>35</v>
      </c>
      <c r="I177" s="3">
        <f>I163*J177</f>
        <v>2</v>
      </c>
      <c r="J177" s="3">
        <v>7.1428571428571423</v>
      </c>
      <c r="K177" s="3">
        <v>7.1428570000000002</v>
      </c>
      <c r="O177" s="3">
        <f t="shared" si="159"/>
        <v>123846.44</v>
      </c>
      <c r="P177" s="3">
        <f t="shared" si="160"/>
        <v>123846.44</v>
      </c>
      <c r="Q177" s="3">
        <f t="shared" si="184"/>
        <v>0</v>
      </c>
      <c r="R177" s="3">
        <f t="shared" si="185"/>
        <v>0</v>
      </c>
      <c r="S177" s="3">
        <f t="shared" si="161"/>
        <v>0</v>
      </c>
      <c r="T177" s="3">
        <f t="shared" si="162"/>
        <v>0</v>
      </c>
      <c r="U177" s="3">
        <f t="shared" si="163"/>
        <v>0</v>
      </c>
      <c r="V177" s="3">
        <f t="shared" si="164"/>
        <v>0</v>
      </c>
      <c r="W177" s="3">
        <f t="shared" si="165"/>
        <v>0</v>
      </c>
      <c r="X177" s="3">
        <f t="shared" si="186"/>
        <v>0</v>
      </c>
      <c r="Y177" s="3">
        <f t="shared" si="187"/>
        <v>0</v>
      </c>
      <c r="AA177" s="3">
        <v>86551703</v>
      </c>
      <c r="AB177" s="3">
        <f t="shared" si="166"/>
        <v>6293.01</v>
      </c>
      <c r="AC177" s="3">
        <f t="shared" si="188"/>
        <v>6293.01</v>
      </c>
      <c r="AD177" s="3">
        <f t="shared" si="189"/>
        <v>0</v>
      </c>
      <c r="AE177" s="3">
        <f t="shared" si="190"/>
        <v>0</v>
      </c>
      <c r="AF177" s="3">
        <f t="shared" si="191"/>
        <v>0</v>
      </c>
      <c r="AG177" s="3">
        <f t="shared" si="167"/>
        <v>0</v>
      </c>
      <c r="AH177" s="3">
        <f t="shared" si="192"/>
        <v>0</v>
      </c>
      <c r="AI177" s="3">
        <f t="shared" si="193"/>
        <v>0</v>
      </c>
      <c r="AJ177" s="3">
        <f t="shared" si="168"/>
        <v>0</v>
      </c>
      <c r="AK177" s="3">
        <v>6293.01</v>
      </c>
      <c r="AL177" s="3">
        <v>6293.01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109</v>
      </c>
      <c r="AU177" s="3">
        <v>61</v>
      </c>
      <c r="AV177" s="3">
        <v>1</v>
      </c>
      <c r="AW177" s="3">
        <v>1</v>
      </c>
      <c r="AZ177" s="3">
        <v>1</v>
      </c>
      <c r="BA177" s="3">
        <v>1</v>
      </c>
      <c r="BB177" s="3">
        <v>1</v>
      </c>
      <c r="BC177" s="3">
        <v>9.84</v>
      </c>
      <c r="BD177" s="3" t="s">
        <v>3</v>
      </c>
      <c r="BE177" s="3" t="s">
        <v>3</v>
      </c>
      <c r="BF177" s="3" t="s">
        <v>3</v>
      </c>
      <c r="BG177" s="3" t="s">
        <v>3</v>
      </c>
      <c r="BH177" s="3">
        <v>3</v>
      </c>
      <c r="BI177" s="3">
        <v>1</v>
      </c>
      <c r="BJ177" s="3" t="s">
        <v>3</v>
      </c>
      <c r="BM177" s="3">
        <v>23</v>
      </c>
      <c r="BN177" s="3">
        <v>0</v>
      </c>
      <c r="BO177" s="3" t="s">
        <v>3</v>
      </c>
      <c r="BP177" s="3">
        <v>0</v>
      </c>
      <c r="BQ177" s="3">
        <v>30</v>
      </c>
      <c r="BR177" s="3">
        <v>0</v>
      </c>
      <c r="BS177" s="3">
        <v>1</v>
      </c>
      <c r="BT177" s="3">
        <v>1</v>
      </c>
      <c r="BU177" s="3">
        <v>1</v>
      </c>
      <c r="BV177" s="3">
        <v>1</v>
      </c>
      <c r="BW177" s="3">
        <v>1</v>
      </c>
      <c r="BX177" s="3">
        <v>1</v>
      </c>
      <c r="BY177" s="3" t="s">
        <v>3</v>
      </c>
      <c r="BZ177" s="3">
        <v>109</v>
      </c>
      <c r="CA177" s="3">
        <v>61</v>
      </c>
      <c r="CB177" s="3" t="s">
        <v>3</v>
      </c>
      <c r="CE177" s="3">
        <v>1566</v>
      </c>
      <c r="CF177" s="3">
        <v>0</v>
      </c>
      <c r="CG177" s="3">
        <v>0</v>
      </c>
      <c r="CM177" s="3">
        <v>0</v>
      </c>
      <c r="CN177" s="3" t="s">
        <v>3</v>
      </c>
      <c r="CO177" s="3">
        <v>0</v>
      </c>
      <c r="CP177" s="3">
        <f t="shared" si="169"/>
        <v>123846.44</v>
      </c>
      <c r="CQ177" s="3">
        <f t="shared" si="170"/>
        <v>61923.22</v>
      </c>
      <c r="CR177" s="3">
        <f t="shared" si="194"/>
        <v>0</v>
      </c>
      <c r="CS177" s="3">
        <f t="shared" si="195"/>
        <v>0</v>
      </c>
      <c r="CT177" s="3">
        <f t="shared" si="171"/>
        <v>0</v>
      </c>
      <c r="CU177" s="3">
        <f t="shared" si="172"/>
        <v>0</v>
      </c>
      <c r="CV177" s="3">
        <f t="shared" si="173"/>
        <v>0</v>
      </c>
      <c r="CW177" s="3">
        <f t="shared" si="174"/>
        <v>0</v>
      </c>
      <c r="CX177" s="3">
        <f t="shared" si="175"/>
        <v>0</v>
      </c>
      <c r="CY177" s="3">
        <f t="shared" si="196"/>
        <v>0</v>
      </c>
      <c r="CZ177" s="3">
        <f t="shared" si="197"/>
        <v>0</v>
      </c>
      <c r="DC177" s="3" t="s">
        <v>3</v>
      </c>
      <c r="DD177" s="3" t="s">
        <v>3</v>
      </c>
      <c r="DE177" s="3" t="s">
        <v>3</v>
      </c>
      <c r="DF177" s="3" t="s">
        <v>3</v>
      </c>
      <c r="DG177" s="3" t="s">
        <v>3</v>
      </c>
      <c r="DH177" s="3" t="s">
        <v>3</v>
      </c>
      <c r="DI177" s="3" t="s">
        <v>3</v>
      </c>
      <c r="DJ177" s="3" t="s">
        <v>3</v>
      </c>
      <c r="DK177" s="3" t="s">
        <v>3</v>
      </c>
      <c r="DL177" s="3" t="s">
        <v>3</v>
      </c>
      <c r="DM177" s="3" t="s">
        <v>3</v>
      </c>
      <c r="DN177" s="3">
        <v>0</v>
      </c>
      <c r="DO177" s="3">
        <v>0</v>
      </c>
      <c r="DP177" s="3">
        <v>1</v>
      </c>
      <c r="DQ177" s="3">
        <v>1</v>
      </c>
      <c r="DU177" s="3">
        <v>1010</v>
      </c>
      <c r="DV177" s="3" t="s">
        <v>35</v>
      </c>
      <c r="DW177" s="3" t="s">
        <v>35</v>
      </c>
      <c r="DX177" s="3">
        <v>1</v>
      </c>
      <c r="DZ177" s="3" t="s">
        <v>3</v>
      </c>
      <c r="EA177" s="3" t="s">
        <v>3</v>
      </c>
      <c r="EB177" s="3" t="s">
        <v>3</v>
      </c>
      <c r="EC177" s="3" t="s">
        <v>3</v>
      </c>
      <c r="EE177" s="3">
        <v>85635395</v>
      </c>
      <c r="EF177" s="3">
        <v>30</v>
      </c>
      <c r="EG177" s="3" t="s">
        <v>28</v>
      </c>
      <c r="EH177" s="3">
        <v>0</v>
      </c>
      <c r="EI177" s="3" t="s">
        <v>3</v>
      </c>
      <c r="EJ177" s="3">
        <v>1</v>
      </c>
      <c r="EK177" s="3">
        <v>23</v>
      </c>
      <c r="EL177" s="3" t="s">
        <v>29</v>
      </c>
      <c r="EM177" s="3" t="s">
        <v>30</v>
      </c>
      <c r="EO177" s="3" t="s">
        <v>3</v>
      </c>
      <c r="EQ177" s="3">
        <v>0</v>
      </c>
      <c r="ER177" s="3">
        <v>6293.01</v>
      </c>
      <c r="ES177" s="3">
        <v>6293.01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Z177" s="3">
        <v>5</v>
      </c>
      <c r="FC177" s="3">
        <v>1</v>
      </c>
      <c r="FD177" s="3">
        <v>18</v>
      </c>
      <c r="FF177" s="3">
        <v>74065</v>
      </c>
      <c r="FQ177" s="3">
        <v>0</v>
      </c>
      <c r="FR177" s="3">
        <v>0</v>
      </c>
      <c r="FS177" s="3">
        <v>0</v>
      </c>
      <c r="FX177" s="3">
        <v>109</v>
      </c>
      <c r="FY177" s="3">
        <v>61</v>
      </c>
      <c r="GA177" s="3" t="s">
        <v>182</v>
      </c>
      <c r="GD177" s="3">
        <v>1</v>
      </c>
      <c r="GF177" s="3">
        <v>-1466667291</v>
      </c>
      <c r="GG177" s="3">
        <v>2</v>
      </c>
      <c r="GH177" s="3">
        <v>3</v>
      </c>
      <c r="GI177" s="3">
        <v>5</v>
      </c>
      <c r="GJ177" s="3">
        <v>0</v>
      </c>
      <c r="GK177" s="3">
        <v>0</v>
      </c>
      <c r="GL177" s="3">
        <f t="shared" si="176"/>
        <v>0</v>
      </c>
      <c r="GM177" s="3">
        <f t="shared" si="177"/>
        <v>123846.44</v>
      </c>
      <c r="GN177" s="3">
        <f t="shared" si="178"/>
        <v>123846.44</v>
      </c>
      <c r="GO177" s="3">
        <f t="shared" si="179"/>
        <v>0</v>
      </c>
      <c r="GP177" s="3">
        <f t="shared" si="180"/>
        <v>0</v>
      </c>
      <c r="GR177" s="3">
        <v>1</v>
      </c>
      <c r="GS177" s="3">
        <v>1</v>
      </c>
      <c r="GT177" s="3">
        <v>0</v>
      </c>
      <c r="GU177" s="3" t="s">
        <v>3</v>
      </c>
      <c r="GV177" s="3">
        <f t="shared" si="181"/>
        <v>0</v>
      </c>
      <c r="GW177" s="3">
        <v>1</v>
      </c>
      <c r="GX177" s="3">
        <f t="shared" si="182"/>
        <v>0</v>
      </c>
      <c r="HA177" s="3">
        <v>0</v>
      </c>
      <c r="HB177" s="3">
        <v>0</v>
      </c>
      <c r="HC177" s="3">
        <f t="shared" si="183"/>
        <v>0</v>
      </c>
      <c r="HE177" s="3" t="s">
        <v>37</v>
      </c>
      <c r="HF177" s="3" t="s">
        <v>38</v>
      </c>
      <c r="HM177" s="3" t="s">
        <v>3</v>
      </c>
      <c r="HN177" s="3" t="s">
        <v>3</v>
      </c>
      <c r="HO177" s="3" t="s">
        <v>3</v>
      </c>
      <c r="HP177" s="3" t="s">
        <v>3</v>
      </c>
      <c r="HQ177" s="3" t="s">
        <v>3</v>
      </c>
      <c r="HS177" s="3">
        <v>0</v>
      </c>
      <c r="IK177" s="3">
        <v>0</v>
      </c>
    </row>
    <row r="178" spans="1:255" x14ac:dyDescent="0.25">
      <c r="A178" s="2">
        <v>18</v>
      </c>
      <c r="B178" s="2">
        <v>1</v>
      </c>
      <c r="C178" s="2">
        <v>293</v>
      </c>
      <c r="D178" s="2"/>
      <c r="E178" s="2" t="s">
        <v>226</v>
      </c>
      <c r="F178" s="2" t="s">
        <v>227</v>
      </c>
      <c r="G178" s="2" t="s">
        <v>228</v>
      </c>
      <c r="H178" s="2" t="s">
        <v>35</v>
      </c>
      <c r="I178" s="2">
        <f>I162*J178</f>
        <v>1</v>
      </c>
      <c r="J178" s="2">
        <v>3.5714285714285712</v>
      </c>
      <c r="K178" s="2">
        <v>3.5714290000000002</v>
      </c>
      <c r="L178" s="2"/>
      <c r="M178" s="2"/>
      <c r="N178" s="2"/>
      <c r="O178" s="2">
        <f t="shared" si="159"/>
        <v>5086.7299999999996</v>
      </c>
      <c r="P178" s="2">
        <f t="shared" si="160"/>
        <v>5086.7299999999996</v>
      </c>
      <c r="Q178" s="2">
        <f t="shared" si="184"/>
        <v>0</v>
      </c>
      <c r="R178" s="2">
        <f t="shared" si="185"/>
        <v>0</v>
      </c>
      <c r="S178" s="2">
        <f t="shared" si="161"/>
        <v>0</v>
      </c>
      <c r="T178" s="2">
        <f t="shared" si="162"/>
        <v>0</v>
      </c>
      <c r="U178" s="2">
        <f t="shared" si="163"/>
        <v>0</v>
      </c>
      <c r="V178" s="2">
        <f t="shared" si="164"/>
        <v>0</v>
      </c>
      <c r="W178" s="2">
        <f t="shared" si="165"/>
        <v>0</v>
      </c>
      <c r="X178" s="2">
        <f t="shared" si="186"/>
        <v>0</v>
      </c>
      <c r="Y178" s="2">
        <f t="shared" si="187"/>
        <v>0</v>
      </c>
      <c r="Z178" s="2"/>
      <c r="AA178" s="2">
        <v>86551701</v>
      </c>
      <c r="AB178" s="2">
        <f t="shared" si="166"/>
        <v>5086.7299999999996</v>
      </c>
      <c r="AC178" s="2">
        <f t="shared" si="188"/>
        <v>5086.7299999999996</v>
      </c>
      <c r="AD178" s="2">
        <f t="shared" si="189"/>
        <v>0</v>
      </c>
      <c r="AE178" s="2">
        <f t="shared" si="190"/>
        <v>0</v>
      </c>
      <c r="AF178" s="2">
        <f t="shared" si="191"/>
        <v>0</v>
      </c>
      <c r="AG178" s="2">
        <f t="shared" si="167"/>
        <v>0</v>
      </c>
      <c r="AH178" s="2">
        <f t="shared" si="192"/>
        <v>0</v>
      </c>
      <c r="AI178" s="2">
        <f t="shared" si="193"/>
        <v>0</v>
      </c>
      <c r="AJ178" s="2">
        <f t="shared" si="168"/>
        <v>0</v>
      </c>
      <c r="AK178" s="2">
        <v>5086.7299999999996</v>
      </c>
      <c r="AL178" s="2">
        <v>5086.7299999999996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109</v>
      </c>
      <c r="AU178" s="2">
        <v>61</v>
      </c>
      <c r="AV178" s="2">
        <v>1</v>
      </c>
      <c r="AW178" s="2">
        <v>1</v>
      </c>
      <c r="AX178" s="2"/>
      <c r="AY178" s="2"/>
      <c r="AZ178" s="2">
        <v>1</v>
      </c>
      <c r="BA178" s="2">
        <v>1</v>
      </c>
      <c r="BB178" s="2">
        <v>1</v>
      </c>
      <c r="BC178" s="2">
        <v>1</v>
      </c>
      <c r="BD178" s="2" t="s">
        <v>3</v>
      </c>
      <c r="BE178" s="2" t="s">
        <v>3</v>
      </c>
      <c r="BF178" s="2" t="s">
        <v>3</v>
      </c>
      <c r="BG178" s="2" t="s">
        <v>3</v>
      </c>
      <c r="BH178" s="2">
        <v>3</v>
      </c>
      <c r="BI178" s="2">
        <v>1</v>
      </c>
      <c r="BJ178" s="2" t="s">
        <v>3</v>
      </c>
      <c r="BK178" s="2"/>
      <c r="BL178" s="2"/>
      <c r="BM178" s="2">
        <v>23</v>
      </c>
      <c r="BN178" s="2">
        <v>0</v>
      </c>
      <c r="BO178" s="2" t="s">
        <v>3</v>
      </c>
      <c r="BP178" s="2">
        <v>0</v>
      </c>
      <c r="BQ178" s="2">
        <v>30</v>
      </c>
      <c r="BR178" s="2">
        <v>0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 t="s">
        <v>3</v>
      </c>
      <c r="BZ178" s="2">
        <v>109</v>
      </c>
      <c r="CA178" s="2">
        <v>61</v>
      </c>
      <c r="CB178" s="2" t="s">
        <v>3</v>
      </c>
      <c r="CC178" s="2"/>
      <c r="CD178" s="2"/>
      <c r="CE178" s="2">
        <v>1566</v>
      </c>
      <c r="CF178" s="2">
        <v>0</v>
      </c>
      <c r="CG178" s="2">
        <v>0</v>
      </c>
      <c r="CH178" s="2"/>
      <c r="CI178" s="2"/>
      <c r="CJ178" s="2"/>
      <c r="CK178" s="2"/>
      <c r="CL178" s="2"/>
      <c r="CM178" s="2">
        <v>0</v>
      </c>
      <c r="CN178" s="2" t="s">
        <v>3</v>
      </c>
      <c r="CO178" s="2">
        <v>0</v>
      </c>
      <c r="CP178" s="2">
        <f t="shared" si="169"/>
        <v>5086.7299999999996</v>
      </c>
      <c r="CQ178" s="2">
        <f t="shared" si="170"/>
        <v>5086.7299999999996</v>
      </c>
      <c r="CR178" s="2">
        <f t="shared" si="194"/>
        <v>0</v>
      </c>
      <c r="CS178" s="2">
        <f t="shared" si="195"/>
        <v>0</v>
      </c>
      <c r="CT178" s="2">
        <f t="shared" si="171"/>
        <v>0</v>
      </c>
      <c r="CU178" s="2">
        <f t="shared" si="172"/>
        <v>0</v>
      </c>
      <c r="CV178" s="2">
        <f t="shared" si="173"/>
        <v>0</v>
      </c>
      <c r="CW178" s="2">
        <f t="shared" si="174"/>
        <v>0</v>
      </c>
      <c r="CX178" s="2">
        <f t="shared" si="175"/>
        <v>0</v>
      </c>
      <c r="CY178" s="2">
        <f t="shared" si="196"/>
        <v>0</v>
      </c>
      <c r="CZ178" s="2">
        <f t="shared" si="197"/>
        <v>0</v>
      </c>
      <c r="DA178" s="2"/>
      <c r="DB178" s="2"/>
      <c r="DC178" s="2" t="s">
        <v>3</v>
      </c>
      <c r="DD178" s="2" t="s">
        <v>3</v>
      </c>
      <c r="DE178" s="2" t="s">
        <v>3</v>
      </c>
      <c r="DF178" s="2" t="s">
        <v>3</v>
      </c>
      <c r="DG178" s="2" t="s">
        <v>3</v>
      </c>
      <c r="DH178" s="2" t="s">
        <v>3</v>
      </c>
      <c r="DI178" s="2" t="s">
        <v>3</v>
      </c>
      <c r="DJ178" s="2" t="s">
        <v>3</v>
      </c>
      <c r="DK178" s="2" t="s">
        <v>3</v>
      </c>
      <c r="DL178" s="2" t="s">
        <v>3</v>
      </c>
      <c r="DM178" s="2" t="s">
        <v>3</v>
      </c>
      <c r="DN178" s="2">
        <v>0</v>
      </c>
      <c r="DO178" s="2">
        <v>0</v>
      </c>
      <c r="DP178" s="2">
        <v>1</v>
      </c>
      <c r="DQ178" s="2">
        <v>1</v>
      </c>
      <c r="DR178" s="2"/>
      <c r="DS178" s="2"/>
      <c r="DT178" s="2"/>
      <c r="DU178" s="2">
        <v>1010</v>
      </c>
      <c r="DV178" s="2" t="s">
        <v>35</v>
      </c>
      <c r="DW178" s="2" t="s">
        <v>35</v>
      </c>
      <c r="DX178" s="2">
        <v>1</v>
      </c>
      <c r="DY178" s="2"/>
      <c r="DZ178" s="2" t="s">
        <v>3</v>
      </c>
      <c r="EA178" s="2" t="s">
        <v>3</v>
      </c>
      <c r="EB178" s="2" t="s">
        <v>3</v>
      </c>
      <c r="EC178" s="2" t="s">
        <v>3</v>
      </c>
      <c r="ED178" s="2"/>
      <c r="EE178" s="2">
        <v>85635395</v>
      </c>
      <c r="EF178" s="2">
        <v>30</v>
      </c>
      <c r="EG178" s="2" t="s">
        <v>28</v>
      </c>
      <c r="EH178" s="2">
        <v>0</v>
      </c>
      <c r="EI178" s="2" t="s">
        <v>3</v>
      </c>
      <c r="EJ178" s="2">
        <v>1</v>
      </c>
      <c r="EK178" s="2">
        <v>23</v>
      </c>
      <c r="EL178" s="2" t="s">
        <v>29</v>
      </c>
      <c r="EM178" s="2" t="s">
        <v>30</v>
      </c>
      <c r="EN178" s="2"/>
      <c r="EO178" s="2" t="s">
        <v>3</v>
      </c>
      <c r="EP178" s="2"/>
      <c r="EQ178" s="2">
        <v>0</v>
      </c>
      <c r="ER178" s="2">
        <v>0</v>
      </c>
      <c r="ES178" s="2">
        <v>5086.7299999999996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>
        <v>0</v>
      </c>
      <c r="FR178" s="2">
        <v>0</v>
      </c>
      <c r="FS178" s="2">
        <v>0</v>
      </c>
      <c r="FT178" s="2"/>
      <c r="FU178" s="2"/>
      <c r="FV178" s="2"/>
      <c r="FW178" s="2"/>
      <c r="FX178" s="2">
        <v>109</v>
      </c>
      <c r="FY178" s="2">
        <v>61</v>
      </c>
      <c r="FZ178" s="2"/>
      <c r="GA178" s="2" t="s">
        <v>229</v>
      </c>
      <c r="GB178" s="2"/>
      <c r="GC178" s="2"/>
      <c r="GD178" s="2">
        <v>1</v>
      </c>
      <c r="GE178" s="2"/>
      <c r="GF178" s="2">
        <v>-978082472</v>
      </c>
      <c r="GG178" s="2">
        <v>2</v>
      </c>
      <c r="GH178" s="2">
        <v>4</v>
      </c>
      <c r="GI178" s="2">
        <v>-2</v>
      </c>
      <c r="GJ178" s="2">
        <v>0</v>
      </c>
      <c r="GK178" s="2">
        <v>0</v>
      </c>
      <c r="GL178" s="2">
        <f t="shared" si="176"/>
        <v>0</v>
      </c>
      <c r="GM178" s="2">
        <f t="shared" si="177"/>
        <v>5086.7299999999996</v>
      </c>
      <c r="GN178" s="2">
        <f t="shared" si="178"/>
        <v>5086.7299999999996</v>
      </c>
      <c r="GO178" s="2">
        <f t="shared" si="179"/>
        <v>0</v>
      </c>
      <c r="GP178" s="2">
        <f t="shared" si="180"/>
        <v>0</v>
      </c>
      <c r="GQ178" s="2"/>
      <c r="GR178" s="2">
        <v>0</v>
      </c>
      <c r="GS178" s="2">
        <v>2</v>
      </c>
      <c r="GT178" s="2">
        <v>0</v>
      </c>
      <c r="GU178" s="2" t="s">
        <v>3</v>
      </c>
      <c r="GV178" s="2">
        <f t="shared" si="181"/>
        <v>0</v>
      </c>
      <c r="GW178" s="2">
        <v>1</v>
      </c>
      <c r="GX178" s="2">
        <f t="shared" si="182"/>
        <v>0</v>
      </c>
      <c r="GY178" s="2"/>
      <c r="GZ178" s="2"/>
      <c r="HA178" s="2">
        <v>0</v>
      </c>
      <c r="HB178" s="2">
        <v>0</v>
      </c>
      <c r="HC178" s="2">
        <f t="shared" si="183"/>
        <v>0</v>
      </c>
      <c r="HD178" s="2"/>
      <c r="HE178" s="2" t="s">
        <v>37</v>
      </c>
      <c r="HF178" s="2" t="s">
        <v>38</v>
      </c>
      <c r="HG178" s="2"/>
      <c r="HH178" s="2"/>
      <c r="HI178" s="2"/>
      <c r="HJ178" s="2"/>
      <c r="HK178" s="2"/>
      <c r="HL178" s="2"/>
      <c r="HM178" s="2" t="s">
        <v>3</v>
      </c>
      <c r="HN178" s="2" t="s">
        <v>3</v>
      </c>
      <c r="HO178" s="2" t="s">
        <v>3</v>
      </c>
      <c r="HP178" s="2" t="s">
        <v>3</v>
      </c>
      <c r="HQ178" s="2" t="s">
        <v>3</v>
      </c>
      <c r="HR178" s="2"/>
      <c r="HS178" s="2">
        <v>0</v>
      </c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>
        <v>0</v>
      </c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x14ac:dyDescent="0.25">
      <c r="A179" s="3">
        <v>18</v>
      </c>
      <c r="B179" s="3">
        <v>1</v>
      </c>
      <c r="C179" s="3">
        <v>311</v>
      </c>
      <c r="E179" s="3" t="s">
        <v>226</v>
      </c>
      <c r="F179" s="3" t="s">
        <v>227</v>
      </c>
      <c r="G179" s="3" t="s">
        <v>228</v>
      </c>
      <c r="H179" s="3" t="s">
        <v>35</v>
      </c>
      <c r="I179" s="3">
        <f>I163*J179</f>
        <v>1</v>
      </c>
      <c r="J179" s="3">
        <v>3.5714285714285712</v>
      </c>
      <c r="K179" s="3">
        <v>3.5714290000000002</v>
      </c>
      <c r="O179" s="3">
        <f t="shared" si="159"/>
        <v>50053.42</v>
      </c>
      <c r="P179" s="3">
        <f t="shared" si="160"/>
        <v>50053.42</v>
      </c>
      <c r="Q179" s="3">
        <f t="shared" si="184"/>
        <v>0</v>
      </c>
      <c r="R179" s="3">
        <f t="shared" si="185"/>
        <v>0</v>
      </c>
      <c r="S179" s="3">
        <f t="shared" si="161"/>
        <v>0</v>
      </c>
      <c r="T179" s="3">
        <f t="shared" si="162"/>
        <v>0</v>
      </c>
      <c r="U179" s="3">
        <f t="shared" si="163"/>
        <v>0</v>
      </c>
      <c r="V179" s="3">
        <f t="shared" si="164"/>
        <v>0</v>
      </c>
      <c r="W179" s="3">
        <f t="shared" si="165"/>
        <v>0</v>
      </c>
      <c r="X179" s="3">
        <f t="shared" si="186"/>
        <v>0</v>
      </c>
      <c r="Y179" s="3">
        <f t="shared" si="187"/>
        <v>0</v>
      </c>
      <c r="AA179" s="3">
        <v>86551703</v>
      </c>
      <c r="AB179" s="3">
        <f t="shared" si="166"/>
        <v>5086.7299999999996</v>
      </c>
      <c r="AC179" s="3">
        <f t="shared" si="188"/>
        <v>5086.7299999999996</v>
      </c>
      <c r="AD179" s="3">
        <f t="shared" si="189"/>
        <v>0</v>
      </c>
      <c r="AE179" s="3">
        <f t="shared" si="190"/>
        <v>0</v>
      </c>
      <c r="AF179" s="3">
        <f t="shared" si="191"/>
        <v>0</v>
      </c>
      <c r="AG179" s="3">
        <f t="shared" si="167"/>
        <v>0</v>
      </c>
      <c r="AH179" s="3">
        <f t="shared" si="192"/>
        <v>0</v>
      </c>
      <c r="AI179" s="3">
        <f t="shared" si="193"/>
        <v>0</v>
      </c>
      <c r="AJ179" s="3">
        <f t="shared" si="168"/>
        <v>0</v>
      </c>
      <c r="AK179" s="3">
        <v>5086.7299999999996</v>
      </c>
      <c r="AL179" s="3">
        <v>5086.7299999999996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109</v>
      </c>
      <c r="AU179" s="3">
        <v>61</v>
      </c>
      <c r="AV179" s="3">
        <v>1</v>
      </c>
      <c r="AW179" s="3">
        <v>1</v>
      </c>
      <c r="AZ179" s="3">
        <v>1</v>
      </c>
      <c r="BA179" s="3">
        <v>1</v>
      </c>
      <c r="BB179" s="3">
        <v>1</v>
      </c>
      <c r="BC179" s="3">
        <v>9.84</v>
      </c>
      <c r="BD179" s="3" t="s">
        <v>3</v>
      </c>
      <c r="BE179" s="3" t="s">
        <v>3</v>
      </c>
      <c r="BF179" s="3" t="s">
        <v>3</v>
      </c>
      <c r="BG179" s="3" t="s">
        <v>3</v>
      </c>
      <c r="BH179" s="3">
        <v>3</v>
      </c>
      <c r="BI179" s="3">
        <v>1</v>
      </c>
      <c r="BJ179" s="3" t="s">
        <v>3</v>
      </c>
      <c r="BM179" s="3">
        <v>23</v>
      </c>
      <c r="BN179" s="3">
        <v>0</v>
      </c>
      <c r="BO179" s="3" t="s">
        <v>3</v>
      </c>
      <c r="BP179" s="3">
        <v>0</v>
      </c>
      <c r="BQ179" s="3">
        <v>30</v>
      </c>
      <c r="BR179" s="3">
        <v>0</v>
      </c>
      <c r="BS179" s="3">
        <v>1</v>
      </c>
      <c r="BT179" s="3">
        <v>1</v>
      </c>
      <c r="BU179" s="3">
        <v>1</v>
      </c>
      <c r="BV179" s="3">
        <v>1</v>
      </c>
      <c r="BW179" s="3">
        <v>1</v>
      </c>
      <c r="BX179" s="3">
        <v>1</v>
      </c>
      <c r="BY179" s="3" t="s">
        <v>3</v>
      </c>
      <c r="BZ179" s="3">
        <v>109</v>
      </c>
      <c r="CA179" s="3">
        <v>61</v>
      </c>
      <c r="CB179" s="3" t="s">
        <v>3</v>
      </c>
      <c r="CE179" s="3">
        <v>1566</v>
      </c>
      <c r="CF179" s="3">
        <v>0</v>
      </c>
      <c r="CG179" s="3">
        <v>0</v>
      </c>
      <c r="CM179" s="3">
        <v>0</v>
      </c>
      <c r="CN179" s="3" t="s">
        <v>3</v>
      </c>
      <c r="CO179" s="3">
        <v>0</v>
      </c>
      <c r="CP179" s="3">
        <f t="shared" si="169"/>
        <v>50053.42</v>
      </c>
      <c r="CQ179" s="3">
        <f t="shared" si="170"/>
        <v>50053.42</v>
      </c>
      <c r="CR179" s="3">
        <f t="shared" si="194"/>
        <v>0</v>
      </c>
      <c r="CS179" s="3">
        <f t="shared" si="195"/>
        <v>0</v>
      </c>
      <c r="CT179" s="3">
        <f t="shared" si="171"/>
        <v>0</v>
      </c>
      <c r="CU179" s="3">
        <f t="shared" si="172"/>
        <v>0</v>
      </c>
      <c r="CV179" s="3">
        <f t="shared" si="173"/>
        <v>0</v>
      </c>
      <c r="CW179" s="3">
        <f t="shared" si="174"/>
        <v>0</v>
      </c>
      <c r="CX179" s="3">
        <f t="shared" si="175"/>
        <v>0</v>
      </c>
      <c r="CY179" s="3">
        <f t="shared" si="196"/>
        <v>0</v>
      </c>
      <c r="CZ179" s="3">
        <f t="shared" si="197"/>
        <v>0</v>
      </c>
      <c r="DC179" s="3" t="s">
        <v>3</v>
      </c>
      <c r="DD179" s="3" t="s">
        <v>3</v>
      </c>
      <c r="DE179" s="3" t="s">
        <v>3</v>
      </c>
      <c r="DF179" s="3" t="s">
        <v>3</v>
      </c>
      <c r="DG179" s="3" t="s">
        <v>3</v>
      </c>
      <c r="DH179" s="3" t="s">
        <v>3</v>
      </c>
      <c r="DI179" s="3" t="s">
        <v>3</v>
      </c>
      <c r="DJ179" s="3" t="s">
        <v>3</v>
      </c>
      <c r="DK179" s="3" t="s">
        <v>3</v>
      </c>
      <c r="DL179" s="3" t="s">
        <v>3</v>
      </c>
      <c r="DM179" s="3" t="s">
        <v>3</v>
      </c>
      <c r="DN179" s="3">
        <v>0</v>
      </c>
      <c r="DO179" s="3">
        <v>0</v>
      </c>
      <c r="DP179" s="3">
        <v>1</v>
      </c>
      <c r="DQ179" s="3">
        <v>1</v>
      </c>
      <c r="DU179" s="3">
        <v>1010</v>
      </c>
      <c r="DV179" s="3" t="s">
        <v>35</v>
      </c>
      <c r="DW179" s="3" t="s">
        <v>35</v>
      </c>
      <c r="DX179" s="3">
        <v>1</v>
      </c>
      <c r="DZ179" s="3" t="s">
        <v>3</v>
      </c>
      <c r="EA179" s="3" t="s">
        <v>3</v>
      </c>
      <c r="EB179" s="3" t="s">
        <v>3</v>
      </c>
      <c r="EC179" s="3" t="s">
        <v>3</v>
      </c>
      <c r="EE179" s="3">
        <v>85635395</v>
      </c>
      <c r="EF179" s="3">
        <v>30</v>
      </c>
      <c r="EG179" s="3" t="s">
        <v>28</v>
      </c>
      <c r="EH179" s="3">
        <v>0</v>
      </c>
      <c r="EI179" s="3" t="s">
        <v>3</v>
      </c>
      <c r="EJ179" s="3">
        <v>1</v>
      </c>
      <c r="EK179" s="3">
        <v>23</v>
      </c>
      <c r="EL179" s="3" t="s">
        <v>29</v>
      </c>
      <c r="EM179" s="3" t="s">
        <v>30</v>
      </c>
      <c r="EO179" s="3" t="s">
        <v>3</v>
      </c>
      <c r="EQ179" s="3">
        <v>0</v>
      </c>
      <c r="ER179" s="3">
        <v>5086.7299999999996</v>
      </c>
      <c r="ES179" s="3">
        <v>5086.7299999999996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Z179" s="3">
        <v>5</v>
      </c>
      <c r="FC179" s="3">
        <v>0</v>
      </c>
      <c r="FD179" s="3">
        <v>18</v>
      </c>
      <c r="FF179" s="3">
        <v>49072</v>
      </c>
      <c r="FQ179" s="3">
        <v>0</v>
      </c>
      <c r="FR179" s="3">
        <v>0</v>
      </c>
      <c r="FS179" s="3">
        <v>0</v>
      </c>
      <c r="FX179" s="3">
        <v>109</v>
      </c>
      <c r="FY179" s="3">
        <v>61</v>
      </c>
      <c r="GA179" s="3" t="s">
        <v>229</v>
      </c>
      <c r="GD179" s="3">
        <v>1</v>
      </c>
      <c r="GF179" s="3">
        <v>-978082472</v>
      </c>
      <c r="GG179" s="3">
        <v>2</v>
      </c>
      <c r="GH179" s="3">
        <v>3</v>
      </c>
      <c r="GI179" s="3">
        <v>5</v>
      </c>
      <c r="GJ179" s="3">
        <v>0</v>
      </c>
      <c r="GK179" s="3">
        <v>0</v>
      </c>
      <c r="GL179" s="3">
        <f t="shared" si="176"/>
        <v>0</v>
      </c>
      <c r="GM179" s="3">
        <f t="shared" si="177"/>
        <v>50053.42</v>
      </c>
      <c r="GN179" s="3">
        <f t="shared" si="178"/>
        <v>50053.42</v>
      </c>
      <c r="GO179" s="3">
        <f t="shared" si="179"/>
        <v>0</v>
      </c>
      <c r="GP179" s="3">
        <f t="shared" si="180"/>
        <v>0</v>
      </c>
      <c r="GR179" s="3">
        <v>1</v>
      </c>
      <c r="GS179" s="3">
        <v>1</v>
      </c>
      <c r="GT179" s="3">
        <v>0</v>
      </c>
      <c r="GU179" s="3" t="s">
        <v>3</v>
      </c>
      <c r="GV179" s="3">
        <f t="shared" si="181"/>
        <v>0</v>
      </c>
      <c r="GW179" s="3">
        <v>1</v>
      </c>
      <c r="GX179" s="3">
        <f t="shared" si="182"/>
        <v>0</v>
      </c>
      <c r="HA179" s="3">
        <v>0</v>
      </c>
      <c r="HB179" s="3">
        <v>0</v>
      </c>
      <c r="HC179" s="3">
        <f t="shared" si="183"/>
        <v>0</v>
      </c>
      <c r="HE179" s="3" t="s">
        <v>37</v>
      </c>
      <c r="HF179" s="3" t="s">
        <v>38</v>
      </c>
      <c r="HM179" s="3" t="s">
        <v>3</v>
      </c>
      <c r="HN179" s="3" t="s">
        <v>3</v>
      </c>
      <c r="HO179" s="3" t="s">
        <v>3</v>
      </c>
      <c r="HP179" s="3" t="s">
        <v>3</v>
      </c>
      <c r="HQ179" s="3" t="s">
        <v>3</v>
      </c>
      <c r="HS179" s="3">
        <v>0</v>
      </c>
      <c r="IK179" s="3">
        <v>0</v>
      </c>
    </row>
    <row r="180" spans="1:255" x14ac:dyDescent="0.25">
      <c r="A180" s="2">
        <v>18</v>
      </c>
      <c r="B180" s="2">
        <v>1</v>
      </c>
      <c r="C180" s="2">
        <v>295</v>
      </c>
      <c r="D180" s="2"/>
      <c r="E180" s="2" t="s">
        <v>230</v>
      </c>
      <c r="F180" s="2" t="s">
        <v>188</v>
      </c>
      <c r="G180" s="2" t="s">
        <v>189</v>
      </c>
      <c r="H180" s="2" t="s">
        <v>35</v>
      </c>
      <c r="I180" s="2">
        <f>I162*J180</f>
        <v>1</v>
      </c>
      <c r="J180" s="2">
        <v>3.5714285714285712</v>
      </c>
      <c r="K180" s="2">
        <v>3.5714290000000002</v>
      </c>
      <c r="L180" s="2"/>
      <c r="M180" s="2"/>
      <c r="N180" s="2"/>
      <c r="O180" s="2">
        <f t="shared" si="159"/>
        <v>7150.49</v>
      </c>
      <c r="P180" s="2">
        <f t="shared" si="160"/>
        <v>7150.49</v>
      </c>
      <c r="Q180" s="2">
        <f t="shared" si="184"/>
        <v>0</v>
      </c>
      <c r="R180" s="2">
        <f t="shared" si="185"/>
        <v>0</v>
      </c>
      <c r="S180" s="2">
        <f t="shared" si="161"/>
        <v>0</v>
      </c>
      <c r="T180" s="2">
        <f t="shared" si="162"/>
        <v>0</v>
      </c>
      <c r="U180" s="2">
        <f t="shared" si="163"/>
        <v>0</v>
      </c>
      <c r="V180" s="2">
        <f t="shared" si="164"/>
        <v>0</v>
      </c>
      <c r="W180" s="2">
        <f t="shared" si="165"/>
        <v>0</v>
      </c>
      <c r="X180" s="2">
        <f t="shared" si="186"/>
        <v>0</v>
      </c>
      <c r="Y180" s="2">
        <f t="shared" si="187"/>
        <v>0</v>
      </c>
      <c r="Z180" s="2"/>
      <c r="AA180" s="2">
        <v>86551701</v>
      </c>
      <c r="AB180" s="2">
        <f t="shared" si="166"/>
        <v>7150.49</v>
      </c>
      <c r="AC180" s="2">
        <f t="shared" si="188"/>
        <v>7150.49</v>
      </c>
      <c r="AD180" s="2">
        <f t="shared" si="189"/>
        <v>0</v>
      </c>
      <c r="AE180" s="2">
        <f t="shared" si="190"/>
        <v>0</v>
      </c>
      <c r="AF180" s="2">
        <f t="shared" si="191"/>
        <v>0</v>
      </c>
      <c r="AG180" s="2">
        <f t="shared" si="167"/>
        <v>0</v>
      </c>
      <c r="AH180" s="2">
        <f t="shared" si="192"/>
        <v>0</v>
      </c>
      <c r="AI180" s="2">
        <f t="shared" si="193"/>
        <v>0</v>
      </c>
      <c r="AJ180" s="2">
        <f t="shared" si="168"/>
        <v>0</v>
      </c>
      <c r="AK180" s="2">
        <v>7150.49</v>
      </c>
      <c r="AL180" s="2">
        <v>7150.49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109</v>
      </c>
      <c r="AU180" s="2">
        <v>61</v>
      </c>
      <c r="AV180" s="2">
        <v>1</v>
      </c>
      <c r="AW180" s="2">
        <v>1</v>
      </c>
      <c r="AX180" s="2"/>
      <c r="AY180" s="2"/>
      <c r="AZ180" s="2">
        <v>1</v>
      </c>
      <c r="BA180" s="2">
        <v>1</v>
      </c>
      <c r="BB180" s="2">
        <v>1</v>
      </c>
      <c r="BC180" s="2">
        <v>1</v>
      </c>
      <c r="BD180" s="2" t="s">
        <v>3</v>
      </c>
      <c r="BE180" s="2" t="s">
        <v>3</v>
      </c>
      <c r="BF180" s="2" t="s">
        <v>3</v>
      </c>
      <c r="BG180" s="2" t="s">
        <v>3</v>
      </c>
      <c r="BH180" s="2">
        <v>3</v>
      </c>
      <c r="BI180" s="2">
        <v>1</v>
      </c>
      <c r="BJ180" s="2" t="s">
        <v>3</v>
      </c>
      <c r="BK180" s="2"/>
      <c r="BL180" s="2"/>
      <c r="BM180" s="2">
        <v>23</v>
      </c>
      <c r="BN180" s="2">
        <v>0</v>
      </c>
      <c r="BO180" s="2" t="s">
        <v>3</v>
      </c>
      <c r="BP180" s="2">
        <v>0</v>
      </c>
      <c r="BQ180" s="2">
        <v>30</v>
      </c>
      <c r="BR180" s="2">
        <v>0</v>
      </c>
      <c r="BS180" s="2">
        <v>1</v>
      </c>
      <c r="BT180" s="2">
        <v>1</v>
      </c>
      <c r="BU180" s="2">
        <v>1</v>
      </c>
      <c r="BV180" s="2">
        <v>1</v>
      </c>
      <c r="BW180" s="2">
        <v>1</v>
      </c>
      <c r="BX180" s="2">
        <v>1</v>
      </c>
      <c r="BY180" s="2" t="s">
        <v>3</v>
      </c>
      <c r="BZ180" s="2">
        <v>109</v>
      </c>
      <c r="CA180" s="2">
        <v>61</v>
      </c>
      <c r="CB180" s="2" t="s">
        <v>3</v>
      </c>
      <c r="CC180" s="2"/>
      <c r="CD180" s="2"/>
      <c r="CE180" s="2">
        <v>1566</v>
      </c>
      <c r="CF180" s="2">
        <v>0</v>
      </c>
      <c r="CG180" s="2">
        <v>0</v>
      </c>
      <c r="CH180" s="2"/>
      <c r="CI180" s="2"/>
      <c r="CJ180" s="2"/>
      <c r="CK180" s="2"/>
      <c r="CL180" s="2"/>
      <c r="CM180" s="2">
        <v>0</v>
      </c>
      <c r="CN180" s="2" t="s">
        <v>3</v>
      </c>
      <c r="CO180" s="2">
        <v>0</v>
      </c>
      <c r="CP180" s="2">
        <f t="shared" si="169"/>
        <v>7150.49</v>
      </c>
      <c r="CQ180" s="2">
        <f t="shared" si="170"/>
        <v>7150.49</v>
      </c>
      <c r="CR180" s="2">
        <f t="shared" si="194"/>
        <v>0</v>
      </c>
      <c r="CS180" s="2">
        <f t="shared" si="195"/>
        <v>0</v>
      </c>
      <c r="CT180" s="2">
        <f t="shared" si="171"/>
        <v>0</v>
      </c>
      <c r="CU180" s="2">
        <f t="shared" si="172"/>
        <v>0</v>
      </c>
      <c r="CV180" s="2">
        <f t="shared" si="173"/>
        <v>0</v>
      </c>
      <c r="CW180" s="2">
        <f t="shared" si="174"/>
        <v>0</v>
      </c>
      <c r="CX180" s="2">
        <f t="shared" si="175"/>
        <v>0</v>
      </c>
      <c r="CY180" s="2">
        <f t="shared" si="196"/>
        <v>0</v>
      </c>
      <c r="CZ180" s="2">
        <f t="shared" si="197"/>
        <v>0</v>
      </c>
      <c r="DA180" s="2"/>
      <c r="DB180" s="2"/>
      <c r="DC180" s="2" t="s">
        <v>3</v>
      </c>
      <c r="DD180" s="2" t="s">
        <v>3</v>
      </c>
      <c r="DE180" s="2" t="s">
        <v>3</v>
      </c>
      <c r="DF180" s="2" t="s">
        <v>3</v>
      </c>
      <c r="DG180" s="2" t="s">
        <v>3</v>
      </c>
      <c r="DH180" s="2" t="s">
        <v>3</v>
      </c>
      <c r="DI180" s="2" t="s">
        <v>3</v>
      </c>
      <c r="DJ180" s="2" t="s">
        <v>3</v>
      </c>
      <c r="DK180" s="2" t="s">
        <v>3</v>
      </c>
      <c r="DL180" s="2" t="s">
        <v>3</v>
      </c>
      <c r="DM180" s="2" t="s">
        <v>3</v>
      </c>
      <c r="DN180" s="2">
        <v>0</v>
      </c>
      <c r="DO180" s="2">
        <v>0</v>
      </c>
      <c r="DP180" s="2">
        <v>1</v>
      </c>
      <c r="DQ180" s="2">
        <v>1</v>
      </c>
      <c r="DR180" s="2"/>
      <c r="DS180" s="2"/>
      <c r="DT180" s="2"/>
      <c r="DU180" s="2">
        <v>1010</v>
      </c>
      <c r="DV180" s="2" t="s">
        <v>35</v>
      </c>
      <c r="DW180" s="2" t="s">
        <v>35</v>
      </c>
      <c r="DX180" s="2">
        <v>1</v>
      </c>
      <c r="DY180" s="2"/>
      <c r="DZ180" s="2" t="s">
        <v>3</v>
      </c>
      <c r="EA180" s="2" t="s">
        <v>3</v>
      </c>
      <c r="EB180" s="2" t="s">
        <v>3</v>
      </c>
      <c r="EC180" s="2" t="s">
        <v>3</v>
      </c>
      <c r="ED180" s="2"/>
      <c r="EE180" s="2">
        <v>85635395</v>
      </c>
      <c r="EF180" s="2">
        <v>30</v>
      </c>
      <c r="EG180" s="2" t="s">
        <v>28</v>
      </c>
      <c r="EH180" s="2">
        <v>0</v>
      </c>
      <c r="EI180" s="2" t="s">
        <v>3</v>
      </c>
      <c r="EJ180" s="2">
        <v>1</v>
      </c>
      <c r="EK180" s="2">
        <v>23</v>
      </c>
      <c r="EL180" s="2" t="s">
        <v>29</v>
      </c>
      <c r="EM180" s="2" t="s">
        <v>30</v>
      </c>
      <c r="EN180" s="2"/>
      <c r="EO180" s="2" t="s">
        <v>3</v>
      </c>
      <c r="EP180" s="2"/>
      <c r="EQ180" s="2">
        <v>0</v>
      </c>
      <c r="ER180" s="2">
        <v>0</v>
      </c>
      <c r="ES180" s="2">
        <v>7150.49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>
        <v>0</v>
      </c>
      <c r="FR180" s="2">
        <v>0</v>
      </c>
      <c r="FS180" s="2">
        <v>0</v>
      </c>
      <c r="FT180" s="2"/>
      <c r="FU180" s="2"/>
      <c r="FV180" s="2"/>
      <c r="FW180" s="2"/>
      <c r="FX180" s="2">
        <v>109</v>
      </c>
      <c r="FY180" s="2">
        <v>61</v>
      </c>
      <c r="FZ180" s="2"/>
      <c r="GA180" s="2" t="s">
        <v>190</v>
      </c>
      <c r="GB180" s="2"/>
      <c r="GC180" s="2"/>
      <c r="GD180" s="2">
        <v>1</v>
      </c>
      <c r="GE180" s="2"/>
      <c r="GF180" s="2">
        <v>2047809234</v>
      </c>
      <c r="GG180" s="2">
        <v>2</v>
      </c>
      <c r="GH180" s="2">
        <v>4</v>
      </c>
      <c r="GI180" s="2">
        <v>-2</v>
      </c>
      <c r="GJ180" s="2">
        <v>0</v>
      </c>
      <c r="GK180" s="2">
        <v>0</v>
      </c>
      <c r="GL180" s="2">
        <f t="shared" si="176"/>
        <v>0</v>
      </c>
      <c r="GM180" s="2">
        <f t="shared" si="177"/>
        <v>7150.49</v>
      </c>
      <c r="GN180" s="2">
        <f t="shared" si="178"/>
        <v>7150.49</v>
      </c>
      <c r="GO180" s="2">
        <f t="shared" si="179"/>
        <v>0</v>
      </c>
      <c r="GP180" s="2">
        <f t="shared" si="180"/>
        <v>0</v>
      </c>
      <c r="GQ180" s="2"/>
      <c r="GR180" s="2">
        <v>0</v>
      </c>
      <c r="GS180" s="2">
        <v>2</v>
      </c>
      <c r="GT180" s="2">
        <v>0</v>
      </c>
      <c r="GU180" s="2" t="s">
        <v>3</v>
      </c>
      <c r="GV180" s="2">
        <f t="shared" si="181"/>
        <v>0</v>
      </c>
      <c r="GW180" s="2">
        <v>1</v>
      </c>
      <c r="GX180" s="2">
        <f t="shared" si="182"/>
        <v>0</v>
      </c>
      <c r="GY180" s="2"/>
      <c r="GZ180" s="2"/>
      <c r="HA180" s="2">
        <v>0</v>
      </c>
      <c r="HB180" s="2">
        <v>0</v>
      </c>
      <c r="HC180" s="2">
        <f t="shared" si="183"/>
        <v>0</v>
      </c>
      <c r="HD180" s="2"/>
      <c r="HE180" s="2" t="s">
        <v>37</v>
      </c>
      <c r="HF180" s="2" t="s">
        <v>38</v>
      </c>
      <c r="HG180" s="2"/>
      <c r="HH180" s="2"/>
      <c r="HI180" s="2"/>
      <c r="HJ180" s="2"/>
      <c r="HK180" s="2"/>
      <c r="HL180" s="2"/>
      <c r="HM180" s="2" t="s">
        <v>3</v>
      </c>
      <c r="HN180" s="2" t="s">
        <v>3</v>
      </c>
      <c r="HO180" s="2" t="s">
        <v>3</v>
      </c>
      <c r="HP180" s="2" t="s">
        <v>3</v>
      </c>
      <c r="HQ180" s="2" t="s">
        <v>3</v>
      </c>
      <c r="HR180" s="2"/>
      <c r="HS180" s="2">
        <v>0</v>
      </c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>
        <v>0</v>
      </c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x14ac:dyDescent="0.25">
      <c r="A181" s="3">
        <v>18</v>
      </c>
      <c r="B181" s="3">
        <v>1</v>
      </c>
      <c r="C181" s="3">
        <v>313</v>
      </c>
      <c r="E181" s="3" t="s">
        <v>230</v>
      </c>
      <c r="F181" s="3" t="s">
        <v>188</v>
      </c>
      <c r="G181" s="3" t="s">
        <v>189</v>
      </c>
      <c r="H181" s="3" t="s">
        <v>35</v>
      </c>
      <c r="I181" s="3">
        <f>I163*J181</f>
        <v>1</v>
      </c>
      <c r="J181" s="3">
        <v>3.5714285714285712</v>
      </c>
      <c r="K181" s="3">
        <v>3.5714290000000002</v>
      </c>
      <c r="O181" s="3">
        <f t="shared" si="159"/>
        <v>70360.820000000007</v>
      </c>
      <c r="P181" s="3">
        <f t="shared" si="160"/>
        <v>70360.820000000007</v>
      </c>
      <c r="Q181" s="3">
        <f t="shared" si="184"/>
        <v>0</v>
      </c>
      <c r="R181" s="3">
        <f t="shared" si="185"/>
        <v>0</v>
      </c>
      <c r="S181" s="3">
        <f t="shared" si="161"/>
        <v>0</v>
      </c>
      <c r="T181" s="3">
        <f t="shared" si="162"/>
        <v>0</v>
      </c>
      <c r="U181" s="3">
        <f t="shared" si="163"/>
        <v>0</v>
      </c>
      <c r="V181" s="3">
        <f t="shared" si="164"/>
        <v>0</v>
      </c>
      <c r="W181" s="3">
        <f t="shared" si="165"/>
        <v>0</v>
      </c>
      <c r="X181" s="3">
        <f t="shared" si="186"/>
        <v>0</v>
      </c>
      <c r="Y181" s="3">
        <f t="shared" si="187"/>
        <v>0</v>
      </c>
      <c r="AA181" s="3">
        <v>86551703</v>
      </c>
      <c r="AB181" s="3">
        <f t="shared" si="166"/>
        <v>7150.49</v>
      </c>
      <c r="AC181" s="3">
        <f t="shared" si="188"/>
        <v>7150.49</v>
      </c>
      <c r="AD181" s="3">
        <f t="shared" si="189"/>
        <v>0</v>
      </c>
      <c r="AE181" s="3">
        <f t="shared" si="190"/>
        <v>0</v>
      </c>
      <c r="AF181" s="3">
        <f t="shared" si="191"/>
        <v>0</v>
      </c>
      <c r="AG181" s="3">
        <f t="shared" si="167"/>
        <v>0</v>
      </c>
      <c r="AH181" s="3">
        <f t="shared" si="192"/>
        <v>0</v>
      </c>
      <c r="AI181" s="3">
        <f t="shared" si="193"/>
        <v>0</v>
      </c>
      <c r="AJ181" s="3">
        <f t="shared" si="168"/>
        <v>0</v>
      </c>
      <c r="AK181" s="3">
        <v>7150.49</v>
      </c>
      <c r="AL181" s="3">
        <v>7150.49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109</v>
      </c>
      <c r="AU181" s="3">
        <v>61</v>
      </c>
      <c r="AV181" s="3">
        <v>1</v>
      </c>
      <c r="AW181" s="3">
        <v>1</v>
      </c>
      <c r="AZ181" s="3">
        <v>1</v>
      </c>
      <c r="BA181" s="3">
        <v>1</v>
      </c>
      <c r="BB181" s="3">
        <v>1</v>
      </c>
      <c r="BC181" s="3">
        <v>9.84</v>
      </c>
      <c r="BD181" s="3" t="s">
        <v>3</v>
      </c>
      <c r="BE181" s="3" t="s">
        <v>3</v>
      </c>
      <c r="BF181" s="3" t="s">
        <v>3</v>
      </c>
      <c r="BG181" s="3" t="s">
        <v>3</v>
      </c>
      <c r="BH181" s="3">
        <v>3</v>
      </c>
      <c r="BI181" s="3">
        <v>1</v>
      </c>
      <c r="BJ181" s="3" t="s">
        <v>3</v>
      </c>
      <c r="BM181" s="3">
        <v>23</v>
      </c>
      <c r="BN181" s="3">
        <v>0</v>
      </c>
      <c r="BO181" s="3" t="s">
        <v>3</v>
      </c>
      <c r="BP181" s="3">
        <v>0</v>
      </c>
      <c r="BQ181" s="3">
        <v>30</v>
      </c>
      <c r="BR181" s="3">
        <v>0</v>
      </c>
      <c r="BS181" s="3">
        <v>1</v>
      </c>
      <c r="BT181" s="3">
        <v>1</v>
      </c>
      <c r="BU181" s="3">
        <v>1</v>
      </c>
      <c r="BV181" s="3">
        <v>1</v>
      </c>
      <c r="BW181" s="3">
        <v>1</v>
      </c>
      <c r="BX181" s="3">
        <v>1</v>
      </c>
      <c r="BY181" s="3" t="s">
        <v>3</v>
      </c>
      <c r="BZ181" s="3">
        <v>109</v>
      </c>
      <c r="CA181" s="3">
        <v>61</v>
      </c>
      <c r="CB181" s="3" t="s">
        <v>3</v>
      </c>
      <c r="CE181" s="3">
        <v>1566</v>
      </c>
      <c r="CF181" s="3">
        <v>0</v>
      </c>
      <c r="CG181" s="3">
        <v>0</v>
      </c>
      <c r="CM181" s="3">
        <v>0</v>
      </c>
      <c r="CN181" s="3" t="s">
        <v>3</v>
      </c>
      <c r="CO181" s="3">
        <v>0</v>
      </c>
      <c r="CP181" s="3">
        <f t="shared" si="169"/>
        <v>70360.820000000007</v>
      </c>
      <c r="CQ181" s="3">
        <f t="shared" si="170"/>
        <v>70360.820000000007</v>
      </c>
      <c r="CR181" s="3">
        <f t="shared" si="194"/>
        <v>0</v>
      </c>
      <c r="CS181" s="3">
        <f t="shared" si="195"/>
        <v>0</v>
      </c>
      <c r="CT181" s="3">
        <f t="shared" si="171"/>
        <v>0</v>
      </c>
      <c r="CU181" s="3">
        <f t="shared" si="172"/>
        <v>0</v>
      </c>
      <c r="CV181" s="3">
        <f t="shared" si="173"/>
        <v>0</v>
      </c>
      <c r="CW181" s="3">
        <f t="shared" si="174"/>
        <v>0</v>
      </c>
      <c r="CX181" s="3">
        <f t="shared" si="175"/>
        <v>0</v>
      </c>
      <c r="CY181" s="3">
        <f t="shared" si="196"/>
        <v>0</v>
      </c>
      <c r="CZ181" s="3">
        <f t="shared" si="197"/>
        <v>0</v>
      </c>
      <c r="DC181" s="3" t="s">
        <v>3</v>
      </c>
      <c r="DD181" s="3" t="s">
        <v>3</v>
      </c>
      <c r="DE181" s="3" t="s">
        <v>3</v>
      </c>
      <c r="DF181" s="3" t="s">
        <v>3</v>
      </c>
      <c r="DG181" s="3" t="s">
        <v>3</v>
      </c>
      <c r="DH181" s="3" t="s">
        <v>3</v>
      </c>
      <c r="DI181" s="3" t="s">
        <v>3</v>
      </c>
      <c r="DJ181" s="3" t="s">
        <v>3</v>
      </c>
      <c r="DK181" s="3" t="s">
        <v>3</v>
      </c>
      <c r="DL181" s="3" t="s">
        <v>3</v>
      </c>
      <c r="DM181" s="3" t="s">
        <v>3</v>
      </c>
      <c r="DN181" s="3">
        <v>0</v>
      </c>
      <c r="DO181" s="3">
        <v>0</v>
      </c>
      <c r="DP181" s="3">
        <v>1</v>
      </c>
      <c r="DQ181" s="3">
        <v>1</v>
      </c>
      <c r="DU181" s="3">
        <v>1010</v>
      </c>
      <c r="DV181" s="3" t="s">
        <v>35</v>
      </c>
      <c r="DW181" s="3" t="s">
        <v>35</v>
      </c>
      <c r="DX181" s="3">
        <v>1</v>
      </c>
      <c r="DZ181" s="3" t="s">
        <v>3</v>
      </c>
      <c r="EA181" s="3" t="s">
        <v>3</v>
      </c>
      <c r="EB181" s="3" t="s">
        <v>3</v>
      </c>
      <c r="EC181" s="3" t="s">
        <v>3</v>
      </c>
      <c r="EE181" s="3">
        <v>85635395</v>
      </c>
      <c r="EF181" s="3">
        <v>30</v>
      </c>
      <c r="EG181" s="3" t="s">
        <v>28</v>
      </c>
      <c r="EH181" s="3">
        <v>0</v>
      </c>
      <c r="EI181" s="3" t="s">
        <v>3</v>
      </c>
      <c r="EJ181" s="3">
        <v>1</v>
      </c>
      <c r="EK181" s="3">
        <v>23</v>
      </c>
      <c r="EL181" s="3" t="s">
        <v>29</v>
      </c>
      <c r="EM181" s="3" t="s">
        <v>30</v>
      </c>
      <c r="EO181" s="3" t="s">
        <v>3</v>
      </c>
      <c r="EQ181" s="3">
        <v>0</v>
      </c>
      <c r="ER181" s="3">
        <v>7150.49</v>
      </c>
      <c r="ES181" s="3">
        <v>7150.49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Z181" s="3">
        <v>5</v>
      </c>
      <c r="FC181" s="3">
        <v>1</v>
      </c>
      <c r="FD181" s="3">
        <v>18</v>
      </c>
      <c r="FF181" s="3">
        <v>84157</v>
      </c>
      <c r="FQ181" s="3">
        <v>0</v>
      </c>
      <c r="FR181" s="3">
        <v>0</v>
      </c>
      <c r="FS181" s="3">
        <v>0</v>
      </c>
      <c r="FX181" s="3">
        <v>109</v>
      </c>
      <c r="FY181" s="3">
        <v>61</v>
      </c>
      <c r="GA181" s="3" t="s">
        <v>190</v>
      </c>
      <c r="GD181" s="3">
        <v>1</v>
      </c>
      <c r="GF181" s="3">
        <v>2047809234</v>
      </c>
      <c r="GG181" s="3">
        <v>2</v>
      </c>
      <c r="GH181" s="3">
        <v>3</v>
      </c>
      <c r="GI181" s="3">
        <v>5</v>
      </c>
      <c r="GJ181" s="3">
        <v>0</v>
      </c>
      <c r="GK181" s="3">
        <v>0</v>
      </c>
      <c r="GL181" s="3">
        <f t="shared" si="176"/>
        <v>0</v>
      </c>
      <c r="GM181" s="3">
        <f t="shared" si="177"/>
        <v>70360.820000000007</v>
      </c>
      <c r="GN181" s="3">
        <f t="shared" si="178"/>
        <v>70360.820000000007</v>
      </c>
      <c r="GO181" s="3">
        <f t="shared" si="179"/>
        <v>0</v>
      </c>
      <c r="GP181" s="3">
        <f t="shared" si="180"/>
        <v>0</v>
      </c>
      <c r="GR181" s="3">
        <v>1</v>
      </c>
      <c r="GS181" s="3">
        <v>1</v>
      </c>
      <c r="GT181" s="3">
        <v>0</v>
      </c>
      <c r="GU181" s="3" t="s">
        <v>3</v>
      </c>
      <c r="GV181" s="3">
        <f t="shared" si="181"/>
        <v>0</v>
      </c>
      <c r="GW181" s="3">
        <v>1</v>
      </c>
      <c r="GX181" s="3">
        <f t="shared" si="182"/>
        <v>0</v>
      </c>
      <c r="HA181" s="3">
        <v>0</v>
      </c>
      <c r="HB181" s="3">
        <v>0</v>
      </c>
      <c r="HC181" s="3">
        <f t="shared" si="183"/>
        <v>0</v>
      </c>
      <c r="HE181" s="3" t="s">
        <v>37</v>
      </c>
      <c r="HF181" s="3" t="s">
        <v>38</v>
      </c>
      <c r="HM181" s="3" t="s">
        <v>3</v>
      </c>
      <c r="HN181" s="3" t="s">
        <v>3</v>
      </c>
      <c r="HO181" s="3" t="s">
        <v>3</v>
      </c>
      <c r="HP181" s="3" t="s">
        <v>3</v>
      </c>
      <c r="HQ181" s="3" t="s">
        <v>3</v>
      </c>
      <c r="HS181" s="3">
        <v>0</v>
      </c>
      <c r="IK181" s="3">
        <v>0</v>
      </c>
    </row>
    <row r="182" spans="1:255" x14ac:dyDescent="0.25">
      <c r="A182" s="2">
        <v>17</v>
      </c>
      <c r="B182" s="2">
        <v>1</v>
      </c>
      <c r="C182" s="2">
        <f>ROW(SmtRes!A328)</f>
        <v>328</v>
      </c>
      <c r="D182" s="2">
        <f>ROW(EtalonRes!A210)</f>
        <v>210</v>
      </c>
      <c r="E182" s="2" t="s">
        <v>231</v>
      </c>
      <c r="F182" s="2" t="s">
        <v>21</v>
      </c>
      <c r="G182" s="2" t="s">
        <v>22</v>
      </c>
      <c r="H182" s="2" t="s">
        <v>23</v>
      </c>
      <c r="I182" s="2">
        <f>ROUND((1+2+1+1+1)/100,9)</f>
        <v>0.06</v>
      </c>
      <c r="J182" s="2">
        <v>0</v>
      </c>
      <c r="K182" s="2">
        <f>ROUND((1+2+1+1+1)/100,9)</f>
        <v>0.06</v>
      </c>
      <c r="L182" s="2"/>
      <c r="M182" s="2"/>
      <c r="N182" s="2"/>
      <c r="O182" s="2">
        <f t="shared" si="159"/>
        <v>217.57</v>
      </c>
      <c r="P182" s="2">
        <f t="shared" si="160"/>
        <v>124.73</v>
      </c>
      <c r="Q182" s="2">
        <f>(ROUND((ROUND((((((ET182*1.03)*1.25)*1.2))*AV182*I182),2)*BB182),2)+ROUND((ROUND(((AE182-((((EU182*1.03)*1.25)*1.2)))*AV182*I182),2)*BS182),2))</f>
        <v>9.43</v>
      </c>
      <c r="R182" s="2">
        <f>(ROUND((ROUND((((((EU182*1.03)*1.25)*1.2))*AV182*I182),2)*BS182),2)+ROUND((ROUND(((AE182-((((EU182*1.03)*1.25)*1.2)))*AV182*I182),2)*BS182),2))</f>
        <v>1.02</v>
      </c>
      <c r="S182" s="2">
        <f t="shared" si="161"/>
        <v>83.41</v>
      </c>
      <c r="T182" s="2">
        <f t="shared" si="162"/>
        <v>0</v>
      </c>
      <c r="U182" s="2">
        <f t="shared" si="163"/>
        <v>6.7975526915999982</v>
      </c>
      <c r="V182" s="2">
        <f t="shared" si="164"/>
        <v>0</v>
      </c>
      <c r="W182" s="2">
        <f t="shared" si="165"/>
        <v>0</v>
      </c>
      <c r="X182" s="2">
        <f>(ROUND((((S182+ROUND((ROUND((((((EU182*1.03)*1.25)*1.2))*AV182*I182),2)*BS182),2))*AT182)/100),2)+ROUND(((ROUND((ROUND(((AE182-((((EU182*1.03)*1.25)*1.2)))*AV182*I182),2)*BS182),2)*AT182)/100),2))</f>
        <v>92.03</v>
      </c>
      <c r="Y182" s="2">
        <f>(ROUND((((S182+ROUND((ROUND((((((EU182*1.03)*1.25)*1.2))*AV182*I182),2)*BS182),2))*AU182)/100),2)+ROUND(((ROUND((ROUND(((AE182-((((EU182*1.03)*1.25)*1.2)))*AV182*I182),2)*BS182),2)*AU182)/100),2))</f>
        <v>51.5</v>
      </c>
      <c r="Z182" s="2"/>
      <c r="AA182" s="2">
        <v>86551701</v>
      </c>
      <c r="AB182" s="2">
        <f t="shared" si="166"/>
        <v>3529.0309900000002</v>
      </c>
      <c r="AC182" s="2">
        <f>ROUND(((((ES182*1)*1)*1)),6)</f>
        <v>2078.86</v>
      </c>
      <c r="AD182" s="2">
        <f>ROUND(((((((ET182*1.03)*1.25)*1.2))-((((EU182*1.03)*1.25)*1.2)))+AE182),6)</f>
        <v>147.31575000000001</v>
      </c>
      <c r="AE182" s="2">
        <f>ROUND(((((EU182*1.03)*1.25)*1.2)),6)</f>
        <v>15.913500000000001</v>
      </c>
      <c r="AF182" s="2">
        <f>ROUND(((((EV182*1.03)*1.15)*1.2)),6)</f>
        <v>1302.8552400000001</v>
      </c>
      <c r="AG182" s="2">
        <f t="shared" si="167"/>
        <v>0</v>
      </c>
      <c r="AH182" s="2">
        <f>((((EW182*1.03)*1.15)*1.2))</f>
        <v>106.17857999999998</v>
      </c>
      <c r="AI182" s="2">
        <f>((((EX182*1.03)*1.25)*1.2))</f>
        <v>0</v>
      </c>
      <c r="AJ182" s="2">
        <f t="shared" si="168"/>
        <v>0</v>
      </c>
      <c r="AK182" s="2">
        <v>3090.81</v>
      </c>
      <c r="AL182" s="2">
        <v>2078.86</v>
      </c>
      <c r="AM182" s="2">
        <v>95.35</v>
      </c>
      <c r="AN182" s="2">
        <v>10.3</v>
      </c>
      <c r="AO182" s="2">
        <v>916.6</v>
      </c>
      <c r="AP182" s="2">
        <v>0</v>
      </c>
      <c r="AQ182" s="2">
        <v>74.7</v>
      </c>
      <c r="AR182" s="2">
        <v>0</v>
      </c>
      <c r="AS182" s="2">
        <v>0</v>
      </c>
      <c r="AT182" s="2">
        <v>109</v>
      </c>
      <c r="AU182" s="2">
        <v>61</v>
      </c>
      <c r="AV182" s="2">
        <v>1.0669999999999999</v>
      </c>
      <c r="AW182" s="2">
        <v>1</v>
      </c>
      <c r="AX182" s="2"/>
      <c r="AY182" s="2"/>
      <c r="AZ182" s="2">
        <v>1</v>
      </c>
      <c r="BA182" s="2">
        <v>1</v>
      </c>
      <c r="BB182" s="2">
        <v>1</v>
      </c>
      <c r="BC182" s="2">
        <v>1</v>
      </c>
      <c r="BD182" s="2" t="s">
        <v>3</v>
      </c>
      <c r="BE182" s="2" t="s">
        <v>3</v>
      </c>
      <c r="BF182" s="2" t="s">
        <v>3</v>
      </c>
      <c r="BG182" s="2" t="s">
        <v>3</v>
      </c>
      <c r="BH182" s="2">
        <v>0</v>
      </c>
      <c r="BI182" s="2">
        <v>1</v>
      </c>
      <c r="BJ182" s="2" t="s">
        <v>24</v>
      </c>
      <c r="BK182" s="2"/>
      <c r="BL182" s="2"/>
      <c r="BM182" s="2">
        <v>23</v>
      </c>
      <c r="BN182" s="2">
        <v>0</v>
      </c>
      <c r="BO182" s="2" t="s">
        <v>21</v>
      </c>
      <c r="BP182" s="2">
        <v>1</v>
      </c>
      <c r="BQ182" s="2">
        <v>30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 t="s">
        <v>3</v>
      </c>
      <c r="BZ182" s="2">
        <v>109</v>
      </c>
      <c r="CA182" s="2">
        <v>61</v>
      </c>
      <c r="CB182" s="2" t="s">
        <v>3</v>
      </c>
      <c r="CC182" s="2"/>
      <c r="CD182" s="2"/>
      <c r="CE182" s="2">
        <v>1566</v>
      </c>
      <c r="CF182" s="2">
        <v>0</v>
      </c>
      <c r="CG182" s="2">
        <v>0</v>
      </c>
      <c r="CH182" s="2"/>
      <c r="CI182" s="2"/>
      <c r="CJ182" s="2"/>
      <c r="CK182" s="2"/>
      <c r="CL182" s="2"/>
      <c r="CM182" s="2">
        <v>0</v>
      </c>
      <c r="CN182" s="2" t="s">
        <v>961</v>
      </c>
      <c r="CO182" s="2">
        <v>0</v>
      </c>
      <c r="CP182" s="2">
        <f t="shared" si="169"/>
        <v>217.57</v>
      </c>
      <c r="CQ182" s="2">
        <f t="shared" si="170"/>
        <v>2078.86</v>
      </c>
      <c r="CR182" s="2">
        <f>(ROUND((ROUND((((((ET182*1.03)*1.25)*1.2))*AV182*1),2)*BB182),2)+ROUND((ROUND(((AE182-((((EU182*1.03)*1.25)*1.2)))*AV182*1),2)*BS182),2))</f>
        <v>157.19</v>
      </c>
      <c r="CS182" s="2">
        <f>(ROUND((ROUND((((((EU182*1.03)*1.25)*1.2))*AV182*1),2)*BS182),2)+ROUND((ROUND(((AE182-((((EU182*1.03)*1.25)*1.2)))*AV182*1),2)*BS182),2))</f>
        <v>16.98</v>
      </c>
      <c r="CT182" s="2">
        <f t="shared" si="171"/>
        <v>1390.15</v>
      </c>
      <c r="CU182" s="2">
        <f t="shared" si="172"/>
        <v>0</v>
      </c>
      <c r="CV182" s="2">
        <f t="shared" si="173"/>
        <v>113.29254485999998</v>
      </c>
      <c r="CW182" s="2">
        <f t="shared" si="174"/>
        <v>0</v>
      </c>
      <c r="CX182" s="2">
        <f t="shared" si="175"/>
        <v>0</v>
      </c>
      <c r="CY182" s="2">
        <f>(ROUND((((S182+ROUND((ROUND((((((EU182*1.03)*1.25)*1.2))*AV182*1),2)*BS182),2))*AT182)/100),2)+ROUND(((ROUND((ROUND(((AE182-((((EU182*1.03)*1.25)*1.2)))*AV182*1),2)*BS182),2)*AT182)/100),2))</f>
        <v>109.43</v>
      </c>
      <c r="CZ182" s="2">
        <f>(ROUND((((S182+ROUND((ROUND((((((EU182*1.03)*1.25)*1.2))*AV182*1),2)*BS182),2))*AU182)/100),2)+ROUND(((ROUND((ROUND(((AE182-((((EU182*1.03)*1.25)*1.2)))*AV182*1),2)*BS182),2)*AU182)/100),2))</f>
        <v>61.24</v>
      </c>
      <c r="DA182" s="2"/>
      <c r="DB182" s="2">
        <v>61</v>
      </c>
      <c r="DC182" s="2" t="s">
        <v>3</v>
      </c>
      <c r="DD182" s="2" t="s">
        <v>25</v>
      </c>
      <c r="DE182" s="2" t="s">
        <v>26</v>
      </c>
      <c r="DF182" s="2" t="s">
        <v>26</v>
      </c>
      <c r="DG182" s="2" t="s">
        <v>27</v>
      </c>
      <c r="DH182" s="2" t="s">
        <v>3</v>
      </c>
      <c r="DI182" s="2" t="s">
        <v>27</v>
      </c>
      <c r="DJ182" s="2" t="s">
        <v>26</v>
      </c>
      <c r="DK182" s="2" t="s">
        <v>3</v>
      </c>
      <c r="DL182" s="2" t="s">
        <v>3</v>
      </c>
      <c r="DM182" s="2" t="s">
        <v>3</v>
      </c>
      <c r="DN182" s="2">
        <v>0</v>
      </c>
      <c r="DO182" s="2">
        <v>0</v>
      </c>
      <c r="DP182" s="2">
        <v>1</v>
      </c>
      <c r="DQ182" s="2">
        <v>1</v>
      </c>
      <c r="DR182" s="2"/>
      <c r="DS182" s="2"/>
      <c r="DT182" s="2"/>
      <c r="DU182" s="2">
        <v>1010</v>
      </c>
      <c r="DV182" s="2" t="s">
        <v>23</v>
      </c>
      <c r="DW182" s="2" t="s">
        <v>23</v>
      </c>
      <c r="DX182" s="2">
        <v>100</v>
      </c>
      <c r="DY182" s="2"/>
      <c r="DZ182" s="2" t="s">
        <v>3</v>
      </c>
      <c r="EA182" s="2" t="s">
        <v>3</v>
      </c>
      <c r="EB182" s="2" t="s">
        <v>3</v>
      </c>
      <c r="EC182" s="2" t="s">
        <v>3</v>
      </c>
      <c r="ED182" s="2"/>
      <c r="EE182" s="2">
        <v>85635395</v>
      </c>
      <c r="EF182" s="2">
        <v>30</v>
      </c>
      <c r="EG182" s="2" t="s">
        <v>28</v>
      </c>
      <c r="EH182" s="2">
        <v>0</v>
      </c>
      <c r="EI182" s="2" t="s">
        <v>3</v>
      </c>
      <c r="EJ182" s="2">
        <v>1</v>
      </c>
      <c r="EK182" s="2">
        <v>23</v>
      </c>
      <c r="EL182" s="2" t="s">
        <v>29</v>
      </c>
      <c r="EM182" s="2" t="s">
        <v>30</v>
      </c>
      <c r="EN182" s="2"/>
      <c r="EO182" s="2" t="s">
        <v>31</v>
      </c>
      <c r="EP182" s="2"/>
      <c r="EQ182" s="2">
        <v>131072</v>
      </c>
      <c r="ER182" s="2">
        <v>3090.81</v>
      </c>
      <c r="ES182" s="2">
        <v>2078.86</v>
      </c>
      <c r="ET182" s="2">
        <v>95.35</v>
      </c>
      <c r="EU182" s="2">
        <v>10.3</v>
      </c>
      <c r="EV182" s="2">
        <v>916.6</v>
      </c>
      <c r="EW182" s="2">
        <v>74.7</v>
      </c>
      <c r="EX182" s="2">
        <v>0</v>
      </c>
      <c r="EY182" s="2">
        <v>0</v>
      </c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>
        <v>0</v>
      </c>
      <c r="FR182" s="2">
        <v>0</v>
      </c>
      <c r="FS182" s="2">
        <v>0</v>
      </c>
      <c r="FT182" s="2"/>
      <c r="FU182" s="2"/>
      <c r="FV182" s="2"/>
      <c r="FW182" s="2"/>
      <c r="FX182" s="2">
        <v>109</v>
      </c>
      <c r="FY182" s="2">
        <v>61</v>
      </c>
      <c r="FZ182" s="2"/>
      <c r="GA182" s="2" t="s">
        <v>3</v>
      </c>
      <c r="GB182" s="2"/>
      <c r="GC182" s="2"/>
      <c r="GD182" s="2">
        <v>1</v>
      </c>
      <c r="GE182" s="2"/>
      <c r="GF182" s="2">
        <v>-468095277</v>
      </c>
      <c r="GG182" s="2">
        <v>2</v>
      </c>
      <c r="GH182" s="2">
        <v>1</v>
      </c>
      <c r="GI182" s="2">
        <v>2</v>
      </c>
      <c r="GJ182" s="2">
        <v>0</v>
      </c>
      <c r="GK182" s="2">
        <v>0</v>
      </c>
      <c r="GL182" s="2">
        <f t="shared" si="176"/>
        <v>0</v>
      </c>
      <c r="GM182" s="2">
        <f t="shared" si="177"/>
        <v>361.1</v>
      </c>
      <c r="GN182" s="2">
        <f t="shared" si="178"/>
        <v>361.1</v>
      </c>
      <c r="GO182" s="2">
        <f t="shared" si="179"/>
        <v>0</v>
      </c>
      <c r="GP182" s="2">
        <f t="shared" si="180"/>
        <v>0</v>
      </c>
      <c r="GQ182" s="2"/>
      <c r="GR182" s="2">
        <v>0</v>
      </c>
      <c r="GS182" s="2">
        <v>3</v>
      </c>
      <c r="GT182" s="2">
        <v>0</v>
      </c>
      <c r="GU182" s="2" t="s">
        <v>3</v>
      </c>
      <c r="GV182" s="2">
        <f t="shared" si="181"/>
        <v>0</v>
      </c>
      <c r="GW182" s="2">
        <v>1</v>
      </c>
      <c r="GX182" s="2">
        <f t="shared" si="182"/>
        <v>0</v>
      </c>
      <c r="GY182" s="2"/>
      <c r="GZ182" s="2"/>
      <c r="HA182" s="2">
        <v>0</v>
      </c>
      <c r="HB182" s="2">
        <v>0</v>
      </c>
      <c r="HC182" s="2">
        <f t="shared" si="183"/>
        <v>0</v>
      </c>
      <c r="HD182" s="2"/>
      <c r="HE182" s="2" t="s">
        <v>3</v>
      </c>
      <c r="HF182" s="2" t="s">
        <v>3</v>
      </c>
      <c r="HG182" s="2"/>
      <c r="HH182" s="2"/>
      <c r="HI182" s="2"/>
      <c r="HJ182" s="2"/>
      <c r="HK182" s="2"/>
      <c r="HL182" s="2"/>
      <c r="HM182" s="2" t="s">
        <v>3</v>
      </c>
      <c r="HN182" s="2" t="s">
        <v>3</v>
      </c>
      <c r="HO182" s="2" t="s">
        <v>3</v>
      </c>
      <c r="HP182" s="2" t="s">
        <v>3</v>
      </c>
      <c r="HQ182" s="2" t="s">
        <v>3</v>
      </c>
      <c r="HR182" s="2"/>
      <c r="HS182" s="2">
        <v>0</v>
      </c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>
        <v>0</v>
      </c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x14ac:dyDescent="0.25">
      <c r="A183" s="3">
        <v>17</v>
      </c>
      <c r="B183" s="3">
        <v>1</v>
      </c>
      <c r="C183" s="3">
        <f>ROW(SmtRes!A342)</f>
        <v>342</v>
      </c>
      <c r="D183" s="3">
        <f>ROW(EtalonRes!A220)</f>
        <v>220</v>
      </c>
      <c r="E183" s="3" t="s">
        <v>231</v>
      </c>
      <c r="F183" s="3" t="s">
        <v>21</v>
      </c>
      <c r="G183" s="3" t="s">
        <v>22</v>
      </c>
      <c r="H183" s="3" t="s">
        <v>23</v>
      </c>
      <c r="I183" s="3">
        <f>ROUND((1+2+1+1+1)/100,9)</f>
        <v>0.06</v>
      </c>
      <c r="J183" s="3">
        <v>0</v>
      </c>
      <c r="K183" s="3">
        <f>ROUND((1+2+1+1+1)/100,9)</f>
        <v>0.06</v>
      </c>
      <c r="O183" s="3">
        <f t="shared" si="159"/>
        <v>7440.11</v>
      </c>
      <c r="P183" s="3">
        <f t="shared" si="160"/>
        <v>2598.13</v>
      </c>
      <c r="Q183" s="3">
        <f>(ROUND((ROUND((((((ET183*1.03)*1.25)*1.2))*AV183*I183),2)*BB183),2)+ROUND((ROUND(((AE183-((((EU183*1.03)*1.25)*1.2)))*AV183*I183),2)*BS183),2))</f>
        <v>141.83000000000001</v>
      </c>
      <c r="R183" s="3">
        <f>(ROUND((ROUND((((((EU183*1.03)*1.25)*1.2))*AV183*I183),2)*BS183),2)+ROUND((ROUND(((AE183-((((EU183*1.03)*1.25)*1.2)))*AV183*I183),2)*BS183),2))</f>
        <v>57.48</v>
      </c>
      <c r="S183" s="3">
        <f t="shared" si="161"/>
        <v>4700.1499999999996</v>
      </c>
      <c r="T183" s="3">
        <f t="shared" si="162"/>
        <v>0</v>
      </c>
      <c r="U183" s="3">
        <f t="shared" si="163"/>
        <v>6.7975526915999982</v>
      </c>
      <c r="V183" s="3">
        <f t="shared" si="164"/>
        <v>0</v>
      </c>
      <c r="W183" s="3">
        <f t="shared" si="165"/>
        <v>0</v>
      </c>
      <c r="X183" s="3">
        <f>(ROUND((((S183+ROUND((ROUND((((((EU183*1.03)*1.25)*1.2))*AV183*I183),2)*BS183),2))*AT183)/100),2)+ROUND(((ROUND((ROUND(((AE183-((((EU183*1.03)*1.25)*1.2)))*AV183*I183),2)*BS183),2)*AT183)/100),2))</f>
        <v>5185.82</v>
      </c>
      <c r="Y183" s="3">
        <f>(ROUND((((S183+ROUND((ROUND((((((EU183*1.03)*1.25)*1.2))*AV183*I183),2)*BS183),2))*AU183)/100),2)+ROUND(((ROUND((ROUND(((AE183-((((EU183*1.03)*1.25)*1.2)))*AV183*I183),2)*BS183),2)*AU183)/100),2))</f>
        <v>2902.15</v>
      </c>
      <c r="AA183" s="3">
        <v>86551703</v>
      </c>
      <c r="AB183" s="3">
        <f t="shared" si="166"/>
        <v>3529.0309900000002</v>
      </c>
      <c r="AC183" s="3">
        <f>ROUND(((((ES183*1)*1)*1)),6)</f>
        <v>2078.86</v>
      </c>
      <c r="AD183" s="3">
        <f>ROUND(((((((ET183*1.03)*1.25)*1.2))-((((EU183*1.03)*1.25)*1.2)))+AE183),6)</f>
        <v>147.31575000000001</v>
      </c>
      <c r="AE183" s="3">
        <f>ROUND(((((EU183*1.03)*1.25)*1.2)),6)</f>
        <v>15.913500000000001</v>
      </c>
      <c r="AF183" s="3">
        <f>ROUND(((((EV183*1.03)*1.15)*1.2)),6)</f>
        <v>1302.8552400000001</v>
      </c>
      <c r="AG183" s="3">
        <f t="shared" si="167"/>
        <v>0</v>
      </c>
      <c r="AH183" s="3">
        <f>((((EW183*1.03)*1.15)*1.2))</f>
        <v>106.17857999999998</v>
      </c>
      <c r="AI183" s="3">
        <f>((((EX183*1.03)*1.25)*1.2))</f>
        <v>0</v>
      </c>
      <c r="AJ183" s="3">
        <f t="shared" si="168"/>
        <v>0</v>
      </c>
      <c r="AK183" s="3">
        <v>3090.81</v>
      </c>
      <c r="AL183" s="3">
        <v>2078.86</v>
      </c>
      <c r="AM183" s="3">
        <v>95.35</v>
      </c>
      <c r="AN183" s="3">
        <v>10.3</v>
      </c>
      <c r="AO183" s="3">
        <v>916.6</v>
      </c>
      <c r="AP183" s="3">
        <v>0</v>
      </c>
      <c r="AQ183" s="3">
        <v>74.7</v>
      </c>
      <c r="AR183" s="3">
        <v>0</v>
      </c>
      <c r="AS183" s="3">
        <v>0</v>
      </c>
      <c r="AT183" s="3">
        <v>109</v>
      </c>
      <c r="AU183" s="3">
        <v>61</v>
      </c>
      <c r="AV183" s="3">
        <v>1.0669999999999999</v>
      </c>
      <c r="AW183" s="3">
        <v>1</v>
      </c>
      <c r="AZ183" s="3">
        <v>1</v>
      </c>
      <c r="BA183" s="3">
        <v>56.35</v>
      </c>
      <c r="BB183" s="3">
        <v>15.04</v>
      </c>
      <c r="BC183" s="3">
        <v>20.83</v>
      </c>
      <c r="BD183" s="3" t="s">
        <v>3</v>
      </c>
      <c r="BE183" s="3" t="s">
        <v>3</v>
      </c>
      <c r="BF183" s="3" t="s">
        <v>3</v>
      </c>
      <c r="BG183" s="3" t="s">
        <v>3</v>
      </c>
      <c r="BH183" s="3">
        <v>0</v>
      </c>
      <c r="BI183" s="3">
        <v>1</v>
      </c>
      <c r="BJ183" s="3" t="s">
        <v>24</v>
      </c>
      <c r="BM183" s="3">
        <v>23</v>
      </c>
      <c r="BN183" s="3">
        <v>0</v>
      </c>
      <c r="BO183" s="3" t="s">
        <v>21</v>
      </c>
      <c r="BP183" s="3">
        <v>1</v>
      </c>
      <c r="BQ183" s="3">
        <v>30</v>
      </c>
      <c r="BR183" s="3">
        <v>0</v>
      </c>
      <c r="BS183" s="3">
        <v>56.35</v>
      </c>
      <c r="BT183" s="3">
        <v>1</v>
      </c>
      <c r="BU183" s="3">
        <v>1</v>
      </c>
      <c r="BV183" s="3">
        <v>1</v>
      </c>
      <c r="BW183" s="3">
        <v>1</v>
      </c>
      <c r="BX183" s="3">
        <v>1</v>
      </c>
      <c r="BY183" s="3" t="s">
        <v>3</v>
      </c>
      <c r="BZ183" s="3">
        <v>109</v>
      </c>
      <c r="CA183" s="3">
        <v>61</v>
      </c>
      <c r="CB183" s="3" t="s">
        <v>3</v>
      </c>
      <c r="CE183" s="3">
        <v>1566</v>
      </c>
      <c r="CF183" s="3">
        <v>0</v>
      </c>
      <c r="CG183" s="3">
        <v>0</v>
      </c>
      <c r="CM183" s="3">
        <v>0</v>
      </c>
      <c r="CN183" s="3" t="s">
        <v>961</v>
      </c>
      <c r="CO183" s="3">
        <v>0</v>
      </c>
      <c r="CP183" s="3">
        <f t="shared" si="169"/>
        <v>7440.11</v>
      </c>
      <c r="CQ183" s="3">
        <f t="shared" si="170"/>
        <v>43302.65</v>
      </c>
      <c r="CR183" s="3">
        <f>(ROUND((ROUND((((((ET183*1.03)*1.25)*1.2))*AV183*1),2)*BB183),2)+ROUND((ROUND(((AE183-((((EU183*1.03)*1.25)*1.2)))*AV183*1),2)*BS183),2))</f>
        <v>2364.14</v>
      </c>
      <c r="CS183" s="3">
        <f>(ROUND((ROUND((((((EU183*1.03)*1.25)*1.2))*AV183*1),2)*BS183),2)+ROUND((ROUND(((AE183-((((EU183*1.03)*1.25)*1.2)))*AV183*1),2)*BS183),2))</f>
        <v>956.82</v>
      </c>
      <c r="CT183" s="3">
        <f t="shared" si="171"/>
        <v>78334.95</v>
      </c>
      <c r="CU183" s="3">
        <f t="shared" si="172"/>
        <v>0</v>
      </c>
      <c r="CV183" s="3">
        <f t="shared" si="173"/>
        <v>113.29254485999998</v>
      </c>
      <c r="CW183" s="3">
        <f t="shared" si="174"/>
        <v>0</v>
      </c>
      <c r="CX183" s="3">
        <f t="shared" si="175"/>
        <v>0</v>
      </c>
      <c r="CY183" s="3">
        <f>(ROUND((((S183+ROUND((ROUND((((((EU183*1.03)*1.25)*1.2))*AV183*1),2)*BS183),2))*AT183)/100),2)+ROUND(((ROUND((ROUND(((AE183-((((EU183*1.03)*1.25)*1.2)))*AV183*1),2)*BS183),2)*AT183)/100),2))</f>
        <v>6166.1</v>
      </c>
      <c r="CZ183" s="3">
        <f>(ROUND((((S183+ROUND((ROUND((((((EU183*1.03)*1.25)*1.2))*AV183*1),2)*BS183),2))*AU183)/100),2)+ROUND(((ROUND((ROUND(((AE183-((((EU183*1.03)*1.25)*1.2)))*AV183*1),2)*BS183),2)*AU183)/100),2))</f>
        <v>3450.75</v>
      </c>
      <c r="DB183" s="3">
        <v>64</v>
      </c>
      <c r="DC183" s="3" t="s">
        <v>3</v>
      </c>
      <c r="DD183" s="3" t="s">
        <v>25</v>
      </c>
      <c r="DE183" s="3" t="s">
        <v>26</v>
      </c>
      <c r="DF183" s="3" t="s">
        <v>26</v>
      </c>
      <c r="DG183" s="3" t="s">
        <v>27</v>
      </c>
      <c r="DH183" s="3" t="s">
        <v>3</v>
      </c>
      <c r="DI183" s="3" t="s">
        <v>27</v>
      </c>
      <c r="DJ183" s="3" t="s">
        <v>26</v>
      </c>
      <c r="DK183" s="3" t="s">
        <v>3</v>
      </c>
      <c r="DL183" s="3" t="s">
        <v>3</v>
      </c>
      <c r="DM183" s="3" t="s">
        <v>3</v>
      </c>
      <c r="DN183" s="3">
        <v>0</v>
      </c>
      <c r="DO183" s="3">
        <v>0</v>
      </c>
      <c r="DP183" s="3">
        <v>1</v>
      </c>
      <c r="DQ183" s="3">
        <v>1</v>
      </c>
      <c r="DU183" s="3">
        <v>1010</v>
      </c>
      <c r="DV183" s="3" t="s">
        <v>23</v>
      </c>
      <c r="DW183" s="3" t="s">
        <v>23</v>
      </c>
      <c r="DX183" s="3">
        <v>100</v>
      </c>
      <c r="DZ183" s="3" t="s">
        <v>3</v>
      </c>
      <c r="EA183" s="3" t="s">
        <v>3</v>
      </c>
      <c r="EB183" s="3" t="s">
        <v>3</v>
      </c>
      <c r="EC183" s="3" t="s">
        <v>3</v>
      </c>
      <c r="EE183" s="3">
        <v>85635395</v>
      </c>
      <c r="EF183" s="3">
        <v>30</v>
      </c>
      <c r="EG183" s="3" t="s">
        <v>28</v>
      </c>
      <c r="EH183" s="3">
        <v>0</v>
      </c>
      <c r="EI183" s="3" t="s">
        <v>3</v>
      </c>
      <c r="EJ183" s="3">
        <v>1</v>
      </c>
      <c r="EK183" s="3">
        <v>23</v>
      </c>
      <c r="EL183" s="3" t="s">
        <v>29</v>
      </c>
      <c r="EM183" s="3" t="s">
        <v>30</v>
      </c>
      <c r="EO183" s="3" t="s">
        <v>31</v>
      </c>
      <c r="EQ183" s="3">
        <v>131072</v>
      </c>
      <c r="ER183" s="3">
        <v>3090.81</v>
      </c>
      <c r="ES183" s="3">
        <v>2078.86</v>
      </c>
      <c r="ET183" s="3">
        <v>95.35</v>
      </c>
      <c r="EU183" s="3">
        <v>10.3</v>
      </c>
      <c r="EV183" s="3">
        <v>916.6</v>
      </c>
      <c r="EW183" s="3">
        <v>74.7</v>
      </c>
      <c r="EX183" s="3">
        <v>0</v>
      </c>
      <c r="EY183" s="3">
        <v>0</v>
      </c>
      <c r="FQ183" s="3">
        <v>0</v>
      </c>
      <c r="FR183" s="3">
        <v>0</v>
      </c>
      <c r="FS183" s="3">
        <v>0</v>
      </c>
      <c r="FX183" s="3">
        <v>109</v>
      </c>
      <c r="FY183" s="3">
        <v>61</v>
      </c>
      <c r="GA183" s="3" t="s">
        <v>3</v>
      </c>
      <c r="GD183" s="3">
        <v>1</v>
      </c>
      <c r="GF183" s="3">
        <v>-468095277</v>
      </c>
      <c r="GG183" s="3">
        <v>2</v>
      </c>
      <c r="GH183" s="3">
        <v>1</v>
      </c>
      <c r="GI183" s="3">
        <v>2</v>
      </c>
      <c r="GJ183" s="3">
        <v>0</v>
      </c>
      <c r="GK183" s="3">
        <v>0</v>
      </c>
      <c r="GL183" s="3">
        <f t="shared" si="176"/>
        <v>0</v>
      </c>
      <c r="GM183" s="3">
        <f t="shared" si="177"/>
        <v>15528.08</v>
      </c>
      <c r="GN183" s="3">
        <f t="shared" si="178"/>
        <v>15528.08</v>
      </c>
      <c r="GO183" s="3">
        <f t="shared" si="179"/>
        <v>0</v>
      </c>
      <c r="GP183" s="3">
        <f t="shared" si="180"/>
        <v>0</v>
      </c>
      <c r="GR183" s="3">
        <v>0</v>
      </c>
      <c r="GS183" s="3">
        <v>3</v>
      </c>
      <c r="GT183" s="3">
        <v>0</v>
      </c>
      <c r="GU183" s="3" t="s">
        <v>3</v>
      </c>
      <c r="GV183" s="3">
        <f t="shared" si="181"/>
        <v>0</v>
      </c>
      <c r="GW183" s="3">
        <v>1</v>
      </c>
      <c r="GX183" s="3">
        <f t="shared" si="182"/>
        <v>0</v>
      </c>
      <c r="HA183" s="3">
        <v>0</v>
      </c>
      <c r="HB183" s="3">
        <v>0</v>
      </c>
      <c r="HC183" s="3">
        <f t="shared" si="183"/>
        <v>0</v>
      </c>
      <c r="HE183" s="3" t="s">
        <v>3</v>
      </c>
      <c r="HF183" s="3" t="s">
        <v>3</v>
      </c>
      <c r="HM183" s="3" t="s">
        <v>3</v>
      </c>
      <c r="HN183" s="3" t="s">
        <v>3</v>
      </c>
      <c r="HO183" s="3" t="s">
        <v>3</v>
      </c>
      <c r="HP183" s="3" t="s">
        <v>3</v>
      </c>
      <c r="HQ183" s="3" t="s">
        <v>3</v>
      </c>
      <c r="HS183" s="3">
        <v>0</v>
      </c>
      <c r="IK183" s="3">
        <v>0</v>
      </c>
    </row>
    <row r="184" spans="1:255" x14ac:dyDescent="0.25">
      <c r="A184" s="2">
        <v>18</v>
      </c>
      <c r="B184" s="2">
        <v>1</v>
      </c>
      <c r="C184" s="2">
        <v>324</v>
      </c>
      <c r="D184" s="2"/>
      <c r="E184" s="2" t="s">
        <v>232</v>
      </c>
      <c r="F184" s="2" t="s">
        <v>233</v>
      </c>
      <c r="G184" s="2" t="s">
        <v>234</v>
      </c>
      <c r="H184" s="2" t="s">
        <v>35</v>
      </c>
      <c r="I184" s="2">
        <f>I182*J184</f>
        <v>1</v>
      </c>
      <c r="J184" s="2">
        <v>16.666666666666668</v>
      </c>
      <c r="K184" s="2">
        <v>16.666667</v>
      </c>
      <c r="L184" s="2"/>
      <c r="M184" s="2"/>
      <c r="N184" s="2"/>
      <c r="O184" s="2">
        <f t="shared" si="159"/>
        <v>4142.5200000000004</v>
      </c>
      <c r="P184" s="2">
        <f t="shared" si="160"/>
        <v>4142.5200000000004</v>
      </c>
      <c r="Q184" s="2">
        <f t="shared" ref="Q184:Q193" si="198">(ROUND((ROUND(((ET184)*AV184*I184),2)*BB184),2)+ROUND((ROUND(((AE184-(EU184))*AV184*I184),2)*BS184),2))</f>
        <v>0</v>
      </c>
      <c r="R184" s="2">
        <f t="shared" ref="R184:R193" si="199">(ROUND((ROUND(((EU184)*AV184*I184),2)*BS184),2)+ROUND((ROUND(((AE184-(EU184))*AV184*I184),2)*BS184),2))</f>
        <v>0</v>
      </c>
      <c r="S184" s="2">
        <f t="shared" si="161"/>
        <v>0</v>
      </c>
      <c r="T184" s="2">
        <f t="shared" si="162"/>
        <v>0</v>
      </c>
      <c r="U184" s="2">
        <f t="shared" si="163"/>
        <v>0</v>
      </c>
      <c r="V184" s="2">
        <f t="shared" si="164"/>
        <v>0</v>
      </c>
      <c r="W184" s="2">
        <f t="shared" si="165"/>
        <v>0</v>
      </c>
      <c r="X184" s="2">
        <f t="shared" ref="X184:X193" si="200">(ROUND((((S184+ROUND((ROUND(((EU184)*AV184*I184),2)*BS184),2))*AT184)/100),2)+ROUND(((ROUND((ROUND(((AE184-(EU184))*AV184*I184),2)*BS184),2)*AT184)/100),2))</f>
        <v>0</v>
      </c>
      <c r="Y184" s="2">
        <f t="shared" ref="Y184:Y193" si="201">(ROUND((((S184+ROUND((ROUND(((EU184)*AV184*I184),2)*BS184),2))*AU184)/100),2)+ROUND(((ROUND((ROUND(((AE184-(EU184))*AV184*I184),2)*BS184),2)*AU184)/100),2))</f>
        <v>0</v>
      </c>
      <c r="Z184" s="2"/>
      <c r="AA184" s="2">
        <v>86551701</v>
      </c>
      <c r="AB184" s="2">
        <f t="shared" si="166"/>
        <v>4142.5200000000004</v>
      </c>
      <c r="AC184" s="2">
        <f t="shared" ref="AC184:AC193" si="202">ROUND((ES184),6)</f>
        <v>4142.5200000000004</v>
      </c>
      <c r="AD184" s="2">
        <f t="shared" ref="AD184:AD193" si="203">ROUND((((ET184)-(EU184))+AE184),6)</f>
        <v>0</v>
      </c>
      <c r="AE184" s="2">
        <f t="shared" ref="AE184:AE193" si="204">ROUND((EU184),6)</f>
        <v>0</v>
      </c>
      <c r="AF184" s="2">
        <f t="shared" ref="AF184:AF193" si="205">ROUND((EV184),6)</f>
        <v>0</v>
      </c>
      <c r="AG184" s="2">
        <f t="shared" si="167"/>
        <v>0</v>
      </c>
      <c r="AH184" s="2">
        <f t="shared" ref="AH184:AH193" si="206">(EW184)</f>
        <v>0</v>
      </c>
      <c r="AI184" s="2">
        <f t="shared" ref="AI184:AI193" si="207">(EX184)</f>
        <v>0</v>
      </c>
      <c r="AJ184" s="2">
        <f t="shared" si="168"/>
        <v>0</v>
      </c>
      <c r="AK184" s="2">
        <v>4142.5199999999995</v>
      </c>
      <c r="AL184" s="2">
        <v>4142.5199999999995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109</v>
      </c>
      <c r="AU184" s="2">
        <v>61</v>
      </c>
      <c r="AV184" s="2">
        <v>1</v>
      </c>
      <c r="AW184" s="2">
        <v>1</v>
      </c>
      <c r="AX184" s="2"/>
      <c r="AY184" s="2"/>
      <c r="AZ184" s="2">
        <v>1</v>
      </c>
      <c r="BA184" s="2">
        <v>1</v>
      </c>
      <c r="BB184" s="2">
        <v>1</v>
      </c>
      <c r="BC184" s="2">
        <v>1</v>
      </c>
      <c r="BD184" s="2" t="s">
        <v>3</v>
      </c>
      <c r="BE184" s="2" t="s">
        <v>3</v>
      </c>
      <c r="BF184" s="2" t="s">
        <v>3</v>
      </c>
      <c r="BG184" s="2" t="s">
        <v>3</v>
      </c>
      <c r="BH184" s="2">
        <v>3</v>
      </c>
      <c r="BI184" s="2">
        <v>1</v>
      </c>
      <c r="BJ184" s="2" t="s">
        <v>3</v>
      </c>
      <c r="BK184" s="2"/>
      <c r="BL184" s="2"/>
      <c r="BM184" s="2">
        <v>23</v>
      </c>
      <c r="BN184" s="2">
        <v>0</v>
      </c>
      <c r="BO184" s="2" t="s">
        <v>3</v>
      </c>
      <c r="BP184" s="2">
        <v>0</v>
      </c>
      <c r="BQ184" s="2">
        <v>30</v>
      </c>
      <c r="BR184" s="2">
        <v>0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 t="s">
        <v>3</v>
      </c>
      <c r="BZ184" s="2">
        <v>109</v>
      </c>
      <c r="CA184" s="2">
        <v>61</v>
      </c>
      <c r="CB184" s="2" t="s">
        <v>3</v>
      </c>
      <c r="CC184" s="2"/>
      <c r="CD184" s="2"/>
      <c r="CE184" s="2">
        <v>1566</v>
      </c>
      <c r="CF184" s="2">
        <v>0</v>
      </c>
      <c r="CG184" s="2">
        <v>0</v>
      </c>
      <c r="CH184" s="2"/>
      <c r="CI184" s="2"/>
      <c r="CJ184" s="2"/>
      <c r="CK184" s="2"/>
      <c r="CL184" s="2"/>
      <c r="CM184" s="2">
        <v>0</v>
      </c>
      <c r="CN184" s="2" t="s">
        <v>3</v>
      </c>
      <c r="CO184" s="2">
        <v>0</v>
      </c>
      <c r="CP184" s="2">
        <f t="shared" si="169"/>
        <v>4142.5200000000004</v>
      </c>
      <c r="CQ184" s="2">
        <f t="shared" si="170"/>
        <v>4142.5200000000004</v>
      </c>
      <c r="CR184" s="2">
        <f t="shared" ref="CR184:CR193" si="208">(ROUND((ROUND(((ET184)*AV184*1),2)*BB184),2)+ROUND((ROUND(((AE184-(EU184))*AV184*1),2)*BS184),2))</f>
        <v>0</v>
      </c>
      <c r="CS184" s="2">
        <f t="shared" ref="CS184:CS193" si="209">(ROUND((ROUND(((EU184)*AV184*1),2)*BS184),2)+ROUND((ROUND(((AE184-(EU184))*AV184*1),2)*BS184),2))</f>
        <v>0</v>
      </c>
      <c r="CT184" s="2">
        <f t="shared" si="171"/>
        <v>0</v>
      </c>
      <c r="CU184" s="2">
        <f t="shared" si="172"/>
        <v>0</v>
      </c>
      <c r="CV184" s="2">
        <f t="shared" si="173"/>
        <v>0</v>
      </c>
      <c r="CW184" s="2">
        <f t="shared" si="174"/>
        <v>0</v>
      </c>
      <c r="CX184" s="2">
        <f t="shared" si="175"/>
        <v>0</v>
      </c>
      <c r="CY184" s="2">
        <f t="shared" ref="CY184:CY193" si="210">(ROUND((((S184+ROUND((ROUND(((EU184)*AV184*1),2)*BS184),2))*AT184)/100),2)+ROUND(((ROUND((ROUND(((AE184-(EU184))*AV184*1),2)*BS184),2)*AT184)/100),2))</f>
        <v>0</v>
      </c>
      <c r="CZ184" s="2">
        <f t="shared" ref="CZ184:CZ193" si="211">(ROUND((((S184+ROUND((ROUND(((EU184)*AV184*1),2)*BS184),2))*AU184)/100),2)+ROUND(((ROUND((ROUND(((AE184-(EU184))*AV184*1),2)*BS184),2)*AU184)/100),2))</f>
        <v>0</v>
      </c>
      <c r="DA184" s="2"/>
      <c r="DB184" s="2"/>
      <c r="DC184" s="2" t="s">
        <v>3</v>
      </c>
      <c r="DD184" s="2" t="s">
        <v>3</v>
      </c>
      <c r="DE184" s="2" t="s">
        <v>3</v>
      </c>
      <c r="DF184" s="2" t="s">
        <v>3</v>
      </c>
      <c r="DG184" s="2" t="s">
        <v>3</v>
      </c>
      <c r="DH184" s="2" t="s">
        <v>3</v>
      </c>
      <c r="DI184" s="2" t="s">
        <v>3</v>
      </c>
      <c r="DJ184" s="2" t="s">
        <v>3</v>
      </c>
      <c r="DK184" s="2" t="s">
        <v>3</v>
      </c>
      <c r="DL184" s="2" t="s">
        <v>3</v>
      </c>
      <c r="DM184" s="2" t="s">
        <v>3</v>
      </c>
      <c r="DN184" s="2">
        <v>0</v>
      </c>
      <c r="DO184" s="2">
        <v>0</v>
      </c>
      <c r="DP184" s="2">
        <v>1</v>
      </c>
      <c r="DQ184" s="2">
        <v>1</v>
      </c>
      <c r="DR184" s="2"/>
      <c r="DS184" s="2"/>
      <c r="DT184" s="2"/>
      <c r="DU184" s="2">
        <v>1010</v>
      </c>
      <c r="DV184" s="2" t="s">
        <v>35</v>
      </c>
      <c r="DW184" s="2" t="s">
        <v>35</v>
      </c>
      <c r="DX184" s="2">
        <v>1</v>
      </c>
      <c r="DY184" s="2"/>
      <c r="DZ184" s="2" t="s">
        <v>3</v>
      </c>
      <c r="EA184" s="2" t="s">
        <v>3</v>
      </c>
      <c r="EB184" s="2" t="s">
        <v>3</v>
      </c>
      <c r="EC184" s="2" t="s">
        <v>3</v>
      </c>
      <c r="ED184" s="2"/>
      <c r="EE184" s="2">
        <v>85635395</v>
      </c>
      <c r="EF184" s="2">
        <v>30</v>
      </c>
      <c r="EG184" s="2" t="s">
        <v>28</v>
      </c>
      <c r="EH184" s="2">
        <v>0</v>
      </c>
      <c r="EI184" s="2" t="s">
        <v>3</v>
      </c>
      <c r="EJ184" s="2">
        <v>1</v>
      </c>
      <c r="EK184" s="2">
        <v>23</v>
      </c>
      <c r="EL184" s="2" t="s">
        <v>29</v>
      </c>
      <c r="EM184" s="2" t="s">
        <v>30</v>
      </c>
      <c r="EN184" s="2"/>
      <c r="EO184" s="2" t="s">
        <v>3</v>
      </c>
      <c r="EP184" s="2"/>
      <c r="EQ184" s="2">
        <v>0</v>
      </c>
      <c r="ER184" s="2">
        <v>0</v>
      </c>
      <c r="ES184" s="2">
        <v>4142.5199999999995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>
        <v>0</v>
      </c>
      <c r="FR184" s="2">
        <v>0</v>
      </c>
      <c r="FS184" s="2">
        <v>0</v>
      </c>
      <c r="FT184" s="2"/>
      <c r="FU184" s="2"/>
      <c r="FV184" s="2"/>
      <c r="FW184" s="2"/>
      <c r="FX184" s="2">
        <v>109</v>
      </c>
      <c r="FY184" s="2">
        <v>61</v>
      </c>
      <c r="FZ184" s="2"/>
      <c r="GA184" s="2" t="s">
        <v>235</v>
      </c>
      <c r="GB184" s="2"/>
      <c r="GC184" s="2"/>
      <c r="GD184" s="2">
        <v>1</v>
      </c>
      <c r="GE184" s="2"/>
      <c r="GF184" s="2">
        <v>-1571319097</v>
      </c>
      <c r="GG184" s="2">
        <v>2</v>
      </c>
      <c r="GH184" s="2">
        <v>4</v>
      </c>
      <c r="GI184" s="2">
        <v>-2</v>
      </c>
      <c r="GJ184" s="2">
        <v>0</v>
      </c>
      <c r="GK184" s="2">
        <v>0</v>
      </c>
      <c r="GL184" s="2">
        <f t="shared" si="176"/>
        <v>0</v>
      </c>
      <c r="GM184" s="2">
        <f t="shared" si="177"/>
        <v>4142.5200000000004</v>
      </c>
      <c r="GN184" s="2">
        <f t="shared" si="178"/>
        <v>4142.5200000000004</v>
      </c>
      <c r="GO184" s="2">
        <f t="shared" si="179"/>
        <v>0</v>
      </c>
      <c r="GP184" s="2">
        <f t="shared" si="180"/>
        <v>0</v>
      </c>
      <c r="GQ184" s="2"/>
      <c r="GR184" s="2">
        <v>0</v>
      </c>
      <c r="GS184" s="2">
        <v>2</v>
      </c>
      <c r="GT184" s="2">
        <v>0</v>
      </c>
      <c r="GU184" s="2" t="s">
        <v>3</v>
      </c>
      <c r="GV184" s="2">
        <f t="shared" si="181"/>
        <v>0</v>
      </c>
      <c r="GW184" s="2">
        <v>1</v>
      </c>
      <c r="GX184" s="2">
        <f t="shared" si="182"/>
        <v>0</v>
      </c>
      <c r="GY184" s="2"/>
      <c r="GZ184" s="2"/>
      <c r="HA184" s="2">
        <v>0</v>
      </c>
      <c r="HB184" s="2">
        <v>0</v>
      </c>
      <c r="HC184" s="2">
        <f t="shared" si="183"/>
        <v>0</v>
      </c>
      <c r="HD184" s="2"/>
      <c r="HE184" s="2" t="s">
        <v>37</v>
      </c>
      <c r="HF184" s="2" t="s">
        <v>38</v>
      </c>
      <c r="HG184" s="2"/>
      <c r="HH184" s="2"/>
      <c r="HI184" s="2"/>
      <c r="HJ184" s="2"/>
      <c r="HK184" s="2"/>
      <c r="HL184" s="2"/>
      <c r="HM184" s="2" t="s">
        <v>3</v>
      </c>
      <c r="HN184" s="2" t="s">
        <v>3</v>
      </c>
      <c r="HO184" s="2" t="s">
        <v>3</v>
      </c>
      <c r="HP184" s="2" t="s">
        <v>3</v>
      </c>
      <c r="HQ184" s="2" t="s">
        <v>3</v>
      </c>
      <c r="HR184" s="2"/>
      <c r="HS184" s="2">
        <v>0</v>
      </c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>
        <v>0</v>
      </c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x14ac:dyDescent="0.25">
      <c r="A185" s="3">
        <v>18</v>
      </c>
      <c r="B185" s="3">
        <v>1</v>
      </c>
      <c r="C185" s="3">
        <v>338</v>
      </c>
      <c r="E185" s="3" t="s">
        <v>232</v>
      </c>
      <c r="F185" s="3" t="s">
        <v>233</v>
      </c>
      <c r="G185" s="3" t="s">
        <v>234</v>
      </c>
      <c r="H185" s="3" t="s">
        <v>35</v>
      </c>
      <c r="I185" s="3">
        <f>I183*J185</f>
        <v>1</v>
      </c>
      <c r="J185" s="3">
        <v>16.666666666666668</v>
      </c>
      <c r="K185" s="3">
        <v>16.666667</v>
      </c>
      <c r="O185" s="3">
        <f t="shared" si="159"/>
        <v>40762.400000000001</v>
      </c>
      <c r="P185" s="3">
        <f t="shared" si="160"/>
        <v>40762.400000000001</v>
      </c>
      <c r="Q185" s="3">
        <f t="shared" si="198"/>
        <v>0</v>
      </c>
      <c r="R185" s="3">
        <f t="shared" si="199"/>
        <v>0</v>
      </c>
      <c r="S185" s="3">
        <f t="shared" si="161"/>
        <v>0</v>
      </c>
      <c r="T185" s="3">
        <f t="shared" si="162"/>
        <v>0</v>
      </c>
      <c r="U185" s="3">
        <f t="shared" si="163"/>
        <v>0</v>
      </c>
      <c r="V185" s="3">
        <f t="shared" si="164"/>
        <v>0</v>
      </c>
      <c r="W185" s="3">
        <f t="shared" si="165"/>
        <v>0</v>
      </c>
      <c r="X185" s="3">
        <f t="shared" si="200"/>
        <v>0</v>
      </c>
      <c r="Y185" s="3">
        <f t="shared" si="201"/>
        <v>0</v>
      </c>
      <c r="AA185" s="3">
        <v>86551703</v>
      </c>
      <c r="AB185" s="3">
        <f t="shared" si="166"/>
        <v>4142.5200000000004</v>
      </c>
      <c r="AC185" s="3">
        <f t="shared" si="202"/>
        <v>4142.5200000000004</v>
      </c>
      <c r="AD185" s="3">
        <f t="shared" si="203"/>
        <v>0</v>
      </c>
      <c r="AE185" s="3">
        <f t="shared" si="204"/>
        <v>0</v>
      </c>
      <c r="AF185" s="3">
        <f t="shared" si="205"/>
        <v>0</v>
      </c>
      <c r="AG185" s="3">
        <f t="shared" si="167"/>
        <v>0</v>
      </c>
      <c r="AH185" s="3">
        <f t="shared" si="206"/>
        <v>0</v>
      </c>
      <c r="AI185" s="3">
        <f t="shared" si="207"/>
        <v>0</v>
      </c>
      <c r="AJ185" s="3">
        <f t="shared" si="168"/>
        <v>0</v>
      </c>
      <c r="AK185" s="3">
        <v>4142.5199999999995</v>
      </c>
      <c r="AL185" s="3">
        <v>4142.5199999999995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109</v>
      </c>
      <c r="AU185" s="3">
        <v>61</v>
      </c>
      <c r="AV185" s="3">
        <v>1</v>
      </c>
      <c r="AW185" s="3">
        <v>1</v>
      </c>
      <c r="AZ185" s="3">
        <v>1</v>
      </c>
      <c r="BA185" s="3">
        <v>1</v>
      </c>
      <c r="BB185" s="3">
        <v>1</v>
      </c>
      <c r="BC185" s="3">
        <v>9.84</v>
      </c>
      <c r="BD185" s="3" t="s">
        <v>3</v>
      </c>
      <c r="BE185" s="3" t="s">
        <v>3</v>
      </c>
      <c r="BF185" s="3" t="s">
        <v>3</v>
      </c>
      <c r="BG185" s="3" t="s">
        <v>3</v>
      </c>
      <c r="BH185" s="3">
        <v>3</v>
      </c>
      <c r="BI185" s="3">
        <v>1</v>
      </c>
      <c r="BJ185" s="3" t="s">
        <v>3</v>
      </c>
      <c r="BM185" s="3">
        <v>23</v>
      </c>
      <c r="BN185" s="3">
        <v>0</v>
      </c>
      <c r="BO185" s="3" t="s">
        <v>3</v>
      </c>
      <c r="BP185" s="3">
        <v>0</v>
      </c>
      <c r="BQ185" s="3">
        <v>30</v>
      </c>
      <c r="BR185" s="3">
        <v>0</v>
      </c>
      <c r="BS185" s="3">
        <v>1</v>
      </c>
      <c r="BT185" s="3">
        <v>1</v>
      </c>
      <c r="BU185" s="3">
        <v>1</v>
      </c>
      <c r="BV185" s="3">
        <v>1</v>
      </c>
      <c r="BW185" s="3">
        <v>1</v>
      </c>
      <c r="BX185" s="3">
        <v>1</v>
      </c>
      <c r="BY185" s="3" t="s">
        <v>3</v>
      </c>
      <c r="BZ185" s="3">
        <v>109</v>
      </c>
      <c r="CA185" s="3">
        <v>61</v>
      </c>
      <c r="CB185" s="3" t="s">
        <v>3</v>
      </c>
      <c r="CE185" s="3">
        <v>1566</v>
      </c>
      <c r="CF185" s="3">
        <v>0</v>
      </c>
      <c r="CG185" s="3">
        <v>0</v>
      </c>
      <c r="CM185" s="3">
        <v>0</v>
      </c>
      <c r="CN185" s="3" t="s">
        <v>3</v>
      </c>
      <c r="CO185" s="3">
        <v>0</v>
      </c>
      <c r="CP185" s="3">
        <f t="shared" si="169"/>
        <v>40762.400000000001</v>
      </c>
      <c r="CQ185" s="3">
        <f t="shared" si="170"/>
        <v>40762.400000000001</v>
      </c>
      <c r="CR185" s="3">
        <f t="shared" si="208"/>
        <v>0</v>
      </c>
      <c r="CS185" s="3">
        <f t="shared" si="209"/>
        <v>0</v>
      </c>
      <c r="CT185" s="3">
        <f t="shared" si="171"/>
        <v>0</v>
      </c>
      <c r="CU185" s="3">
        <f t="shared" si="172"/>
        <v>0</v>
      </c>
      <c r="CV185" s="3">
        <f t="shared" si="173"/>
        <v>0</v>
      </c>
      <c r="CW185" s="3">
        <f t="shared" si="174"/>
        <v>0</v>
      </c>
      <c r="CX185" s="3">
        <f t="shared" si="175"/>
        <v>0</v>
      </c>
      <c r="CY185" s="3">
        <f t="shared" si="210"/>
        <v>0</v>
      </c>
      <c r="CZ185" s="3">
        <f t="shared" si="211"/>
        <v>0</v>
      </c>
      <c r="DC185" s="3" t="s">
        <v>3</v>
      </c>
      <c r="DD185" s="3" t="s">
        <v>3</v>
      </c>
      <c r="DE185" s="3" t="s">
        <v>3</v>
      </c>
      <c r="DF185" s="3" t="s">
        <v>3</v>
      </c>
      <c r="DG185" s="3" t="s">
        <v>3</v>
      </c>
      <c r="DH185" s="3" t="s">
        <v>3</v>
      </c>
      <c r="DI185" s="3" t="s">
        <v>3</v>
      </c>
      <c r="DJ185" s="3" t="s">
        <v>3</v>
      </c>
      <c r="DK185" s="3" t="s">
        <v>3</v>
      </c>
      <c r="DL185" s="3" t="s">
        <v>3</v>
      </c>
      <c r="DM185" s="3" t="s">
        <v>3</v>
      </c>
      <c r="DN185" s="3">
        <v>0</v>
      </c>
      <c r="DO185" s="3">
        <v>0</v>
      </c>
      <c r="DP185" s="3">
        <v>1</v>
      </c>
      <c r="DQ185" s="3">
        <v>1</v>
      </c>
      <c r="DU185" s="3">
        <v>1010</v>
      </c>
      <c r="DV185" s="3" t="s">
        <v>35</v>
      </c>
      <c r="DW185" s="3" t="s">
        <v>35</v>
      </c>
      <c r="DX185" s="3">
        <v>1</v>
      </c>
      <c r="DZ185" s="3" t="s">
        <v>3</v>
      </c>
      <c r="EA185" s="3" t="s">
        <v>3</v>
      </c>
      <c r="EB185" s="3" t="s">
        <v>3</v>
      </c>
      <c r="EC185" s="3" t="s">
        <v>3</v>
      </c>
      <c r="EE185" s="3">
        <v>85635395</v>
      </c>
      <c r="EF185" s="3">
        <v>30</v>
      </c>
      <c r="EG185" s="3" t="s">
        <v>28</v>
      </c>
      <c r="EH185" s="3">
        <v>0</v>
      </c>
      <c r="EI185" s="3" t="s">
        <v>3</v>
      </c>
      <c r="EJ185" s="3">
        <v>1</v>
      </c>
      <c r="EK185" s="3">
        <v>23</v>
      </c>
      <c r="EL185" s="3" t="s">
        <v>29</v>
      </c>
      <c r="EM185" s="3" t="s">
        <v>30</v>
      </c>
      <c r="EO185" s="3" t="s">
        <v>3</v>
      </c>
      <c r="EQ185" s="3">
        <v>0</v>
      </c>
      <c r="ER185" s="3">
        <v>4142.5199999999995</v>
      </c>
      <c r="ES185" s="3">
        <v>4142.5199999999995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Z185" s="3">
        <v>5</v>
      </c>
      <c r="FC185" s="3">
        <v>1</v>
      </c>
      <c r="FD185" s="3">
        <v>18</v>
      </c>
      <c r="FF185" s="3">
        <v>48755</v>
      </c>
      <c r="FQ185" s="3">
        <v>0</v>
      </c>
      <c r="FR185" s="3">
        <v>0</v>
      </c>
      <c r="FS185" s="3">
        <v>0</v>
      </c>
      <c r="FX185" s="3">
        <v>109</v>
      </c>
      <c r="FY185" s="3">
        <v>61</v>
      </c>
      <c r="GA185" s="3" t="s">
        <v>235</v>
      </c>
      <c r="GD185" s="3">
        <v>1</v>
      </c>
      <c r="GF185" s="3">
        <v>-1571319097</v>
      </c>
      <c r="GG185" s="3">
        <v>2</v>
      </c>
      <c r="GH185" s="3">
        <v>3</v>
      </c>
      <c r="GI185" s="3">
        <v>5</v>
      </c>
      <c r="GJ185" s="3">
        <v>0</v>
      </c>
      <c r="GK185" s="3">
        <v>0</v>
      </c>
      <c r="GL185" s="3">
        <f t="shared" si="176"/>
        <v>0</v>
      </c>
      <c r="GM185" s="3">
        <f t="shared" si="177"/>
        <v>40762.400000000001</v>
      </c>
      <c r="GN185" s="3">
        <f t="shared" si="178"/>
        <v>40762.400000000001</v>
      </c>
      <c r="GO185" s="3">
        <f t="shared" si="179"/>
        <v>0</v>
      </c>
      <c r="GP185" s="3">
        <f t="shared" si="180"/>
        <v>0</v>
      </c>
      <c r="GR185" s="3">
        <v>1</v>
      </c>
      <c r="GS185" s="3">
        <v>1</v>
      </c>
      <c r="GT185" s="3">
        <v>0</v>
      </c>
      <c r="GU185" s="3" t="s">
        <v>3</v>
      </c>
      <c r="GV185" s="3">
        <f t="shared" si="181"/>
        <v>0</v>
      </c>
      <c r="GW185" s="3">
        <v>1</v>
      </c>
      <c r="GX185" s="3">
        <f t="shared" si="182"/>
        <v>0</v>
      </c>
      <c r="HA185" s="3">
        <v>0</v>
      </c>
      <c r="HB185" s="3">
        <v>0</v>
      </c>
      <c r="HC185" s="3">
        <f t="shared" si="183"/>
        <v>0</v>
      </c>
      <c r="HE185" s="3" t="s">
        <v>37</v>
      </c>
      <c r="HF185" s="3" t="s">
        <v>38</v>
      </c>
      <c r="HM185" s="3" t="s">
        <v>3</v>
      </c>
      <c r="HN185" s="3" t="s">
        <v>3</v>
      </c>
      <c r="HO185" s="3" t="s">
        <v>3</v>
      </c>
      <c r="HP185" s="3" t="s">
        <v>3</v>
      </c>
      <c r="HQ185" s="3" t="s">
        <v>3</v>
      </c>
      <c r="HS185" s="3">
        <v>0</v>
      </c>
      <c r="IK185" s="3">
        <v>0</v>
      </c>
    </row>
    <row r="186" spans="1:255" x14ac:dyDescent="0.25">
      <c r="A186" s="2">
        <v>18</v>
      </c>
      <c r="B186" s="2">
        <v>1</v>
      </c>
      <c r="C186" s="2">
        <v>325</v>
      </c>
      <c r="D186" s="2"/>
      <c r="E186" s="2" t="s">
        <v>236</v>
      </c>
      <c r="F186" s="2" t="s">
        <v>237</v>
      </c>
      <c r="G186" s="2" t="s">
        <v>238</v>
      </c>
      <c r="H186" s="2" t="s">
        <v>35</v>
      </c>
      <c r="I186" s="2">
        <f>I182*J186</f>
        <v>2</v>
      </c>
      <c r="J186" s="2">
        <v>33.333333333333336</v>
      </c>
      <c r="K186" s="2">
        <v>33.333333000000003</v>
      </c>
      <c r="L186" s="2"/>
      <c r="M186" s="2"/>
      <c r="N186" s="2"/>
      <c r="O186" s="2">
        <f t="shared" si="159"/>
        <v>9369.8799999999992</v>
      </c>
      <c r="P186" s="2">
        <f t="shared" si="160"/>
        <v>9369.8799999999992</v>
      </c>
      <c r="Q186" s="2">
        <f t="shared" si="198"/>
        <v>0</v>
      </c>
      <c r="R186" s="2">
        <f t="shared" si="199"/>
        <v>0</v>
      </c>
      <c r="S186" s="2">
        <f t="shared" si="161"/>
        <v>0</v>
      </c>
      <c r="T186" s="2">
        <f t="shared" si="162"/>
        <v>0</v>
      </c>
      <c r="U186" s="2">
        <f t="shared" si="163"/>
        <v>0</v>
      </c>
      <c r="V186" s="2">
        <f t="shared" si="164"/>
        <v>0</v>
      </c>
      <c r="W186" s="2">
        <f t="shared" si="165"/>
        <v>0</v>
      </c>
      <c r="X186" s="2">
        <f t="shared" si="200"/>
        <v>0</v>
      </c>
      <c r="Y186" s="2">
        <f t="shared" si="201"/>
        <v>0</v>
      </c>
      <c r="Z186" s="2"/>
      <c r="AA186" s="2">
        <v>86551701</v>
      </c>
      <c r="AB186" s="2">
        <f t="shared" si="166"/>
        <v>4684.9399999999996</v>
      </c>
      <c r="AC186" s="2">
        <f t="shared" si="202"/>
        <v>4684.9399999999996</v>
      </c>
      <c r="AD186" s="2">
        <f t="shared" si="203"/>
        <v>0</v>
      </c>
      <c r="AE186" s="2">
        <f t="shared" si="204"/>
        <v>0</v>
      </c>
      <c r="AF186" s="2">
        <f t="shared" si="205"/>
        <v>0</v>
      </c>
      <c r="AG186" s="2">
        <f t="shared" si="167"/>
        <v>0</v>
      </c>
      <c r="AH186" s="2">
        <f t="shared" si="206"/>
        <v>0</v>
      </c>
      <c r="AI186" s="2">
        <f t="shared" si="207"/>
        <v>0</v>
      </c>
      <c r="AJ186" s="2">
        <f t="shared" si="168"/>
        <v>0</v>
      </c>
      <c r="AK186" s="2">
        <v>4684.9399999999996</v>
      </c>
      <c r="AL186" s="2">
        <v>4684.9399999999996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109</v>
      </c>
      <c r="AU186" s="2">
        <v>61</v>
      </c>
      <c r="AV186" s="2">
        <v>1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3</v>
      </c>
      <c r="BI186" s="2">
        <v>1</v>
      </c>
      <c r="BJ186" s="2" t="s">
        <v>3</v>
      </c>
      <c r="BK186" s="2"/>
      <c r="BL186" s="2"/>
      <c r="BM186" s="2">
        <v>23</v>
      </c>
      <c r="BN186" s="2">
        <v>0</v>
      </c>
      <c r="BO186" s="2" t="s">
        <v>3</v>
      </c>
      <c r="BP186" s="2">
        <v>0</v>
      </c>
      <c r="BQ186" s="2">
        <v>30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109</v>
      </c>
      <c r="CA186" s="2">
        <v>61</v>
      </c>
      <c r="CB186" s="2" t="s">
        <v>3</v>
      </c>
      <c r="CC186" s="2"/>
      <c r="CD186" s="2"/>
      <c r="CE186" s="2">
        <v>1566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3</v>
      </c>
      <c r="CO186" s="2">
        <v>0</v>
      </c>
      <c r="CP186" s="2">
        <f t="shared" si="169"/>
        <v>9369.8799999999992</v>
      </c>
      <c r="CQ186" s="2">
        <f t="shared" si="170"/>
        <v>4684.9399999999996</v>
      </c>
      <c r="CR186" s="2">
        <f t="shared" si="208"/>
        <v>0</v>
      </c>
      <c r="CS186" s="2">
        <f t="shared" si="209"/>
        <v>0</v>
      </c>
      <c r="CT186" s="2">
        <f t="shared" si="171"/>
        <v>0</v>
      </c>
      <c r="CU186" s="2">
        <f t="shared" si="172"/>
        <v>0</v>
      </c>
      <c r="CV186" s="2">
        <f t="shared" si="173"/>
        <v>0</v>
      </c>
      <c r="CW186" s="2">
        <f t="shared" si="174"/>
        <v>0</v>
      </c>
      <c r="CX186" s="2">
        <f t="shared" si="175"/>
        <v>0</v>
      </c>
      <c r="CY186" s="2">
        <f t="shared" si="210"/>
        <v>0</v>
      </c>
      <c r="CZ186" s="2">
        <f t="shared" si="211"/>
        <v>0</v>
      </c>
      <c r="DA186" s="2"/>
      <c r="DB186" s="2"/>
      <c r="DC186" s="2" t="s">
        <v>3</v>
      </c>
      <c r="DD186" s="2" t="s">
        <v>3</v>
      </c>
      <c r="DE186" s="2" t="s">
        <v>3</v>
      </c>
      <c r="DF186" s="2" t="s">
        <v>3</v>
      </c>
      <c r="DG186" s="2" t="s">
        <v>3</v>
      </c>
      <c r="DH186" s="2" t="s">
        <v>3</v>
      </c>
      <c r="DI186" s="2" t="s">
        <v>3</v>
      </c>
      <c r="DJ186" s="2" t="s">
        <v>3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1010</v>
      </c>
      <c r="DV186" s="2" t="s">
        <v>35</v>
      </c>
      <c r="DW186" s="2" t="s">
        <v>35</v>
      </c>
      <c r="DX186" s="2">
        <v>1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85635395</v>
      </c>
      <c r="EF186" s="2">
        <v>30</v>
      </c>
      <c r="EG186" s="2" t="s">
        <v>28</v>
      </c>
      <c r="EH186" s="2">
        <v>0</v>
      </c>
      <c r="EI186" s="2" t="s">
        <v>3</v>
      </c>
      <c r="EJ186" s="2">
        <v>1</v>
      </c>
      <c r="EK186" s="2">
        <v>23</v>
      </c>
      <c r="EL186" s="2" t="s">
        <v>29</v>
      </c>
      <c r="EM186" s="2" t="s">
        <v>30</v>
      </c>
      <c r="EN186" s="2"/>
      <c r="EO186" s="2" t="s">
        <v>3</v>
      </c>
      <c r="EP186" s="2"/>
      <c r="EQ186" s="2">
        <v>0</v>
      </c>
      <c r="ER186" s="2">
        <v>0</v>
      </c>
      <c r="ES186" s="2">
        <v>4684.9399999999996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v>0</v>
      </c>
      <c r="FS186" s="2">
        <v>0</v>
      </c>
      <c r="FT186" s="2"/>
      <c r="FU186" s="2"/>
      <c r="FV186" s="2"/>
      <c r="FW186" s="2"/>
      <c r="FX186" s="2">
        <v>109</v>
      </c>
      <c r="FY186" s="2">
        <v>61</v>
      </c>
      <c r="FZ186" s="2"/>
      <c r="GA186" s="2" t="s">
        <v>239</v>
      </c>
      <c r="GB186" s="2"/>
      <c r="GC186" s="2"/>
      <c r="GD186" s="2">
        <v>1</v>
      </c>
      <c r="GE186" s="2"/>
      <c r="GF186" s="2">
        <v>36991346</v>
      </c>
      <c r="GG186" s="2">
        <v>2</v>
      </c>
      <c r="GH186" s="2">
        <v>4</v>
      </c>
      <c r="GI186" s="2">
        <v>-2</v>
      </c>
      <c r="GJ186" s="2">
        <v>0</v>
      </c>
      <c r="GK186" s="2">
        <v>0</v>
      </c>
      <c r="GL186" s="2">
        <f t="shared" si="176"/>
        <v>0</v>
      </c>
      <c r="GM186" s="2">
        <f t="shared" si="177"/>
        <v>9369.8799999999992</v>
      </c>
      <c r="GN186" s="2">
        <f t="shared" si="178"/>
        <v>9369.8799999999992</v>
      </c>
      <c r="GO186" s="2">
        <f t="shared" si="179"/>
        <v>0</v>
      </c>
      <c r="GP186" s="2">
        <f t="shared" si="180"/>
        <v>0</v>
      </c>
      <c r="GQ186" s="2"/>
      <c r="GR186" s="2">
        <v>0</v>
      </c>
      <c r="GS186" s="2">
        <v>2</v>
      </c>
      <c r="GT186" s="2">
        <v>0</v>
      </c>
      <c r="GU186" s="2" t="s">
        <v>3</v>
      </c>
      <c r="GV186" s="2">
        <f t="shared" si="181"/>
        <v>0</v>
      </c>
      <c r="GW186" s="2">
        <v>1</v>
      </c>
      <c r="GX186" s="2">
        <f t="shared" si="182"/>
        <v>0</v>
      </c>
      <c r="GY186" s="2"/>
      <c r="GZ186" s="2"/>
      <c r="HA186" s="2">
        <v>0</v>
      </c>
      <c r="HB186" s="2">
        <v>0</v>
      </c>
      <c r="HC186" s="2">
        <f t="shared" si="183"/>
        <v>0</v>
      </c>
      <c r="HD186" s="2"/>
      <c r="HE186" s="2" t="s">
        <v>37</v>
      </c>
      <c r="HF186" s="2" t="s">
        <v>38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5">
      <c r="A187" s="3">
        <v>18</v>
      </c>
      <c r="B187" s="3">
        <v>1</v>
      </c>
      <c r="C187" s="3">
        <v>339</v>
      </c>
      <c r="E187" s="3" t="s">
        <v>236</v>
      </c>
      <c r="F187" s="3" t="s">
        <v>237</v>
      </c>
      <c r="G187" s="3" t="s">
        <v>238</v>
      </c>
      <c r="H187" s="3" t="s">
        <v>35</v>
      </c>
      <c r="I187" s="3">
        <f>I183*J187</f>
        <v>2</v>
      </c>
      <c r="J187" s="3">
        <v>33.333333333333336</v>
      </c>
      <c r="K187" s="3">
        <v>33.333333000000003</v>
      </c>
      <c r="O187" s="3">
        <f t="shared" si="159"/>
        <v>92199.62</v>
      </c>
      <c r="P187" s="3">
        <f t="shared" si="160"/>
        <v>92199.62</v>
      </c>
      <c r="Q187" s="3">
        <f t="shared" si="198"/>
        <v>0</v>
      </c>
      <c r="R187" s="3">
        <f t="shared" si="199"/>
        <v>0</v>
      </c>
      <c r="S187" s="3">
        <f t="shared" si="161"/>
        <v>0</v>
      </c>
      <c r="T187" s="3">
        <f t="shared" si="162"/>
        <v>0</v>
      </c>
      <c r="U187" s="3">
        <f t="shared" si="163"/>
        <v>0</v>
      </c>
      <c r="V187" s="3">
        <f t="shared" si="164"/>
        <v>0</v>
      </c>
      <c r="W187" s="3">
        <f t="shared" si="165"/>
        <v>0</v>
      </c>
      <c r="X187" s="3">
        <f t="shared" si="200"/>
        <v>0</v>
      </c>
      <c r="Y187" s="3">
        <f t="shared" si="201"/>
        <v>0</v>
      </c>
      <c r="AA187" s="3">
        <v>86551703</v>
      </c>
      <c r="AB187" s="3">
        <f t="shared" si="166"/>
        <v>4684.9399999999996</v>
      </c>
      <c r="AC187" s="3">
        <f t="shared" si="202"/>
        <v>4684.9399999999996</v>
      </c>
      <c r="AD187" s="3">
        <f t="shared" si="203"/>
        <v>0</v>
      </c>
      <c r="AE187" s="3">
        <f t="shared" si="204"/>
        <v>0</v>
      </c>
      <c r="AF187" s="3">
        <f t="shared" si="205"/>
        <v>0</v>
      </c>
      <c r="AG187" s="3">
        <f t="shared" si="167"/>
        <v>0</v>
      </c>
      <c r="AH187" s="3">
        <f t="shared" si="206"/>
        <v>0</v>
      </c>
      <c r="AI187" s="3">
        <f t="shared" si="207"/>
        <v>0</v>
      </c>
      <c r="AJ187" s="3">
        <f t="shared" si="168"/>
        <v>0</v>
      </c>
      <c r="AK187" s="3">
        <v>4684.9399999999996</v>
      </c>
      <c r="AL187" s="3">
        <v>4684.9399999999996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109</v>
      </c>
      <c r="AU187" s="3">
        <v>61</v>
      </c>
      <c r="AV187" s="3">
        <v>1</v>
      </c>
      <c r="AW187" s="3">
        <v>1</v>
      </c>
      <c r="AZ187" s="3">
        <v>1</v>
      </c>
      <c r="BA187" s="3">
        <v>1</v>
      </c>
      <c r="BB187" s="3">
        <v>1</v>
      </c>
      <c r="BC187" s="3">
        <v>9.84</v>
      </c>
      <c r="BD187" s="3" t="s">
        <v>3</v>
      </c>
      <c r="BE187" s="3" t="s">
        <v>3</v>
      </c>
      <c r="BF187" s="3" t="s">
        <v>3</v>
      </c>
      <c r="BG187" s="3" t="s">
        <v>3</v>
      </c>
      <c r="BH187" s="3">
        <v>3</v>
      </c>
      <c r="BI187" s="3">
        <v>1</v>
      </c>
      <c r="BJ187" s="3" t="s">
        <v>3</v>
      </c>
      <c r="BM187" s="3">
        <v>23</v>
      </c>
      <c r="BN187" s="3">
        <v>0</v>
      </c>
      <c r="BO187" s="3" t="s">
        <v>3</v>
      </c>
      <c r="BP187" s="3">
        <v>0</v>
      </c>
      <c r="BQ187" s="3">
        <v>30</v>
      </c>
      <c r="BR187" s="3">
        <v>0</v>
      </c>
      <c r="BS187" s="3">
        <v>1</v>
      </c>
      <c r="BT187" s="3">
        <v>1</v>
      </c>
      <c r="BU187" s="3">
        <v>1</v>
      </c>
      <c r="BV187" s="3">
        <v>1</v>
      </c>
      <c r="BW187" s="3">
        <v>1</v>
      </c>
      <c r="BX187" s="3">
        <v>1</v>
      </c>
      <c r="BY187" s="3" t="s">
        <v>3</v>
      </c>
      <c r="BZ187" s="3">
        <v>109</v>
      </c>
      <c r="CA187" s="3">
        <v>61</v>
      </c>
      <c r="CB187" s="3" t="s">
        <v>3</v>
      </c>
      <c r="CE187" s="3">
        <v>1566</v>
      </c>
      <c r="CF187" s="3">
        <v>0</v>
      </c>
      <c r="CG187" s="3">
        <v>0</v>
      </c>
      <c r="CM187" s="3">
        <v>0</v>
      </c>
      <c r="CN187" s="3" t="s">
        <v>3</v>
      </c>
      <c r="CO187" s="3">
        <v>0</v>
      </c>
      <c r="CP187" s="3">
        <f t="shared" si="169"/>
        <v>92199.62</v>
      </c>
      <c r="CQ187" s="3">
        <f t="shared" si="170"/>
        <v>46099.81</v>
      </c>
      <c r="CR187" s="3">
        <f t="shared" si="208"/>
        <v>0</v>
      </c>
      <c r="CS187" s="3">
        <f t="shared" si="209"/>
        <v>0</v>
      </c>
      <c r="CT187" s="3">
        <f t="shared" si="171"/>
        <v>0</v>
      </c>
      <c r="CU187" s="3">
        <f t="shared" si="172"/>
        <v>0</v>
      </c>
      <c r="CV187" s="3">
        <f t="shared" si="173"/>
        <v>0</v>
      </c>
      <c r="CW187" s="3">
        <f t="shared" si="174"/>
        <v>0</v>
      </c>
      <c r="CX187" s="3">
        <f t="shared" si="175"/>
        <v>0</v>
      </c>
      <c r="CY187" s="3">
        <f t="shared" si="210"/>
        <v>0</v>
      </c>
      <c r="CZ187" s="3">
        <f t="shared" si="211"/>
        <v>0</v>
      </c>
      <c r="DC187" s="3" t="s">
        <v>3</v>
      </c>
      <c r="DD187" s="3" t="s">
        <v>3</v>
      </c>
      <c r="DE187" s="3" t="s">
        <v>3</v>
      </c>
      <c r="DF187" s="3" t="s">
        <v>3</v>
      </c>
      <c r="DG187" s="3" t="s">
        <v>3</v>
      </c>
      <c r="DH187" s="3" t="s">
        <v>3</v>
      </c>
      <c r="DI187" s="3" t="s">
        <v>3</v>
      </c>
      <c r="DJ187" s="3" t="s">
        <v>3</v>
      </c>
      <c r="DK187" s="3" t="s">
        <v>3</v>
      </c>
      <c r="DL187" s="3" t="s">
        <v>3</v>
      </c>
      <c r="DM187" s="3" t="s">
        <v>3</v>
      </c>
      <c r="DN187" s="3">
        <v>0</v>
      </c>
      <c r="DO187" s="3">
        <v>0</v>
      </c>
      <c r="DP187" s="3">
        <v>1</v>
      </c>
      <c r="DQ187" s="3">
        <v>1</v>
      </c>
      <c r="DU187" s="3">
        <v>1010</v>
      </c>
      <c r="DV187" s="3" t="s">
        <v>35</v>
      </c>
      <c r="DW187" s="3" t="s">
        <v>35</v>
      </c>
      <c r="DX187" s="3">
        <v>1</v>
      </c>
      <c r="DZ187" s="3" t="s">
        <v>3</v>
      </c>
      <c r="EA187" s="3" t="s">
        <v>3</v>
      </c>
      <c r="EB187" s="3" t="s">
        <v>3</v>
      </c>
      <c r="EC187" s="3" t="s">
        <v>3</v>
      </c>
      <c r="EE187" s="3">
        <v>85635395</v>
      </c>
      <c r="EF187" s="3">
        <v>30</v>
      </c>
      <c r="EG187" s="3" t="s">
        <v>28</v>
      </c>
      <c r="EH187" s="3">
        <v>0</v>
      </c>
      <c r="EI187" s="3" t="s">
        <v>3</v>
      </c>
      <c r="EJ187" s="3">
        <v>1</v>
      </c>
      <c r="EK187" s="3">
        <v>23</v>
      </c>
      <c r="EL187" s="3" t="s">
        <v>29</v>
      </c>
      <c r="EM187" s="3" t="s">
        <v>30</v>
      </c>
      <c r="EO187" s="3" t="s">
        <v>3</v>
      </c>
      <c r="EQ187" s="3">
        <v>0</v>
      </c>
      <c r="ER187" s="3">
        <v>4684.9399999999996</v>
      </c>
      <c r="ES187" s="3">
        <v>4684.9399999999996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Z187" s="3">
        <v>5</v>
      </c>
      <c r="FC187" s="3">
        <v>1</v>
      </c>
      <c r="FD187" s="3">
        <v>18</v>
      </c>
      <c r="FF187" s="3">
        <v>55139</v>
      </c>
      <c r="FQ187" s="3">
        <v>0</v>
      </c>
      <c r="FR187" s="3">
        <v>0</v>
      </c>
      <c r="FS187" s="3">
        <v>0</v>
      </c>
      <c r="FX187" s="3">
        <v>109</v>
      </c>
      <c r="FY187" s="3">
        <v>61</v>
      </c>
      <c r="GA187" s="3" t="s">
        <v>239</v>
      </c>
      <c r="GD187" s="3">
        <v>1</v>
      </c>
      <c r="GF187" s="3">
        <v>36991346</v>
      </c>
      <c r="GG187" s="3">
        <v>2</v>
      </c>
      <c r="GH187" s="3">
        <v>3</v>
      </c>
      <c r="GI187" s="3">
        <v>5</v>
      </c>
      <c r="GJ187" s="3">
        <v>0</v>
      </c>
      <c r="GK187" s="3">
        <v>0</v>
      </c>
      <c r="GL187" s="3">
        <f t="shared" si="176"/>
        <v>0</v>
      </c>
      <c r="GM187" s="3">
        <f t="shared" si="177"/>
        <v>92199.62</v>
      </c>
      <c r="GN187" s="3">
        <f t="shared" si="178"/>
        <v>92199.62</v>
      </c>
      <c r="GO187" s="3">
        <f t="shared" si="179"/>
        <v>0</v>
      </c>
      <c r="GP187" s="3">
        <f t="shared" si="180"/>
        <v>0</v>
      </c>
      <c r="GR187" s="3">
        <v>1</v>
      </c>
      <c r="GS187" s="3">
        <v>1</v>
      </c>
      <c r="GT187" s="3">
        <v>0</v>
      </c>
      <c r="GU187" s="3" t="s">
        <v>3</v>
      </c>
      <c r="GV187" s="3">
        <f t="shared" si="181"/>
        <v>0</v>
      </c>
      <c r="GW187" s="3">
        <v>1</v>
      </c>
      <c r="GX187" s="3">
        <f t="shared" si="182"/>
        <v>0</v>
      </c>
      <c r="HA187" s="3">
        <v>0</v>
      </c>
      <c r="HB187" s="3">
        <v>0</v>
      </c>
      <c r="HC187" s="3">
        <f t="shared" si="183"/>
        <v>0</v>
      </c>
      <c r="HE187" s="3" t="s">
        <v>37</v>
      </c>
      <c r="HF187" s="3" t="s">
        <v>38</v>
      </c>
      <c r="HM187" s="3" t="s">
        <v>3</v>
      </c>
      <c r="HN187" s="3" t="s">
        <v>3</v>
      </c>
      <c r="HO187" s="3" t="s">
        <v>3</v>
      </c>
      <c r="HP187" s="3" t="s">
        <v>3</v>
      </c>
      <c r="HQ187" s="3" t="s">
        <v>3</v>
      </c>
      <c r="HS187" s="3">
        <v>0</v>
      </c>
      <c r="IK187" s="3">
        <v>0</v>
      </c>
    </row>
    <row r="188" spans="1:255" x14ac:dyDescent="0.25">
      <c r="A188" s="2">
        <v>18</v>
      </c>
      <c r="B188" s="2">
        <v>1</v>
      </c>
      <c r="C188" s="2">
        <v>327</v>
      </c>
      <c r="D188" s="2"/>
      <c r="E188" s="2" t="s">
        <v>240</v>
      </c>
      <c r="F188" s="2" t="s">
        <v>241</v>
      </c>
      <c r="G188" s="2" t="s">
        <v>242</v>
      </c>
      <c r="H188" s="2" t="s">
        <v>35</v>
      </c>
      <c r="I188" s="2">
        <f>I182*J188</f>
        <v>1</v>
      </c>
      <c r="J188" s="2">
        <v>16.666666666666668</v>
      </c>
      <c r="K188" s="2">
        <v>16.666667</v>
      </c>
      <c r="L188" s="2"/>
      <c r="M188" s="2"/>
      <c r="N188" s="2"/>
      <c r="O188" s="2">
        <f t="shared" si="159"/>
        <v>3949.22</v>
      </c>
      <c r="P188" s="2">
        <f t="shared" si="160"/>
        <v>3949.22</v>
      </c>
      <c r="Q188" s="2">
        <f t="shared" si="198"/>
        <v>0</v>
      </c>
      <c r="R188" s="2">
        <f t="shared" si="199"/>
        <v>0</v>
      </c>
      <c r="S188" s="2">
        <f t="shared" si="161"/>
        <v>0</v>
      </c>
      <c r="T188" s="2">
        <f t="shared" si="162"/>
        <v>0</v>
      </c>
      <c r="U188" s="2">
        <f t="shared" si="163"/>
        <v>0</v>
      </c>
      <c r="V188" s="2">
        <f t="shared" si="164"/>
        <v>0</v>
      </c>
      <c r="W188" s="2">
        <f t="shared" si="165"/>
        <v>0</v>
      </c>
      <c r="X188" s="2">
        <f t="shared" si="200"/>
        <v>0</v>
      </c>
      <c r="Y188" s="2">
        <f t="shared" si="201"/>
        <v>0</v>
      </c>
      <c r="Z188" s="2"/>
      <c r="AA188" s="2">
        <v>86551701</v>
      </c>
      <c r="AB188" s="2">
        <f t="shared" si="166"/>
        <v>3949.22</v>
      </c>
      <c r="AC188" s="2">
        <f t="shared" si="202"/>
        <v>3949.22</v>
      </c>
      <c r="AD188" s="2">
        <f t="shared" si="203"/>
        <v>0</v>
      </c>
      <c r="AE188" s="2">
        <f t="shared" si="204"/>
        <v>0</v>
      </c>
      <c r="AF188" s="2">
        <f t="shared" si="205"/>
        <v>0</v>
      </c>
      <c r="AG188" s="2">
        <f t="shared" si="167"/>
        <v>0</v>
      </c>
      <c r="AH188" s="2">
        <f t="shared" si="206"/>
        <v>0</v>
      </c>
      <c r="AI188" s="2">
        <f t="shared" si="207"/>
        <v>0</v>
      </c>
      <c r="AJ188" s="2">
        <f t="shared" si="168"/>
        <v>0</v>
      </c>
      <c r="AK188" s="2">
        <v>3949.2200000000003</v>
      </c>
      <c r="AL188" s="2">
        <v>3949.2200000000003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109</v>
      </c>
      <c r="AU188" s="2">
        <v>61</v>
      </c>
      <c r="AV188" s="2">
        <v>1</v>
      </c>
      <c r="AW188" s="2">
        <v>1</v>
      </c>
      <c r="AX188" s="2"/>
      <c r="AY188" s="2"/>
      <c r="AZ188" s="2">
        <v>1</v>
      </c>
      <c r="BA188" s="2">
        <v>1</v>
      </c>
      <c r="BB188" s="2">
        <v>1</v>
      </c>
      <c r="BC188" s="2">
        <v>1</v>
      </c>
      <c r="BD188" s="2" t="s">
        <v>3</v>
      </c>
      <c r="BE188" s="2" t="s">
        <v>3</v>
      </c>
      <c r="BF188" s="2" t="s">
        <v>3</v>
      </c>
      <c r="BG188" s="2" t="s">
        <v>3</v>
      </c>
      <c r="BH188" s="2">
        <v>3</v>
      </c>
      <c r="BI188" s="2">
        <v>1</v>
      </c>
      <c r="BJ188" s="2" t="s">
        <v>3</v>
      </c>
      <c r="BK188" s="2"/>
      <c r="BL188" s="2"/>
      <c r="BM188" s="2">
        <v>23</v>
      </c>
      <c r="BN188" s="2">
        <v>0</v>
      </c>
      <c r="BO188" s="2" t="s">
        <v>3</v>
      </c>
      <c r="BP188" s="2">
        <v>0</v>
      </c>
      <c r="BQ188" s="2">
        <v>30</v>
      </c>
      <c r="BR188" s="2">
        <v>0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 t="s">
        <v>3</v>
      </c>
      <c r="BZ188" s="2">
        <v>109</v>
      </c>
      <c r="CA188" s="2">
        <v>61</v>
      </c>
      <c r="CB188" s="2" t="s">
        <v>3</v>
      </c>
      <c r="CC188" s="2"/>
      <c r="CD188" s="2"/>
      <c r="CE188" s="2">
        <v>1566</v>
      </c>
      <c r="CF188" s="2">
        <v>0</v>
      </c>
      <c r="CG188" s="2">
        <v>0</v>
      </c>
      <c r="CH188" s="2"/>
      <c r="CI188" s="2"/>
      <c r="CJ188" s="2"/>
      <c r="CK188" s="2"/>
      <c r="CL188" s="2"/>
      <c r="CM188" s="2">
        <v>0</v>
      </c>
      <c r="CN188" s="2" t="s">
        <v>3</v>
      </c>
      <c r="CO188" s="2">
        <v>0</v>
      </c>
      <c r="CP188" s="2">
        <f t="shared" si="169"/>
        <v>3949.22</v>
      </c>
      <c r="CQ188" s="2">
        <f t="shared" si="170"/>
        <v>3949.22</v>
      </c>
      <c r="CR188" s="2">
        <f t="shared" si="208"/>
        <v>0</v>
      </c>
      <c r="CS188" s="2">
        <f t="shared" si="209"/>
        <v>0</v>
      </c>
      <c r="CT188" s="2">
        <f t="shared" si="171"/>
        <v>0</v>
      </c>
      <c r="CU188" s="2">
        <f t="shared" si="172"/>
        <v>0</v>
      </c>
      <c r="CV188" s="2">
        <f t="shared" si="173"/>
        <v>0</v>
      </c>
      <c r="CW188" s="2">
        <f t="shared" si="174"/>
        <v>0</v>
      </c>
      <c r="CX188" s="2">
        <f t="shared" si="175"/>
        <v>0</v>
      </c>
      <c r="CY188" s="2">
        <f t="shared" si="210"/>
        <v>0</v>
      </c>
      <c r="CZ188" s="2">
        <f t="shared" si="211"/>
        <v>0</v>
      </c>
      <c r="DA188" s="2"/>
      <c r="DB188" s="2"/>
      <c r="DC188" s="2" t="s">
        <v>3</v>
      </c>
      <c r="DD188" s="2" t="s">
        <v>3</v>
      </c>
      <c r="DE188" s="2" t="s">
        <v>3</v>
      </c>
      <c r="DF188" s="2" t="s">
        <v>3</v>
      </c>
      <c r="DG188" s="2" t="s">
        <v>3</v>
      </c>
      <c r="DH188" s="2" t="s">
        <v>3</v>
      </c>
      <c r="DI188" s="2" t="s">
        <v>3</v>
      </c>
      <c r="DJ188" s="2" t="s">
        <v>3</v>
      </c>
      <c r="DK188" s="2" t="s">
        <v>3</v>
      </c>
      <c r="DL188" s="2" t="s">
        <v>3</v>
      </c>
      <c r="DM188" s="2" t="s">
        <v>3</v>
      </c>
      <c r="DN188" s="2">
        <v>0</v>
      </c>
      <c r="DO188" s="2">
        <v>0</v>
      </c>
      <c r="DP188" s="2">
        <v>1</v>
      </c>
      <c r="DQ188" s="2">
        <v>1</v>
      </c>
      <c r="DR188" s="2"/>
      <c r="DS188" s="2"/>
      <c r="DT188" s="2"/>
      <c r="DU188" s="2">
        <v>1010</v>
      </c>
      <c r="DV188" s="2" t="s">
        <v>35</v>
      </c>
      <c r="DW188" s="2" t="s">
        <v>35</v>
      </c>
      <c r="DX188" s="2">
        <v>1</v>
      </c>
      <c r="DY188" s="2"/>
      <c r="DZ188" s="2" t="s">
        <v>3</v>
      </c>
      <c r="EA188" s="2" t="s">
        <v>3</v>
      </c>
      <c r="EB188" s="2" t="s">
        <v>3</v>
      </c>
      <c r="EC188" s="2" t="s">
        <v>3</v>
      </c>
      <c r="ED188" s="2"/>
      <c r="EE188" s="2">
        <v>85635395</v>
      </c>
      <c r="EF188" s="2">
        <v>30</v>
      </c>
      <c r="EG188" s="2" t="s">
        <v>28</v>
      </c>
      <c r="EH188" s="2">
        <v>0</v>
      </c>
      <c r="EI188" s="2" t="s">
        <v>3</v>
      </c>
      <c r="EJ188" s="2">
        <v>1</v>
      </c>
      <c r="EK188" s="2">
        <v>23</v>
      </c>
      <c r="EL188" s="2" t="s">
        <v>29</v>
      </c>
      <c r="EM188" s="2" t="s">
        <v>30</v>
      </c>
      <c r="EN188" s="2"/>
      <c r="EO188" s="2" t="s">
        <v>3</v>
      </c>
      <c r="EP188" s="2"/>
      <c r="EQ188" s="2">
        <v>0</v>
      </c>
      <c r="ER188" s="2">
        <v>0</v>
      </c>
      <c r="ES188" s="2">
        <v>3949.2200000000003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>
        <v>0</v>
      </c>
      <c r="FR188" s="2">
        <v>0</v>
      </c>
      <c r="FS188" s="2">
        <v>0</v>
      </c>
      <c r="FT188" s="2"/>
      <c r="FU188" s="2"/>
      <c r="FV188" s="2"/>
      <c r="FW188" s="2"/>
      <c r="FX188" s="2">
        <v>109</v>
      </c>
      <c r="FY188" s="2">
        <v>61</v>
      </c>
      <c r="FZ188" s="2"/>
      <c r="GA188" s="2" t="s">
        <v>243</v>
      </c>
      <c r="GB188" s="2"/>
      <c r="GC188" s="2"/>
      <c r="GD188" s="2">
        <v>1</v>
      </c>
      <c r="GE188" s="2"/>
      <c r="GF188" s="2">
        <v>-533777645</v>
      </c>
      <c r="GG188" s="2">
        <v>2</v>
      </c>
      <c r="GH188" s="2">
        <v>4</v>
      </c>
      <c r="GI188" s="2">
        <v>-2</v>
      </c>
      <c r="GJ188" s="2">
        <v>0</v>
      </c>
      <c r="GK188" s="2">
        <v>0</v>
      </c>
      <c r="GL188" s="2">
        <f t="shared" si="176"/>
        <v>0</v>
      </c>
      <c r="GM188" s="2">
        <f t="shared" si="177"/>
        <v>3949.22</v>
      </c>
      <c r="GN188" s="2">
        <f t="shared" si="178"/>
        <v>3949.22</v>
      </c>
      <c r="GO188" s="2">
        <f t="shared" si="179"/>
        <v>0</v>
      </c>
      <c r="GP188" s="2">
        <f t="shared" si="180"/>
        <v>0</v>
      </c>
      <c r="GQ188" s="2"/>
      <c r="GR188" s="2">
        <v>0</v>
      </c>
      <c r="GS188" s="2">
        <v>2</v>
      </c>
      <c r="GT188" s="2">
        <v>0</v>
      </c>
      <c r="GU188" s="2" t="s">
        <v>3</v>
      </c>
      <c r="GV188" s="2">
        <f t="shared" si="181"/>
        <v>0</v>
      </c>
      <c r="GW188" s="2">
        <v>1</v>
      </c>
      <c r="GX188" s="2">
        <f t="shared" si="182"/>
        <v>0</v>
      </c>
      <c r="GY188" s="2"/>
      <c r="GZ188" s="2"/>
      <c r="HA188" s="2">
        <v>0</v>
      </c>
      <c r="HB188" s="2">
        <v>0</v>
      </c>
      <c r="HC188" s="2">
        <f t="shared" si="183"/>
        <v>0</v>
      </c>
      <c r="HD188" s="2"/>
      <c r="HE188" s="2" t="s">
        <v>37</v>
      </c>
      <c r="HF188" s="2" t="s">
        <v>38</v>
      </c>
      <c r="HG188" s="2"/>
      <c r="HH188" s="2"/>
      <c r="HI188" s="2"/>
      <c r="HJ188" s="2"/>
      <c r="HK188" s="2"/>
      <c r="HL188" s="2"/>
      <c r="HM188" s="2" t="s">
        <v>3</v>
      </c>
      <c r="HN188" s="2" t="s">
        <v>3</v>
      </c>
      <c r="HO188" s="2" t="s">
        <v>3</v>
      </c>
      <c r="HP188" s="2" t="s">
        <v>3</v>
      </c>
      <c r="HQ188" s="2" t="s">
        <v>3</v>
      </c>
      <c r="HR188" s="2"/>
      <c r="HS188" s="2">
        <v>0</v>
      </c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>
        <v>0</v>
      </c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x14ac:dyDescent="0.25">
      <c r="A189" s="3">
        <v>18</v>
      </c>
      <c r="B189" s="3">
        <v>1</v>
      </c>
      <c r="C189" s="3">
        <v>341</v>
      </c>
      <c r="E189" s="3" t="s">
        <v>240</v>
      </c>
      <c r="F189" s="3" t="s">
        <v>241</v>
      </c>
      <c r="G189" s="3" t="s">
        <v>242</v>
      </c>
      <c r="H189" s="3" t="s">
        <v>35</v>
      </c>
      <c r="I189" s="3">
        <f>I183*J189</f>
        <v>1</v>
      </c>
      <c r="J189" s="3">
        <v>16.666666666666668</v>
      </c>
      <c r="K189" s="3">
        <v>16.666667</v>
      </c>
      <c r="O189" s="3">
        <f t="shared" si="159"/>
        <v>38860.32</v>
      </c>
      <c r="P189" s="3">
        <f t="shared" si="160"/>
        <v>38860.32</v>
      </c>
      <c r="Q189" s="3">
        <f t="shared" si="198"/>
        <v>0</v>
      </c>
      <c r="R189" s="3">
        <f t="shared" si="199"/>
        <v>0</v>
      </c>
      <c r="S189" s="3">
        <f t="shared" si="161"/>
        <v>0</v>
      </c>
      <c r="T189" s="3">
        <f t="shared" si="162"/>
        <v>0</v>
      </c>
      <c r="U189" s="3">
        <f t="shared" si="163"/>
        <v>0</v>
      </c>
      <c r="V189" s="3">
        <f t="shared" si="164"/>
        <v>0</v>
      </c>
      <c r="W189" s="3">
        <f t="shared" si="165"/>
        <v>0</v>
      </c>
      <c r="X189" s="3">
        <f t="shared" si="200"/>
        <v>0</v>
      </c>
      <c r="Y189" s="3">
        <f t="shared" si="201"/>
        <v>0</v>
      </c>
      <c r="AA189" s="3">
        <v>86551703</v>
      </c>
      <c r="AB189" s="3">
        <f t="shared" si="166"/>
        <v>3949.22</v>
      </c>
      <c r="AC189" s="3">
        <f t="shared" si="202"/>
        <v>3949.22</v>
      </c>
      <c r="AD189" s="3">
        <f t="shared" si="203"/>
        <v>0</v>
      </c>
      <c r="AE189" s="3">
        <f t="shared" si="204"/>
        <v>0</v>
      </c>
      <c r="AF189" s="3">
        <f t="shared" si="205"/>
        <v>0</v>
      </c>
      <c r="AG189" s="3">
        <f t="shared" si="167"/>
        <v>0</v>
      </c>
      <c r="AH189" s="3">
        <f t="shared" si="206"/>
        <v>0</v>
      </c>
      <c r="AI189" s="3">
        <f t="shared" si="207"/>
        <v>0</v>
      </c>
      <c r="AJ189" s="3">
        <f t="shared" si="168"/>
        <v>0</v>
      </c>
      <c r="AK189" s="3">
        <v>3949.2200000000003</v>
      </c>
      <c r="AL189" s="3">
        <v>3949.2200000000003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109</v>
      </c>
      <c r="AU189" s="3">
        <v>61</v>
      </c>
      <c r="AV189" s="3">
        <v>1</v>
      </c>
      <c r="AW189" s="3">
        <v>1</v>
      </c>
      <c r="AZ189" s="3">
        <v>1</v>
      </c>
      <c r="BA189" s="3">
        <v>1</v>
      </c>
      <c r="BB189" s="3">
        <v>1</v>
      </c>
      <c r="BC189" s="3">
        <v>9.84</v>
      </c>
      <c r="BD189" s="3" t="s">
        <v>3</v>
      </c>
      <c r="BE189" s="3" t="s">
        <v>3</v>
      </c>
      <c r="BF189" s="3" t="s">
        <v>3</v>
      </c>
      <c r="BG189" s="3" t="s">
        <v>3</v>
      </c>
      <c r="BH189" s="3">
        <v>3</v>
      </c>
      <c r="BI189" s="3">
        <v>1</v>
      </c>
      <c r="BJ189" s="3" t="s">
        <v>3</v>
      </c>
      <c r="BM189" s="3">
        <v>23</v>
      </c>
      <c r="BN189" s="3">
        <v>0</v>
      </c>
      <c r="BO189" s="3" t="s">
        <v>3</v>
      </c>
      <c r="BP189" s="3">
        <v>0</v>
      </c>
      <c r="BQ189" s="3">
        <v>30</v>
      </c>
      <c r="BR189" s="3">
        <v>0</v>
      </c>
      <c r="BS189" s="3">
        <v>1</v>
      </c>
      <c r="BT189" s="3">
        <v>1</v>
      </c>
      <c r="BU189" s="3">
        <v>1</v>
      </c>
      <c r="BV189" s="3">
        <v>1</v>
      </c>
      <c r="BW189" s="3">
        <v>1</v>
      </c>
      <c r="BX189" s="3">
        <v>1</v>
      </c>
      <c r="BY189" s="3" t="s">
        <v>3</v>
      </c>
      <c r="BZ189" s="3">
        <v>109</v>
      </c>
      <c r="CA189" s="3">
        <v>61</v>
      </c>
      <c r="CB189" s="3" t="s">
        <v>3</v>
      </c>
      <c r="CE189" s="3">
        <v>1566</v>
      </c>
      <c r="CF189" s="3">
        <v>0</v>
      </c>
      <c r="CG189" s="3">
        <v>0</v>
      </c>
      <c r="CM189" s="3">
        <v>0</v>
      </c>
      <c r="CN189" s="3" t="s">
        <v>3</v>
      </c>
      <c r="CO189" s="3">
        <v>0</v>
      </c>
      <c r="CP189" s="3">
        <f t="shared" si="169"/>
        <v>38860.32</v>
      </c>
      <c r="CQ189" s="3">
        <f t="shared" si="170"/>
        <v>38860.32</v>
      </c>
      <c r="CR189" s="3">
        <f t="shared" si="208"/>
        <v>0</v>
      </c>
      <c r="CS189" s="3">
        <f t="shared" si="209"/>
        <v>0</v>
      </c>
      <c r="CT189" s="3">
        <f t="shared" si="171"/>
        <v>0</v>
      </c>
      <c r="CU189" s="3">
        <f t="shared" si="172"/>
        <v>0</v>
      </c>
      <c r="CV189" s="3">
        <f t="shared" si="173"/>
        <v>0</v>
      </c>
      <c r="CW189" s="3">
        <f t="shared" si="174"/>
        <v>0</v>
      </c>
      <c r="CX189" s="3">
        <f t="shared" si="175"/>
        <v>0</v>
      </c>
      <c r="CY189" s="3">
        <f t="shared" si="210"/>
        <v>0</v>
      </c>
      <c r="CZ189" s="3">
        <f t="shared" si="211"/>
        <v>0</v>
      </c>
      <c r="DC189" s="3" t="s">
        <v>3</v>
      </c>
      <c r="DD189" s="3" t="s">
        <v>3</v>
      </c>
      <c r="DE189" s="3" t="s">
        <v>3</v>
      </c>
      <c r="DF189" s="3" t="s">
        <v>3</v>
      </c>
      <c r="DG189" s="3" t="s">
        <v>3</v>
      </c>
      <c r="DH189" s="3" t="s">
        <v>3</v>
      </c>
      <c r="DI189" s="3" t="s">
        <v>3</v>
      </c>
      <c r="DJ189" s="3" t="s">
        <v>3</v>
      </c>
      <c r="DK189" s="3" t="s">
        <v>3</v>
      </c>
      <c r="DL189" s="3" t="s">
        <v>3</v>
      </c>
      <c r="DM189" s="3" t="s">
        <v>3</v>
      </c>
      <c r="DN189" s="3">
        <v>0</v>
      </c>
      <c r="DO189" s="3">
        <v>0</v>
      </c>
      <c r="DP189" s="3">
        <v>1</v>
      </c>
      <c r="DQ189" s="3">
        <v>1</v>
      </c>
      <c r="DU189" s="3">
        <v>1010</v>
      </c>
      <c r="DV189" s="3" t="s">
        <v>35</v>
      </c>
      <c r="DW189" s="3" t="s">
        <v>35</v>
      </c>
      <c r="DX189" s="3">
        <v>1</v>
      </c>
      <c r="DZ189" s="3" t="s">
        <v>3</v>
      </c>
      <c r="EA189" s="3" t="s">
        <v>3</v>
      </c>
      <c r="EB189" s="3" t="s">
        <v>3</v>
      </c>
      <c r="EC189" s="3" t="s">
        <v>3</v>
      </c>
      <c r="EE189" s="3">
        <v>85635395</v>
      </c>
      <c r="EF189" s="3">
        <v>30</v>
      </c>
      <c r="EG189" s="3" t="s">
        <v>28</v>
      </c>
      <c r="EH189" s="3">
        <v>0</v>
      </c>
      <c r="EI189" s="3" t="s">
        <v>3</v>
      </c>
      <c r="EJ189" s="3">
        <v>1</v>
      </c>
      <c r="EK189" s="3">
        <v>23</v>
      </c>
      <c r="EL189" s="3" t="s">
        <v>29</v>
      </c>
      <c r="EM189" s="3" t="s">
        <v>30</v>
      </c>
      <c r="EO189" s="3" t="s">
        <v>3</v>
      </c>
      <c r="EQ189" s="3">
        <v>0</v>
      </c>
      <c r="ER189" s="3">
        <v>3949.2200000000003</v>
      </c>
      <c r="ES189" s="3">
        <v>3949.2200000000003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Z189" s="3">
        <v>5</v>
      </c>
      <c r="FC189" s="3">
        <v>1</v>
      </c>
      <c r="FD189" s="3">
        <v>18</v>
      </c>
      <c r="FF189" s="3">
        <v>46480</v>
      </c>
      <c r="FQ189" s="3">
        <v>0</v>
      </c>
      <c r="FR189" s="3">
        <v>0</v>
      </c>
      <c r="FS189" s="3">
        <v>0</v>
      </c>
      <c r="FX189" s="3">
        <v>109</v>
      </c>
      <c r="FY189" s="3">
        <v>61</v>
      </c>
      <c r="GA189" s="3" t="s">
        <v>243</v>
      </c>
      <c r="GD189" s="3">
        <v>1</v>
      </c>
      <c r="GF189" s="3">
        <v>-533777645</v>
      </c>
      <c r="GG189" s="3">
        <v>2</v>
      </c>
      <c r="GH189" s="3">
        <v>3</v>
      </c>
      <c r="GI189" s="3">
        <v>5</v>
      </c>
      <c r="GJ189" s="3">
        <v>0</v>
      </c>
      <c r="GK189" s="3">
        <v>0</v>
      </c>
      <c r="GL189" s="3">
        <f t="shared" si="176"/>
        <v>0</v>
      </c>
      <c r="GM189" s="3">
        <f t="shared" si="177"/>
        <v>38860.32</v>
      </c>
      <c r="GN189" s="3">
        <f t="shared" si="178"/>
        <v>38860.32</v>
      </c>
      <c r="GO189" s="3">
        <f t="shared" si="179"/>
        <v>0</v>
      </c>
      <c r="GP189" s="3">
        <f t="shared" si="180"/>
        <v>0</v>
      </c>
      <c r="GR189" s="3">
        <v>1</v>
      </c>
      <c r="GS189" s="3">
        <v>1</v>
      </c>
      <c r="GT189" s="3">
        <v>0</v>
      </c>
      <c r="GU189" s="3" t="s">
        <v>3</v>
      </c>
      <c r="GV189" s="3">
        <f t="shared" si="181"/>
        <v>0</v>
      </c>
      <c r="GW189" s="3">
        <v>1</v>
      </c>
      <c r="GX189" s="3">
        <f t="shared" si="182"/>
        <v>0</v>
      </c>
      <c r="HA189" s="3">
        <v>0</v>
      </c>
      <c r="HB189" s="3">
        <v>0</v>
      </c>
      <c r="HC189" s="3">
        <f t="shared" si="183"/>
        <v>0</v>
      </c>
      <c r="HE189" s="3" t="s">
        <v>37</v>
      </c>
      <c r="HF189" s="3" t="s">
        <v>38</v>
      </c>
      <c r="HM189" s="3" t="s">
        <v>3</v>
      </c>
      <c r="HN189" s="3" t="s">
        <v>3</v>
      </c>
      <c r="HO189" s="3" t="s">
        <v>3</v>
      </c>
      <c r="HP189" s="3" t="s">
        <v>3</v>
      </c>
      <c r="HQ189" s="3" t="s">
        <v>3</v>
      </c>
      <c r="HS189" s="3">
        <v>0</v>
      </c>
      <c r="IK189" s="3">
        <v>0</v>
      </c>
    </row>
    <row r="190" spans="1:255" x14ac:dyDescent="0.25">
      <c r="A190" s="2">
        <v>18</v>
      </c>
      <c r="B190" s="2">
        <v>1</v>
      </c>
      <c r="C190" s="2">
        <v>328</v>
      </c>
      <c r="D190" s="2"/>
      <c r="E190" s="2" t="s">
        <v>244</v>
      </c>
      <c r="F190" s="2" t="s">
        <v>245</v>
      </c>
      <c r="G190" s="2" t="s">
        <v>246</v>
      </c>
      <c r="H190" s="2" t="s">
        <v>35</v>
      </c>
      <c r="I190" s="2">
        <f>I182*J190</f>
        <v>1</v>
      </c>
      <c r="J190" s="2">
        <v>16.666666666666668</v>
      </c>
      <c r="K190" s="2">
        <v>16.666667</v>
      </c>
      <c r="L190" s="2"/>
      <c r="M190" s="2"/>
      <c r="N190" s="2"/>
      <c r="O190" s="2">
        <f t="shared" si="159"/>
        <v>4344.74</v>
      </c>
      <c r="P190" s="2">
        <f t="shared" si="160"/>
        <v>4344.74</v>
      </c>
      <c r="Q190" s="2">
        <f t="shared" si="198"/>
        <v>0</v>
      </c>
      <c r="R190" s="2">
        <f t="shared" si="199"/>
        <v>0</v>
      </c>
      <c r="S190" s="2">
        <f t="shared" si="161"/>
        <v>0</v>
      </c>
      <c r="T190" s="2">
        <f t="shared" si="162"/>
        <v>0</v>
      </c>
      <c r="U190" s="2">
        <f t="shared" si="163"/>
        <v>0</v>
      </c>
      <c r="V190" s="2">
        <f t="shared" si="164"/>
        <v>0</v>
      </c>
      <c r="W190" s="2">
        <f t="shared" si="165"/>
        <v>0</v>
      </c>
      <c r="X190" s="2">
        <f t="shared" si="200"/>
        <v>0</v>
      </c>
      <c r="Y190" s="2">
        <f t="shared" si="201"/>
        <v>0</v>
      </c>
      <c r="Z190" s="2"/>
      <c r="AA190" s="2">
        <v>86551701</v>
      </c>
      <c r="AB190" s="2">
        <f t="shared" si="166"/>
        <v>4344.74</v>
      </c>
      <c r="AC190" s="2">
        <f t="shared" si="202"/>
        <v>4344.74</v>
      </c>
      <c r="AD190" s="2">
        <f t="shared" si="203"/>
        <v>0</v>
      </c>
      <c r="AE190" s="2">
        <f t="shared" si="204"/>
        <v>0</v>
      </c>
      <c r="AF190" s="2">
        <f t="shared" si="205"/>
        <v>0</v>
      </c>
      <c r="AG190" s="2">
        <f t="shared" si="167"/>
        <v>0</v>
      </c>
      <c r="AH190" s="2">
        <f t="shared" si="206"/>
        <v>0</v>
      </c>
      <c r="AI190" s="2">
        <f t="shared" si="207"/>
        <v>0</v>
      </c>
      <c r="AJ190" s="2">
        <f t="shared" si="168"/>
        <v>0</v>
      </c>
      <c r="AK190" s="2">
        <v>4344.74</v>
      </c>
      <c r="AL190" s="2">
        <v>4344.74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109</v>
      </c>
      <c r="AU190" s="2">
        <v>61</v>
      </c>
      <c r="AV190" s="2">
        <v>1</v>
      </c>
      <c r="AW190" s="2">
        <v>1</v>
      </c>
      <c r="AX190" s="2"/>
      <c r="AY190" s="2"/>
      <c r="AZ190" s="2">
        <v>1</v>
      </c>
      <c r="BA190" s="2">
        <v>1</v>
      </c>
      <c r="BB190" s="2">
        <v>1</v>
      </c>
      <c r="BC190" s="2">
        <v>1</v>
      </c>
      <c r="BD190" s="2" t="s">
        <v>3</v>
      </c>
      <c r="BE190" s="2" t="s">
        <v>3</v>
      </c>
      <c r="BF190" s="2" t="s">
        <v>3</v>
      </c>
      <c r="BG190" s="2" t="s">
        <v>3</v>
      </c>
      <c r="BH190" s="2">
        <v>3</v>
      </c>
      <c r="BI190" s="2">
        <v>1</v>
      </c>
      <c r="BJ190" s="2" t="s">
        <v>3</v>
      </c>
      <c r="BK190" s="2"/>
      <c r="BL190" s="2"/>
      <c r="BM190" s="2">
        <v>23</v>
      </c>
      <c r="BN190" s="2">
        <v>0</v>
      </c>
      <c r="BO190" s="2" t="s">
        <v>3</v>
      </c>
      <c r="BP190" s="2">
        <v>0</v>
      </c>
      <c r="BQ190" s="2">
        <v>30</v>
      </c>
      <c r="BR190" s="2">
        <v>0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 t="s">
        <v>3</v>
      </c>
      <c r="BZ190" s="2">
        <v>109</v>
      </c>
      <c r="CA190" s="2">
        <v>61</v>
      </c>
      <c r="CB190" s="2" t="s">
        <v>3</v>
      </c>
      <c r="CC190" s="2"/>
      <c r="CD190" s="2"/>
      <c r="CE190" s="2">
        <v>1566</v>
      </c>
      <c r="CF190" s="2">
        <v>0</v>
      </c>
      <c r="CG190" s="2">
        <v>0</v>
      </c>
      <c r="CH190" s="2"/>
      <c r="CI190" s="2"/>
      <c r="CJ190" s="2"/>
      <c r="CK190" s="2"/>
      <c r="CL190" s="2"/>
      <c r="CM190" s="2">
        <v>0</v>
      </c>
      <c r="CN190" s="2" t="s">
        <v>3</v>
      </c>
      <c r="CO190" s="2">
        <v>0</v>
      </c>
      <c r="CP190" s="2">
        <f t="shared" si="169"/>
        <v>4344.74</v>
      </c>
      <c r="CQ190" s="2">
        <f t="shared" si="170"/>
        <v>4344.74</v>
      </c>
      <c r="CR190" s="2">
        <f t="shared" si="208"/>
        <v>0</v>
      </c>
      <c r="CS190" s="2">
        <f t="shared" si="209"/>
        <v>0</v>
      </c>
      <c r="CT190" s="2">
        <f t="shared" si="171"/>
        <v>0</v>
      </c>
      <c r="CU190" s="2">
        <f t="shared" si="172"/>
        <v>0</v>
      </c>
      <c r="CV190" s="2">
        <f t="shared" si="173"/>
        <v>0</v>
      </c>
      <c r="CW190" s="2">
        <f t="shared" si="174"/>
        <v>0</v>
      </c>
      <c r="CX190" s="2">
        <f t="shared" si="175"/>
        <v>0</v>
      </c>
      <c r="CY190" s="2">
        <f t="shared" si="210"/>
        <v>0</v>
      </c>
      <c r="CZ190" s="2">
        <f t="shared" si="211"/>
        <v>0</v>
      </c>
      <c r="DA190" s="2"/>
      <c r="DB190" s="2"/>
      <c r="DC190" s="2" t="s">
        <v>3</v>
      </c>
      <c r="DD190" s="2" t="s">
        <v>3</v>
      </c>
      <c r="DE190" s="2" t="s">
        <v>3</v>
      </c>
      <c r="DF190" s="2" t="s">
        <v>3</v>
      </c>
      <c r="DG190" s="2" t="s">
        <v>3</v>
      </c>
      <c r="DH190" s="2" t="s">
        <v>3</v>
      </c>
      <c r="DI190" s="2" t="s">
        <v>3</v>
      </c>
      <c r="DJ190" s="2" t="s">
        <v>3</v>
      </c>
      <c r="DK190" s="2" t="s">
        <v>3</v>
      </c>
      <c r="DL190" s="2" t="s">
        <v>3</v>
      </c>
      <c r="DM190" s="2" t="s">
        <v>3</v>
      </c>
      <c r="DN190" s="2">
        <v>0</v>
      </c>
      <c r="DO190" s="2">
        <v>0</v>
      </c>
      <c r="DP190" s="2">
        <v>1</v>
      </c>
      <c r="DQ190" s="2">
        <v>1</v>
      </c>
      <c r="DR190" s="2"/>
      <c r="DS190" s="2"/>
      <c r="DT190" s="2"/>
      <c r="DU190" s="2">
        <v>1010</v>
      </c>
      <c r="DV190" s="2" t="s">
        <v>35</v>
      </c>
      <c r="DW190" s="2" t="s">
        <v>35</v>
      </c>
      <c r="DX190" s="2">
        <v>1</v>
      </c>
      <c r="DY190" s="2"/>
      <c r="DZ190" s="2" t="s">
        <v>3</v>
      </c>
      <c r="EA190" s="2" t="s">
        <v>3</v>
      </c>
      <c r="EB190" s="2" t="s">
        <v>3</v>
      </c>
      <c r="EC190" s="2" t="s">
        <v>3</v>
      </c>
      <c r="ED190" s="2"/>
      <c r="EE190" s="2">
        <v>85635395</v>
      </c>
      <c r="EF190" s="2">
        <v>30</v>
      </c>
      <c r="EG190" s="2" t="s">
        <v>28</v>
      </c>
      <c r="EH190" s="2">
        <v>0</v>
      </c>
      <c r="EI190" s="2" t="s">
        <v>3</v>
      </c>
      <c r="EJ190" s="2">
        <v>1</v>
      </c>
      <c r="EK190" s="2">
        <v>23</v>
      </c>
      <c r="EL190" s="2" t="s">
        <v>29</v>
      </c>
      <c r="EM190" s="2" t="s">
        <v>30</v>
      </c>
      <c r="EN190" s="2"/>
      <c r="EO190" s="2" t="s">
        <v>3</v>
      </c>
      <c r="EP190" s="2"/>
      <c r="EQ190" s="2">
        <v>0</v>
      </c>
      <c r="ER190" s="2">
        <v>0</v>
      </c>
      <c r="ES190" s="2">
        <v>4344.74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>
        <v>0</v>
      </c>
      <c r="FR190" s="2">
        <v>0</v>
      </c>
      <c r="FS190" s="2">
        <v>0</v>
      </c>
      <c r="FT190" s="2"/>
      <c r="FU190" s="2"/>
      <c r="FV190" s="2"/>
      <c r="FW190" s="2"/>
      <c r="FX190" s="2">
        <v>109</v>
      </c>
      <c r="FY190" s="2">
        <v>61</v>
      </c>
      <c r="FZ190" s="2"/>
      <c r="GA190" s="2" t="s">
        <v>247</v>
      </c>
      <c r="GB190" s="2"/>
      <c r="GC190" s="2"/>
      <c r="GD190" s="2">
        <v>1</v>
      </c>
      <c r="GE190" s="2"/>
      <c r="GF190" s="2">
        <v>1267739839</v>
      </c>
      <c r="GG190" s="2">
        <v>2</v>
      </c>
      <c r="GH190" s="2">
        <v>4</v>
      </c>
      <c r="GI190" s="2">
        <v>-2</v>
      </c>
      <c r="GJ190" s="2">
        <v>0</v>
      </c>
      <c r="GK190" s="2">
        <v>0</v>
      </c>
      <c r="GL190" s="2">
        <f t="shared" si="176"/>
        <v>0</v>
      </c>
      <c r="GM190" s="2">
        <f t="shared" si="177"/>
        <v>4344.74</v>
      </c>
      <c r="GN190" s="2">
        <f t="shared" si="178"/>
        <v>4344.74</v>
      </c>
      <c r="GO190" s="2">
        <f t="shared" si="179"/>
        <v>0</v>
      </c>
      <c r="GP190" s="2">
        <f t="shared" si="180"/>
        <v>0</v>
      </c>
      <c r="GQ190" s="2"/>
      <c r="GR190" s="2">
        <v>0</v>
      </c>
      <c r="GS190" s="2">
        <v>2</v>
      </c>
      <c r="GT190" s="2">
        <v>0</v>
      </c>
      <c r="GU190" s="2" t="s">
        <v>3</v>
      </c>
      <c r="GV190" s="2">
        <f t="shared" si="181"/>
        <v>0</v>
      </c>
      <c r="GW190" s="2">
        <v>1</v>
      </c>
      <c r="GX190" s="2">
        <f t="shared" si="182"/>
        <v>0</v>
      </c>
      <c r="GY190" s="2"/>
      <c r="GZ190" s="2"/>
      <c r="HA190" s="2">
        <v>0</v>
      </c>
      <c r="HB190" s="2">
        <v>0</v>
      </c>
      <c r="HC190" s="2">
        <f t="shared" si="183"/>
        <v>0</v>
      </c>
      <c r="HD190" s="2"/>
      <c r="HE190" s="2" t="s">
        <v>37</v>
      </c>
      <c r="HF190" s="2" t="s">
        <v>38</v>
      </c>
      <c r="HG190" s="2"/>
      <c r="HH190" s="2"/>
      <c r="HI190" s="2"/>
      <c r="HJ190" s="2"/>
      <c r="HK190" s="2"/>
      <c r="HL190" s="2"/>
      <c r="HM190" s="2" t="s">
        <v>3</v>
      </c>
      <c r="HN190" s="2" t="s">
        <v>3</v>
      </c>
      <c r="HO190" s="2" t="s">
        <v>3</v>
      </c>
      <c r="HP190" s="2" t="s">
        <v>3</v>
      </c>
      <c r="HQ190" s="2" t="s">
        <v>3</v>
      </c>
      <c r="HR190" s="2"/>
      <c r="HS190" s="2">
        <v>0</v>
      </c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>
        <v>0</v>
      </c>
      <c r="IL190" s="2"/>
      <c r="IM190" s="2"/>
      <c r="IN190" s="2"/>
      <c r="IO190" s="2"/>
      <c r="IP190" s="2"/>
      <c r="IQ190" s="2"/>
      <c r="IR190" s="2"/>
      <c r="IS190" s="2"/>
      <c r="IT190" s="2"/>
      <c r="IU190" s="2"/>
    </row>
    <row r="191" spans="1:255" x14ac:dyDescent="0.25">
      <c r="A191" s="3">
        <v>18</v>
      </c>
      <c r="B191" s="3">
        <v>1</v>
      </c>
      <c r="C191" s="3">
        <v>342</v>
      </c>
      <c r="E191" s="3" t="s">
        <v>244</v>
      </c>
      <c r="F191" s="3" t="s">
        <v>245</v>
      </c>
      <c r="G191" s="3" t="s">
        <v>246</v>
      </c>
      <c r="H191" s="3" t="s">
        <v>35</v>
      </c>
      <c r="I191" s="3">
        <f>I183*J191</f>
        <v>1</v>
      </c>
      <c r="J191" s="3">
        <v>16.666666666666668</v>
      </c>
      <c r="K191" s="3">
        <v>16.666667</v>
      </c>
      <c r="O191" s="3">
        <f t="shared" si="159"/>
        <v>42752.24</v>
      </c>
      <c r="P191" s="3">
        <f t="shared" si="160"/>
        <v>42752.24</v>
      </c>
      <c r="Q191" s="3">
        <f t="shared" si="198"/>
        <v>0</v>
      </c>
      <c r="R191" s="3">
        <f t="shared" si="199"/>
        <v>0</v>
      </c>
      <c r="S191" s="3">
        <f t="shared" si="161"/>
        <v>0</v>
      </c>
      <c r="T191" s="3">
        <f t="shared" si="162"/>
        <v>0</v>
      </c>
      <c r="U191" s="3">
        <f t="shared" si="163"/>
        <v>0</v>
      </c>
      <c r="V191" s="3">
        <f t="shared" si="164"/>
        <v>0</v>
      </c>
      <c r="W191" s="3">
        <f t="shared" si="165"/>
        <v>0</v>
      </c>
      <c r="X191" s="3">
        <f t="shared" si="200"/>
        <v>0</v>
      </c>
      <c r="Y191" s="3">
        <f t="shared" si="201"/>
        <v>0</v>
      </c>
      <c r="AA191" s="3">
        <v>86551703</v>
      </c>
      <c r="AB191" s="3">
        <f t="shared" si="166"/>
        <v>4344.74</v>
      </c>
      <c r="AC191" s="3">
        <f t="shared" si="202"/>
        <v>4344.74</v>
      </c>
      <c r="AD191" s="3">
        <f t="shared" si="203"/>
        <v>0</v>
      </c>
      <c r="AE191" s="3">
        <f t="shared" si="204"/>
        <v>0</v>
      </c>
      <c r="AF191" s="3">
        <f t="shared" si="205"/>
        <v>0</v>
      </c>
      <c r="AG191" s="3">
        <f t="shared" si="167"/>
        <v>0</v>
      </c>
      <c r="AH191" s="3">
        <f t="shared" si="206"/>
        <v>0</v>
      </c>
      <c r="AI191" s="3">
        <f t="shared" si="207"/>
        <v>0</v>
      </c>
      <c r="AJ191" s="3">
        <f t="shared" si="168"/>
        <v>0</v>
      </c>
      <c r="AK191" s="3">
        <v>4344.74</v>
      </c>
      <c r="AL191" s="3">
        <v>4344.74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109</v>
      </c>
      <c r="AU191" s="3">
        <v>61</v>
      </c>
      <c r="AV191" s="3">
        <v>1</v>
      </c>
      <c r="AW191" s="3">
        <v>1</v>
      </c>
      <c r="AZ191" s="3">
        <v>1</v>
      </c>
      <c r="BA191" s="3">
        <v>1</v>
      </c>
      <c r="BB191" s="3">
        <v>1</v>
      </c>
      <c r="BC191" s="3">
        <v>9.84</v>
      </c>
      <c r="BD191" s="3" t="s">
        <v>3</v>
      </c>
      <c r="BE191" s="3" t="s">
        <v>3</v>
      </c>
      <c r="BF191" s="3" t="s">
        <v>3</v>
      </c>
      <c r="BG191" s="3" t="s">
        <v>3</v>
      </c>
      <c r="BH191" s="3">
        <v>3</v>
      </c>
      <c r="BI191" s="3">
        <v>1</v>
      </c>
      <c r="BJ191" s="3" t="s">
        <v>3</v>
      </c>
      <c r="BM191" s="3">
        <v>23</v>
      </c>
      <c r="BN191" s="3">
        <v>0</v>
      </c>
      <c r="BO191" s="3" t="s">
        <v>3</v>
      </c>
      <c r="BP191" s="3">
        <v>0</v>
      </c>
      <c r="BQ191" s="3">
        <v>30</v>
      </c>
      <c r="BR191" s="3">
        <v>0</v>
      </c>
      <c r="BS191" s="3">
        <v>1</v>
      </c>
      <c r="BT191" s="3">
        <v>1</v>
      </c>
      <c r="BU191" s="3">
        <v>1</v>
      </c>
      <c r="BV191" s="3">
        <v>1</v>
      </c>
      <c r="BW191" s="3">
        <v>1</v>
      </c>
      <c r="BX191" s="3">
        <v>1</v>
      </c>
      <c r="BY191" s="3" t="s">
        <v>3</v>
      </c>
      <c r="BZ191" s="3">
        <v>109</v>
      </c>
      <c r="CA191" s="3">
        <v>61</v>
      </c>
      <c r="CB191" s="3" t="s">
        <v>3</v>
      </c>
      <c r="CE191" s="3">
        <v>1566</v>
      </c>
      <c r="CF191" s="3">
        <v>0</v>
      </c>
      <c r="CG191" s="3">
        <v>0</v>
      </c>
      <c r="CM191" s="3">
        <v>0</v>
      </c>
      <c r="CN191" s="3" t="s">
        <v>3</v>
      </c>
      <c r="CO191" s="3">
        <v>0</v>
      </c>
      <c r="CP191" s="3">
        <f t="shared" si="169"/>
        <v>42752.24</v>
      </c>
      <c r="CQ191" s="3">
        <f t="shared" si="170"/>
        <v>42752.24</v>
      </c>
      <c r="CR191" s="3">
        <f t="shared" si="208"/>
        <v>0</v>
      </c>
      <c r="CS191" s="3">
        <f t="shared" si="209"/>
        <v>0</v>
      </c>
      <c r="CT191" s="3">
        <f t="shared" si="171"/>
        <v>0</v>
      </c>
      <c r="CU191" s="3">
        <f t="shared" si="172"/>
        <v>0</v>
      </c>
      <c r="CV191" s="3">
        <f t="shared" si="173"/>
        <v>0</v>
      </c>
      <c r="CW191" s="3">
        <f t="shared" si="174"/>
        <v>0</v>
      </c>
      <c r="CX191" s="3">
        <f t="shared" si="175"/>
        <v>0</v>
      </c>
      <c r="CY191" s="3">
        <f t="shared" si="210"/>
        <v>0</v>
      </c>
      <c r="CZ191" s="3">
        <f t="shared" si="211"/>
        <v>0</v>
      </c>
      <c r="DC191" s="3" t="s">
        <v>3</v>
      </c>
      <c r="DD191" s="3" t="s">
        <v>3</v>
      </c>
      <c r="DE191" s="3" t="s">
        <v>3</v>
      </c>
      <c r="DF191" s="3" t="s">
        <v>3</v>
      </c>
      <c r="DG191" s="3" t="s">
        <v>3</v>
      </c>
      <c r="DH191" s="3" t="s">
        <v>3</v>
      </c>
      <c r="DI191" s="3" t="s">
        <v>3</v>
      </c>
      <c r="DJ191" s="3" t="s">
        <v>3</v>
      </c>
      <c r="DK191" s="3" t="s">
        <v>3</v>
      </c>
      <c r="DL191" s="3" t="s">
        <v>3</v>
      </c>
      <c r="DM191" s="3" t="s">
        <v>3</v>
      </c>
      <c r="DN191" s="3">
        <v>0</v>
      </c>
      <c r="DO191" s="3">
        <v>0</v>
      </c>
      <c r="DP191" s="3">
        <v>1</v>
      </c>
      <c r="DQ191" s="3">
        <v>1</v>
      </c>
      <c r="DU191" s="3">
        <v>1010</v>
      </c>
      <c r="DV191" s="3" t="s">
        <v>35</v>
      </c>
      <c r="DW191" s="3" t="s">
        <v>35</v>
      </c>
      <c r="DX191" s="3">
        <v>1</v>
      </c>
      <c r="DZ191" s="3" t="s">
        <v>3</v>
      </c>
      <c r="EA191" s="3" t="s">
        <v>3</v>
      </c>
      <c r="EB191" s="3" t="s">
        <v>3</v>
      </c>
      <c r="EC191" s="3" t="s">
        <v>3</v>
      </c>
      <c r="EE191" s="3">
        <v>85635395</v>
      </c>
      <c r="EF191" s="3">
        <v>30</v>
      </c>
      <c r="EG191" s="3" t="s">
        <v>28</v>
      </c>
      <c r="EH191" s="3">
        <v>0</v>
      </c>
      <c r="EI191" s="3" t="s">
        <v>3</v>
      </c>
      <c r="EJ191" s="3">
        <v>1</v>
      </c>
      <c r="EK191" s="3">
        <v>23</v>
      </c>
      <c r="EL191" s="3" t="s">
        <v>29</v>
      </c>
      <c r="EM191" s="3" t="s">
        <v>30</v>
      </c>
      <c r="EO191" s="3" t="s">
        <v>3</v>
      </c>
      <c r="EQ191" s="3">
        <v>0</v>
      </c>
      <c r="ER191" s="3">
        <v>4344.74</v>
      </c>
      <c r="ES191" s="3">
        <v>4344.74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Z191" s="3">
        <v>5</v>
      </c>
      <c r="FC191" s="3">
        <v>1</v>
      </c>
      <c r="FD191" s="3">
        <v>18</v>
      </c>
      <c r="FF191" s="3">
        <v>51135</v>
      </c>
      <c r="FQ191" s="3">
        <v>0</v>
      </c>
      <c r="FR191" s="3">
        <v>0</v>
      </c>
      <c r="FS191" s="3">
        <v>0</v>
      </c>
      <c r="FX191" s="3">
        <v>109</v>
      </c>
      <c r="FY191" s="3">
        <v>61</v>
      </c>
      <c r="GA191" s="3" t="s">
        <v>247</v>
      </c>
      <c r="GD191" s="3">
        <v>1</v>
      </c>
      <c r="GF191" s="3">
        <v>1267739839</v>
      </c>
      <c r="GG191" s="3">
        <v>2</v>
      </c>
      <c r="GH191" s="3">
        <v>3</v>
      </c>
      <c r="GI191" s="3">
        <v>5</v>
      </c>
      <c r="GJ191" s="3">
        <v>0</v>
      </c>
      <c r="GK191" s="3">
        <v>0</v>
      </c>
      <c r="GL191" s="3">
        <f t="shared" si="176"/>
        <v>0</v>
      </c>
      <c r="GM191" s="3">
        <f t="shared" si="177"/>
        <v>42752.24</v>
      </c>
      <c r="GN191" s="3">
        <f t="shared" si="178"/>
        <v>42752.24</v>
      </c>
      <c r="GO191" s="3">
        <f t="shared" si="179"/>
        <v>0</v>
      </c>
      <c r="GP191" s="3">
        <f t="shared" si="180"/>
        <v>0</v>
      </c>
      <c r="GR191" s="3">
        <v>1</v>
      </c>
      <c r="GS191" s="3">
        <v>1</v>
      </c>
      <c r="GT191" s="3">
        <v>0</v>
      </c>
      <c r="GU191" s="3" t="s">
        <v>3</v>
      </c>
      <c r="GV191" s="3">
        <f t="shared" si="181"/>
        <v>0</v>
      </c>
      <c r="GW191" s="3">
        <v>1</v>
      </c>
      <c r="GX191" s="3">
        <f t="shared" si="182"/>
        <v>0</v>
      </c>
      <c r="HA191" s="3">
        <v>0</v>
      </c>
      <c r="HB191" s="3">
        <v>0</v>
      </c>
      <c r="HC191" s="3">
        <f t="shared" si="183"/>
        <v>0</v>
      </c>
      <c r="HE191" s="3" t="s">
        <v>37</v>
      </c>
      <c r="HF191" s="3" t="s">
        <v>38</v>
      </c>
      <c r="HM191" s="3" t="s">
        <v>3</v>
      </c>
      <c r="HN191" s="3" t="s">
        <v>3</v>
      </c>
      <c r="HO191" s="3" t="s">
        <v>3</v>
      </c>
      <c r="HP191" s="3" t="s">
        <v>3</v>
      </c>
      <c r="HQ191" s="3" t="s">
        <v>3</v>
      </c>
      <c r="HS191" s="3">
        <v>0</v>
      </c>
      <c r="IK191" s="3">
        <v>0</v>
      </c>
    </row>
    <row r="192" spans="1:255" x14ac:dyDescent="0.25">
      <c r="A192" s="2">
        <v>18</v>
      </c>
      <c r="B192" s="2">
        <v>1</v>
      </c>
      <c r="C192" s="2">
        <v>326</v>
      </c>
      <c r="D192" s="2"/>
      <c r="E192" s="2" t="s">
        <v>248</v>
      </c>
      <c r="F192" s="2" t="s">
        <v>249</v>
      </c>
      <c r="G192" s="2" t="s">
        <v>250</v>
      </c>
      <c r="H192" s="2" t="s">
        <v>35</v>
      </c>
      <c r="I192" s="2">
        <f>I182*J192</f>
        <v>1</v>
      </c>
      <c r="J192" s="2">
        <v>16.666666666666668</v>
      </c>
      <c r="K192" s="2">
        <v>16.666667</v>
      </c>
      <c r="L192" s="2"/>
      <c r="M192" s="2"/>
      <c r="N192" s="2"/>
      <c r="O192" s="2">
        <f t="shared" si="159"/>
        <v>5770.38</v>
      </c>
      <c r="P192" s="2">
        <f t="shared" si="160"/>
        <v>5770.38</v>
      </c>
      <c r="Q192" s="2">
        <f t="shared" si="198"/>
        <v>0</v>
      </c>
      <c r="R192" s="2">
        <f t="shared" si="199"/>
        <v>0</v>
      </c>
      <c r="S192" s="2">
        <f t="shared" si="161"/>
        <v>0</v>
      </c>
      <c r="T192" s="2">
        <f t="shared" si="162"/>
        <v>0</v>
      </c>
      <c r="U192" s="2">
        <f t="shared" si="163"/>
        <v>0</v>
      </c>
      <c r="V192" s="2">
        <f t="shared" si="164"/>
        <v>0</v>
      </c>
      <c r="W192" s="2">
        <f t="shared" si="165"/>
        <v>0</v>
      </c>
      <c r="X192" s="2">
        <f t="shared" si="200"/>
        <v>0</v>
      </c>
      <c r="Y192" s="2">
        <f t="shared" si="201"/>
        <v>0</v>
      </c>
      <c r="Z192" s="2"/>
      <c r="AA192" s="2">
        <v>86551701</v>
      </c>
      <c r="AB192" s="2">
        <f t="shared" si="166"/>
        <v>5770.38</v>
      </c>
      <c r="AC192" s="2">
        <f t="shared" si="202"/>
        <v>5770.38</v>
      </c>
      <c r="AD192" s="2">
        <f t="shared" si="203"/>
        <v>0</v>
      </c>
      <c r="AE192" s="2">
        <f t="shared" si="204"/>
        <v>0</v>
      </c>
      <c r="AF192" s="2">
        <f t="shared" si="205"/>
        <v>0</v>
      </c>
      <c r="AG192" s="2">
        <f t="shared" si="167"/>
        <v>0</v>
      </c>
      <c r="AH192" s="2">
        <f t="shared" si="206"/>
        <v>0</v>
      </c>
      <c r="AI192" s="2">
        <f t="shared" si="207"/>
        <v>0</v>
      </c>
      <c r="AJ192" s="2">
        <f t="shared" si="168"/>
        <v>0</v>
      </c>
      <c r="AK192" s="2">
        <v>5770.38</v>
      </c>
      <c r="AL192" s="2">
        <v>5770.38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109</v>
      </c>
      <c r="AU192" s="2">
        <v>61</v>
      </c>
      <c r="AV192" s="2">
        <v>1</v>
      </c>
      <c r="AW192" s="2">
        <v>1</v>
      </c>
      <c r="AX192" s="2"/>
      <c r="AY192" s="2"/>
      <c r="AZ192" s="2">
        <v>1</v>
      </c>
      <c r="BA192" s="2">
        <v>1</v>
      </c>
      <c r="BB192" s="2">
        <v>1</v>
      </c>
      <c r="BC192" s="2">
        <v>1</v>
      </c>
      <c r="BD192" s="2" t="s">
        <v>3</v>
      </c>
      <c r="BE192" s="2" t="s">
        <v>3</v>
      </c>
      <c r="BF192" s="2" t="s">
        <v>3</v>
      </c>
      <c r="BG192" s="2" t="s">
        <v>3</v>
      </c>
      <c r="BH192" s="2">
        <v>3</v>
      </c>
      <c r="BI192" s="2">
        <v>1</v>
      </c>
      <c r="BJ192" s="2" t="s">
        <v>3</v>
      </c>
      <c r="BK192" s="2"/>
      <c r="BL192" s="2"/>
      <c r="BM192" s="2">
        <v>23</v>
      </c>
      <c r="BN192" s="2">
        <v>0</v>
      </c>
      <c r="BO192" s="2" t="s">
        <v>3</v>
      </c>
      <c r="BP192" s="2">
        <v>0</v>
      </c>
      <c r="BQ192" s="2">
        <v>30</v>
      </c>
      <c r="BR192" s="2">
        <v>0</v>
      </c>
      <c r="BS192" s="2">
        <v>1</v>
      </c>
      <c r="BT192" s="2">
        <v>1</v>
      </c>
      <c r="BU192" s="2">
        <v>1</v>
      </c>
      <c r="BV192" s="2">
        <v>1</v>
      </c>
      <c r="BW192" s="2">
        <v>1</v>
      </c>
      <c r="BX192" s="2">
        <v>1</v>
      </c>
      <c r="BY192" s="2" t="s">
        <v>3</v>
      </c>
      <c r="BZ192" s="2">
        <v>109</v>
      </c>
      <c r="CA192" s="2">
        <v>61</v>
      </c>
      <c r="CB192" s="2" t="s">
        <v>3</v>
      </c>
      <c r="CC192" s="2"/>
      <c r="CD192" s="2"/>
      <c r="CE192" s="2">
        <v>1566</v>
      </c>
      <c r="CF192" s="2">
        <v>0</v>
      </c>
      <c r="CG192" s="2">
        <v>0</v>
      </c>
      <c r="CH192" s="2"/>
      <c r="CI192" s="2"/>
      <c r="CJ192" s="2"/>
      <c r="CK192" s="2"/>
      <c r="CL192" s="2"/>
      <c r="CM192" s="2">
        <v>0</v>
      </c>
      <c r="CN192" s="2" t="s">
        <v>3</v>
      </c>
      <c r="CO192" s="2">
        <v>0</v>
      </c>
      <c r="CP192" s="2">
        <f t="shared" si="169"/>
        <v>5770.38</v>
      </c>
      <c r="CQ192" s="2">
        <f t="shared" si="170"/>
        <v>5770.38</v>
      </c>
      <c r="CR192" s="2">
        <f t="shared" si="208"/>
        <v>0</v>
      </c>
      <c r="CS192" s="2">
        <f t="shared" si="209"/>
        <v>0</v>
      </c>
      <c r="CT192" s="2">
        <f t="shared" si="171"/>
        <v>0</v>
      </c>
      <c r="CU192" s="2">
        <f t="shared" si="172"/>
        <v>0</v>
      </c>
      <c r="CV192" s="2">
        <f t="shared" si="173"/>
        <v>0</v>
      </c>
      <c r="CW192" s="2">
        <f t="shared" si="174"/>
        <v>0</v>
      </c>
      <c r="CX192" s="2">
        <f t="shared" si="175"/>
        <v>0</v>
      </c>
      <c r="CY192" s="2">
        <f t="shared" si="210"/>
        <v>0</v>
      </c>
      <c r="CZ192" s="2">
        <f t="shared" si="211"/>
        <v>0</v>
      </c>
      <c r="DA192" s="2"/>
      <c r="DB192" s="2"/>
      <c r="DC192" s="2" t="s">
        <v>3</v>
      </c>
      <c r="DD192" s="2" t="s">
        <v>3</v>
      </c>
      <c r="DE192" s="2" t="s">
        <v>3</v>
      </c>
      <c r="DF192" s="2" t="s">
        <v>3</v>
      </c>
      <c r="DG192" s="2" t="s">
        <v>3</v>
      </c>
      <c r="DH192" s="2" t="s">
        <v>3</v>
      </c>
      <c r="DI192" s="2" t="s">
        <v>3</v>
      </c>
      <c r="DJ192" s="2" t="s">
        <v>3</v>
      </c>
      <c r="DK192" s="2" t="s">
        <v>3</v>
      </c>
      <c r="DL192" s="2" t="s">
        <v>3</v>
      </c>
      <c r="DM192" s="2" t="s">
        <v>3</v>
      </c>
      <c r="DN192" s="2">
        <v>0</v>
      </c>
      <c r="DO192" s="2">
        <v>0</v>
      </c>
      <c r="DP192" s="2">
        <v>1</v>
      </c>
      <c r="DQ192" s="2">
        <v>1</v>
      </c>
      <c r="DR192" s="2"/>
      <c r="DS192" s="2"/>
      <c r="DT192" s="2"/>
      <c r="DU192" s="2">
        <v>1010</v>
      </c>
      <c r="DV192" s="2" t="s">
        <v>35</v>
      </c>
      <c r="DW192" s="2" t="s">
        <v>35</v>
      </c>
      <c r="DX192" s="2">
        <v>1</v>
      </c>
      <c r="DY192" s="2"/>
      <c r="DZ192" s="2" t="s">
        <v>3</v>
      </c>
      <c r="EA192" s="2" t="s">
        <v>3</v>
      </c>
      <c r="EB192" s="2" t="s">
        <v>3</v>
      </c>
      <c r="EC192" s="2" t="s">
        <v>3</v>
      </c>
      <c r="ED192" s="2"/>
      <c r="EE192" s="2">
        <v>85635395</v>
      </c>
      <c r="EF192" s="2">
        <v>30</v>
      </c>
      <c r="EG192" s="2" t="s">
        <v>28</v>
      </c>
      <c r="EH192" s="2">
        <v>0</v>
      </c>
      <c r="EI192" s="2" t="s">
        <v>3</v>
      </c>
      <c r="EJ192" s="2">
        <v>1</v>
      </c>
      <c r="EK192" s="2">
        <v>23</v>
      </c>
      <c r="EL192" s="2" t="s">
        <v>29</v>
      </c>
      <c r="EM192" s="2" t="s">
        <v>30</v>
      </c>
      <c r="EN192" s="2"/>
      <c r="EO192" s="2" t="s">
        <v>3</v>
      </c>
      <c r="EP192" s="2"/>
      <c r="EQ192" s="2">
        <v>0</v>
      </c>
      <c r="ER192" s="2">
        <v>0</v>
      </c>
      <c r="ES192" s="2">
        <v>5770.38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>
        <v>0</v>
      </c>
      <c r="FR192" s="2">
        <v>0</v>
      </c>
      <c r="FS192" s="2">
        <v>0</v>
      </c>
      <c r="FT192" s="2"/>
      <c r="FU192" s="2"/>
      <c r="FV192" s="2"/>
      <c r="FW192" s="2"/>
      <c r="FX192" s="2">
        <v>109</v>
      </c>
      <c r="FY192" s="2">
        <v>61</v>
      </c>
      <c r="FZ192" s="2"/>
      <c r="GA192" s="2" t="s">
        <v>251</v>
      </c>
      <c r="GB192" s="2"/>
      <c r="GC192" s="2"/>
      <c r="GD192" s="2">
        <v>1</v>
      </c>
      <c r="GE192" s="2"/>
      <c r="GF192" s="2">
        <v>58140636</v>
      </c>
      <c r="GG192" s="2">
        <v>2</v>
      </c>
      <c r="GH192" s="2">
        <v>4</v>
      </c>
      <c r="GI192" s="2">
        <v>-2</v>
      </c>
      <c r="GJ192" s="2">
        <v>0</v>
      </c>
      <c r="GK192" s="2">
        <v>0</v>
      </c>
      <c r="GL192" s="2">
        <f t="shared" si="176"/>
        <v>0</v>
      </c>
      <c r="GM192" s="2">
        <f t="shared" si="177"/>
        <v>5770.38</v>
      </c>
      <c r="GN192" s="2">
        <f t="shared" si="178"/>
        <v>5770.38</v>
      </c>
      <c r="GO192" s="2">
        <f t="shared" si="179"/>
        <v>0</v>
      </c>
      <c r="GP192" s="2">
        <f t="shared" si="180"/>
        <v>0</v>
      </c>
      <c r="GQ192" s="2"/>
      <c r="GR192" s="2">
        <v>0</v>
      </c>
      <c r="GS192" s="2">
        <v>2</v>
      </c>
      <c r="GT192" s="2">
        <v>0</v>
      </c>
      <c r="GU192" s="2" t="s">
        <v>3</v>
      </c>
      <c r="GV192" s="2">
        <f t="shared" si="181"/>
        <v>0</v>
      </c>
      <c r="GW192" s="2">
        <v>1</v>
      </c>
      <c r="GX192" s="2">
        <f t="shared" si="182"/>
        <v>0</v>
      </c>
      <c r="GY192" s="2"/>
      <c r="GZ192" s="2"/>
      <c r="HA192" s="2">
        <v>0</v>
      </c>
      <c r="HB192" s="2">
        <v>0</v>
      </c>
      <c r="HC192" s="2">
        <f t="shared" si="183"/>
        <v>0</v>
      </c>
      <c r="HD192" s="2"/>
      <c r="HE192" s="2" t="s">
        <v>37</v>
      </c>
      <c r="HF192" s="2" t="s">
        <v>38</v>
      </c>
      <c r="HG192" s="2"/>
      <c r="HH192" s="2"/>
      <c r="HI192" s="2"/>
      <c r="HJ192" s="2"/>
      <c r="HK192" s="2"/>
      <c r="HL192" s="2"/>
      <c r="HM192" s="2" t="s">
        <v>3</v>
      </c>
      <c r="HN192" s="2" t="s">
        <v>3</v>
      </c>
      <c r="HO192" s="2" t="s">
        <v>3</v>
      </c>
      <c r="HP192" s="2" t="s">
        <v>3</v>
      </c>
      <c r="HQ192" s="2" t="s">
        <v>3</v>
      </c>
      <c r="HR192" s="2"/>
      <c r="HS192" s="2">
        <v>0</v>
      </c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>
        <v>0</v>
      </c>
      <c r="IL192" s="2"/>
      <c r="IM192" s="2"/>
      <c r="IN192" s="2"/>
      <c r="IO192" s="2"/>
      <c r="IP192" s="2"/>
      <c r="IQ192" s="2"/>
      <c r="IR192" s="2"/>
      <c r="IS192" s="2"/>
      <c r="IT192" s="2"/>
      <c r="IU192" s="2"/>
    </row>
    <row r="193" spans="1:255" x14ac:dyDescent="0.25">
      <c r="A193" s="3">
        <v>18</v>
      </c>
      <c r="B193" s="3">
        <v>1</v>
      </c>
      <c r="C193" s="3">
        <v>340</v>
      </c>
      <c r="E193" s="3" t="s">
        <v>248</v>
      </c>
      <c r="F193" s="3" t="s">
        <v>249</v>
      </c>
      <c r="G193" s="3" t="s">
        <v>250</v>
      </c>
      <c r="H193" s="3" t="s">
        <v>35</v>
      </c>
      <c r="I193" s="3">
        <f>I183*J193</f>
        <v>1</v>
      </c>
      <c r="J193" s="3">
        <v>16.666666666666668</v>
      </c>
      <c r="K193" s="3">
        <v>16.666667</v>
      </c>
      <c r="O193" s="3">
        <f t="shared" si="159"/>
        <v>56780.54</v>
      </c>
      <c r="P193" s="3">
        <f t="shared" si="160"/>
        <v>56780.54</v>
      </c>
      <c r="Q193" s="3">
        <f t="shared" si="198"/>
        <v>0</v>
      </c>
      <c r="R193" s="3">
        <f t="shared" si="199"/>
        <v>0</v>
      </c>
      <c r="S193" s="3">
        <f t="shared" si="161"/>
        <v>0</v>
      </c>
      <c r="T193" s="3">
        <f t="shared" si="162"/>
        <v>0</v>
      </c>
      <c r="U193" s="3">
        <f t="shared" si="163"/>
        <v>0</v>
      </c>
      <c r="V193" s="3">
        <f t="shared" si="164"/>
        <v>0</v>
      </c>
      <c r="W193" s="3">
        <f t="shared" si="165"/>
        <v>0</v>
      </c>
      <c r="X193" s="3">
        <f t="shared" si="200"/>
        <v>0</v>
      </c>
      <c r="Y193" s="3">
        <f t="shared" si="201"/>
        <v>0</v>
      </c>
      <c r="AA193" s="3">
        <v>86551703</v>
      </c>
      <c r="AB193" s="3">
        <f t="shared" si="166"/>
        <v>5770.38</v>
      </c>
      <c r="AC193" s="3">
        <f t="shared" si="202"/>
        <v>5770.38</v>
      </c>
      <c r="AD193" s="3">
        <f t="shared" si="203"/>
        <v>0</v>
      </c>
      <c r="AE193" s="3">
        <f t="shared" si="204"/>
        <v>0</v>
      </c>
      <c r="AF193" s="3">
        <f t="shared" si="205"/>
        <v>0</v>
      </c>
      <c r="AG193" s="3">
        <f t="shared" si="167"/>
        <v>0</v>
      </c>
      <c r="AH193" s="3">
        <f t="shared" si="206"/>
        <v>0</v>
      </c>
      <c r="AI193" s="3">
        <f t="shared" si="207"/>
        <v>0</v>
      </c>
      <c r="AJ193" s="3">
        <f t="shared" si="168"/>
        <v>0</v>
      </c>
      <c r="AK193" s="3">
        <v>5770.38</v>
      </c>
      <c r="AL193" s="3">
        <v>5770.38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109</v>
      </c>
      <c r="AU193" s="3">
        <v>61</v>
      </c>
      <c r="AV193" s="3">
        <v>1</v>
      </c>
      <c r="AW193" s="3">
        <v>1</v>
      </c>
      <c r="AZ193" s="3">
        <v>1</v>
      </c>
      <c r="BA193" s="3">
        <v>1</v>
      </c>
      <c r="BB193" s="3">
        <v>1</v>
      </c>
      <c r="BC193" s="3">
        <v>9.84</v>
      </c>
      <c r="BD193" s="3" t="s">
        <v>3</v>
      </c>
      <c r="BE193" s="3" t="s">
        <v>3</v>
      </c>
      <c r="BF193" s="3" t="s">
        <v>3</v>
      </c>
      <c r="BG193" s="3" t="s">
        <v>3</v>
      </c>
      <c r="BH193" s="3">
        <v>3</v>
      </c>
      <c r="BI193" s="3">
        <v>1</v>
      </c>
      <c r="BJ193" s="3" t="s">
        <v>3</v>
      </c>
      <c r="BM193" s="3">
        <v>23</v>
      </c>
      <c r="BN193" s="3">
        <v>0</v>
      </c>
      <c r="BO193" s="3" t="s">
        <v>3</v>
      </c>
      <c r="BP193" s="3">
        <v>0</v>
      </c>
      <c r="BQ193" s="3">
        <v>30</v>
      </c>
      <c r="BR193" s="3">
        <v>0</v>
      </c>
      <c r="BS193" s="3">
        <v>1</v>
      </c>
      <c r="BT193" s="3">
        <v>1</v>
      </c>
      <c r="BU193" s="3">
        <v>1</v>
      </c>
      <c r="BV193" s="3">
        <v>1</v>
      </c>
      <c r="BW193" s="3">
        <v>1</v>
      </c>
      <c r="BX193" s="3">
        <v>1</v>
      </c>
      <c r="BY193" s="3" t="s">
        <v>3</v>
      </c>
      <c r="BZ193" s="3">
        <v>109</v>
      </c>
      <c r="CA193" s="3">
        <v>61</v>
      </c>
      <c r="CB193" s="3" t="s">
        <v>3</v>
      </c>
      <c r="CE193" s="3">
        <v>1566</v>
      </c>
      <c r="CF193" s="3">
        <v>0</v>
      </c>
      <c r="CG193" s="3">
        <v>0</v>
      </c>
      <c r="CM193" s="3">
        <v>0</v>
      </c>
      <c r="CN193" s="3" t="s">
        <v>3</v>
      </c>
      <c r="CO193" s="3">
        <v>0</v>
      </c>
      <c r="CP193" s="3">
        <f t="shared" si="169"/>
        <v>56780.54</v>
      </c>
      <c r="CQ193" s="3">
        <f t="shared" si="170"/>
        <v>56780.54</v>
      </c>
      <c r="CR193" s="3">
        <f t="shared" si="208"/>
        <v>0</v>
      </c>
      <c r="CS193" s="3">
        <f t="shared" si="209"/>
        <v>0</v>
      </c>
      <c r="CT193" s="3">
        <f t="shared" si="171"/>
        <v>0</v>
      </c>
      <c r="CU193" s="3">
        <f t="shared" si="172"/>
        <v>0</v>
      </c>
      <c r="CV193" s="3">
        <f t="shared" si="173"/>
        <v>0</v>
      </c>
      <c r="CW193" s="3">
        <f t="shared" si="174"/>
        <v>0</v>
      </c>
      <c r="CX193" s="3">
        <f t="shared" si="175"/>
        <v>0</v>
      </c>
      <c r="CY193" s="3">
        <f t="shared" si="210"/>
        <v>0</v>
      </c>
      <c r="CZ193" s="3">
        <f t="shared" si="211"/>
        <v>0</v>
      </c>
      <c r="DC193" s="3" t="s">
        <v>3</v>
      </c>
      <c r="DD193" s="3" t="s">
        <v>3</v>
      </c>
      <c r="DE193" s="3" t="s">
        <v>3</v>
      </c>
      <c r="DF193" s="3" t="s">
        <v>3</v>
      </c>
      <c r="DG193" s="3" t="s">
        <v>3</v>
      </c>
      <c r="DH193" s="3" t="s">
        <v>3</v>
      </c>
      <c r="DI193" s="3" t="s">
        <v>3</v>
      </c>
      <c r="DJ193" s="3" t="s">
        <v>3</v>
      </c>
      <c r="DK193" s="3" t="s">
        <v>3</v>
      </c>
      <c r="DL193" s="3" t="s">
        <v>3</v>
      </c>
      <c r="DM193" s="3" t="s">
        <v>3</v>
      </c>
      <c r="DN193" s="3">
        <v>0</v>
      </c>
      <c r="DO193" s="3">
        <v>0</v>
      </c>
      <c r="DP193" s="3">
        <v>1</v>
      </c>
      <c r="DQ193" s="3">
        <v>1</v>
      </c>
      <c r="DU193" s="3">
        <v>1010</v>
      </c>
      <c r="DV193" s="3" t="s">
        <v>35</v>
      </c>
      <c r="DW193" s="3" t="s">
        <v>35</v>
      </c>
      <c r="DX193" s="3">
        <v>1</v>
      </c>
      <c r="DZ193" s="3" t="s">
        <v>3</v>
      </c>
      <c r="EA193" s="3" t="s">
        <v>3</v>
      </c>
      <c r="EB193" s="3" t="s">
        <v>3</v>
      </c>
      <c r="EC193" s="3" t="s">
        <v>3</v>
      </c>
      <c r="EE193" s="3">
        <v>85635395</v>
      </c>
      <c r="EF193" s="3">
        <v>30</v>
      </c>
      <c r="EG193" s="3" t="s">
        <v>28</v>
      </c>
      <c r="EH193" s="3">
        <v>0</v>
      </c>
      <c r="EI193" s="3" t="s">
        <v>3</v>
      </c>
      <c r="EJ193" s="3">
        <v>1</v>
      </c>
      <c r="EK193" s="3">
        <v>23</v>
      </c>
      <c r="EL193" s="3" t="s">
        <v>29</v>
      </c>
      <c r="EM193" s="3" t="s">
        <v>30</v>
      </c>
      <c r="EO193" s="3" t="s">
        <v>3</v>
      </c>
      <c r="EQ193" s="3">
        <v>0</v>
      </c>
      <c r="ER193" s="3">
        <v>5770.38</v>
      </c>
      <c r="ES193" s="3">
        <v>5770.38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Z193" s="3">
        <v>5</v>
      </c>
      <c r="FC193" s="3">
        <v>1</v>
      </c>
      <c r="FD193" s="3">
        <v>18</v>
      </c>
      <c r="FF193" s="3">
        <v>67914</v>
      </c>
      <c r="FQ193" s="3">
        <v>0</v>
      </c>
      <c r="FR193" s="3">
        <v>0</v>
      </c>
      <c r="FS193" s="3">
        <v>0</v>
      </c>
      <c r="FX193" s="3">
        <v>109</v>
      </c>
      <c r="FY193" s="3">
        <v>61</v>
      </c>
      <c r="GA193" s="3" t="s">
        <v>251</v>
      </c>
      <c r="GD193" s="3">
        <v>1</v>
      </c>
      <c r="GF193" s="3">
        <v>58140636</v>
      </c>
      <c r="GG193" s="3">
        <v>2</v>
      </c>
      <c r="GH193" s="3">
        <v>3</v>
      </c>
      <c r="GI193" s="3">
        <v>5</v>
      </c>
      <c r="GJ193" s="3">
        <v>0</v>
      </c>
      <c r="GK193" s="3">
        <v>0</v>
      </c>
      <c r="GL193" s="3">
        <f t="shared" si="176"/>
        <v>0</v>
      </c>
      <c r="GM193" s="3">
        <f t="shared" si="177"/>
        <v>56780.54</v>
      </c>
      <c r="GN193" s="3">
        <f t="shared" si="178"/>
        <v>56780.54</v>
      </c>
      <c r="GO193" s="3">
        <f t="shared" si="179"/>
        <v>0</v>
      </c>
      <c r="GP193" s="3">
        <f t="shared" si="180"/>
        <v>0</v>
      </c>
      <c r="GR193" s="3">
        <v>1</v>
      </c>
      <c r="GS193" s="3">
        <v>1</v>
      </c>
      <c r="GT193" s="3">
        <v>0</v>
      </c>
      <c r="GU193" s="3" t="s">
        <v>3</v>
      </c>
      <c r="GV193" s="3">
        <f t="shared" si="181"/>
        <v>0</v>
      </c>
      <c r="GW193" s="3">
        <v>1</v>
      </c>
      <c r="GX193" s="3">
        <f t="shared" si="182"/>
        <v>0</v>
      </c>
      <c r="HA193" s="3">
        <v>0</v>
      </c>
      <c r="HB193" s="3">
        <v>0</v>
      </c>
      <c r="HC193" s="3">
        <f t="shared" si="183"/>
        <v>0</v>
      </c>
      <c r="HE193" s="3" t="s">
        <v>37</v>
      </c>
      <c r="HF193" s="3" t="s">
        <v>38</v>
      </c>
      <c r="HM193" s="3" t="s">
        <v>3</v>
      </c>
      <c r="HN193" s="3" t="s">
        <v>3</v>
      </c>
      <c r="HO193" s="3" t="s">
        <v>3</v>
      </c>
      <c r="HP193" s="3" t="s">
        <v>3</v>
      </c>
      <c r="HQ193" s="3" t="s">
        <v>3</v>
      </c>
      <c r="HS193" s="3">
        <v>0</v>
      </c>
      <c r="IK193" s="3">
        <v>0</v>
      </c>
    </row>
    <row r="194" spans="1:255" x14ac:dyDescent="0.25">
      <c r="A194" s="2">
        <v>17</v>
      </c>
      <c r="B194" s="2">
        <v>1</v>
      </c>
      <c r="C194" s="2">
        <f>ROW(SmtRes!A365)</f>
        <v>365</v>
      </c>
      <c r="D194" s="2">
        <f>ROW(EtalonRes!A230)</f>
        <v>230</v>
      </c>
      <c r="E194" s="2" t="s">
        <v>252</v>
      </c>
      <c r="F194" s="2" t="s">
        <v>21</v>
      </c>
      <c r="G194" s="2" t="s">
        <v>22</v>
      </c>
      <c r="H194" s="2" t="s">
        <v>23</v>
      </c>
      <c r="I194" s="2">
        <f>ROUND((1+1+1+1+1+2+1+1+3+2+1+3+3+1)/100,9)</f>
        <v>0.22</v>
      </c>
      <c r="J194" s="2">
        <v>0</v>
      </c>
      <c r="K194" s="2">
        <f>ROUND((1+1+1+1+1+2+1+1+3+2+1+3+3+1)/100,9)</f>
        <v>0.22</v>
      </c>
      <c r="L194" s="2"/>
      <c r="M194" s="2"/>
      <c r="N194" s="2"/>
      <c r="O194" s="2">
        <f t="shared" si="159"/>
        <v>797.76</v>
      </c>
      <c r="P194" s="2">
        <f t="shared" si="160"/>
        <v>457.35</v>
      </c>
      <c r="Q194" s="2">
        <f>(ROUND((ROUND((((((ET194*1.03)*1.25)*1.2))*AV194*I194),2)*BB194),2)+ROUND((ROUND(((AE194-((((EU194*1.03)*1.25)*1.2)))*AV194*I194),2)*BS194),2))</f>
        <v>34.58</v>
      </c>
      <c r="R194" s="2">
        <f>(ROUND((ROUND((((((EU194*1.03)*1.25)*1.2))*AV194*I194),2)*BS194),2)+ROUND((ROUND(((AE194-((((EU194*1.03)*1.25)*1.2)))*AV194*I194),2)*BS194),2))</f>
        <v>3.74</v>
      </c>
      <c r="S194" s="2">
        <f t="shared" si="161"/>
        <v>305.83</v>
      </c>
      <c r="T194" s="2">
        <f t="shared" si="162"/>
        <v>0</v>
      </c>
      <c r="U194" s="2">
        <f t="shared" si="163"/>
        <v>24.924359869199996</v>
      </c>
      <c r="V194" s="2">
        <f t="shared" si="164"/>
        <v>0</v>
      </c>
      <c r="W194" s="2">
        <f t="shared" si="165"/>
        <v>0</v>
      </c>
      <c r="X194" s="2">
        <f>(ROUND((((S194+ROUND((ROUND((((((EU194*1.03)*1.25)*1.2))*AV194*I194),2)*BS194),2))*AT194)/100),2)+ROUND(((ROUND((ROUND(((AE194-((((EU194*1.03)*1.25)*1.2)))*AV194*I194),2)*BS194),2)*AT194)/100),2))</f>
        <v>337.43</v>
      </c>
      <c r="Y194" s="2">
        <f>(ROUND((((S194+ROUND((ROUND((((((EU194*1.03)*1.25)*1.2))*AV194*I194),2)*BS194),2))*AU194)/100),2)+ROUND(((ROUND((ROUND(((AE194-((((EU194*1.03)*1.25)*1.2)))*AV194*I194),2)*BS194),2)*AU194)/100),2))</f>
        <v>188.84</v>
      </c>
      <c r="Z194" s="2"/>
      <c r="AA194" s="2">
        <v>86551701</v>
      </c>
      <c r="AB194" s="2">
        <f t="shared" si="166"/>
        <v>3529.0309900000002</v>
      </c>
      <c r="AC194" s="2">
        <f>ROUND(((((ES194*1)*1)*1)),6)</f>
        <v>2078.86</v>
      </c>
      <c r="AD194" s="2">
        <f>ROUND(((((((ET194*1.03)*1.25)*1.2))-((((EU194*1.03)*1.25)*1.2)))+AE194),6)</f>
        <v>147.31575000000001</v>
      </c>
      <c r="AE194" s="2">
        <f>ROUND(((((EU194*1.03)*1.25)*1.2)),6)</f>
        <v>15.913500000000001</v>
      </c>
      <c r="AF194" s="2">
        <f>ROUND(((((EV194*1.03)*1.15)*1.2)),6)</f>
        <v>1302.8552400000001</v>
      </c>
      <c r="AG194" s="2">
        <f t="shared" si="167"/>
        <v>0</v>
      </c>
      <c r="AH194" s="2">
        <f>((((EW194*1.03)*1.15)*1.2))</f>
        <v>106.17857999999998</v>
      </c>
      <c r="AI194" s="2">
        <f>((((EX194*1.03)*1.25)*1.2))</f>
        <v>0</v>
      </c>
      <c r="AJ194" s="2">
        <f t="shared" si="168"/>
        <v>0</v>
      </c>
      <c r="AK194" s="2">
        <v>3090.81</v>
      </c>
      <c r="AL194" s="2">
        <v>2078.86</v>
      </c>
      <c r="AM194" s="2">
        <v>95.35</v>
      </c>
      <c r="AN194" s="2">
        <v>10.3</v>
      </c>
      <c r="AO194" s="2">
        <v>916.6</v>
      </c>
      <c r="AP194" s="2">
        <v>0</v>
      </c>
      <c r="AQ194" s="2">
        <v>74.7</v>
      </c>
      <c r="AR194" s="2">
        <v>0</v>
      </c>
      <c r="AS194" s="2">
        <v>0</v>
      </c>
      <c r="AT194" s="2">
        <v>109</v>
      </c>
      <c r="AU194" s="2">
        <v>61</v>
      </c>
      <c r="AV194" s="2">
        <v>1.0669999999999999</v>
      </c>
      <c r="AW194" s="2">
        <v>1</v>
      </c>
      <c r="AX194" s="2"/>
      <c r="AY194" s="2"/>
      <c r="AZ194" s="2">
        <v>1</v>
      </c>
      <c r="BA194" s="2">
        <v>1</v>
      </c>
      <c r="BB194" s="2">
        <v>1</v>
      </c>
      <c r="BC194" s="2">
        <v>1</v>
      </c>
      <c r="BD194" s="2" t="s">
        <v>3</v>
      </c>
      <c r="BE194" s="2" t="s">
        <v>3</v>
      </c>
      <c r="BF194" s="2" t="s">
        <v>3</v>
      </c>
      <c r="BG194" s="2" t="s">
        <v>3</v>
      </c>
      <c r="BH194" s="2">
        <v>0</v>
      </c>
      <c r="BI194" s="2">
        <v>1</v>
      </c>
      <c r="BJ194" s="2" t="s">
        <v>24</v>
      </c>
      <c r="BK194" s="2"/>
      <c r="BL194" s="2"/>
      <c r="BM194" s="2">
        <v>23</v>
      </c>
      <c r="BN194" s="2">
        <v>0</v>
      </c>
      <c r="BO194" s="2" t="s">
        <v>21</v>
      </c>
      <c r="BP194" s="2">
        <v>1</v>
      </c>
      <c r="BQ194" s="2">
        <v>30</v>
      </c>
      <c r="BR194" s="2">
        <v>0</v>
      </c>
      <c r="BS194" s="2">
        <v>1</v>
      </c>
      <c r="BT194" s="2">
        <v>1</v>
      </c>
      <c r="BU194" s="2">
        <v>1</v>
      </c>
      <c r="BV194" s="2">
        <v>1</v>
      </c>
      <c r="BW194" s="2">
        <v>1</v>
      </c>
      <c r="BX194" s="2">
        <v>1</v>
      </c>
      <c r="BY194" s="2" t="s">
        <v>3</v>
      </c>
      <c r="BZ194" s="2">
        <v>109</v>
      </c>
      <c r="CA194" s="2">
        <v>61</v>
      </c>
      <c r="CB194" s="2" t="s">
        <v>3</v>
      </c>
      <c r="CC194" s="2"/>
      <c r="CD194" s="2"/>
      <c r="CE194" s="2">
        <v>1566</v>
      </c>
      <c r="CF194" s="2">
        <v>0</v>
      </c>
      <c r="CG194" s="2">
        <v>0</v>
      </c>
      <c r="CH194" s="2"/>
      <c r="CI194" s="2"/>
      <c r="CJ194" s="2"/>
      <c r="CK194" s="2"/>
      <c r="CL194" s="2"/>
      <c r="CM194" s="2">
        <v>0</v>
      </c>
      <c r="CN194" s="2" t="s">
        <v>961</v>
      </c>
      <c r="CO194" s="2">
        <v>0</v>
      </c>
      <c r="CP194" s="2">
        <f t="shared" si="169"/>
        <v>797.76</v>
      </c>
      <c r="CQ194" s="2">
        <f t="shared" si="170"/>
        <v>2078.86</v>
      </c>
      <c r="CR194" s="2">
        <f>(ROUND((ROUND((((((ET194*1.03)*1.25)*1.2))*AV194*1),2)*BB194),2)+ROUND((ROUND(((AE194-((((EU194*1.03)*1.25)*1.2)))*AV194*1),2)*BS194),2))</f>
        <v>157.19</v>
      </c>
      <c r="CS194" s="2">
        <f>(ROUND((ROUND((((((EU194*1.03)*1.25)*1.2))*AV194*1),2)*BS194),2)+ROUND((ROUND(((AE194-((((EU194*1.03)*1.25)*1.2)))*AV194*1),2)*BS194),2))</f>
        <v>16.98</v>
      </c>
      <c r="CT194" s="2">
        <f t="shared" si="171"/>
        <v>1390.15</v>
      </c>
      <c r="CU194" s="2">
        <f t="shared" si="172"/>
        <v>0</v>
      </c>
      <c r="CV194" s="2">
        <f t="shared" si="173"/>
        <v>113.29254485999998</v>
      </c>
      <c r="CW194" s="2">
        <f t="shared" si="174"/>
        <v>0</v>
      </c>
      <c r="CX194" s="2">
        <f t="shared" si="175"/>
        <v>0</v>
      </c>
      <c r="CY194" s="2">
        <f>(ROUND((((S194+ROUND((ROUND((((((EU194*1.03)*1.25)*1.2))*AV194*1),2)*BS194),2))*AT194)/100),2)+ROUND(((ROUND((ROUND(((AE194-((((EU194*1.03)*1.25)*1.2)))*AV194*1),2)*BS194),2)*AT194)/100),2))</f>
        <v>351.86</v>
      </c>
      <c r="CZ194" s="2">
        <f>(ROUND((((S194+ROUND((ROUND((((((EU194*1.03)*1.25)*1.2))*AV194*1),2)*BS194),2))*AU194)/100),2)+ROUND(((ROUND((ROUND(((AE194-((((EU194*1.03)*1.25)*1.2)))*AV194*1),2)*BS194),2)*AU194)/100),2))</f>
        <v>196.91</v>
      </c>
      <c r="DA194" s="2"/>
      <c r="DB194" s="2">
        <v>67</v>
      </c>
      <c r="DC194" s="2" t="s">
        <v>3</v>
      </c>
      <c r="DD194" s="2" t="s">
        <v>25</v>
      </c>
      <c r="DE194" s="2" t="s">
        <v>26</v>
      </c>
      <c r="DF194" s="2" t="s">
        <v>26</v>
      </c>
      <c r="DG194" s="2" t="s">
        <v>27</v>
      </c>
      <c r="DH194" s="2" t="s">
        <v>3</v>
      </c>
      <c r="DI194" s="2" t="s">
        <v>27</v>
      </c>
      <c r="DJ194" s="2" t="s">
        <v>26</v>
      </c>
      <c r="DK194" s="2" t="s">
        <v>3</v>
      </c>
      <c r="DL194" s="2" t="s">
        <v>3</v>
      </c>
      <c r="DM194" s="2" t="s">
        <v>3</v>
      </c>
      <c r="DN194" s="2">
        <v>0</v>
      </c>
      <c r="DO194" s="2">
        <v>0</v>
      </c>
      <c r="DP194" s="2">
        <v>1</v>
      </c>
      <c r="DQ194" s="2">
        <v>1</v>
      </c>
      <c r="DR194" s="2"/>
      <c r="DS194" s="2"/>
      <c r="DT194" s="2"/>
      <c r="DU194" s="2">
        <v>1010</v>
      </c>
      <c r="DV194" s="2" t="s">
        <v>23</v>
      </c>
      <c r="DW194" s="2" t="s">
        <v>23</v>
      </c>
      <c r="DX194" s="2">
        <v>100</v>
      </c>
      <c r="DY194" s="2"/>
      <c r="DZ194" s="2" t="s">
        <v>3</v>
      </c>
      <c r="EA194" s="2" t="s">
        <v>3</v>
      </c>
      <c r="EB194" s="2" t="s">
        <v>3</v>
      </c>
      <c r="EC194" s="2" t="s">
        <v>3</v>
      </c>
      <c r="ED194" s="2"/>
      <c r="EE194" s="2">
        <v>85635395</v>
      </c>
      <c r="EF194" s="2">
        <v>30</v>
      </c>
      <c r="EG194" s="2" t="s">
        <v>28</v>
      </c>
      <c r="EH194" s="2">
        <v>0</v>
      </c>
      <c r="EI194" s="2" t="s">
        <v>3</v>
      </c>
      <c r="EJ194" s="2">
        <v>1</v>
      </c>
      <c r="EK194" s="2">
        <v>23</v>
      </c>
      <c r="EL194" s="2" t="s">
        <v>29</v>
      </c>
      <c r="EM194" s="2" t="s">
        <v>30</v>
      </c>
      <c r="EN194" s="2"/>
      <c r="EO194" s="2" t="s">
        <v>31</v>
      </c>
      <c r="EP194" s="2"/>
      <c r="EQ194" s="2">
        <v>131072</v>
      </c>
      <c r="ER194" s="2">
        <v>3090.81</v>
      </c>
      <c r="ES194" s="2">
        <v>2078.86</v>
      </c>
      <c r="ET194" s="2">
        <v>95.35</v>
      </c>
      <c r="EU194" s="2">
        <v>10.3</v>
      </c>
      <c r="EV194" s="2">
        <v>916.6</v>
      </c>
      <c r="EW194" s="2">
        <v>74.7</v>
      </c>
      <c r="EX194" s="2">
        <v>0</v>
      </c>
      <c r="EY194" s="2">
        <v>0</v>
      </c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>
        <v>0</v>
      </c>
      <c r="FR194" s="2">
        <v>0</v>
      </c>
      <c r="FS194" s="2">
        <v>0</v>
      </c>
      <c r="FT194" s="2"/>
      <c r="FU194" s="2"/>
      <c r="FV194" s="2"/>
      <c r="FW194" s="2"/>
      <c r="FX194" s="2">
        <v>109</v>
      </c>
      <c r="FY194" s="2">
        <v>61</v>
      </c>
      <c r="FZ194" s="2"/>
      <c r="GA194" s="2" t="s">
        <v>3</v>
      </c>
      <c r="GB194" s="2"/>
      <c r="GC194" s="2"/>
      <c r="GD194" s="2">
        <v>1</v>
      </c>
      <c r="GE194" s="2"/>
      <c r="GF194" s="2">
        <v>-468095277</v>
      </c>
      <c r="GG194" s="2">
        <v>2</v>
      </c>
      <c r="GH194" s="2">
        <v>1</v>
      </c>
      <c r="GI194" s="2">
        <v>2</v>
      </c>
      <c r="GJ194" s="2">
        <v>0</v>
      </c>
      <c r="GK194" s="2">
        <v>0</v>
      </c>
      <c r="GL194" s="2">
        <f t="shared" si="176"/>
        <v>0</v>
      </c>
      <c r="GM194" s="2">
        <f t="shared" si="177"/>
        <v>1324.03</v>
      </c>
      <c r="GN194" s="2">
        <f t="shared" si="178"/>
        <v>1324.03</v>
      </c>
      <c r="GO194" s="2">
        <f t="shared" si="179"/>
        <v>0</v>
      </c>
      <c r="GP194" s="2">
        <f t="shared" si="180"/>
        <v>0</v>
      </c>
      <c r="GQ194" s="2"/>
      <c r="GR194" s="2">
        <v>0</v>
      </c>
      <c r="GS194" s="2">
        <v>3</v>
      </c>
      <c r="GT194" s="2">
        <v>0</v>
      </c>
      <c r="GU194" s="2" t="s">
        <v>3</v>
      </c>
      <c r="GV194" s="2">
        <f t="shared" si="181"/>
        <v>0</v>
      </c>
      <c r="GW194" s="2">
        <v>1</v>
      </c>
      <c r="GX194" s="2">
        <f t="shared" si="182"/>
        <v>0</v>
      </c>
      <c r="GY194" s="2"/>
      <c r="GZ194" s="2"/>
      <c r="HA194" s="2">
        <v>0</v>
      </c>
      <c r="HB194" s="2">
        <v>0</v>
      </c>
      <c r="HC194" s="2">
        <f t="shared" si="183"/>
        <v>0</v>
      </c>
      <c r="HD194" s="2"/>
      <c r="HE194" s="2" t="s">
        <v>3</v>
      </c>
      <c r="HF194" s="2" t="s">
        <v>3</v>
      </c>
      <c r="HG194" s="2"/>
      <c r="HH194" s="2"/>
      <c r="HI194" s="2"/>
      <c r="HJ194" s="2"/>
      <c r="HK194" s="2"/>
      <c r="HL194" s="2"/>
      <c r="HM194" s="2" t="s">
        <v>3</v>
      </c>
      <c r="HN194" s="2" t="s">
        <v>3</v>
      </c>
      <c r="HO194" s="2" t="s">
        <v>3</v>
      </c>
      <c r="HP194" s="2" t="s">
        <v>3</v>
      </c>
      <c r="HQ194" s="2" t="s">
        <v>3</v>
      </c>
      <c r="HR194" s="2"/>
      <c r="HS194" s="2">
        <v>0</v>
      </c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>
        <v>0</v>
      </c>
      <c r="IL194" s="2"/>
      <c r="IM194" s="2"/>
      <c r="IN194" s="2"/>
      <c r="IO194" s="2"/>
      <c r="IP194" s="2"/>
      <c r="IQ194" s="2"/>
      <c r="IR194" s="2"/>
      <c r="IS194" s="2"/>
      <c r="IT194" s="2"/>
      <c r="IU194" s="2"/>
    </row>
    <row r="195" spans="1:255" x14ac:dyDescent="0.25">
      <c r="A195" s="3">
        <v>17</v>
      </c>
      <c r="B195" s="3">
        <v>1</v>
      </c>
      <c r="C195" s="3">
        <f>ROW(SmtRes!A388)</f>
        <v>388</v>
      </c>
      <c r="D195" s="3">
        <f>ROW(EtalonRes!A240)</f>
        <v>240</v>
      </c>
      <c r="E195" s="3" t="s">
        <v>252</v>
      </c>
      <c r="F195" s="3" t="s">
        <v>21</v>
      </c>
      <c r="G195" s="3" t="s">
        <v>22</v>
      </c>
      <c r="H195" s="3" t="s">
        <v>23</v>
      </c>
      <c r="I195" s="3">
        <f>ROUND((1+1+1+1+1+2+1+1+3+2+1+3+3+1)/100,9)</f>
        <v>0.22</v>
      </c>
      <c r="J195" s="3">
        <v>0</v>
      </c>
      <c r="K195" s="3">
        <f>ROUND((1+1+1+1+1+2+1+1+3+2+1+3+3+1)/100,9)</f>
        <v>0.22</v>
      </c>
      <c r="O195" s="3">
        <f t="shared" si="159"/>
        <v>27280.2</v>
      </c>
      <c r="P195" s="3">
        <f t="shared" si="160"/>
        <v>9526.6</v>
      </c>
      <c r="Q195" s="3">
        <f>(ROUND((ROUND((((((ET195*1.03)*1.25)*1.2))*AV195*I195),2)*BB195),2)+ROUND((ROUND(((AE195-((((EU195*1.03)*1.25)*1.2)))*AV195*I195),2)*BS195),2))</f>
        <v>520.08000000000004</v>
      </c>
      <c r="R195" s="3">
        <f>(ROUND((ROUND((((((EU195*1.03)*1.25)*1.2))*AV195*I195),2)*BS195),2)+ROUND((ROUND(((AE195-((((EU195*1.03)*1.25)*1.2)))*AV195*I195),2)*BS195),2))</f>
        <v>210.75</v>
      </c>
      <c r="S195" s="3">
        <f t="shared" si="161"/>
        <v>17233.52</v>
      </c>
      <c r="T195" s="3">
        <f t="shared" si="162"/>
        <v>0</v>
      </c>
      <c r="U195" s="3">
        <f t="shared" si="163"/>
        <v>24.924359869199996</v>
      </c>
      <c r="V195" s="3">
        <f t="shared" si="164"/>
        <v>0</v>
      </c>
      <c r="W195" s="3">
        <f t="shared" si="165"/>
        <v>0</v>
      </c>
      <c r="X195" s="3">
        <f>(ROUND((((S195+ROUND((ROUND((((((EU195*1.03)*1.25)*1.2))*AV195*I195),2)*BS195),2))*AT195)/100),2)+ROUND(((ROUND((ROUND(((AE195-((((EU195*1.03)*1.25)*1.2)))*AV195*I195),2)*BS195),2)*AT195)/100),2))</f>
        <v>19014.25</v>
      </c>
      <c r="Y195" s="3">
        <f>(ROUND((((S195+ROUND((ROUND((((((EU195*1.03)*1.25)*1.2))*AV195*I195),2)*BS195),2))*AU195)/100),2)+ROUND(((ROUND((ROUND(((AE195-((((EU195*1.03)*1.25)*1.2)))*AV195*I195),2)*BS195),2)*AU195)/100),2))</f>
        <v>10641</v>
      </c>
      <c r="AA195" s="3">
        <v>86551703</v>
      </c>
      <c r="AB195" s="3">
        <f t="shared" si="166"/>
        <v>3529.0309900000002</v>
      </c>
      <c r="AC195" s="3">
        <f>ROUND(((((ES195*1)*1)*1)),6)</f>
        <v>2078.86</v>
      </c>
      <c r="AD195" s="3">
        <f>ROUND(((((((ET195*1.03)*1.25)*1.2))-((((EU195*1.03)*1.25)*1.2)))+AE195),6)</f>
        <v>147.31575000000001</v>
      </c>
      <c r="AE195" s="3">
        <f>ROUND(((((EU195*1.03)*1.25)*1.2)),6)</f>
        <v>15.913500000000001</v>
      </c>
      <c r="AF195" s="3">
        <f>ROUND(((((EV195*1.03)*1.15)*1.2)),6)</f>
        <v>1302.8552400000001</v>
      </c>
      <c r="AG195" s="3">
        <f t="shared" si="167"/>
        <v>0</v>
      </c>
      <c r="AH195" s="3">
        <f>((((EW195*1.03)*1.15)*1.2))</f>
        <v>106.17857999999998</v>
      </c>
      <c r="AI195" s="3">
        <f>((((EX195*1.03)*1.25)*1.2))</f>
        <v>0</v>
      </c>
      <c r="AJ195" s="3">
        <f t="shared" si="168"/>
        <v>0</v>
      </c>
      <c r="AK195" s="3">
        <v>3090.81</v>
      </c>
      <c r="AL195" s="3">
        <v>2078.86</v>
      </c>
      <c r="AM195" s="3">
        <v>95.35</v>
      </c>
      <c r="AN195" s="3">
        <v>10.3</v>
      </c>
      <c r="AO195" s="3">
        <v>916.6</v>
      </c>
      <c r="AP195" s="3">
        <v>0</v>
      </c>
      <c r="AQ195" s="3">
        <v>74.7</v>
      </c>
      <c r="AR195" s="3">
        <v>0</v>
      </c>
      <c r="AS195" s="3">
        <v>0</v>
      </c>
      <c r="AT195" s="3">
        <v>109</v>
      </c>
      <c r="AU195" s="3">
        <v>61</v>
      </c>
      <c r="AV195" s="3">
        <v>1.0669999999999999</v>
      </c>
      <c r="AW195" s="3">
        <v>1</v>
      </c>
      <c r="AZ195" s="3">
        <v>1</v>
      </c>
      <c r="BA195" s="3">
        <v>56.35</v>
      </c>
      <c r="BB195" s="3">
        <v>15.04</v>
      </c>
      <c r="BC195" s="3">
        <v>20.83</v>
      </c>
      <c r="BD195" s="3" t="s">
        <v>3</v>
      </c>
      <c r="BE195" s="3" t="s">
        <v>3</v>
      </c>
      <c r="BF195" s="3" t="s">
        <v>3</v>
      </c>
      <c r="BG195" s="3" t="s">
        <v>3</v>
      </c>
      <c r="BH195" s="3">
        <v>0</v>
      </c>
      <c r="BI195" s="3">
        <v>1</v>
      </c>
      <c r="BJ195" s="3" t="s">
        <v>24</v>
      </c>
      <c r="BM195" s="3">
        <v>23</v>
      </c>
      <c r="BN195" s="3">
        <v>0</v>
      </c>
      <c r="BO195" s="3" t="s">
        <v>21</v>
      </c>
      <c r="BP195" s="3">
        <v>1</v>
      </c>
      <c r="BQ195" s="3">
        <v>30</v>
      </c>
      <c r="BR195" s="3">
        <v>0</v>
      </c>
      <c r="BS195" s="3">
        <v>56.35</v>
      </c>
      <c r="BT195" s="3">
        <v>1</v>
      </c>
      <c r="BU195" s="3">
        <v>1</v>
      </c>
      <c r="BV195" s="3">
        <v>1</v>
      </c>
      <c r="BW195" s="3">
        <v>1</v>
      </c>
      <c r="BX195" s="3">
        <v>1</v>
      </c>
      <c r="BY195" s="3" t="s">
        <v>3</v>
      </c>
      <c r="BZ195" s="3">
        <v>109</v>
      </c>
      <c r="CA195" s="3">
        <v>61</v>
      </c>
      <c r="CB195" s="3" t="s">
        <v>3</v>
      </c>
      <c r="CE195" s="3">
        <v>1566</v>
      </c>
      <c r="CF195" s="3">
        <v>0</v>
      </c>
      <c r="CG195" s="3">
        <v>0</v>
      </c>
      <c r="CM195" s="3">
        <v>0</v>
      </c>
      <c r="CN195" s="3" t="s">
        <v>961</v>
      </c>
      <c r="CO195" s="3">
        <v>0</v>
      </c>
      <c r="CP195" s="3">
        <f t="shared" si="169"/>
        <v>27280.2</v>
      </c>
      <c r="CQ195" s="3">
        <f t="shared" si="170"/>
        <v>43302.65</v>
      </c>
      <c r="CR195" s="3">
        <f>(ROUND((ROUND((((((ET195*1.03)*1.25)*1.2))*AV195*1),2)*BB195),2)+ROUND((ROUND(((AE195-((((EU195*1.03)*1.25)*1.2)))*AV195*1),2)*BS195),2))</f>
        <v>2364.14</v>
      </c>
      <c r="CS195" s="3">
        <f>(ROUND((ROUND((((((EU195*1.03)*1.25)*1.2))*AV195*1),2)*BS195),2)+ROUND((ROUND(((AE195-((((EU195*1.03)*1.25)*1.2)))*AV195*1),2)*BS195),2))</f>
        <v>956.82</v>
      </c>
      <c r="CT195" s="3">
        <f t="shared" si="171"/>
        <v>78334.95</v>
      </c>
      <c r="CU195" s="3">
        <f t="shared" si="172"/>
        <v>0</v>
      </c>
      <c r="CV195" s="3">
        <f t="shared" si="173"/>
        <v>113.29254485999998</v>
      </c>
      <c r="CW195" s="3">
        <f t="shared" si="174"/>
        <v>0</v>
      </c>
      <c r="CX195" s="3">
        <f t="shared" si="175"/>
        <v>0</v>
      </c>
      <c r="CY195" s="3">
        <f>(ROUND((((S195+ROUND((ROUND((((((EU195*1.03)*1.25)*1.2))*AV195*1),2)*BS195),2))*AT195)/100),2)+ROUND(((ROUND((ROUND(((AE195-((((EU195*1.03)*1.25)*1.2)))*AV195*1),2)*BS195),2)*AT195)/100),2))</f>
        <v>19827.47</v>
      </c>
      <c r="CZ195" s="3">
        <f>(ROUND((((S195+ROUND((ROUND((((((EU195*1.03)*1.25)*1.2))*AV195*1),2)*BS195),2))*AU195)/100),2)+ROUND(((ROUND((ROUND(((AE195-((((EU195*1.03)*1.25)*1.2)))*AV195*1),2)*BS195),2)*AU195)/100),2))</f>
        <v>11096.11</v>
      </c>
      <c r="DB195" s="3">
        <v>70</v>
      </c>
      <c r="DC195" s="3" t="s">
        <v>3</v>
      </c>
      <c r="DD195" s="3" t="s">
        <v>25</v>
      </c>
      <c r="DE195" s="3" t="s">
        <v>26</v>
      </c>
      <c r="DF195" s="3" t="s">
        <v>26</v>
      </c>
      <c r="DG195" s="3" t="s">
        <v>27</v>
      </c>
      <c r="DH195" s="3" t="s">
        <v>3</v>
      </c>
      <c r="DI195" s="3" t="s">
        <v>27</v>
      </c>
      <c r="DJ195" s="3" t="s">
        <v>26</v>
      </c>
      <c r="DK195" s="3" t="s">
        <v>3</v>
      </c>
      <c r="DL195" s="3" t="s">
        <v>3</v>
      </c>
      <c r="DM195" s="3" t="s">
        <v>3</v>
      </c>
      <c r="DN195" s="3">
        <v>0</v>
      </c>
      <c r="DO195" s="3">
        <v>0</v>
      </c>
      <c r="DP195" s="3">
        <v>1</v>
      </c>
      <c r="DQ195" s="3">
        <v>1</v>
      </c>
      <c r="DU195" s="3">
        <v>1010</v>
      </c>
      <c r="DV195" s="3" t="s">
        <v>23</v>
      </c>
      <c r="DW195" s="3" t="s">
        <v>23</v>
      </c>
      <c r="DX195" s="3">
        <v>100</v>
      </c>
      <c r="DZ195" s="3" t="s">
        <v>3</v>
      </c>
      <c r="EA195" s="3" t="s">
        <v>3</v>
      </c>
      <c r="EB195" s="3" t="s">
        <v>3</v>
      </c>
      <c r="EC195" s="3" t="s">
        <v>3</v>
      </c>
      <c r="EE195" s="3">
        <v>85635395</v>
      </c>
      <c r="EF195" s="3">
        <v>30</v>
      </c>
      <c r="EG195" s="3" t="s">
        <v>28</v>
      </c>
      <c r="EH195" s="3">
        <v>0</v>
      </c>
      <c r="EI195" s="3" t="s">
        <v>3</v>
      </c>
      <c r="EJ195" s="3">
        <v>1</v>
      </c>
      <c r="EK195" s="3">
        <v>23</v>
      </c>
      <c r="EL195" s="3" t="s">
        <v>29</v>
      </c>
      <c r="EM195" s="3" t="s">
        <v>30</v>
      </c>
      <c r="EO195" s="3" t="s">
        <v>31</v>
      </c>
      <c r="EQ195" s="3">
        <v>131072</v>
      </c>
      <c r="ER195" s="3">
        <v>3090.81</v>
      </c>
      <c r="ES195" s="3">
        <v>2078.86</v>
      </c>
      <c r="ET195" s="3">
        <v>95.35</v>
      </c>
      <c r="EU195" s="3">
        <v>10.3</v>
      </c>
      <c r="EV195" s="3">
        <v>916.6</v>
      </c>
      <c r="EW195" s="3">
        <v>74.7</v>
      </c>
      <c r="EX195" s="3">
        <v>0</v>
      </c>
      <c r="EY195" s="3">
        <v>0</v>
      </c>
      <c r="FQ195" s="3">
        <v>0</v>
      </c>
      <c r="FR195" s="3">
        <v>0</v>
      </c>
      <c r="FS195" s="3">
        <v>0</v>
      </c>
      <c r="FX195" s="3">
        <v>109</v>
      </c>
      <c r="FY195" s="3">
        <v>61</v>
      </c>
      <c r="GA195" s="3" t="s">
        <v>3</v>
      </c>
      <c r="GD195" s="3">
        <v>1</v>
      </c>
      <c r="GF195" s="3">
        <v>-468095277</v>
      </c>
      <c r="GG195" s="3">
        <v>2</v>
      </c>
      <c r="GH195" s="3">
        <v>1</v>
      </c>
      <c r="GI195" s="3">
        <v>2</v>
      </c>
      <c r="GJ195" s="3">
        <v>0</v>
      </c>
      <c r="GK195" s="3">
        <v>0</v>
      </c>
      <c r="GL195" s="3">
        <f t="shared" si="176"/>
        <v>0</v>
      </c>
      <c r="GM195" s="3">
        <f t="shared" si="177"/>
        <v>56935.45</v>
      </c>
      <c r="GN195" s="3">
        <f t="shared" si="178"/>
        <v>56935.45</v>
      </c>
      <c r="GO195" s="3">
        <f t="shared" si="179"/>
        <v>0</v>
      </c>
      <c r="GP195" s="3">
        <f t="shared" si="180"/>
        <v>0</v>
      </c>
      <c r="GR195" s="3">
        <v>0</v>
      </c>
      <c r="GS195" s="3">
        <v>3</v>
      </c>
      <c r="GT195" s="3">
        <v>0</v>
      </c>
      <c r="GU195" s="3" t="s">
        <v>3</v>
      </c>
      <c r="GV195" s="3">
        <f t="shared" si="181"/>
        <v>0</v>
      </c>
      <c r="GW195" s="3">
        <v>1</v>
      </c>
      <c r="GX195" s="3">
        <f t="shared" si="182"/>
        <v>0</v>
      </c>
      <c r="HA195" s="3">
        <v>0</v>
      </c>
      <c r="HB195" s="3">
        <v>0</v>
      </c>
      <c r="HC195" s="3">
        <f t="shared" si="183"/>
        <v>0</v>
      </c>
      <c r="HE195" s="3" t="s">
        <v>3</v>
      </c>
      <c r="HF195" s="3" t="s">
        <v>3</v>
      </c>
      <c r="HM195" s="3" t="s">
        <v>3</v>
      </c>
      <c r="HN195" s="3" t="s">
        <v>3</v>
      </c>
      <c r="HO195" s="3" t="s">
        <v>3</v>
      </c>
      <c r="HP195" s="3" t="s">
        <v>3</v>
      </c>
      <c r="HQ195" s="3" t="s">
        <v>3</v>
      </c>
      <c r="HS195" s="3">
        <v>0</v>
      </c>
      <c r="IK195" s="3">
        <v>0</v>
      </c>
    </row>
    <row r="196" spans="1:255" x14ac:dyDescent="0.25">
      <c r="A196" s="2">
        <v>18</v>
      </c>
      <c r="B196" s="2">
        <v>1</v>
      </c>
      <c r="C196" s="2">
        <v>352</v>
      </c>
      <c r="D196" s="2"/>
      <c r="E196" s="2" t="s">
        <v>253</v>
      </c>
      <c r="F196" s="2" t="s">
        <v>254</v>
      </c>
      <c r="G196" s="2" t="s">
        <v>255</v>
      </c>
      <c r="H196" s="2" t="s">
        <v>35</v>
      </c>
      <c r="I196" s="2">
        <f>I194*J196</f>
        <v>1</v>
      </c>
      <c r="J196" s="2">
        <v>4.5454545454545459</v>
      </c>
      <c r="K196" s="2">
        <v>4.5454549999999996</v>
      </c>
      <c r="L196" s="2"/>
      <c r="M196" s="2"/>
      <c r="N196" s="2"/>
      <c r="O196" s="2">
        <f t="shared" si="159"/>
        <v>652.12</v>
      </c>
      <c r="P196" s="2">
        <f t="shared" si="160"/>
        <v>652.12</v>
      </c>
      <c r="Q196" s="2">
        <f t="shared" ref="Q196:Q223" si="212">(ROUND((ROUND(((ET196)*AV196*I196),2)*BB196),2)+ROUND((ROUND(((AE196-(EU196))*AV196*I196),2)*BS196),2))</f>
        <v>0</v>
      </c>
      <c r="R196" s="2">
        <f t="shared" ref="R196:R223" si="213">(ROUND((ROUND(((EU196)*AV196*I196),2)*BS196),2)+ROUND((ROUND(((AE196-(EU196))*AV196*I196),2)*BS196),2))</f>
        <v>0</v>
      </c>
      <c r="S196" s="2">
        <f t="shared" si="161"/>
        <v>0</v>
      </c>
      <c r="T196" s="2">
        <f t="shared" si="162"/>
        <v>0</v>
      </c>
      <c r="U196" s="2">
        <f t="shared" si="163"/>
        <v>0</v>
      </c>
      <c r="V196" s="2">
        <f t="shared" si="164"/>
        <v>0</v>
      </c>
      <c r="W196" s="2">
        <f t="shared" si="165"/>
        <v>0</v>
      </c>
      <c r="X196" s="2">
        <f t="shared" ref="X196:X223" si="214">(ROUND((((S196+ROUND((ROUND(((EU196)*AV196*I196),2)*BS196),2))*AT196)/100),2)+ROUND(((ROUND((ROUND(((AE196-(EU196))*AV196*I196),2)*BS196),2)*AT196)/100),2))</f>
        <v>0</v>
      </c>
      <c r="Y196" s="2">
        <f t="shared" ref="Y196:Y223" si="215">(ROUND((((S196+ROUND((ROUND(((EU196)*AV196*I196),2)*BS196),2))*AU196)/100),2)+ROUND(((ROUND((ROUND(((AE196-(EU196))*AV196*I196),2)*BS196),2)*AU196)/100),2))</f>
        <v>0</v>
      </c>
      <c r="Z196" s="2"/>
      <c r="AA196" s="2">
        <v>86551701</v>
      </c>
      <c r="AB196" s="2">
        <f t="shared" si="166"/>
        <v>652.12</v>
      </c>
      <c r="AC196" s="2">
        <f t="shared" ref="AC196:AC223" si="216">ROUND((ES196),6)</f>
        <v>652.12</v>
      </c>
      <c r="AD196" s="2">
        <f t="shared" ref="AD196:AD223" si="217">ROUND((((ET196)-(EU196))+AE196),6)</f>
        <v>0</v>
      </c>
      <c r="AE196" s="2">
        <f t="shared" ref="AE196:AE223" si="218">ROUND((EU196),6)</f>
        <v>0</v>
      </c>
      <c r="AF196" s="2">
        <f t="shared" ref="AF196:AF223" si="219">ROUND((EV196),6)</f>
        <v>0</v>
      </c>
      <c r="AG196" s="2">
        <f t="shared" si="167"/>
        <v>0</v>
      </c>
      <c r="AH196" s="2">
        <f t="shared" ref="AH196:AH223" si="220">(EW196)</f>
        <v>0</v>
      </c>
      <c r="AI196" s="2">
        <f t="shared" ref="AI196:AI223" si="221">(EX196)</f>
        <v>0</v>
      </c>
      <c r="AJ196" s="2">
        <f t="shared" si="168"/>
        <v>0</v>
      </c>
      <c r="AK196" s="2">
        <v>652.12</v>
      </c>
      <c r="AL196" s="2">
        <v>652.12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109</v>
      </c>
      <c r="AU196" s="2">
        <v>61</v>
      </c>
      <c r="AV196" s="2">
        <v>1</v>
      </c>
      <c r="AW196" s="2">
        <v>1</v>
      </c>
      <c r="AX196" s="2"/>
      <c r="AY196" s="2"/>
      <c r="AZ196" s="2">
        <v>1</v>
      </c>
      <c r="BA196" s="2">
        <v>1</v>
      </c>
      <c r="BB196" s="2">
        <v>1</v>
      </c>
      <c r="BC196" s="2">
        <v>1</v>
      </c>
      <c r="BD196" s="2" t="s">
        <v>3</v>
      </c>
      <c r="BE196" s="2" t="s">
        <v>3</v>
      </c>
      <c r="BF196" s="2" t="s">
        <v>3</v>
      </c>
      <c r="BG196" s="2" t="s">
        <v>3</v>
      </c>
      <c r="BH196" s="2">
        <v>3</v>
      </c>
      <c r="BI196" s="2">
        <v>1</v>
      </c>
      <c r="BJ196" s="2" t="s">
        <v>3</v>
      </c>
      <c r="BK196" s="2"/>
      <c r="BL196" s="2"/>
      <c r="BM196" s="2">
        <v>23</v>
      </c>
      <c r="BN196" s="2">
        <v>0</v>
      </c>
      <c r="BO196" s="2" t="s">
        <v>3</v>
      </c>
      <c r="BP196" s="2">
        <v>0</v>
      </c>
      <c r="BQ196" s="2">
        <v>30</v>
      </c>
      <c r="BR196" s="2">
        <v>0</v>
      </c>
      <c r="BS196" s="2">
        <v>1</v>
      </c>
      <c r="BT196" s="2">
        <v>1</v>
      </c>
      <c r="BU196" s="2">
        <v>1</v>
      </c>
      <c r="BV196" s="2">
        <v>1</v>
      </c>
      <c r="BW196" s="2">
        <v>1</v>
      </c>
      <c r="BX196" s="2">
        <v>1</v>
      </c>
      <c r="BY196" s="2" t="s">
        <v>3</v>
      </c>
      <c r="BZ196" s="2">
        <v>109</v>
      </c>
      <c r="CA196" s="2">
        <v>61</v>
      </c>
      <c r="CB196" s="2" t="s">
        <v>3</v>
      </c>
      <c r="CC196" s="2"/>
      <c r="CD196" s="2"/>
      <c r="CE196" s="2">
        <v>1566</v>
      </c>
      <c r="CF196" s="2">
        <v>0</v>
      </c>
      <c r="CG196" s="2">
        <v>0</v>
      </c>
      <c r="CH196" s="2"/>
      <c r="CI196" s="2"/>
      <c r="CJ196" s="2"/>
      <c r="CK196" s="2"/>
      <c r="CL196" s="2"/>
      <c r="CM196" s="2">
        <v>0</v>
      </c>
      <c r="CN196" s="2" t="s">
        <v>3</v>
      </c>
      <c r="CO196" s="2">
        <v>0</v>
      </c>
      <c r="CP196" s="2">
        <f t="shared" si="169"/>
        <v>652.12</v>
      </c>
      <c r="CQ196" s="2">
        <f t="shared" si="170"/>
        <v>652.12</v>
      </c>
      <c r="CR196" s="2">
        <f t="shared" ref="CR196:CR223" si="222">(ROUND((ROUND(((ET196)*AV196*1),2)*BB196),2)+ROUND((ROUND(((AE196-(EU196))*AV196*1),2)*BS196),2))</f>
        <v>0</v>
      </c>
      <c r="CS196" s="2">
        <f t="shared" ref="CS196:CS223" si="223">(ROUND((ROUND(((EU196)*AV196*1),2)*BS196),2)+ROUND((ROUND(((AE196-(EU196))*AV196*1),2)*BS196),2))</f>
        <v>0</v>
      </c>
      <c r="CT196" s="2">
        <f t="shared" si="171"/>
        <v>0</v>
      </c>
      <c r="CU196" s="2">
        <f t="shared" si="172"/>
        <v>0</v>
      </c>
      <c r="CV196" s="2">
        <f t="shared" si="173"/>
        <v>0</v>
      </c>
      <c r="CW196" s="2">
        <f t="shared" si="174"/>
        <v>0</v>
      </c>
      <c r="CX196" s="2">
        <f t="shared" si="175"/>
        <v>0</v>
      </c>
      <c r="CY196" s="2">
        <f t="shared" ref="CY196:CY223" si="224">(ROUND((((S196+ROUND((ROUND(((EU196)*AV196*1),2)*BS196),2))*AT196)/100),2)+ROUND(((ROUND((ROUND(((AE196-(EU196))*AV196*1),2)*BS196),2)*AT196)/100),2))</f>
        <v>0</v>
      </c>
      <c r="CZ196" s="2">
        <f t="shared" ref="CZ196:CZ223" si="225">(ROUND((((S196+ROUND((ROUND(((EU196)*AV196*1),2)*BS196),2))*AU196)/100),2)+ROUND(((ROUND((ROUND(((AE196-(EU196))*AV196*1),2)*BS196),2)*AU196)/100),2))</f>
        <v>0</v>
      </c>
      <c r="DA196" s="2"/>
      <c r="DB196" s="2"/>
      <c r="DC196" s="2" t="s">
        <v>3</v>
      </c>
      <c r="DD196" s="2" t="s">
        <v>3</v>
      </c>
      <c r="DE196" s="2" t="s">
        <v>3</v>
      </c>
      <c r="DF196" s="2" t="s">
        <v>3</v>
      </c>
      <c r="DG196" s="2" t="s">
        <v>3</v>
      </c>
      <c r="DH196" s="2" t="s">
        <v>3</v>
      </c>
      <c r="DI196" s="2" t="s">
        <v>3</v>
      </c>
      <c r="DJ196" s="2" t="s">
        <v>3</v>
      </c>
      <c r="DK196" s="2" t="s">
        <v>3</v>
      </c>
      <c r="DL196" s="2" t="s">
        <v>3</v>
      </c>
      <c r="DM196" s="2" t="s">
        <v>3</v>
      </c>
      <c r="DN196" s="2">
        <v>0</v>
      </c>
      <c r="DO196" s="2">
        <v>0</v>
      </c>
      <c r="DP196" s="2">
        <v>1</v>
      </c>
      <c r="DQ196" s="2">
        <v>1</v>
      </c>
      <c r="DR196" s="2"/>
      <c r="DS196" s="2"/>
      <c r="DT196" s="2"/>
      <c r="DU196" s="2">
        <v>1010</v>
      </c>
      <c r="DV196" s="2" t="s">
        <v>35</v>
      </c>
      <c r="DW196" s="2" t="s">
        <v>35</v>
      </c>
      <c r="DX196" s="2">
        <v>1</v>
      </c>
      <c r="DY196" s="2"/>
      <c r="DZ196" s="2" t="s">
        <v>3</v>
      </c>
      <c r="EA196" s="2" t="s">
        <v>3</v>
      </c>
      <c r="EB196" s="2" t="s">
        <v>3</v>
      </c>
      <c r="EC196" s="2" t="s">
        <v>3</v>
      </c>
      <c r="ED196" s="2"/>
      <c r="EE196" s="2">
        <v>85635395</v>
      </c>
      <c r="EF196" s="2">
        <v>30</v>
      </c>
      <c r="EG196" s="2" t="s">
        <v>28</v>
      </c>
      <c r="EH196" s="2">
        <v>0</v>
      </c>
      <c r="EI196" s="2" t="s">
        <v>3</v>
      </c>
      <c r="EJ196" s="2">
        <v>1</v>
      </c>
      <c r="EK196" s="2">
        <v>23</v>
      </c>
      <c r="EL196" s="2" t="s">
        <v>29</v>
      </c>
      <c r="EM196" s="2" t="s">
        <v>30</v>
      </c>
      <c r="EN196" s="2"/>
      <c r="EO196" s="2" t="s">
        <v>3</v>
      </c>
      <c r="EP196" s="2"/>
      <c r="EQ196" s="2">
        <v>0</v>
      </c>
      <c r="ER196" s="2">
        <v>0</v>
      </c>
      <c r="ES196" s="2">
        <v>652.12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>
        <v>0</v>
      </c>
      <c r="FR196" s="2">
        <v>0</v>
      </c>
      <c r="FS196" s="2">
        <v>0</v>
      </c>
      <c r="FT196" s="2"/>
      <c r="FU196" s="2"/>
      <c r="FV196" s="2"/>
      <c r="FW196" s="2"/>
      <c r="FX196" s="2">
        <v>109</v>
      </c>
      <c r="FY196" s="2">
        <v>61</v>
      </c>
      <c r="FZ196" s="2"/>
      <c r="GA196" s="2" t="s">
        <v>256</v>
      </c>
      <c r="GB196" s="2"/>
      <c r="GC196" s="2"/>
      <c r="GD196" s="2">
        <v>1</v>
      </c>
      <c r="GE196" s="2"/>
      <c r="GF196" s="2">
        <v>1790297598</v>
      </c>
      <c r="GG196" s="2">
        <v>2</v>
      </c>
      <c r="GH196" s="2">
        <v>4</v>
      </c>
      <c r="GI196" s="2">
        <v>-2</v>
      </c>
      <c r="GJ196" s="2">
        <v>0</v>
      </c>
      <c r="GK196" s="2">
        <v>0</v>
      </c>
      <c r="GL196" s="2">
        <f t="shared" si="176"/>
        <v>0</v>
      </c>
      <c r="GM196" s="2">
        <f t="shared" si="177"/>
        <v>652.12</v>
      </c>
      <c r="GN196" s="2">
        <f t="shared" si="178"/>
        <v>652.12</v>
      </c>
      <c r="GO196" s="2">
        <f t="shared" si="179"/>
        <v>0</v>
      </c>
      <c r="GP196" s="2">
        <f t="shared" si="180"/>
        <v>0</v>
      </c>
      <c r="GQ196" s="2"/>
      <c r="GR196" s="2">
        <v>0</v>
      </c>
      <c r="GS196" s="2">
        <v>2</v>
      </c>
      <c r="GT196" s="2">
        <v>0</v>
      </c>
      <c r="GU196" s="2" t="s">
        <v>3</v>
      </c>
      <c r="GV196" s="2">
        <f t="shared" si="181"/>
        <v>0</v>
      </c>
      <c r="GW196" s="2">
        <v>1</v>
      </c>
      <c r="GX196" s="2">
        <f t="shared" si="182"/>
        <v>0</v>
      </c>
      <c r="GY196" s="2"/>
      <c r="GZ196" s="2"/>
      <c r="HA196" s="2">
        <v>0</v>
      </c>
      <c r="HB196" s="2">
        <v>0</v>
      </c>
      <c r="HC196" s="2">
        <f t="shared" si="183"/>
        <v>0</v>
      </c>
      <c r="HD196" s="2"/>
      <c r="HE196" s="2" t="s">
        <v>37</v>
      </c>
      <c r="HF196" s="2" t="s">
        <v>38</v>
      </c>
      <c r="HG196" s="2"/>
      <c r="HH196" s="2"/>
      <c r="HI196" s="2"/>
      <c r="HJ196" s="2"/>
      <c r="HK196" s="2"/>
      <c r="HL196" s="2"/>
      <c r="HM196" s="2" t="s">
        <v>3</v>
      </c>
      <c r="HN196" s="2" t="s">
        <v>3</v>
      </c>
      <c r="HO196" s="2" t="s">
        <v>3</v>
      </c>
      <c r="HP196" s="2" t="s">
        <v>3</v>
      </c>
      <c r="HQ196" s="2" t="s">
        <v>3</v>
      </c>
      <c r="HR196" s="2"/>
      <c r="HS196" s="2">
        <v>0</v>
      </c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>
        <v>0</v>
      </c>
      <c r="IL196" s="2"/>
      <c r="IM196" s="2"/>
      <c r="IN196" s="2"/>
      <c r="IO196" s="2"/>
      <c r="IP196" s="2"/>
      <c r="IQ196" s="2"/>
      <c r="IR196" s="2"/>
      <c r="IS196" s="2"/>
      <c r="IT196" s="2"/>
      <c r="IU196" s="2"/>
    </row>
    <row r="197" spans="1:255" x14ac:dyDescent="0.25">
      <c r="A197" s="3">
        <v>18</v>
      </c>
      <c r="B197" s="3">
        <v>1</v>
      </c>
      <c r="C197" s="3">
        <v>375</v>
      </c>
      <c r="E197" s="3" t="s">
        <v>253</v>
      </c>
      <c r="F197" s="3" t="s">
        <v>254</v>
      </c>
      <c r="G197" s="3" t="s">
        <v>255</v>
      </c>
      <c r="H197" s="3" t="s">
        <v>35</v>
      </c>
      <c r="I197" s="3">
        <f>I195*J197</f>
        <v>1</v>
      </c>
      <c r="J197" s="3">
        <v>4.5454545454545459</v>
      </c>
      <c r="K197" s="3">
        <v>4.5454549999999996</v>
      </c>
      <c r="O197" s="3">
        <f t="shared" si="159"/>
        <v>6416.86</v>
      </c>
      <c r="P197" s="3">
        <f t="shared" si="160"/>
        <v>6416.86</v>
      </c>
      <c r="Q197" s="3">
        <f t="shared" si="212"/>
        <v>0</v>
      </c>
      <c r="R197" s="3">
        <f t="shared" si="213"/>
        <v>0</v>
      </c>
      <c r="S197" s="3">
        <f t="shared" si="161"/>
        <v>0</v>
      </c>
      <c r="T197" s="3">
        <f t="shared" si="162"/>
        <v>0</v>
      </c>
      <c r="U197" s="3">
        <f t="shared" si="163"/>
        <v>0</v>
      </c>
      <c r="V197" s="3">
        <f t="shared" si="164"/>
        <v>0</v>
      </c>
      <c r="W197" s="3">
        <f t="shared" si="165"/>
        <v>0</v>
      </c>
      <c r="X197" s="3">
        <f t="shared" si="214"/>
        <v>0</v>
      </c>
      <c r="Y197" s="3">
        <f t="shared" si="215"/>
        <v>0</v>
      </c>
      <c r="AA197" s="3">
        <v>86551703</v>
      </c>
      <c r="AB197" s="3">
        <f t="shared" si="166"/>
        <v>652.12</v>
      </c>
      <c r="AC197" s="3">
        <f t="shared" si="216"/>
        <v>652.12</v>
      </c>
      <c r="AD197" s="3">
        <f t="shared" si="217"/>
        <v>0</v>
      </c>
      <c r="AE197" s="3">
        <f t="shared" si="218"/>
        <v>0</v>
      </c>
      <c r="AF197" s="3">
        <f t="shared" si="219"/>
        <v>0</v>
      </c>
      <c r="AG197" s="3">
        <f t="shared" si="167"/>
        <v>0</v>
      </c>
      <c r="AH197" s="3">
        <f t="shared" si="220"/>
        <v>0</v>
      </c>
      <c r="AI197" s="3">
        <f t="shared" si="221"/>
        <v>0</v>
      </c>
      <c r="AJ197" s="3">
        <f t="shared" si="168"/>
        <v>0</v>
      </c>
      <c r="AK197" s="3">
        <v>652.12</v>
      </c>
      <c r="AL197" s="3">
        <v>652.12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109</v>
      </c>
      <c r="AU197" s="3">
        <v>61</v>
      </c>
      <c r="AV197" s="3">
        <v>1</v>
      </c>
      <c r="AW197" s="3">
        <v>1</v>
      </c>
      <c r="AZ197" s="3">
        <v>1</v>
      </c>
      <c r="BA197" s="3">
        <v>1</v>
      </c>
      <c r="BB197" s="3">
        <v>1</v>
      </c>
      <c r="BC197" s="3">
        <v>9.84</v>
      </c>
      <c r="BD197" s="3" t="s">
        <v>3</v>
      </c>
      <c r="BE197" s="3" t="s">
        <v>3</v>
      </c>
      <c r="BF197" s="3" t="s">
        <v>3</v>
      </c>
      <c r="BG197" s="3" t="s">
        <v>3</v>
      </c>
      <c r="BH197" s="3">
        <v>3</v>
      </c>
      <c r="BI197" s="3">
        <v>1</v>
      </c>
      <c r="BJ197" s="3" t="s">
        <v>3</v>
      </c>
      <c r="BM197" s="3">
        <v>23</v>
      </c>
      <c r="BN197" s="3">
        <v>0</v>
      </c>
      <c r="BO197" s="3" t="s">
        <v>3</v>
      </c>
      <c r="BP197" s="3">
        <v>0</v>
      </c>
      <c r="BQ197" s="3">
        <v>30</v>
      </c>
      <c r="BR197" s="3">
        <v>0</v>
      </c>
      <c r="BS197" s="3">
        <v>1</v>
      </c>
      <c r="BT197" s="3">
        <v>1</v>
      </c>
      <c r="BU197" s="3">
        <v>1</v>
      </c>
      <c r="BV197" s="3">
        <v>1</v>
      </c>
      <c r="BW197" s="3">
        <v>1</v>
      </c>
      <c r="BX197" s="3">
        <v>1</v>
      </c>
      <c r="BY197" s="3" t="s">
        <v>3</v>
      </c>
      <c r="BZ197" s="3">
        <v>109</v>
      </c>
      <c r="CA197" s="3">
        <v>61</v>
      </c>
      <c r="CB197" s="3" t="s">
        <v>3</v>
      </c>
      <c r="CE197" s="3">
        <v>1566</v>
      </c>
      <c r="CF197" s="3">
        <v>0</v>
      </c>
      <c r="CG197" s="3">
        <v>0</v>
      </c>
      <c r="CM197" s="3">
        <v>0</v>
      </c>
      <c r="CN197" s="3" t="s">
        <v>3</v>
      </c>
      <c r="CO197" s="3">
        <v>0</v>
      </c>
      <c r="CP197" s="3">
        <f t="shared" si="169"/>
        <v>6416.86</v>
      </c>
      <c r="CQ197" s="3">
        <f t="shared" si="170"/>
        <v>6416.86</v>
      </c>
      <c r="CR197" s="3">
        <f t="shared" si="222"/>
        <v>0</v>
      </c>
      <c r="CS197" s="3">
        <f t="shared" si="223"/>
        <v>0</v>
      </c>
      <c r="CT197" s="3">
        <f t="shared" si="171"/>
        <v>0</v>
      </c>
      <c r="CU197" s="3">
        <f t="shared" si="172"/>
        <v>0</v>
      </c>
      <c r="CV197" s="3">
        <f t="shared" si="173"/>
        <v>0</v>
      </c>
      <c r="CW197" s="3">
        <f t="shared" si="174"/>
        <v>0</v>
      </c>
      <c r="CX197" s="3">
        <f t="shared" si="175"/>
        <v>0</v>
      </c>
      <c r="CY197" s="3">
        <f t="shared" si="224"/>
        <v>0</v>
      </c>
      <c r="CZ197" s="3">
        <f t="shared" si="225"/>
        <v>0</v>
      </c>
      <c r="DC197" s="3" t="s">
        <v>3</v>
      </c>
      <c r="DD197" s="3" t="s">
        <v>3</v>
      </c>
      <c r="DE197" s="3" t="s">
        <v>3</v>
      </c>
      <c r="DF197" s="3" t="s">
        <v>3</v>
      </c>
      <c r="DG197" s="3" t="s">
        <v>3</v>
      </c>
      <c r="DH197" s="3" t="s">
        <v>3</v>
      </c>
      <c r="DI197" s="3" t="s">
        <v>3</v>
      </c>
      <c r="DJ197" s="3" t="s">
        <v>3</v>
      </c>
      <c r="DK197" s="3" t="s">
        <v>3</v>
      </c>
      <c r="DL197" s="3" t="s">
        <v>3</v>
      </c>
      <c r="DM197" s="3" t="s">
        <v>3</v>
      </c>
      <c r="DN197" s="3">
        <v>0</v>
      </c>
      <c r="DO197" s="3">
        <v>0</v>
      </c>
      <c r="DP197" s="3">
        <v>1</v>
      </c>
      <c r="DQ197" s="3">
        <v>1</v>
      </c>
      <c r="DU197" s="3">
        <v>1010</v>
      </c>
      <c r="DV197" s="3" t="s">
        <v>35</v>
      </c>
      <c r="DW197" s="3" t="s">
        <v>35</v>
      </c>
      <c r="DX197" s="3">
        <v>1</v>
      </c>
      <c r="DZ197" s="3" t="s">
        <v>3</v>
      </c>
      <c r="EA197" s="3" t="s">
        <v>3</v>
      </c>
      <c r="EB197" s="3" t="s">
        <v>3</v>
      </c>
      <c r="EC197" s="3" t="s">
        <v>3</v>
      </c>
      <c r="EE197" s="3">
        <v>85635395</v>
      </c>
      <c r="EF197" s="3">
        <v>30</v>
      </c>
      <c r="EG197" s="3" t="s">
        <v>28</v>
      </c>
      <c r="EH197" s="3">
        <v>0</v>
      </c>
      <c r="EI197" s="3" t="s">
        <v>3</v>
      </c>
      <c r="EJ197" s="3">
        <v>1</v>
      </c>
      <c r="EK197" s="3">
        <v>23</v>
      </c>
      <c r="EL197" s="3" t="s">
        <v>29</v>
      </c>
      <c r="EM197" s="3" t="s">
        <v>30</v>
      </c>
      <c r="EO197" s="3" t="s">
        <v>3</v>
      </c>
      <c r="EQ197" s="3">
        <v>0</v>
      </c>
      <c r="ER197" s="3">
        <v>652.12</v>
      </c>
      <c r="ES197" s="3">
        <v>652.12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Z197" s="3">
        <v>5</v>
      </c>
      <c r="FC197" s="3">
        <v>1</v>
      </c>
      <c r="FD197" s="3">
        <v>18</v>
      </c>
      <c r="FF197" s="3">
        <v>7675</v>
      </c>
      <c r="FQ197" s="3">
        <v>0</v>
      </c>
      <c r="FR197" s="3">
        <v>0</v>
      </c>
      <c r="FS197" s="3">
        <v>0</v>
      </c>
      <c r="FX197" s="3">
        <v>109</v>
      </c>
      <c r="FY197" s="3">
        <v>61</v>
      </c>
      <c r="GA197" s="3" t="s">
        <v>256</v>
      </c>
      <c r="GD197" s="3">
        <v>1</v>
      </c>
      <c r="GF197" s="3">
        <v>1790297598</v>
      </c>
      <c r="GG197" s="3">
        <v>2</v>
      </c>
      <c r="GH197" s="3">
        <v>3</v>
      </c>
      <c r="GI197" s="3">
        <v>5</v>
      </c>
      <c r="GJ197" s="3">
        <v>0</v>
      </c>
      <c r="GK197" s="3">
        <v>0</v>
      </c>
      <c r="GL197" s="3">
        <f t="shared" si="176"/>
        <v>0</v>
      </c>
      <c r="GM197" s="3">
        <f t="shared" si="177"/>
        <v>6416.86</v>
      </c>
      <c r="GN197" s="3">
        <f t="shared" si="178"/>
        <v>6416.86</v>
      </c>
      <c r="GO197" s="3">
        <f t="shared" si="179"/>
        <v>0</v>
      </c>
      <c r="GP197" s="3">
        <f t="shared" si="180"/>
        <v>0</v>
      </c>
      <c r="GR197" s="3">
        <v>1</v>
      </c>
      <c r="GS197" s="3">
        <v>1</v>
      </c>
      <c r="GT197" s="3">
        <v>0</v>
      </c>
      <c r="GU197" s="3" t="s">
        <v>3</v>
      </c>
      <c r="GV197" s="3">
        <f t="shared" si="181"/>
        <v>0</v>
      </c>
      <c r="GW197" s="3">
        <v>1</v>
      </c>
      <c r="GX197" s="3">
        <f t="shared" si="182"/>
        <v>0</v>
      </c>
      <c r="HA197" s="3">
        <v>0</v>
      </c>
      <c r="HB197" s="3">
        <v>0</v>
      </c>
      <c r="HC197" s="3">
        <f t="shared" si="183"/>
        <v>0</v>
      </c>
      <c r="HE197" s="3" t="s">
        <v>37</v>
      </c>
      <c r="HF197" s="3" t="s">
        <v>38</v>
      </c>
      <c r="HM197" s="3" t="s">
        <v>3</v>
      </c>
      <c r="HN197" s="3" t="s">
        <v>3</v>
      </c>
      <c r="HO197" s="3" t="s">
        <v>3</v>
      </c>
      <c r="HP197" s="3" t="s">
        <v>3</v>
      </c>
      <c r="HQ197" s="3" t="s">
        <v>3</v>
      </c>
      <c r="HS197" s="3">
        <v>0</v>
      </c>
      <c r="IK197" s="3">
        <v>0</v>
      </c>
    </row>
    <row r="198" spans="1:255" x14ac:dyDescent="0.25">
      <c r="A198" s="2">
        <v>18</v>
      </c>
      <c r="B198" s="2">
        <v>1</v>
      </c>
      <c r="C198" s="2">
        <v>353</v>
      </c>
      <c r="D198" s="2"/>
      <c r="E198" s="2" t="s">
        <v>257</v>
      </c>
      <c r="F198" s="2" t="s">
        <v>258</v>
      </c>
      <c r="G198" s="2" t="s">
        <v>259</v>
      </c>
      <c r="H198" s="2" t="s">
        <v>35</v>
      </c>
      <c r="I198" s="2">
        <f>I194*J198</f>
        <v>1</v>
      </c>
      <c r="J198" s="2">
        <v>4.5454545454545459</v>
      </c>
      <c r="K198" s="2">
        <v>4.5454549999999996</v>
      </c>
      <c r="L198" s="2"/>
      <c r="M198" s="2"/>
      <c r="N198" s="2"/>
      <c r="O198" s="2">
        <f t="shared" si="159"/>
        <v>724.59</v>
      </c>
      <c r="P198" s="2">
        <f t="shared" si="160"/>
        <v>724.59</v>
      </c>
      <c r="Q198" s="2">
        <f t="shared" si="212"/>
        <v>0</v>
      </c>
      <c r="R198" s="2">
        <f t="shared" si="213"/>
        <v>0</v>
      </c>
      <c r="S198" s="2">
        <f t="shared" si="161"/>
        <v>0</v>
      </c>
      <c r="T198" s="2">
        <f t="shared" si="162"/>
        <v>0</v>
      </c>
      <c r="U198" s="2">
        <f t="shared" si="163"/>
        <v>0</v>
      </c>
      <c r="V198" s="2">
        <f t="shared" si="164"/>
        <v>0</v>
      </c>
      <c r="W198" s="2">
        <f t="shared" si="165"/>
        <v>0</v>
      </c>
      <c r="X198" s="2">
        <f t="shared" si="214"/>
        <v>0</v>
      </c>
      <c r="Y198" s="2">
        <f t="shared" si="215"/>
        <v>0</v>
      </c>
      <c r="Z198" s="2"/>
      <c r="AA198" s="2">
        <v>86551701</v>
      </c>
      <c r="AB198" s="2">
        <f t="shared" si="166"/>
        <v>724.59</v>
      </c>
      <c r="AC198" s="2">
        <f t="shared" si="216"/>
        <v>724.59</v>
      </c>
      <c r="AD198" s="2">
        <f t="shared" si="217"/>
        <v>0</v>
      </c>
      <c r="AE198" s="2">
        <f t="shared" si="218"/>
        <v>0</v>
      </c>
      <c r="AF198" s="2">
        <f t="shared" si="219"/>
        <v>0</v>
      </c>
      <c r="AG198" s="2">
        <f t="shared" si="167"/>
        <v>0</v>
      </c>
      <c r="AH198" s="2">
        <f t="shared" si="220"/>
        <v>0</v>
      </c>
      <c r="AI198" s="2">
        <f t="shared" si="221"/>
        <v>0</v>
      </c>
      <c r="AJ198" s="2">
        <f t="shared" si="168"/>
        <v>0</v>
      </c>
      <c r="AK198" s="2">
        <v>724.59</v>
      </c>
      <c r="AL198" s="2">
        <v>724.59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109</v>
      </c>
      <c r="AU198" s="2">
        <v>61</v>
      </c>
      <c r="AV198" s="2">
        <v>1</v>
      </c>
      <c r="AW198" s="2">
        <v>1</v>
      </c>
      <c r="AX198" s="2"/>
      <c r="AY198" s="2"/>
      <c r="AZ198" s="2">
        <v>1</v>
      </c>
      <c r="BA198" s="2">
        <v>1</v>
      </c>
      <c r="BB198" s="2">
        <v>1</v>
      </c>
      <c r="BC198" s="2">
        <v>1</v>
      </c>
      <c r="BD198" s="2" t="s">
        <v>3</v>
      </c>
      <c r="BE198" s="2" t="s">
        <v>3</v>
      </c>
      <c r="BF198" s="2" t="s">
        <v>3</v>
      </c>
      <c r="BG198" s="2" t="s">
        <v>3</v>
      </c>
      <c r="BH198" s="2">
        <v>3</v>
      </c>
      <c r="BI198" s="2">
        <v>1</v>
      </c>
      <c r="BJ198" s="2" t="s">
        <v>3</v>
      </c>
      <c r="BK198" s="2"/>
      <c r="BL198" s="2"/>
      <c r="BM198" s="2">
        <v>23</v>
      </c>
      <c r="BN198" s="2">
        <v>0</v>
      </c>
      <c r="BO198" s="2" t="s">
        <v>3</v>
      </c>
      <c r="BP198" s="2">
        <v>0</v>
      </c>
      <c r="BQ198" s="2">
        <v>30</v>
      </c>
      <c r="BR198" s="2">
        <v>0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 t="s">
        <v>3</v>
      </c>
      <c r="BZ198" s="2">
        <v>109</v>
      </c>
      <c r="CA198" s="2">
        <v>61</v>
      </c>
      <c r="CB198" s="2" t="s">
        <v>3</v>
      </c>
      <c r="CC198" s="2"/>
      <c r="CD198" s="2"/>
      <c r="CE198" s="2">
        <v>1566</v>
      </c>
      <c r="CF198" s="2">
        <v>0</v>
      </c>
      <c r="CG198" s="2">
        <v>0</v>
      </c>
      <c r="CH198" s="2"/>
      <c r="CI198" s="2"/>
      <c r="CJ198" s="2"/>
      <c r="CK198" s="2"/>
      <c r="CL198" s="2"/>
      <c r="CM198" s="2">
        <v>0</v>
      </c>
      <c r="CN198" s="2" t="s">
        <v>3</v>
      </c>
      <c r="CO198" s="2">
        <v>0</v>
      </c>
      <c r="CP198" s="2">
        <f t="shared" si="169"/>
        <v>724.59</v>
      </c>
      <c r="CQ198" s="2">
        <f t="shared" si="170"/>
        <v>724.59</v>
      </c>
      <c r="CR198" s="2">
        <f t="shared" si="222"/>
        <v>0</v>
      </c>
      <c r="CS198" s="2">
        <f t="shared" si="223"/>
        <v>0</v>
      </c>
      <c r="CT198" s="2">
        <f t="shared" si="171"/>
        <v>0</v>
      </c>
      <c r="CU198" s="2">
        <f t="shared" si="172"/>
        <v>0</v>
      </c>
      <c r="CV198" s="2">
        <f t="shared" si="173"/>
        <v>0</v>
      </c>
      <c r="CW198" s="2">
        <f t="shared" si="174"/>
        <v>0</v>
      </c>
      <c r="CX198" s="2">
        <f t="shared" si="175"/>
        <v>0</v>
      </c>
      <c r="CY198" s="2">
        <f t="shared" si="224"/>
        <v>0</v>
      </c>
      <c r="CZ198" s="2">
        <f t="shared" si="225"/>
        <v>0</v>
      </c>
      <c r="DA198" s="2"/>
      <c r="DB198" s="2"/>
      <c r="DC198" s="2" t="s">
        <v>3</v>
      </c>
      <c r="DD198" s="2" t="s">
        <v>3</v>
      </c>
      <c r="DE198" s="2" t="s">
        <v>3</v>
      </c>
      <c r="DF198" s="2" t="s">
        <v>3</v>
      </c>
      <c r="DG198" s="2" t="s">
        <v>3</v>
      </c>
      <c r="DH198" s="2" t="s">
        <v>3</v>
      </c>
      <c r="DI198" s="2" t="s">
        <v>3</v>
      </c>
      <c r="DJ198" s="2" t="s">
        <v>3</v>
      </c>
      <c r="DK198" s="2" t="s">
        <v>3</v>
      </c>
      <c r="DL198" s="2" t="s">
        <v>3</v>
      </c>
      <c r="DM198" s="2" t="s">
        <v>3</v>
      </c>
      <c r="DN198" s="2">
        <v>0</v>
      </c>
      <c r="DO198" s="2">
        <v>0</v>
      </c>
      <c r="DP198" s="2">
        <v>1</v>
      </c>
      <c r="DQ198" s="2">
        <v>1</v>
      </c>
      <c r="DR198" s="2"/>
      <c r="DS198" s="2"/>
      <c r="DT198" s="2"/>
      <c r="DU198" s="2">
        <v>1010</v>
      </c>
      <c r="DV198" s="2" t="s">
        <v>35</v>
      </c>
      <c r="DW198" s="2" t="s">
        <v>35</v>
      </c>
      <c r="DX198" s="2">
        <v>1</v>
      </c>
      <c r="DY198" s="2"/>
      <c r="DZ198" s="2" t="s">
        <v>3</v>
      </c>
      <c r="EA198" s="2" t="s">
        <v>3</v>
      </c>
      <c r="EB198" s="2" t="s">
        <v>3</v>
      </c>
      <c r="EC198" s="2" t="s">
        <v>3</v>
      </c>
      <c r="ED198" s="2"/>
      <c r="EE198" s="2">
        <v>85635395</v>
      </c>
      <c r="EF198" s="2">
        <v>30</v>
      </c>
      <c r="EG198" s="2" t="s">
        <v>28</v>
      </c>
      <c r="EH198" s="2">
        <v>0</v>
      </c>
      <c r="EI198" s="2" t="s">
        <v>3</v>
      </c>
      <c r="EJ198" s="2">
        <v>1</v>
      </c>
      <c r="EK198" s="2">
        <v>23</v>
      </c>
      <c r="EL198" s="2" t="s">
        <v>29</v>
      </c>
      <c r="EM198" s="2" t="s">
        <v>30</v>
      </c>
      <c r="EN198" s="2"/>
      <c r="EO198" s="2" t="s">
        <v>3</v>
      </c>
      <c r="EP198" s="2"/>
      <c r="EQ198" s="2">
        <v>0</v>
      </c>
      <c r="ER198" s="2">
        <v>0</v>
      </c>
      <c r="ES198" s="2">
        <v>724.59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>
        <v>0</v>
      </c>
      <c r="FR198" s="2">
        <v>0</v>
      </c>
      <c r="FS198" s="2">
        <v>0</v>
      </c>
      <c r="FT198" s="2"/>
      <c r="FU198" s="2"/>
      <c r="FV198" s="2"/>
      <c r="FW198" s="2"/>
      <c r="FX198" s="2">
        <v>109</v>
      </c>
      <c r="FY198" s="2">
        <v>61</v>
      </c>
      <c r="FZ198" s="2"/>
      <c r="GA198" s="2" t="s">
        <v>260</v>
      </c>
      <c r="GB198" s="2"/>
      <c r="GC198" s="2"/>
      <c r="GD198" s="2">
        <v>1</v>
      </c>
      <c r="GE198" s="2"/>
      <c r="GF198" s="2">
        <v>-2074369263</v>
      </c>
      <c r="GG198" s="2">
        <v>2</v>
      </c>
      <c r="GH198" s="2">
        <v>4</v>
      </c>
      <c r="GI198" s="2">
        <v>-2</v>
      </c>
      <c r="GJ198" s="2">
        <v>0</v>
      </c>
      <c r="GK198" s="2">
        <v>0</v>
      </c>
      <c r="GL198" s="2">
        <f t="shared" si="176"/>
        <v>0</v>
      </c>
      <c r="GM198" s="2">
        <f t="shared" si="177"/>
        <v>724.59</v>
      </c>
      <c r="GN198" s="2">
        <f t="shared" si="178"/>
        <v>724.59</v>
      </c>
      <c r="GO198" s="2">
        <f t="shared" si="179"/>
        <v>0</v>
      </c>
      <c r="GP198" s="2">
        <f t="shared" si="180"/>
        <v>0</v>
      </c>
      <c r="GQ198" s="2"/>
      <c r="GR198" s="2">
        <v>0</v>
      </c>
      <c r="GS198" s="2">
        <v>2</v>
      </c>
      <c r="GT198" s="2">
        <v>0</v>
      </c>
      <c r="GU198" s="2" t="s">
        <v>3</v>
      </c>
      <c r="GV198" s="2">
        <f t="shared" si="181"/>
        <v>0</v>
      </c>
      <c r="GW198" s="2">
        <v>1</v>
      </c>
      <c r="GX198" s="2">
        <f t="shared" si="182"/>
        <v>0</v>
      </c>
      <c r="GY198" s="2"/>
      <c r="GZ198" s="2"/>
      <c r="HA198" s="2">
        <v>0</v>
      </c>
      <c r="HB198" s="2">
        <v>0</v>
      </c>
      <c r="HC198" s="2">
        <f t="shared" si="183"/>
        <v>0</v>
      </c>
      <c r="HD198" s="2"/>
      <c r="HE198" s="2" t="s">
        <v>37</v>
      </c>
      <c r="HF198" s="2" t="s">
        <v>38</v>
      </c>
      <c r="HG198" s="2"/>
      <c r="HH198" s="2"/>
      <c r="HI198" s="2"/>
      <c r="HJ198" s="2"/>
      <c r="HK198" s="2"/>
      <c r="HL198" s="2"/>
      <c r="HM198" s="2" t="s">
        <v>3</v>
      </c>
      <c r="HN198" s="2" t="s">
        <v>3</v>
      </c>
      <c r="HO198" s="2" t="s">
        <v>3</v>
      </c>
      <c r="HP198" s="2" t="s">
        <v>3</v>
      </c>
      <c r="HQ198" s="2" t="s">
        <v>3</v>
      </c>
      <c r="HR198" s="2"/>
      <c r="HS198" s="2">
        <v>0</v>
      </c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>
        <v>0</v>
      </c>
      <c r="IL198" s="2"/>
      <c r="IM198" s="2"/>
      <c r="IN198" s="2"/>
      <c r="IO198" s="2"/>
      <c r="IP198" s="2"/>
      <c r="IQ198" s="2"/>
      <c r="IR198" s="2"/>
      <c r="IS198" s="2"/>
      <c r="IT198" s="2"/>
      <c r="IU198" s="2"/>
    </row>
    <row r="199" spans="1:255" x14ac:dyDescent="0.25">
      <c r="A199" s="3">
        <v>18</v>
      </c>
      <c r="B199" s="3">
        <v>1</v>
      </c>
      <c r="C199" s="3">
        <v>376</v>
      </c>
      <c r="E199" s="3" t="s">
        <v>257</v>
      </c>
      <c r="F199" s="3" t="s">
        <v>258</v>
      </c>
      <c r="G199" s="3" t="s">
        <v>259</v>
      </c>
      <c r="H199" s="3" t="s">
        <v>35</v>
      </c>
      <c r="I199" s="3">
        <f>I195*J199</f>
        <v>1</v>
      </c>
      <c r="J199" s="3">
        <v>4.5454545454545459</v>
      </c>
      <c r="K199" s="3">
        <v>4.5454549999999996</v>
      </c>
      <c r="O199" s="3">
        <f t="shared" si="159"/>
        <v>7129.97</v>
      </c>
      <c r="P199" s="3">
        <f t="shared" si="160"/>
        <v>7129.97</v>
      </c>
      <c r="Q199" s="3">
        <f t="shared" si="212"/>
        <v>0</v>
      </c>
      <c r="R199" s="3">
        <f t="shared" si="213"/>
        <v>0</v>
      </c>
      <c r="S199" s="3">
        <f t="shared" si="161"/>
        <v>0</v>
      </c>
      <c r="T199" s="3">
        <f t="shared" si="162"/>
        <v>0</v>
      </c>
      <c r="U199" s="3">
        <f t="shared" si="163"/>
        <v>0</v>
      </c>
      <c r="V199" s="3">
        <f t="shared" si="164"/>
        <v>0</v>
      </c>
      <c r="W199" s="3">
        <f t="shared" si="165"/>
        <v>0</v>
      </c>
      <c r="X199" s="3">
        <f t="shared" si="214"/>
        <v>0</v>
      </c>
      <c r="Y199" s="3">
        <f t="shared" si="215"/>
        <v>0</v>
      </c>
      <c r="AA199" s="3">
        <v>86551703</v>
      </c>
      <c r="AB199" s="3">
        <f t="shared" si="166"/>
        <v>724.59</v>
      </c>
      <c r="AC199" s="3">
        <f t="shared" si="216"/>
        <v>724.59</v>
      </c>
      <c r="AD199" s="3">
        <f t="shared" si="217"/>
        <v>0</v>
      </c>
      <c r="AE199" s="3">
        <f t="shared" si="218"/>
        <v>0</v>
      </c>
      <c r="AF199" s="3">
        <f t="shared" si="219"/>
        <v>0</v>
      </c>
      <c r="AG199" s="3">
        <f t="shared" si="167"/>
        <v>0</v>
      </c>
      <c r="AH199" s="3">
        <f t="shared" si="220"/>
        <v>0</v>
      </c>
      <c r="AI199" s="3">
        <f t="shared" si="221"/>
        <v>0</v>
      </c>
      <c r="AJ199" s="3">
        <f t="shared" si="168"/>
        <v>0</v>
      </c>
      <c r="AK199" s="3">
        <v>724.59</v>
      </c>
      <c r="AL199" s="3">
        <v>724.59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109</v>
      </c>
      <c r="AU199" s="3">
        <v>61</v>
      </c>
      <c r="AV199" s="3">
        <v>1</v>
      </c>
      <c r="AW199" s="3">
        <v>1</v>
      </c>
      <c r="AZ199" s="3">
        <v>1</v>
      </c>
      <c r="BA199" s="3">
        <v>1</v>
      </c>
      <c r="BB199" s="3">
        <v>1</v>
      </c>
      <c r="BC199" s="3">
        <v>9.84</v>
      </c>
      <c r="BD199" s="3" t="s">
        <v>3</v>
      </c>
      <c r="BE199" s="3" t="s">
        <v>3</v>
      </c>
      <c r="BF199" s="3" t="s">
        <v>3</v>
      </c>
      <c r="BG199" s="3" t="s">
        <v>3</v>
      </c>
      <c r="BH199" s="3">
        <v>3</v>
      </c>
      <c r="BI199" s="3">
        <v>1</v>
      </c>
      <c r="BJ199" s="3" t="s">
        <v>3</v>
      </c>
      <c r="BM199" s="3">
        <v>23</v>
      </c>
      <c r="BN199" s="3">
        <v>0</v>
      </c>
      <c r="BO199" s="3" t="s">
        <v>3</v>
      </c>
      <c r="BP199" s="3">
        <v>0</v>
      </c>
      <c r="BQ199" s="3">
        <v>30</v>
      </c>
      <c r="BR199" s="3">
        <v>0</v>
      </c>
      <c r="BS199" s="3">
        <v>1</v>
      </c>
      <c r="BT199" s="3">
        <v>1</v>
      </c>
      <c r="BU199" s="3">
        <v>1</v>
      </c>
      <c r="BV199" s="3">
        <v>1</v>
      </c>
      <c r="BW199" s="3">
        <v>1</v>
      </c>
      <c r="BX199" s="3">
        <v>1</v>
      </c>
      <c r="BY199" s="3" t="s">
        <v>3</v>
      </c>
      <c r="BZ199" s="3">
        <v>109</v>
      </c>
      <c r="CA199" s="3">
        <v>61</v>
      </c>
      <c r="CB199" s="3" t="s">
        <v>3</v>
      </c>
      <c r="CE199" s="3">
        <v>1566</v>
      </c>
      <c r="CF199" s="3">
        <v>0</v>
      </c>
      <c r="CG199" s="3">
        <v>0</v>
      </c>
      <c r="CM199" s="3">
        <v>0</v>
      </c>
      <c r="CN199" s="3" t="s">
        <v>3</v>
      </c>
      <c r="CO199" s="3">
        <v>0</v>
      </c>
      <c r="CP199" s="3">
        <f t="shared" si="169"/>
        <v>7129.97</v>
      </c>
      <c r="CQ199" s="3">
        <f t="shared" si="170"/>
        <v>7129.97</v>
      </c>
      <c r="CR199" s="3">
        <f t="shared" si="222"/>
        <v>0</v>
      </c>
      <c r="CS199" s="3">
        <f t="shared" si="223"/>
        <v>0</v>
      </c>
      <c r="CT199" s="3">
        <f t="shared" si="171"/>
        <v>0</v>
      </c>
      <c r="CU199" s="3">
        <f t="shared" si="172"/>
        <v>0</v>
      </c>
      <c r="CV199" s="3">
        <f t="shared" si="173"/>
        <v>0</v>
      </c>
      <c r="CW199" s="3">
        <f t="shared" si="174"/>
        <v>0</v>
      </c>
      <c r="CX199" s="3">
        <f t="shared" si="175"/>
        <v>0</v>
      </c>
      <c r="CY199" s="3">
        <f t="shared" si="224"/>
        <v>0</v>
      </c>
      <c r="CZ199" s="3">
        <f t="shared" si="225"/>
        <v>0</v>
      </c>
      <c r="DC199" s="3" t="s">
        <v>3</v>
      </c>
      <c r="DD199" s="3" t="s">
        <v>3</v>
      </c>
      <c r="DE199" s="3" t="s">
        <v>3</v>
      </c>
      <c r="DF199" s="3" t="s">
        <v>3</v>
      </c>
      <c r="DG199" s="3" t="s">
        <v>3</v>
      </c>
      <c r="DH199" s="3" t="s">
        <v>3</v>
      </c>
      <c r="DI199" s="3" t="s">
        <v>3</v>
      </c>
      <c r="DJ199" s="3" t="s">
        <v>3</v>
      </c>
      <c r="DK199" s="3" t="s">
        <v>3</v>
      </c>
      <c r="DL199" s="3" t="s">
        <v>3</v>
      </c>
      <c r="DM199" s="3" t="s">
        <v>3</v>
      </c>
      <c r="DN199" s="3">
        <v>0</v>
      </c>
      <c r="DO199" s="3">
        <v>0</v>
      </c>
      <c r="DP199" s="3">
        <v>1</v>
      </c>
      <c r="DQ199" s="3">
        <v>1</v>
      </c>
      <c r="DU199" s="3">
        <v>1010</v>
      </c>
      <c r="DV199" s="3" t="s">
        <v>35</v>
      </c>
      <c r="DW199" s="3" t="s">
        <v>35</v>
      </c>
      <c r="DX199" s="3">
        <v>1</v>
      </c>
      <c r="DZ199" s="3" t="s">
        <v>3</v>
      </c>
      <c r="EA199" s="3" t="s">
        <v>3</v>
      </c>
      <c r="EB199" s="3" t="s">
        <v>3</v>
      </c>
      <c r="EC199" s="3" t="s">
        <v>3</v>
      </c>
      <c r="EE199" s="3">
        <v>85635395</v>
      </c>
      <c r="EF199" s="3">
        <v>30</v>
      </c>
      <c r="EG199" s="3" t="s">
        <v>28</v>
      </c>
      <c r="EH199" s="3">
        <v>0</v>
      </c>
      <c r="EI199" s="3" t="s">
        <v>3</v>
      </c>
      <c r="EJ199" s="3">
        <v>1</v>
      </c>
      <c r="EK199" s="3">
        <v>23</v>
      </c>
      <c r="EL199" s="3" t="s">
        <v>29</v>
      </c>
      <c r="EM199" s="3" t="s">
        <v>30</v>
      </c>
      <c r="EO199" s="3" t="s">
        <v>3</v>
      </c>
      <c r="EQ199" s="3">
        <v>0</v>
      </c>
      <c r="ER199" s="3">
        <v>724.59</v>
      </c>
      <c r="ES199" s="3">
        <v>724.59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Z199" s="3">
        <v>5</v>
      </c>
      <c r="FC199" s="3">
        <v>1</v>
      </c>
      <c r="FD199" s="3">
        <v>18</v>
      </c>
      <c r="FF199" s="3">
        <v>8528</v>
      </c>
      <c r="FQ199" s="3">
        <v>0</v>
      </c>
      <c r="FR199" s="3">
        <v>0</v>
      </c>
      <c r="FS199" s="3">
        <v>0</v>
      </c>
      <c r="FX199" s="3">
        <v>109</v>
      </c>
      <c r="FY199" s="3">
        <v>61</v>
      </c>
      <c r="GA199" s="3" t="s">
        <v>260</v>
      </c>
      <c r="GD199" s="3">
        <v>1</v>
      </c>
      <c r="GF199" s="3">
        <v>-2074369263</v>
      </c>
      <c r="GG199" s="3">
        <v>2</v>
      </c>
      <c r="GH199" s="3">
        <v>3</v>
      </c>
      <c r="GI199" s="3">
        <v>5</v>
      </c>
      <c r="GJ199" s="3">
        <v>0</v>
      </c>
      <c r="GK199" s="3">
        <v>0</v>
      </c>
      <c r="GL199" s="3">
        <f t="shared" si="176"/>
        <v>0</v>
      </c>
      <c r="GM199" s="3">
        <f t="shared" si="177"/>
        <v>7129.97</v>
      </c>
      <c r="GN199" s="3">
        <f t="shared" si="178"/>
        <v>7129.97</v>
      </c>
      <c r="GO199" s="3">
        <f t="shared" si="179"/>
        <v>0</v>
      </c>
      <c r="GP199" s="3">
        <f t="shared" si="180"/>
        <v>0</v>
      </c>
      <c r="GR199" s="3">
        <v>1</v>
      </c>
      <c r="GS199" s="3">
        <v>1</v>
      </c>
      <c r="GT199" s="3">
        <v>0</v>
      </c>
      <c r="GU199" s="3" t="s">
        <v>3</v>
      </c>
      <c r="GV199" s="3">
        <f t="shared" si="181"/>
        <v>0</v>
      </c>
      <c r="GW199" s="3">
        <v>1</v>
      </c>
      <c r="GX199" s="3">
        <f t="shared" si="182"/>
        <v>0</v>
      </c>
      <c r="HA199" s="3">
        <v>0</v>
      </c>
      <c r="HB199" s="3">
        <v>0</v>
      </c>
      <c r="HC199" s="3">
        <f t="shared" si="183"/>
        <v>0</v>
      </c>
      <c r="HE199" s="3" t="s">
        <v>37</v>
      </c>
      <c r="HF199" s="3" t="s">
        <v>38</v>
      </c>
      <c r="HM199" s="3" t="s">
        <v>3</v>
      </c>
      <c r="HN199" s="3" t="s">
        <v>3</v>
      </c>
      <c r="HO199" s="3" t="s">
        <v>3</v>
      </c>
      <c r="HP199" s="3" t="s">
        <v>3</v>
      </c>
      <c r="HQ199" s="3" t="s">
        <v>3</v>
      </c>
      <c r="HS199" s="3">
        <v>0</v>
      </c>
      <c r="IK199" s="3">
        <v>0</v>
      </c>
    </row>
    <row r="200" spans="1:255" x14ac:dyDescent="0.25">
      <c r="A200" s="2">
        <v>18</v>
      </c>
      <c r="B200" s="2">
        <v>1</v>
      </c>
      <c r="C200" s="2">
        <v>354</v>
      </c>
      <c r="D200" s="2"/>
      <c r="E200" s="2" t="s">
        <v>261</v>
      </c>
      <c r="F200" s="2" t="s">
        <v>262</v>
      </c>
      <c r="G200" s="2" t="s">
        <v>263</v>
      </c>
      <c r="H200" s="2" t="s">
        <v>35</v>
      </c>
      <c r="I200" s="2">
        <f>I194*J200</f>
        <v>1</v>
      </c>
      <c r="J200" s="2">
        <v>4.5454545454545459</v>
      </c>
      <c r="K200" s="2">
        <v>4.5454549999999996</v>
      </c>
      <c r="L200" s="2"/>
      <c r="M200" s="2"/>
      <c r="N200" s="2"/>
      <c r="O200" s="2">
        <f t="shared" si="159"/>
        <v>942.02</v>
      </c>
      <c r="P200" s="2">
        <f t="shared" si="160"/>
        <v>942.02</v>
      </c>
      <c r="Q200" s="2">
        <f t="shared" si="212"/>
        <v>0</v>
      </c>
      <c r="R200" s="2">
        <f t="shared" si="213"/>
        <v>0</v>
      </c>
      <c r="S200" s="2">
        <f t="shared" si="161"/>
        <v>0</v>
      </c>
      <c r="T200" s="2">
        <f t="shared" si="162"/>
        <v>0</v>
      </c>
      <c r="U200" s="2">
        <f t="shared" si="163"/>
        <v>0</v>
      </c>
      <c r="V200" s="2">
        <f t="shared" si="164"/>
        <v>0</v>
      </c>
      <c r="W200" s="2">
        <f t="shared" si="165"/>
        <v>0</v>
      </c>
      <c r="X200" s="2">
        <f t="shared" si="214"/>
        <v>0</v>
      </c>
      <c r="Y200" s="2">
        <f t="shared" si="215"/>
        <v>0</v>
      </c>
      <c r="Z200" s="2"/>
      <c r="AA200" s="2">
        <v>86551701</v>
      </c>
      <c r="AB200" s="2">
        <f t="shared" si="166"/>
        <v>942.02</v>
      </c>
      <c r="AC200" s="2">
        <f t="shared" si="216"/>
        <v>942.02</v>
      </c>
      <c r="AD200" s="2">
        <f t="shared" si="217"/>
        <v>0</v>
      </c>
      <c r="AE200" s="2">
        <f t="shared" si="218"/>
        <v>0</v>
      </c>
      <c r="AF200" s="2">
        <f t="shared" si="219"/>
        <v>0</v>
      </c>
      <c r="AG200" s="2">
        <f t="shared" si="167"/>
        <v>0</v>
      </c>
      <c r="AH200" s="2">
        <f t="shared" si="220"/>
        <v>0</v>
      </c>
      <c r="AI200" s="2">
        <f t="shared" si="221"/>
        <v>0</v>
      </c>
      <c r="AJ200" s="2">
        <f t="shared" si="168"/>
        <v>0</v>
      </c>
      <c r="AK200" s="2">
        <v>942.02</v>
      </c>
      <c r="AL200" s="2">
        <v>942.02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109</v>
      </c>
      <c r="AU200" s="2">
        <v>61</v>
      </c>
      <c r="AV200" s="2">
        <v>1</v>
      </c>
      <c r="AW200" s="2">
        <v>1</v>
      </c>
      <c r="AX200" s="2"/>
      <c r="AY200" s="2"/>
      <c r="AZ200" s="2">
        <v>1</v>
      </c>
      <c r="BA200" s="2">
        <v>1</v>
      </c>
      <c r="BB200" s="2">
        <v>1</v>
      </c>
      <c r="BC200" s="2">
        <v>1</v>
      </c>
      <c r="BD200" s="2" t="s">
        <v>3</v>
      </c>
      <c r="BE200" s="2" t="s">
        <v>3</v>
      </c>
      <c r="BF200" s="2" t="s">
        <v>3</v>
      </c>
      <c r="BG200" s="2" t="s">
        <v>3</v>
      </c>
      <c r="BH200" s="2">
        <v>3</v>
      </c>
      <c r="BI200" s="2">
        <v>1</v>
      </c>
      <c r="BJ200" s="2" t="s">
        <v>3</v>
      </c>
      <c r="BK200" s="2"/>
      <c r="BL200" s="2"/>
      <c r="BM200" s="2">
        <v>23</v>
      </c>
      <c r="BN200" s="2">
        <v>0</v>
      </c>
      <c r="BO200" s="2" t="s">
        <v>3</v>
      </c>
      <c r="BP200" s="2">
        <v>0</v>
      </c>
      <c r="BQ200" s="2">
        <v>30</v>
      </c>
      <c r="BR200" s="2">
        <v>0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 t="s">
        <v>3</v>
      </c>
      <c r="BZ200" s="2">
        <v>109</v>
      </c>
      <c r="CA200" s="2">
        <v>61</v>
      </c>
      <c r="CB200" s="2" t="s">
        <v>3</v>
      </c>
      <c r="CC200" s="2"/>
      <c r="CD200" s="2"/>
      <c r="CE200" s="2">
        <v>1566</v>
      </c>
      <c r="CF200" s="2">
        <v>0</v>
      </c>
      <c r="CG200" s="2">
        <v>0</v>
      </c>
      <c r="CH200" s="2"/>
      <c r="CI200" s="2"/>
      <c r="CJ200" s="2"/>
      <c r="CK200" s="2"/>
      <c r="CL200" s="2"/>
      <c r="CM200" s="2">
        <v>0</v>
      </c>
      <c r="CN200" s="2" t="s">
        <v>3</v>
      </c>
      <c r="CO200" s="2">
        <v>0</v>
      </c>
      <c r="CP200" s="2">
        <f t="shared" si="169"/>
        <v>942.02</v>
      </c>
      <c r="CQ200" s="2">
        <f t="shared" si="170"/>
        <v>942.02</v>
      </c>
      <c r="CR200" s="2">
        <f t="shared" si="222"/>
        <v>0</v>
      </c>
      <c r="CS200" s="2">
        <f t="shared" si="223"/>
        <v>0</v>
      </c>
      <c r="CT200" s="2">
        <f t="shared" si="171"/>
        <v>0</v>
      </c>
      <c r="CU200" s="2">
        <f t="shared" si="172"/>
        <v>0</v>
      </c>
      <c r="CV200" s="2">
        <f t="shared" si="173"/>
        <v>0</v>
      </c>
      <c r="CW200" s="2">
        <f t="shared" si="174"/>
        <v>0</v>
      </c>
      <c r="CX200" s="2">
        <f t="shared" si="175"/>
        <v>0</v>
      </c>
      <c r="CY200" s="2">
        <f t="shared" si="224"/>
        <v>0</v>
      </c>
      <c r="CZ200" s="2">
        <f t="shared" si="225"/>
        <v>0</v>
      </c>
      <c r="DA200" s="2"/>
      <c r="DB200" s="2"/>
      <c r="DC200" s="2" t="s">
        <v>3</v>
      </c>
      <c r="DD200" s="2" t="s">
        <v>3</v>
      </c>
      <c r="DE200" s="2" t="s">
        <v>3</v>
      </c>
      <c r="DF200" s="2" t="s">
        <v>3</v>
      </c>
      <c r="DG200" s="2" t="s">
        <v>3</v>
      </c>
      <c r="DH200" s="2" t="s">
        <v>3</v>
      </c>
      <c r="DI200" s="2" t="s">
        <v>3</v>
      </c>
      <c r="DJ200" s="2" t="s">
        <v>3</v>
      </c>
      <c r="DK200" s="2" t="s">
        <v>3</v>
      </c>
      <c r="DL200" s="2" t="s">
        <v>3</v>
      </c>
      <c r="DM200" s="2" t="s">
        <v>3</v>
      </c>
      <c r="DN200" s="2">
        <v>0</v>
      </c>
      <c r="DO200" s="2">
        <v>0</v>
      </c>
      <c r="DP200" s="2">
        <v>1</v>
      </c>
      <c r="DQ200" s="2">
        <v>1</v>
      </c>
      <c r="DR200" s="2"/>
      <c r="DS200" s="2"/>
      <c r="DT200" s="2"/>
      <c r="DU200" s="2">
        <v>1010</v>
      </c>
      <c r="DV200" s="2" t="s">
        <v>35</v>
      </c>
      <c r="DW200" s="2" t="s">
        <v>35</v>
      </c>
      <c r="DX200" s="2">
        <v>1</v>
      </c>
      <c r="DY200" s="2"/>
      <c r="DZ200" s="2" t="s">
        <v>3</v>
      </c>
      <c r="EA200" s="2" t="s">
        <v>3</v>
      </c>
      <c r="EB200" s="2" t="s">
        <v>3</v>
      </c>
      <c r="EC200" s="2" t="s">
        <v>3</v>
      </c>
      <c r="ED200" s="2"/>
      <c r="EE200" s="2">
        <v>85635395</v>
      </c>
      <c r="EF200" s="2">
        <v>30</v>
      </c>
      <c r="EG200" s="2" t="s">
        <v>28</v>
      </c>
      <c r="EH200" s="2">
        <v>0</v>
      </c>
      <c r="EI200" s="2" t="s">
        <v>3</v>
      </c>
      <c r="EJ200" s="2">
        <v>1</v>
      </c>
      <c r="EK200" s="2">
        <v>23</v>
      </c>
      <c r="EL200" s="2" t="s">
        <v>29</v>
      </c>
      <c r="EM200" s="2" t="s">
        <v>30</v>
      </c>
      <c r="EN200" s="2"/>
      <c r="EO200" s="2" t="s">
        <v>3</v>
      </c>
      <c r="EP200" s="2"/>
      <c r="EQ200" s="2">
        <v>0</v>
      </c>
      <c r="ER200" s="2">
        <v>0</v>
      </c>
      <c r="ES200" s="2">
        <v>942.02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>
        <v>0</v>
      </c>
      <c r="FR200" s="2">
        <v>0</v>
      </c>
      <c r="FS200" s="2">
        <v>0</v>
      </c>
      <c r="FT200" s="2"/>
      <c r="FU200" s="2"/>
      <c r="FV200" s="2"/>
      <c r="FW200" s="2"/>
      <c r="FX200" s="2">
        <v>109</v>
      </c>
      <c r="FY200" s="2">
        <v>61</v>
      </c>
      <c r="FZ200" s="2"/>
      <c r="GA200" s="2" t="s">
        <v>264</v>
      </c>
      <c r="GB200" s="2"/>
      <c r="GC200" s="2"/>
      <c r="GD200" s="2">
        <v>1</v>
      </c>
      <c r="GE200" s="2"/>
      <c r="GF200" s="2">
        <v>-1211394700</v>
      </c>
      <c r="GG200" s="2">
        <v>2</v>
      </c>
      <c r="GH200" s="2">
        <v>4</v>
      </c>
      <c r="GI200" s="2">
        <v>-2</v>
      </c>
      <c r="GJ200" s="2">
        <v>0</v>
      </c>
      <c r="GK200" s="2">
        <v>0</v>
      </c>
      <c r="GL200" s="2">
        <f t="shared" si="176"/>
        <v>0</v>
      </c>
      <c r="GM200" s="2">
        <f t="shared" si="177"/>
        <v>942.02</v>
      </c>
      <c r="GN200" s="2">
        <f t="shared" si="178"/>
        <v>942.02</v>
      </c>
      <c r="GO200" s="2">
        <f t="shared" si="179"/>
        <v>0</v>
      </c>
      <c r="GP200" s="2">
        <f t="shared" si="180"/>
        <v>0</v>
      </c>
      <c r="GQ200" s="2"/>
      <c r="GR200" s="2">
        <v>0</v>
      </c>
      <c r="GS200" s="2">
        <v>2</v>
      </c>
      <c r="GT200" s="2">
        <v>0</v>
      </c>
      <c r="GU200" s="2" t="s">
        <v>3</v>
      </c>
      <c r="GV200" s="2">
        <f t="shared" si="181"/>
        <v>0</v>
      </c>
      <c r="GW200" s="2">
        <v>1</v>
      </c>
      <c r="GX200" s="2">
        <f t="shared" si="182"/>
        <v>0</v>
      </c>
      <c r="GY200" s="2"/>
      <c r="GZ200" s="2"/>
      <c r="HA200" s="2">
        <v>0</v>
      </c>
      <c r="HB200" s="2">
        <v>0</v>
      </c>
      <c r="HC200" s="2">
        <f t="shared" si="183"/>
        <v>0</v>
      </c>
      <c r="HD200" s="2"/>
      <c r="HE200" s="2" t="s">
        <v>37</v>
      </c>
      <c r="HF200" s="2" t="s">
        <v>38</v>
      </c>
      <c r="HG200" s="2"/>
      <c r="HH200" s="2"/>
      <c r="HI200" s="2"/>
      <c r="HJ200" s="2"/>
      <c r="HK200" s="2"/>
      <c r="HL200" s="2"/>
      <c r="HM200" s="2" t="s">
        <v>3</v>
      </c>
      <c r="HN200" s="2" t="s">
        <v>3</v>
      </c>
      <c r="HO200" s="2" t="s">
        <v>3</v>
      </c>
      <c r="HP200" s="2" t="s">
        <v>3</v>
      </c>
      <c r="HQ200" s="2" t="s">
        <v>3</v>
      </c>
      <c r="HR200" s="2"/>
      <c r="HS200" s="2">
        <v>0</v>
      </c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>
        <v>0</v>
      </c>
      <c r="IL200" s="2"/>
      <c r="IM200" s="2"/>
      <c r="IN200" s="2"/>
      <c r="IO200" s="2"/>
      <c r="IP200" s="2"/>
      <c r="IQ200" s="2"/>
      <c r="IR200" s="2"/>
      <c r="IS200" s="2"/>
      <c r="IT200" s="2"/>
      <c r="IU200" s="2"/>
    </row>
    <row r="201" spans="1:255" x14ac:dyDescent="0.25">
      <c r="A201" s="3">
        <v>18</v>
      </c>
      <c r="B201" s="3">
        <v>1</v>
      </c>
      <c r="C201" s="3">
        <v>377</v>
      </c>
      <c r="E201" s="3" t="s">
        <v>261</v>
      </c>
      <c r="F201" s="3" t="s">
        <v>262</v>
      </c>
      <c r="G201" s="3" t="s">
        <v>263</v>
      </c>
      <c r="H201" s="3" t="s">
        <v>35</v>
      </c>
      <c r="I201" s="3">
        <f>I195*J201</f>
        <v>1</v>
      </c>
      <c r="J201" s="3">
        <v>4.5454545454545459</v>
      </c>
      <c r="K201" s="3">
        <v>4.5454549999999996</v>
      </c>
      <c r="O201" s="3">
        <f t="shared" si="159"/>
        <v>9269.48</v>
      </c>
      <c r="P201" s="3">
        <f t="shared" si="160"/>
        <v>9269.48</v>
      </c>
      <c r="Q201" s="3">
        <f t="shared" si="212"/>
        <v>0</v>
      </c>
      <c r="R201" s="3">
        <f t="shared" si="213"/>
        <v>0</v>
      </c>
      <c r="S201" s="3">
        <f t="shared" si="161"/>
        <v>0</v>
      </c>
      <c r="T201" s="3">
        <f t="shared" si="162"/>
        <v>0</v>
      </c>
      <c r="U201" s="3">
        <f t="shared" si="163"/>
        <v>0</v>
      </c>
      <c r="V201" s="3">
        <f t="shared" si="164"/>
        <v>0</v>
      </c>
      <c r="W201" s="3">
        <f t="shared" si="165"/>
        <v>0</v>
      </c>
      <c r="X201" s="3">
        <f t="shared" si="214"/>
        <v>0</v>
      </c>
      <c r="Y201" s="3">
        <f t="shared" si="215"/>
        <v>0</v>
      </c>
      <c r="AA201" s="3">
        <v>86551703</v>
      </c>
      <c r="AB201" s="3">
        <f t="shared" si="166"/>
        <v>942.02</v>
      </c>
      <c r="AC201" s="3">
        <f t="shared" si="216"/>
        <v>942.02</v>
      </c>
      <c r="AD201" s="3">
        <f t="shared" si="217"/>
        <v>0</v>
      </c>
      <c r="AE201" s="3">
        <f t="shared" si="218"/>
        <v>0</v>
      </c>
      <c r="AF201" s="3">
        <f t="shared" si="219"/>
        <v>0</v>
      </c>
      <c r="AG201" s="3">
        <f t="shared" si="167"/>
        <v>0</v>
      </c>
      <c r="AH201" s="3">
        <f t="shared" si="220"/>
        <v>0</v>
      </c>
      <c r="AI201" s="3">
        <f t="shared" si="221"/>
        <v>0</v>
      </c>
      <c r="AJ201" s="3">
        <f t="shared" si="168"/>
        <v>0</v>
      </c>
      <c r="AK201" s="3">
        <v>942.02</v>
      </c>
      <c r="AL201" s="3">
        <v>942.02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109</v>
      </c>
      <c r="AU201" s="3">
        <v>61</v>
      </c>
      <c r="AV201" s="3">
        <v>1</v>
      </c>
      <c r="AW201" s="3">
        <v>1</v>
      </c>
      <c r="AZ201" s="3">
        <v>1</v>
      </c>
      <c r="BA201" s="3">
        <v>1</v>
      </c>
      <c r="BB201" s="3">
        <v>1</v>
      </c>
      <c r="BC201" s="3">
        <v>9.84</v>
      </c>
      <c r="BD201" s="3" t="s">
        <v>3</v>
      </c>
      <c r="BE201" s="3" t="s">
        <v>3</v>
      </c>
      <c r="BF201" s="3" t="s">
        <v>3</v>
      </c>
      <c r="BG201" s="3" t="s">
        <v>3</v>
      </c>
      <c r="BH201" s="3">
        <v>3</v>
      </c>
      <c r="BI201" s="3">
        <v>1</v>
      </c>
      <c r="BJ201" s="3" t="s">
        <v>3</v>
      </c>
      <c r="BM201" s="3">
        <v>23</v>
      </c>
      <c r="BN201" s="3">
        <v>0</v>
      </c>
      <c r="BO201" s="3" t="s">
        <v>3</v>
      </c>
      <c r="BP201" s="3">
        <v>0</v>
      </c>
      <c r="BQ201" s="3">
        <v>30</v>
      </c>
      <c r="BR201" s="3">
        <v>0</v>
      </c>
      <c r="BS201" s="3">
        <v>1</v>
      </c>
      <c r="BT201" s="3">
        <v>1</v>
      </c>
      <c r="BU201" s="3">
        <v>1</v>
      </c>
      <c r="BV201" s="3">
        <v>1</v>
      </c>
      <c r="BW201" s="3">
        <v>1</v>
      </c>
      <c r="BX201" s="3">
        <v>1</v>
      </c>
      <c r="BY201" s="3" t="s">
        <v>3</v>
      </c>
      <c r="BZ201" s="3">
        <v>109</v>
      </c>
      <c r="CA201" s="3">
        <v>61</v>
      </c>
      <c r="CB201" s="3" t="s">
        <v>3</v>
      </c>
      <c r="CE201" s="3">
        <v>1566</v>
      </c>
      <c r="CF201" s="3">
        <v>0</v>
      </c>
      <c r="CG201" s="3">
        <v>0</v>
      </c>
      <c r="CM201" s="3">
        <v>0</v>
      </c>
      <c r="CN201" s="3" t="s">
        <v>3</v>
      </c>
      <c r="CO201" s="3">
        <v>0</v>
      </c>
      <c r="CP201" s="3">
        <f t="shared" si="169"/>
        <v>9269.48</v>
      </c>
      <c r="CQ201" s="3">
        <f t="shared" si="170"/>
        <v>9269.48</v>
      </c>
      <c r="CR201" s="3">
        <f t="shared" si="222"/>
        <v>0</v>
      </c>
      <c r="CS201" s="3">
        <f t="shared" si="223"/>
        <v>0</v>
      </c>
      <c r="CT201" s="3">
        <f t="shared" si="171"/>
        <v>0</v>
      </c>
      <c r="CU201" s="3">
        <f t="shared" si="172"/>
        <v>0</v>
      </c>
      <c r="CV201" s="3">
        <f t="shared" si="173"/>
        <v>0</v>
      </c>
      <c r="CW201" s="3">
        <f t="shared" si="174"/>
        <v>0</v>
      </c>
      <c r="CX201" s="3">
        <f t="shared" si="175"/>
        <v>0</v>
      </c>
      <c r="CY201" s="3">
        <f t="shared" si="224"/>
        <v>0</v>
      </c>
      <c r="CZ201" s="3">
        <f t="shared" si="225"/>
        <v>0</v>
      </c>
      <c r="DC201" s="3" t="s">
        <v>3</v>
      </c>
      <c r="DD201" s="3" t="s">
        <v>3</v>
      </c>
      <c r="DE201" s="3" t="s">
        <v>3</v>
      </c>
      <c r="DF201" s="3" t="s">
        <v>3</v>
      </c>
      <c r="DG201" s="3" t="s">
        <v>3</v>
      </c>
      <c r="DH201" s="3" t="s">
        <v>3</v>
      </c>
      <c r="DI201" s="3" t="s">
        <v>3</v>
      </c>
      <c r="DJ201" s="3" t="s">
        <v>3</v>
      </c>
      <c r="DK201" s="3" t="s">
        <v>3</v>
      </c>
      <c r="DL201" s="3" t="s">
        <v>3</v>
      </c>
      <c r="DM201" s="3" t="s">
        <v>3</v>
      </c>
      <c r="DN201" s="3">
        <v>0</v>
      </c>
      <c r="DO201" s="3">
        <v>0</v>
      </c>
      <c r="DP201" s="3">
        <v>1</v>
      </c>
      <c r="DQ201" s="3">
        <v>1</v>
      </c>
      <c r="DU201" s="3">
        <v>1010</v>
      </c>
      <c r="DV201" s="3" t="s">
        <v>35</v>
      </c>
      <c r="DW201" s="3" t="s">
        <v>35</v>
      </c>
      <c r="DX201" s="3">
        <v>1</v>
      </c>
      <c r="DZ201" s="3" t="s">
        <v>3</v>
      </c>
      <c r="EA201" s="3" t="s">
        <v>3</v>
      </c>
      <c r="EB201" s="3" t="s">
        <v>3</v>
      </c>
      <c r="EC201" s="3" t="s">
        <v>3</v>
      </c>
      <c r="EE201" s="3">
        <v>85635395</v>
      </c>
      <c r="EF201" s="3">
        <v>30</v>
      </c>
      <c r="EG201" s="3" t="s">
        <v>28</v>
      </c>
      <c r="EH201" s="3">
        <v>0</v>
      </c>
      <c r="EI201" s="3" t="s">
        <v>3</v>
      </c>
      <c r="EJ201" s="3">
        <v>1</v>
      </c>
      <c r="EK201" s="3">
        <v>23</v>
      </c>
      <c r="EL201" s="3" t="s">
        <v>29</v>
      </c>
      <c r="EM201" s="3" t="s">
        <v>30</v>
      </c>
      <c r="EO201" s="3" t="s">
        <v>3</v>
      </c>
      <c r="EQ201" s="3">
        <v>0</v>
      </c>
      <c r="ER201" s="3">
        <v>942.02</v>
      </c>
      <c r="ES201" s="3">
        <v>942.02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Z201" s="3">
        <v>5</v>
      </c>
      <c r="FC201" s="3">
        <v>1</v>
      </c>
      <c r="FD201" s="3">
        <v>18</v>
      </c>
      <c r="FF201" s="3">
        <v>11087</v>
      </c>
      <c r="FQ201" s="3">
        <v>0</v>
      </c>
      <c r="FR201" s="3">
        <v>0</v>
      </c>
      <c r="FS201" s="3">
        <v>0</v>
      </c>
      <c r="FX201" s="3">
        <v>109</v>
      </c>
      <c r="FY201" s="3">
        <v>61</v>
      </c>
      <c r="GA201" s="3" t="s">
        <v>264</v>
      </c>
      <c r="GD201" s="3">
        <v>1</v>
      </c>
      <c r="GF201" s="3">
        <v>-1211394700</v>
      </c>
      <c r="GG201" s="3">
        <v>2</v>
      </c>
      <c r="GH201" s="3">
        <v>3</v>
      </c>
      <c r="GI201" s="3">
        <v>5</v>
      </c>
      <c r="GJ201" s="3">
        <v>0</v>
      </c>
      <c r="GK201" s="3">
        <v>0</v>
      </c>
      <c r="GL201" s="3">
        <f t="shared" si="176"/>
        <v>0</v>
      </c>
      <c r="GM201" s="3">
        <f t="shared" si="177"/>
        <v>9269.48</v>
      </c>
      <c r="GN201" s="3">
        <f t="shared" si="178"/>
        <v>9269.48</v>
      </c>
      <c r="GO201" s="3">
        <f t="shared" si="179"/>
        <v>0</v>
      </c>
      <c r="GP201" s="3">
        <f t="shared" si="180"/>
        <v>0</v>
      </c>
      <c r="GR201" s="3">
        <v>1</v>
      </c>
      <c r="GS201" s="3">
        <v>1</v>
      </c>
      <c r="GT201" s="3">
        <v>0</v>
      </c>
      <c r="GU201" s="3" t="s">
        <v>3</v>
      </c>
      <c r="GV201" s="3">
        <f t="shared" si="181"/>
        <v>0</v>
      </c>
      <c r="GW201" s="3">
        <v>1</v>
      </c>
      <c r="GX201" s="3">
        <f t="shared" si="182"/>
        <v>0</v>
      </c>
      <c r="HA201" s="3">
        <v>0</v>
      </c>
      <c r="HB201" s="3">
        <v>0</v>
      </c>
      <c r="HC201" s="3">
        <f t="shared" si="183"/>
        <v>0</v>
      </c>
      <c r="HE201" s="3" t="s">
        <v>37</v>
      </c>
      <c r="HF201" s="3" t="s">
        <v>38</v>
      </c>
      <c r="HM201" s="3" t="s">
        <v>3</v>
      </c>
      <c r="HN201" s="3" t="s">
        <v>3</v>
      </c>
      <c r="HO201" s="3" t="s">
        <v>3</v>
      </c>
      <c r="HP201" s="3" t="s">
        <v>3</v>
      </c>
      <c r="HQ201" s="3" t="s">
        <v>3</v>
      </c>
      <c r="HS201" s="3">
        <v>0</v>
      </c>
      <c r="IK201" s="3">
        <v>0</v>
      </c>
    </row>
    <row r="202" spans="1:255" x14ac:dyDescent="0.25">
      <c r="A202" s="2">
        <v>18</v>
      </c>
      <c r="B202" s="2">
        <v>1</v>
      </c>
      <c r="C202" s="2">
        <v>363</v>
      </c>
      <c r="D202" s="2"/>
      <c r="E202" s="2" t="s">
        <v>265</v>
      </c>
      <c r="F202" s="2" t="s">
        <v>266</v>
      </c>
      <c r="G202" s="2" t="s">
        <v>267</v>
      </c>
      <c r="H202" s="2" t="s">
        <v>35</v>
      </c>
      <c r="I202" s="2">
        <f>I194*J202</f>
        <v>1</v>
      </c>
      <c r="J202" s="2">
        <v>4.5454545454545459</v>
      </c>
      <c r="K202" s="2">
        <v>4.5454549999999996</v>
      </c>
      <c r="L202" s="2"/>
      <c r="M202" s="2"/>
      <c r="N202" s="2"/>
      <c r="O202" s="2">
        <f t="shared" si="159"/>
        <v>676.92</v>
      </c>
      <c r="P202" s="2">
        <f t="shared" si="160"/>
        <v>676.92</v>
      </c>
      <c r="Q202" s="2">
        <f t="shared" si="212"/>
        <v>0</v>
      </c>
      <c r="R202" s="2">
        <f t="shared" si="213"/>
        <v>0</v>
      </c>
      <c r="S202" s="2">
        <f t="shared" si="161"/>
        <v>0</v>
      </c>
      <c r="T202" s="2">
        <f t="shared" si="162"/>
        <v>0</v>
      </c>
      <c r="U202" s="2">
        <f t="shared" si="163"/>
        <v>0</v>
      </c>
      <c r="V202" s="2">
        <f t="shared" si="164"/>
        <v>0</v>
      </c>
      <c r="W202" s="2">
        <f t="shared" si="165"/>
        <v>0</v>
      </c>
      <c r="X202" s="2">
        <f t="shared" si="214"/>
        <v>0</v>
      </c>
      <c r="Y202" s="2">
        <f t="shared" si="215"/>
        <v>0</v>
      </c>
      <c r="Z202" s="2"/>
      <c r="AA202" s="2">
        <v>86551701</v>
      </c>
      <c r="AB202" s="2">
        <f t="shared" si="166"/>
        <v>676.92</v>
      </c>
      <c r="AC202" s="2">
        <f t="shared" si="216"/>
        <v>676.92</v>
      </c>
      <c r="AD202" s="2">
        <f t="shared" si="217"/>
        <v>0</v>
      </c>
      <c r="AE202" s="2">
        <f t="shared" si="218"/>
        <v>0</v>
      </c>
      <c r="AF202" s="2">
        <f t="shared" si="219"/>
        <v>0</v>
      </c>
      <c r="AG202" s="2">
        <f t="shared" si="167"/>
        <v>0</v>
      </c>
      <c r="AH202" s="2">
        <f t="shared" si="220"/>
        <v>0</v>
      </c>
      <c r="AI202" s="2">
        <f t="shared" si="221"/>
        <v>0</v>
      </c>
      <c r="AJ202" s="2">
        <f t="shared" si="168"/>
        <v>0</v>
      </c>
      <c r="AK202" s="2">
        <v>676.92</v>
      </c>
      <c r="AL202" s="2">
        <v>676.92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109</v>
      </c>
      <c r="AU202" s="2">
        <v>61</v>
      </c>
      <c r="AV202" s="2">
        <v>1</v>
      </c>
      <c r="AW202" s="2">
        <v>1</v>
      </c>
      <c r="AX202" s="2"/>
      <c r="AY202" s="2"/>
      <c r="AZ202" s="2">
        <v>1</v>
      </c>
      <c r="BA202" s="2">
        <v>1</v>
      </c>
      <c r="BB202" s="2">
        <v>1</v>
      </c>
      <c r="BC202" s="2">
        <v>1</v>
      </c>
      <c r="BD202" s="2" t="s">
        <v>3</v>
      </c>
      <c r="BE202" s="2" t="s">
        <v>3</v>
      </c>
      <c r="BF202" s="2" t="s">
        <v>3</v>
      </c>
      <c r="BG202" s="2" t="s">
        <v>3</v>
      </c>
      <c r="BH202" s="2">
        <v>3</v>
      </c>
      <c r="BI202" s="2">
        <v>1</v>
      </c>
      <c r="BJ202" s="2" t="s">
        <v>3</v>
      </c>
      <c r="BK202" s="2"/>
      <c r="BL202" s="2"/>
      <c r="BM202" s="2">
        <v>23</v>
      </c>
      <c r="BN202" s="2">
        <v>0</v>
      </c>
      <c r="BO202" s="2" t="s">
        <v>3</v>
      </c>
      <c r="BP202" s="2">
        <v>0</v>
      </c>
      <c r="BQ202" s="2">
        <v>30</v>
      </c>
      <c r="BR202" s="2">
        <v>0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 t="s">
        <v>3</v>
      </c>
      <c r="BZ202" s="2">
        <v>109</v>
      </c>
      <c r="CA202" s="2">
        <v>61</v>
      </c>
      <c r="CB202" s="2" t="s">
        <v>3</v>
      </c>
      <c r="CC202" s="2"/>
      <c r="CD202" s="2"/>
      <c r="CE202" s="2">
        <v>1566</v>
      </c>
      <c r="CF202" s="2">
        <v>0</v>
      </c>
      <c r="CG202" s="2">
        <v>0</v>
      </c>
      <c r="CH202" s="2"/>
      <c r="CI202" s="2"/>
      <c r="CJ202" s="2"/>
      <c r="CK202" s="2"/>
      <c r="CL202" s="2"/>
      <c r="CM202" s="2">
        <v>0</v>
      </c>
      <c r="CN202" s="2" t="s">
        <v>3</v>
      </c>
      <c r="CO202" s="2">
        <v>0</v>
      </c>
      <c r="CP202" s="2">
        <f t="shared" si="169"/>
        <v>676.92</v>
      </c>
      <c r="CQ202" s="2">
        <f t="shared" si="170"/>
        <v>676.92</v>
      </c>
      <c r="CR202" s="2">
        <f t="shared" si="222"/>
        <v>0</v>
      </c>
      <c r="CS202" s="2">
        <f t="shared" si="223"/>
        <v>0</v>
      </c>
      <c r="CT202" s="2">
        <f t="shared" si="171"/>
        <v>0</v>
      </c>
      <c r="CU202" s="2">
        <f t="shared" si="172"/>
        <v>0</v>
      </c>
      <c r="CV202" s="2">
        <f t="shared" si="173"/>
        <v>0</v>
      </c>
      <c r="CW202" s="2">
        <f t="shared" si="174"/>
        <v>0</v>
      </c>
      <c r="CX202" s="2">
        <f t="shared" si="175"/>
        <v>0</v>
      </c>
      <c r="CY202" s="2">
        <f t="shared" si="224"/>
        <v>0</v>
      </c>
      <c r="CZ202" s="2">
        <f t="shared" si="225"/>
        <v>0</v>
      </c>
      <c r="DA202" s="2"/>
      <c r="DB202" s="2"/>
      <c r="DC202" s="2" t="s">
        <v>3</v>
      </c>
      <c r="DD202" s="2" t="s">
        <v>3</v>
      </c>
      <c r="DE202" s="2" t="s">
        <v>3</v>
      </c>
      <c r="DF202" s="2" t="s">
        <v>3</v>
      </c>
      <c r="DG202" s="2" t="s">
        <v>3</v>
      </c>
      <c r="DH202" s="2" t="s">
        <v>3</v>
      </c>
      <c r="DI202" s="2" t="s">
        <v>3</v>
      </c>
      <c r="DJ202" s="2" t="s">
        <v>3</v>
      </c>
      <c r="DK202" s="2" t="s">
        <v>3</v>
      </c>
      <c r="DL202" s="2" t="s">
        <v>3</v>
      </c>
      <c r="DM202" s="2" t="s">
        <v>3</v>
      </c>
      <c r="DN202" s="2">
        <v>0</v>
      </c>
      <c r="DO202" s="2">
        <v>0</v>
      </c>
      <c r="DP202" s="2">
        <v>1</v>
      </c>
      <c r="DQ202" s="2">
        <v>1</v>
      </c>
      <c r="DR202" s="2"/>
      <c r="DS202" s="2"/>
      <c r="DT202" s="2"/>
      <c r="DU202" s="2">
        <v>1010</v>
      </c>
      <c r="DV202" s="2" t="s">
        <v>35</v>
      </c>
      <c r="DW202" s="2" t="s">
        <v>35</v>
      </c>
      <c r="DX202" s="2">
        <v>1</v>
      </c>
      <c r="DY202" s="2"/>
      <c r="DZ202" s="2" t="s">
        <v>3</v>
      </c>
      <c r="EA202" s="2" t="s">
        <v>3</v>
      </c>
      <c r="EB202" s="2" t="s">
        <v>3</v>
      </c>
      <c r="EC202" s="2" t="s">
        <v>3</v>
      </c>
      <c r="ED202" s="2"/>
      <c r="EE202" s="2">
        <v>85635395</v>
      </c>
      <c r="EF202" s="2">
        <v>30</v>
      </c>
      <c r="EG202" s="2" t="s">
        <v>28</v>
      </c>
      <c r="EH202" s="2">
        <v>0</v>
      </c>
      <c r="EI202" s="2" t="s">
        <v>3</v>
      </c>
      <c r="EJ202" s="2">
        <v>1</v>
      </c>
      <c r="EK202" s="2">
        <v>23</v>
      </c>
      <c r="EL202" s="2" t="s">
        <v>29</v>
      </c>
      <c r="EM202" s="2" t="s">
        <v>30</v>
      </c>
      <c r="EN202" s="2"/>
      <c r="EO202" s="2" t="s">
        <v>3</v>
      </c>
      <c r="EP202" s="2"/>
      <c r="EQ202" s="2">
        <v>0</v>
      </c>
      <c r="ER202" s="2">
        <v>0</v>
      </c>
      <c r="ES202" s="2">
        <v>676.92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>
        <v>0</v>
      </c>
      <c r="FR202" s="2">
        <v>0</v>
      </c>
      <c r="FS202" s="2">
        <v>0</v>
      </c>
      <c r="FT202" s="2"/>
      <c r="FU202" s="2"/>
      <c r="FV202" s="2"/>
      <c r="FW202" s="2"/>
      <c r="FX202" s="2">
        <v>109</v>
      </c>
      <c r="FY202" s="2">
        <v>61</v>
      </c>
      <c r="FZ202" s="2"/>
      <c r="GA202" s="2" t="s">
        <v>268</v>
      </c>
      <c r="GB202" s="2"/>
      <c r="GC202" s="2"/>
      <c r="GD202" s="2">
        <v>1</v>
      </c>
      <c r="GE202" s="2"/>
      <c r="GF202" s="2">
        <v>-127787242</v>
      </c>
      <c r="GG202" s="2">
        <v>2</v>
      </c>
      <c r="GH202" s="2">
        <v>4</v>
      </c>
      <c r="GI202" s="2">
        <v>-2</v>
      </c>
      <c r="GJ202" s="2">
        <v>0</v>
      </c>
      <c r="GK202" s="2">
        <v>0</v>
      </c>
      <c r="GL202" s="2">
        <f t="shared" si="176"/>
        <v>0</v>
      </c>
      <c r="GM202" s="2">
        <f t="shared" si="177"/>
        <v>676.92</v>
      </c>
      <c r="GN202" s="2">
        <f t="shared" si="178"/>
        <v>676.92</v>
      </c>
      <c r="GO202" s="2">
        <f t="shared" si="179"/>
        <v>0</v>
      </c>
      <c r="GP202" s="2">
        <f t="shared" si="180"/>
        <v>0</v>
      </c>
      <c r="GQ202" s="2"/>
      <c r="GR202" s="2">
        <v>0</v>
      </c>
      <c r="GS202" s="2">
        <v>2</v>
      </c>
      <c r="GT202" s="2">
        <v>0</v>
      </c>
      <c r="GU202" s="2" t="s">
        <v>3</v>
      </c>
      <c r="GV202" s="2">
        <f t="shared" si="181"/>
        <v>0</v>
      </c>
      <c r="GW202" s="2">
        <v>1</v>
      </c>
      <c r="GX202" s="2">
        <f t="shared" si="182"/>
        <v>0</v>
      </c>
      <c r="GY202" s="2"/>
      <c r="GZ202" s="2"/>
      <c r="HA202" s="2">
        <v>0</v>
      </c>
      <c r="HB202" s="2">
        <v>0</v>
      </c>
      <c r="HC202" s="2">
        <f t="shared" si="183"/>
        <v>0</v>
      </c>
      <c r="HD202" s="2"/>
      <c r="HE202" s="2" t="s">
        <v>37</v>
      </c>
      <c r="HF202" s="2" t="s">
        <v>38</v>
      </c>
      <c r="HG202" s="2"/>
      <c r="HH202" s="2"/>
      <c r="HI202" s="2"/>
      <c r="HJ202" s="2"/>
      <c r="HK202" s="2"/>
      <c r="HL202" s="2"/>
      <c r="HM202" s="2" t="s">
        <v>3</v>
      </c>
      <c r="HN202" s="2" t="s">
        <v>3</v>
      </c>
      <c r="HO202" s="2" t="s">
        <v>3</v>
      </c>
      <c r="HP202" s="2" t="s">
        <v>3</v>
      </c>
      <c r="HQ202" s="2" t="s">
        <v>3</v>
      </c>
      <c r="HR202" s="2"/>
      <c r="HS202" s="2">
        <v>0</v>
      </c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>
        <v>0</v>
      </c>
      <c r="IL202" s="2"/>
      <c r="IM202" s="2"/>
      <c r="IN202" s="2"/>
      <c r="IO202" s="2"/>
      <c r="IP202" s="2"/>
      <c r="IQ202" s="2"/>
      <c r="IR202" s="2"/>
      <c r="IS202" s="2"/>
      <c r="IT202" s="2"/>
      <c r="IU202" s="2"/>
    </row>
    <row r="203" spans="1:255" x14ac:dyDescent="0.25">
      <c r="A203" s="3">
        <v>18</v>
      </c>
      <c r="B203" s="3">
        <v>1</v>
      </c>
      <c r="C203" s="3">
        <v>386</v>
      </c>
      <c r="E203" s="3" t="s">
        <v>265</v>
      </c>
      <c r="F203" s="3" t="s">
        <v>266</v>
      </c>
      <c r="G203" s="3" t="s">
        <v>267</v>
      </c>
      <c r="H203" s="3" t="s">
        <v>35</v>
      </c>
      <c r="I203" s="3">
        <f>I195*J203</f>
        <v>1</v>
      </c>
      <c r="J203" s="3">
        <v>4.5454545454545459</v>
      </c>
      <c r="K203" s="3">
        <v>4.5454549999999996</v>
      </c>
      <c r="O203" s="3">
        <f t="shared" si="159"/>
        <v>6660.89</v>
      </c>
      <c r="P203" s="3">
        <f t="shared" si="160"/>
        <v>6660.89</v>
      </c>
      <c r="Q203" s="3">
        <f t="shared" si="212"/>
        <v>0</v>
      </c>
      <c r="R203" s="3">
        <f t="shared" si="213"/>
        <v>0</v>
      </c>
      <c r="S203" s="3">
        <f t="shared" si="161"/>
        <v>0</v>
      </c>
      <c r="T203" s="3">
        <f t="shared" si="162"/>
        <v>0</v>
      </c>
      <c r="U203" s="3">
        <f t="shared" si="163"/>
        <v>0</v>
      </c>
      <c r="V203" s="3">
        <f t="shared" si="164"/>
        <v>0</v>
      </c>
      <c r="W203" s="3">
        <f t="shared" si="165"/>
        <v>0</v>
      </c>
      <c r="X203" s="3">
        <f t="shared" si="214"/>
        <v>0</v>
      </c>
      <c r="Y203" s="3">
        <f t="shared" si="215"/>
        <v>0</v>
      </c>
      <c r="AA203" s="3">
        <v>86551703</v>
      </c>
      <c r="AB203" s="3">
        <f t="shared" si="166"/>
        <v>676.92</v>
      </c>
      <c r="AC203" s="3">
        <f t="shared" si="216"/>
        <v>676.92</v>
      </c>
      <c r="AD203" s="3">
        <f t="shared" si="217"/>
        <v>0</v>
      </c>
      <c r="AE203" s="3">
        <f t="shared" si="218"/>
        <v>0</v>
      </c>
      <c r="AF203" s="3">
        <f t="shared" si="219"/>
        <v>0</v>
      </c>
      <c r="AG203" s="3">
        <f t="shared" si="167"/>
        <v>0</v>
      </c>
      <c r="AH203" s="3">
        <f t="shared" si="220"/>
        <v>0</v>
      </c>
      <c r="AI203" s="3">
        <f t="shared" si="221"/>
        <v>0</v>
      </c>
      <c r="AJ203" s="3">
        <f t="shared" si="168"/>
        <v>0</v>
      </c>
      <c r="AK203" s="3">
        <v>676.92</v>
      </c>
      <c r="AL203" s="3">
        <v>676.92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109</v>
      </c>
      <c r="AU203" s="3">
        <v>61</v>
      </c>
      <c r="AV203" s="3">
        <v>1</v>
      </c>
      <c r="AW203" s="3">
        <v>1</v>
      </c>
      <c r="AZ203" s="3">
        <v>1</v>
      </c>
      <c r="BA203" s="3">
        <v>1</v>
      </c>
      <c r="BB203" s="3">
        <v>1</v>
      </c>
      <c r="BC203" s="3">
        <v>9.84</v>
      </c>
      <c r="BD203" s="3" t="s">
        <v>3</v>
      </c>
      <c r="BE203" s="3" t="s">
        <v>3</v>
      </c>
      <c r="BF203" s="3" t="s">
        <v>3</v>
      </c>
      <c r="BG203" s="3" t="s">
        <v>3</v>
      </c>
      <c r="BH203" s="3">
        <v>3</v>
      </c>
      <c r="BI203" s="3">
        <v>1</v>
      </c>
      <c r="BJ203" s="3" t="s">
        <v>3</v>
      </c>
      <c r="BM203" s="3">
        <v>23</v>
      </c>
      <c r="BN203" s="3">
        <v>0</v>
      </c>
      <c r="BO203" s="3" t="s">
        <v>3</v>
      </c>
      <c r="BP203" s="3">
        <v>0</v>
      </c>
      <c r="BQ203" s="3">
        <v>30</v>
      </c>
      <c r="BR203" s="3">
        <v>0</v>
      </c>
      <c r="BS203" s="3">
        <v>1</v>
      </c>
      <c r="BT203" s="3">
        <v>1</v>
      </c>
      <c r="BU203" s="3">
        <v>1</v>
      </c>
      <c r="BV203" s="3">
        <v>1</v>
      </c>
      <c r="BW203" s="3">
        <v>1</v>
      </c>
      <c r="BX203" s="3">
        <v>1</v>
      </c>
      <c r="BY203" s="3" t="s">
        <v>3</v>
      </c>
      <c r="BZ203" s="3">
        <v>109</v>
      </c>
      <c r="CA203" s="3">
        <v>61</v>
      </c>
      <c r="CB203" s="3" t="s">
        <v>3</v>
      </c>
      <c r="CE203" s="3">
        <v>1566</v>
      </c>
      <c r="CF203" s="3">
        <v>0</v>
      </c>
      <c r="CG203" s="3">
        <v>0</v>
      </c>
      <c r="CM203" s="3">
        <v>0</v>
      </c>
      <c r="CN203" s="3" t="s">
        <v>3</v>
      </c>
      <c r="CO203" s="3">
        <v>0</v>
      </c>
      <c r="CP203" s="3">
        <f t="shared" si="169"/>
        <v>6660.89</v>
      </c>
      <c r="CQ203" s="3">
        <f t="shared" si="170"/>
        <v>6660.89</v>
      </c>
      <c r="CR203" s="3">
        <f t="shared" si="222"/>
        <v>0</v>
      </c>
      <c r="CS203" s="3">
        <f t="shared" si="223"/>
        <v>0</v>
      </c>
      <c r="CT203" s="3">
        <f t="shared" si="171"/>
        <v>0</v>
      </c>
      <c r="CU203" s="3">
        <f t="shared" si="172"/>
        <v>0</v>
      </c>
      <c r="CV203" s="3">
        <f t="shared" si="173"/>
        <v>0</v>
      </c>
      <c r="CW203" s="3">
        <f t="shared" si="174"/>
        <v>0</v>
      </c>
      <c r="CX203" s="3">
        <f t="shared" si="175"/>
        <v>0</v>
      </c>
      <c r="CY203" s="3">
        <f t="shared" si="224"/>
        <v>0</v>
      </c>
      <c r="CZ203" s="3">
        <f t="shared" si="225"/>
        <v>0</v>
      </c>
      <c r="DC203" s="3" t="s">
        <v>3</v>
      </c>
      <c r="DD203" s="3" t="s">
        <v>3</v>
      </c>
      <c r="DE203" s="3" t="s">
        <v>3</v>
      </c>
      <c r="DF203" s="3" t="s">
        <v>3</v>
      </c>
      <c r="DG203" s="3" t="s">
        <v>3</v>
      </c>
      <c r="DH203" s="3" t="s">
        <v>3</v>
      </c>
      <c r="DI203" s="3" t="s">
        <v>3</v>
      </c>
      <c r="DJ203" s="3" t="s">
        <v>3</v>
      </c>
      <c r="DK203" s="3" t="s">
        <v>3</v>
      </c>
      <c r="DL203" s="3" t="s">
        <v>3</v>
      </c>
      <c r="DM203" s="3" t="s">
        <v>3</v>
      </c>
      <c r="DN203" s="3">
        <v>0</v>
      </c>
      <c r="DO203" s="3">
        <v>0</v>
      </c>
      <c r="DP203" s="3">
        <v>1</v>
      </c>
      <c r="DQ203" s="3">
        <v>1</v>
      </c>
      <c r="DU203" s="3">
        <v>1010</v>
      </c>
      <c r="DV203" s="3" t="s">
        <v>35</v>
      </c>
      <c r="DW203" s="3" t="s">
        <v>35</v>
      </c>
      <c r="DX203" s="3">
        <v>1</v>
      </c>
      <c r="DZ203" s="3" t="s">
        <v>3</v>
      </c>
      <c r="EA203" s="3" t="s">
        <v>3</v>
      </c>
      <c r="EB203" s="3" t="s">
        <v>3</v>
      </c>
      <c r="EC203" s="3" t="s">
        <v>3</v>
      </c>
      <c r="EE203" s="3">
        <v>85635395</v>
      </c>
      <c r="EF203" s="3">
        <v>30</v>
      </c>
      <c r="EG203" s="3" t="s">
        <v>28</v>
      </c>
      <c r="EH203" s="3">
        <v>0</v>
      </c>
      <c r="EI203" s="3" t="s">
        <v>3</v>
      </c>
      <c r="EJ203" s="3">
        <v>1</v>
      </c>
      <c r="EK203" s="3">
        <v>23</v>
      </c>
      <c r="EL203" s="3" t="s">
        <v>29</v>
      </c>
      <c r="EM203" s="3" t="s">
        <v>30</v>
      </c>
      <c r="EO203" s="3" t="s">
        <v>3</v>
      </c>
      <c r="EQ203" s="3">
        <v>0</v>
      </c>
      <c r="ER203" s="3">
        <v>676.92</v>
      </c>
      <c r="ES203" s="3">
        <v>676.92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Z203" s="3">
        <v>5</v>
      </c>
      <c r="FC203" s="3">
        <v>1</v>
      </c>
      <c r="FD203" s="3">
        <v>18</v>
      </c>
      <c r="FF203" s="3">
        <v>7967</v>
      </c>
      <c r="FQ203" s="3">
        <v>0</v>
      </c>
      <c r="FR203" s="3">
        <v>0</v>
      </c>
      <c r="FS203" s="3">
        <v>0</v>
      </c>
      <c r="FX203" s="3">
        <v>109</v>
      </c>
      <c r="FY203" s="3">
        <v>61</v>
      </c>
      <c r="GA203" s="3" t="s">
        <v>268</v>
      </c>
      <c r="GD203" s="3">
        <v>1</v>
      </c>
      <c r="GF203" s="3">
        <v>-127787242</v>
      </c>
      <c r="GG203" s="3">
        <v>2</v>
      </c>
      <c r="GH203" s="3">
        <v>3</v>
      </c>
      <c r="GI203" s="3">
        <v>5</v>
      </c>
      <c r="GJ203" s="3">
        <v>0</v>
      </c>
      <c r="GK203" s="3">
        <v>0</v>
      </c>
      <c r="GL203" s="3">
        <f t="shared" si="176"/>
        <v>0</v>
      </c>
      <c r="GM203" s="3">
        <f t="shared" si="177"/>
        <v>6660.89</v>
      </c>
      <c r="GN203" s="3">
        <f t="shared" si="178"/>
        <v>6660.89</v>
      </c>
      <c r="GO203" s="3">
        <f t="shared" si="179"/>
        <v>0</v>
      </c>
      <c r="GP203" s="3">
        <f t="shared" si="180"/>
        <v>0</v>
      </c>
      <c r="GR203" s="3">
        <v>1</v>
      </c>
      <c r="GS203" s="3">
        <v>1</v>
      </c>
      <c r="GT203" s="3">
        <v>0</v>
      </c>
      <c r="GU203" s="3" t="s">
        <v>3</v>
      </c>
      <c r="GV203" s="3">
        <f t="shared" si="181"/>
        <v>0</v>
      </c>
      <c r="GW203" s="3">
        <v>1</v>
      </c>
      <c r="GX203" s="3">
        <f t="shared" si="182"/>
        <v>0</v>
      </c>
      <c r="HA203" s="3">
        <v>0</v>
      </c>
      <c r="HB203" s="3">
        <v>0</v>
      </c>
      <c r="HC203" s="3">
        <f t="shared" si="183"/>
        <v>0</v>
      </c>
      <c r="HE203" s="3" t="s">
        <v>37</v>
      </c>
      <c r="HF203" s="3" t="s">
        <v>38</v>
      </c>
      <c r="HM203" s="3" t="s">
        <v>3</v>
      </c>
      <c r="HN203" s="3" t="s">
        <v>3</v>
      </c>
      <c r="HO203" s="3" t="s">
        <v>3</v>
      </c>
      <c r="HP203" s="3" t="s">
        <v>3</v>
      </c>
      <c r="HQ203" s="3" t="s">
        <v>3</v>
      </c>
      <c r="HS203" s="3">
        <v>0</v>
      </c>
      <c r="IK203" s="3">
        <v>0</v>
      </c>
    </row>
    <row r="204" spans="1:255" x14ac:dyDescent="0.25">
      <c r="A204" s="2">
        <v>18</v>
      </c>
      <c r="B204" s="2">
        <v>1</v>
      </c>
      <c r="C204" s="2">
        <v>355</v>
      </c>
      <c r="D204" s="2"/>
      <c r="E204" s="2" t="s">
        <v>269</v>
      </c>
      <c r="F204" s="2" t="s">
        <v>270</v>
      </c>
      <c r="G204" s="2" t="s">
        <v>271</v>
      </c>
      <c r="H204" s="2" t="s">
        <v>35</v>
      </c>
      <c r="I204" s="2">
        <f>I194*J204</f>
        <v>1</v>
      </c>
      <c r="J204" s="2">
        <v>4.5454545454545459</v>
      </c>
      <c r="K204" s="2">
        <v>4.5454549999999996</v>
      </c>
      <c r="L204" s="2"/>
      <c r="M204" s="2"/>
      <c r="N204" s="2"/>
      <c r="O204" s="2">
        <f t="shared" si="159"/>
        <v>1231.93</v>
      </c>
      <c r="P204" s="2">
        <f t="shared" si="160"/>
        <v>1231.93</v>
      </c>
      <c r="Q204" s="2">
        <f t="shared" si="212"/>
        <v>0</v>
      </c>
      <c r="R204" s="2">
        <f t="shared" si="213"/>
        <v>0</v>
      </c>
      <c r="S204" s="2">
        <f t="shared" si="161"/>
        <v>0</v>
      </c>
      <c r="T204" s="2">
        <f t="shared" si="162"/>
        <v>0</v>
      </c>
      <c r="U204" s="2">
        <f t="shared" si="163"/>
        <v>0</v>
      </c>
      <c r="V204" s="2">
        <f t="shared" si="164"/>
        <v>0</v>
      </c>
      <c r="W204" s="2">
        <f t="shared" si="165"/>
        <v>0</v>
      </c>
      <c r="X204" s="2">
        <f t="shared" si="214"/>
        <v>0</v>
      </c>
      <c r="Y204" s="2">
        <f t="shared" si="215"/>
        <v>0</v>
      </c>
      <c r="Z204" s="2"/>
      <c r="AA204" s="2">
        <v>86551701</v>
      </c>
      <c r="AB204" s="2">
        <f t="shared" si="166"/>
        <v>1231.93</v>
      </c>
      <c r="AC204" s="2">
        <f t="shared" si="216"/>
        <v>1231.93</v>
      </c>
      <c r="AD204" s="2">
        <f t="shared" si="217"/>
        <v>0</v>
      </c>
      <c r="AE204" s="2">
        <f t="shared" si="218"/>
        <v>0</v>
      </c>
      <c r="AF204" s="2">
        <f t="shared" si="219"/>
        <v>0</v>
      </c>
      <c r="AG204" s="2">
        <f t="shared" si="167"/>
        <v>0</v>
      </c>
      <c r="AH204" s="2">
        <f t="shared" si="220"/>
        <v>0</v>
      </c>
      <c r="AI204" s="2">
        <f t="shared" si="221"/>
        <v>0</v>
      </c>
      <c r="AJ204" s="2">
        <f t="shared" si="168"/>
        <v>0</v>
      </c>
      <c r="AK204" s="2">
        <v>1231.93</v>
      </c>
      <c r="AL204" s="2">
        <v>1231.93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109</v>
      </c>
      <c r="AU204" s="2">
        <v>61</v>
      </c>
      <c r="AV204" s="2">
        <v>1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3</v>
      </c>
      <c r="BI204" s="2">
        <v>1</v>
      </c>
      <c r="BJ204" s="2" t="s">
        <v>3</v>
      </c>
      <c r="BK204" s="2"/>
      <c r="BL204" s="2"/>
      <c r="BM204" s="2">
        <v>23</v>
      </c>
      <c r="BN204" s="2">
        <v>0</v>
      </c>
      <c r="BO204" s="2" t="s">
        <v>3</v>
      </c>
      <c r="BP204" s="2">
        <v>0</v>
      </c>
      <c r="BQ204" s="2">
        <v>30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109</v>
      </c>
      <c r="CA204" s="2">
        <v>61</v>
      </c>
      <c r="CB204" s="2" t="s">
        <v>3</v>
      </c>
      <c r="CC204" s="2"/>
      <c r="CD204" s="2"/>
      <c r="CE204" s="2">
        <v>1566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3</v>
      </c>
      <c r="CO204" s="2">
        <v>0</v>
      </c>
      <c r="CP204" s="2">
        <f t="shared" si="169"/>
        <v>1231.93</v>
      </c>
      <c r="CQ204" s="2">
        <f t="shared" si="170"/>
        <v>1231.93</v>
      </c>
      <c r="CR204" s="2">
        <f t="shared" si="222"/>
        <v>0</v>
      </c>
      <c r="CS204" s="2">
        <f t="shared" si="223"/>
        <v>0</v>
      </c>
      <c r="CT204" s="2">
        <f t="shared" si="171"/>
        <v>0</v>
      </c>
      <c r="CU204" s="2">
        <f t="shared" si="172"/>
        <v>0</v>
      </c>
      <c r="CV204" s="2">
        <f t="shared" si="173"/>
        <v>0</v>
      </c>
      <c r="CW204" s="2">
        <f t="shared" si="174"/>
        <v>0</v>
      </c>
      <c r="CX204" s="2">
        <f t="shared" si="175"/>
        <v>0</v>
      </c>
      <c r="CY204" s="2">
        <f t="shared" si="224"/>
        <v>0</v>
      </c>
      <c r="CZ204" s="2">
        <f t="shared" si="225"/>
        <v>0</v>
      </c>
      <c r="DA204" s="2"/>
      <c r="DB204" s="2"/>
      <c r="DC204" s="2" t="s">
        <v>3</v>
      </c>
      <c r="DD204" s="2" t="s">
        <v>3</v>
      </c>
      <c r="DE204" s="2" t="s">
        <v>3</v>
      </c>
      <c r="DF204" s="2" t="s">
        <v>3</v>
      </c>
      <c r="DG204" s="2" t="s">
        <v>3</v>
      </c>
      <c r="DH204" s="2" t="s">
        <v>3</v>
      </c>
      <c r="DI204" s="2" t="s">
        <v>3</v>
      </c>
      <c r="DJ204" s="2" t="s">
        <v>3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1010</v>
      </c>
      <c r="DV204" s="2" t="s">
        <v>35</v>
      </c>
      <c r="DW204" s="2" t="s">
        <v>35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85635395</v>
      </c>
      <c r="EF204" s="2">
        <v>30</v>
      </c>
      <c r="EG204" s="2" t="s">
        <v>28</v>
      </c>
      <c r="EH204" s="2">
        <v>0</v>
      </c>
      <c r="EI204" s="2" t="s">
        <v>3</v>
      </c>
      <c r="EJ204" s="2">
        <v>1</v>
      </c>
      <c r="EK204" s="2">
        <v>23</v>
      </c>
      <c r="EL204" s="2" t="s">
        <v>29</v>
      </c>
      <c r="EM204" s="2" t="s">
        <v>30</v>
      </c>
      <c r="EN204" s="2"/>
      <c r="EO204" s="2" t="s">
        <v>3</v>
      </c>
      <c r="EP204" s="2"/>
      <c r="EQ204" s="2">
        <v>0</v>
      </c>
      <c r="ER204" s="2">
        <v>0</v>
      </c>
      <c r="ES204" s="2">
        <v>1231.93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v>0</v>
      </c>
      <c r="FS204" s="2">
        <v>0</v>
      </c>
      <c r="FT204" s="2"/>
      <c r="FU204" s="2"/>
      <c r="FV204" s="2"/>
      <c r="FW204" s="2"/>
      <c r="FX204" s="2">
        <v>109</v>
      </c>
      <c r="FY204" s="2">
        <v>61</v>
      </c>
      <c r="FZ204" s="2"/>
      <c r="GA204" s="2" t="s">
        <v>272</v>
      </c>
      <c r="GB204" s="2"/>
      <c r="GC204" s="2"/>
      <c r="GD204" s="2">
        <v>1</v>
      </c>
      <c r="GE204" s="2"/>
      <c r="GF204" s="2">
        <v>-980061017</v>
      </c>
      <c r="GG204" s="2">
        <v>2</v>
      </c>
      <c r="GH204" s="2">
        <v>4</v>
      </c>
      <c r="GI204" s="2">
        <v>-2</v>
      </c>
      <c r="GJ204" s="2">
        <v>0</v>
      </c>
      <c r="GK204" s="2">
        <v>0</v>
      </c>
      <c r="GL204" s="2">
        <f t="shared" si="176"/>
        <v>0</v>
      </c>
      <c r="GM204" s="2">
        <f t="shared" si="177"/>
        <v>1231.93</v>
      </c>
      <c r="GN204" s="2">
        <f t="shared" si="178"/>
        <v>1231.93</v>
      </c>
      <c r="GO204" s="2">
        <f t="shared" si="179"/>
        <v>0</v>
      </c>
      <c r="GP204" s="2">
        <f t="shared" si="180"/>
        <v>0</v>
      </c>
      <c r="GQ204" s="2"/>
      <c r="GR204" s="2">
        <v>0</v>
      </c>
      <c r="GS204" s="2">
        <v>2</v>
      </c>
      <c r="GT204" s="2">
        <v>0</v>
      </c>
      <c r="GU204" s="2" t="s">
        <v>3</v>
      </c>
      <c r="GV204" s="2">
        <f t="shared" si="181"/>
        <v>0</v>
      </c>
      <c r="GW204" s="2">
        <v>1</v>
      </c>
      <c r="GX204" s="2">
        <f t="shared" si="182"/>
        <v>0</v>
      </c>
      <c r="GY204" s="2"/>
      <c r="GZ204" s="2"/>
      <c r="HA204" s="2">
        <v>0</v>
      </c>
      <c r="HB204" s="2">
        <v>0</v>
      </c>
      <c r="HC204" s="2">
        <f t="shared" si="183"/>
        <v>0</v>
      </c>
      <c r="HD204" s="2"/>
      <c r="HE204" s="2" t="s">
        <v>37</v>
      </c>
      <c r="HF204" s="2" t="s">
        <v>38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5">
      <c r="A205" s="3">
        <v>18</v>
      </c>
      <c r="B205" s="3">
        <v>1</v>
      </c>
      <c r="C205" s="3">
        <v>378</v>
      </c>
      <c r="E205" s="3" t="s">
        <v>269</v>
      </c>
      <c r="F205" s="3" t="s">
        <v>270</v>
      </c>
      <c r="G205" s="3" t="s">
        <v>271</v>
      </c>
      <c r="H205" s="3" t="s">
        <v>35</v>
      </c>
      <c r="I205" s="3">
        <f>I195*J205</f>
        <v>1</v>
      </c>
      <c r="J205" s="3">
        <v>4.5454545454545459</v>
      </c>
      <c r="K205" s="3">
        <v>4.5454549999999996</v>
      </c>
      <c r="O205" s="3">
        <f t="shared" si="159"/>
        <v>12122.19</v>
      </c>
      <c r="P205" s="3">
        <f t="shared" si="160"/>
        <v>12122.19</v>
      </c>
      <c r="Q205" s="3">
        <f t="shared" si="212"/>
        <v>0</v>
      </c>
      <c r="R205" s="3">
        <f t="shared" si="213"/>
        <v>0</v>
      </c>
      <c r="S205" s="3">
        <f t="shared" si="161"/>
        <v>0</v>
      </c>
      <c r="T205" s="3">
        <f t="shared" si="162"/>
        <v>0</v>
      </c>
      <c r="U205" s="3">
        <f t="shared" si="163"/>
        <v>0</v>
      </c>
      <c r="V205" s="3">
        <f t="shared" si="164"/>
        <v>0</v>
      </c>
      <c r="W205" s="3">
        <f t="shared" si="165"/>
        <v>0</v>
      </c>
      <c r="X205" s="3">
        <f t="shared" si="214"/>
        <v>0</v>
      </c>
      <c r="Y205" s="3">
        <f t="shared" si="215"/>
        <v>0</v>
      </c>
      <c r="AA205" s="3">
        <v>86551703</v>
      </c>
      <c r="AB205" s="3">
        <f t="shared" si="166"/>
        <v>1231.93</v>
      </c>
      <c r="AC205" s="3">
        <f t="shared" si="216"/>
        <v>1231.93</v>
      </c>
      <c r="AD205" s="3">
        <f t="shared" si="217"/>
        <v>0</v>
      </c>
      <c r="AE205" s="3">
        <f t="shared" si="218"/>
        <v>0</v>
      </c>
      <c r="AF205" s="3">
        <f t="shared" si="219"/>
        <v>0</v>
      </c>
      <c r="AG205" s="3">
        <f t="shared" si="167"/>
        <v>0</v>
      </c>
      <c r="AH205" s="3">
        <f t="shared" si="220"/>
        <v>0</v>
      </c>
      <c r="AI205" s="3">
        <f t="shared" si="221"/>
        <v>0</v>
      </c>
      <c r="AJ205" s="3">
        <f t="shared" si="168"/>
        <v>0</v>
      </c>
      <c r="AK205" s="3">
        <v>1231.93</v>
      </c>
      <c r="AL205" s="3">
        <v>1231.93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109</v>
      </c>
      <c r="AU205" s="3">
        <v>61</v>
      </c>
      <c r="AV205" s="3">
        <v>1</v>
      </c>
      <c r="AW205" s="3">
        <v>1</v>
      </c>
      <c r="AZ205" s="3">
        <v>1</v>
      </c>
      <c r="BA205" s="3">
        <v>1</v>
      </c>
      <c r="BB205" s="3">
        <v>1</v>
      </c>
      <c r="BC205" s="3">
        <v>9.84</v>
      </c>
      <c r="BD205" s="3" t="s">
        <v>3</v>
      </c>
      <c r="BE205" s="3" t="s">
        <v>3</v>
      </c>
      <c r="BF205" s="3" t="s">
        <v>3</v>
      </c>
      <c r="BG205" s="3" t="s">
        <v>3</v>
      </c>
      <c r="BH205" s="3">
        <v>3</v>
      </c>
      <c r="BI205" s="3">
        <v>1</v>
      </c>
      <c r="BJ205" s="3" t="s">
        <v>3</v>
      </c>
      <c r="BM205" s="3">
        <v>23</v>
      </c>
      <c r="BN205" s="3">
        <v>0</v>
      </c>
      <c r="BO205" s="3" t="s">
        <v>3</v>
      </c>
      <c r="BP205" s="3">
        <v>0</v>
      </c>
      <c r="BQ205" s="3">
        <v>30</v>
      </c>
      <c r="BR205" s="3">
        <v>0</v>
      </c>
      <c r="BS205" s="3">
        <v>1</v>
      </c>
      <c r="BT205" s="3">
        <v>1</v>
      </c>
      <c r="BU205" s="3">
        <v>1</v>
      </c>
      <c r="BV205" s="3">
        <v>1</v>
      </c>
      <c r="BW205" s="3">
        <v>1</v>
      </c>
      <c r="BX205" s="3">
        <v>1</v>
      </c>
      <c r="BY205" s="3" t="s">
        <v>3</v>
      </c>
      <c r="BZ205" s="3">
        <v>109</v>
      </c>
      <c r="CA205" s="3">
        <v>61</v>
      </c>
      <c r="CB205" s="3" t="s">
        <v>3</v>
      </c>
      <c r="CE205" s="3">
        <v>1566</v>
      </c>
      <c r="CF205" s="3">
        <v>0</v>
      </c>
      <c r="CG205" s="3">
        <v>0</v>
      </c>
      <c r="CM205" s="3">
        <v>0</v>
      </c>
      <c r="CN205" s="3" t="s">
        <v>3</v>
      </c>
      <c r="CO205" s="3">
        <v>0</v>
      </c>
      <c r="CP205" s="3">
        <f t="shared" si="169"/>
        <v>12122.19</v>
      </c>
      <c r="CQ205" s="3">
        <f t="shared" si="170"/>
        <v>12122.19</v>
      </c>
      <c r="CR205" s="3">
        <f t="shared" si="222"/>
        <v>0</v>
      </c>
      <c r="CS205" s="3">
        <f t="shared" si="223"/>
        <v>0</v>
      </c>
      <c r="CT205" s="3">
        <f t="shared" si="171"/>
        <v>0</v>
      </c>
      <c r="CU205" s="3">
        <f t="shared" si="172"/>
        <v>0</v>
      </c>
      <c r="CV205" s="3">
        <f t="shared" si="173"/>
        <v>0</v>
      </c>
      <c r="CW205" s="3">
        <f t="shared" si="174"/>
        <v>0</v>
      </c>
      <c r="CX205" s="3">
        <f t="shared" si="175"/>
        <v>0</v>
      </c>
      <c r="CY205" s="3">
        <f t="shared" si="224"/>
        <v>0</v>
      </c>
      <c r="CZ205" s="3">
        <f t="shared" si="225"/>
        <v>0</v>
      </c>
      <c r="DC205" s="3" t="s">
        <v>3</v>
      </c>
      <c r="DD205" s="3" t="s">
        <v>3</v>
      </c>
      <c r="DE205" s="3" t="s">
        <v>3</v>
      </c>
      <c r="DF205" s="3" t="s">
        <v>3</v>
      </c>
      <c r="DG205" s="3" t="s">
        <v>3</v>
      </c>
      <c r="DH205" s="3" t="s">
        <v>3</v>
      </c>
      <c r="DI205" s="3" t="s">
        <v>3</v>
      </c>
      <c r="DJ205" s="3" t="s">
        <v>3</v>
      </c>
      <c r="DK205" s="3" t="s">
        <v>3</v>
      </c>
      <c r="DL205" s="3" t="s">
        <v>3</v>
      </c>
      <c r="DM205" s="3" t="s">
        <v>3</v>
      </c>
      <c r="DN205" s="3">
        <v>0</v>
      </c>
      <c r="DO205" s="3">
        <v>0</v>
      </c>
      <c r="DP205" s="3">
        <v>1</v>
      </c>
      <c r="DQ205" s="3">
        <v>1</v>
      </c>
      <c r="DU205" s="3">
        <v>1010</v>
      </c>
      <c r="DV205" s="3" t="s">
        <v>35</v>
      </c>
      <c r="DW205" s="3" t="s">
        <v>35</v>
      </c>
      <c r="DX205" s="3">
        <v>1</v>
      </c>
      <c r="DZ205" s="3" t="s">
        <v>3</v>
      </c>
      <c r="EA205" s="3" t="s">
        <v>3</v>
      </c>
      <c r="EB205" s="3" t="s">
        <v>3</v>
      </c>
      <c r="EC205" s="3" t="s">
        <v>3</v>
      </c>
      <c r="EE205" s="3">
        <v>85635395</v>
      </c>
      <c r="EF205" s="3">
        <v>30</v>
      </c>
      <c r="EG205" s="3" t="s">
        <v>28</v>
      </c>
      <c r="EH205" s="3">
        <v>0</v>
      </c>
      <c r="EI205" s="3" t="s">
        <v>3</v>
      </c>
      <c r="EJ205" s="3">
        <v>1</v>
      </c>
      <c r="EK205" s="3">
        <v>23</v>
      </c>
      <c r="EL205" s="3" t="s">
        <v>29</v>
      </c>
      <c r="EM205" s="3" t="s">
        <v>30</v>
      </c>
      <c r="EO205" s="3" t="s">
        <v>3</v>
      </c>
      <c r="EQ205" s="3">
        <v>0</v>
      </c>
      <c r="ER205" s="3">
        <v>1231.93</v>
      </c>
      <c r="ES205" s="3">
        <v>1231.93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Z205" s="3">
        <v>5</v>
      </c>
      <c r="FC205" s="3">
        <v>1</v>
      </c>
      <c r="FD205" s="3">
        <v>18</v>
      </c>
      <c r="FF205" s="3">
        <v>14499</v>
      </c>
      <c r="FQ205" s="3">
        <v>0</v>
      </c>
      <c r="FR205" s="3">
        <v>0</v>
      </c>
      <c r="FS205" s="3">
        <v>0</v>
      </c>
      <c r="FX205" s="3">
        <v>109</v>
      </c>
      <c r="FY205" s="3">
        <v>61</v>
      </c>
      <c r="GA205" s="3" t="s">
        <v>272</v>
      </c>
      <c r="GD205" s="3">
        <v>1</v>
      </c>
      <c r="GF205" s="3">
        <v>-980061017</v>
      </c>
      <c r="GG205" s="3">
        <v>2</v>
      </c>
      <c r="GH205" s="3">
        <v>3</v>
      </c>
      <c r="GI205" s="3">
        <v>5</v>
      </c>
      <c r="GJ205" s="3">
        <v>0</v>
      </c>
      <c r="GK205" s="3">
        <v>0</v>
      </c>
      <c r="GL205" s="3">
        <f t="shared" si="176"/>
        <v>0</v>
      </c>
      <c r="GM205" s="3">
        <f t="shared" si="177"/>
        <v>12122.19</v>
      </c>
      <c r="GN205" s="3">
        <f t="shared" si="178"/>
        <v>12122.19</v>
      </c>
      <c r="GO205" s="3">
        <f t="shared" si="179"/>
        <v>0</v>
      </c>
      <c r="GP205" s="3">
        <f t="shared" si="180"/>
        <v>0</v>
      </c>
      <c r="GR205" s="3">
        <v>1</v>
      </c>
      <c r="GS205" s="3">
        <v>1</v>
      </c>
      <c r="GT205" s="3">
        <v>0</v>
      </c>
      <c r="GU205" s="3" t="s">
        <v>3</v>
      </c>
      <c r="GV205" s="3">
        <f t="shared" si="181"/>
        <v>0</v>
      </c>
      <c r="GW205" s="3">
        <v>1</v>
      </c>
      <c r="GX205" s="3">
        <f t="shared" si="182"/>
        <v>0</v>
      </c>
      <c r="HA205" s="3">
        <v>0</v>
      </c>
      <c r="HB205" s="3">
        <v>0</v>
      </c>
      <c r="HC205" s="3">
        <f t="shared" si="183"/>
        <v>0</v>
      </c>
      <c r="HE205" s="3" t="s">
        <v>37</v>
      </c>
      <c r="HF205" s="3" t="s">
        <v>38</v>
      </c>
      <c r="HM205" s="3" t="s">
        <v>3</v>
      </c>
      <c r="HN205" s="3" t="s">
        <v>3</v>
      </c>
      <c r="HO205" s="3" t="s">
        <v>3</v>
      </c>
      <c r="HP205" s="3" t="s">
        <v>3</v>
      </c>
      <c r="HQ205" s="3" t="s">
        <v>3</v>
      </c>
      <c r="HS205" s="3">
        <v>0</v>
      </c>
      <c r="IK205" s="3">
        <v>0</v>
      </c>
    </row>
    <row r="206" spans="1:255" x14ac:dyDescent="0.25">
      <c r="A206" s="2">
        <v>18</v>
      </c>
      <c r="B206" s="2">
        <v>1</v>
      </c>
      <c r="C206" s="2">
        <v>364</v>
      </c>
      <c r="D206" s="2"/>
      <c r="E206" s="2" t="s">
        <v>273</v>
      </c>
      <c r="F206" s="2" t="s">
        <v>274</v>
      </c>
      <c r="G206" s="2" t="s">
        <v>275</v>
      </c>
      <c r="H206" s="2" t="s">
        <v>35</v>
      </c>
      <c r="I206" s="2">
        <f>I194*J206</f>
        <v>2</v>
      </c>
      <c r="J206" s="2">
        <v>9.0909090909090917</v>
      </c>
      <c r="K206" s="2">
        <v>9.0909089999999999</v>
      </c>
      <c r="L206" s="2"/>
      <c r="M206" s="2"/>
      <c r="N206" s="2"/>
      <c r="O206" s="2">
        <f t="shared" si="159"/>
        <v>1768.48</v>
      </c>
      <c r="P206" s="2">
        <f t="shared" si="160"/>
        <v>1768.48</v>
      </c>
      <c r="Q206" s="2">
        <f t="shared" si="212"/>
        <v>0</v>
      </c>
      <c r="R206" s="2">
        <f t="shared" si="213"/>
        <v>0</v>
      </c>
      <c r="S206" s="2">
        <f t="shared" si="161"/>
        <v>0</v>
      </c>
      <c r="T206" s="2">
        <f t="shared" si="162"/>
        <v>0</v>
      </c>
      <c r="U206" s="2">
        <f t="shared" si="163"/>
        <v>0</v>
      </c>
      <c r="V206" s="2">
        <f t="shared" si="164"/>
        <v>0</v>
      </c>
      <c r="W206" s="2">
        <f t="shared" si="165"/>
        <v>0</v>
      </c>
      <c r="X206" s="2">
        <f t="shared" si="214"/>
        <v>0</v>
      </c>
      <c r="Y206" s="2">
        <f t="shared" si="215"/>
        <v>0</v>
      </c>
      <c r="Z206" s="2"/>
      <c r="AA206" s="2">
        <v>86551701</v>
      </c>
      <c r="AB206" s="2">
        <f t="shared" si="166"/>
        <v>884.24</v>
      </c>
      <c r="AC206" s="2">
        <f t="shared" si="216"/>
        <v>884.24</v>
      </c>
      <c r="AD206" s="2">
        <f t="shared" si="217"/>
        <v>0</v>
      </c>
      <c r="AE206" s="2">
        <f t="shared" si="218"/>
        <v>0</v>
      </c>
      <c r="AF206" s="2">
        <f t="shared" si="219"/>
        <v>0</v>
      </c>
      <c r="AG206" s="2">
        <f t="shared" si="167"/>
        <v>0</v>
      </c>
      <c r="AH206" s="2">
        <f t="shared" si="220"/>
        <v>0</v>
      </c>
      <c r="AI206" s="2">
        <f t="shared" si="221"/>
        <v>0</v>
      </c>
      <c r="AJ206" s="2">
        <f t="shared" si="168"/>
        <v>0</v>
      </c>
      <c r="AK206" s="2">
        <v>884.24</v>
      </c>
      <c r="AL206" s="2">
        <v>884.24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109</v>
      </c>
      <c r="AU206" s="2">
        <v>61</v>
      </c>
      <c r="AV206" s="2">
        <v>1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3</v>
      </c>
      <c r="BI206" s="2">
        <v>1</v>
      </c>
      <c r="BJ206" s="2" t="s">
        <v>3</v>
      </c>
      <c r="BK206" s="2"/>
      <c r="BL206" s="2"/>
      <c r="BM206" s="2">
        <v>23</v>
      </c>
      <c r="BN206" s="2">
        <v>0</v>
      </c>
      <c r="BO206" s="2" t="s">
        <v>3</v>
      </c>
      <c r="BP206" s="2">
        <v>0</v>
      </c>
      <c r="BQ206" s="2">
        <v>30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109</v>
      </c>
      <c r="CA206" s="2">
        <v>61</v>
      </c>
      <c r="CB206" s="2" t="s">
        <v>3</v>
      </c>
      <c r="CC206" s="2"/>
      <c r="CD206" s="2"/>
      <c r="CE206" s="2">
        <v>1566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3</v>
      </c>
      <c r="CO206" s="2">
        <v>0</v>
      </c>
      <c r="CP206" s="2">
        <f t="shared" si="169"/>
        <v>1768.48</v>
      </c>
      <c r="CQ206" s="2">
        <f t="shared" si="170"/>
        <v>884.24</v>
      </c>
      <c r="CR206" s="2">
        <f t="shared" si="222"/>
        <v>0</v>
      </c>
      <c r="CS206" s="2">
        <f t="shared" si="223"/>
        <v>0</v>
      </c>
      <c r="CT206" s="2">
        <f t="shared" si="171"/>
        <v>0</v>
      </c>
      <c r="CU206" s="2">
        <f t="shared" si="172"/>
        <v>0</v>
      </c>
      <c r="CV206" s="2">
        <f t="shared" si="173"/>
        <v>0</v>
      </c>
      <c r="CW206" s="2">
        <f t="shared" si="174"/>
        <v>0</v>
      </c>
      <c r="CX206" s="2">
        <f t="shared" si="175"/>
        <v>0</v>
      </c>
      <c r="CY206" s="2">
        <f t="shared" si="224"/>
        <v>0</v>
      </c>
      <c r="CZ206" s="2">
        <f t="shared" si="225"/>
        <v>0</v>
      </c>
      <c r="DA206" s="2"/>
      <c r="DB206" s="2"/>
      <c r="DC206" s="2" t="s">
        <v>3</v>
      </c>
      <c r="DD206" s="2" t="s">
        <v>3</v>
      </c>
      <c r="DE206" s="2" t="s">
        <v>3</v>
      </c>
      <c r="DF206" s="2" t="s">
        <v>3</v>
      </c>
      <c r="DG206" s="2" t="s">
        <v>3</v>
      </c>
      <c r="DH206" s="2" t="s">
        <v>3</v>
      </c>
      <c r="DI206" s="2" t="s">
        <v>3</v>
      </c>
      <c r="DJ206" s="2" t="s">
        <v>3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1010</v>
      </c>
      <c r="DV206" s="2" t="s">
        <v>35</v>
      </c>
      <c r="DW206" s="2" t="s">
        <v>35</v>
      </c>
      <c r="DX206" s="2">
        <v>1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85635395</v>
      </c>
      <c r="EF206" s="2">
        <v>30</v>
      </c>
      <c r="EG206" s="2" t="s">
        <v>28</v>
      </c>
      <c r="EH206" s="2">
        <v>0</v>
      </c>
      <c r="EI206" s="2" t="s">
        <v>3</v>
      </c>
      <c r="EJ206" s="2">
        <v>1</v>
      </c>
      <c r="EK206" s="2">
        <v>23</v>
      </c>
      <c r="EL206" s="2" t="s">
        <v>29</v>
      </c>
      <c r="EM206" s="2" t="s">
        <v>30</v>
      </c>
      <c r="EN206" s="2"/>
      <c r="EO206" s="2" t="s">
        <v>3</v>
      </c>
      <c r="EP206" s="2"/>
      <c r="EQ206" s="2">
        <v>0</v>
      </c>
      <c r="ER206" s="2">
        <v>0</v>
      </c>
      <c r="ES206" s="2">
        <v>884.24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v>0</v>
      </c>
      <c r="FS206" s="2">
        <v>0</v>
      </c>
      <c r="FT206" s="2"/>
      <c r="FU206" s="2"/>
      <c r="FV206" s="2"/>
      <c r="FW206" s="2"/>
      <c r="FX206" s="2">
        <v>109</v>
      </c>
      <c r="FY206" s="2">
        <v>61</v>
      </c>
      <c r="FZ206" s="2"/>
      <c r="GA206" s="2" t="s">
        <v>276</v>
      </c>
      <c r="GB206" s="2"/>
      <c r="GC206" s="2"/>
      <c r="GD206" s="2">
        <v>1</v>
      </c>
      <c r="GE206" s="2"/>
      <c r="GF206" s="2">
        <v>1534257022</v>
      </c>
      <c r="GG206" s="2">
        <v>2</v>
      </c>
      <c r="GH206" s="2">
        <v>4</v>
      </c>
      <c r="GI206" s="2">
        <v>-2</v>
      </c>
      <c r="GJ206" s="2">
        <v>0</v>
      </c>
      <c r="GK206" s="2">
        <v>0</v>
      </c>
      <c r="GL206" s="2">
        <f t="shared" si="176"/>
        <v>0</v>
      </c>
      <c r="GM206" s="2">
        <f t="shared" si="177"/>
        <v>1768.48</v>
      </c>
      <c r="GN206" s="2">
        <f t="shared" si="178"/>
        <v>1768.48</v>
      </c>
      <c r="GO206" s="2">
        <f t="shared" si="179"/>
        <v>0</v>
      </c>
      <c r="GP206" s="2">
        <f t="shared" si="180"/>
        <v>0</v>
      </c>
      <c r="GQ206" s="2"/>
      <c r="GR206" s="2">
        <v>0</v>
      </c>
      <c r="GS206" s="2">
        <v>2</v>
      </c>
      <c r="GT206" s="2">
        <v>0</v>
      </c>
      <c r="GU206" s="2" t="s">
        <v>3</v>
      </c>
      <c r="GV206" s="2">
        <f t="shared" si="181"/>
        <v>0</v>
      </c>
      <c r="GW206" s="2">
        <v>1</v>
      </c>
      <c r="GX206" s="2">
        <f t="shared" si="182"/>
        <v>0</v>
      </c>
      <c r="GY206" s="2"/>
      <c r="GZ206" s="2"/>
      <c r="HA206" s="2">
        <v>0</v>
      </c>
      <c r="HB206" s="2">
        <v>0</v>
      </c>
      <c r="HC206" s="2">
        <f t="shared" si="183"/>
        <v>0</v>
      </c>
      <c r="HD206" s="2"/>
      <c r="HE206" s="2" t="s">
        <v>37</v>
      </c>
      <c r="HF206" s="2" t="s">
        <v>38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5">
      <c r="A207" s="3">
        <v>18</v>
      </c>
      <c r="B207" s="3">
        <v>1</v>
      </c>
      <c r="C207" s="3">
        <v>387</v>
      </c>
      <c r="E207" s="3" t="s">
        <v>273</v>
      </c>
      <c r="F207" s="3" t="s">
        <v>274</v>
      </c>
      <c r="G207" s="3" t="s">
        <v>275</v>
      </c>
      <c r="H207" s="3" t="s">
        <v>35</v>
      </c>
      <c r="I207" s="3">
        <f>I195*J207</f>
        <v>2</v>
      </c>
      <c r="J207" s="3">
        <v>9.0909090909090917</v>
      </c>
      <c r="K207" s="3">
        <v>9.0909089999999999</v>
      </c>
      <c r="O207" s="3">
        <f t="shared" si="159"/>
        <v>17401.84</v>
      </c>
      <c r="P207" s="3">
        <f t="shared" si="160"/>
        <v>17401.84</v>
      </c>
      <c r="Q207" s="3">
        <f t="shared" si="212"/>
        <v>0</v>
      </c>
      <c r="R207" s="3">
        <f t="shared" si="213"/>
        <v>0</v>
      </c>
      <c r="S207" s="3">
        <f t="shared" si="161"/>
        <v>0</v>
      </c>
      <c r="T207" s="3">
        <f t="shared" si="162"/>
        <v>0</v>
      </c>
      <c r="U207" s="3">
        <f t="shared" si="163"/>
        <v>0</v>
      </c>
      <c r="V207" s="3">
        <f t="shared" si="164"/>
        <v>0</v>
      </c>
      <c r="W207" s="3">
        <f t="shared" si="165"/>
        <v>0</v>
      </c>
      <c r="X207" s="3">
        <f t="shared" si="214"/>
        <v>0</v>
      </c>
      <c r="Y207" s="3">
        <f t="shared" si="215"/>
        <v>0</v>
      </c>
      <c r="AA207" s="3">
        <v>86551703</v>
      </c>
      <c r="AB207" s="3">
        <f t="shared" si="166"/>
        <v>884.24</v>
      </c>
      <c r="AC207" s="3">
        <f t="shared" si="216"/>
        <v>884.24</v>
      </c>
      <c r="AD207" s="3">
        <f t="shared" si="217"/>
        <v>0</v>
      </c>
      <c r="AE207" s="3">
        <f t="shared" si="218"/>
        <v>0</v>
      </c>
      <c r="AF207" s="3">
        <f t="shared" si="219"/>
        <v>0</v>
      </c>
      <c r="AG207" s="3">
        <f t="shared" si="167"/>
        <v>0</v>
      </c>
      <c r="AH207" s="3">
        <f t="shared" si="220"/>
        <v>0</v>
      </c>
      <c r="AI207" s="3">
        <f t="shared" si="221"/>
        <v>0</v>
      </c>
      <c r="AJ207" s="3">
        <f t="shared" si="168"/>
        <v>0</v>
      </c>
      <c r="AK207" s="3">
        <v>884.24</v>
      </c>
      <c r="AL207" s="3">
        <v>884.24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109</v>
      </c>
      <c r="AU207" s="3">
        <v>61</v>
      </c>
      <c r="AV207" s="3">
        <v>1</v>
      </c>
      <c r="AW207" s="3">
        <v>1</v>
      </c>
      <c r="AZ207" s="3">
        <v>1</v>
      </c>
      <c r="BA207" s="3">
        <v>1</v>
      </c>
      <c r="BB207" s="3">
        <v>1</v>
      </c>
      <c r="BC207" s="3">
        <v>9.84</v>
      </c>
      <c r="BD207" s="3" t="s">
        <v>3</v>
      </c>
      <c r="BE207" s="3" t="s">
        <v>3</v>
      </c>
      <c r="BF207" s="3" t="s">
        <v>3</v>
      </c>
      <c r="BG207" s="3" t="s">
        <v>3</v>
      </c>
      <c r="BH207" s="3">
        <v>3</v>
      </c>
      <c r="BI207" s="3">
        <v>1</v>
      </c>
      <c r="BJ207" s="3" t="s">
        <v>3</v>
      </c>
      <c r="BM207" s="3">
        <v>23</v>
      </c>
      <c r="BN207" s="3">
        <v>0</v>
      </c>
      <c r="BO207" s="3" t="s">
        <v>3</v>
      </c>
      <c r="BP207" s="3">
        <v>0</v>
      </c>
      <c r="BQ207" s="3">
        <v>30</v>
      </c>
      <c r="BR207" s="3">
        <v>0</v>
      </c>
      <c r="BS207" s="3">
        <v>1</v>
      </c>
      <c r="BT207" s="3">
        <v>1</v>
      </c>
      <c r="BU207" s="3">
        <v>1</v>
      </c>
      <c r="BV207" s="3">
        <v>1</v>
      </c>
      <c r="BW207" s="3">
        <v>1</v>
      </c>
      <c r="BX207" s="3">
        <v>1</v>
      </c>
      <c r="BY207" s="3" t="s">
        <v>3</v>
      </c>
      <c r="BZ207" s="3">
        <v>109</v>
      </c>
      <c r="CA207" s="3">
        <v>61</v>
      </c>
      <c r="CB207" s="3" t="s">
        <v>3</v>
      </c>
      <c r="CE207" s="3">
        <v>1566</v>
      </c>
      <c r="CF207" s="3">
        <v>0</v>
      </c>
      <c r="CG207" s="3">
        <v>0</v>
      </c>
      <c r="CM207" s="3">
        <v>0</v>
      </c>
      <c r="CN207" s="3" t="s">
        <v>3</v>
      </c>
      <c r="CO207" s="3">
        <v>0</v>
      </c>
      <c r="CP207" s="3">
        <f t="shared" si="169"/>
        <v>17401.84</v>
      </c>
      <c r="CQ207" s="3">
        <f t="shared" si="170"/>
        <v>8700.92</v>
      </c>
      <c r="CR207" s="3">
        <f t="shared" si="222"/>
        <v>0</v>
      </c>
      <c r="CS207" s="3">
        <f t="shared" si="223"/>
        <v>0</v>
      </c>
      <c r="CT207" s="3">
        <f t="shared" si="171"/>
        <v>0</v>
      </c>
      <c r="CU207" s="3">
        <f t="shared" si="172"/>
        <v>0</v>
      </c>
      <c r="CV207" s="3">
        <f t="shared" si="173"/>
        <v>0</v>
      </c>
      <c r="CW207" s="3">
        <f t="shared" si="174"/>
        <v>0</v>
      </c>
      <c r="CX207" s="3">
        <f t="shared" si="175"/>
        <v>0</v>
      </c>
      <c r="CY207" s="3">
        <f t="shared" si="224"/>
        <v>0</v>
      </c>
      <c r="CZ207" s="3">
        <f t="shared" si="225"/>
        <v>0</v>
      </c>
      <c r="DC207" s="3" t="s">
        <v>3</v>
      </c>
      <c r="DD207" s="3" t="s">
        <v>3</v>
      </c>
      <c r="DE207" s="3" t="s">
        <v>3</v>
      </c>
      <c r="DF207" s="3" t="s">
        <v>3</v>
      </c>
      <c r="DG207" s="3" t="s">
        <v>3</v>
      </c>
      <c r="DH207" s="3" t="s">
        <v>3</v>
      </c>
      <c r="DI207" s="3" t="s">
        <v>3</v>
      </c>
      <c r="DJ207" s="3" t="s">
        <v>3</v>
      </c>
      <c r="DK207" s="3" t="s">
        <v>3</v>
      </c>
      <c r="DL207" s="3" t="s">
        <v>3</v>
      </c>
      <c r="DM207" s="3" t="s">
        <v>3</v>
      </c>
      <c r="DN207" s="3">
        <v>0</v>
      </c>
      <c r="DO207" s="3">
        <v>0</v>
      </c>
      <c r="DP207" s="3">
        <v>1</v>
      </c>
      <c r="DQ207" s="3">
        <v>1</v>
      </c>
      <c r="DU207" s="3">
        <v>1010</v>
      </c>
      <c r="DV207" s="3" t="s">
        <v>35</v>
      </c>
      <c r="DW207" s="3" t="s">
        <v>35</v>
      </c>
      <c r="DX207" s="3">
        <v>1</v>
      </c>
      <c r="DZ207" s="3" t="s">
        <v>3</v>
      </c>
      <c r="EA207" s="3" t="s">
        <v>3</v>
      </c>
      <c r="EB207" s="3" t="s">
        <v>3</v>
      </c>
      <c r="EC207" s="3" t="s">
        <v>3</v>
      </c>
      <c r="EE207" s="3">
        <v>85635395</v>
      </c>
      <c r="EF207" s="3">
        <v>30</v>
      </c>
      <c r="EG207" s="3" t="s">
        <v>28</v>
      </c>
      <c r="EH207" s="3">
        <v>0</v>
      </c>
      <c r="EI207" s="3" t="s">
        <v>3</v>
      </c>
      <c r="EJ207" s="3">
        <v>1</v>
      </c>
      <c r="EK207" s="3">
        <v>23</v>
      </c>
      <c r="EL207" s="3" t="s">
        <v>29</v>
      </c>
      <c r="EM207" s="3" t="s">
        <v>30</v>
      </c>
      <c r="EO207" s="3" t="s">
        <v>3</v>
      </c>
      <c r="EQ207" s="3">
        <v>0</v>
      </c>
      <c r="ER207" s="3">
        <v>884.24</v>
      </c>
      <c r="ES207" s="3">
        <v>884.24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Z207" s="3">
        <v>5</v>
      </c>
      <c r="FC207" s="3">
        <v>1</v>
      </c>
      <c r="FD207" s="3">
        <v>18</v>
      </c>
      <c r="FF207" s="3">
        <v>10407</v>
      </c>
      <c r="FQ207" s="3">
        <v>0</v>
      </c>
      <c r="FR207" s="3">
        <v>0</v>
      </c>
      <c r="FS207" s="3">
        <v>0</v>
      </c>
      <c r="FX207" s="3">
        <v>109</v>
      </c>
      <c r="FY207" s="3">
        <v>61</v>
      </c>
      <c r="GA207" s="3" t="s">
        <v>276</v>
      </c>
      <c r="GD207" s="3">
        <v>1</v>
      </c>
      <c r="GF207" s="3">
        <v>1534257022</v>
      </c>
      <c r="GG207" s="3">
        <v>2</v>
      </c>
      <c r="GH207" s="3">
        <v>3</v>
      </c>
      <c r="GI207" s="3">
        <v>5</v>
      </c>
      <c r="GJ207" s="3">
        <v>0</v>
      </c>
      <c r="GK207" s="3">
        <v>0</v>
      </c>
      <c r="GL207" s="3">
        <f t="shared" si="176"/>
        <v>0</v>
      </c>
      <c r="GM207" s="3">
        <f t="shared" si="177"/>
        <v>17401.84</v>
      </c>
      <c r="GN207" s="3">
        <f t="shared" si="178"/>
        <v>17401.84</v>
      </c>
      <c r="GO207" s="3">
        <f t="shared" si="179"/>
        <v>0</v>
      </c>
      <c r="GP207" s="3">
        <f t="shared" si="180"/>
        <v>0</v>
      </c>
      <c r="GR207" s="3">
        <v>1</v>
      </c>
      <c r="GS207" s="3">
        <v>1</v>
      </c>
      <c r="GT207" s="3">
        <v>0</v>
      </c>
      <c r="GU207" s="3" t="s">
        <v>3</v>
      </c>
      <c r="GV207" s="3">
        <f t="shared" si="181"/>
        <v>0</v>
      </c>
      <c r="GW207" s="3">
        <v>1</v>
      </c>
      <c r="GX207" s="3">
        <f t="shared" si="182"/>
        <v>0</v>
      </c>
      <c r="HA207" s="3">
        <v>0</v>
      </c>
      <c r="HB207" s="3">
        <v>0</v>
      </c>
      <c r="HC207" s="3">
        <f t="shared" si="183"/>
        <v>0</v>
      </c>
      <c r="HE207" s="3" t="s">
        <v>37</v>
      </c>
      <c r="HF207" s="3" t="s">
        <v>38</v>
      </c>
      <c r="HM207" s="3" t="s">
        <v>3</v>
      </c>
      <c r="HN207" s="3" t="s">
        <v>3</v>
      </c>
      <c r="HO207" s="3" t="s">
        <v>3</v>
      </c>
      <c r="HP207" s="3" t="s">
        <v>3</v>
      </c>
      <c r="HQ207" s="3" t="s">
        <v>3</v>
      </c>
      <c r="HS207" s="3">
        <v>0</v>
      </c>
      <c r="IK207" s="3">
        <v>0</v>
      </c>
    </row>
    <row r="208" spans="1:255" x14ac:dyDescent="0.25">
      <c r="A208" s="2">
        <v>18</v>
      </c>
      <c r="B208" s="2">
        <v>1</v>
      </c>
      <c r="C208" s="2">
        <v>356</v>
      </c>
      <c r="D208" s="2"/>
      <c r="E208" s="2" t="s">
        <v>277</v>
      </c>
      <c r="F208" s="2" t="s">
        <v>278</v>
      </c>
      <c r="G208" s="2" t="s">
        <v>279</v>
      </c>
      <c r="H208" s="2" t="s">
        <v>35</v>
      </c>
      <c r="I208" s="2">
        <f>I194*J208</f>
        <v>1</v>
      </c>
      <c r="J208" s="2">
        <v>4.5454545454545459</v>
      </c>
      <c r="K208" s="2">
        <v>4.5454549999999996</v>
      </c>
      <c r="L208" s="2"/>
      <c r="M208" s="2"/>
      <c r="N208" s="2"/>
      <c r="O208" s="2">
        <f t="shared" si="159"/>
        <v>1594.3</v>
      </c>
      <c r="P208" s="2">
        <f t="shared" si="160"/>
        <v>1594.3</v>
      </c>
      <c r="Q208" s="2">
        <f t="shared" si="212"/>
        <v>0</v>
      </c>
      <c r="R208" s="2">
        <f t="shared" si="213"/>
        <v>0</v>
      </c>
      <c r="S208" s="2">
        <f t="shared" si="161"/>
        <v>0</v>
      </c>
      <c r="T208" s="2">
        <f t="shared" si="162"/>
        <v>0</v>
      </c>
      <c r="U208" s="2">
        <f t="shared" si="163"/>
        <v>0</v>
      </c>
      <c r="V208" s="2">
        <f t="shared" si="164"/>
        <v>0</v>
      </c>
      <c r="W208" s="2">
        <f t="shared" si="165"/>
        <v>0</v>
      </c>
      <c r="X208" s="2">
        <f t="shared" si="214"/>
        <v>0</v>
      </c>
      <c r="Y208" s="2">
        <f t="shared" si="215"/>
        <v>0</v>
      </c>
      <c r="Z208" s="2"/>
      <c r="AA208" s="2">
        <v>86551701</v>
      </c>
      <c r="AB208" s="2">
        <f t="shared" si="166"/>
        <v>1594.3</v>
      </c>
      <c r="AC208" s="2">
        <f t="shared" si="216"/>
        <v>1594.3</v>
      </c>
      <c r="AD208" s="2">
        <f t="shared" si="217"/>
        <v>0</v>
      </c>
      <c r="AE208" s="2">
        <f t="shared" si="218"/>
        <v>0</v>
      </c>
      <c r="AF208" s="2">
        <f t="shared" si="219"/>
        <v>0</v>
      </c>
      <c r="AG208" s="2">
        <f t="shared" si="167"/>
        <v>0</v>
      </c>
      <c r="AH208" s="2">
        <f t="shared" si="220"/>
        <v>0</v>
      </c>
      <c r="AI208" s="2">
        <f t="shared" si="221"/>
        <v>0</v>
      </c>
      <c r="AJ208" s="2">
        <f t="shared" si="168"/>
        <v>0</v>
      </c>
      <c r="AK208" s="2">
        <v>1594.3</v>
      </c>
      <c r="AL208" s="2">
        <v>1594.3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109</v>
      </c>
      <c r="AU208" s="2">
        <v>61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1</v>
      </c>
      <c r="BJ208" s="2" t="s">
        <v>3</v>
      </c>
      <c r="BK208" s="2"/>
      <c r="BL208" s="2"/>
      <c r="BM208" s="2">
        <v>23</v>
      </c>
      <c r="BN208" s="2">
        <v>0</v>
      </c>
      <c r="BO208" s="2" t="s">
        <v>3</v>
      </c>
      <c r="BP208" s="2">
        <v>0</v>
      </c>
      <c r="BQ208" s="2">
        <v>30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109</v>
      </c>
      <c r="CA208" s="2">
        <v>61</v>
      </c>
      <c r="CB208" s="2" t="s">
        <v>3</v>
      </c>
      <c r="CC208" s="2"/>
      <c r="CD208" s="2"/>
      <c r="CE208" s="2">
        <v>1566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3</v>
      </c>
      <c r="CO208" s="2">
        <v>0</v>
      </c>
      <c r="CP208" s="2">
        <f t="shared" si="169"/>
        <v>1594.3</v>
      </c>
      <c r="CQ208" s="2">
        <f t="shared" si="170"/>
        <v>1594.3</v>
      </c>
      <c r="CR208" s="2">
        <f t="shared" si="222"/>
        <v>0</v>
      </c>
      <c r="CS208" s="2">
        <f t="shared" si="223"/>
        <v>0</v>
      </c>
      <c r="CT208" s="2">
        <f t="shared" si="171"/>
        <v>0</v>
      </c>
      <c r="CU208" s="2">
        <f t="shared" si="172"/>
        <v>0</v>
      </c>
      <c r="CV208" s="2">
        <f t="shared" si="173"/>
        <v>0</v>
      </c>
      <c r="CW208" s="2">
        <f t="shared" si="174"/>
        <v>0</v>
      </c>
      <c r="CX208" s="2">
        <f t="shared" si="175"/>
        <v>0</v>
      </c>
      <c r="CY208" s="2">
        <f t="shared" si="224"/>
        <v>0</v>
      </c>
      <c r="CZ208" s="2">
        <f t="shared" si="225"/>
        <v>0</v>
      </c>
      <c r="DA208" s="2"/>
      <c r="DB208" s="2"/>
      <c r="DC208" s="2" t="s">
        <v>3</v>
      </c>
      <c r="DD208" s="2" t="s">
        <v>3</v>
      </c>
      <c r="DE208" s="2" t="s">
        <v>3</v>
      </c>
      <c r="DF208" s="2" t="s">
        <v>3</v>
      </c>
      <c r="DG208" s="2" t="s">
        <v>3</v>
      </c>
      <c r="DH208" s="2" t="s">
        <v>3</v>
      </c>
      <c r="DI208" s="2" t="s">
        <v>3</v>
      </c>
      <c r="DJ208" s="2" t="s">
        <v>3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1010</v>
      </c>
      <c r="DV208" s="2" t="s">
        <v>35</v>
      </c>
      <c r="DW208" s="2" t="s">
        <v>35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85635395</v>
      </c>
      <c r="EF208" s="2">
        <v>30</v>
      </c>
      <c r="EG208" s="2" t="s">
        <v>28</v>
      </c>
      <c r="EH208" s="2">
        <v>0</v>
      </c>
      <c r="EI208" s="2" t="s">
        <v>3</v>
      </c>
      <c r="EJ208" s="2">
        <v>1</v>
      </c>
      <c r="EK208" s="2">
        <v>23</v>
      </c>
      <c r="EL208" s="2" t="s">
        <v>29</v>
      </c>
      <c r="EM208" s="2" t="s">
        <v>30</v>
      </c>
      <c r="EN208" s="2"/>
      <c r="EO208" s="2" t="s">
        <v>3</v>
      </c>
      <c r="EP208" s="2"/>
      <c r="EQ208" s="2">
        <v>0</v>
      </c>
      <c r="ER208" s="2">
        <v>0</v>
      </c>
      <c r="ES208" s="2">
        <v>1594.3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109</v>
      </c>
      <c r="FY208" s="2">
        <v>61</v>
      </c>
      <c r="FZ208" s="2"/>
      <c r="GA208" s="2" t="s">
        <v>280</v>
      </c>
      <c r="GB208" s="2"/>
      <c r="GC208" s="2"/>
      <c r="GD208" s="2">
        <v>1</v>
      </c>
      <c r="GE208" s="2"/>
      <c r="GF208" s="2">
        <v>1710895248</v>
      </c>
      <c r="GG208" s="2">
        <v>2</v>
      </c>
      <c r="GH208" s="2">
        <v>4</v>
      </c>
      <c r="GI208" s="2">
        <v>-2</v>
      </c>
      <c r="GJ208" s="2">
        <v>0</v>
      </c>
      <c r="GK208" s="2">
        <v>0</v>
      </c>
      <c r="GL208" s="2">
        <f t="shared" si="176"/>
        <v>0</v>
      </c>
      <c r="GM208" s="2">
        <f t="shared" si="177"/>
        <v>1594.3</v>
      </c>
      <c r="GN208" s="2">
        <f t="shared" si="178"/>
        <v>1594.3</v>
      </c>
      <c r="GO208" s="2">
        <f t="shared" si="179"/>
        <v>0</v>
      </c>
      <c r="GP208" s="2">
        <f t="shared" si="180"/>
        <v>0</v>
      </c>
      <c r="GQ208" s="2"/>
      <c r="GR208" s="2">
        <v>0</v>
      </c>
      <c r="GS208" s="2">
        <v>2</v>
      </c>
      <c r="GT208" s="2">
        <v>0</v>
      </c>
      <c r="GU208" s="2" t="s">
        <v>3</v>
      </c>
      <c r="GV208" s="2">
        <f t="shared" si="181"/>
        <v>0</v>
      </c>
      <c r="GW208" s="2">
        <v>1</v>
      </c>
      <c r="GX208" s="2">
        <f t="shared" si="182"/>
        <v>0</v>
      </c>
      <c r="GY208" s="2"/>
      <c r="GZ208" s="2"/>
      <c r="HA208" s="2">
        <v>0</v>
      </c>
      <c r="HB208" s="2">
        <v>0</v>
      </c>
      <c r="HC208" s="2">
        <f t="shared" si="183"/>
        <v>0</v>
      </c>
      <c r="HD208" s="2"/>
      <c r="HE208" s="2" t="s">
        <v>37</v>
      </c>
      <c r="HF208" s="2" t="s">
        <v>38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5">
      <c r="A209" s="3">
        <v>18</v>
      </c>
      <c r="B209" s="3">
        <v>1</v>
      </c>
      <c r="C209" s="3">
        <v>379</v>
      </c>
      <c r="E209" s="3" t="s">
        <v>277</v>
      </c>
      <c r="F209" s="3" t="s">
        <v>278</v>
      </c>
      <c r="G209" s="3" t="s">
        <v>279</v>
      </c>
      <c r="H209" s="3" t="s">
        <v>35</v>
      </c>
      <c r="I209" s="3">
        <f>I195*J209</f>
        <v>1</v>
      </c>
      <c r="J209" s="3">
        <v>4.5454545454545459</v>
      </c>
      <c r="K209" s="3">
        <v>4.5454549999999996</v>
      </c>
      <c r="O209" s="3">
        <f t="shared" si="159"/>
        <v>15687.91</v>
      </c>
      <c r="P209" s="3">
        <f t="shared" si="160"/>
        <v>15687.91</v>
      </c>
      <c r="Q209" s="3">
        <f t="shared" si="212"/>
        <v>0</v>
      </c>
      <c r="R209" s="3">
        <f t="shared" si="213"/>
        <v>0</v>
      </c>
      <c r="S209" s="3">
        <f t="shared" si="161"/>
        <v>0</v>
      </c>
      <c r="T209" s="3">
        <f t="shared" si="162"/>
        <v>0</v>
      </c>
      <c r="U209" s="3">
        <f t="shared" si="163"/>
        <v>0</v>
      </c>
      <c r="V209" s="3">
        <f t="shared" si="164"/>
        <v>0</v>
      </c>
      <c r="W209" s="3">
        <f t="shared" si="165"/>
        <v>0</v>
      </c>
      <c r="X209" s="3">
        <f t="shared" si="214"/>
        <v>0</v>
      </c>
      <c r="Y209" s="3">
        <f t="shared" si="215"/>
        <v>0</v>
      </c>
      <c r="AA209" s="3">
        <v>86551703</v>
      </c>
      <c r="AB209" s="3">
        <f t="shared" si="166"/>
        <v>1594.3</v>
      </c>
      <c r="AC209" s="3">
        <f t="shared" si="216"/>
        <v>1594.3</v>
      </c>
      <c r="AD209" s="3">
        <f t="shared" si="217"/>
        <v>0</v>
      </c>
      <c r="AE209" s="3">
        <f t="shared" si="218"/>
        <v>0</v>
      </c>
      <c r="AF209" s="3">
        <f t="shared" si="219"/>
        <v>0</v>
      </c>
      <c r="AG209" s="3">
        <f t="shared" si="167"/>
        <v>0</v>
      </c>
      <c r="AH209" s="3">
        <f t="shared" si="220"/>
        <v>0</v>
      </c>
      <c r="AI209" s="3">
        <f t="shared" si="221"/>
        <v>0</v>
      </c>
      <c r="AJ209" s="3">
        <f t="shared" si="168"/>
        <v>0</v>
      </c>
      <c r="AK209" s="3">
        <v>1594.3</v>
      </c>
      <c r="AL209" s="3">
        <v>1594.3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109</v>
      </c>
      <c r="AU209" s="3">
        <v>61</v>
      </c>
      <c r="AV209" s="3">
        <v>1</v>
      </c>
      <c r="AW209" s="3">
        <v>1</v>
      </c>
      <c r="AZ209" s="3">
        <v>1</v>
      </c>
      <c r="BA209" s="3">
        <v>1</v>
      </c>
      <c r="BB209" s="3">
        <v>1</v>
      </c>
      <c r="BC209" s="3">
        <v>9.84</v>
      </c>
      <c r="BD209" s="3" t="s">
        <v>3</v>
      </c>
      <c r="BE209" s="3" t="s">
        <v>3</v>
      </c>
      <c r="BF209" s="3" t="s">
        <v>3</v>
      </c>
      <c r="BG209" s="3" t="s">
        <v>3</v>
      </c>
      <c r="BH209" s="3">
        <v>3</v>
      </c>
      <c r="BI209" s="3">
        <v>1</v>
      </c>
      <c r="BJ209" s="3" t="s">
        <v>3</v>
      </c>
      <c r="BM209" s="3">
        <v>23</v>
      </c>
      <c r="BN209" s="3">
        <v>0</v>
      </c>
      <c r="BO209" s="3" t="s">
        <v>3</v>
      </c>
      <c r="BP209" s="3">
        <v>0</v>
      </c>
      <c r="BQ209" s="3">
        <v>30</v>
      </c>
      <c r="BR209" s="3">
        <v>0</v>
      </c>
      <c r="BS209" s="3">
        <v>1</v>
      </c>
      <c r="BT209" s="3">
        <v>1</v>
      </c>
      <c r="BU209" s="3">
        <v>1</v>
      </c>
      <c r="BV209" s="3">
        <v>1</v>
      </c>
      <c r="BW209" s="3">
        <v>1</v>
      </c>
      <c r="BX209" s="3">
        <v>1</v>
      </c>
      <c r="BY209" s="3" t="s">
        <v>3</v>
      </c>
      <c r="BZ209" s="3">
        <v>109</v>
      </c>
      <c r="CA209" s="3">
        <v>61</v>
      </c>
      <c r="CB209" s="3" t="s">
        <v>3</v>
      </c>
      <c r="CE209" s="3">
        <v>1566</v>
      </c>
      <c r="CF209" s="3">
        <v>0</v>
      </c>
      <c r="CG209" s="3">
        <v>0</v>
      </c>
      <c r="CM209" s="3">
        <v>0</v>
      </c>
      <c r="CN209" s="3" t="s">
        <v>3</v>
      </c>
      <c r="CO209" s="3">
        <v>0</v>
      </c>
      <c r="CP209" s="3">
        <f t="shared" si="169"/>
        <v>15687.91</v>
      </c>
      <c r="CQ209" s="3">
        <f t="shared" si="170"/>
        <v>15687.91</v>
      </c>
      <c r="CR209" s="3">
        <f t="shared" si="222"/>
        <v>0</v>
      </c>
      <c r="CS209" s="3">
        <f t="shared" si="223"/>
        <v>0</v>
      </c>
      <c r="CT209" s="3">
        <f t="shared" si="171"/>
        <v>0</v>
      </c>
      <c r="CU209" s="3">
        <f t="shared" si="172"/>
        <v>0</v>
      </c>
      <c r="CV209" s="3">
        <f t="shared" si="173"/>
        <v>0</v>
      </c>
      <c r="CW209" s="3">
        <f t="shared" si="174"/>
        <v>0</v>
      </c>
      <c r="CX209" s="3">
        <f t="shared" si="175"/>
        <v>0</v>
      </c>
      <c r="CY209" s="3">
        <f t="shared" si="224"/>
        <v>0</v>
      </c>
      <c r="CZ209" s="3">
        <f t="shared" si="225"/>
        <v>0</v>
      </c>
      <c r="DC209" s="3" t="s">
        <v>3</v>
      </c>
      <c r="DD209" s="3" t="s">
        <v>3</v>
      </c>
      <c r="DE209" s="3" t="s">
        <v>3</v>
      </c>
      <c r="DF209" s="3" t="s">
        <v>3</v>
      </c>
      <c r="DG209" s="3" t="s">
        <v>3</v>
      </c>
      <c r="DH209" s="3" t="s">
        <v>3</v>
      </c>
      <c r="DI209" s="3" t="s">
        <v>3</v>
      </c>
      <c r="DJ209" s="3" t="s">
        <v>3</v>
      </c>
      <c r="DK209" s="3" t="s">
        <v>3</v>
      </c>
      <c r="DL209" s="3" t="s">
        <v>3</v>
      </c>
      <c r="DM209" s="3" t="s">
        <v>3</v>
      </c>
      <c r="DN209" s="3">
        <v>0</v>
      </c>
      <c r="DO209" s="3">
        <v>0</v>
      </c>
      <c r="DP209" s="3">
        <v>1</v>
      </c>
      <c r="DQ209" s="3">
        <v>1</v>
      </c>
      <c r="DU209" s="3">
        <v>1010</v>
      </c>
      <c r="DV209" s="3" t="s">
        <v>35</v>
      </c>
      <c r="DW209" s="3" t="s">
        <v>35</v>
      </c>
      <c r="DX209" s="3">
        <v>1</v>
      </c>
      <c r="DZ209" s="3" t="s">
        <v>3</v>
      </c>
      <c r="EA209" s="3" t="s">
        <v>3</v>
      </c>
      <c r="EB209" s="3" t="s">
        <v>3</v>
      </c>
      <c r="EC209" s="3" t="s">
        <v>3</v>
      </c>
      <c r="EE209" s="3">
        <v>85635395</v>
      </c>
      <c r="EF209" s="3">
        <v>30</v>
      </c>
      <c r="EG209" s="3" t="s">
        <v>28</v>
      </c>
      <c r="EH209" s="3">
        <v>0</v>
      </c>
      <c r="EI209" s="3" t="s">
        <v>3</v>
      </c>
      <c r="EJ209" s="3">
        <v>1</v>
      </c>
      <c r="EK209" s="3">
        <v>23</v>
      </c>
      <c r="EL209" s="3" t="s">
        <v>29</v>
      </c>
      <c r="EM209" s="3" t="s">
        <v>30</v>
      </c>
      <c r="EO209" s="3" t="s">
        <v>3</v>
      </c>
      <c r="EQ209" s="3">
        <v>0</v>
      </c>
      <c r="ER209" s="3">
        <v>1594.3</v>
      </c>
      <c r="ES209" s="3">
        <v>1594.3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Z209" s="3">
        <v>5</v>
      </c>
      <c r="FC209" s="3">
        <v>1</v>
      </c>
      <c r="FD209" s="3">
        <v>18</v>
      </c>
      <c r="FF209" s="3">
        <v>18764</v>
      </c>
      <c r="FQ209" s="3">
        <v>0</v>
      </c>
      <c r="FR209" s="3">
        <v>0</v>
      </c>
      <c r="FS209" s="3">
        <v>0</v>
      </c>
      <c r="FX209" s="3">
        <v>109</v>
      </c>
      <c r="FY209" s="3">
        <v>61</v>
      </c>
      <c r="GA209" s="3" t="s">
        <v>280</v>
      </c>
      <c r="GD209" s="3">
        <v>1</v>
      </c>
      <c r="GF209" s="3">
        <v>1710895248</v>
      </c>
      <c r="GG209" s="3">
        <v>2</v>
      </c>
      <c r="GH209" s="3">
        <v>3</v>
      </c>
      <c r="GI209" s="3">
        <v>5</v>
      </c>
      <c r="GJ209" s="3">
        <v>0</v>
      </c>
      <c r="GK209" s="3">
        <v>0</v>
      </c>
      <c r="GL209" s="3">
        <f t="shared" si="176"/>
        <v>0</v>
      </c>
      <c r="GM209" s="3">
        <f t="shared" si="177"/>
        <v>15687.91</v>
      </c>
      <c r="GN209" s="3">
        <f t="shared" si="178"/>
        <v>15687.91</v>
      </c>
      <c r="GO209" s="3">
        <f t="shared" si="179"/>
        <v>0</v>
      </c>
      <c r="GP209" s="3">
        <f t="shared" si="180"/>
        <v>0</v>
      </c>
      <c r="GR209" s="3">
        <v>1</v>
      </c>
      <c r="GS209" s="3">
        <v>1</v>
      </c>
      <c r="GT209" s="3">
        <v>0</v>
      </c>
      <c r="GU209" s="3" t="s">
        <v>3</v>
      </c>
      <c r="GV209" s="3">
        <f t="shared" si="181"/>
        <v>0</v>
      </c>
      <c r="GW209" s="3">
        <v>1</v>
      </c>
      <c r="GX209" s="3">
        <f t="shared" si="182"/>
        <v>0</v>
      </c>
      <c r="HA209" s="3">
        <v>0</v>
      </c>
      <c r="HB209" s="3">
        <v>0</v>
      </c>
      <c r="HC209" s="3">
        <f t="shared" si="183"/>
        <v>0</v>
      </c>
      <c r="HE209" s="3" t="s">
        <v>37</v>
      </c>
      <c r="HF209" s="3" t="s">
        <v>38</v>
      </c>
      <c r="HM209" s="3" t="s">
        <v>3</v>
      </c>
      <c r="HN209" s="3" t="s">
        <v>3</v>
      </c>
      <c r="HO209" s="3" t="s">
        <v>3</v>
      </c>
      <c r="HP209" s="3" t="s">
        <v>3</v>
      </c>
      <c r="HQ209" s="3" t="s">
        <v>3</v>
      </c>
      <c r="HS209" s="3">
        <v>0</v>
      </c>
      <c r="IK209" s="3">
        <v>0</v>
      </c>
    </row>
    <row r="210" spans="1:255" x14ac:dyDescent="0.25">
      <c r="A210" s="2">
        <v>18</v>
      </c>
      <c r="B210" s="2">
        <v>1</v>
      </c>
      <c r="C210" s="2">
        <v>365</v>
      </c>
      <c r="D210" s="2"/>
      <c r="E210" s="2" t="s">
        <v>281</v>
      </c>
      <c r="F210" s="2" t="s">
        <v>282</v>
      </c>
      <c r="G210" s="2" t="s">
        <v>283</v>
      </c>
      <c r="H210" s="2" t="s">
        <v>35</v>
      </c>
      <c r="I210" s="2">
        <f>I194*J210</f>
        <v>1</v>
      </c>
      <c r="J210" s="2">
        <v>4.5454545454545459</v>
      </c>
      <c r="K210" s="2">
        <v>4.5454549999999996</v>
      </c>
      <c r="L210" s="2"/>
      <c r="M210" s="2"/>
      <c r="N210" s="2"/>
      <c r="O210" s="2">
        <f t="shared" si="159"/>
        <v>1091.56</v>
      </c>
      <c r="P210" s="2">
        <f t="shared" si="160"/>
        <v>1091.56</v>
      </c>
      <c r="Q210" s="2">
        <f t="shared" si="212"/>
        <v>0</v>
      </c>
      <c r="R210" s="2">
        <f t="shared" si="213"/>
        <v>0</v>
      </c>
      <c r="S210" s="2">
        <f t="shared" si="161"/>
        <v>0</v>
      </c>
      <c r="T210" s="2">
        <f t="shared" si="162"/>
        <v>0</v>
      </c>
      <c r="U210" s="2">
        <f t="shared" si="163"/>
        <v>0</v>
      </c>
      <c r="V210" s="2">
        <f t="shared" si="164"/>
        <v>0</v>
      </c>
      <c r="W210" s="2">
        <f t="shared" si="165"/>
        <v>0</v>
      </c>
      <c r="X210" s="2">
        <f t="shared" si="214"/>
        <v>0</v>
      </c>
      <c r="Y210" s="2">
        <f t="shared" si="215"/>
        <v>0</v>
      </c>
      <c r="Z210" s="2"/>
      <c r="AA210" s="2">
        <v>86551701</v>
      </c>
      <c r="AB210" s="2">
        <f t="shared" si="166"/>
        <v>1091.56</v>
      </c>
      <c r="AC210" s="2">
        <f t="shared" si="216"/>
        <v>1091.56</v>
      </c>
      <c r="AD210" s="2">
        <f t="shared" si="217"/>
        <v>0</v>
      </c>
      <c r="AE210" s="2">
        <f t="shared" si="218"/>
        <v>0</v>
      </c>
      <c r="AF210" s="2">
        <f t="shared" si="219"/>
        <v>0</v>
      </c>
      <c r="AG210" s="2">
        <f t="shared" si="167"/>
        <v>0</v>
      </c>
      <c r="AH210" s="2">
        <f t="shared" si="220"/>
        <v>0</v>
      </c>
      <c r="AI210" s="2">
        <f t="shared" si="221"/>
        <v>0</v>
      </c>
      <c r="AJ210" s="2">
        <f t="shared" si="168"/>
        <v>0</v>
      </c>
      <c r="AK210" s="2">
        <v>1091.5600000000002</v>
      </c>
      <c r="AL210" s="2">
        <v>1091.5600000000002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109</v>
      </c>
      <c r="AU210" s="2">
        <v>61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1</v>
      </c>
      <c r="BJ210" s="2" t="s">
        <v>3</v>
      </c>
      <c r="BK210" s="2"/>
      <c r="BL210" s="2"/>
      <c r="BM210" s="2">
        <v>23</v>
      </c>
      <c r="BN210" s="2">
        <v>0</v>
      </c>
      <c r="BO210" s="2" t="s">
        <v>3</v>
      </c>
      <c r="BP210" s="2">
        <v>0</v>
      </c>
      <c r="BQ210" s="2">
        <v>30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109</v>
      </c>
      <c r="CA210" s="2">
        <v>61</v>
      </c>
      <c r="CB210" s="2" t="s">
        <v>3</v>
      </c>
      <c r="CC210" s="2"/>
      <c r="CD210" s="2"/>
      <c r="CE210" s="2">
        <v>1566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3</v>
      </c>
      <c r="CO210" s="2">
        <v>0</v>
      </c>
      <c r="CP210" s="2">
        <f t="shared" si="169"/>
        <v>1091.56</v>
      </c>
      <c r="CQ210" s="2">
        <f t="shared" si="170"/>
        <v>1091.56</v>
      </c>
      <c r="CR210" s="2">
        <f t="shared" si="222"/>
        <v>0</v>
      </c>
      <c r="CS210" s="2">
        <f t="shared" si="223"/>
        <v>0</v>
      </c>
      <c r="CT210" s="2">
        <f t="shared" si="171"/>
        <v>0</v>
      </c>
      <c r="CU210" s="2">
        <f t="shared" si="172"/>
        <v>0</v>
      </c>
      <c r="CV210" s="2">
        <f t="shared" si="173"/>
        <v>0</v>
      </c>
      <c r="CW210" s="2">
        <f t="shared" si="174"/>
        <v>0</v>
      </c>
      <c r="CX210" s="2">
        <f t="shared" si="175"/>
        <v>0</v>
      </c>
      <c r="CY210" s="2">
        <f t="shared" si="224"/>
        <v>0</v>
      </c>
      <c r="CZ210" s="2">
        <f t="shared" si="225"/>
        <v>0</v>
      </c>
      <c r="DA210" s="2"/>
      <c r="DB210" s="2"/>
      <c r="DC210" s="2" t="s">
        <v>3</v>
      </c>
      <c r="DD210" s="2" t="s">
        <v>3</v>
      </c>
      <c r="DE210" s="2" t="s">
        <v>3</v>
      </c>
      <c r="DF210" s="2" t="s">
        <v>3</v>
      </c>
      <c r="DG210" s="2" t="s">
        <v>3</v>
      </c>
      <c r="DH210" s="2" t="s">
        <v>3</v>
      </c>
      <c r="DI210" s="2" t="s">
        <v>3</v>
      </c>
      <c r="DJ210" s="2" t="s">
        <v>3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1010</v>
      </c>
      <c r="DV210" s="2" t="s">
        <v>35</v>
      </c>
      <c r="DW210" s="2" t="s">
        <v>35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85635395</v>
      </c>
      <c r="EF210" s="2">
        <v>30</v>
      </c>
      <c r="EG210" s="2" t="s">
        <v>28</v>
      </c>
      <c r="EH210" s="2">
        <v>0</v>
      </c>
      <c r="EI210" s="2" t="s">
        <v>3</v>
      </c>
      <c r="EJ210" s="2">
        <v>1</v>
      </c>
      <c r="EK210" s="2">
        <v>23</v>
      </c>
      <c r="EL210" s="2" t="s">
        <v>29</v>
      </c>
      <c r="EM210" s="2" t="s">
        <v>30</v>
      </c>
      <c r="EN210" s="2"/>
      <c r="EO210" s="2" t="s">
        <v>3</v>
      </c>
      <c r="EP210" s="2"/>
      <c r="EQ210" s="2">
        <v>0</v>
      </c>
      <c r="ER210" s="2">
        <v>0</v>
      </c>
      <c r="ES210" s="2">
        <v>1091.5600000000002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109</v>
      </c>
      <c r="FY210" s="2">
        <v>61</v>
      </c>
      <c r="FZ210" s="2"/>
      <c r="GA210" s="2" t="s">
        <v>284</v>
      </c>
      <c r="GB210" s="2"/>
      <c r="GC210" s="2"/>
      <c r="GD210" s="2">
        <v>1</v>
      </c>
      <c r="GE210" s="2"/>
      <c r="GF210" s="2">
        <v>1542388100</v>
      </c>
      <c r="GG210" s="2">
        <v>2</v>
      </c>
      <c r="GH210" s="2">
        <v>4</v>
      </c>
      <c r="GI210" s="2">
        <v>-2</v>
      </c>
      <c r="GJ210" s="2">
        <v>0</v>
      </c>
      <c r="GK210" s="2">
        <v>0</v>
      </c>
      <c r="GL210" s="2">
        <f t="shared" si="176"/>
        <v>0</v>
      </c>
      <c r="GM210" s="2">
        <f t="shared" si="177"/>
        <v>1091.56</v>
      </c>
      <c r="GN210" s="2">
        <f t="shared" si="178"/>
        <v>1091.56</v>
      </c>
      <c r="GO210" s="2">
        <f t="shared" si="179"/>
        <v>0</v>
      </c>
      <c r="GP210" s="2">
        <f t="shared" si="180"/>
        <v>0</v>
      </c>
      <c r="GQ210" s="2"/>
      <c r="GR210" s="2">
        <v>0</v>
      </c>
      <c r="GS210" s="2">
        <v>2</v>
      </c>
      <c r="GT210" s="2">
        <v>0</v>
      </c>
      <c r="GU210" s="2" t="s">
        <v>3</v>
      </c>
      <c r="GV210" s="2">
        <f t="shared" si="181"/>
        <v>0</v>
      </c>
      <c r="GW210" s="2">
        <v>1</v>
      </c>
      <c r="GX210" s="2">
        <f t="shared" si="182"/>
        <v>0</v>
      </c>
      <c r="GY210" s="2"/>
      <c r="GZ210" s="2"/>
      <c r="HA210" s="2">
        <v>0</v>
      </c>
      <c r="HB210" s="2">
        <v>0</v>
      </c>
      <c r="HC210" s="2">
        <f t="shared" si="183"/>
        <v>0</v>
      </c>
      <c r="HD210" s="2"/>
      <c r="HE210" s="2" t="s">
        <v>37</v>
      </c>
      <c r="HF210" s="2" t="s">
        <v>38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5">
      <c r="A211" s="3">
        <v>18</v>
      </c>
      <c r="B211" s="3">
        <v>1</v>
      </c>
      <c r="C211" s="3">
        <v>388</v>
      </c>
      <c r="E211" s="3" t="s">
        <v>281</v>
      </c>
      <c r="F211" s="3" t="s">
        <v>282</v>
      </c>
      <c r="G211" s="3" t="s">
        <v>283</v>
      </c>
      <c r="H211" s="3" t="s">
        <v>35</v>
      </c>
      <c r="I211" s="3">
        <f>I195*J211</f>
        <v>1</v>
      </c>
      <c r="J211" s="3">
        <v>4.5454545454545459</v>
      </c>
      <c r="K211" s="3">
        <v>4.5454549999999996</v>
      </c>
      <c r="O211" s="3">
        <f t="shared" si="159"/>
        <v>10740.95</v>
      </c>
      <c r="P211" s="3">
        <f t="shared" si="160"/>
        <v>10740.95</v>
      </c>
      <c r="Q211" s="3">
        <f t="shared" si="212"/>
        <v>0</v>
      </c>
      <c r="R211" s="3">
        <f t="shared" si="213"/>
        <v>0</v>
      </c>
      <c r="S211" s="3">
        <f t="shared" si="161"/>
        <v>0</v>
      </c>
      <c r="T211" s="3">
        <f t="shared" si="162"/>
        <v>0</v>
      </c>
      <c r="U211" s="3">
        <f t="shared" si="163"/>
        <v>0</v>
      </c>
      <c r="V211" s="3">
        <f t="shared" si="164"/>
        <v>0</v>
      </c>
      <c r="W211" s="3">
        <f t="shared" si="165"/>
        <v>0</v>
      </c>
      <c r="X211" s="3">
        <f t="shared" si="214"/>
        <v>0</v>
      </c>
      <c r="Y211" s="3">
        <f t="shared" si="215"/>
        <v>0</v>
      </c>
      <c r="AA211" s="3">
        <v>86551703</v>
      </c>
      <c r="AB211" s="3">
        <f t="shared" si="166"/>
        <v>1091.56</v>
      </c>
      <c r="AC211" s="3">
        <f t="shared" si="216"/>
        <v>1091.56</v>
      </c>
      <c r="AD211" s="3">
        <f t="shared" si="217"/>
        <v>0</v>
      </c>
      <c r="AE211" s="3">
        <f t="shared" si="218"/>
        <v>0</v>
      </c>
      <c r="AF211" s="3">
        <f t="shared" si="219"/>
        <v>0</v>
      </c>
      <c r="AG211" s="3">
        <f t="shared" si="167"/>
        <v>0</v>
      </c>
      <c r="AH211" s="3">
        <f t="shared" si="220"/>
        <v>0</v>
      </c>
      <c r="AI211" s="3">
        <f t="shared" si="221"/>
        <v>0</v>
      </c>
      <c r="AJ211" s="3">
        <f t="shared" si="168"/>
        <v>0</v>
      </c>
      <c r="AK211" s="3">
        <v>1091.5600000000002</v>
      </c>
      <c r="AL211" s="3">
        <v>1091.5600000000002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109</v>
      </c>
      <c r="AU211" s="3">
        <v>61</v>
      </c>
      <c r="AV211" s="3">
        <v>1</v>
      </c>
      <c r="AW211" s="3">
        <v>1</v>
      </c>
      <c r="AZ211" s="3">
        <v>1</v>
      </c>
      <c r="BA211" s="3">
        <v>1</v>
      </c>
      <c r="BB211" s="3">
        <v>1</v>
      </c>
      <c r="BC211" s="3">
        <v>9.84</v>
      </c>
      <c r="BD211" s="3" t="s">
        <v>3</v>
      </c>
      <c r="BE211" s="3" t="s">
        <v>3</v>
      </c>
      <c r="BF211" s="3" t="s">
        <v>3</v>
      </c>
      <c r="BG211" s="3" t="s">
        <v>3</v>
      </c>
      <c r="BH211" s="3">
        <v>3</v>
      </c>
      <c r="BI211" s="3">
        <v>1</v>
      </c>
      <c r="BJ211" s="3" t="s">
        <v>3</v>
      </c>
      <c r="BM211" s="3">
        <v>23</v>
      </c>
      <c r="BN211" s="3">
        <v>0</v>
      </c>
      <c r="BO211" s="3" t="s">
        <v>3</v>
      </c>
      <c r="BP211" s="3">
        <v>0</v>
      </c>
      <c r="BQ211" s="3">
        <v>30</v>
      </c>
      <c r="BR211" s="3">
        <v>0</v>
      </c>
      <c r="BS211" s="3">
        <v>1</v>
      </c>
      <c r="BT211" s="3">
        <v>1</v>
      </c>
      <c r="BU211" s="3">
        <v>1</v>
      </c>
      <c r="BV211" s="3">
        <v>1</v>
      </c>
      <c r="BW211" s="3">
        <v>1</v>
      </c>
      <c r="BX211" s="3">
        <v>1</v>
      </c>
      <c r="BY211" s="3" t="s">
        <v>3</v>
      </c>
      <c r="BZ211" s="3">
        <v>109</v>
      </c>
      <c r="CA211" s="3">
        <v>61</v>
      </c>
      <c r="CB211" s="3" t="s">
        <v>3</v>
      </c>
      <c r="CE211" s="3">
        <v>1566</v>
      </c>
      <c r="CF211" s="3">
        <v>0</v>
      </c>
      <c r="CG211" s="3">
        <v>0</v>
      </c>
      <c r="CM211" s="3">
        <v>0</v>
      </c>
      <c r="CN211" s="3" t="s">
        <v>3</v>
      </c>
      <c r="CO211" s="3">
        <v>0</v>
      </c>
      <c r="CP211" s="3">
        <f t="shared" si="169"/>
        <v>10740.95</v>
      </c>
      <c r="CQ211" s="3">
        <f t="shared" si="170"/>
        <v>10740.95</v>
      </c>
      <c r="CR211" s="3">
        <f t="shared" si="222"/>
        <v>0</v>
      </c>
      <c r="CS211" s="3">
        <f t="shared" si="223"/>
        <v>0</v>
      </c>
      <c r="CT211" s="3">
        <f t="shared" si="171"/>
        <v>0</v>
      </c>
      <c r="CU211" s="3">
        <f t="shared" si="172"/>
        <v>0</v>
      </c>
      <c r="CV211" s="3">
        <f t="shared" si="173"/>
        <v>0</v>
      </c>
      <c r="CW211" s="3">
        <f t="shared" si="174"/>
        <v>0</v>
      </c>
      <c r="CX211" s="3">
        <f t="shared" si="175"/>
        <v>0</v>
      </c>
      <c r="CY211" s="3">
        <f t="shared" si="224"/>
        <v>0</v>
      </c>
      <c r="CZ211" s="3">
        <f t="shared" si="225"/>
        <v>0</v>
      </c>
      <c r="DC211" s="3" t="s">
        <v>3</v>
      </c>
      <c r="DD211" s="3" t="s">
        <v>3</v>
      </c>
      <c r="DE211" s="3" t="s">
        <v>3</v>
      </c>
      <c r="DF211" s="3" t="s">
        <v>3</v>
      </c>
      <c r="DG211" s="3" t="s">
        <v>3</v>
      </c>
      <c r="DH211" s="3" t="s">
        <v>3</v>
      </c>
      <c r="DI211" s="3" t="s">
        <v>3</v>
      </c>
      <c r="DJ211" s="3" t="s">
        <v>3</v>
      </c>
      <c r="DK211" s="3" t="s">
        <v>3</v>
      </c>
      <c r="DL211" s="3" t="s">
        <v>3</v>
      </c>
      <c r="DM211" s="3" t="s">
        <v>3</v>
      </c>
      <c r="DN211" s="3">
        <v>0</v>
      </c>
      <c r="DO211" s="3">
        <v>0</v>
      </c>
      <c r="DP211" s="3">
        <v>1</v>
      </c>
      <c r="DQ211" s="3">
        <v>1</v>
      </c>
      <c r="DU211" s="3">
        <v>1010</v>
      </c>
      <c r="DV211" s="3" t="s">
        <v>35</v>
      </c>
      <c r="DW211" s="3" t="s">
        <v>35</v>
      </c>
      <c r="DX211" s="3">
        <v>1</v>
      </c>
      <c r="DZ211" s="3" t="s">
        <v>3</v>
      </c>
      <c r="EA211" s="3" t="s">
        <v>3</v>
      </c>
      <c r="EB211" s="3" t="s">
        <v>3</v>
      </c>
      <c r="EC211" s="3" t="s">
        <v>3</v>
      </c>
      <c r="EE211" s="3">
        <v>85635395</v>
      </c>
      <c r="EF211" s="3">
        <v>30</v>
      </c>
      <c r="EG211" s="3" t="s">
        <v>28</v>
      </c>
      <c r="EH211" s="3">
        <v>0</v>
      </c>
      <c r="EI211" s="3" t="s">
        <v>3</v>
      </c>
      <c r="EJ211" s="3">
        <v>1</v>
      </c>
      <c r="EK211" s="3">
        <v>23</v>
      </c>
      <c r="EL211" s="3" t="s">
        <v>29</v>
      </c>
      <c r="EM211" s="3" t="s">
        <v>30</v>
      </c>
      <c r="EO211" s="3" t="s">
        <v>3</v>
      </c>
      <c r="EQ211" s="3">
        <v>0</v>
      </c>
      <c r="ER211" s="3">
        <v>1091.5600000000002</v>
      </c>
      <c r="ES211" s="3">
        <v>1091.5600000000002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Z211" s="3">
        <v>5</v>
      </c>
      <c r="FC211" s="3">
        <v>1</v>
      </c>
      <c r="FD211" s="3">
        <v>18</v>
      </c>
      <c r="FF211" s="3">
        <v>12847</v>
      </c>
      <c r="FQ211" s="3">
        <v>0</v>
      </c>
      <c r="FR211" s="3">
        <v>0</v>
      </c>
      <c r="FS211" s="3">
        <v>0</v>
      </c>
      <c r="FX211" s="3">
        <v>109</v>
      </c>
      <c r="FY211" s="3">
        <v>61</v>
      </c>
      <c r="GA211" s="3" t="s">
        <v>284</v>
      </c>
      <c r="GD211" s="3">
        <v>1</v>
      </c>
      <c r="GF211" s="3">
        <v>1542388100</v>
      </c>
      <c r="GG211" s="3">
        <v>2</v>
      </c>
      <c r="GH211" s="3">
        <v>3</v>
      </c>
      <c r="GI211" s="3">
        <v>5</v>
      </c>
      <c r="GJ211" s="3">
        <v>0</v>
      </c>
      <c r="GK211" s="3">
        <v>0</v>
      </c>
      <c r="GL211" s="3">
        <f t="shared" si="176"/>
        <v>0</v>
      </c>
      <c r="GM211" s="3">
        <f t="shared" si="177"/>
        <v>10740.95</v>
      </c>
      <c r="GN211" s="3">
        <f t="shared" si="178"/>
        <v>10740.95</v>
      </c>
      <c r="GO211" s="3">
        <f t="shared" si="179"/>
        <v>0</v>
      </c>
      <c r="GP211" s="3">
        <f t="shared" si="180"/>
        <v>0</v>
      </c>
      <c r="GR211" s="3">
        <v>1</v>
      </c>
      <c r="GS211" s="3">
        <v>1</v>
      </c>
      <c r="GT211" s="3">
        <v>0</v>
      </c>
      <c r="GU211" s="3" t="s">
        <v>3</v>
      </c>
      <c r="GV211" s="3">
        <f t="shared" si="181"/>
        <v>0</v>
      </c>
      <c r="GW211" s="3">
        <v>1</v>
      </c>
      <c r="GX211" s="3">
        <f t="shared" si="182"/>
        <v>0</v>
      </c>
      <c r="HA211" s="3">
        <v>0</v>
      </c>
      <c r="HB211" s="3">
        <v>0</v>
      </c>
      <c r="HC211" s="3">
        <f t="shared" si="183"/>
        <v>0</v>
      </c>
      <c r="HE211" s="3" t="s">
        <v>37</v>
      </c>
      <c r="HF211" s="3" t="s">
        <v>38</v>
      </c>
      <c r="HM211" s="3" t="s">
        <v>3</v>
      </c>
      <c r="HN211" s="3" t="s">
        <v>3</v>
      </c>
      <c r="HO211" s="3" t="s">
        <v>3</v>
      </c>
      <c r="HP211" s="3" t="s">
        <v>3</v>
      </c>
      <c r="HQ211" s="3" t="s">
        <v>3</v>
      </c>
      <c r="HS211" s="3">
        <v>0</v>
      </c>
      <c r="IK211" s="3">
        <v>0</v>
      </c>
    </row>
    <row r="212" spans="1:255" x14ac:dyDescent="0.25">
      <c r="A212" s="2">
        <v>18</v>
      </c>
      <c r="B212" s="2">
        <v>1</v>
      </c>
      <c r="C212" s="2">
        <v>357</v>
      </c>
      <c r="D212" s="2"/>
      <c r="E212" s="2" t="s">
        <v>285</v>
      </c>
      <c r="F212" s="2" t="s">
        <v>286</v>
      </c>
      <c r="G212" s="2" t="s">
        <v>287</v>
      </c>
      <c r="H212" s="2" t="s">
        <v>35</v>
      </c>
      <c r="I212" s="2">
        <f>I194*J212</f>
        <v>3</v>
      </c>
      <c r="J212" s="2">
        <v>13.636363636363637</v>
      </c>
      <c r="K212" s="2">
        <v>13.636364</v>
      </c>
      <c r="L212" s="2"/>
      <c r="M212" s="2"/>
      <c r="N212" s="2"/>
      <c r="O212" s="2">
        <f t="shared" si="159"/>
        <v>5435.19</v>
      </c>
      <c r="P212" s="2">
        <f t="shared" si="160"/>
        <v>5435.19</v>
      </c>
      <c r="Q212" s="2">
        <f t="shared" si="212"/>
        <v>0</v>
      </c>
      <c r="R212" s="2">
        <f t="shared" si="213"/>
        <v>0</v>
      </c>
      <c r="S212" s="2">
        <f t="shared" si="161"/>
        <v>0</v>
      </c>
      <c r="T212" s="2">
        <f t="shared" si="162"/>
        <v>0</v>
      </c>
      <c r="U212" s="2">
        <f t="shared" si="163"/>
        <v>0</v>
      </c>
      <c r="V212" s="2">
        <f t="shared" si="164"/>
        <v>0</v>
      </c>
      <c r="W212" s="2">
        <f t="shared" si="165"/>
        <v>0</v>
      </c>
      <c r="X212" s="2">
        <f t="shared" si="214"/>
        <v>0</v>
      </c>
      <c r="Y212" s="2">
        <f t="shared" si="215"/>
        <v>0</v>
      </c>
      <c r="Z212" s="2"/>
      <c r="AA212" s="2">
        <v>86551701</v>
      </c>
      <c r="AB212" s="2">
        <f t="shared" si="166"/>
        <v>1811.73</v>
      </c>
      <c r="AC212" s="2">
        <f t="shared" si="216"/>
        <v>1811.73</v>
      </c>
      <c r="AD212" s="2">
        <f t="shared" si="217"/>
        <v>0</v>
      </c>
      <c r="AE212" s="2">
        <f t="shared" si="218"/>
        <v>0</v>
      </c>
      <c r="AF212" s="2">
        <f t="shared" si="219"/>
        <v>0</v>
      </c>
      <c r="AG212" s="2">
        <f t="shared" si="167"/>
        <v>0</v>
      </c>
      <c r="AH212" s="2">
        <f t="shared" si="220"/>
        <v>0</v>
      </c>
      <c r="AI212" s="2">
        <f t="shared" si="221"/>
        <v>0</v>
      </c>
      <c r="AJ212" s="2">
        <f t="shared" si="168"/>
        <v>0</v>
      </c>
      <c r="AK212" s="2">
        <v>1811.73</v>
      </c>
      <c r="AL212" s="2">
        <v>1811.73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109</v>
      </c>
      <c r="AU212" s="2">
        <v>61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1</v>
      </c>
      <c r="BJ212" s="2" t="s">
        <v>3</v>
      </c>
      <c r="BK212" s="2"/>
      <c r="BL212" s="2"/>
      <c r="BM212" s="2">
        <v>23</v>
      </c>
      <c r="BN212" s="2">
        <v>0</v>
      </c>
      <c r="BO212" s="2" t="s">
        <v>3</v>
      </c>
      <c r="BP212" s="2">
        <v>0</v>
      </c>
      <c r="BQ212" s="2">
        <v>30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109</v>
      </c>
      <c r="CA212" s="2">
        <v>61</v>
      </c>
      <c r="CB212" s="2" t="s">
        <v>3</v>
      </c>
      <c r="CC212" s="2"/>
      <c r="CD212" s="2"/>
      <c r="CE212" s="2">
        <v>1566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3</v>
      </c>
      <c r="CO212" s="2">
        <v>0</v>
      </c>
      <c r="CP212" s="2">
        <f t="shared" si="169"/>
        <v>5435.19</v>
      </c>
      <c r="CQ212" s="2">
        <f t="shared" si="170"/>
        <v>1811.73</v>
      </c>
      <c r="CR212" s="2">
        <f t="shared" si="222"/>
        <v>0</v>
      </c>
      <c r="CS212" s="2">
        <f t="shared" si="223"/>
        <v>0</v>
      </c>
      <c r="CT212" s="2">
        <f t="shared" si="171"/>
        <v>0</v>
      </c>
      <c r="CU212" s="2">
        <f t="shared" si="172"/>
        <v>0</v>
      </c>
      <c r="CV212" s="2">
        <f t="shared" si="173"/>
        <v>0</v>
      </c>
      <c r="CW212" s="2">
        <f t="shared" si="174"/>
        <v>0</v>
      </c>
      <c r="CX212" s="2">
        <f t="shared" si="175"/>
        <v>0</v>
      </c>
      <c r="CY212" s="2">
        <f t="shared" si="224"/>
        <v>0</v>
      </c>
      <c r="CZ212" s="2">
        <f t="shared" si="225"/>
        <v>0</v>
      </c>
      <c r="DA212" s="2"/>
      <c r="DB212" s="2"/>
      <c r="DC212" s="2" t="s">
        <v>3</v>
      </c>
      <c r="DD212" s="2" t="s">
        <v>3</v>
      </c>
      <c r="DE212" s="2" t="s">
        <v>3</v>
      </c>
      <c r="DF212" s="2" t="s">
        <v>3</v>
      </c>
      <c r="DG212" s="2" t="s">
        <v>3</v>
      </c>
      <c r="DH212" s="2" t="s">
        <v>3</v>
      </c>
      <c r="DI212" s="2" t="s">
        <v>3</v>
      </c>
      <c r="DJ212" s="2" t="s">
        <v>3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1010</v>
      </c>
      <c r="DV212" s="2" t="s">
        <v>35</v>
      </c>
      <c r="DW212" s="2" t="s">
        <v>35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85635395</v>
      </c>
      <c r="EF212" s="2">
        <v>30</v>
      </c>
      <c r="EG212" s="2" t="s">
        <v>28</v>
      </c>
      <c r="EH212" s="2">
        <v>0</v>
      </c>
      <c r="EI212" s="2" t="s">
        <v>3</v>
      </c>
      <c r="EJ212" s="2">
        <v>1</v>
      </c>
      <c r="EK212" s="2">
        <v>23</v>
      </c>
      <c r="EL212" s="2" t="s">
        <v>29</v>
      </c>
      <c r="EM212" s="2" t="s">
        <v>30</v>
      </c>
      <c r="EN212" s="2"/>
      <c r="EO212" s="2" t="s">
        <v>3</v>
      </c>
      <c r="EP212" s="2"/>
      <c r="EQ212" s="2">
        <v>0</v>
      </c>
      <c r="ER212" s="2">
        <v>0</v>
      </c>
      <c r="ES212" s="2">
        <v>1811.73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109</v>
      </c>
      <c r="FY212" s="2">
        <v>61</v>
      </c>
      <c r="FZ212" s="2"/>
      <c r="GA212" s="2" t="s">
        <v>288</v>
      </c>
      <c r="GB212" s="2"/>
      <c r="GC212" s="2"/>
      <c r="GD212" s="2">
        <v>1</v>
      </c>
      <c r="GE212" s="2"/>
      <c r="GF212" s="2">
        <v>1966274624</v>
      </c>
      <c r="GG212" s="2">
        <v>2</v>
      </c>
      <c r="GH212" s="2">
        <v>4</v>
      </c>
      <c r="GI212" s="2">
        <v>-2</v>
      </c>
      <c r="GJ212" s="2">
        <v>0</v>
      </c>
      <c r="GK212" s="2">
        <v>0</v>
      </c>
      <c r="GL212" s="2">
        <f t="shared" si="176"/>
        <v>0</v>
      </c>
      <c r="GM212" s="2">
        <f t="shared" si="177"/>
        <v>5435.19</v>
      </c>
      <c r="GN212" s="2">
        <f t="shared" si="178"/>
        <v>5435.19</v>
      </c>
      <c r="GO212" s="2">
        <f t="shared" si="179"/>
        <v>0</v>
      </c>
      <c r="GP212" s="2">
        <f t="shared" si="180"/>
        <v>0</v>
      </c>
      <c r="GQ212" s="2"/>
      <c r="GR212" s="2">
        <v>0</v>
      </c>
      <c r="GS212" s="2">
        <v>2</v>
      </c>
      <c r="GT212" s="2">
        <v>0</v>
      </c>
      <c r="GU212" s="2" t="s">
        <v>3</v>
      </c>
      <c r="GV212" s="2">
        <f t="shared" si="181"/>
        <v>0</v>
      </c>
      <c r="GW212" s="2">
        <v>1</v>
      </c>
      <c r="GX212" s="2">
        <f t="shared" si="182"/>
        <v>0</v>
      </c>
      <c r="GY212" s="2"/>
      <c r="GZ212" s="2"/>
      <c r="HA212" s="2">
        <v>0</v>
      </c>
      <c r="HB212" s="2">
        <v>0</v>
      </c>
      <c r="HC212" s="2">
        <f t="shared" si="183"/>
        <v>0</v>
      </c>
      <c r="HD212" s="2"/>
      <c r="HE212" s="2" t="s">
        <v>37</v>
      </c>
      <c r="HF212" s="2" t="s">
        <v>38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5">
      <c r="A213" s="3">
        <v>18</v>
      </c>
      <c r="B213" s="3">
        <v>1</v>
      </c>
      <c r="C213" s="3">
        <v>380</v>
      </c>
      <c r="E213" s="3" t="s">
        <v>285</v>
      </c>
      <c r="F213" s="3" t="s">
        <v>286</v>
      </c>
      <c r="G213" s="3" t="s">
        <v>287</v>
      </c>
      <c r="H213" s="3" t="s">
        <v>35</v>
      </c>
      <c r="I213" s="3">
        <f>I195*J213</f>
        <v>3</v>
      </c>
      <c r="J213" s="3">
        <v>13.636363636363637</v>
      </c>
      <c r="K213" s="3">
        <v>13.636364</v>
      </c>
      <c r="O213" s="3">
        <f t="shared" si="159"/>
        <v>53482.27</v>
      </c>
      <c r="P213" s="3">
        <f t="shared" si="160"/>
        <v>53482.27</v>
      </c>
      <c r="Q213" s="3">
        <f t="shared" si="212"/>
        <v>0</v>
      </c>
      <c r="R213" s="3">
        <f t="shared" si="213"/>
        <v>0</v>
      </c>
      <c r="S213" s="3">
        <f t="shared" si="161"/>
        <v>0</v>
      </c>
      <c r="T213" s="3">
        <f t="shared" si="162"/>
        <v>0</v>
      </c>
      <c r="U213" s="3">
        <f t="shared" si="163"/>
        <v>0</v>
      </c>
      <c r="V213" s="3">
        <f t="shared" si="164"/>
        <v>0</v>
      </c>
      <c r="W213" s="3">
        <f t="shared" si="165"/>
        <v>0</v>
      </c>
      <c r="X213" s="3">
        <f t="shared" si="214"/>
        <v>0</v>
      </c>
      <c r="Y213" s="3">
        <f t="shared" si="215"/>
        <v>0</v>
      </c>
      <c r="AA213" s="3">
        <v>86551703</v>
      </c>
      <c r="AB213" s="3">
        <f t="shared" si="166"/>
        <v>1811.73</v>
      </c>
      <c r="AC213" s="3">
        <f t="shared" si="216"/>
        <v>1811.73</v>
      </c>
      <c r="AD213" s="3">
        <f t="shared" si="217"/>
        <v>0</v>
      </c>
      <c r="AE213" s="3">
        <f t="shared" si="218"/>
        <v>0</v>
      </c>
      <c r="AF213" s="3">
        <f t="shared" si="219"/>
        <v>0</v>
      </c>
      <c r="AG213" s="3">
        <f t="shared" si="167"/>
        <v>0</v>
      </c>
      <c r="AH213" s="3">
        <f t="shared" si="220"/>
        <v>0</v>
      </c>
      <c r="AI213" s="3">
        <f t="shared" si="221"/>
        <v>0</v>
      </c>
      <c r="AJ213" s="3">
        <f t="shared" si="168"/>
        <v>0</v>
      </c>
      <c r="AK213" s="3">
        <v>1811.73</v>
      </c>
      <c r="AL213" s="3">
        <v>1811.73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109</v>
      </c>
      <c r="AU213" s="3">
        <v>61</v>
      </c>
      <c r="AV213" s="3">
        <v>1</v>
      </c>
      <c r="AW213" s="3">
        <v>1</v>
      </c>
      <c r="AZ213" s="3">
        <v>1</v>
      </c>
      <c r="BA213" s="3">
        <v>1</v>
      </c>
      <c r="BB213" s="3">
        <v>1</v>
      </c>
      <c r="BC213" s="3">
        <v>9.84</v>
      </c>
      <c r="BD213" s="3" t="s">
        <v>3</v>
      </c>
      <c r="BE213" s="3" t="s">
        <v>3</v>
      </c>
      <c r="BF213" s="3" t="s">
        <v>3</v>
      </c>
      <c r="BG213" s="3" t="s">
        <v>3</v>
      </c>
      <c r="BH213" s="3">
        <v>3</v>
      </c>
      <c r="BI213" s="3">
        <v>1</v>
      </c>
      <c r="BJ213" s="3" t="s">
        <v>3</v>
      </c>
      <c r="BM213" s="3">
        <v>23</v>
      </c>
      <c r="BN213" s="3">
        <v>0</v>
      </c>
      <c r="BO213" s="3" t="s">
        <v>3</v>
      </c>
      <c r="BP213" s="3">
        <v>0</v>
      </c>
      <c r="BQ213" s="3">
        <v>30</v>
      </c>
      <c r="BR213" s="3">
        <v>0</v>
      </c>
      <c r="BS213" s="3">
        <v>1</v>
      </c>
      <c r="BT213" s="3">
        <v>1</v>
      </c>
      <c r="BU213" s="3">
        <v>1</v>
      </c>
      <c r="BV213" s="3">
        <v>1</v>
      </c>
      <c r="BW213" s="3">
        <v>1</v>
      </c>
      <c r="BX213" s="3">
        <v>1</v>
      </c>
      <c r="BY213" s="3" t="s">
        <v>3</v>
      </c>
      <c r="BZ213" s="3">
        <v>109</v>
      </c>
      <c r="CA213" s="3">
        <v>61</v>
      </c>
      <c r="CB213" s="3" t="s">
        <v>3</v>
      </c>
      <c r="CE213" s="3">
        <v>1566</v>
      </c>
      <c r="CF213" s="3">
        <v>0</v>
      </c>
      <c r="CG213" s="3">
        <v>0</v>
      </c>
      <c r="CM213" s="3">
        <v>0</v>
      </c>
      <c r="CN213" s="3" t="s">
        <v>3</v>
      </c>
      <c r="CO213" s="3">
        <v>0</v>
      </c>
      <c r="CP213" s="3">
        <f t="shared" si="169"/>
        <v>53482.27</v>
      </c>
      <c r="CQ213" s="3">
        <f t="shared" si="170"/>
        <v>17827.419999999998</v>
      </c>
      <c r="CR213" s="3">
        <f t="shared" si="222"/>
        <v>0</v>
      </c>
      <c r="CS213" s="3">
        <f t="shared" si="223"/>
        <v>0</v>
      </c>
      <c r="CT213" s="3">
        <f t="shared" si="171"/>
        <v>0</v>
      </c>
      <c r="CU213" s="3">
        <f t="shared" si="172"/>
        <v>0</v>
      </c>
      <c r="CV213" s="3">
        <f t="shared" si="173"/>
        <v>0</v>
      </c>
      <c r="CW213" s="3">
        <f t="shared" si="174"/>
        <v>0</v>
      </c>
      <c r="CX213" s="3">
        <f t="shared" si="175"/>
        <v>0</v>
      </c>
      <c r="CY213" s="3">
        <f t="shared" si="224"/>
        <v>0</v>
      </c>
      <c r="CZ213" s="3">
        <f t="shared" si="225"/>
        <v>0</v>
      </c>
      <c r="DC213" s="3" t="s">
        <v>3</v>
      </c>
      <c r="DD213" s="3" t="s">
        <v>3</v>
      </c>
      <c r="DE213" s="3" t="s">
        <v>3</v>
      </c>
      <c r="DF213" s="3" t="s">
        <v>3</v>
      </c>
      <c r="DG213" s="3" t="s">
        <v>3</v>
      </c>
      <c r="DH213" s="3" t="s">
        <v>3</v>
      </c>
      <c r="DI213" s="3" t="s">
        <v>3</v>
      </c>
      <c r="DJ213" s="3" t="s">
        <v>3</v>
      </c>
      <c r="DK213" s="3" t="s">
        <v>3</v>
      </c>
      <c r="DL213" s="3" t="s">
        <v>3</v>
      </c>
      <c r="DM213" s="3" t="s">
        <v>3</v>
      </c>
      <c r="DN213" s="3">
        <v>0</v>
      </c>
      <c r="DO213" s="3">
        <v>0</v>
      </c>
      <c r="DP213" s="3">
        <v>1</v>
      </c>
      <c r="DQ213" s="3">
        <v>1</v>
      </c>
      <c r="DU213" s="3">
        <v>1010</v>
      </c>
      <c r="DV213" s="3" t="s">
        <v>35</v>
      </c>
      <c r="DW213" s="3" t="s">
        <v>35</v>
      </c>
      <c r="DX213" s="3">
        <v>1</v>
      </c>
      <c r="DZ213" s="3" t="s">
        <v>3</v>
      </c>
      <c r="EA213" s="3" t="s">
        <v>3</v>
      </c>
      <c r="EB213" s="3" t="s">
        <v>3</v>
      </c>
      <c r="EC213" s="3" t="s">
        <v>3</v>
      </c>
      <c r="EE213" s="3">
        <v>85635395</v>
      </c>
      <c r="EF213" s="3">
        <v>30</v>
      </c>
      <c r="EG213" s="3" t="s">
        <v>28</v>
      </c>
      <c r="EH213" s="3">
        <v>0</v>
      </c>
      <c r="EI213" s="3" t="s">
        <v>3</v>
      </c>
      <c r="EJ213" s="3">
        <v>1</v>
      </c>
      <c r="EK213" s="3">
        <v>23</v>
      </c>
      <c r="EL213" s="3" t="s">
        <v>29</v>
      </c>
      <c r="EM213" s="3" t="s">
        <v>30</v>
      </c>
      <c r="EO213" s="3" t="s">
        <v>3</v>
      </c>
      <c r="EQ213" s="3">
        <v>0</v>
      </c>
      <c r="ER213" s="3">
        <v>1811.73</v>
      </c>
      <c r="ES213" s="3">
        <v>1811.73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Z213" s="3">
        <v>5</v>
      </c>
      <c r="FC213" s="3">
        <v>1</v>
      </c>
      <c r="FD213" s="3">
        <v>18</v>
      </c>
      <c r="FF213" s="3">
        <v>21323</v>
      </c>
      <c r="FQ213" s="3">
        <v>0</v>
      </c>
      <c r="FR213" s="3">
        <v>0</v>
      </c>
      <c r="FS213" s="3">
        <v>0</v>
      </c>
      <c r="FX213" s="3">
        <v>109</v>
      </c>
      <c r="FY213" s="3">
        <v>61</v>
      </c>
      <c r="GA213" s="3" t="s">
        <v>288</v>
      </c>
      <c r="GD213" s="3">
        <v>1</v>
      </c>
      <c r="GF213" s="3">
        <v>1966274624</v>
      </c>
      <c r="GG213" s="3">
        <v>2</v>
      </c>
      <c r="GH213" s="3">
        <v>3</v>
      </c>
      <c r="GI213" s="3">
        <v>5</v>
      </c>
      <c r="GJ213" s="3">
        <v>0</v>
      </c>
      <c r="GK213" s="3">
        <v>0</v>
      </c>
      <c r="GL213" s="3">
        <f t="shared" si="176"/>
        <v>0</v>
      </c>
      <c r="GM213" s="3">
        <f t="shared" si="177"/>
        <v>53482.27</v>
      </c>
      <c r="GN213" s="3">
        <f t="shared" si="178"/>
        <v>53482.27</v>
      </c>
      <c r="GO213" s="3">
        <f t="shared" si="179"/>
        <v>0</v>
      </c>
      <c r="GP213" s="3">
        <f t="shared" si="180"/>
        <v>0</v>
      </c>
      <c r="GR213" s="3">
        <v>1</v>
      </c>
      <c r="GS213" s="3">
        <v>1</v>
      </c>
      <c r="GT213" s="3">
        <v>0</v>
      </c>
      <c r="GU213" s="3" t="s">
        <v>3</v>
      </c>
      <c r="GV213" s="3">
        <f t="shared" si="181"/>
        <v>0</v>
      </c>
      <c r="GW213" s="3">
        <v>1</v>
      </c>
      <c r="GX213" s="3">
        <f t="shared" si="182"/>
        <v>0</v>
      </c>
      <c r="HA213" s="3">
        <v>0</v>
      </c>
      <c r="HB213" s="3">
        <v>0</v>
      </c>
      <c r="HC213" s="3">
        <f t="shared" si="183"/>
        <v>0</v>
      </c>
      <c r="HE213" s="3" t="s">
        <v>37</v>
      </c>
      <c r="HF213" s="3" t="s">
        <v>38</v>
      </c>
      <c r="HM213" s="3" t="s">
        <v>3</v>
      </c>
      <c r="HN213" s="3" t="s">
        <v>3</v>
      </c>
      <c r="HO213" s="3" t="s">
        <v>3</v>
      </c>
      <c r="HP213" s="3" t="s">
        <v>3</v>
      </c>
      <c r="HQ213" s="3" t="s">
        <v>3</v>
      </c>
      <c r="HS213" s="3">
        <v>0</v>
      </c>
      <c r="IK213" s="3">
        <v>0</v>
      </c>
    </row>
    <row r="214" spans="1:255" x14ac:dyDescent="0.25">
      <c r="A214" s="2">
        <v>18</v>
      </c>
      <c r="B214" s="2">
        <v>1</v>
      </c>
      <c r="C214" s="2">
        <v>358</v>
      </c>
      <c r="D214" s="2"/>
      <c r="E214" s="2" t="s">
        <v>289</v>
      </c>
      <c r="F214" s="2" t="s">
        <v>290</v>
      </c>
      <c r="G214" s="2" t="s">
        <v>291</v>
      </c>
      <c r="H214" s="2" t="s">
        <v>35</v>
      </c>
      <c r="I214" s="2">
        <f>I194*J214</f>
        <v>2</v>
      </c>
      <c r="J214" s="2">
        <v>9.0909090909090917</v>
      </c>
      <c r="K214" s="2">
        <v>9.0909089999999999</v>
      </c>
      <c r="L214" s="2"/>
      <c r="M214" s="2"/>
      <c r="N214" s="2"/>
      <c r="O214" s="2">
        <f t="shared" si="159"/>
        <v>3768.42</v>
      </c>
      <c r="P214" s="2">
        <f t="shared" si="160"/>
        <v>3768.42</v>
      </c>
      <c r="Q214" s="2">
        <f t="shared" si="212"/>
        <v>0</v>
      </c>
      <c r="R214" s="2">
        <f t="shared" si="213"/>
        <v>0</v>
      </c>
      <c r="S214" s="2">
        <f t="shared" si="161"/>
        <v>0</v>
      </c>
      <c r="T214" s="2">
        <f t="shared" si="162"/>
        <v>0</v>
      </c>
      <c r="U214" s="2">
        <f t="shared" si="163"/>
        <v>0</v>
      </c>
      <c r="V214" s="2">
        <f t="shared" si="164"/>
        <v>0</v>
      </c>
      <c r="W214" s="2">
        <f t="shared" si="165"/>
        <v>0</v>
      </c>
      <c r="X214" s="2">
        <f t="shared" si="214"/>
        <v>0</v>
      </c>
      <c r="Y214" s="2">
        <f t="shared" si="215"/>
        <v>0</v>
      </c>
      <c r="Z214" s="2"/>
      <c r="AA214" s="2">
        <v>86551701</v>
      </c>
      <c r="AB214" s="2">
        <f t="shared" si="166"/>
        <v>1884.21</v>
      </c>
      <c r="AC214" s="2">
        <f t="shared" si="216"/>
        <v>1884.21</v>
      </c>
      <c r="AD214" s="2">
        <f t="shared" si="217"/>
        <v>0</v>
      </c>
      <c r="AE214" s="2">
        <f t="shared" si="218"/>
        <v>0</v>
      </c>
      <c r="AF214" s="2">
        <f t="shared" si="219"/>
        <v>0</v>
      </c>
      <c r="AG214" s="2">
        <f t="shared" si="167"/>
        <v>0</v>
      </c>
      <c r="AH214" s="2">
        <f t="shared" si="220"/>
        <v>0</v>
      </c>
      <c r="AI214" s="2">
        <f t="shared" si="221"/>
        <v>0</v>
      </c>
      <c r="AJ214" s="2">
        <f t="shared" si="168"/>
        <v>0</v>
      </c>
      <c r="AK214" s="2">
        <v>1884.21</v>
      </c>
      <c r="AL214" s="2">
        <v>1884.21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109</v>
      </c>
      <c r="AU214" s="2">
        <v>61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1</v>
      </c>
      <c r="BJ214" s="2" t="s">
        <v>3</v>
      </c>
      <c r="BK214" s="2"/>
      <c r="BL214" s="2"/>
      <c r="BM214" s="2">
        <v>23</v>
      </c>
      <c r="BN214" s="2">
        <v>0</v>
      </c>
      <c r="BO214" s="2" t="s">
        <v>3</v>
      </c>
      <c r="BP214" s="2">
        <v>0</v>
      </c>
      <c r="BQ214" s="2">
        <v>30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109</v>
      </c>
      <c r="CA214" s="2">
        <v>61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3</v>
      </c>
      <c r="CO214" s="2">
        <v>0</v>
      </c>
      <c r="CP214" s="2">
        <f t="shared" si="169"/>
        <v>3768.42</v>
      </c>
      <c r="CQ214" s="2">
        <f t="shared" si="170"/>
        <v>1884.21</v>
      </c>
      <c r="CR214" s="2">
        <f t="shared" si="222"/>
        <v>0</v>
      </c>
      <c r="CS214" s="2">
        <f t="shared" si="223"/>
        <v>0</v>
      </c>
      <c r="CT214" s="2">
        <f t="shared" si="171"/>
        <v>0</v>
      </c>
      <c r="CU214" s="2">
        <f t="shared" si="172"/>
        <v>0</v>
      </c>
      <c r="CV214" s="2">
        <f t="shared" si="173"/>
        <v>0</v>
      </c>
      <c r="CW214" s="2">
        <f t="shared" si="174"/>
        <v>0</v>
      </c>
      <c r="CX214" s="2">
        <f t="shared" si="175"/>
        <v>0</v>
      </c>
      <c r="CY214" s="2">
        <f t="shared" si="224"/>
        <v>0</v>
      </c>
      <c r="CZ214" s="2">
        <f t="shared" si="225"/>
        <v>0</v>
      </c>
      <c r="DA214" s="2"/>
      <c r="DB214" s="2"/>
      <c r="DC214" s="2" t="s">
        <v>3</v>
      </c>
      <c r="DD214" s="2" t="s">
        <v>3</v>
      </c>
      <c r="DE214" s="2" t="s">
        <v>3</v>
      </c>
      <c r="DF214" s="2" t="s">
        <v>3</v>
      </c>
      <c r="DG214" s="2" t="s">
        <v>3</v>
      </c>
      <c r="DH214" s="2" t="s">
        <v>3</v>
      </c>
      <c r="DI214" s="2" t="s">
        <v>3</v>
      </c>
      <c r="DJ214" s="2" t="s">
        <v>3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1010</v>
      </c>
      <c r="DV214" s="2" t="s">
        <v>35</v>
      </c>
      <c r="DW214" s="2" t="s">
        <v>35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85635395</v>
      </c>
      <c r="EF214" s="2">
        <v>30</v>
      </c>
      <c r="EG214" s="2" t="s">
        <v>28</v>
      </c>
      <c r="EH214" s="2">
        <v>0</v>
      </c>
      <c r="EI214" s="2" t="s">
        <v>3</v>
      </c>
      <c r="EJ214" s="2">
        <v>1</v>
      </c>
      <c r="EK214" s="2">
        <v>23</v>
      </c>
      <c r="EL214" s="2" t="s">
        <v>29</v>
      </c>
      <c r="EM214" s="2" t="s">
        <v>30</v>
      </c>
      <c r="EN214" s="2"/>
      <c r="EO214" s="2" t="s">
        <v>3</v>
      </c>
      <c r="EP214" s="2"/>
      <c r="EQ214" s="2">
        <v>0</v>
      </c>
      <c r="ER214" s="2">
        <v>0</v>
      </c>
      <c r="ES214" s="2">
        <v>1884.21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109</v>
      </c>
      <c r="FY214" s="2">
        <v>61</v>
      </c>
      <c r="FZ214" s="2"/>
      <c r="GA214" s="2" t="s">
        <v>292</v>
      </c>
      <c r="GB214" s="2"/>
      <c r="GC214" s="2"/>
      <c r="GD214" s="2">
        <v>1</v>
      </c>
      <c r="GE214" s="2"/>
      <c r="GF214" s="2">
        <v>522196021</v>
      </c>
      <c r="GG214" s="2">
        <v>2</v>
      </c>
      <c r="GH214" s="2">
        <v>4</v>
      </c>
      <c r="GI214" s="2">
        <v>-2</v>
      </c>
      <c r="GJ214" s="2">
        <v>0</v>
      </c>
      <c r="GK214" s="2">
        <v>0</v>
      </c>
      <c r="GL214" s="2">
        <f t="shared" si="176"/>
        <v>0</v>
      </c>
      <c r="GM214" s="2">
        <f t="shared" si="177"/>
        <v>3768.42</v>
      </c>
      <c r="GN214" s="2">
        <f t="shared" si="178"/>
        <v>3768.42</v>
      </c>
      <c r="GO214" s="2">
        <f t="shared" si="179"/>
        <v>0</v>
      </c>
      <c r="GP214" s="2">
        <f t="shared" si="180"/>
        <v>0</v>
      </c>
      <c r="GQ214" s="2"/>
      <c r="GR214" s="2">
        <v>0</v>
      </c>
      <c r="GS214" s="2">
        <v>2</v>
      </c>
      <c r="GT214" s="2">
        <v>0</v>
      </c>
      <c r="GU214" s="2" t="s">
        <v>3</v>
      </c>
      <c r="GV214" s="2">
        <f t="shared" si="181"/>
        <v>0</v>
      </c>
      <c r="GW214" s="2">
        <v>1</v>
      </c>
      <c r="GX214" s="2">
        <f t="shared" si="182"/>
        <v>0</v>
      </c>
      <c r="GY214" s="2"/>
      <c r="GZ214" s="2"/>
      <c r="HA214" s="2">
        <v>0</v>
      </c>
      <c r="HB214" s="2">
        <v>0</v>
      </c>
      <c r="HC214" s="2">
        <f t="shared" si="183"/>
        <v>0</v>
      </c>
      <c r="HD214" s="2"/>
      <c r="HE214" s="2" t="s">
        <v>37</v>
      </c>
      <c r="HF214" s="2" t="s">
        <v>38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5">
      <c r="A215" s="3">
        <v>18</v>
      </c>
      <c r="B215" s="3">
        <v>1</v>
      </c>
      <c r="C215" s="3">
        <v>381</v>
      </c>
      <c r="E215" s="3" t="s">
        <v>289</v>
      </c>
      <c r="F215" s="3" t="s">
        <v>290</v>
      </c>
      <c r="G215" s="3" t="s">
        <v>291</v>
      </c>
      <c r="H215" s="3" t="s">
        <v>35</v>
      </c>
      <c r="I215" s="3">
        <f>I195*J215</f>
        <v>2</v>
      </c>
      <c r="J215" s="3">
        <v>9.0909090909090917</v>
      </c>
      <c r="K215" s="3">
        <v>9.0909089999999999</v>
      </c>
      <c r="O215" s="3">
        <f t="shared" si="159"/>
        <v>37081.25</v>
      </c>
      <c r="P215" s="3">
        <f t="shared" si="160"/>
        <v>37081.25</v>
      </c>
      <c r="Q215" s="3">
        <f t="shared" si="212"/>
        <v>0</v>
      </c>
      <c r="R215" s="3">
        <f t="shared" si="213"/>
        <v>0</v>
      </c>
      <c r="S215" s="3">
        <f t="shared" si="161"/>
        <v>0</v>
      </c>
      <c r="T215" s="3">
        <f t="shared" si="162"/>
        <v>0</v>
      </c>
      <c r="U215" s="3">
        <f t="shared" si="163"/>
        <v>0</v>
      </c>
      <c r="V215" s="3">
        <f t="shared" si="164"/>
        <v>0</v>
      </c>
      <c r="W215" s="3">
        <f t="shared" si="165"/>
        <v>0</v>
      </c>
      <c r="X215" s="3">
        <f t="shared" si="214"/>
        <v>0</v>
      </c>
      <c r="Y215" s="3">
        <f t="shared" si="215"/>
        <v>0</v>
      </c>
      <c r="AA215" s="3">
        <v>86551703</v>
      </c>
      <c r="AB215" s="3">
        <f t="shared" si="166"/>
        <v>1884.21</v>
      </c>
      <c r="AC215" s="3">
        <f t="shared" si="216"/>
        <v>1884.21</v>
      </c>
      <c r="AD215" s="3">
        <f t="shared" si="217"/>
        <v>0</v>
      </c>
      <c r="AE215" s="3">
        <f t="shared" si="218"/>
        <v>0</v>
      </c>
      <c r="AF215" s="3">
        <f t="shared" si="219"/>
        <v>0</v>
      </c>
      <c r="AG215" s="3">
        <f t="shared" si="167"/>
        <v>0</v>
      </c>
      <c r="AH215" s="3">
        <f t="shared" si="220"/>
        <v>0</v>
      </c>
      <c r="AI215" s="3">
        <f t="shared" si="221"/>
        <v>0</v>
      </c>
      <c r="AJ215" s="3">
        <f t="shared" si="168"/>
        <v>0</v>
      </c>
      <c r="AK215" s="3">
        <v>1884.21</v>
      </c>
      <c r="AL215" s="3">
        <v>1884.21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109</v>
      </c>
      <c r="AU215" s="3">
        <v>61</v>
      </c>
      <c r="AV215" s="3">
        <v>1</v>
      </c>
      <c r="AW215" s="3">
        <v>1</v>
      </c>
      <c r="AZ215" s="3">
        <v>1</v>
      </c>
      <c r="BA215" s="3">
        <v>1</v>
      </c>
      <c r="BB215" s="3">
        <v>1</v>
      </c>
      <c r="BC215" s="3">
        <v>9.84</v>
      </c>
      <c r="BD215" s="3" t="s">
        <v>3</v>
      </c>
      <c r="BE215" s="3" t="s">
        <v>3</v>
      </c>
      <c r="BF215" s="3" t="s">
        <v>3</v>
      </c>
      <c r="BG215" s="3" t="s">
        <v>3</v>
      </c>
      <c r="BH215" s="3">
        <v>3</v>
      </c>
      <c r="BI215" s="3">
        <v>1</v>
      </c>
      <c r="BJ215" s="3" t="s">
        <v>3</v>
      </c>
      <c r="BM215" s="3">
        <v>23</v>
      </c>
      <c r="BN215" s="3">
        <v>0</v>
      </c>
      <c r="BO215" s="3" t="s">
        <v>3</v>
      </c>
      <c r="BP215" s="3">
        <v>0</v>
      </c>
      <c r="BQ215" s="3">
        <v>30</v>
      </c>
      <c r="BR215" s="3">
        <v>0</v>
      </c>
      <c r="BS215" s="3">
        <v>1</v>
      </c>
      <c r="BT215" s="3">
        <v>1</v>
      </c>
      <c r="BU215" s="3">
        <v>1</v>
      </c>
      <c r="BV215" s="3">
        <v>1</v>
      </c>
      <c r="BW215" s="3">
        <v>1</v>
      </c>
      <c r="BX215" s="3">
        <v>1</v>
      </c>
      <c r="BY215" s="3" t="s">
        <v>3</v>
      </c>
      <c r="BZ215" s="3">
        <v>109</v>
      </c>
      <c r="CA215" s="3">
        <v>61</v>
      </c>
      <c r="CB215" s="3" t="s">
        <v>3</v>
      </c>
      <c r="CE215" s="3">
        <v>1566</v>
      </c>
      <c r="CF215" s="3">
        <v>0</v>
      </c>
      <c r="CG215" s="3">
        <v>0</v>
      </c>
      <c r="CM215" s="3">
        <v>0</v>
      </c>
      <c r="CN215" s="3" t="s">
        <v>3</v>
      </c>
      <c r="CO215" s="3">
        <v>0</v>
      </c>
      <c r="CP215" s="3">
        <f t="shared" si="169"/>
        <v>37081.25</v>
      </c>
      <c r="CQ215" s="3">
        <f t="shared" si="170"/>
        <v>18540.63</v>
      </c>
      <c r="CR215" s="3">
        <f t="shared" si="222"/>
        <v>0</v>
      </c>
      <c r="CS215" s="3">
        <f t="shared" si="223"/>
        <v>0</v>
      </c>
      <c r="CT215" s="3">
        <f t="shared" si="171"/>
        <v>0</v>
      </c>
      <c r="CU215" s="3">
        <f t="shared" si="172"/>
        <v>0</v>
      </c>
      <c r="CV215" s="3">
        <f t="shared" si="173"/>
        <v>0</v>
      </c>
      <c r="CW215" s="3">
        <f t="shared" si="174"/>
        <v>0</v>
      </c>
      <c r="CX215" s="3">
        <f t="shared" si="175"/>
        <v>0</v>
      </c>
      <c r="CY215" s="3">
        <f t="shared" si="224"/>
        <v>0</v>
      </c>
      <c r="CZ215" s="3">
        <f t="shared" si="225"/>
        <v>0</v>
      </c>
      <c r="DC215" s="3" t="s">
        <v>3</v>
      </c>
      <c r="DD215" s="3" t="s">
        <v>3</v>
      </c>
      <c r="DE215" s="3" t="s">
        <v>3</v>
      </c>
      <c r="DF215" s="3" t="s">
        <v>3</v>
      </c>
      <c r="DG215" s="3" t="s">
        <v>3</v>
      </c>
      <c r="DH215" s="3" t="s">
        <v>3</v>
      </c>
      <c r="DI215" s="3" t="s">
        <v>3</v>
      </c>
      <c r="DJ215" s="3" t="s">
        <v>3</v>
      </c>
      <c r="DK215" s="3" t="s">
        <v>3</v>
      </c>
      <c r="DL215" s="3" t="s">
        <v>3</v>
      </c>
      <c r="DM215" s="3" t="s">
        <v>3</v>
      </c>
      <c r="DN215" s="3">
        <v>0</v>
      </c>
      <c r="DO215" s="3">
        <v>0</v>
      </c>
      <c r="DP215" s="3">
        <v>1</v>
      </c>
      <c r="DQ215" s="3">
        <v>1</v>
      </c>
      <c r="DU215" s="3">
        <v>1010</v>
      </c>
      <c r="DV215" s="3" t="s">
        <v>35</v>
      </c>
      <c r="DW215" s="3" t="s">
        <v>35</v>
      </c>
      <c r="DX215" s="3">
        <v>1</v>
      </c>
      <c r="DZ215" s="3" t="s">
        <v>3</v>
      </c>
      <c r="EA215" s="3" t="s">
        <v>3</v>
      </c>
      <c r="EB215" s="3" t="s">
        <v>3</v>
      </c>
      <c r="EC215" s="3" t="s">
        <v>3</v>
      </c>
      <c r="EE215" s="3">
        <v>85635395</v>
      </c>
      <c r="EF215" s="3">
        <v>30</v>
      </c>
      <c r="EG215" s="3" t="s">
        <v>28</v>
      </c>
      <c r="EH215" s="3">
        <v>0</v>
      </c>
      <c r="EI215" s="3" t="s">
        <v>3</v>
      </c>
      <c r="EJ215" s="3">
        <v>1</v>
      </c>
      <c r="EK215" s="3">
        <v>23</v>
      </c>
      <c r="EL215" s="3" t="s">
        <v>29</v>
      </c>
      <c r="EM215" s="3" t="s">
        <v>30</v>
      </c>
      <c r="EO215" s="3" t="s">
        <v>3</v>
      </c>
      <c r="EQ215" s="3">
        <v>0</v>
      </c>
      <c r="ER215" s="3">
        <v>1884.21</v>
      </c>
      <c r="ES215" s="3">
        <v>1884.21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Z215" s="3">
        <v>5</v>
      </c>
      <c r="FC215" s="3">
        <v>1</v>
      </c>
      <c r="FD215" s="3">
        <v>18</v>
      </c>
      <c r="FF215" s="3">
        <v>22176</v>
      </c>
      <c r="FQ215" s="3">
        <v>0</v>
      </c>
      <c r="FR215" s="3">
        <v>0</v>
      </c>
      <c r="FS215" s="3">
        <v>0</v>
      </c>
      <c r="FX215" s="3">
        <v>109</v>
      </c>
      <c r="FY215" s="3">
        <v>61</v>
      </c>
      <c r="GA215" s="3" t="s">
        <v>292</v>
      </c>
      <c r="GD215" s="3">
        <v>1</v>
      </c>
      <c r="GF215" s="3">
        <v>522196021</v>
      </c>
      <c r="GG215" s="3">
        <v>2</v>
      </c>
      <c r="GH215" s="3">
        <v>3</v>
      </c>
      <c r="GI215" s="3">
        <v>5</v>
      </c>
      <c r="GJ215" s="3">
        <v>0</v>
      </c>
      <c r="GK215" s="3">
        <v>0</v>
      </c>
      <c r="GL215" s="3">
        <f t="shared" si="176"/>
        <v>0</v>
      </c>
      <c r="GM215" s="3">
        <f t="shared" si="177"/>
        <v>37081.25</v>
      </c>
      <c r="GN215" s="3">
        <f t="shared" si="178"/>
        <v>37081.25</v>
      </c>
      <c r="GO215" s="3">
        <f t="shared" si="179"/>
        <v>0</v>
      </c>
      <c r="GP215" s="3">
        <f t="shared" si="180"/>
        <v>0</v>
      </c>
      <c r="GR215" s="3">
        <v>1</v>
      </c>
      <c r="GS215" s="3">
        <v>1</v>
      </c>
      <c r="GT215" s="3">
        <v>0</v>
      </c>
      <c r="GU215" s="3" t="s">
        <v>3</v>
      </c>
      <c r="GV215" s="3">
        <f t="shared" si="181"/>
        <v>0</v>
      </c>
      <c r="GW215" s="3">
        <v>1</v>
      </c>
      <c r="GX215" s="3">
        <f t="shared" si="182"/>
        <v>0</v>
      </c>
      <c r="HA215" s="3">
        <v>0</v>
      </c>
      <c r="HB215" s="3">
        <v>0</v>
      </c>
      <c r="HC215" s="3">
        <f t="shared" si="183"/>
        <v>0</v>
      </c>
      <c r="HE215" s="3" t="s">
        <v>37</v>
      </c>
      <c r="HF215" s="3" t="s">
        <v>38</v>
      </c>
      <c r="HM215" s="3" t="s">
        <v>3</v>
      </c>
      <c r="HN215" s="3" t="s">
        <v>3</v>
      </c>
      <c r="HO215" s="3" t="s">
        <v>3</v>
      </c>
      <c r="HP215" s="3" t="s">
        <v>3</v>
      </c>
      <c r="HQ215" s="3" t="s">
        <v>3</v>
      </c>
      <c r="HS215" s="3">
        <v>0</v>
      </c>
      <c r="IK215" s="3">
        <v>0</v>
      </c>
    </row>
    <row r="216" spans="1:255" x14ac:dyDescent="0.25">
      <c r="A216" s="2">
        <v>18</v>
      </c>
      <c r="B216" s="2">
        <v>1</v>
      </c>
      <c r="C216" s="2">
        <v>360</v>
      </c>
      <c r="D216" s="2"/>
      <c r="E216" s="2" t="s">
        <v>293</v>
      </c>
      <c r="F216" s="2" t="s">
        <v>294</v>
      </c>
      <c r="G216" s="2" t="s">
        <v>295</v>
      </c>
      <c r="H216" s="2" t="s">
        <v>35</v>
      </c>
      <c r="I216" s="2">
        <f>I194*J216</f>
        <v>1</v>
      </c>
      <c r="J216" s="2">
        <v>4.5454545454545459</v>
      </c>
      <c r="K216" s="2">
        <v>4.5454549999999996</v>
      </c>
      <c r="L216" s="2"/>
      <c r="M216" s="2"/>
      <c r="N216" s="2"/>
      <c r="O216" s="2">
        <f t="shared" si="159"/>
        <v>2101.64</v>
      </c>
      <c r="P216" s="2">
        <f t="shared" si="160"/>
        <v>2101.64</v>
      </c>
      <c r="Q216" s="2">
        <f t="shared" si="212"/>
        <v>0</v>
      </c>
      <c r="R216" s="2">
        <f t="shared" si="213"/>
        <v>0</v>
      </c>
      <c r="S216" s="2">
        <f t="shared" si="161"/>
        <v>0</v>
      </c>
      <c r="T216" s="2">
        <f t="shared" si="162"/>
        <v>0</v>
      </c>
      <c r="U216" s="2">
        <f t="shared" si="163"/>
        <v>0</v>
      </c>
      <c r="V216" s="2">
        <f t="shared" si="164"/>
        <v>0</v>
      </c>
      <c r="W216" s="2">
        <f t="shared" si="165"/>
        <v>0</v>
      </c>
      <c r="X216" s="2">
        <f t="shared" si="214"/>
        <v>0</v>
      </c>
      <c r="Y216" s="2">
        <f t="shared" si="215"/>
        <v>0</v>
      </c>
      <c r="Z216" s="2"/>
      <c r="AA216" s="2">
        <v>86551701</v>
      </c>
      <c r="AB216" s="2">
        <f t="shared" si="166"/>
        <v>2101.64</v>
      </c>
      <c r="AC216" s="2">
        <f t="shared" si="216"/>
        <v>2101.64</v>
      </c>
      <c r="AD216" s="2">
        <f t="shared" si="217"/>
        <v>0</v>
      </c>
      <c r="AE216" s="2">
        <f t="shared" si="218"/>
        <v>0</v>
      </c>
      <c r="AF216" s="2">
        <f t="shared" si="219"/>
        <v>0</v>
      </c>
      <c r="AG216" s="2">
        <f t="shared" si="167"/>
        <v>0</v>
      </c>
      <c r="AH216" s="2">
        <f t="shared" si="220"/>
        <v>0</v>
      </c>
      <c r="AI216" s="2">
        <f t="shared" si="221"/>
        <v>0</v>
      </c>
      <c r="AJ216" s="2">
        <f t="shared" si="168"/>
        <v>0</v>
      </c>
      <c r="AK216" s="2">
        <v>2101.64</v>
      </c>
      <c r="AL216" s="2">
        <v>2101.64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109</v>
      </c>
      <c r="AU216" s="2">
        <v>61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1</v>
      </c>
      <c r="BJ216" s="2" t="s">
        <v>3</v>
      </c>
      <c r="BK216" s="2"/>
      <c r="BL216" s="2"/>
      <c r="BM216" s="2">
        <v>23</v>
      </c>
      <c r="BN216" s="2">
        <v>0</v>
      </c>
      <c r="BO216" s="2" t="s">
        <v>3</v>
      </c>
      <c r="BP216" s="2">
        <v>0</v>
      </c>
      <c r="BQ216" s="2">
        <v>30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109</v>
      </c>
      <c r="CA216" s="2">
        <v>61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si="169"/>
        <v>2101.64</v>
      </c>
      <c r="CQ216" s="2">
        <f t="shared" si="170"/>
        <v>2101.64</v>
      </c>
      <c r="CR216" s="2">
        <f t="shared" si="222"/>
        <v>0</v>
      </c>
      <c r="CS216" s="2">
        <f t="shared" si="223"/>
        <v>0</v>
      </c>
      <c r="CT216" s="2">
        <f t="shared" si="171"/>
        <v>0</v>
      </c>
      <c r="CU216" s="2">
        <f t="shared" si="172"/>
        <v>0</v>
      </c>
      <c r="CV216" s="2">
        <f t="shared" si="173"/>
        <v>0</v>
      </c>
      <c r="CW216" s="2">
        <f t="shared" si="174"/>
        <v>0</v>
      </c>
      <c r="CX216" s="2">
        <f t="shared" si="175"/>
        <v>0</v>
      </c>
      <c r="CY216" s="2">
        <f t="shared" si="224"/>
        <v>0</v>
      </c>
      <c r="CZ216" s="2">
        <f t="shared" si="225"/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1010</v>
      </c>
      <c r="DV216" s="2" t="s">
        <v>35</v>
      </c>
      <c r="DW216" s="2" t="s">
        <v>35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85635395</v>
      </c>
      <c r="EF216" s="2">
        <v>30</v>
      </c>
      <c r="EG216" s="2" t="s">
        <v>28</v>
      </c>
      <c r="EH216" s="2">
        <v>0</v>
      </c>
      <c r="EI216" s="2" t="s">
        <v>3</v>
      </c>
      <c r="EJ216" s="2">
        <v>1</v>
      </c>
      <c r="EK216" s="2">
        <v>23</v>
      </c>
      <c r="EL216" s="2" t="s">
        <v>29</v>
      </c>
      <c r="EM216" s="2" t="s">
        <v>30</v>
      </c>
      <c r="EN216" s="2"/>
      <c r="EO216" s="2" t="s">
        <v>3</v>
      </c>
      <c r="EP216" s="2"/>
      <c r="EQ216" s="2">
        <v>0</v>
      </c>
      <c r="ER216" s="2">
        <v>0</v>
      </c>
      <c r="ES216" s="2">
        <v>2101.64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109</v>
      </c>
      <c r="FY216" s="2">
        <v>61</v>
      </c>
      <c r="FZ216" s="2"/>
      <c r="GA216" s="2" t="s">
        <v>296</v>
      </c>
      <c r="GB216" s="2"/>
      <c r="GC216" s="2"/>
      <c r="GD216" s="2">
        <v>1</v>
      </c>
      <c r="GE216" s="2"/>
      <c r="GF216" s="2">
        <v>1714825988</v>
      </c>
      <c r="GG216" s="2">
        <v>2</v>
      </c>
      <c r="GH216" s="2">
        <v>4</v>
      </c>
      <c r="GI216" s="2">
        <v>-2</v>
      </c>
      <c r="GJ216" s="2">
        <v>0</v>
      </c>
      <c r="GK216" s="2">
        <v>0</v>
      </c>
      <c r="GL216" s="2">
        <f t="shared" si="176"/>
        <v>0</v>
      </c>
      <c r="GM216" s="2">
        <f t="shared" si="177"/>
        <v>2101.64</v>
      </c>
      <c r="GN216" s="2">
        <f t="shared" si="178"/>
        <v>2101.64</v>
      </c>
      <c r="GO216" s="2">
        <f t="shared" si="179"/>
        <v>0</v>
      </c>
      <c r="GP216" s="2">
        <f t="shared" si="180"/>
        <v>0</v>
      </c>
      <c r="GQ216" s="2"/>
      <c r="GR216" s="2">
        <v>0</v>
      </c>
      <c r="GS216" s="2">
        <v>2</v>
      </c>
      <c r="GT216" s="2">
        <v>0</v>
      </c>
      <c r="GU216" s="2" t="s">
        <v>3</v>
      </c>
      <c r="GV216" s="2">
        <f t="shared" si="181"/>
        <v>0</v>
      </c>
      <c r="GW216" s="2">
        <v>1</v>
      </c>
      <c r="GX216" s="2">
        <f t="shared" si="182"/>
        <v>0</v>
      </c>
      <c r="GY216" s="2"/>
      <c r="GZ216" s="2"/>
      <c r="HA216" s="2">
        <v>0</v>
      </c>
      <c r="HB216" s="2">
        <v>0</v>
      </c>
      <c r="HC216" s="2">
        <f t="shared" si="183"/>
        <v>0</v>
      </c>
      <c r="HD216" s="2"/>
      <c r="HE216" s="2" t="s">
        <v>37</v>
      </c>
      <c r="HF216" s="2" t="s">
        <v>38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5">
      <c r="A217" s="3">
        <v>18</v>
      </c>
      <c r="B217" s="3">
        <v>1</v>
      </c>
      <c r="C217" s="3">
        <v>383</v>
      </c>
      <c r="E217" s="3" t="s">
        <v>293</v>
      </c>
      <c r="F217" s="3" t="s">
        <v>294</v>
      </c>
      <c r="G217" s="3" t="s">
        <v>295</v>
      </c>
      <c r="H217" s="3" t="s">
        <v>35</v>
      </c>
      <c r="I217" s="3">
        <f>I195*J217</f>
        <v>1</v>
      </c>
      <c r="J217" s="3">
        <v>4.5454545454545459</v>
      </c>
      <c r="K217" s="3">
        <v>4.5454549999999996</v>
      </c>
      <c r="O217" s="3">
        <f t="shared" si="159"/>
        <v>20680.14</v>
      </c>
      <c r="P217" s="3">
        <f t="shared" si="160"/>
        <v>20680.14</v>
      </c>
      <c r="Q217" s="3">
        <f t="shared" si="212"/>
        <v>0</v>
      </c>
      <c r="R217" s="3">
        <f t="shared" si="213"/>
        <v>0</v>
      </c>
      <c r="S217" s="3">
        <f t="shared" si="161"/>
        <v>0</v>
      </c>
      <c r="T217" s="3">
        <f t="shared" si="162"/>
        <v>0</v>
      </c>
      <c r="U217" s="3">
        <f t="shared" si="163"/>
        <v>0</v>
      </c>
      <c r="V217" s="3">
        <f t="shared" si="164"/>
        <v>0</v>
      </c>
      <c r="W217" s="3">
        <f t="shared" si="165"/>
        <v>0</v>
      </c>
      <c r="X217" s="3">
        <f t="shared" si="214"/>
        <v>0</v>
      </c>
      <c r="Y217" s="3">
        <f t="shared" si="215"/>
        <v>0</v>
      </c>
      <c r="AA217" s="3">
        <v>86551703</v>
      </c>
      <c r="AB217" s="3">
        <f t="shared" si="166"/>
        <v>2101.64</v>
      </c>
      <c r="AC217" s="3">
        <f t="shared" si="216"/>
        <v>2101.64</v>
      </c>
      <c r="AD217" s="3">
        <f t="shared" si="217"/>
        <v>0</v>
      </c>
      <c r="AE217" s="3">
        <f t="shared" si="218"/>
        <v>0</v>
      </c>
      <c r="AF217" s="3">
        <f t="shared" si="219"/>
        <v>0</v>
      </c>
      <c r="AG217" s="3">
        <f t="shared" si="167"/>
        <v>0</v>
      </c>
      <c r="AH217" s="3">
        <f t="shared" si="220"/>
        <v>0</v>
      </c>
      <c r="AI217" s="3">
        <f t="shared" si="221"/>
        <v>0</v>
      </c>
      <c r="AJ217" s="3">
        <f t="shared" si="168"/>
        <v>0</v>
      </c>
      <c r="AK217" s="3">
        <v>2101.64</v>
      </c>
      <c r="AL217" s="3">
        <v>2101.64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109</v>
      </c>
      <c r="AU217" s="3">
        <v>61</v>
      </c>
      <c r="AV217" s="3">
        <v>1</v>
      </c>
      <c r="AW217" s="3">
        <v>1</v>
      </c>
      <c r="AZ217" s="3">
        <v>1</v>
      </c>
      <c r="BA217" s="3">
        <v>1</v>
      </c>
      <c r="BB217" s="3">
        <v>1</v>
      </c>
      <c r="BC217" s="3">
        <v>9.84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3</v>
      </c>
      <c r="BI217" s="3">
        <v>1</v>
      </c>
      <c r="BJ217" s="3" t="s">
        <v>3</v>
      </c>
      <c r="BM217" s="3">
        <v>23</v>
      </c>
      <c r="BN217" s="3">
        <v>0</v>
      </c>
      <c r="BO217" s="3" t="s">
        <v>3</v>
      </c>
      <c r="BP217" s="3">
        <v>0</v>
      </c>
      <c r="BQ217" s="3">
        <v>30</v>
      </c>
      <c r="BR217" s="3">
        <v>0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109</v>
      </c>
      <c r="CA217" s="3">
        <v>61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3</v>
      </c>
      <c r="CO217" s="3">
        <v>0</v>
      </c>
      <c r="CP217" s="3">
        <f t="shared" si="169"/>
        <v>20680.14</v>
      </c>
      <c r="CQ217" s="3">
        <f t="shared" si="170"/>
        <v>20680.14</v>
      </c>
      <c r="CR217" s="3">
        <f t="shared" si="222"/>
        <v>0</v>
      </c>
      <c r="CS217" s="3">
        <f t="shared" si="223"/>
        <v>0</v>
      </c>
      <c r="CT217" s="3">
        <f t="shared" si="171"/>
        <v>0</v>
      </c>
      <c r="CU217" s="3">
        <f t="shared" si="172"/>
        <v>0</v>
      </c>
      <c r="CV217" s="3">
        <f t="shared" si="173"/>
        <v>0</v>
      </c>
      <c r="CW217" s="3">
        <f t="shared" si="174"/>
        <v>0</v>
      </c>
      <c r="CX217" s="3">
        <f t="shared" si="175"/>
        <v>0</v>
      </c>
      <c r="CY217" s="3">
        <f t="shared" si="224"/>
        <v>0</v>
      </c>
      <c r="CZ217" s="3">
        <f t="shared" si="225"/>
        <v>0</v>
      </c>
      <c r="DC217" s="3" t="s">
        <v>3</v>
      </c>
      <c r="DD217" s="3" t="s">
        <v>3</v>
      </c>
      <c r="DE217" s="3" t="s">
        <v>3</v>
      </c>
      <c r="DF217" s="3" t="s">
        <v>3</v>
      </c>
      <c r="DG217" s="3" t="s">
        <v>3</v>
      </c>
      <c r="DH217" s="3" t="s">
        <v>3</v>
      </c>
      <c r="DI217" s="3" t="s">
        <v>3</v>
      </c>
      <c r="DJ217" s="3" t="s">
        <v>3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1010</v>
      </c>
      <c r="DV217" s="3" t="s">
        <v>35</v>
      </c>
      <c r="DW217" s="3" t="s">
        <v>35</v>
      </c>
      <c r="DX217" s="3">
        <v>1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85635395</v>
      </c>
      <c r="EF217" s="3">
        <v>30</v>
      </c>
      <c r="EG217" s="3" t="s">
        <v>28</v>
      </c>
      <c r="EH217" s="3">
        <v>0</v>
      </c>
      <c r="EI217" s="3" t="s">
        <v>3</v>
      </c>
      <c r="EJ217" s="3">
        <v>1</v>
      </c>
      <c r="EK217" s="3">
        <v>23</v>
      </c>
      <c r="EL217" s="3" t="s">
        <v>29</v>
      </c>
      <c r="EM217" s="3" t="s">
        <v>30</v>
      </c>
      <c r="EO217" s="3" t="s">
        <v>3</v>
      </c>
      <c r="EQ217" s="3">
        <v>0</v>
      </c>
      <c r="ER217" s="3">
        <v>2101.64</v>
      </c>
      <c r="ES217" s="3">
        <v>2101.64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Z217" s="3">
        <v>5</v>
      </c>
      <c r="FC217" s="3">
        <v>1</v>
      </c>
      <c r="FD217" s="3">
        <v>18</v>
      </c>
      <c r="FF217" s="3">
        <v>24735</v>
      </c>
      <c r="FQ217" s="3">
        <v>0</v>
      </c>
      <c r="FR217" s="3">
        <v>0</v>
      </c>
      <c r="FS217" s="3">
        <v>0</v>
      </c>
      <c r="FX217" s="3">
        <v>109</v>
      </c>
      <c r="FY217" s="3">
        <v>61</v>
      </c>
      <c r="GA217" s="3" t="s">
        <v>296</v>
      </c>
      <c r="GD217" s="3">
        <v>1</v>
      </c>
      <c r="GF217" s="3">
        <v>1714825988</v>
      </c>
      <c r="GG217" s="3">
        <v>2</v>
      </c>
      <c r="GH217" s="3">
        <v>3</v>
      </c>
      <c r="GI217" s="3">
        <v>5</v>
      </c>
      <c r="GJ217" s="3">
        <v>0</v>
      </c>
      <c r="GK217" s="3">
        <v>0</v>
      </c>
      <c r="GL217" s="3">
        <f t="shared" si="176"/>
        <v>0</v>
      </c>
      <c r="GM217" s="3">
        <f t="shared" si="177"/>
        <v>20680.14</v>
      </c>
      <c r="GN217" s="3">
        <f t="shared" si="178"/>
        <v>20680.14</v>
      </c>
      <c r="GO217" s="3">
        <f t="shared" si="179"/>
        <v>0</v>
      </c>
      <c r="GP217" s="3">
        <f t="shared" si="180"/>
        <v>0</v>
      </c>
      <c r="GR217" s="3">
        <v>1</v>
      </c>
      <c r="GS217" s="3">
        <v>1</v>
      </c>
      <c r="GT217" s="3">
        <v>0</v>
      </c>
      <c r="GU217" s="3" t="s">
        <v>3</v>
      </c>
      <c r="GV217" s="3">
        <f t="shared" si="181"/>
        <v>0</v>
      </c>
      <c r="GW217" s="3">
        <v>1</v>
      </c>
      <c r="GX217" s="3">
        <f t="shared" si="182"/>
        <v>0</v>
      </c>
      <c r="HA217" s="3">
        <v>0</v>
      </c>
      <c r="HB217" s="3">
        <v>0</v>
      </c>
      <c r="HC217" s="3">
        <f t="shared" si="183"/>
        <v>0</v>
      </c>
      <c r="HE217" s="3" t="s">
        <v>37</v>
      </c>
      <c r="HF217" s="3" t="s">
        <v>38</v>
      </c>
      <c r="HM217" s="3" t="s">
        <v>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8" spans="1:255" x14ac:dyDescent="0.25">
      <c r="A218" s="2">
        <v>18</v>
      </c>
      <c r="B218" s="2">
        <v>1</v>
      </c>
      <c r="C218" s="2">
        <v>361</v>
      </c>
      <c r="D218" s="2"/>
      <c r="E218" s="2" t="s">
        <v>297</v>
      </c>
      <c r="F218" s="2" t="s">
        <v>298</v>
      </c>
      <c r="G218" s="2" t="s">
        <v>299</v>
      </c>
      <c r="H218" s="2" t="s">
        <v>35</v>
      </c>
      <c r="I218" s="2">
        <f>I194*J218</f>
        <v>3</v>
      </c>
      <c r="J218" s="2">
        <v>13.636363636363637</v>
      </c>
      <c r="K218" s="2">
        <v>13.636364</v>
      </c>
      <c r="L218" s="2"/>
      <c r="M218" s="2"/>
      <c r="N218" s="2"/>
      <c r="O218" s="2">
        <f t="shared" si="159"/>
        <v>6522.33</v>
      </c>
      <c r="P218" s="2">
        <f t="shared" si="160"/>
        <v>6522.33</v>
      </c>
      <c r="Q218" s="2">
        <f t="shared" si="212"/>
        <v>0</v>
      </c>
      <c r="R218" s="2">
        <f t="shared" si="213"/>
        <v>0</v>
      </c>
      <c r="S218" s="2">
        <f t="shared" si="161"/>
        <v>0</v>
      </c>
      <c r="T218" s="2">
        <f t="shared" si="162"/>
        <v>0</v>
      </c>
      <c r="U218" s="2">
        <f t="shared" si="163"/>
        <v>0</v>
      </c>
      <c r="V218" s="2">
        <f t="shared" si="164"/>
        <v>0</v>
      </c>
      <c r="W218" s="2">
        <f t="shared" si="165"/>
        <v>0</v>
      </c>
      <c r="X218" s="2">
        <f t="shared" si="214"/>
        <v>0</v>
      </c>
      <c r="Y218" s="2">
        <f t="shared" si="215"/>
        <v>0</v>
      </c>
      <c r="Z218" s="2"/>
      <c r="AA218" s="2">
        <v>86551701</v>
      </c>
      <c r="AB218" s="2">
        <f t="shared" si="166"/>
        <v>2174.11</v>
      </c>
      <c r="AC218" s="2">
        <f t="shared" si="216"/>
        <v>2174.11</v>
      </c>
      <c r="AD218" s="2">
        <f t="shared" si="217"/>
        <v>0</v>
      </c>
      <c r="AE218" s="2">
        <f t="shared" si="218"/>
        <v>0</v>
      </c>
      <c r="AF218" s="2">
        <f t="shared" si="219"/>
        <v>0</v>
      </c>
      <c r="AG218" s="2">
        <f t="shared" si="167"/>
        <v>0</v>
      </c>
      <c r="AH218" s="2">
        <f t="shared" si="220"/>
        <v>0</v>
      </c>
      <c r="AI218" s="2">
        <f t="shared" si="221"/>
        <v>0</v>
      </c>
      <c r="AJ218" s="2">
        <f t="shared" si="168"/>
        <v>0</v>
      </c>
      <c r="AK218" s="2">
        <v>2174.11</v>
      </c>
      <c r="AL218" s="2">
        <v>2174.11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109</v>
      </c>
      <c r="AU218" s="2">
        <v>61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1</v>
      </c>
      <c r="BJ218" s="2" t="s">
        <v>3</v>
      </c>
      <c r="BK218" s="2"/>
      <c r="BL218" s="2"/>
      <c r="BM218" s="2">
        <v>23</v>
      </c>
      <c r="BN218" s="2">
        <v>0</v>
      </c>
      <c r="BO218" s="2" t="s">
        <v>3</v>
      </c>
      <c r="BP218" s="2">
        <v>0</v>
      </c>
      <c r="BQ218" s="2">
        <v>30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109</v>
      </c>
      <c r="CA218" s="2">
        <v>61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3</v>
      </c>
      <c r="CO218" s="2">
        <v>0</v>
      </c>
      <c r="CP218" s="2">
        <f t="shared" si="169"/>
        <v>6522.33</v>
      </c>
      <c r="CQ218" s="2">
        <f t="shared" si="170"/>
        <v>2174.11</v>
      </c>
      <c r="CR218" s="2">
        <f t="shared" si="222"/>
        <v>0</v>
      </c>
      <c r="CS218" s="2">
        <f t="shared" si="223"/>
        <v>0</v>
      </c>
      <c r="CT218" s="2">
        <f t="shared" si="171"/>
        <v>0</v>
      </c>
      <c r="CU218" s="2">
        <f t="shared" si="172"/>
        <v>0</v>
      </c>
      <c r="CV218" s="2">
        <f t="shared" si="173"/>
        <v>0</v>
      </c>
      <c r="CW218" s="2">
        <f t="shared" si="174"/>
        <v>0</v>
      </c>
      <c r="CX218" s="2">
        <f t="shared" si="175"/>
        <v>0</v>
      </c>
      <c r="CY218" s="2">
        <f t="shared" si="224"/>
        <v>0</v>
      </c>
      <c r="CZ218" s="2">
        <f t="shared" si="225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1010</v>
      </c>
      <c r="DV218" s="2" t="s">
        <v>35</v>
      </c>
      <c r="DW218" s="2" t="s">
        <v>35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85635395</v>
      </c>
      <c r="EF218" s="2">
        <v>30</v>
      </c>
      <c r="EG218" s="2" t="s">
        <v>28</v>
      </c>
      <c r="EH218" s="2">
        <v>0</v>
      </c>
      <c r="EI218" s="2" t="s">
        <v>3</v>
      </c>
      <c r="EJ218" s="2">
        <v>1</v>
      </c>
      <c r="EK218" s="2">
        <v>23</v>
      </c>
      <c r="EL218" s="2" t="s">
        <v>29</v>
      </c>
      <c r="EM218" s="2" t="s">
        <v>30</v>
      </c>
      <c r="EN218" s="2"/>
      <c r="EO218" s="2" t="s">
        <v>3</v>
      </c>
      <c r="EP218" s="2"/>
      <c r="EQ218" s="2">
        <v>0</v>
      </c>
      <c r="ER218" s="2">
        <v>0</v>
      </c>
      <c r="ES218" s="2">
        <v>2174.11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109</v>
      </c>
      <c r="FY218" s="2">
        <v>61</v>
      </c>
      <c r="FZ218" s="2"/>
      <c r="GA218" s="2" t="s">
        <v>300</v>
      </c>
      <c r="GB218" s="2"/>
      <c r="GC218" s="2"/>
      <c r="GD218" s="2">
        <v>1</v>
      </c>
      <c r="GE218" s="2"/>
      <c r="GF218" s="2">
        <v>1818310727</v>
      </c>
      <c r="GG218" s="2">
        <v>2</v>
      </c>
      <c r="GH218" s="2">
        <v>4</v>
      </c>
      <c r="GI218" s="2">
        <v>-2</v>
      </c>
      <c r="GJ218" s="2">
        <v>0</v>
      </c>
      <c r="GK218" s="2">
        <v>0</v>
      </c>
      <c r="GL218" s="2">
        <f t="shared" si="176"/>
        <v>0</v>
      </c>
      <c r="GM218" s="2">
        <f t="shared" si="177"/>
        <v>6522.33</v>
      </c>
      <c r="GN218" s="2">
        <f t="shared" si="178"/>
        <v>6522.33</v>
      </c>
      <c r="GO218" s="2">
        <f t="shared" si="179"/>
        <v>0</v>
      </c>
      <c r="GP218" s="2">
        <f t="shared" si="180"/>
        <v>0</v>
      </c>
      <c r="GQ218" s="2"/>
      <c r="GR218" s="2">
        <v>0</v>
      </c>
      <c r="GS218" s="2">
        <v>2</v>
      </c>
      <c r="GT218" s="2">
        <v>0</v>
      </c>
      <c r="GU218" s="2" t="s">
        <v>3</v>
      </c>
      <c r="GV218" s="2">
        <f t="shared" si="181"/>
        <v>0</v>
      </c>
      <c r="GW218" s="2">
        <v>1</v>
      </c>
      <c r="GX218" s="2">
        <f t="shared" si="182"/>
        <v>0</v>
      </c>
      <c r="GY218" s="2"/>
      <c r="GZ218" s="2"/>
      <c r="HA218" s="2">
        <v>0</v>
      </c>
      <c r="HB218" s="2">
        <v>0</v>
      </c>
      <c r="HC218" s="2">
        <f t="shared" si="183"/>
        <v>0</v>
      </c>
      <c r="HD218" s="2"/>
      <c r="HE218" s="2" t="s">
        <v>37</v>
      </c>
      <c r="HF218" s="2" t="s">
        <v>38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5">
      <c r="A219" s="3">
        <v>18</v>
      </c>
      <c r="B219" s="3">
        <v>1</v>
      </c>
      <c r="C219" s="3">
        <v>384</v>
      </c>
      <c r="E219" s="3" t="s">
        <v>297</v>
      </c>
      <c r="F219" s="3" t="s">
        <v>298</v>
      </c>
      <c r="G219" s="3" t="s">
        <v>299</v>
      </c>
      <c r="H219" s="3" t="s">
        <v>35</v>
      </c>
      <c r="I219" s="3">
        <f>I195*J219</f>
        <v>3</v>
      </c>
      <c r="J219" s="3">
        <v>13.636363636363637</v>
      </c>
      <c r="K219" s="3">
        <v>13.636364</v>
      </c>
      <c r="O219" s="3">
        <f t="shared" si="159"/>
        <v>64179.73</v>
      </c>
      <c r="P219" s="3">
        <f t="shared" si="160"/>
        <v>64179.73</v>
      </c>
      <c r="Q219" s="3">
        <f t="shared" si="212"/>
        <v>0</v>
      </c>
      <c r="R219" s="3">
        <f t="shared" si="213"/>
        <v>0</v>
      </c>
      <c r="S219" s="3">
        <f t="shared" si="161"/>
        <v>0</v>
      </c>
      <c r="T219" s="3">
        <f t="shared" si="162"/>
        <v>0</v>
      </c>
      <c r="U219" s="3">
        <f t="shared" si="163"/>
        <v>0</v>
      </c>
      <c r="V219" s="3">
        <f t="shared" si="164"/>
        <v>0</v>
      </c>
      <c r="W219" s="3">
        <f t="shared" si="165"/>
        <v>0</v>
      </c>
      <c r="X219" s="3">
        <f t="shared" si="214"/>
        <v>0</v>
      </c>
      <c r="Y219" s="3">
        <f t="shared" si="215"/>
        <v>0</v>
      </c>
      <c r="AA219" s="3">
        <v>86551703</v>
      </c>
      <c r="AB219" s="3">
        <f t="shared" si="166"/>
        <v>2174.11</v>
      </c>
      <c r="AC219" s="3">
        <f t="shared" si="216"/>
        <v>2174.11</v>
      </c>
      <c r="AD219" s="3">
        <f t="shared" si="217"/>
        <v>0</v>
      </c>
      <c r="AE219" s="3">
        <f t="shared" si="218"/>
        <v>0</v>
      </c>
      <c r="AF219" s="3">
        <f t="shared" si="219"/>
        <v>0</v>
      </c>
      <c r="AG219" s="3">
        <f t="shared" si="167"/>
        <v>0</v>
      </c>
      <c r="AH219" s="3">
        <f t="shared" si="220"/>
        <v>0</v>
      </c>
      <c r="AI219" s="3">
        <f t="shared" si="221"/>
        <v>0</v>
      </c>
      <c r="AJ219" s="3">
        <f t="shared" si="168"/>
        <v>0</v>
      </c>
      <c r="AK219" s="3">
        <v>2174.11</v>
      </c>
      <c r="AL219" s="3">
        <v>2174.11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109</v>
      </c>
      <c r="AU219" s="3">
        <v>61</v>
      </c>
      <c r="AV219" s="3">
        <v>1</v>
      </c>
      <c r="AW219" s="3">
        <v>1</v>
      </c>
      <c r="AZ219" s="3">
        <v>1</v>
      </c>
      <c r="BA219" s="3">
        <v>1</v>
      </c>
      <c r="BB219" s="3">
        <v>1</v>
      </c>
      <c r="BC219" s="3">
        <v>9.84</v>
      </c>
      <c r="BD219" s="3" t="s">
        <v>3</v>
      </c>
      <c r="BE219" s="3" t="s">
        <v>3</v>
      </c>
      <c r="BF219" s="3" t="s">
        <v>3</v>
      </c>
      <c r="BG219" s="3" t="s">
        <v>3</v>
      </c>
      <c r="BH219" s="3">
        <v>3</v>
      </c>
      <c r="BI219" s="3">
        <v>1</v>
      </c>
      <c r="BJ219" s="3" t="s">
        <v>3</v>
      </c>
      <c r="BM219" s="3">
        <v>23</v>
      </c>
      <c r="BN219" s="3">
        <v>0</v>
      </c>
      <c r="BO219" s="3" t="s">
        <v>3</v>
      </c>
      <c r="BP219" s="3">
        <v>0</v>
      </c>
      <c r="BQ219" s="3">
        <v>30</v>
      </c>
      <c r="BR219" s="3">
        <v>0</v>
      </c>
      <c r="BS219" s="3">
        <v>1</v>
      </c>
      <c r="BT219" s="3">
        <v>1</v>
      </c>
      <c r="BU219" s="3">
        <v>1</v>
      </c>
      <c r="BV219" s="3">
        <v>1</v>
      </c>
      <c r="BW219" s="3">
        <v>1</v>
      </c>
      <c r="BX219" s="3">
        <v>1</v>
      </c>
      <c r="BY219" s="3" t="s">
        <v>3</v>
      </c>
      <c r="BZ219" s="3">
        <v>109</v>
      </c>
      <c r="CA219" s="3">
        <v>61</v>
      </c>
      <c r="CB219" s="3" t="s">
        <v>3</v>
      </c>
      <c r="CE219" s="3">
        <v>1566</v>
      </c>
      <c r="CF219" s="3">
        <v>0</v>
      </c>
      <c r="CG219" s="3">
        <v>0</v>
      </c>
      <c r="CM219" s="3">
        <v>0</v>
      </c>
      <c r="CN219" s="3" t="s">
        <v>3</v>
      </c>
      <c r="CO219" s="3">
        <v>0</v>
      </c>
      <c r="CP219" s="3">
        <f t="shared" si="169"/>
        <v>64179.73</v>
      </c>
      <c r="CQ219" s="3">
        <f t="shared" si="170"/>
        <v>21393.24</v>
      </c>
      <c r="CR219" s="3">
        <f t="shared" si="222"/>
        <v>0</v>
      </c>
      <c r="CS219" s="3">
        <f t="shared" si="223"/>
        <v>0</v>
      </c>
      <c r="CT219" s="3">
        <f t="shared" si="171"/>
        <v>0</v>
      </c>
      <c r="CU219" s="3">
        <f t="shared" si="172"/>
        <v>0</v>
      </c>
      <c r="CV219" s="3">
        <f t="shared" si="173"/>
        <v>0</v>
      </c>
      <c r="CW219" s="3">
        <f t="shared" si="174"/>
        <v>0</v>
      </c>
      <c r="CX219" s="3">
        <f t="shared" si="175"/>
        <v>0</v>
      </c>
      <c r="CY219" s="3">
        <f t="shared" si="224"/>
        <v>0</v>
      </c>
      <c r="CZ219" s="3">
        <f t="shared" si="225"/>
        <v>0</v>
      </c>
      <c r="DC219" s="3" t="s">
        <v>3</v>
      </c>
      <c r="DD219" s="3" t="s">
        <v>3</v>
      </c>
      <c r="DE219" s="3" t="s">
        <v>3</v>
      </c>
      <c r="DF219" s="3" t="s">
        <v>3</v>
      </c>
      <c r="DG219" s="3" t="s">
        <v>3</v>
      </c>
      <c r="DH219" s="3" t="s">
        <v>3</v>
      </c>
      <c r="DI219" s="3" t="s">
        <v>3</v>
      </c>
      <c r="DJ219" s="3" t="s">
        <v>3</v>
      </c>
      <c r="DK219" s="3" t="s">
        <v>3</v>
      </c>
      <c r="DL219" s="3" t="s">
        <v>3</v>
      </c>
      <c r="DM219" s="3" t="s">
        <v>3</v>
      </c>
      <c r="DN219" s="3">
        <v>0</v>
      </c>
      <c r="DO219" s="3">
        <v>0</v>
      </c>
      <c r="DP219" s="3">
        <v>1</v>
      </c>
      <c r="DQ219" s="3">
        <v>1</v>
      </c>
      <c r="DU219" s="3">
        <v>1010</v>
      </c>
      <c r="DV219" s="3" t="s">
        <v>35</v>
      </c>
      <c r="DW219" s="3" t="s">
        <v>35</v>
      </c>
      <c r="DX219" s="3">
        <v>1</v>
      </c>
      <c r="DZ219" s="3" t="s">
        <v>3</v>
      </c>
      <c r="EA219" s="3" t="s">
        <v>3</v>
      </c>
      <c r="EB219" s="3" t="s">
        <v>3</v>
      </c>
      <c r="EC219" s="3" t="s">
        <v>3</v>
      </c>
      <c r="EE219" s="3">
        <v>85635395</v>
      </c>
      <c r="EF219" s="3">
        <v>30</v>
      </c>
      <c r="EG219" s="3" t="s">
        <v>28</v>
      </c>
      <c r="EH219" s="3">
        <v>0</v>
      </c>
      <c r="EI219" s="3" t="s">
        <v>3</v>
      </c>
      <c r="EJ219" s="3">
        <v>1</v>
      </c>
      <c r="EK219" s="3">
        <v>23</v>
      </c>
      <c r="EL219" s="3" t="s">
        <v>29</v>
      </c>
      <c r="EM219" s="3" t="s">
        <v>30</v>
      </c>
      <c r="EO219" s="3" t="s">
        <v>3</v>
      </c>
      <c r="EQ219" s="3">
        <v>0</v>
      </c>
      <c r="ER219" s="3">
        <v>2174.11</v>
      </c>
      <c r="ES219" s="3">
        <v>2174.11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Z219" s="3">
        <v>5</v>
      </c>
      <c r="FC219" s="3">
        <v>1</v>
      </c>
      <c r="FD219" s="3">
        <v>18</v>
      </c>
      <c r="FF219" s="3">
        <v>25588</v>
      </c>
      <c r="FQ219" s="3">
        <v>0</v>
      </c>
      <c r="FR219" s="3">
        <v>0</v>
      </c>
      <c r="FS219" s="3">
        <v>0</v>
      </c>
      <c r="FX219" s="3">
        <v>109</v>
      </c>
      <c r="FY219" s="3">
        <v>61</v>
      </c>
      <c r="GA219" s="3" t="s">
        <v>300</v>
      </c>
      <c r="GD219" s="3">
        <v>1</v>
      </c>
      <c r="GF219" s="3">
        <v>1818310727</v>
      </c>
      <c r="GG219" s="3">
        <v>2</v>
      </c>
      <c r="GH219" s="3">
        <v>3</v>
      </c>
      <c r="GI219" s="3">
        <v>5</v>
      </c>
      <c r="GJ219" s="3">
        <v>0</v>
      </c>
      <c r="GK219" s="3">
        <v>0</v>
      </c>
      <c r="GL219" s="3">
        <f t="shared" si="176"/>
        <v>0</v>
      </c>
      <c r="GM219" s="3">
        <f t="shared" si="177"/>
        <v>64179.73</v>
      </c>
      <c r="GN219" s="3">
        <f t="shared" si="178"/>
        <v>64179.73</v>
      </c>
      <c r="GO219" s="3">
        <f t="shared" si="179"/>
        <v>0</v>
      </c>
      <c r="GP219" s="3">
        <f t="shared" si="180"/>
        <v>0</v>
      </c>
      <c r="GR219" s="3">
        <v>1</v>
      </c>
      <c r="GS219" s="3">
        <v>1</v>
      </c>
      <c r="GT219" s="3">
        <v>0</v>
      </c>
      <c r="GU219" s="3" t="s">
        <v>3</v>
      </c>
      <c r="GV219" s="3">
        <f t="shared" si="181"/>
        <v>0</v>
      </c>
      <c r="GW219" s="3">
        <v>1</v>
      </c>
      <c r="GX219" s="3">
        <f t="shared" si="182"/>
        <v>0</v>
      </c>
      <c r="HA219" s="3">
        <v>0</v>
      </c>
      <c r="HB219" s="3">
        <v>0</v>
      </c>
      <c r="HC219" s="3">
        <f t="shared" si="183"/>
        <v>0</v>
      </c>
      <c r="HE219" s="3" t="s">
        <v>37</v>
      </c>
      <c r="HF219" s="3" t="s">
        <v>38</v>
      </c>
      <c r="HM219" s="3" t="s">
        <v>3</v>
      </c>
      <c r="HN219" s="3" t="s">
        <v>3</v>
      </c>
      <c r="HO219" s="3" t="s">
        <v>3</v>
      </c>
      <c r="HP219" s="3" t="s">
        <v>3</v>
      </c>
      <c r="HQ219" s="3" t="s">
        <v>3</v>
      </c>
      <c r="HS219" s="3">
        <v>0</v>
      </c>
      <c r="IK219" s="3">
        <v>0</v>
      </c>
    </row>
    <row r="220" spans="1:255" x14ac:dyDescent="0.25">
      <c r="A220" s="2">
        <v>18</v>
      </c>
      <c r="B220" s="2">
        <v>1</v>
      </c>
      <c r="C220" s="2">
        <v>359</v>
      </c>
      <c r="D220" s="2"/>
      <c r="E220" s="2" t="s">
        <v>301</v>
      </c>
      <c r="F220" s="2" t="s">
        <v>302</v>
      </c>
      <c r="G220" s="2" t="s">
        <v>303</v>
      </c>
      <c r="H220" s="2" t="s">
        <v>35</v>
      </c>
      <c r="I220" s="2">
        <f>I194*J220</f>
        <v>3</v>
      </c>
      <c r="J220" s="2">
        <v>13.636363636363637</v>
      </c>
      <c r="K220" s="2">
        <v>13.636364</v>
      </c>
      <c r="L220" s="2"/>
      <c r="M220" s="2"/>
      <c r="N220" s="2"/>
      <c r="O220" s="2">
        <f t="shared" ref="O220:O259" si="226">ROUND(CP220,2)</f>
        <v>5870.07</v>
      </c>
      <c r="P220" s="2">
        <f t="shared" ref="P220:P249" si="227">ROUND((ROUND((AC220*AW220*I220),2)*BC220),2)</f>
        <v>5870.07</v>
      </c>
      <c r="Q220" s="2">
        <f t="shared" si="212"/>
        <v>0</v>
      </c>
      <c r="R220" s="2">
        <f t="shared" si="213"/>
        <v>0</v>
      </c>
      <c r="S220" s="2">
        <f t="shared" ref="S220:S259" si="228">ROUND((ROUND((AF220*AV220*I220),2)*BA220),2)</f>
        <v>0</v>
      </c>
      <c r="T220" s="2">
        <f t="shared" ref="T220:T259" si="229">ROUND(CU220*I220,2)</f>
        <v>0</v>
      </c>
      <c r="U220" s="2">
        <f t="shared" ref="U220:U259" si="230">CV220*I220</f>
        <v>0</v>
      </c>
      <c r="V220" s="2">
        <f t="shared" ref="V220:V259" si="231">CW220*I220</f>
        <v>0</v>
      </c>
      <c r="W220" s="2">
        <f t="shared" ref="W220:W259" si="232">ROUND(CX220*I220,2)</f>
        <v>0</v>
      </c>
      <c r="X220" s="2">
        <f t="shared" si="214"/>
        <v>0</v>
      </c>
      <c r="Y220" s="2">
        <f t="shared" si="215"/>
        <v>0</v>
      </c>
      <c r="Z220" s="2"/>
      <c r="AA220" s="2">
        <v>86551701</v>
      </c>
      <c r="AB220" s="2">
        <f t="shared" ref="AB220:AB259" si="233">ROUND((AC220+AD220+AF220),6)</f>
        <v>1956.69</v>
      </c>
      <c r="AC220" s="2">
        <f t="shared" si="216"/>
        <v>1956.69</v>
      </c>
      <c r="AD220" s="2">
        <f t="shared" si="217"/>
        <v>0</v>
      </c>
      <c r="AE220" s="2">
        <f t="shared" si="218"/>
        <v>0</v>
      </c>
      <c r="AF220" s="2">
        <f t="shared" si="219"/>
        <v>0</v>
      </c>
      <c r="AG220" s="2">
        <f t="shared" ref="AG220:AG259" si="234">ROUND((AP220),6)</f>
        <v>0</v>
      </c>
      <c r="AH220" s="2">
        <f t="shared" si="220"/>
        <v>0</v>
      </c>
      <c r="AI220" s="2">
        <f t="shared" si="221"/>
        <v>0</v>
      </c>
      <c r="AJ220" s="2">
        <f t="shared" ref="AJ220:AJ259" si="235">(AS220)</f>
        <v>0</v>
      </c>
      <c r="AK220" s="2">
        <v>1956.6899999999998</v>
      </c>
      <c r="AL220" s="2">
        <v>1956.6899999999998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109</v>
      </c>
      <c r="AU220" s="2">
        <v>61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1</v>
      </c>
      <c r="BJ220" s="2" t="s">
        <v>3</v>
      </c>
      <c r="BK220" s="2"/>
      <c r="BL220" s="2"/>
      <c r="BM220" s="2">
        <v>23</v>
      </c>
      <c r="BN220" s="2">
        <v>0</v>
      </c>
      <c r="BO220" s="2" t="s">
        <v>3</v>
      </c>
      <c r="BP220" s="2">
        <v>0</v>
      </c>
      <c r="BQ220" s="2">
        <v>30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109</v>
      </c>
      <c r="CA220" s="2">
        <v>61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3</v>
      </c>
      <c r="CO220" s="2">
        <v>0</v>
      </c>
      <c r="CP220" s="2">
        <f t="shared" ref="CP220:CP259" si="236">(P220+Q220+S220)</f>
        <v>5870.07</v>
      </c>
      <c r="CQ220" s="2">
        <f t="shared" ref="CQ220:CQ249" si="237">ROUND((ROUND((AC220*AW220*1),2)*BC220),2)</f>
        <v>1956.69</v>
      </c>
      <c r="CR220" s="2">
        <f t="shared" si="222"/>
        <v>0</v>
      </c>
      <c r="CS220" s="2">
        <f t="shared" si="223"/>
        <v>0</v>
      </c>
      <c r="CT220" s="2">
        <f t="shared" ref="CT220:CT259" si="238">ROUND((ROUND((AF220*AV220*1),2)*BA220),2)</f>
        <v>0</v>
      </c>
      <c r="CU220" s="2">
        <f t="shared" ref="CU220:CU259" si="239">AG220</f>
        <v>0</v>
      </c>
      <c r="CV220" s="2">
        <f t="shared" ref="CV220:CV259" si="240">(AH220*AV220)</f>
        <v>0</v>
      </c>
      <c r="CW220" s="2">
        <f t="shared" ref="CW220:CW259" si="241">AI220</f>
        <v>0</v>
      </c>
      <c r="CX220" s="2">
        <f t="shared" ref="CX220:CX259" si="242">AJ220</f>
        <v>0</v>
      </c>
      <c r="CY220" s="2">
        <f t="shared" si="224"/>
        <v>0</v>
      </c>
      <c r="CZ220" s="2">
        <f t="shared" si="225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1010</v>
      </c>
      <c r="DV220" s="2" t="s">
        <v>35</v>
      </c>
      <c r="DW220" s="2" t="s">
        <v>35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85635395</v>
      </c>
      <c r="EF220" s="2">
        <v>30</v>
      </c>
      <c r="EG220" s="2" t="s">
        <v>28</v>
      </c>
      <c r="EH220" s="2">
        <v>0</v>
      </c>
      <c r="EI220" s="2" t="s">
        <v>3</v>
      </c>
      <c r="EJ220" s="2">
        <v>1</v>
      </c>
      <c r="EK220" s="2">
        <v>23</v>
      </c>
      <c r="EL220" s="2" t="s">
        <v>29</v>
      </c>
      <c r="EM220" s="2" t="s">
        <v>30</v>
      </c>
      <c r="EN220" s="2"/>
      <c r="EO220" s="2" t="s">
        <v>3</v>
      </c>
      <c r="EP220" s="2"/>
      <c r="EQ220" s="2">
        <v>0</v>
      </c>
      <c r="ER220" s="2">
        <v>0</v>
      </c>
      <c r="ES220" s="2">
        <v>1956.6899999999998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109</v>
      </c>
      <c r="FY220" s="2">
        <v>61</v>
      </c>
      <c r="FZ220" s="2"/>
      <c r="GA220" s="2" t="s">
        <v>304</v>
      </c>
      <c r="GB220" s="2"/>
      <c r="GC220" s="2"/>
      <c r="GD220" s="2">
        <v>1</v>
      </c>
      <c r="GE220" s="2"/>
      <c r="GF220" s="2">
        <v>-1829014875</v>
      </c>
      <c r="GG220" s="2">
        <v>2</v>
      </c>
      <c r="GH220" s="2">
        <v>4</v>
      </c>
      <c r="GI220" s="2">
        <v>-2</v>
      </c>
      <c r="GJ220" s="2">
        <v>0</v>
      </c>
      <c r="GK220" s="2">
        <v>0</v>
      </c>
      <c r="GL220" s="2">
        <f t="shared" ref="GL220:GL259" si="243">ROUND(IF(AND(BH220=3,BI220=3,FS220&lt;&gt;0),P220,0),2)</f>
        <v>0</v>
      </c>
      <c r="GM220" s="2">
        <f t="shared" ref="GM220:GM259" si="244">ROUND(O220+X220+Y220,2)+GX220</f>
        <v>5870.07</v>
      </c>
      <c r="GN220" s="2">
        <f t="shared" ref="GN220:GN259" si="245">IF(OR(BI220=0,BI220=1),GM220-GX220,0)</f>
        <v>5870.07</v>
      </c>
      <c r="GO220" s="2">
        <f t="shared" ref="GO220:GO259" si="246">IF(BI220=2,GM220-GX220,0)</f>
        <v>0</v>
      </c>
      <c r="GP220" s="2">
        <f t="shared" ref="GP220:GP259" si="247">IF(BI220=4,GM220-GX220,0)</f>
        <v>0</v>
      </c>
      <c r="GQ220" s="2"/>
      <c r="GR220" s="2">
        <v>0</v>
      </c>
      <c r="GS220" s="2">
        <v>2</v>
      </c>
      <c r="GT220" s="2">
        <v>0</v>
      </c>
      <c r="GU220" s="2" t="s">
        <v>3</v>
      </c>
      <c r="GV220" s="2">
        <f t="shared" ref="GV220:GV259" si="248">ROUND((GT220),6)</f>
        <v>0</v>
      </c>
      <c r="GW220" s="2">
        <v>1</v>
      </c>
      <c r="GX220" s="2">
        <f t="shared" ref="GX220:GX259" si="249">ROUND(HC220*I220,2)</f>
        <v>0</v>
      </c>
      <c r="GY220" s="2"/>
      <c r="GZ220" s="2"/>
      <c r="HA220" s="2">
        <v>0</v>
      </c>
      <c r="HB220" s="2">
        <v>0</v>
      </c>
      <c r="HC220" s="2">
        <f t="shared" ref="HC220:HC259" si="250">GV220*GW220</f>
        <v>0</v>
      </c>
      <c r="HD220" s="2"/>
      <c r="HE220" s="2" t="s">
        <v>37</v>
      </c>
      <c r="HF220" s="2" t="s">
        <v>38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5">
      <c r="A221" s="3">
        <v>18</v>
      </c>
      <c r="B221" s="3">
        <v>1</v>
      </c>
      <c r="C221" s="3">
        <v>382</v>
      </c>
      <c r="E221" s="3" t="s">
        <v>301</v>
      </c>
      <c r="F221" s="3" t="s">
        <v>302</v>
      </c>
      <c r="G221" s="3" t="s">
        <v>303</v>
      </c>
      <c r="H221" s="3" t="s">
        <v>35</v>
      </c>
      <c r="I221" s="3">
        <f>I195*J221</f>
        <v>3</v>
      </c>
      <c r="J221" s="3">
        <v>13.636363636363637</v>
      </c>
      <c r="K221" s="3">
        <v>13.636364</v>
      </c>
      <c r="O221" s="3">
        <f t="shared" si="226"/>
        <v>57761.49</v>
      </c>
      <c r="P221" s="3">
        <f t="shared" si="227"/>
        <v>57761.49</v>
      </c>
      <c r="Q221" s="3">
        <f t="shared" si="212"/>
        <v>0</v>
      </c>
      <c r="R221" s="3">
        <f t="shared" si="213"/>
        <v>0</v>
      </c>
      <c r="S221" s="3">
        <f t="shared" si="228"/>
        <v>0</v>
      </c>
      <c r="T221" s="3">
        <f t="shared" si="229"/>
        <v>0</v>
      </c>
      <c r="U221" s="3">
        <f t="shared" si="230"/>
        <v>0</v>
      </c>
      <c r="V221" s="3">
        <f t="shared" si="231"/>
        <v>0</v>
      </c>
      <c r="W221" s="3">
        <f t="shared" si="232"/>
        <v>0</v>
      </c>
      <c r="X221" s="3">
        <f t="shared" si="214"/>
        <v>0</v>
      </c>
      <c r="Y221" s="3">
        <f t="shared" si="215"/>
        <v>0</v>
      </c>
      <c r="AA221" s="3">
        <v>86551703</v>
      </c>
      <c r="AB221" s="3">
        <f t="shared" si="233"/>
        <v>1956.69</v>
      </c>
      <c r="AC221" s="3">
        <f t="shared" si="216"/>
        <v>1956.69</v>
      </c>
      <c r="AD221" s="3">
        <f t="shared" si="217"/>
        <v>0</v>
      </c>
      <c r="AE221" s="3">
        <f t="shared" si="218"/>
        <v>0</v>
      </c>
      <c r="AF221" s="3">
        <f t="shared" si="219"/>
        <v>0</v>
      </c>
      <c r="AG221" s="3">
        <f t="shared" si="234"/>
        <v>0</v>
      </c>
      <c r="AH221" s="3">
        <f t="shared" si="220"/>
        <v>0</v>
      </c>
      <c r="AI221" s="3">
        <f t="shared" si="221"/>
        <v>0</v>
      </c>
      <c r="AJ221" s="3">
        <f t="shared" si="235"/>
        <v>0</v>
      </c>
      <c r="AK221" s="3">
        <v>1956.6899999999998</v>
      </c>
      <c r="AL221" s="3">
        <v>1956.6899999999998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109</v>
      </c>
      <c r="AU221" s="3">
        <v>61</v>
      </c>
      <c r="AV221" s="3">
        <v>1</v>
      </c>
      <c r="AW221" s="3">
        <v>1</v>
      </c>
      <c r="AZ221" s="3">
        <v>1</v>
      </c>
      <c r="BA221" s="3">
        <v>1</v>
      </c>
      <c r="BB221" s="3">
        <v>1</v>
      </c>
      <c r="BC221" s="3">
        <v>9.84</v>
      </c>
      <c r="BD221" s="3" t="s">
        <v>3</v>
      </c>
      <c r="BE221" s="3" t="s">
        <v>3</v>
      </c>
      <c r="BF221" s="3" t="s">
        <v>3</v>
      </c>
      <c r="BG221" s="3" t="s">
        <v>3</v>
      </c>
      <c r="BH221" s="3">
        <v>3</v>
      </c>
      <c r="BI221" s="3">
        <v>1</v>
      </c>
      <c r="BJ221" s="3" t="s">
        <v>3</v>
      </c>
      <c r="BM221" s="3">
        <v>23</v>
      </c>
      <c r="BN221" s="3">
        <v>0</v>
      </c>
      <c r="BO221" s="3" t="s">
        <v>3</v>
      </c>
      <c r="BP221" s="3">
        <v>0</v>
      </c>
      <c r="BQ221" s="3">
        <v>30</v>
      </c>
      <c r="BR221" s="3">
        <v>0</v>
      </c>
      <c r="BS221" s="3">
        <v>1</v>
      </c>
      <c r="BT221" s="3">
        <v>1</v>
      </c>
      <c r="BU221" s="3">
        <v>1</v>
      </c>
      <c r="BV221" s="3">
        <v>1</v>
      </c>
      <c r="BW221" s="3">
        <v>1</v>
      </c>
      <c r="BX221" s="3">
        <v>1</v>
      </c>
      <c r="BY221" s="3" t="s">
        <v>3</v>
      </c>
      <c r="BZ221" s="3">
        <v>109</v>
      </c>
      <c r="CA221" s="3">
        <v>61</v>
      </c>
      <c r="CB221" s="3" t="s">
        <v>3</v>
      </c>
      <c r="CE221" s="3">
        <v>1566</v>
      </c>
      <c r="CF221" s="3">
        <v>0</v>
      </c>
      <c r="CG221" s="3">
        <v>0</v>
      </c>
      <c r="CM221" s="3">
        <v>0</v>
      </c>
      <c r="CN221" s="3" t="s">
        <v>3</v>
      </c>
      <c r="CO221" s="3">
        <v>0</v>
      </c>
      <c r="CP221" s="3">
        <f t="shared" si="236"/>
        <v>57761.49</v>
      </c>
      <c r="CQ221" s="3">
        <f t="shared" si="237"/>
        <v>19253.830000000002</v>
      </c>
      <c r="CR221" s="3">
        <f t="shared" si="222"/>
        <v>0</v>
      </c>
      <c r="CS221" s="3">
        <f t="shared" si="223"/>
        <v>0</v>
      </c>
      <c r="CT221" s="3">
        <f t="shared" si="238"/>
        <v>0</v>
      </c>
      <c r="CU221" s="3">
        <f t="shared" si="239"/>
        <v>0</v>
      </c>
      <c r="CV221" s="3">
        <f t="shared" si="240"/>
        <v>0</v>
      </c>
      <c r="CW221" s="3">
        <f t="shared" si="241"/>
        <v>0</v>
      </c>
      <c r="CX221" s="3">
        <f t="shared" si="242"/>
        <v>0</v>
      </c>
      <c r="CY221" s="3">
        <f t="shared" si="224"/>
        <v>0</v>
      </c>
      <c r="CZ221" s="3">
        <f t="shared" si="225"/>
        <v>0</v>
      </c>
      <c r="DC221" s="3" t="s">
        <v>3</v>
      </c>
      <c r="DD221" s="3" t="s">
        <v>3</v>
      </c>
      <c r="DE221" s="3" t="s">
        <v>3</v>
      </c>
      <c r="DF221" s="3" t="s">
        <v>3</v>
      </c>
      <c r="DG221" s="3" t="s">
        <v>3</v>
      </c>
      <c r="DH221" s="3" t="s">
        <v>3</v>
      </c>
      <c r="DI221" s="3" t="s">
        <v>3</v>
      </c>
      <c r="DJ221" s="3" t="s">
        <v>3</v>
      </c>
      <c r="DK221" s="3" t="s">
        <v>3</v>
      </c>
      <c r="DL221" s="3" t="s">
        <v>3</v>
      </c>
      <c r="DM221" s="3" t="s">
        <v>3</v>
      </c>
      <c r="DN221" s="3">
        <v>0</v>
      </c>
      <c r="DO221" s="3">
        <v>0</v>
      </c>
      <c r="DP221" s="3">
        <v>1</v>
      </c>
      <c r="DQ221" s="3">
        <v>1</v>
      </c>
      <c r="DU221" s="3">
        <v>1010</v>
      </c>
      <c r="DV221" s="3" t="s">
        <v>35</v>
      </c>
      <c r="DW221" s="3" t="s">
        <v>35</v>
      </c>
      <c r="DX221" s="3">
        <v>1</v>
      </c>
      <c r="DZ221" s="3" t="s">
        <v>3</v>
      </c>
      <c r="EA221" s="3" t="s">
        <v>3</v>
      </c>
      <c r="EB221" s="3" t="s">
        <v>3</v>
      </c>
      <c r="EC221" s="3" t="s">
        <v>3</v>
      </c>
      <c r="EE221" s="3">
        <v>85635395</v>
      </c>
      <c r="EF221" s="3">
        <v>30</v>
      </c>
      <c r="EG221" s="3" t="s">
        <v>28</v>
      </c>
      <c r="EH221" s="3">
        <v>0</v>
      </c>
      <c r="EI221" s="3" t="s">
        <v>3</v>
      </c>
      <c r="EJ221" s="3">
        <v>1</v>
      </c>
      <c r="EK221" s="3">
        <v>23</v>
      </c>
      <c r="EL221" s="3" t="s">
        <v>29</v>
      </c>
      <c r="EM221" s="3" t="s">
        <v>30</v>
      </c>
      <c r="EO221" s="3" t="s">
        <v>3</v>
      </c>
      <c r="EQ221" s="3">
        <v>0</v>
      </c>
      <c r="ER221" s="3">
        <v>1956.6899999999998</v>
      </c>
      <c r="ES221" s="3">
        <v>1956.6899999999998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Z221" s="3">
        <v>5</v>
      </c>
      <c r="FC221" s="3">
        <v>1</v>
      </c>
      <c r="FD221" s="3">
        <v>18</v>
      </c>
      <c r="FF221" s="3">
        <v>23029</v>
      </c>
      <c r="FQ221" s="3">
        <v>0</v>
      </c>
      <c r="FR221" s="3">
        <v>0</v>
      </c>
      <c r="FS221" s="3">
        <v>0</v>
      </c>
      <c r="FX221" s="3">
        <v>109</v>
      </c>
      <c r="FY221" s="3">
        <v>61</v>
      </c>
      <c r="GA221" s="3" t="s">
        <v>304</v>
      </c>
      <c r="GD221" s="3">
        <v>1</v>
      </c>
      <c r="GF221" s="3">
        <v>-1829014875</v>
      </c>
      <c r="GG221" s="3">
        <v>2</v>
      </c>
      <c r="GH221" s="3">
        <v>3</v>
      </c>
      <c r="GI221" s="3">
        <v>5</v>
      </c>
      <c r="GJ221" s="3">
        <v>0</v>
      </c>
      <c r="GK221" s="3">
        <v>0</v>
      </c>
      <c r="GL221" s="3">
        <f t="shared" si="243"/>
        <v>0</v>
      </c>
      <c r="GM221" s="3">
        <f t="shared" si="244"/>
        <v>57761.49</v>
      </c>
      <c r="GN221" s="3">
        <f t="shared" si="245"/>
        <v>57761.49</v>
      </c>
      <c r="GO221" s="3">
        <f t="shared" si="246"/>
        <v>0</v>
      </c>
      <c r="GP221" s="3">
        <f t="shared" si="247"/>
        <v>0</v>
      </c>
      <c r="GR221" s="3">
        <v>1</v>
      </c>
      <c r="GS221" s="3">
        <v>1</v>
      </c>
      <c r="GT221" s="3">
        <v>0</v>
      </c>
      <c r="GU221" s="3" t="s">
        <v>3</v>
      </c>
      <c r="GV221" s="3">
        <f t="shared" si="248"/>
        <v>0</v>
      </c>
      <c r="GW221" s="3">
        <v>1</v>
      </c>
      <c r="GX221" s="3">
        <f t="shared" si="249"/>
        <v>0</v>
      </c>
      <c r="HA221" s="3">
        <v>0</v>
      </c>
      <c r="HB221" s="3">
        <v>0</v>
      </c>
      <c r="HC221" s="3">
        <f t="shared" si="250"/>
        <v>0</v>
      </c>
      <c r="HE221" s="3" t="s">
        <v>37</v>
      </c>
      <c r="HF221" s="3" t="s">
        <v>38</v>
      </c>
      <c r="HM221" s="3" t="s">
        <v>3</v>
      </c>
      <c r="HN221" s="3" t="s">
        <v>3</v>
      </c>
      <c r="HO221" s="3" t="s">
        <v>3</v>
      </c>
      <c r="HP221" s="3" t="s">
        <v>3</v>
      </c>
      <c r="HQ221" s="3" t="s">
        <v>3</v>
      </c>
      <c r="HS221" s="3">
        <v>0</v>
      </c>
      <c r="IK221" s="3">
        <v>0</v>
      </c>
    </row>
    <row r="222" spans="1:255" x14ac:dyDescent="0.25">
      <c r="A222" s="2">
        <v>18</v>
      </c>
      <c r="B222" s="2">
        <v>1</v>
      </c>
      <c r="C222" s="2">
        <v>362</v>
      </c>
      <c r="D222" s="2"/>
      <c r="E222" s="2" t="s">
        <v>305</v>
      </c>
      <c r="F222" s="2" t="s">
        <v>306</v>
      </c>
      <c r="G222" s="2" t="s">
        <v>307</v>
      </c>
      <c r="H222" s="2" t="s">
        <v>35</v>
      </c>
      <c r="I222" s="2">
        <f>I194*J222</f>
        <v>1</v>
      </c>
      <c r="J222" s="2">
        <v>4.5454545454545459</v>
      </c>
      <c r="K222" s="2">
        <v>4.5454549999999996</v>
      </c>
      <c r="L222" s="2"/>
      <c r="M222" s="2"/>
      <c r="N222" s="2"/>
      <c r="O222" s="2">
        <f t="shared" si="226"/>
        <v>2319.06</v>
      </c>
      <c r="P222" s="2">
        <f t="shared" si="227"/>
        <v>2319.06</v>
      </c>
      <c r="Q222" s="2">
        <f t="shared" si="212"/>
        <v>0</v>
      </c>
      <c r="R222" s="2">
        <f t="shared" si="213"/>
        <v>0</v>
      </c>
      <c r="S222" s="2">
        <f t="shared" si="228"/>
        <v>0</v>
      </c>
      <c r="T222" s="2">
        <f t="shared" si="229"/>
        <v>0</v>
      </c>
      <c r="U222" s="2">
        <f t="shared" si="230"/>
        <v>0</v>
      </c>
      <c r="V222" s="2">
        <f t="shared" si="231"/>
        <v>0</v>
      </c>
      <c r="W222" s="2">
        <f t="shared" si="232"/>
        <v>0</v>
      </c>
      <c r="X222" s="2">
        <f t="shared" si="214"/>
        <v>0</v>
      </c>
      <c r="Y222" s="2">
        <f t="shared" si="215"/>
        <v>0</v>
      </c>
      <c r="Z222" s="2"/>
      <c r="AA222" s="2">
        <v>86551701</v>
      </c>
      <c r="AB222" s="2">
        <f t="shared" si="233"/>
        <v>2319.06</v>
      </c>
      <c r="AC222" s="2">
        <f t="shared" si="216"/>
        <v>2319.06</v>
      </c>
      <c r="AD222" s="2">
        <f t="shared" si="217"/>
        <v>0</v>
      </c>
      <c r="AE222" s="2">
        <f t="shared" si="218"/>
        <v>0</v>
      </c>
      <c r="AF222" s="2">
        <f t="shared" si="219"/>
        <v>0</v>
      </c>
      <c r="AG222" s="2">
        <f t="shared" si="234"/>
        <v>0</v>
      </c>
      <c r="AH222" s="2">
        <f t="shared" si="220"/>
        <v>0</v>
      </c>
      <c r="AI222" s="2">
        <f t="shared" si="221"/>
        <v>0</v>
      </c>
      <c r="AJ222" s="2">
        <f t="shared" si="235"/>
        <v>0</v>
      </c>
      <c r="AK222" s="2">
        <v>2319.06</v>
      </c>
      <c r="AL222" s="2">
        <v>2319.06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109</v>
      </c>
      <c r="AU222" s="2">
        <v>61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1</v>
      </c>
      <c r="BJ222" s="2" t="s">
        <v>3</v>
      </c>
      <c r="BK222" s="2"/>
      <c r="BL222" s="2"/>
      <c r="BM222" s="2">
        <v>23</v>
      </c>
      <c r="BN222" s="2">
        <v>0</v>
      </c>
      <c r="BO222" s="2" t="s">
        <v>3</v>
      </c>
      <c r="BP222" s="2">
        <v>0</v>
      </c>
      <c r="BQ222" s="2">
        <v>30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109</v>
      </c>
      <c r="CA222" s="2">
        <v>61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3</v>
      </c>
      <c r="CO222" s="2">
        <v>0</v>
      </c>
      <c r="CP222" s="2">
        <f t="shared" si="236"/>
        <v>2319.06</v>
      </c>
      <c r="CQ222" s="2">
        <f t="shared" si="237"/>
        <v>2319.06</v>
      </c>
      <c r="CR222" s="2">
        <f t="shared" si="222"/>
        <v>0</v>
      </c>
      <c r="CS222" s="2">
        <f t="shared" si="223"/>
        <v>0</v>
      </c>
      <c r="CT222" s="2">
        <f t="shared" si="238"/>
        <v>0</v>
      </c>
      <c r="CU222" s="2">
        <f t="shared" si="239"/>
        <v>0</v>
      </c>
      <c r="CV222" s="2">
        <f t="shared" si="240"/>
        <v>0</v>
      </c>
      <c r="CW222" s="2">
        <f t="shared" si="241"/>
        <v>0</v>
      </c>
      <c r="CX222" s="2">
        <f t="shared" si="242"/>
        <v>0</v>
      </c>
      <c r="CY222" s="2">
        <f t="shared" si="224"/>
        <v>0</v>
      </c>
      <c r="CZ222" s="2">
        <f t="shared" si="225"/>
        <v>0</v>
      </c>
      <c r="DA222" s="2"/>
      <c r="DB222" s="2"/>
      <c r="DC222" s="2" t="s">
        <v>3</v>
      </c>
      <c r="DD222" s="2" t="s">
        <v>3</v>
      </c>
      <c r="DE222" s="2" t="s">
        <v>3</v>
      </c>
      <c r="DF222" s="2" t="s">
        <v>3</v>
      </c>
      <c r="DG222" s="2" t="s">
        <v>3</v>
      </c>
      <c r="DH222" s="2" t="s">
        <v>3</v>
      </c>
      <c r="DI222" s="2" t="s">
        <v>3</v>
      </c>
      <c r="DJ222" s="2" t="s">
        <v>3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1010</v>
      </c>
      <c r="DV222" s="2" t="s">
        <v>35</v>
      </c>
      <c r="DW222" s="2" t="s">
        <v>35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85635395</v>
      </c>
      <c r="EF222" s="2">
        <v>30</v>
      </c>
      <c r="EG222" s="2" t="s">
        <v>28</v>
      </c>
      <c r="EH222" s="2">
        <v>0</v>
      </c>
      <c r="EI222" s="2" t="s">
        <v>3</v>
      </c>
      <c r="EJ222" s="2">
        <v>1</v>
      </c>
      <c r="EK222" s="2">
        <v>23</v>
      </c>
      <c r="EL222" s="2" t="s">
        <v>29</v>
      </c>
      <c r="EM222" s="2" t="s">
        <v>30</v>
      </c>
      <c r="EN222" s="2"/>
      <c r="EO222" s="2" t="s">
        <v>3</v>
      </c>
      <c r="EP222" s="2"/>
      <c r="EQ222" s="2">
        <v>0</v>
      </c>
      <c r="ER222" s="2">
        <v>0</v>
      </c>
      <c r="ES222" s="2">
        <v>2319.06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109</v>
      </c>
      <c r="FY222" s="2">
        <v>61</v>
      </c>
      <c r="FZ222" s="2"/>
      <c r="GA222" s="2" t="s">
        <v>308</v>
      </c>
      <c r="GB222" s="2"/>
      <c r="GC222" s="2"/>
      <c r="GD222" s="2">
        <v>1</v>
      </c>
      <c r="GE222" s="2"/>
      <c r="GF222" s="2">
        <v>-1894921504</v>
      </c>
      <c r="GG222" s="2">
        <v>2</v>
      </c>
      <c r="GH222" s="2">
        <v>4</v>
      </c>
      <c r="GI222" s="2">
        <v>-2</v>
      </c>
      <c r="GJ222" s="2">
        <v>0</v>
      </c>
      <c r="GK222" s="2">
        <v>0</v>
      </c>
      <c r="GL222" s="2">
        <f t="shared" si="243"/>
        <v>0</v>
      </c>
      <c r="GM222" s="2">
        <f t="shared" si="244"/>
        <v>2319.06</v>
      </c>
      <c r="GN222" s="2">
        <f t="shared" si="245"/>
        <v>2319.06</v>
      </c>
      <c r="GO222" s="2">
        <f t="shared" si="246"/>
        <v>0</v>
      </c>
      <c r="GP222" s="2">
        <f t="shared" si="247"/>
        <v>0</v>
      </c>
      <c r="GQ222" s="2"/>
      <c r="GR222" s="2">
        <v>0</v>
      </c>
      <c r="GS222" s="2">
        <v>2</v>
      </c>
      <c r="GT222" s="2">
        <v>0</v>
      </c>
      <c r="GU222" s="2" t="s">
        <v>3</v>
      </c>
      <c r="GV222" s="2">
        <f t="shared" si="248"/>
        <v>0</v>
      </c>
      <c r="GW222" s="2">
        <v>1</v>
      </c>
      <c r="GX222" s="2">
        <f t="shared" si="249"/>
        <v>0</v>
      </c>
      <c r="GY222" s="2"/>
      <c r="GZ222" s="2"/>
      <c r="HA222" s="2">
        <v>0</v>
      </c>
      <c r="HB222" s="2">
        <v>0</v>
      </c>
      <c r="HC222" s="2">
        <f t="shared" si="250"/>
        <v>0</v>
      </c>
      <c r="HD222" s="2"/>
      <c r="HE222" s="2" t="s">
        <v>37</v>
      </c>
      <c r="HF222" s="2" t="s">
        <v>38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5">
      <c r="A223" s="3">
        <v>18</v>
      </c>
      <c r="B223" s="3">
        <v>1</v>
      </c>
      <c r="C223" s="3">
        <v>385</v>
      </c>
      <c r="E223" s="3" t="s">
        <v>305</v>
      </c>
      <c r="F223" s="3" t="s">
        <v>306</v>
      </c>
      <c r="G223" s="3" t="s">
        <v>307</v>
      </c>
      <c r="H223" s="3" t="s">
        <v>35</v>
      </c>
      <c r="I223" s="3">
        <f>I195*J223</f>
        <v>1</v>
      </c>
      <c r="J223" s="3">
        <v>4.5454545454545459</v>
      </c>
      <c r="K223" s="3">
        <v>4.5454549999999996</v>
      </c>
      <c r="O223" s="3">
        <f t="shared" si="226"/>
        <v>22819.55</v>
      </c>
      <c r="P223" s="3">
        <f t="shared" si="227"/>
        <v>22819.55</v>
      </c>
      <c r="Q223" s="3">
        <f t="shared" si="212"/>
        <v>0</v>
      </c>
      <c r="R223" s="3">
        <f t="shared" si="213"/>
        <v>0</v>
      </c>
      <c r="S223" s="3">
        <f t="shared" si="228"/>
        <v>0</v>
      </c>
      <c r="T223" s="3">
        <f t="shared" si="229"/>
        <v>0</v>
      </c>
      <c r="U223" s="3">
        <f t="shared" si="230"/>
        <v>0</v>
      </c>
      <c r="V223" s="3">
        <f t="shared" si="231"/>
        <v>0</v>
      </c>
      <c r="W223" s="3">
        <f t="shared" si="232"/>
        <v>0</v>
      </c>
      <c r="X223" s="3">
        <f t="shared" si="214"/>
        <v>0</v>
      </c>
      <c r="Y223" s="3">
        <f t="shared" si="215"/>
        <v>0</v>
      </c>
      <c r="AA223" s="3">
        <v>86551703</v>
      </c>
      <c r="AB223" s="3">
        <f t="shared" si="233"/>
        <v>2319.06</v>
      </c>
      <c r="AC223" s="3">
        <f t="shared" si="216"/>
        <v>2319.06</v>
      </c>
      <c r="AD223" s="3">
        <f t="shared" si="217"/>
        <v>0</v>
      </c>
      <c r="AE223" s="3">
        <f t="shared" si="218"/>
        <v>0</v>
      </c>
      <c r="AF223" s="3">
        <f t="shared" si="219"/>
        <v>0</v>
      </c>
      <c r="AG223" s="3">
        <f t="shared" si="234"/>
        <v>0</v>
      </c>
      <c r="AH223" s="3">
        <f t="shared" si="220"/>
        <v>0</v>
      </c>
      <c r="AI223" s="3">
        <f t="shared" si="221"/>
        <v>0</v>
      </c>
      <c r="AJ223" s="3">
        <f t="shared" si="235"/>
        <v>0</v>
      </c>
      <c r="AK223" s="3">
        <v>2319.06</v>
      </c>
      <c r="AL223" s="3">
        <v>2319.06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109</v>
      </c>
      <c r="AU223" s="3">
        <v>61</v>
      </c>
      <c r="AV223" s="3">
        <v>1</v>
      </c>
      <c r="AW223" s="3">
        <v>1</v>
      </c>
      <c r="AZ223" s="3">
        <v>1</v>
      </c>
      <c r="BA223" s="3">
        <v>1</v>
      </c>
      <c r="BB223" s="3">
        <v>1</v>
      </c>
      <c r="BC223" s="3">
        <v>9.84</v>
      </c>
      <c r="BD223" s="3" t="s">
        <v>3</v>
      </c>
      <c r="BE223" s="3" t="s">
        <v>3</v>
      </c>
      <c r="BF223" s="3" t="s">
        <v>3</v>
      </c>
      <c r="BG223" s="3" t="s">
        <v>3</v>
      </c>
      <c r="BH223" s="3">
        <v>3</v>
      </c>
      <c r="BI223" s="3">
        <v>1</v>
      </c>
      <c r="BJ223" s="3" t="s">
        <v>3</v>
      </c>
      <c r="BM223" s="3">
        <v>23</v>
      </c>
      <c r="BN223" s="3">
        <v>0</v>
      </c>
      <c r="BO223" s="3" t="s">
        <v>3</v>
      </c>
      <c r="BP223" s="3">
        <v>0</v>
      </c>
      <c r="BQ223" s="3">
        <v>30</v>
      </c>
      <c r="BR223" s="3">
        <v>0</v>
      </c>
      <c r="BS223" s="3">
        <v>1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 t="s">
        <v>3</v>
      </c>
      <c r="BZ223" s="3">
        <v>109</v>
      </c>
      <c r="CA223" s="3">
        <v>61</v>
      </c>
      <c r="CB223" s="3" t="s">
        <v>3</v>
      </c>
      <c r="CE223" s="3">
        <v>1566</v>
      </c>
      <c r="CF223" s="3">
        <v>0</v>
      </c>
      <c r="CG223" s="3">
        <v>0</v>
      </c>
      <c r="CM223" s="3">
        <v>0</v>
      </c>
      <c r="CN223" s="3" t="s">
        <v>3</v>
      </c>
      <c r="CO223" s="3">
        <v>0</v>
      </c>
      <c r="CP223" s="3">
        <f t="shared" si="236"/>
        <v>22819.55</v>
      </c>
      <c r="CQ223" s="3">
        <f t="shared" si="237"/>
        <v>22819.55</v>
      </c>
      <c r="CR223" s="3">
        <f t="shared" si="222"/>
        <v>0</v>
      </c>
      <c r="CS223" s="3">
        <f t="shared" si="223"/>
        <v>0</v>
      </c>
      <c r="CT223" s="3">
        <f t="shared" si="238"/>
        <v>0</v>
      </c>
      <c r="CU223" s="3">
        <f t="shared" si="239"/>
        <v>0</v>
      </c>
      <c r="CV223" s="3">
        <f t="shared" si="240"/>
        <v>0</v>
      </c>
      <c r="CW223" s="3">
        <f t="shared" si="241"/>
        <v>0</v>
      </c>
      <c r="CX223" s="3">
        <f t="shared" si="242"/>
        <v>0</v>
      </c>
      <c r="CY223" s="3">
        <f t="shared" si="224"/>
        <v>0</v>
      </c>
      <c r="CZ223" s="3">
        <f t="shared" si="225"/>
        <v>0</v>
      </c>
      <c r="DC223" s="3" t="s">
        <v>3</v>
      </c>
      <c r="DD223" s="3" t="s">
        <v>3</v>
      </c>
      <c r="DE223" s="3" t="s">
        <v>3</v>
      </c>
      <c r="DF223" s="3" t="s">
        <v>3</v>
      </c>
      <c r="DG223" s="3" t="s">
        <v>3</v>
      </c>
      <c r="DH223" s="3" t="s">
        <v>3</v>
      </c>
      <c r="DI223" s="3" t="s">
        <v>3</v>
      </c>
      <c r="DJ223" s="3" t="s">
        <v>3</v>
      </c>
      <c r="DK223" s="3" t="s">
        <v>3</v>
      </c>
      <c r="DL223" s="3" t="s">
        <v>3</v>
      </c>
      <c r="DM223" s="3" t="s">
        <v>3</v>
      </c>
      <c r="DN223" s="3">
        <v>0</v>
      </c>
      <c r="DO223" s="3">
        <v>0</v>
      </c>
      <c r="DP223" s="3">
        <v>1</v>
      </c>
      <c r="DQ223" s="3">
        <v>1</v>
      </c>
      <c r="DU223" s="3">
        <v>1010</v>
      </c>
      <c r="DV223" s="3" t="s">
        <v>35</v>
      </c>
      <c r="DW223" s="3" t="s">
        <v>35</v>
      </c>
      <c r="DX223" s="3">
        <v>1</v>
      </c>
      <c r="DZ223" s="3" t="s">
        <v>3</v>
      </c>
      <c r="EA223" s="3" t="s">
        <v>3</v>
      </c>
      <c r="EB223" s="3" t="s">
        <v>3</v>
      </c>
      <c r="EC223" s="3" t="s">
        <v>3</v>
      </c>
      <c r="EE223" s="3">
        <v>85635395</v>
      </c>
      <c r="EF223" s="3">
        <v>30</v>
      </c>
      <c r="EG223" s="3" t="s">
        <v>28</v>
      </c>
      <c r="EH223" s="3">
        <v>0</v>
      </c>
      <c r="EI223" s="3" t="s">
        <v>3</v>
      </c>
      <c r="EJ223" s="3">
        <v>1</v>
      </c>
      <c r="EK223" s="3">
        <v>23</v>
      </c>
      <c r="EL223" s="3" t="s">
        <v>29</v>
      </c>
      <c r="EM223" s="3" t="s">
        <v>30</v>
      </c>
      <c r="EO223" s="3" t="s">
        <v>3</v>
      </c>
      <c r="EQ223" s="3">
        <v>0</v>
      </c>
      <c r="ER223" s="3">
        <v>2319.06</v>
      </c>
      <c r="ES223" s="3">
        <v>2319.06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Z223" s="3">
        <v>5</v>
      </c>
      <c r="FC223" s="3">
        <v>1</v>
      </c>
      <c r="FD223" s="3">
        <v>18</v>
      </c>
      <c r="FF223" s="3">
        <v>27294</v>
      </c>
      <c r="FQ223" s="3">
        <v>0</v>
      </c>
      <c r="FR223" s="3">
        <v>0</v>
      </c>
      <c r="FS223" s="3">
        <v>0</v>
      </c>
      <c r="FX223" s="3">
        <v>109</v>
      </c>
      <c r="FY223" s="3">
        <v>61</v>
      </c>
      <c r="GA223" s="3" t="s">
        <v>308</v>
      </c>
      <c r="GD223" s="3">
        <v>1</v>
      </c>
      <c r="GF223" s="3">
        <v>-1894921504</v>
      </c>
      <c r="GG223" s="3">
        <v>2</v>
      </c>
      <c r="GH223" s="3">
        <v>3</v>
      </c>
      <c r="GI223" s="3">
        <v>5</v>
      </c>
      <c r="GJ223" s="3">
        <v>0</v>
      </c>
      <c r="GK223" s="3">
        <v>0</v>
      </c>
      <c r="GL223" s="3">
        <f t="shared" si="243"/>
        <v>0</v>
      </c>
      <c r="GM223" s="3">
        <f t="shared" si="244"/>
        <v>22819.55</v>
      </c>
      <c r="GN223" s="3">
        <f t="shared" si="245"/>
        <v>22819.55</v>
      </c>
      <c r="GO223" s="3">
        <f t="shared" si="246"/>
        <v>0</v>
      </c>
      <c r="GP223" s="3">
        <f t="shared" si="247"/>
        <v>0</v>
      </c>
      <c r="GR223" s="3">
        <v>1</v>
      </c>
      <c r="GS223" s="3">
        <v>1</v>
      </c>
      <c r="GT223" s="3">
        <v>0</v>
      </c>
      <c r="GU223" s="3" t="s">
        <v>3</v>
      </c>
      <c r="GV223" s="3">
        <f t="shared" si="248"/>
        <v>0</v>
      </c>
      <c r="GW223" s="3">
        <v>1</v>
      </c>
      <c r="GX223" s="3">
        <f t="shared" si="249"/>
        <v>0</v>
      </c>
      <c r="HA223" s="3">
        <v>0</v>
      </c>
      <c r="HB223" s="3">
        <v>0</v>
      </c>
      <c r="HC223" s="3">
        <f t="shared" si="250"/>
        <v>0</v>
      </c>
      <c r="HE223" s="3" t="s">
        <v>37</v>
      </c>
      <c r="HF223" s="3" t="s">
        <v>38</v>
      </c>
      <c r="HM223" s="3" t="s">
        <v>3</v>
      </c>
      <c r="HN223" s="3" t="s">
        <v>3</v>
      </c>
      <c r="HO223" s="3" t="s">
        <v>3</v>
      </c>
      <c r="HP223" s="3" t="s">
        <v>3</v>
      </c>
      <c r="HQ223" s="3" t="s">
        <v>3</v>
      </c>
      <c r="HS223" s="3">
        <v>0</v>
      </c>
      <c r="IK223" s="3">
        <v>0</v>
      </c>
    </row>
    <row r="224" spans="1:255" x14ac:dyDescent="0.25">
      <c r="A224" s="2">
        <v>17</v>
      </c>
      <c r="B224" s="2">
        <v>1</v>
      </c>
      <c r="C224" s="2">
        <f>ROW(SmtRes!A407)</f>
        <v>407</v>
      </c>
      <c r="D224" s="2">
        <f>ROW(EtalonRes!A250)</f>
        <v>250</v>
      </c>
      <c r="E224" s="2" t="s">
        <v>309</v>
      </c>
      <c r="F224" s="2" t="s">
        <v>21</v>
      </c>
      <c r="G224" s="2" t="s">
        <v>99</v>
      </c>
      <c r="H224" s="2" t="s">
        <v>23</v>
      </c>
      <c r="I224" s="2">
        <f>ROUND((1+1+1+1+2+2+1+1+2+1+1)/100,9)</f>
        <v>0.14000000000000001</v>
      </c>
      <c r="J224" s="2">
        <v>0</v>
      </c>
      <c r="K224" s="2">
        <f>ROUND((1+1+1+1+2+2+1+1+2+1+1)/100,9)</f>
        <v>0.14000000000000001</v>
      </c>
      <c r="L224" s="2"/>
      <c r="M224" s="2"/>
      <c r="N224" s="2"/>
      <c r="O224" s="2">
        <f t="shared" si="226"/>
        <v>507.67</v>
      </c>
      <c r="P224" s="2">
        <f t="shared" si="227"/>
        <v>291.04000000000002</v>
      </c>
      <c r="Q224" s="2">
        <f>(ROUND((ROUND((((((ET224*1.03)*1.25)*1.2))*AV224*I224),2)*BB224),2)+ROUND((ROUND(((AE224-((((EU224*1.03)*1.25)*1.2)))*AV224*I224),2)*BS224),2))</f>
        <v>22.01</v>
      </c>
      <c r="R224" s="2">
        <f>(ROUND((ROUND((((((EU224*1.03)*1.25)*1.2))*AV224*I224),2)*BS224),2)+ROUND((ROUND(((AE224-((((EU224*1.03)*1.25)*1.2)))*AV224*I224),2)*BS224),2))</f>
        <v>2.38</v>
      </c>
      <c r="S224" s="2">
        <f t="shared" si="228"/>
        <v>194.62</v>
      </c>
      <c r="T224" s="2">
        <f t="shared" si="229"/>
        <v>0</v>
      </c>
      <c r="U224" s="2">
        <f t="shared" si="230"/>
        <v>15.860956280399998</v>
      </c>
      <c r="V224" s="2">
        <f t="shared" si="231"/>
        <v>0</v>
      </c>
      <c r="W224" s="2">
        <f t="shared" si="232"/>
        <v>0</v>
      </c>
      <c r="X224" s="2">
        <f>(ROUND((((S224+ROUND((ROUND((((((EU224*1.03)*1.25)*1.2))*AV224*I224),2)*BS224),2))*AT224)/100),2)+ROUND(((ROUND((ROUND(((AE224-((((EU224*1.03)*1.25)*1.2)))*AV224*I224),2)*BS224),2)*AT224)/100),2))</f>
        <v>214.73</v>
      </c>
      <c r="Y224" s="2">
        <f>(ROUND((((S224+ROUND((ROUND((((((EU224*1.03)*1.25)*1.2))*AV224*I224),2)*BS224),2))*AU224)/100),2)+ROUND(((ROUND((ROUND(((AE224-((((EU224*1.03)*1.25)*1.2)))*AV224*I224),2)*BS224),2)*AU224)/100),2))</f>
        <v>120.17</v>
      </c>
      <c r="Z224" s="2"/>
      <c r="AA224" s="2">
        <v>86551701</v>
      </c>
      <c r="AB224" s="2">
        <f t="shared" si="233"/>
        <v>3529.0309900000002</v>
      </c>
      <c r="AC224" s="2">
        <f>ROUND(((((ES224*1)*1)*1)),6)</f>
        <v>2078.86</v>
      </c>
      <c r="AD224" s="2">
        <f>ROUND(((((((ET224*1.03)*1.25)*1.2))-((((EU224*1.03)*1.25)*1.2)))+AE224),6)</f>
        <v>147.31575000000001</v>
      </c>
      <c r="AE224" s="2">
        <f>ROUND(((((EU224*1.03)*1.25)*1.2)),6)</f>
        <v>15.913500000000001</v>
      </c>
      <c r="AF224" s="2">
        <f>ROUND(((((EV224*1.03)*1.15)*1.2)),6)</f>
        <v>1302.8552400000001</v>
      </c>
      <c r="AG224" s="2">
        <f t="shared" si="234"/>
        <v>0</v>
      </c>
      <c r="AH224" s="2">
        <f>((((EW224*1.03)*1.15)*1.2))</f>
        <v>106.17857999999998</v>
      </c>
      <c r="AI224" s="2">
        <f>((((EX224*1.03)*1.25)*1.2))</f>
        <v>0</v>
      </c>
      <c r="AJ224" s="2">
        <f t="shared" si="235"/>
        <v>0</v>
      </c>
      <c r="AK224" s="2">
        <v>3090.81</v>
      </c>
      <c r="AL224" s="2">
        <v>2078.86</v>
      </c>
      <c r="AM224" s="2">
        <v>95.35</v>
      </c>
      <c r="AN224" s="2">
        <v>10.3</v>
      </c>
      <c r="AO224" s="2">
        <v>916.6</v>
      </c>
      <c r="AP224" s="2">
        <v>0</v>
      </c>
      <c r="AQ224" s="2">
        <v>74.7</v>
      </c>
      <c r="AR224" s="2">
        <v>0</v>
      </c>
      <c r="AS224" s="2">
        <v>0</v>
      </c>
      <c r="AT224" s="2">
        <v>109</v>
      </c>
      <c r="AU224" s="2">
        <v>61</v>
      </c>
      <c r="AV224" s="2">
        <v>1.0669999999999999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0</v>
      </c>
      <c r="BI224" s="2">
        <v>1</v>
      </c>
      <c r="BJ224" s="2" t="s">
        <v>24</v>
      </c>
      <c r="BK224" s="2"/>
      <c r="BL224" s="2"/>
      <c r="BM224" s="2">
        <v>23</v>
      </c>
      <c r="BN224" s="2">
        <v>0</v>
      </c>
      <c r="BO224" s="2" t="s">
        <v>21</v>
      </c>
      <c r="BP224" s="2">
        <v>1</v>
      </c>
      <c r="BQ224" s="2">
        <v>30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109</v>
      </c>
      <c r="CA224" s="2">
        <v>61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961</v>
      </c>
      <c r="CO224" s="2">
        <v>0</v>
      </c>
      <c r="CP224" s="2">
        <f t="shared" si="236"/>
        <v>507.67</v>
      </c>
      <c r="CQ224" s="2">
        <f t="shared" si="237"/>
        <v>2078.86</v>
      </c>
      <c r="CR224" s="2">
        <f>(ROUND((ROUND((((((ET224*1.03)*1.25)*1.2))*AV224*1),2)*BB224),2)+ROUND((ROUND(((AE224-((((EU224*1.03)*1.25)*1.2)))*AV224*1),2)*BS224),2))</f>
        <v>157.19</v>
      </c>
      <c r="CS224" s="2">
        <f>(ROUND((ROUND((((((EU224*1.03)*1.25)*1.2))*AV224*1),2)*BS224),2)+ROUND((ROUND(((AE224-((((EU224*1.03)*1.25)*1.2)))*AV224*1),2)*BS224),2))</f>
        <v>16.98</v>
      </c>
      <c r="CT224" s="2">
        <f t="shared" si="238"/>
        <v>1390.15</v>
      </c>
      <c r="CU224" s="2">
        <f t="shared" si="239"/>
        <v>0</v>
      </c>
      <c r="CV224" s="2">
        <f t="shared" si="240"/>
        <v>113.29254485999998</v>
      </c>
      <c r="CW224" s="2">
        <f t="shared" si="241"/>
        <v>0</v>
      </c>
      <c r="CX224" s="2">
        <f t="shared" si="242"/>
        <v>0</v>
      </c>
      <c r="CY224" s="2">
        <f>(ROUND((((S224+ROUND((ROUND((((((EU224*1.03)*1.25)*1.2))*AV224*1),2)*BS224),2))*AT224)/100),2)+ROUND(((ROUND((ROUND(((AE224-((((EU224*1.03)*1.25)*1.2)))*AV224*1),2)*BS224),2)*AT224)/100),2))</f>
        <v>230.64</v>
      </c>
      <c r="CZ224" s="2">
        <f>(ROUND((((S224+ROUND((ROUND((((((EU224*1.03)*1.25)*1.2))*AV224*1),2)*BS224),2))*AU224)/100),2)+ROUND(((ROUND((ROUND(((AE224-((((EU224*1.03)*1.25)*1.2)))*AV224*1),2)*BS224),2)*AU224)/100),2))</f>
        <v>129.08000000000001</v>
      </c>
      <c r="DA224" s="2"/>
      <c r="DB224" s="2">
        <v>73</v>
      </c>
      <c r="DC224" s="2" t="s">
        <v>3</v>
      </c>
      <c r="DD224" s="2" t="s">
        <v>25</v>
      </c>
      <c r="DE224" s="2" t="s">
        <v>26</v>
      </c>
      <c r="DF224" s="2" t="s">
        <v>26</v>
      </c>
      <c r="DG224" s="2" t="s">
        <v>27</v>
      </c>
      <c r="DH224" s="2" t="s">
        <v>3</v>
      </c>
      <c r="DI224" s="2" t="s">
        <v>27</v>
      </c>
      <c r="DJ224" s="2" t="s">
        <v>26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1010</v>
      </c>
      <c r="DV224" s="2" t="s">
        <v>23</v>
      </c>
      <c r="DW224" s="2" t="s">
        <v>23</v>
      </c>
      <c r="DX224" s="2">
        <v>100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85635395</v>
      </c>
      <c r="EF224" s="2">
        <v>30</v>
      </c>
      <c r="EG224" s="2" t="s">
        <v>28</v>
      </c>
      <c r="EH224" s="2">
        <v>0</v>
      </c>
      <c r="EI224" s="2" t="s">
        <v>3</v>
      </c>
      <c r="EJ224" s="2">
        <v>1</v>
      </c>
      <c r="EK224" s="2">
        <v>23</v>
      </c>
      <c r="EL224" s="2" t="s">
        <v>29</v>
      </c>
      <c r="EM224" s="2" t="s">
        <v>30</v>
      </c>
      <c r="EN224" s="2"/>
      <c r="EO224" s="2" t="s">
        <v>31</v>
      </c>
      <c r="EP224" s="2"/>
      <c r="EQ224" s="2">
        <v>131072</v>
      </c>
      <c r="ER224" s="2">
        <v>3090.81</v>
      </c>
      <c r="ES224" s="2">
        <v>2078.86</v>
      </c>
      <c r="ET224" s="2">
        <v>95.35</v>
      </c>
      <c r="EU224" s="2">
        <v>10.3</v>
      </c>
      <c r="EV224" s="2">
        <v>916.6</v>
      </c>
      <c r="EW224" s="2">
        <v>74.7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109</v>
      </c>
      <c r="FY224" s="2">
        <v>61</v>
      </c>
      <c r="FZ224" s="2"/>
      <c r="GA224" s="2" t="s">
        <v>3</v>
      </c>
      <c r="GB224" s="2"/>
      <c r="GC224" s="2"/>
      <c r="GD224" s="2">
        <v>1</v>
      </c>
      <c r="GE224" s="2"/>
      <c r="GF224" s="2">
        <v>-1088987177</v>
      </c>
      <c r="GG224" s="2">
        <v>2</v>
      </c>
      <c r="GH224" s="2">
        <v>1</v>
      </c>
      <c r="GI224" s="2">
        <v>2</v>
      </c>
      <c r="GJ224" s="2">
        <v>0</v>
      </c>
      <c r="GK224" s="2">
        <v>0</v>
      </c>
      <c r="GL224" s="2">
        <f t="shared" si="243"/>
        <v>0</v>
      </c>
      <c r="GM224" s="2">
        <f t="shared" si="244"/>
        <v>842.57</v>
      </c>
      <c r="GN224" s="2">
        <f t="shared" si="245"/>
        <v>842.57</v>
      </c>
      <c r="GO224" s="2">
        <f t="shared" si="246"/>
        <v>0</v>
      </c>
      <c r="GP224" s="2">
        <f t="shared" si="247"/>
        <v>0</v>
      </c>
      <c r="GQ224" s="2"/>
      <c r="GR224" s="2">
        <v>0</v>
      </c>
      <c r="GS224" s="2">
        <v>3</v>
      </c>
      <c r="GT224" s="2">
        <v>0</v>
      </c>
      <c r="GU224" s="2" t="s">
        <v>3</v>
      </c>
      <c r="GV224" s="2">
        <f t="shared" si="248"/>
        <v>0</v>
      </c>
      <c r="GW224" s="2">
        <v>1</v>
      </c>
      <c r="GX224" s="2">
        <f t="shared" si="249"/>
        <v>0</v>
      </c>
      <c r="GY224" s="2"/>
      <c r="GZ224" s="2"/>
      <c r="HA224" s="2">
        <v>0</v>
      </c>
      <c r="HB224" s="2">
        <v>0</v>
      </c>
      <c r="HC224" s="2">
        <f t="shared" si="250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5">
      <c r="A225" s="3">
        <v>17</v>
      </c>
      <c r="B225" s="3">
        <v>1</v>
      </c>
      <c r="C225" s="3">
        <f>ROW(SmtRes!A426)</f>
        <v>426</v>
      </c>
      <c r="D225" s="3">
        <f>ROW(EtalonRes!A260)</f>
        <v>260</v>
      </c>
      <c r="E225" s="3" t="s">
        <v>309</v>
      </c>
      <c r="F225" s="3" t="s">
        <v>21</v>
      </c>
      <c r="G225" s="3" t="s">
        <v>99</v>
      </c>
      <c r="H225" s="3" t="s">
        <v>23</v>
      </c>
      <c r="I225" s="3">
        <f>ROUND((1+1+1+1+2+2+1+1+2+1+1)/100,9)</f>
        <v>0.14000000000000001</v>
      </c>
      <c r="J225" s="3">
        <v>0</v>
      </c>
      <c r="K225" s="3">
        <f>ROUND((1+1+1+1+2+2+1+1+2+1+1)/100,9)</f>
        <v>0.14000000000000001</v>
      </c>
      <c r="O225" s="3">
        <f t="shared" si="226"/>
        <v>17360.23</v>
      </c>
      <c r="P225" s="3">
        <f t="shared" si="227"/>
        <v>6062.36</v>
      </c>
      <c r="Q225" s="3">
        <f>(ROUND((ROUND((((((ET225*1.03)*1.25)*1.2))*AV225*I225),2)*BB225),2)+ROUND((ROUND(((AE225-((((EU225*1.03)*1.25)*1.2)))*AV225*I225),2)*BS225),2))</f>
        <v>331.03</v>
      </c>
      <c r="R225" s="3">
        <f>(ROUND((ROUND((((((EU225*1.03)*1.25)*1.2))*AV225*I225),2)*BS225),2)+ROUND((ROUND(((AE225-((((EU225*1.03)*1.25)*1.2)))*AV225*I225),2)*BS225),2))</f>
        <v>134.11000000000001</v>
      </c>
      <c r="S225" s="3">
        <f t="shared" si="228"/>
        <v>10966.84</v>
      </c>
      <c r="T225" s="3">
        <f t="shared" si="229"/>
        <v>0</v>
      </c>
      <c r="U225" s="3">
        <f t="shared" si="230"/>
        <v>15.860956280399998</v>
      </c>
      <c r="V225" s="3">
        <f t="shared" si="231"/>
        <v>0</v>
      </c>
      <c r="W225" s="3">
        <f t="shared" si="232"/>
        <v>0</v>
      </c>
      <c r="X225" s="3">
        <f>(ROUND((((S225+ROUND((ROUND((((((EU225*1.03)*1.25)*1.2))*AV225*I225),2)*BS225),2))*AT225)/100),2)+ROUND(((ROUND((ROUND(((AE225-((((EU225*1.03)*1.25)*1.2)))*AV225*I225),2)*BS225),2)*AT225)/100),2))</f>
        <v>12100.04</v>
      </c>
      <c r="Y225" s="3">
        <f>(ROUND((((S225+ROUND((ROUND((((((EU225*1.03)*1.25)*1.2))*AV225*I225),2)*BS225),2))*AU225)/100),2)+ROUND(((ROUND((ROUND(((AE225-((((EU225*1.03)*1.25)*1.2)))*AV225*I225),2)*BS225),2)*AU225)/100),2))</f>
        <v>6771.58</v>
      </c>
      <c r="AA225" s="3">
        <v>86551703</v>
      </c>
      <c r="AB225" s="3">
        <f t="shared" si="233"/>
        <v>3529.0309900000002</v>
      </c>
      <c r="AC225" s="3">
        <f>ROUND(((((ES225*1)*1)*1)),6)</f>
        <v>2078.86</v>
      </c>
      <c r="AD225" s="3">
        <f>ROUND(((((((ET225*1.03)*1.25)*1.2))-((((EU225*1.03)*1.25)*1.2)))+AE225),6)</f>
        <v>147.31575000000001</v>
      </c>
      <c r="AE225" s="3">
        <f>ROUND(((((EU225*1.03)*1.25)*1.2)),6)</f>
        <v>15.913500000000001</v>
      </c>
      <c r="AF225" s="3">
        <f>ROUND(((((EV225*1.03)*1.15)*1.2)),6)</f>
        <v>1302.8552400000001</v>
      </c>
      <c r="AG225" s="3">
        <f t="shared" si="234"/>
        <v>0</v>
      </c>
      <c r="AH225" s="3">
        <f>((((EW225*1.03)*1.15)*1.2))</f>
        <v>106.17857999999998</v>
      </c>
      <c r="AI225" s="3">
        <f>((((EX225*1.03)*1.25)*1.2))</f>
        <v>0</v>
      </c>
      <c r="AJ225" s="3">
        <f t="shared" si="235"/>
        <v>0</v>
      </c>
      <c r="AK225" s="3">
        <v>3090.81</v>
      </c>
      <c r="AL225" s="3">
        <v>2078.86</v>
      </c>
      <c r="AM225" s="3">
        <v>95.35</v>
      </c>
      <c r="AN225" s="3">
        <v>10.3</v>
      </c>
      <c r="AO225" s="3">
        <v>916.6</v>
      </c>
      <c r="AP225" s="3">
        <v>0</v>
      </c>
      <c r="AQ225" s="3">
        <v>74.7</v>
      </c>
      <c r="AR225" s="3">
        <v>0</v>
      </c>
      <c r="AS225" s="3">
        <v>0</v>
      </c>
      <c r="AT225" s="3">
        <v>109</v>
      </c>
      <c r="AU225" s="3">
        <v>61</v>
      </c>
      <c r="AV225" s="3">
        <v>1.0669999999999999</v>
      </c>
      <c r="AW225" s="3">
        <v>1</v>
      </c>
      <c r="AZ225" s="3">
        <v>1</v>
      </c>
      <c r="BA225" s="3">
        <v>56.35</v>
      </c>
      <c r="BB225" s="3">
        <v>15.04</v>
      </c>
      <c r="BC225" s="3">
        <v>20.83</v>
      </c>
      <c r="BD225" s="3" t="s">
        <v>3</v>
      </c>
      <c r="BE225" s="3" t="s">
        <v>3</v>
      </c>
      <c r="BF225" s="3" t="s">
        <v>3</v>
      </c>
      <c r="BG225" s="3" t="s">
        <v>3</v>
      </c>
      <c r="BH225" s="3">
        <v>0</v>
      </c>
      <c r="BI225" s="3">
        <v>1</v>
      </c>
      <c r="BJ225" s="3" t="s">
        <v>24</v>
      </c>
      <c r="BM225" s="3">
        <v>23</v>
      </c>
      <c r="BN225" s="3">
        <v>0</v>
      </c>
      <c r="BO225" s="3" t="s">
        <v>21</v>
      </c>
      <c r="BP225" s="3">
        <v>1</v>
      </c>
      <c r="BQ225" s="3">
        <v>30</v>
      </c>
      <c r="BR225" s="3">
        <v>0</v>
      </c>
      <c r="BS225" s="3">
        <v>56.35</v>
      </c>
      <c r="BT225" s="3">
        <v>1</v>
      </c>
      <c r="BU225" s="3">
        <v>1</v>
      </c>
      <c r="BV225" s="3">
        <v>1</v>
      </c>
      <c r="BW225" s="3">
        <v>1</v>
      </c>
      <c r="BX225" s="3">
        <v>1</v>
      </c>
      <c r="BY225" s="3" t="s">
        <v>3</v>
      </c>
      <c r="BZ225" s="3">
        <v>109</v>
      </c>
      <c r="CA225" s="3">
        <v>61</v>
      </c>
      <c r="CB225" s="3" t="s">
        <v>3</v>
      </c>
      <c r="CE225" s="3">
        <v>1566</v>
      </c>
      <c r="CF225" s="3">
        <v>0</v>
      </c>
      <c r="CG225" s="3">
        <v>0</v>
      </c>
      <c r="CM225" s="3">
        <v>0</v>
      </c>
      <c r="CN225" s="3" t="s">
        <v>961</v>
      </c>
      <c r="CO225" s="3">
        <v>0</v>
      </c>
      <c r="CP225" s="3">
        <f t="shared" si="236"/>
        <v>17360.23</v>
      </c>
      <c r="CQ225" s="3">
        <f t="shared" si="237"/>
        <v>43302.65</v>
      </c>
      <c r="CR225" s="3">
        <f>(ROUND((ROUND((((((ET225*1.03)*1.25)*1.2))*AV225*1),2)*BB225),2)+ROUND((ROUND(((AE225-((((EU225*1.03)*1.25)*1.2)))*AV225*1),2)*BS225),2))</f>
        <v>2364.14</v>
      </c>
      <c r="CS225" s="3">
        <f>(ROUND((ROUND((((((EU225*1.03)*1.25)*1.2))*AV225*1),2)*BS225),2)+ROUND((ROUND(((AE225-((((EU225*1.03)*1.25)*1.2)))*AV225*1),2)*BS225),2))</f>
        <v>956.82</v>
      </c>
      <c r="CT225" s="3">
        <f t="shared" si="238"/>
        <v>78334.95</v>
      </c>
      <c r="CU225" s="3">
        <f t="shared" si="239"/>
        <v>0</v>
      </c>
      <c r="CV225" s="3">
        <f t="shared" si="240"/>
        <v>113.29254485999998</v>
      </c>
      <c r="CW225" s="3">
        <f t="shared" si="241"/>
        <v>0</v>
      </c>
      <c r="CX225" s="3">
        <f t="shared" si="242"/>
        <v>0</v>
      </c>
      <c r="CY225" s="3">
        <f>(ROUND((((S225+ROUND((ROUND((((((EU225*1.03)*1.25)*1.2))*AV225*1),2)*BS225),2))*AT225)/100),2)+ROUND(((ROUND((ROUND(((AE225-((((EU225*1.03)*1.25)*1.2)))*AV225*1),2)*BS225),2)*AT225)/100),2))</f>
        <v>12996.79</v>
      </c>
      <c r="CZ225" s="3">
        <f>(ROUND((((S225+ROUND((ROUND((((((EU225*1.03)*1.25)*1.2))*AV225*1),2)*BS225),2))*AU225)/100),2)+ROUND(((ROUND((ROUND(((AE225-((((EU225*1.03)*1.25)*1.2)))*AV225*1),2)*BS225),2)*AU225)/100),2))</f>
        <v>7273.43</v>
      </c>
      <c r="DB225" s="3">
        <v>76</v>
      </c>
      <c r="DC225" s="3" t="s">
        <v>3</v>
      </c>
      <c r="DD225" s="3" t="s">
        <v>25</v>
      </c>
      <c r="DE225" s="3" t="s">
        <v>26</v>
      </c>
      <c r="DF225" s="3" t="s">
        <v>26</v>
      </c>
      <c r="DG225" s="3" t="s">
        <v>27</v>
      </c>
      <c r="DH225" s="3" t="s">
        <v>3</v>
      </c>
      <c r="DI225" s="3" t="s">
        <v>27</v>
      </c>
      <c r="DJ225" s="3" t="s">
        <v>26</v>
      </c>
      <c r="DK225" s="3" t="s">
        <v>3</v>
      </c>
      <c r="DL225" s="3" t="s">
        <v>3</v>
      </c>
      <c r="DM225" s="3" t="s">
        <v>3</v>
      </c>
      <c r="DN225" s="3">
        <v>0</v>
      </c>
      <c r="DO225" s="3">
        <v>0</v>
      </c>
      <c r="DP225" s="3">
        <v>1</v>
      </c>
      <c r="DQ225" s="3">
        <v>1</v>
      </c>
      <c r="DU225" s="3">
        <v>1010</v>
      </c>
      <c r="DV225" s="3" t="s">
        <v>23</v>
      </c>
      <c r="DW225" s="3" t="s">
        <v>23</v>
      </c>
      <c r="DX225" s="3">
        <v>100</v>
      </c>
      <c r="DZ225" s="3" t="s">
        <v>3</v>
      </c>
      <c r="EA225" s="3" t="s">
        <v>3</v>
      </c>
      <c r="EB225" s="3" t="s">
        <v>3</v>
      </c>
      <c r="EC225" s="3" t="s">
        <v>3</v>
      </c>
      <c r="EE225" s="3">
        <v>85635395</v>
      </c>
      <c r="EF225" s="3">
        <v>30</v>
      </c>
      <c r="EG225" s="3" t="s">
        <v>28</v>
      </c>
      <c r="EH225" s="3">
        <v>0</v>
      </c>
      <c r="EI225" s="3" t="s">
        <v>3</v>
      </c>
      <c r="EJ225" s="3">
        <v>1</v>
      </c>
      <c r="EK225" s="3">
        <v>23</v>
      </c>
      <c r="EL225" s="3" t="s">
        <v>29</v>
      </c>
      <c r="EM225" s="3" t="s">
        <v>30</v>
      </c>
      <c r="EO225" s="3" t="s">
        <v>31</v>
      </c>
      <c r="EQ225" s="3">
        <v>131072</v>
      </c>
      <c r="ER225" s="3">
        <v>3090.81</v>
      </c>
      <c r="ES225" s="3">
        <v>2078.86</v>
      </c>
      <c r="ET225" s="3">
        <v>95.35</v>
      </c>
      <c r="EU225" s="3">
        <v>10.3</v>
      </c>
      <c r="EV225" s="3">
        <v>916.6</v>
      </c>
      <c r="EW225" s="3">
        <v>74.7</v>
      </c>
      <c r="EX225" s="3">
        <v>0</v>
      </c>
      <c r="EY225" s="3">
        <v>0</v>
      </c>
      <c r="FQ225" s="3">
        <v>0</v>
      </c>
      <c r="FR225" s="3">
        <v>0</v>
      </c>
      <c r="FS225" s="3">
        <v>0</v>
      </c>
      <c r="FX225" s="3">
        <v>109</v>
      </c>
      <c r="FY225" s="3">
        <v>61</v>
      </c>
      <c r="GA225" s="3" t="s">
        <v>3</v>
      </c>
      <c r="GD225" s="3">
        <v>1</v>
      </c>
      <c r="GF225" s="3">
        <v>-1088987177</v>
      </c>
      <c r="GG225" s="3">
        <v>2</v>
      </c>
      <c r="GH225" s="3">
        <v>1</v>
      </c>
      <c r="GI225" s="3">
        <v>2</v>
      </c>
      <c r="GJ225" s="3">
        <v>0</v>
      </c>
      <c r="GK225" s="3">
        <v>0</v>
      </c>
      <c r="GL225" s="3">
        <f t="shared" si="243"/>
        <v>0</v>
      </c>
      <c r="GM225" s="3">
        <f t="shared" si="244"/>
        <v>36231.85</v>
      </c>
      <c r="GN225" s="3">
        <f t="shared" si="245"/>
        <v>36231.85</v>
      </c>
      <c r="GO225" s="3">
        <f t="shared" si="246"/>
        <v>0</v>
      </c>
      <c r="GP225" s="3">
        <f t="shared" si="247"/>
        <v>0</v>
      </c>
      <c r="GR225" s="3">
        <v>0</v>
      </c>
      <c r="GS225" s="3">
        <v>3</v>
      </c>
      <c r="GT225" s="3">
        <v>0</v>
      </c>
      <c r="GU225" s="3" t="s">
        <v>3</v>
      </c>
      <c r="GV225" s="3">
        <f t="shared" si="248"/>
        <v>0</v>
      </c>
      <c r="GW225" s="3">
        <v>1</v>
      </c>
      <c r="GX225" s="3">
        <f t="shared" si="249"/>
        <v>0</v>
      </c>
      <c r="HA225" s="3">
        <v>0</v>
      </c>
      <c r="HB225" s="3">
        <v>0</v>
      </c>
      <c r="HC225" s="3">
        <f t="shared" si="250"/>
        <v>0</v>
      </c>
      <c r="HE225" s="3" t="s">
        <v>3</v>
      </c>
      <c r="HF225" s="3" t="s">
        <v>3</v>
      </c>
      <c r="HM225" s="3" t="s">
        <v>3</v>
      </c>
      <c r="HN225" s="3" t="s">
        <v>3</v>
      </c>
      <c r="HO225" s="3" t="s">
        <v>3</v>
      </c>
      <c r="HP225" s="3" t="s">
        <v>3</v>
      </c>
      <c r="HQ225" s="3" t="s">
        <v>3</v>
      </c>
      <c r="HS225" s="3">
        <v>0</v>
      </c>
      <c r="IK225" s="3">
        <v>0</v>
      </c>
    </row>
    <row r="226" spans="1:255" x14ac:dyDescent="0.25">
      <c r="A226" s="2">
        <v>18</v>
      </c>
      <c r="B226" s="2">
        <v>1</v>
      </c>
      <c r="C226" s="2">
        <v>398</v>
      </c>
      <c r="D226" s="2"/>
      <c r="E226" s="2" t="s">
        <v>310</v>
      </c>
      <c r="F226" s="2" t="s">
        <v>262</v>
      </c>
      <c r="G226" s="2" t="s">
        <v>263</v>
      </c>
      <c r="H226" s="2" t="s">
        <v>35</v>
      </c>
      <c r="I226" s="2">
        <f>I224*J226</f>
        <v>1</v>
      </c>
      <c r="J226" s="2">
        <v>7.1428571428571423</v>
      </c>
      <c r="K226" s="2">
        <v>7.1428570000000002</v>
      </c>
      <c r="L226" s="2"/>
      <c r="M226" s="2"/>
      <c r="N226" s="2"/>
      <c r="O226" s="2">
        <f t="shared" si="226"/>
        <v>942.02</v>
      </c>
      <c r="P226" s="2">
        <f t="shared" si="227"/>
        <v>942.02</v>
      </c>
      <c r="Q226" s="2">
        <f t="shared" ref="Q226:Q247" si="251">(ROUND((ROUND(((ET226)*AV226*I226),2)*BB226),2)+ROUND((ROUND(((AE226-(EU226))*AV226*I226),2)*BS226),2))</f>
        <v>0</v>
      </c>
      <c r="R226" s="2">
        <f t="shared" ref="R226:R247" si="252">(ROUND((ROUND(((EU226)*AV226*I226),2)*BS226),2)+ROUND((ROUND(((AE226-(EU226))*AV226*I226),2)*BS226),2))</f>
        <v>0</v>
      </c>
      <c r="S226" s="2">
        <f t="shared" si="228"/>
        <v>0</v>
      </c>
      <c r="T226" s="2">
        <f t="shared" si="229"/>
        <v>0</v>
      </c>
      <c r="U226" s="2">
        <f t="shared" si="230"/>
        <v>0</v>
      </c>
      <c r="V226" s="2">
        <f t="shared" si="231"/>
        <v>0</v>
      </c>
      <c r="W226" s="2">
        <f t="shared" si="232"/>
        <v>0</v>
      </c>
      <c r="X226" s="2">
        <f t="shared" ref="X226:X247" si="253">(ROUND((((S226+ROUND((ROUND(((EU226)*AV226*I226),2)*BS226),2))*AT226)/100),2)+ROUND(((ROUND((ROUND(((AE226-(EU226))*AV226*I226),2)*BS226),2)*AT226)/100),2))</f>
        <v>0</v>
      </c>
      <c r="Y226" s="2">
        <f t="shared" ref="Y226:Y247" si="254">(ROUND((((S226+ROUND((ROUND(((EU226)*AV226*I226),2)*BS226),2))*AU226)/100),2)+ROUND(((ROUND((ROUND(((AE226-(EU226))*AV226*I226),2)*BS226),2)*AU226)/100),2))</f>
        <v>0</v>
      </c>
      <c r="Z226" s="2"/>
      <c r="AA226" s="2">
        <v>86551701</v>
      </c>
      <c r="AB226" s="2">
        <f t="shared" si="233"/>
        <v>942.02</v>
      </c>
      <c r="AC226" s="2">
        <f t="shared" ref="AC226:AC247" si="255">ROUND((ES226),6)</f>
        <v>942.02</v>
      </c>
      <c r="AD226" s="2">
        <f t="shared" ref="AD226:AD247" si="256">ROUND((((ET226)-(EU226))+AE226),6)</f>
        <v>0</v>
      </c>
      <c r="AE226" s="2">
        <f t="shared" ref="AE226:AE247" si="257">ROUND((EU226),6)</f>
        <v>0</v>
      </c>
      <c r="AF226" s="2">
        <f t="shared" ref="AF226:AF247" si="258">ROUND((EV226),6)</f>
        <v>0</v>
      </c>
      <c r="AG226" s="2">
        <f t="shared" si="234"/>
        <v>0</v>
      </c>
      <c r="AH226" s="2">
        <f t="shared" ref="AH226:AH247" si="259">(EW226)</f>
        <v>0</v>
      </c>
      <c r="AI226" s="2">
        <f t="shared" ref="AI226:AI247" si="260">(EX226)</f>
        <v>0</v>
      </c>
      <c r="AJ226" s="2">
        <f t="shared" si="235"/>
        <v>0</v>
      </c>
      <c r="AK226" s="2">
        <v>942.02</v>
      </c>
      <c r="AL226" s="2">
        <v>942.02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109</v>
      </c>
      <c r="AU226" s="2">
        <v>61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1</v>
      </c>
      <c r="BJ226" s="2" t="s">
        <v>3</v>
      </c>
      <c r="BK226" s="2"/>
      <c r="BL226" s="2"/>
      <c r="BM226" s="2">
        <v>23</v>
      </c>
      <c r="BN226" s="2">
        <v>0</v>
      </c>
      <c r="BO226" s="2" t="s">
        <v>3</v>
      </c>
      <c r="BP226" s="2">
        <v>0</v>
      </c>
      <c r="BQ226" s="2">
        <v>30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109</v>
      </c>
      <c r="CA226" s="2">
        <v>61</v>
      </c>
      <c r="CB226" s="2" t="s">
        <v>3</v>
      </c>
      <c r="CC226" s="2"/>
      <c r="CD226" s="2"/>
      <c r="CE226" s="2">
        <v>1566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3</v>
      </c>
      <c r="CO226" s="2">
        <v>0</v>
      </c>
      <c r="CP226" s="2">
        <f t="shared" si="236"/>
        <v>942.02</v>
      </c>
      <c r="CQ226" s="2">
        <f t="shared" si="237"/>
        <v>942.02</v>
      </c>
      <c r="CR226" s="2">
        <f t="shared" ref="CR226:CR247" si="261">(ROUND((ROUND(((ET226)*AV226*1),2)*BB226),2)+ROUND((ROUND(((AE226-(EU226))*AV226*1),2)*BS226),2))</f>
        <v>0</v>
      </c>
      <c r="CS226" s="2">
        <f t="shared" ref="CS226:CS247" si="262">(ROUND((ROUND(((EU226)*AV226*1),2)*BS226),2)+ROUND((ROUND(((AE226-(EU226))*AV226*1),2)*BS226),2))</f>
        <v>0</v>
      </c>
      <c r="CT226" s="2">
        <f t="shared" si="238"/>
        <v>0</v>
      </c>
      <c r="CU226" s="2">
        <f t="shared" si="239"/>
        <v>0</v>
      </c>
      <c r="CV226" s="2">
        <f t="shared" si="240"/>
        <v>0</v>
      </c>
      <c r="CW226" s="2">
        <f t="shared" si="241"/>
        <v>0</v>
      </c>
      <c r="CX226" s="2">
        <f t="shared" si="242"/>
        <v>0</v>
      </c>
      <c r="CY226" s="2">
        <f t="shared" ref="CY226:CY247" si="263">(ROUND((((S226+ROUND((ROUND(((EU226)*AV226*1),2)*BS226),2))*AT226)/100),2)+ROUND(((ROUND((ROUND(((AE226-(EU226))*AV226*1),2)*BS226),2)*AT226)/100),2))</f>
        <v>0</v>
      </c>
      <c r="CZ226" s="2">
        <f t="shared" ref="CZ226:CZ247" si="264">(ROUND((((S226+ROUND((ROUND(((EU226)*AV226*1),2)*BS226),2))*AU226)/100),2)+ROUND(((ROUND((ROUND(((AE226-(EU226))*AV226*1),2)*BS226),2)*AU226)/100),2))</f>
        <v>0</v>
      </c>
      <c r="DA226" s="2"/>
      <c r="DB226" s="2"/>
      <c r="DC226" s="2" t="s">
        <v>3</v>
      </c>
      <c r="DD226" s="2" t="s">
        <v>3</v>
      </c>
      <c r="DE226" s="2" t="s">
        <v>3</v>
      </c>
      <c r="DF226" s="2" t="s">
        <v>3</v>
      </c>
      <c r="DG226" s="2" t="s">
        <v>3</v>
      </c>
      <c r="DH226" s="2" t="s">
        <v>3</v>
      </c>
      <c r="DI226" s="2" t="s">
        <v>3</v>
      </c>
      <c r="DJ226" s="2" t="s">
        <v>3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1010</v>
      </c>
      <c r="DV226" s="2" t="s">
        <v>35</v>
      </c>
      <c r="DW226" s="2" t="s">
        <v>35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85635395</v>
      </c>
      <c r="EF226" s="2">
        <v>30</v>
      </c>
      <c r="EG226" s="2" t="s">
        <v>28</v>
      </c>
      <c r="EH226" s="2">
        <v>0</v>
      </c>
      <c r="EI226" s="2" t="s">
        <v>3</v>
      </c>
      <c r="EJ226" s="2">
        <v>1</v>
      </c>
      <c r="EK226" s="2">
        <v>23</v>
      </c>
      <c r="EL226" s="2" t="s">
        <v>29</v>
      </c>
      <c r="EM226" s="2" t="s">
        <v>30</v>
      </c>
      <c r="EN226" s="2"/>
      <c r="EO226" s="2" t="s">
        <v>3</v>
      </c>
      <c r="EP226" s="2"/>
      <c r="EQ226" s="2">
        <v>0</v>
      </c>
      <c r="ER226" s="2">
        <v>0</v>
      </c>
      <c r="ES226" s="2">
        <v>942.02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109</v>
      </c>
      <c r="FY226" s="2">
        <v>61</v>
      </c>
      <c r="FZ226" s="2"/>
      <c r="GA226" s="2" t="s">
        <v>264</v>
      </c>
      <c r="GB226" s="2"/>
      <c r="GC226" s="2"/>
      <c r="GD226" s="2">
        <v>1</v>
      </c>
      <c r="GE226" s="2"/>
      <c r="GF226" s="2">
        <v>-1211394700</v>
      </c>
      <c r="GG226" s="2">
        <v>2</v>
      </c>
      <c r="GH226" s="2">
        <v>4</v>
      </c>
      <c r="GI226" s="2">
        <v>-2</v>
      </c>
      <c r="GJ226" s="2">
        <v>0</v>
      </c>
      <c r="GK226" s="2">
        <v>0</v>
      </c>
      <c r="GL226" s="2">
        <f t="shared" si="243"/>
        <v>0</v>
      </c>
      <c r="GM226" s="2">
        <f t="shared" si="244"/>
        <v>942.02</v>
      </c>
      <c r="GN226" s="2">
        <f t="shared" si="245"/>
        <v>942.02</v>
      </c>
      <c r="GO226" s="2">
        <f t="shared" si="246"/>
        <v>0</v>
      </c>
      <c r="GP226" s="2">
        <f t="shared" si="247"/>
        <v>0</v>
      </c>
      <c r="GQ226" s="2"/>
      <c r="GR226" s="2">
        <v>0</v>
      </c>
      <c r="GS226" s="2">
        <v>2</v>
      </c>
      <c r="GT226" s="2">
        <v>0</v>
      </c>
      <c r="GU226" s="2" t="s">
        <v>3</v>
      </c>
      <c r="GV226" s="2">
        <f t="shared" si="248"/>
        <v>0</v>
      </c>
      <c r="GW226" s="2">
        <v>1</v>
      </c>
      <c r="GX226" s="2">
        <f t="shared" si="249"/>
        <v>0</v>
      </c>
      <c r="GY226" s="2"/>
      <c r="GZ226" s="2"/>
      <c r="HA226" s="2">
        <v>0</v>
      </c>
      <c r="HB226" s="2">
        <v>0</v>
      </c>
      <c r="HC226" s="2">
        <f t="shared" si="250"/>
        <v>0</v>
      </c>
      <c r="HD226" s="2"/>
      <c r="HE226" s="2" t="s">
        <v>37</v>
      </c>
      <c r="HF226" s="2" t="s">
        <v>38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5">
      <c r="A227" s="3">
        <v>18</v>
      </c>
      <c r="B227" s="3">
        <v>1</v>
      </c>
      <c r="C227" s="3">
        <v>417</v>
      </c>
      <c r="E227" s="3" t="s">
        <v>310</v>
      </c>
      <c r="F227" s="3" t="s">
        <v>262</v>
      </c>
      <c r="G227" s="3" t="s">
        <v>263</v>
      </c>
      <c r="H227" s="3" t="s">
        <v>35</v>
      </c>
      <c r="I227" s="3">
        <f>I225*J227</f>
        <v>1</v>
      </c>
      <c r="J227" s="3">
        <v>7.1428571428571423</v>
      </c>
      <c r="K227" s="3">
        <v>7.1428570000000002</v>
      </c>
      <c r="O227" s="3">
        <f t="shared" si="226"/>
        <v>9269.48</v>
      </c>
      <c r="P227" s="3">
        <f t="shared" si="227"/>
        <v>9269.48</v>
      </c>
      <c r="Q227" s="3">
        <f t="shared" si="251"/>
        <v>0</v>
      </c>
      <c r="R227" s="3">
        <f t="shared" si="252"/>
        <v>0</v>
      </c>
      <c r="S227" s="3">
        <f t="shared" si="228"/>
        <v>0</v>
      </c>
      <c r="T227" s="3">
        <f t="shared" si="229"/>
        <v>0</v>
      </c>
      <c r="U227" s="3">
        <f t="shared" si="230"/>
        <v>0</v>
      </c>
      <c r="V227" s="3">
        <f t="shared" si="231"/>
        <v>0</v>
      </c>
      <c r="W227" s="3">
        <f t="shared" si="232"/>
        <v>0</v>
      </c>
      <c r="X227" s="3">
        <f t="shared" si="253"/>
        <v>0</v>
      </c>
      <c r="Y227" s="3">
        <f t="shared" si="254"/>
        <v>0</v>
      </c>
      <c r="AA227" s="3">
        <v>86551703</v>
      </c>
      <c r="AB227" s="3">
        <f t="shared" si="233"/>
        <v>942.02</v>
      </c>
      <c r="AC227" s="3">
        <f t="shared" si="255"/>
        <v>942.02</v>
      </c>
      <c r="AD227" s="3">
        <f t="shared" si="256"/>
        <v>0</v>
      </c>
      <c r="AE227" s="3">
        <f t="shared" si="257"/>
        <v>0</v>
      </c>
      <c r="AF227" s="3">
        <f t="shared" si="258"/>
        <v>0</v>
      </c>
      <c r="AG227" s="3">
        <f t="shared" si="234"/>
        <v>0</v>
      </c>
      <c r="AH227" s="3">
        <f t="shared" si="259"/>
        <v>0</v>
      </c>
      <c r="AI227" s="3">
        <f t="shared" si="260"/>
        <v>0</v>
      </c>
      <c r="AJ227" s="3">
        <f t="shared" si="235"/>
        <v>0</v>
      </c>
      <c r="AK227" s="3">
        <v>942.02</v>
      </c>
      <c r="AL227" s="3">
        <v>942.02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109</v>
      </c>
      <c r="AU227" s="3">
        <v>61</v>
      </c>
      <c r="AV227" s="3">
        <v>1</v>
      </c>
      <c r="AW227" s="3">
        <v>1</v>
      </c>
      <c r="AZ227" s="3">
        <v>1</v>
      </c>
      <c r="BA227" s="3">
        <v>1</v>
      </c>
      <c r="BB227" s="3">
        <v>1</v>
      </c>
      <c r="BC227" s="3">
        <v>9.84</v>
      </c>
      <c r="BD227" s="3" t="s">
        <v>3</v>
      </c>
      <c r="BE227" s="3" t="s">
        <v>3</v>
      </c>
      <c r="BF227" s="3" t="s">
        <v>3</v>
      </c>
      <c r="BG227" s="3" t="s">
        <v>3</v>
      </c>
      <c r="BH227" s="3">
        <v>3</v>
      </c>
      <c r="BI227" s="3">
        <v>1</v>
      </c>
      <c r="BJ227" s="3" t="s">
        <v>3</v>
      </c>
      <c r="BM227" s="3">
        <v>23</v>
      </c>
      <c r="BN227" s="3">
        <v>0</v>
      </c>
      <c r="BO227" s="3" t="s">
        <v>3</v>
      </c>
      <c r="BP227" s="3">
        <v>0</v>
      </c>
      <c r="BQ227" s="3">
        <v>30</v>
      </c>
      <c r="BR227" s="3">
        <v>0</v>
      </c>
      <c r="BS227" s="3">
        <v>1</v>
      </c>
      <c r="BT227" s="3">
        <v>1</v>
      </c>
      <c r="BU227" s="3">
        <v>1</v>
      </c>
      <c r="BV227" s="3">
        <v>1</v>
      </c>
      <c r="BW227" s="3">
        <v>1</v>
      </c>
      <c r="BX227" s="3">
        <v>1</v>
      </c>
      <c r="BY227" s="3" t="s">
        <v>3</v>
      </c>
      <c r="BZ227" s="3">
        <v>109</v>
      </c>
      <c r="CA227" s="3">
        <v>61</v>
      </c>
      <c r="CB227" s="3" t="s">
        <v>3</v>
      </c>
      <c r="CE227" s="3">
        <v>1566</v>
      </c>
      <c r="CF227" s="3">
        <v>0</v>
      </c>
      <c r="CG227" s="3">
        <v>0</v>
      </c>
      <c r="CM227" s="3">
        <v>0</v>
      </c>
      <c r="CN227" s="3" t="s">
        <v>3</v>
      </c>
      <c r="CO227" s="3">
        <v>0</v>
      </c>
      <c r="CP227" s="3">
        <f t="shared" si="236"/>
        <v>9269.48</v>
      </c>
      <c r="CQ227" s="3">
        <f t="shared" si="237"/>
        <v>9269.48</v>
      </c>
      <c r="CR227" s="3">
        <f t="shared" si="261"/>
        <v>0</v>
      </c>
      <c r="CS227" s="3">
        <f t="shared" si="262"/>
        <v>0</v>
      </c>
      <c r="CT227" s="3">
        <f t="shared" si="238"/>
        <v>0</v>
      </c>
      <c r="CU227" s="3">
        <f t="shared" si="239"/>
        <v>0</v>
      </c>
      <c r="CV227" s="3">
        <f t="shared" si="240"/>
        <v>0</v>
      </c>
      <c r="CW227" s="3">
        <f t="shared" si="241"/>
        <v>0</v>
      </c>
      <c r="CX227" s="3">
        <f t="shared" si="242"/>
        <v>0</v>
      </c>
      <c r="CY227" s="3">
        <f t="shared" si="263"/>
        <v>0</v>
      </c>
      <c r="CZ227" s="3">
        <f t="shared" si="264"/>
        <v>0</v>
      </c>
      <c r="DC227" s="3" t="s">
        <v>3</v>
      </c>
      <c r="DD227" s="3" t="s">
        <v>3</v>
      </c>
      <c r="DE227" s="3" t="s">
        <v>3</v>
      </c>
      <c r="DF227" s="3" t="s">
        <v>3</v>
      </c>
      <c r="DG227" s="3" t="s">
        <v>3</v>
      </c>
      <c r="DH227" s="3" t="s">
        <v>3</v>
      </c>
      <c r="DI227" s="3" t="s">
        <v>3</v>
      </c>
      <c r="DJ227" s="3" t="s">
        <v>3</v>
      </c>
      <c r="DK227" s="3" t="s">
        <v>3</v>
      </c>
      <c r="DL227" s="3" t="s">
        <v>3</v>
      </c>
      <c r="DM227" s="3" t="s">
        <v>3</v>
      </c>
      <c r="DN227" s="3">
        <v>0</v>
      </c>
      <c r="DO227" s="3">
        <v>0</v>
      </c>
      <c r="DP227" s="3">
        <v>1</v>
      </c>
      <c r="DQ227" s="3">
        <v>1</v>
      </c>
      <c r="DU227" s="3">
        <v>1010</v>
      </c>
      <c r="DV227" s="3" t="s">
        <v>35</v>
      </c>
      <c r="DW227" s="3" t="s">
        <v>35</v>
      </c>
      <c r="DX227" s="3">
        <v>1</v>
      </c>
      <c r="DZ227" s="3" t="s">
        <v>3</v>
      </c>
      <c r="EA227" s="3" t="s">
        <v>3</v>
      </c>
      <c r="EB227" s="3" t="s">
        <v>3</v>
      </c>
      <c r="EC227" s="3" t="s">
        <v>3</v>
      </c>
      <c r="EE227" s="3">
        <v>85635395</v>
      </c>
      <c r="EF227" s="3">
        <v>30</v>
      </c>
      <c r="EG227" s="3" t="s">
        <v>28</v>
      </c>
      <c r="EH227" s="3">
        <v>0</v>
      </c>
      <c r="EI227" s="3" t="s">
        <v>3</v>
      </c>
      <c r="EJ227" s="3">
        <v>1</v>
      </c>
      <c r="EK227" s="3">
        <v>23</v>
      </c>
      <c r="EL227" s="3" t="s">
        <v>29</v>
      </c>
      <c r="EM227" s="3" t="s">
        <v>30</v>
      </c>
      <c r="EO227" s="3" t="s">
        <v>3</v>
      </c>
      <c r="EQ227" s="3">
        <v>0</v>
      </c>
      <c r="ER227" s="3">
        <v>942.02</v>
      </c>
      <c r="ES227" s="3">
        <v>942.02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Z227" s="3">
        <v>5</v>
      </c>
      <c r="FC227" s="3">
        <v>1</v>
      </c>
      <c r="FD227" s="3">
        <v>18</v>
      </c>
      <c r="FF227" s="3">
        <v>11087</v>
      </c>
      <c r="FQ227" s="3">
        <v>0</v>
      </c>
      <c r="FR227" s="3">
        <v>0</v>
      </c>
      <c r="FS227" s="3">
        <v>0</v>
      </c>
      <c r="FX227" s="3">
        <v>109</v>
      </c>
      <c r="FY227" s="3">
        <v>61</v>
      </c>
      <c r="GA227" s="3" t="s">
        <v>264</v>
      </c>
      <c r="GD227" s="3">
        <v>1</v>
      </c>
      <c r="GF227" s="3">
        <v>-1211394700</v>
      </c>
      <c r="GG227" s="3">
        <v>2</v>
      </c>
      <c r="GH227" s="3">
        <v>3</v>
      </c>
      <c r="GI227" s="3">
        <v>5</v>
      </c>
      <c r="GJ227" s="3">
        <v>0</v>
      </c>
      <c r="GK227" s="3">
        <v>0</v>
      </c>
      <c r="GL227" s="3">
        <f t="shared" si="243"/>
        <v>0</v>
      </c>
      <c r="GM227" s="3">
        <f t="shared" si="244"/>
        <v>9269.48</v>
      </c>
      <c r="GN227" s="3">
        <f t="shared" si="245"/>
        <v>9269.48</v>
      </c>
      <c r="GO227" s="3">
        <f t="shared" si="246"/>
        <v>0</v>
      </c>
      <c r="GP227" s="3">
        <f t="shared" si="247"/>
        <v>0</v>
      </c>
      <c r="GR227" s="3">
        <v>1</v>
      </c>
      <c r="GS227" s="3">
        <v>1</v>
      </c>
      <c r="GT227" s="3">
        <v>0</v>
      </c>
      <c r="GU227" s="3" t="s">
        <v>3</v>
      </c>
      <c r="GV227" s="3">
        <f t="shared" si="248"/>
        <v>0</v>
      </c>
      <c r="GW227" s="3">
        <v>1</v>
      </c>
      <c r="GX227" s="3">
        <f t="shared" si="249"/>
        <v>0</v>
      </c>
      <c r="HA227" s="3">
        <v>0</v>
      </c>
      <c r="HB227" s="3">
        <v>0</v>
      </c>
      <c r="HC227" s="3">
        <f t="shared" si="250"/>
        <v>0</v>
      </c>
      <c r="HE227" s="3" t="s">
        <v>37</v>
      </c>
      <c r="HF227" s="3" t="s">
        <v>38</v>
      </c>
      <c r="HM227" s="3" t="s">
        <v>3</v>
      </c>
      <c r="HN227" s="3" t="s">
        <v>3</v>
      </c>
      <c r="HO227" s="3" t="s">
        <v>3</v>
      </c>
      <c r="HP227" s="3" t="s">
        <v>3</v>
      </c>
      <c r="HQ227" s="3" t="s">
        <v>3</v>
      </c>
      <c r="HS227" s="3">
        <v>0</v>
      </c>
      <c r="IK227" s="3">
        <v>0</v>
      </c>
    </row>
    <row r="228" spans="1:255" x14ac:dyDescent="0.25">
      <c r="A228" s="2">
        <v>18</v>
      </c>
      <c r="B228" s="2">
        <v>1</v>
      </c>
      <c r="C228" s="2">
        <v>399</v>
      </c>
      <c r="D228" s="2"/>
      <c r="E228" s="2" t="s">
        <v>311</v>
      </c>
      <c r="F228" s="2" t="s">
        <v>270</v>
      </c>
      <c r="G228" s="2" t="s">
        <v>271</v>
      </c>
      <c r="H228" s="2" t="s">
        <v>35</v>
      </c>
      <c r="I228" s="2">
        <f>I224*J228</f>
        <v>1</v>
      </c>
      <c r="J228" s="2">
        <v>7.1428571428571423</v>
      </c>
      <c r="K228" s="2">
        <v>7.1428570000000002</v>
      </c>
      <c r="L228" s="2"/>
      <c r="M228" s="2"/>
      <c r="N228" s="2"/>
      <c r="O228" s="2">
        <f t="shared" si="226"/>
        <v>1231.93</v>
      </c>
      <c r="P228" s="2">
        <f t="shared" si="227"/>
        <v>1231.93</v>
      </c>
      <c r="Q228" s="2">
        <f t="shared" si="251"/>
        <v>0</v>
      </c>
      <c r="R228" s="2">
        <f t="shared" si="252"/>
        <v>0</v>
      </c>
      <c r="S228" s="2">
        <f t="shared" si="228"/>
        <v>0</v>
      </c>
      <c r="T228" s="2">
        <f t="shared" si="229"/>
        <v>0</v>
      </c>
      <c r="U228" s="2">
        <f t="shared" si="230"/>
        <v>0</v>
      </c>
      <c r="V228" s="2">
        <f t="shared" si="231"/>
        <v>0</v>
      </c>
      <c r="W228" s="2">
        <f t="shared" si="232"/>
        <v>0</v>
      </c>
      <c r="X228" s="2">
        <f t="shared" si="253"/>
        <v>0</v>
      </c>
      <c r="Y228" s="2">
        <f t="shared" si="254"/>
        <v>0</v>
      </c>
      <c r="Z228" s="2"/>
      <c r="AA228" s="2">
        <v>86551701</v>
      </c>
      <c r="AB228" s="2">
        <f t="shared" si="233"/>
        <v>1231.93</v>
      </c>
      <c r="AC228" s="2">
        <f t="shared" si="255"/>
        <v>1231.93</v>
      </c>
      <c r="AD228" s="2">
        <f t="shared" si="256"/>
        <v>0</v>
      </c>
      <c r="AE228" s="2">
        <f t="shared" si="257"/>
        <v>0</v>
      </c>
      <c r="AF228" s="2">
        <f t="shared" si="258"/>
        <v>0</v>
      </c>
      <c r="AG228" s="2">
        <f t="shared" si="234"/>
        <v>0</v>
      </c>
      <c r="AH228" s="2">
        <f t="shared" si="259"/>
        <v>0</v>
      </c>
      <c r="AI228" s="2">
        <f t="shared" si="260"/>
        <v>0</v>
      </c>
      <c r="AJ228" s="2">
        <f t="shared" si="235"/>
        <v>0</v>
      </c>
      <c r="AK228" s="2">
        <v>1231.93</v>
      </c>
      <c r="AL228" s="2">
        <v>1231.93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109</v>
      </c>
      <c r="AU228" s="2">
        <v>61</v>
      </c>
      <c r="AV228" s="2">
        <v>1</v>
      </c>
      <c r="AW228" s="2">
        <v>1</v>
      </c>
      <c r="AX228" s="2"/>
      <c r="AY228" s="2"/>
      <c r="AZ228" s="2">
        <v>1</v>
      </c>
      <c r="BA228" s="2">
        <v>1</v>
      </c>
      <c r="BB228" s="2">
        <v>1</v>
      </c>
      <c r="BC228" s="2">
        <v>1</v>
      </c>
      <c r="BD228" s="2" t="s">
        <v>3</v>
      </c>
      <c r="BE228" s="2" t="s">
        <v>3</v>
      </c>
      <c r="BF228" s="2" t="s">
        <v>3</v>
      </c>
      <c r="BG228" s="2" t="s">
        <v>3</v>
      </c>
      <c r="BH228" s="2">
        <v>3</v>
      </c>
      <c r="BI228" s="2">
        <v>1</v>
      </c>
      <c r="BJ228" s="2" t="s">
        <v>3</v>
      </c>
      <c r="BK228" s="2"/>
      <c r="BL228" s="2"/>
      <c r="BM228" s="2">
        <v>23</v>
      </c>
      <c r="BN228" s="2">
        <v>0</v>
      </c>
      <c r="BO228" s="2" t="s">
        <v>3</v>
      </c>
      <c r="BP228" s="2">
        <v>0</v>
      </c>
      <c r="BQ228" s="2">
        <v>30</v>
      </c>
      <c r="BR228" s="2">
        <v>0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1</v>
      </c>
      <c r="BY228" s="2" t="s">
        <v>3</v>
      </c>
      <c r="BZ228" s="2">
        <v>109</v>
      </c>
      <c r="CA228" s="2">
        <v>61</v>
      </c>
      <c r="CB228" s="2" t="s">
        <v>3</v>
      </c>
      <c r="CC228" s="2"/>
      <c r="CD228" s="2"/>
      <c r="CE228" s="2">
        <v>1566</v>
      </c>
      <c r="CF228" s="2">
        <v>0</v>
      </c>
      <c r="CG228" s="2">
        <v>0</v>
      </c>
      <c r="CH228" s="2"/>
      <c r="CI228" s="2"/>
      <c r="CJ228" s="2"/>
      <c r="CK228" s="2"/>
      <c r="CL228" s="2"/>
      <c r="CM228" s="2">
        <v>0</v>
      </c>
      <c r="CN228" s="2" t="s">
        <v>3</v>
      </c>
      <c r="CO228" s="2">
        <v>0</v>
      </c>
      <c r="CP228" s="2">
        <f t="shared" si="236"/>
        <v>1231.93</v>
      </c>
      <c r="CQ228" s="2">
        <f t="shared" si="237"/>
        <v>1231.93</v>
      </c>
      <c r="CR228" s="2">
        <f t="shared" si="261"/>
        <v>0</v>
      </c>
      <c r="CS228" s="2">
        <f t="shared" si="262"/>
        <v>0</v>
      </c>
      <c r="CT228" s="2">
        <f t="shared" si="238"/>
        <v>0</v>
      </c>
      <c r="CU228" s="2">
        <f t="shared" si="239"/>
        <v>0</v>
      </c>
      <c r="CV228" s="2">
        <f t="shared" si="240"/>
        <v>0</v>
      </c>
      <c r="CW228" s="2">
        <f t="shared" si="241"/>
        <v>0</v>
      </c>
      <c r="CX228" s="2">
        <f t="shared" si="242"/>
        <v>0</v>
      </c>
      <c r="CY228" s="2">
        <f t="shared" si="263"/>
        <v>0</v>
      </c>
      <c r="CZ228" s="2">
        <f t="shared" si="264"/>
        <v>0</v>
      </c>
      <c r="DA228" s="2"/>
      <c r="DB228" s="2"/>
      <c r="DC228" s="2" t="s">
        <v>3</v>
      </c>
      <c r="DD228" s="2" t="s">
        <v>3</v>
      </c>
      <c r="DE228" s="2" t="s">
        <v>3</v>
      </c>
      <c r="DF228" s="2" t="s">
        <v>3</v>
      </c>
      <c r="DG228" s="2" t="s">
        <v>3</v>
      </c>
      <c r="DH228" s="2" t="s">
        <v>3</v>
      </c>
      <c r="DI228" s="2" t="s">
        <v>3</v>
      </c>
      <c r="DJ228" s="2" t="s">
        <v>3</v>
      </c>
      <c r="DK228" s="2" t="s">
        <v>3</v>
      </c>
      <c r="DL228" s="2" t="s">
        <v>3</v>
      </c>
      <c r="DM228" s="2" t="s">
        <v>3</v>
      </c>
      <c r="DN228" s="2">
        <v>0</v>
      </c>
      <c r="DO228" s="2">
        <v>0</v>
      </c>
      <c r="DP228" s="2">
        <v>1</v>
      </c>
      <c r="DQ228" s="2">
        <v>1</v>
      </c>
      <c r="DR228" s="2"/>
      <c r="DS228" s="2"/>
      <c r="DT228" s="2"/>
      <c r="DU228" s="2">
        <v>1010</v>
      </c>
      <c r="DV228" s="2" t="s">
        <v>35</v>
      </c>
      <c r="DW228" s="2" t="s">
        <v>35</v>
      </c>
      <c r="DX228" s="2">
        <v>1</v>
      </c>
      <c r="DY228" s="2"/>
      <c r="DZ228" s="2" t="s">
        <v>3</v>
      </c>
      <c r="EA228" s="2" t="s">
        <v>3</v>
      </c>
      <c r="EB228" s="2" t="s">
        <v>3</v>
      </c>
      <c r="EC228" s="2" t="s">
        <v>3</v>
      </c>
      <c r="ED228" s="2"/>
      <c r="EE228" s="2">
        <v>85635395</v>
      </c>
      <c r="EF228" s="2">
        <v>30</v>
      </c>
      <c r="EG228" s="2" t="s">
        <v>28</v>
      </c>
      <c r="EH228" s="2">
        <v>0</v>
      </c>
      <c r="EI228" s="2" t="s">
        <v>3</v>
      </c>
      <c r="EJ228" s="2">
        <v>1</v>
      </c>
      <c r="EK228" s="2">
        <v>23</v>
      </c>
      <c r="EL228" s="2" t="s">
        <v>29</v>
      </c>
      <c r="EM228" s="2" t="s">
        <v>30</v>
      </c>
      <c r="EN228" s="2"/>
      <c r="EO228" s="2" t="s">
        <v>3</v>
      </c>
      <c r="EP228" s="2"/>
      <c r="EQ228" s="2">
        <v>0</v>
      </c>
      <c r="ER228" s="2">
        <v>0</v>
      </c>
      <c r="ES228" s="2">
        <v>1231.93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>
        <v>0</v>
      </c>
      <c r="FR228" s="2">
        <v>0</v>
      </c>
      <c r="FS228" s="2">
        <v>0</v>
      </c>
      <c r="FT228" s="2"/>
      <c r="FU228" s="2"/>
      <c r="FV228" s="2"/>
      <c r="FW228" s="2"/>
      <c r="FX228" s="2">
        <v>109</v>
      </c>
      <c r="FY228" s="2">
        <v>61</v>
      </c>
      <c r="FZ228" s="2"/>
      <c r="GA228" s="2" t="s">
        <v>272</v>
      </c>
      <c r="GB228" s="2"/>
      <c r="GC228" s="2"/>
      <c r="GD228" s="2">
        <v>1</v>
      </c>
      <c r="GE228" s="2"/>
      <c r="GF228" s="2">
        <v>-980061017</v>
      </c>
      <c r="GG228" s="2">
        <v>2</v>
      </c>
      <c r="GH228" s="2">
        <v>4</v>
      </c>
      <c r="GI228" s="2">
        <v>-2</v>
      </c>
      <c r="GJ228" s="2">
        <v>0</v>
      </c>
      <c r="GK228" s="2">
        <v>0</v>
      </c>
      <c r="GL228" s="2">
        <f t="shared" si="243"/>
        <v>0</v>
      </c>
      <c r="GM228" s="2">
        <f t="shared" si="244"/>
        <v>1231.93</v>
      </c>
      <c r="GN228" s="2">
        <f t="shared" si="245"/>
        <v>1231.93</v>
      </c>
      <c r="GO228" s="2">
        <f t="shared" si="246"/>
        <v>0</v>
      </c>
      <c r="GP228" s="2">
        <f t="shared" si="247"/>
        <v>0</v>
      </c>
      <c r="GQ228" s="2"/>
      <c r="GR228" s="2">
        <v>0</v>
      </c>
      <c r="GS228" s="2">
        <v>2</v>
      </c>
      <c r="GT228" s="2">
        <v>0</v>
      </c>
      <c r="GU228" s="2" t="s">
        <v>3</v>
      </c>
      <c r="GV228" s="2">
        <f t="shared" si="248"/>
        <v>0</v>
      </c>
      <c r="GW228" s="2">
        <v>1</v>
      </c>
      <c r="GX228" s="2">
        <f t="shared" si="249"/>
        <v>0</v>
      </c>
      <c r="GY228" s="2"/>
      <c r="GZ228" s="2"/>
      <c r="HA228" s="2">
        <v>0</v>
      </c>
      <c r="HB228" s="2">
        <v>0</v>
      </c>
      <c r="HC228" s="2">
        <f t="shared" si="250"/>
        <v>0</v>
      </c>
      <c r="HD228" s="2"/>
      <c r="HE228" s="2" t="s">
        <v>37</v>
      </c>
      <c r="HF228" s="2" t="s">
        <v>38</v>
      </c>
      <c r="HG228" s="2"/>
      <c r="HH228" s="2"/>
      <c r="HI228" s="2"/>
      <c r="HJ228" s="2"/>
      <c r="HK228" s="2"/>
      <c r="HL228" s="2"/>
      <c r="HM228" s="2" t="s">
        <v>3</v>
      </c>
      <c r="HN228" s="2" t="s">
        <v>3</v>
      </c>
      <c r="HO228" s="2" t="s">
        <v>3</v>
      </c>
      <c r="HP228" s="2" t="s">
        <v>3</v>
      </c>
      <c r="HQ228" s="2" t="s">
        <v>3</v>
      </c>
      <c r="HR228" s="2"/>
      <c r="HS228" s="2">
        <v>0</v>
      </c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>
        <v>0</v>
      </c>
      <c r="IL228" s="2"/>
      <c r="IM228" s="2"/>
      <c r="IN228" s="2"/>
      <c r="IO228" s="2"/>
      <c r="IP228" s="2"/>
      <c r="IQ228" s="2"/>
      <c r="IR228" s="2"/>
      <c r="IS228" s="2"/>
      <c r="IT228" s="2"/>
      <c r="IU228" s="2"/>
    </row>
    <row r="229" spans="1:255" x14ac:dyDescent="0.25">
      <c r="A229" s="3">
        <v>18</v>
      </c>
      <c r="B229" s="3">
        <v>1</v>
      </c>
      <c r="C229" s="3">
        <v>418</v>
      </c>
      <c r="E229" s="3" t="s">
        <v>311</v>
      </c>
      <c r="F229" s="3" t="s">
        <v>270</v>
      </c>
      <c r="G229" s="3" t="s">
        <v>271</v>
      </c>
      <c r="H229" s="3" t="s">
        <v>35</v>
      </c>
      <c r="I229" s="3">
        <f>I225*J229</f>
        <v>1</v>
      </c>
      <c r="J229" s="3">
        <v>7.1428571428571423</v>
      </c>
      <c r="K229" s="3">
        <v>7.1428570000000002</v>
      </c>
      <c r="O229" s="3">
        <f t="shared" si="226"/>
        <v>12122.19</v>
      </c>
      <c r="P229" s="3">
        <f t="shared" si="227"/>
        <v>12122.19</v>
      </c>
      <c r="Q229" s="3">
        <f t="shared" si="251"/>
        <v>0</v>
      </c>
      <c r="R229" s="3">
        <f t="shared" si="252"/>
        <v>0</v>
      </c>
      <c r="S229" s="3">
        <f t="shared" si="228"/>
        <v>0</v>
      </c>
      <c r="T229" s="3">
        <f t="shared" si="229"/>
        <v>0</v>
      </c>
      <c r="U229" s="3">
        <f t="shared" si="230"/>
        <v>0</v>
      </c>
      <c r="V229" s="3">
        <f t="shared" si="231"/>
        <v>0</v>
      </c>
      <c r="W229" s="3">
        <f t="shared" si="232"/>
        <v>0</v>
      </c>
      <c r="X229" s="3">
        <f t="shared" si="253"/>
        <v>0</v>
      </c>
      <c r="Y229" s="3">
        <f t="shared" si="254"/>
        <v>0</v>
      </c>
      <c r="AA229" s="3">
        <v>86551703</v>
      </c>
      <c r="AB229" s="3">
        <f t="shared" si="233"/>
        <v>1231.93</v>
      </c>
      <c r="AC229" s="3">
        <f t="shared" si="255"/>
        <v>1231.93</v>
      </c>
      <c r="AD229" s="3">
        <f t="shared" si="256"/>
        <v>0</v>
      </c>
      <c r="AE229" s="3">
        <f t="shared" si="257"/>
        <v>0</v>
      </c>
      <c r="AF229" s="3">
        <f t="shared" si="258"/>
        <v>0</v>
      </c>
      <c r="AG229" s="3">
        <f t="shared" si="234"/>
        <v>0</v>
      </c>
      <c r="AH229" s="3">
        <f t="shared" si="259"/>
        <v>0</v>
      </c>
      <c r="AI229" s="3">
        <f t="shared" si="260"/>
        <v>0</v>
      </c>
      <c r="AJ229" s="3">
        <f t="shared" si="235"/>
        <v>0</v>
      </c>
      <c r="AK229" s="3">
        <v>1231.93</v>
      </c>
      <c r="AL229" s="3">
        <v>1231.93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109</v>
      </c>
      <c r="AU229" s="3">
        <v>61</v>
      </c>
      <c r="AV229" s="3">
        <v>1</v>
      </c>
      <c r="AW229" s="3">
        <v>1</v>
      </c>
      <c r="AZ229" s="3">
        <v>1</v>
      </c>
      <c r="BA229" s="3">
        <v>1</v>
      </c>
      <c r="BB229" s="3">
        <v>1</v>
      </c>
      <c r="BC229" s="3">
        <v>9.84</v>
      </c>
      <c r="BD229" s="3" t="s">
        <v>3</v>
      </c>
      <c r="BE229" s="3" t="s">
        <v>3</v>
      </c>
      <c r="BF229" s="3" t="s">
        <v>3</v>
      </c>
      <c r="BG229" s="3" t="s">
        <v>3</v>
      </c>
      <c r="BH229" s="3">
        <v>3</v>
      </c>
      <c r="BI229" s="3">
        <v>1</v>
      </c>
      <c r="BJ229" s="3" t="s">
        <v>3</v>
      </c>
      <c r="BM229" s="3">
        <v>23</v>
      </c>
      <c r="BN229" s="3">
        <v>0</v>
      </c>
      <c r="BO229" s="3" t="s">
        <v>3</v>
      </c>
      <c r="BP229" s="3">
        <v>0</v>
      </c>
      <c r="BQ229" s="3">
        <v>30</v>
      </c>
      <c r="BR229" s="3">
        <v>0</v>
      </c>
      <c r="BS229" s="3">
        <v>1</v>
      </c>
      <c r="BT229" s="3">
        <v>1</v>
      </c>
      <c r="BU229" s="3">
        <v>1</v>
      </c>
      <c r="BV229" s="3">
        <v>1</v>
      </c>
      <c r="BW229" s="3">
        <v>1</v>
      </c>
      <c r="BX229" s="3">
        <v>1</v>
      </c>
      <c r="BY229" s="3" t="s">
        <v>3</v>
      </c>
      <c r="BZ229" s="3">
        <v>109</v>
      </c>
      <c r="CA229" s="3">
        <v>61</v>
      </c>
      <c r="CB229" s="3" t="s">
        <v>3</v>
      </c>
      <c r="CE229" s="3">
        <v>1566</v>
      </c>
      <c r="CF229" s="3">
        <v>0</v>
      </c>
      <c r="CG229" s="3">
        <v>0</v>
      </c>
      <c r="CM229" s="3">
        <v>0</v>
      </c>
      <c r="CN229" s="3" t="s">
        <v>3</v>
      </c>
      <c r="CO229" s="3">
        <v>0</v>
      </c>
      <c r="CP229" s="3">
        <f t="shared" si="236"/>
        <v>12122.19</v>
      </c>
      <c r="CQ229" s="3">
        <f t="shared" si="237"/>
        <v>12122.19</v>
      </c>
      <c r="CR229" s="3">
        <f t="shared" si="261"/>
        <v>0</v>
      </c>
      <c r="CS229" s="3">
        <f t="shared" si="262"/>
        <v>0</v>
      </c>
      <c r="CT229" s="3">
        <f t="shared" si="238"/>
        <v>0</v>
      </c>
      <c r="CU229" s="3">
        <f t="shared" si="239"/>
        <v>0</v>
      </c>
      <c r="CV229" s="3">
        <f t="shared" si="240"/>
        <v>0</v>
      </c>
      <c r="CW229" s="3">
        <f t="shared" si="241"/>
        <v>0</v>
      </c>
      <c r="CX229" s="3">
        <f t="shared" si="242"/>
        <v>0</v>
      </c>
      <c r="CY229" s="3">
        <f t="shared" si="263"/>
        <v>0</v>
      </c>
      <c r="CZ229" s="3">
        <f t="shared" si="264"/>
        <v>0</v>
      </c>
      <c r="DC229" s="3" t="s">
        <v>3</v>
      </c>
      <c r="DD229" s="3" t="s">
        <v>3</v>
      </c>
      <c r="DE229" s="3" t="s">
        <v>3</v>
      </c>
      <c r="DF229" s="3" t="s">
        <v>3</v>
      </c>
      <c r="DG229" s="3" t="s">
        <v>3</v>
      </c>
      <c r="DH229" s="3" t="s">
        <v>3</v>
      </c>
      <c r="DI229" s="3" t="s">
        <v>3</v>
      </c>
      <c r="DJ229" s="3" t="s">
        <v>3</v>
      </c>
      <c r="DK229" s="3" t="s">
        <v>3</v>
      </c>
      <c r="DL229" s="3" t="s">
        <v>3</v>
      </c>
      <c r="DM229" s="3" t="s">
        <v>3</v>
      </c>
      <c r="DN229" s="3">
        <v>0</v>
      </c>
      <c r="DO229" s="3">
        <v>0</v>
      </c>
      <c r="DP229" s="3">
        <v>1</v>
      </c>
      <c r="DQ229" s="3">
        <v>1</v>
      </c>
      <c r="DU229" s="3">
        <v>1010</v>
      </c>
      <c r="DV229" s="3" t="s">
        <v>35</v>
      </c>
      <c r="DW229" s="3" t="s">
        <v>35</v>
      </c>
      <c r="DX229" s="3">
        <v>1</v>
      </c>
      <c r="DZ229" s="3" t="s">
        <v>3</v>
      </c>
      <c r="EA229" s="3" t="s">
        <v>3</v>
      </c>
      <c r="EB229" s="3" t="s">
        <v>3</v>
      </c>
      <c r="EC229" s="3" t="s">
        <v>3</v>
      </c>
      <c r="EE229" s="3">
        <v>85635395</v>
      </c>
      <c r="EF229" s="3">
        <v>30</v>
      </c>
      <c r="EG229" s="3" t="s">
        <v>28</v>
      </c>
      <c r="EH229" s="3">
        <v>0</v>
      </c>
      <c r="EI229" s="3" t="s">
        <v>3</v>
      </c>
      <c r="EJ229" s="3">
        <v>1</v>
      </c>
      <c r="EK229" s="3">
        <v>23</v>
      </c>
      <c r="EL229" s="3" t="s">
        <v>29</v>
      </c>
      <c r="EM229" s="3" t="s">
        <v>30</v>
      </c>
      <c r="EO229" s="3" t="s">
        <v>3</v>
      </c>
      <c r="EQ229" s="3">
        <v>0</v>
      </c>
      <c r="ER229" s="3">
        <v>1231.93</v>
      </c>
      <c r="ES229" s="3">
        <v>1231.93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Z229" s="3">
        <v>5</v>
      </c>
      <c r="FC229" s="3">
        <v>1</v>
      </c>
      <c r="FD229" s="3">
        <v>18</v>
      </c>
      <c r="FF229" s="3">
        <v>14499</v>
      </c>
      <c r="FQ229" s="3">
        <v>0</v>
      </c>
      <c r="FR229" s="3">
        <v>0</v>
      </c>
      <c r="FS229" s="3">
        <v>0</v>
      </c>
      <c r="FX229" s="3">
        <v>109</v>
      </c>
      <c r="FY229" s="3">
        <v>61</v>
      </c>
      <c r="GA229" s="3" t="s">
        <v>272</v>
      </c>
      <c r="GD229" s="3">
        <v>1</v>
      </c>
      <c r="GF229" s="3">
        <v>-980061017</v>
      </c>
      <c r="GG229" s="3">
        <v>2</v>
      </c>
      <c r="GH229" s="3">
        <v>3</v>
      </c>
      <c r="GI229" s="3">
        <v>5</v>
      </c>
      <c r="GJ229" s="3">
        <v>0</v>
      </c>
      <c r="GK229" s="3">
        <v>0</v>
      </c>
      <c r="GL229" s="3">
        <f t="shared" si="243"/>
        <v>0</v>
      </c>
      <c r="GM229" s="3">
        <f t="shared" si="244"/>
        <v>12122.19</v>
      </c>
      <c r="GN229" s="3">
        <f t="shared" si="245"/>
        <v>12122.19</v>
      </c>
      <c r="GO229" s="3">
        <f t="shared" si="246"/>
        <v>0</v>
      </c>
      <c r="GP229" s="3">
        <f t="shared" si="247"/>
        <v>0</v>
      </c>
      <c r="GR229" s="3">
        <v>1</v>
      </c>
      <c r="GS229" s="3">
        <v>1</v>
      </c>
      <c r="GT229" s="3">
        <v>0</v>
      </c>
      <c r="GU229" s="3" t="s">
        <v>3</v>
      </c>
      <c r="GV229" s="3">
        <f t="shared" si="248"/>
        <v>0</v>
      </c>
      <c r="GW229" s="3">
        <v>1</v>
      </c>
      <c r="GX229" s="3">
        <f t="shared" si="249"/>
        <v>0</v>
      </c>
      <c r="HA229" s="3">
        <v>0</v>
      </c>
      <c r="HB229" s="3">
        <v>0</v>
      </c>
      <c r="HC229" s="3">
        <f t="shared" si="250"/>
        <v>0</v>
      </c>
      <c r="HE229" s="3" t="s">
        <v>37</v>
      </c>
      <c r="HF229" s="3" t="s">
        <v>38</v>
      </c>
      <c r="HM229" s="3" t="s">
        <v>3</v>
      </c>
      <c r="HN229" s="3" t="s">
        <v>3</v>
      </c>
      <c r="HO229" s="3" t="s">
        <v>3</v>
      </c>
      <c r="HP229" s="3" t="s">
        <v>3</v>
      </c>
      <c r="HQ229" s="3" t="s">
        <v>3</v>
      </c>
      <c r="HS229" s="3">
        <v>0</v>
      </c>
      <c r="IK229" s="3">
        <v>0</v>
      </c>
    </row>
    <row r="230" spans="1:255" x14ac:dyDescent="0.25">
      <c r="A230" s="2">
        <v>18</v>
      </c>
      <c r="B230" s="2">
        <v>1</v>
      </c>
      <c r="C230" s="2">
        <v>400</v>
      </c>
      <c r="D230" s="2"/>
      <c r="E230" s="2" t="s">
        <v>312</v>
      </c>
      <c r="F230" s="2" t="s">
        <v>313</v>
      </c>
      <c r="G230" s="2" t="s">
        <v>314</v>
      </c>
      <c r="H230" s="2" t="s">
        <v>35</v>
      </c>
      <c r="I230" s="2">
        <f>I224*J230</f>
        <v>2</v>
      </c>
      <c r="J230" s="2">
        <v>14.285714285714285</v>
      </c>
      <c r="K230" s="2">
        <v>14.285714</v>
      </c>
      <c r="L230" s="2"/>
      <c r="M230" s="2"/>
      <c r="N230" s="2"/>
      <c r="O230" s="2">
        <f t="shared" si="226"/>
        <v>2753.76</v>
      </c>
      <c r="P230" s="2">
        <f t="shared" si="227"/>
        <v>2753.76</v>
      </c>
      <c r="Q230" s="2">
        <f t="shared" si="251"/>
        <v>0</v>
      </c>
      <c r="R230" s="2">
        <f t="shared" si="252"/>
        <v>0</v>
      </c>
      <c r="S230" s="2">
        <f t="shared" si="228"/>
        <v>0</v>
      </c>
      <c r="T230" s="2">
        <f t="shared" si="229"/>
        <v>0</v>
      </c>
      <c r="U230" s="2">
        <f t="shared" si="230"/>
        <v>0</v>
      </c>
      <c r="V230" s="2">
        <f t="shared" si="231"/>
        <v>0</v>
      </c>
      <c r="W230" s="2">
        <f t="shared" si="232"/>
        <v>0</v>
      </c>
      <c r="X230" s="2">
        <f t="shared" si="253"/>
        <v>0</v>
      </c>
      <c r="Y230" s="2">
        <f t="shared" si="254"/>
        <v>0</v>
      </c>
      <c r="Z230" s="2"/>
      <c r="AA230" s="2">
        <v>86551701</v>
      </c>
      <c r="AB230" s="2">
        <f t="shared" si="233"/>
        <v>1376.88</v>
      </c>
      <c r="AC230" s="2">
        <f t="shared" si="255"/>
        <v>1376.88</v>
      </c>
      <c r="AD230" s="2">
        <f t="shared" si="256"/>
        <v>0</v>
      </c>
      <c r="AE230" s="2">
        <f t="shared" si="257"/>
        <v>0</v>
      </c>
      <c r="AF230" s="2">
        <f t="shared" si="258"/>
        <v>0</v>
      </c>
      <c r="AG230" s="2">
        <f t="shared" si="234"/>
        <v>0</v>
      </c>
      <c r="AH230" s="2">
        <f t="shared" si="259"/>
        <v>0</v>
      </c>
      <c r="AI230" s="2">
        <f t="shared" si="260"/>
        <v>0</v>
      </c>
      <c r="AJ230" s="2">
        <f t="shared" si="235"/>
        <v>0</v>
      </c>
      <c r="AK230" s="2">
        <v>1376.88</v>
      </c>
      <c r="AL230" s="2">
        <v>1376.88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109</v>
      </c>
      <c r="AU230" s="2">
        <v>61</v>
      </c>
      <c r="AV230" s="2">
        <v>1</v>
      </c>
      <c r="AW230" s="2">
        <v>1</v>
      </c>
      <c r="AX230" s="2"/>
      <c r="AY230" s="2"/>
      <c r="AZ230" s="2">
        <v>1</v>
      </c>
      <c r="BA230" s="2">
        <v>1</v>
      </c>
      <c r="BB230" s="2">
        <v>1</v>
      </c>
      <c r="BC230" s="2">
        <v>1</v>
      </c>
      <c r="BD230" s="2" t="s">
        <v>3</v>
      </c>
      <c r="BE230" s="2" t="s">
        <v>3</v>
      </c>
      <c r="BF230" s="2" t="s">
        <v>3</v>
      </c>
      <c r="BG230" s="2" t="s">
        <v>3</v>
      </c>
      <c r="BH230" s="2">
        <v>3</v>
      </c>
      <c r="BI230" s="2">
        <v>1</v>
      </c>
      <c r="BJ230" s="2" t="s">
        <v>3</v>
      </c>
      <c r="BK230" s="2"/>
      <c r="BL230" s="2"/>
      <c r="BM230" s="2">
        <v>23</v>
      </c>
      <c r="BN230" s="2">
        <v>0</v>
      </c>
      <c r="BO230" s="2" t="s">
        <v>3</v>
      </c>
      <c r="BP230" s="2">
        <v>0</v>
      </c>
      <c r="BQ230" s="2">
        <v>30</v>
      </c>
      <c r="BR230" s="2">
        <v>0</v>
      </c>
      <c r="BS230" s="2">
        <v>1</v>
      </c>
      <c r="BT230" s="2">
        <v>1</v>
      </c>
      <c r="BU230" s="2">
        <v>1</v>
      </c>
      <c r="BV230" s="2">
        <v>1</v>
      </c>
      <c r="BW230" s="2">
        <v>1</v>
      </c>
      <c r="BX230" s="2">
        <v>1</v>
      </c>
      <c r="BY230" s="2" t="s">
        <v>3</v>
      </c>
      <c r="BZ230" s="2">
        <v>109</v>
      </c>
      <c r="CA230" s="2">
        <v>61</v>
      </c>
      <c r="CB230" s="2" t="s">
        <v>3</v>
      </c>
      <c r="CC230" s="2"/>
      <c r="CD230" s="2"/>
      <c r="CE230" s="2">
        <v>1566</v>
      </c>
      <c r="CF230" s="2">
        <v>0</v>
      </c>
      <c r="CG230" s="2">
        <v>0</v>
      </c>
      <c r="CH230" s="2"/>
      <c r="CI230" s="2"/>
      <c r="CJ230" s="2"/>
      <c r="CK230" s="2"/>
      <c r="CL230" s="2"/>
      <c r="CM230" s="2">
        <v>0</v>
      </c>
      <c r="CN230" s="2" t="s">
        <v>3</v>
      </c>
      <c r="CO230" s="2">
        <v>0</v>
      </c>
      <c r="CP230" s="2">
        <f t="shared" si="236"/>
        <v>2753.76</v>
      </c>
      <c r="CQ230" s="2">
        <f t="shared" si="237"/>
        <v>1376.88</v>
      </c>
      <c r="CR230" s="2">
        <f t="shared" si="261"/>
        <v>0</v>
      </c>
      <c r="CS230" s="2">
        <f t="shared" si="262"/>
        <v>0</v>
      </c>
      <c r="CT230" s="2">
        <f t="shared" si="238"/>
        <v>0</v>
      </c>
      <c r="CU230" s="2">
        <f t="shared" si="239"/>
        <v>0</v>
      </c>
      <c r="CV230" s="2">
        <f t="shared" si="240"/>
        <v>0</v>
      </c>
      <c r="CW230" s="2">
        <f t="shared" si="241"/>
        <v>0</v>
      </c>
      <c r="CX230" s="2">
        <f t="shared" si="242"/>
        <v>0</v>
      </c>
      <c r="CY230" s="2">
        <f t="shared" si="263"/>
        <v>0</v>
      </c>
      <c r="CZ230" s="2">
        <f t="shared" si="264"/>
        <v>0</v>
      </c>
      <c r="DA230" s="2"/>
      <c r="DB230" s="2"/>
      <c r="DC230" s="2" t="s">
        <v>3</v>
      </c>
      <c r="DD230" s="2" t="s">
        <v>3</v>
      </c>
      <c r="DE230" s="2" t="s">
        <v>3</v>
      </c>
      <c r="DF230" s="2" t="s">
        <v>3</v>
      </c>
      <c r="DG230" s="2" t="s">
        <v>3</v>
      </c>
      <c r="DH230" s="2" t="s">
        <v>3</v>
      </c>
      <c r="DI230" s="2" t="s">
        <v>3</v>
      </c>
      <c r="DJ230" s="2" t="s">
        <v>3</v>
      </c>
      <c r="DK230" s="2" t="s">
        <v>3</v>
      </c>
      <c r="DL230" s="2" t="s">
        <v>3</v>
      </c>
      <c r="DM230" s="2" t="s">
        <v>3</v>
      </c>
      <c r="DN230" s="2">
        <v>0</v>
      </c>
      <c r="DO230" s="2">
        <v>0</v>
      </c>
      <c r="DP230" s="2">
        <v>1</v>
      </c>
      <c r="DQ230" s="2">
        <v>1</v>
      </c>
      <c r="DR230" s="2"/>
      <c r="DS230" s="2"/>
      <c r="DT230" s="2"/>
      <c r="DU230" s="2">
        <v>1010</v>
      </c>
      <c r="DV230" s="2" t="s">
        <v>35</v>
      </c>
      <c r="DW230" s="2" t="s">
        <v>35</v>
      </c>
      <c r="DX230" s="2">
        <v>1</v>
      </c>
      <c r="DY230" s="2"/>
      <c r="DZ230" s="2" t="s">
        <v>3</v>
      </c>
      <c r="EA230" s="2" t="s">
        <v>3</v>
      </c>
      <c r="EB230" s="2" t="s">
        <v>3</v>
      </c>
      <c r="EC230" s="2" t="s">
        <v>3</v>
      </c>
      <c r="ED230" s="2"/>
      <c r="EE230" s="2">
        <v>85635395</v>
      </c>
      <c r="EF230" s="2">
        <v>30</v>
      </c>
      <c r="EG230" s="2" t="s">
        <v>28</v>
      </c>
      <c r="EH230" s="2">
        <v>0</v>
      </c>
      <c r="EI230" s="2" t="s">
        <v>3</v>
      </c>
      <c r="EJ230" s="2">
        <v>1</v>
      </c>
      <c r="EK230" s="2">
        <v>23</v>
      </c>
      <c r="EL230" s="2" t="s">
        <v>29</v>
      </c>
      <c r="EM230" s="2" t="s">
        <v>30</v>
      </c>
      <c r="EN230" s="2"/>
      <c r="EO230" s="2" t="s">
        <v>3</v>
      </c>
      <c r="EP230" s="2"/>
      <c r="EQ230" s="2">
        <v>0</v>
      </c>
      <c r="ER230" s="2">
        <v>0</v>
      </c>
      <c r="ES230" s="2">
        <v>1376.88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>
        <v>0</v>
      </c>
      <c r="FR230" s="2">
        <v>0</v>
      </c>
      <c r="FS230" s="2">
        <v>0</v>
      </c>
      <c r="FT230" s="2"/>
      <c r="FU230" s="2"/>
      <c r="FV230" s="2"/>
      <c r="FW230" s="2"/>
      <c r="FX230" s="2">
        <v>109</v>
      </c>
      <c r="FY230" s="2">
        <v>61</v>
      </c>
      <c r="FZ230" s="2"/>
      <c r="GA230" s="2" t="s">
        <v>315</v>
      </c>
      <c r="GB230" s="2"/>
      <c r="GC230" s="2"/>
      <c r="GD230" s="2">
        <v>1</v>
      </c>
      <c r="GE230" s="2"/>
      <c r="GF230" s="2">
        <v>-1277474782</v>
      </c>
      <c r="GG230" s="2">
        <v>2</v>
      </c>
      <c r="GH230" s="2">
        <v>4</v>
      </c>
      <c r="GI230" s="2">
        <v>-2</v>
      </c>
      <c r="GJ230" s="2">
        <v>0</v>
      </c>
      <c r="GK230" s="2">
        <v>0</v>
      </c>
      <c r="GL230" s="2">
        <f t="shared" si="243"/>
        <v>0</v>
      </c>
      <c r="GM230" s="2">
        <f t="shared" si="244"/>
        <v>2753.76</v>
      </c>
      <c r="GN230" s="2">
        <f t="shared" si="245"/>
        <v>2753.76</v>
      </c>
      <c r="GO230" s="2">
        <f t="shared" si="246"/>
        <v>0</v>
      </c>
      <c r="GP230" s="2">
        <f t="shared" si="247"/>
        <v>0</v>
      </c>
      <c r="GQ230" s="2"/>
      <c r="GR230" s="2">
        <v>0</v>
      </c>
      <c r="GS230" s="2">
        <v>2</v>
      </c>
      <c r="GT230" s="2">
        <v>0</v>
      </c>
      <c r="GU230" s="2" t="s">
        <v>3</v>
      </c>
      <c r="GV230" s="2">
        <f t="shared" si="248"/>
        <v>0</v>
      </c>
      <c r="GW230" s="2">
        <v>1</v>
      </c>
      <c r="GX230" s="2">
        <f t="shared" si="249"/>
        <v>0</v>
      </c>
      <c r="GY230" s="2"/>
      <c r="GZ230" s="2"/>
      <c r="HA230" s="2">
        <v>0</v>
      </c>
      <c r="HB230" s="2">
        <v>0</v>
      </c>
      <c r="HC230" s="2">
        <f t="shared" si="250"/>
        <v>0</v>
      </c>
      <c r="HD230" s="2"/>
      <c r="HE230" s="2" t="s">
        <v>37</v>
      </c>
      <c r="HF230" s="2" t="s">
        <v>38</v>
      </c>
      <c r="HG230" s="2"/>
      <c r="HH230" s="2"/>
      <c r="HI230" s="2"/>
      <c r="HJ230" s="2"/>
      <c r="HK230" s="2"/>
      <c r="HL230" s="2"/>
      <c r="HM230" s="2" t="s">
        <v>3</v>
      </c>
      <c r="HN230" s="2" t="s">
        <v>3</v>
      </c>
      <c r="HO230" s="2" t="s">
        <v>3</v>
      </c>
      <c r="HP230" s="2" t="s">
        <v>3</v>
      </c>
      <c r="HQ230" s="2" t="s">
        <v>3</v>
      </c>
      <c r="HR230" s="2"/>
      <c r="HS230" s="2">
        <v>0</v>
      </c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>
        <v>0</v>
      </c>
      <c r="IL230" s="2"/>
      <c r="IM230" s="2"/>
      <c r="IN230" s="2"/>
      <c r="IO230" s="2"/>
      <c r="IP230" s="2"/>
      <c r="IQ230" s="2"/>
      <c r="IR230" s="2"/>
      <c r="IS230" s="2"/>
      <c r="IT230" s="2"/>
      <c r="IU230" s="2"/>
    </row>
    <row r="231" spans="1:255" x14ac:dyDescent="0.25">
      <c r="A231" s="3">
        <v>18</v>
      </c>
      <c r="B231" s="3">
        <v>1</v>
      </c>
      <c r="C231" s="3">
        <v>419</v>
      </c>
      <c r="E231" s="3" t="s">
        <v>312</v>
      </c>
      <c r="F231" s="3" t="s">
        <v>313</v>
      </c>
      <c r="G231" s="3" t="s">
        <v>314</v>
      </c>
      <c r="H231" s="3" t="s">
        <v>35</v>
      </c>
      <c r="I231" s="3">
        <f>I225*J231</f>
        <v>2</v>
      </c>
      <c r="J231" s="3">
        <v>14.285714285714285</v>
      </c>
      <c r="K231" s="3">
        <v>14.285714</v>
      </c>
      <c r="O231" s="3">
        <f t="shared" si="226"/>
        <v>27097</v>
      </c>
      <c r="P231" s="3">
        <f t="shared" si="227"/>
        <v>27097</v>
      </c>
      <c r="Q231" s="3">
        <f t="shared" si="251"/>
        <v>0</v>
      </c>
      <c r="R231" s="3">
        <f t="shared" si="252"/>
        <v>0</v>
      </c>
      <c r="S231" s="3">
        <f t="shared" si="228"/>
        <v>0</v>
      </c>
      <c r="T231" s="3">
        <f t="shared" si="229"/>
        <v>0</v>
      </c>
      <c r="U231" s="3">
        <f t="shared" si="230"/>
        <v>0</v>
      </c>
      <c r="V231" s="3">
        <f t="shared" si="231"/>
        <v>0</v>
      </c>
      <c r="W231" s="3">
        <f t="shared" si="232"/>
        <v>0</v>
      </c>
      <c r="X231" s="3">
        <f t="shared" si="253"/>
        <v>0</v>
      </c>
      <c r="Y231" s="3">
        <f t="shared" si="254"/>
        <v>0</v>
      </c>
      <c r="AA231" s="3">
        <v>86551703</v>
      </c>
      <c r="AB231" s="3">
        <f t="shared" si="233"/>
        <v>1376.88</v>
      </c>
      <c r="AC231" s="3">
        <f t="shared" si="255"/>
        <v>1376.88</v>
      </c>
      <c r="AD231" s="3">
        <f t="shared" si="256"/>
        <v>0</v>
      </c>
      <c r="AE231" s="3">
        <f t="shared" si="257"/>
        <v>0</v>
      </c>
      <c r="AF231" s="3">
        <f t="shared" si="258"/>
        <v>0</v>
      </c>
      <c r="AG231" s="3">
        <f t="shared" si="234"/>
        <v>0</v>
      </c>
      <c r="AH231" s="3">
        <f t="shared" si="259"/>
        <v>0</v>
      </c>
      <c r="AI231" s="3">
        <f t="shared" si="260"/>
        <v>0</v>
      </c>
      <c r="AJ231" s="3">
        <f t="shared" si="235"/>
        <v>0</v>
      </c>
      <c r="AK231" s="3">
        <v>1376.88</v>
      </c>
      <c r="AL231" s="3">
        <v>1376.88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109</v>
      </c>
      <c r="AU231" s="3">
        <v>61</v>
      </c>
      <c r="AV231" s="3">
        <v>1</v>
      </c>
      <c r="AW231" s="3">
        <v>1</v>
      </c>
      <c r="AZ231" s="3">
        <v>1</v>
      </c>
      <c r="BA231" s="3">
        <v>1</v>
      </c>
      <c r="BB231" s="3">
        <v>1</v>
      </c>
      <c r="BC231" s="3">
        <v>9.84</v>
      </c>
      <c r="BD231" s="3" t="s">
        <v>3</v>
      </c>
      <c r="BE231" s="3" t="s">
        <v>3</v>
      </c>
      <c r="BF231" s="3" t="s">
        <v>3</v>
      </c>
      <c r="BG231" s="3" t="s">
        <v>3</v>
      </c>
      <c r="BH231" s="3">
        <v>3</v>
      </c>
      <c r="BI231" s="3">
        <v>1</v>
      </c>
      <c r="BJ231" s="3" t="s">
        <v>3</v>
      </c>
      <c r="BM231" s="3">
        <v>23</v>
      </c>
      <c r="BN231" s="3">
        <v>0</v>
      </c>
      <c r="BO231" s="3" t="s">
        <v>3</v>
      </c>
      <c r="BP231" s="3">
        <v>0</v>
      </c>
      <c r="BQ231" s="3">
        <v>30</v>
      </c>
      <c r="BR231" s="3">
        <v>0</v>
      </c>
      <c r="BS231" s="3">
        <v>1</v>
      </c>
      <c r="BT231" s="3">
        <v>1</v>
      </c>
      <c r="BU231" s="3">
        <v>1</v>
      </c>
      <c r="BV231" s="3">
        <v>1</v>
      </c>
      <c r="BW231" s="3">
        <v>1</v>
      </c>
      <c r="BX231" s="3">
        <v>1</v>
      </c>
      <c r="BY231" s="3" t="s">
        <v>3</v>
      </c>
      <c r="BZ231" s="3">
        <v>109</v>
      </c>
      <c r="CA231" s="3">
        <v>61</v>
      </c>
      <c r="CB231" s="3" t="s">
        <v>3</v>
      </c>
      <c r="CE231" s="3">
        <v>1566</v>
      </c>
      <c r="CF231" s="3">
        <v>0</v>
      </c>
      <c r="CG231" s="3">
        <v>0</v>
      </c>
      <c r="CM231" s="3">
        <v>0</v>
      </c>
      <c r="CN231" s="3" t="s">
        <v>3</v>
      </c>
      <c r="CO231" s="3">
        <v>0</v>
      </c>
      <c r="CP231" s="3">
        <f t="shared" si="236"/>
        <v>27097</v>
      </c>
      <c r="CQ231" s="3">
        <f t="shared" si="237"/>
        <v>13548.5</v>
      </c>
      <c r="CR231" s="3">
        <f t="shared" si="261"/>
        <v>0</v>
      </c>
      <c r="CS231" s="3">
        <f t="shared" si="262"/>
        <v>0</v>
      </c>
      <c r="CT231" s="3">
        <f t="shared" si="238"/>
        <v>0</v>
      </c>
      <c r="CU231" s="3">
        <f t="shared" si="239"/>
        <v>0</v>
      </c>
      <c r="CV231" s="3">
        <f t="shared" si="240"/>
        <v>0</v>
      </c>
      <c r="CW231" s="3">
        <f t="shared" si="241"/>
        <v>0</v>
      </c>
      <c r="CX231" s="3">
        <f t="shared" si="242"/>
        <v>0</v>
      </c>
      <c r="CY231" s="3">
        <f t="shared" si="263"/>
        <v>0</v>
      </c>
      <c r="CZ231" s="3">
        <f t="shared" si="264"/>
        <v>0</v>
      </c>
      <c r="DC231" s="3" t="s">
        <v>3</v>
      </c>
      <c r="DD231" s="3" t="s">
        <v>3</v>
      </c>
      <c r="DE231" s="3" t="s">
        <v>3</v>
      </c>
      <c r="DF231" s="3" t="s">
        <v>3</v>
      </c>
      <c r="DG231" s="3" t="s">
        <v>3</v>
      </c>
      <c r="DH231" s="3" t="s">
        <v>3</v>
      </c>
      <c r="DI231" s="3" t="s">
        <v>3</v>
      </c>
      <c r="DJ231" s="3" t="s">
        <v>3</v>
      </c>
      <c r="DK231" s="3" t="s">
        <v>3</v>
      </c>
      <c r="DL231" s="3" t="s">
        <v>3</v>
      </c>
      <c r="DM231" s="3" t="s">
        <v>3</v>
      </c>
      <c r="DN231" s="3">
        <v>0</v>
      </c>
      <c r="DO231" s="3">
        <v>0</v>
      </c>
      <c r="DP231" s="3">
        <v>1</v>
      </c>
      <c r="DQ231" s="3">
        <v>1</v>
      </c>
      <c r="DU231" s="3">
        <v>1010</v>
      </c>
      <c r="DV231" s="3" t="s">
        <v>35</v>
      </c>
      <c r="DW231" s="3" t="s">
        <v>35</v>
      </c>
      <c r="DX231" s="3">
        <v>1</v>
      </c>
      <c r="DZ231" s="3" t="s">
        <v>3</v>
      </c>
      <c r="EA231" s="3" t="s">
        <v>3</v>
      </c>
      <c r="EB231" s="3" t="s">
        <v>3</v>
      </c>
      <c r="EC231" s="3" t="s">
        <v>3</v>
      </c>
      <c r="EE231" s="3">
        <v>85635395</v>
      </c>
      <c r="EF231" s="3">
        <v>30</v>
      </c>
      <c r="EG231" s="3" t="s">
        <v>28</v>
      </c>
      <c r="EH231" s="3">
        <v>0</v>
      </c>
      <c r="EI231" s="3" t="s">
        <v>3</v>
      </c>
      <c r="EJ231" s="3">
        <v>1</v>
      </c>
      <c r="EK231" s="3">
        <v>23</v>
      </c>
      <c r="EL231" s="3" t="s">
        <v>29</v>
      </c>
      <c r="EM231" s="3" t="s">
        <v>30</v>
      </c>
      <c r="EO231" s="3" t="s">
        <v>3</v>
      </c>
      <c r="EQ231" s="3">
        <v>0</v>
      </c>
      <c r="ER231" s="3">
        <v>1376.88</v>
      </c>
      <c r="ES231" s="3">
        <v>1376.88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Z231" s="3">
        <v>5</v>
      </c>
      <c r="FC231" s="3">
        <v>1</v>
      </c>
      <c r="FD231" s="3">
        <v>18</v>
      </c>
      <c r="FF231" s="3">
        <v>16205</v>
      </c>
      <c r="FQ231" s="3">
        <v>0</v>
      </c>
      <c r="FR231" s="3">
        <v>0</v>
      </c>
      <c r="FS231" s="3">
        <v>0</v>
      </c>
      <c r="FX231" s="3">
        <v>109</v>
      </c>
      <c r="FY231" s="3">
        <v>61</v>
      </c>
      <c r="GA231" s="3" t="s">
        <v>315</v>
      </c>
      <c r="GD231" s="3">
        <v>1</v>
      </c>
      <c r="GF231" s="3">
        <v>-1277474782</v>
      </c>
      <c r="GG231" s="3">
        <v>2</v>
      </c>
      <c r="GH231" s="3">
        <v>3</v>
      </c>
      <c r="GI231" s="3">
        <v>5</v>
      </c>
      <c r="GJ231" s="3">
        <v>0</v>
      </c>
      <c r="GK231" s="3">
        <v>0</v>
      </c>
      <c r="GL231" s="3">
        <f t="shared" si="243"/>
        <v>0</v>
      </c>
      <c r="GM231" s="3">
        <f t="shared" si="244"/>
        <v>27097</v>
      </c>
      <c r="GN231" s="3">
        <f t="shared" si="245"/>
        <v>27097</v>
      </c>
      <c r="GO231" s="3">
        <f t="shared" si="246"/>
        <v>0</v>
      </c>
      <c r="GP231" s="3">
        <f t="shared" si="247"/>
        <v>0</v>
      </c>
      <c r="GR231" s="3">
        <v>1</v>
      </c>
      <c r="GS231" s="3">
        <v>1</v>
      </c>
      <c r="GT231" s="3">
        <v>0</v>
      </c>
      <c r="GU231" s="3" t="s">
        <v>3</v>
      </c>
      <c r="GV231" s="3">
        <f t="shared" si="248"/>
        <v>0</v>
      </c>
      <c r="GW231" s="3">
        <v>1</v>
      </c>
      <c r="GX231" s="3">
        <f t="shared" si="249"/>
        <v>0</v>
      </c>
      <c r="HA231" s="3">
        <v>0</v>
      </c>
      <c r="HB231" s="3">
        <v>0</v>
      </c>
      <c r="HC231" s="3">
        <f t="shared" si="250"/>
        <v>0</v>
      </c>
      <c r="HE231" s="3" t="s">
        <v>37</v>
      </c>
      <c r="HF231" s="3" t="s">
        <v>38</v>
      </c>
      <c r="HM231" s="3" t="s">
        <v>3</v>
      </c>
      <c r="HN231" s="3" t="s">
        <v>3</v>
      </c>
      <c r="HO231" s="3" t="s">
        <v>3</v>
      </c>
      <c r="HP231" s="3" t="s">
        <v>3</v>
      </c>
      <c r="HQ231" s="3" t="s">
        <v>3</v>
      </c>
      <c r="HS231" s="3">
        <v>0</v>
      </c>
      <c r="IK231" s="3">
        <v>0</v>
      </c>
    </row>
    <row r="232" spans="1:255" x14ac:dyDescent="0.25">
      <c r="A232" s="2">
        <v>18</v>
      </c>
      <c r="B232" s="2">
        <v>1</v>
      </c>
      <c r="C232" s="2">
        <v>401</v>
      </c>
      <c r="D232" s="2"/>
      <c r="E232" s="2" t="s">
        <v>316</v>
      </c>
      <c r="F232" s="2" t="s">
        <v>286</v>
      </c>
      <c r="G232" s="2" t="s">
        <v>287</v>
      </c>
      <c r="H232" s="2" t="s">
        <v>35</v>
      </c>
      <c r="I232" s="2">
        <f>I224*J232</f>
        <v>2</v>
      </c>
      <c r="J232" s="2">
        <v>14.285714285714285</v>
      </c>
      <c r="K232" s="2">
        <v>14.285714</v>
      </c>
      <c r="L232" s="2"/>
      <c r="M232" s="2"/>
      <c r="N232" s="2"/>
      <c r="O232" s="2">
        <f t="shared" si="226"/>
        <v>3623.46</v>
      </c>
      <c r="P232" s="2">
        <f t="shared" si="227"/>
        <v>3623.46</v>
      </c>
      <c r="Q232" s="2">
        <f t="shared" si="251"/>
        <v>0</v>
      </c>
      <c r="R232" s="2">
        <f t="shared" si="252"/>
        <v>0</v>
      </c>
      <c r="S232" s="2">
        <f t="shared" si="228"/>
        <v>0</v>
      </c>
      <c r="T232" s="2">
        <f t="shared" si="229"/>
        <v>0</v>
      </c>
      <c r="U232" s="2">
        <f t="shared" si="230"/>
        <v>0</v>
      </c>
      <c r="V232" s="2">
        <f t="shared" si="231"/>
        <v>0</v>
      </c>
      <c r="W232" s="2">
        <f t="shared" si="232"/>
        <v>0</v>
      </c>
      <c r="X232" s="2">
        <f t="shared" si="253"/>
        <v>0</v>
      </c>
      <c r="Y232" s="2">
        <f t="shared" si="254"/>
        <v>0</v>
      </c>
      <c r="Z232" s="2"/>
      <c r="AA232" s="2">
        <v>86551701</v>
      </c>
      <c r="AB232" s="2">
        <f t="shared" si="233"/>
        <v>1811.73</v>
      </c>
      <c r="AC232" s="2">
        <f t="shared" si="255"/>
        <v>1811.73</v>
      </c>
      <c r="AD232" s="2">
        <f t="shared" si="256"/>
        <v>0</v>
      </c>
      <c r="AE232" s="2">
        <f t="shared" si="257"/>
        <v>0</v>
      </c>
      <c r="AF232" s="2">
        <f t="shared" si="258"/>
        <v>0</v>
      </c>
      <c r="AG232" s="2">
        <f t="shared" si="234"/>
        <v>0</v>
      </c>
      <c r="AH232" s="2">
        <f t="shared" si="259"/>
        <v>0</v>
      </c>
      <c r="AI232" s="2">
        <f t="shared" si="260"/>
        <v>0</v>
      </c>
      <c r="AJ232" s="2">
        <f t="shared" si="235"/>
        <v>0</v>
      </c>
      <c r="AK232" s="2">
        <v>1811.73</v>
      </c>
      <c r="AL232" s="2">
        <v>1811.73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109</v>
      </c>
      <c r="AU232" s="2">
        <v>61</v>
      </c>
      <c r="AV232" s="2">
        <v>1</v>
      </c>
      <c r="AW232" s="2">
        <v>1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3</v>
      </c>
      <c r="BI232" s="2">
        <v>1</v>
      </c>
      <c r="BJ232" s="2" t="s">
        <v>3</v>
      </c>
      <c r="BK232" s="2"/>
      <c r="BL232" s="2"/>
      <c r="BM232" s="2">
        <v>23</v>
      </c>
      <c r="BN232" s="2">
        <v>0</v>
      </c>
      <c r="BO232" s="2" t="s">
        <v>3</v>
      </c>
      <c r="BP232" s="2">
        <v>0</v>
      </c>
      <c r="BQ232" s="2">
        <v>30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109</v>
      </c>
      <c r="CA232" s="2">
        <v>61</v>
      </c>
      <c r="CB232" s="2" t="s">
        <v>3</v>
      </c>
      <c r="CC232" s="2"/>
      <c r="CD232" s="2"/>
      <c r="CE232" s="2">
        <v>1566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3</v>
      </c>
      <c r="CO232" s="2">
        <v>0</v>
      </c>
      <c r="CP232" s="2">
        <f t="shared" si="236"/>
        <v>3623.46</v>
      </c>
      <c r="CQ232" s="2">
        <f t="shared" si="237"/>
        <v>1811.73</v>
      </c>
      <c r="CR232" s="2">
        <f t="shared" si="261"/>
        <v>0</v>
      </c>
      <c r="CS232" s="2">
        <f t="shared" si="262"/>
        <v>0</v>
      </c>
      <c r="CT232" s="2">
        <f t="shared" si="238"/>
        <v>0</v>
      </c>
      <c r="CU232" s="2">
        <f t="shared" si="239"/>
        <v>0</v>
      </c>
      <c r="CV232" s="2">
        <f t="shared" si="240"/>
        <v>0</v>
      </c>
      <c r="CW232" s="2">
        <f t="shared" si="241"/>
        <v>0</v>
      </c>
      <c r="CX232" s="2">
        <f t="shared" si="242"/>
        <v>0</v>
      </c>
      <c r="CY232" s="2">
        <f t="shared" si="263"/>
        <v>0</v>
      </c>
      <c r="CZ232" s="2">
        <f t="shared" si="264"/>
        <v>0</v>
      </c>
      <c r="DA232" s="2"/>
      <c r="DB232" s="2"/>
      <c r="DC232" s="2" t="s">
        <v>3</v>
      </c>
      <c r="DD232" s="2" t="s">
        <v>3</v>
      </c>
      <c r="DE232" s="2" t="s">
        <v>3</v>
      </c>
      <c r="DF232" s="2" t="s">
        <v>3</v>
      </c>
      <c r="DG232" s="2" t="s">
        <v>3</v>
      </c>
      <c r="DH232" s="2" t="s">
        <v>3</v>
      </c>
      <c r="DI232" s="2" t="s">
        <v>3</v>
      </c>
      <c r="DJ232" s="2" t="s">
        <v>3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1010</v>
      </c>
      <c r="DV232" s="2" t="s">
        <v>35</v>
      </c>
      <c r="DW232" s="2" t="s">
        <v>35</v>
      </c>
      <c r="DX232" s="2">
        <v>1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85635395</v>
      </c>
      <c r="EF232" s="2">
        <v>30</v>
      </c>
      <c r="EG232" s="2" t="s">
        <v>28</v>
      </c>
      <c r="EH232" s="2">
        <v>0</v>
      </c>
      <c r="EI232" s="2" t="s">
        <v>3</v>
      </c>
      <c r="EJ232" s="2">
        <v>1</v>
      </c>
      <c r="EK232" s="2">
        <v>23</v>
      </c>
      <c r="EL232" s="2" t="s">
        <v>29</v>
      </c>
      <c r="EM232" s="2" t="s">
        <v>30</v>
      </c>
      <c r="EN232" s="2"/>
      <c r="EO232" s="2" t="s">
        <v>3</v>
      </c>
      <c r="EP232" s="2"/>
      <c r="EQ232" s="2">
        <v>0</v>
      </c>
      <c r="ER232" s="2">
        <v>0</v>
      </c>
      <c r="ES232" s="2">
        <v>1811.73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109</v>
      </c>
      <c r="FY232" s="2">
        <v>61</v>
      </c>
      <c r="FZ232" s="2"/>
      <c r="GA232" s="2" t="s">
        <v>288</v>
      </c>
      <c r="GB232" s="2"/>
      <c r="GC232" s="2"/>
      <c r="GD232" s="2">
        <v>1</v>
      </c>
      <c r="GE232" s="2"/>
      <c r="GF232" s="2">
        <v>1966274624</v>
      </c>
      <c r="GG232" s="2">
        <v>2</v>
      </c>
      <c r="GH232" s="2">
        <v>4</v>
      </c>
      <c r="GI232" s="2">
        <v>-2</v>
      </c>
      <c r="GJ232" s="2">
        <v>0</v>
      </c>
      <c r="GK232" s="2">
        <v>0</v>
      </c>
      <c r="GL232" s="2">
        <f t="shared" si="243"/>
        <v>0</v>
      </c>
      <c r="GM232" s="2">
        <f t="shared" si="244"/>
        <v>3623.46</v>
      </c>
      <c r="GN232" s="2">
        <f t="shared" si="245"/>
        <v>3623.46</v>
      </c>
      <c r="GO232" s="2">
        <f t="shared" si="246"/>
        <v>0</v>
      </c>
      <c r="GP232" s="2">
        <f t="shared" si="247"/>
        <v>0</v>
      </c>
      <c r="GQ232" s="2"/>
      <c r="GR232" s="2">
        <v>0</v>
      </c>
      <c r="GS232" s="2">
        <v>2</v>
      </c>
      <c r="GT232" s="2">
        <v>0</v>
      </c>
      <c r="GU232" s="2" t="s">
        <v>3</v>
      </c>
      <c r="GV232" s="2">
        <f t="shared" si="248"/>
        <v>0</v>
      </c>
      <c r="GW232" s="2">
        <v>1</v>
      </c>
      <c r="GX232" s="2">
        <f t="shared" si="249"/>
        <v>0</v>
      </c>
      <c r="GY232" s="2"/>
      <c r="GZ232" s="2"/>
      <c r="HA232" s="2">
        <v>0</v>
      </c>
      <c r="HB232" s="2">
        <v>0</v>
      </c>
      <c r="HC232" s="2">
        <f t="shared" si="250"/>
        <v>0</v>
      </c>
      <c r="HD232" s="2"/>
      <c r="HE232" s="2" t="s">
        <v>37</v>
      </c>
      <c r="HF232" s="2" t="s">
        <v>38</v>
      </c>
      <c r="HG232" s="2"/>
      <c r="HH232" s="2"/>
      <c r="HI232" s="2"/>
      <c r="HJ232" s="2"/>
      <c r="HK232" s="2"/>
      <c r="HL232" s="2"/>
      <c r="HM232" s="2" t="s">
        <v>3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5">
      <c r="A233" s="3">
        <v>18</v>
      </c>
      <c r="B233" s="3">
        <v>1</v>
      </c>
      <c r="C233" s="3">
        <v>420</v>
      </c>
      <c r="E233" s="3" t="s">
        <v>316</v>
      </c>
      <c r="F233" s="3" t="s">
        <v>286</v>
      </c>
      <c r="G233" s="3" t="s">
        <v>287</v>
      </c>
      <c r="H233" s="3" t="s">
        <v>35</v>
      </c>
      <c r="I233" s="3">
        <f>I225*J233</f>
        <v>2</v>
      </c>
      <c r="J233" s="3">
        <v>14.285714285714285</v>
      </c>
      <c r="K233" s="3">
        <v>14.285714</v>
      </c>
      <c r="O233" s="3">
        <f t="shared" si="226"/>
        <v>35654.85</v>
      </c>
      <c r="P233" s="3">
        <f t="shared" si="227"/>
        <v>35654.85</v>
      </c>
      <c r="Q233" s="3">
        <f t="shared" si="251"/>
        <v>0</v>
      </c>
      <c r="R233" s="3">
        <f t="shared" si="252"/>
        <v>0</v>
      </c>
      <c r="S233" s="3">
        <f t="shared" si="228"/>
        <v>0</v>
      </c>
      <c r="T233" s="3">
        <f t="shared" si="229"/>
        <v>0</v>
      </c>
      <c r="U233" s="3">
        <f t="shared" si="230"/>
        <v>0</v>
      </c>
      <c r="V233" s="3">
        <f t="shared" si="231"/>
        <v>0</v>
      </c>
      <c r="W233" s="3">
        <f t="shared" si="232"/>
        <v>0</v>
      </c>
      <c r="X233" s="3">
        <f t="shared" si="253"/>
        <v>0</v>
      </c>
      <c r="Y233" s="3">
        <f t="shared" si="254"/>
        <v>0</v>
      </c>
      <c r="AA233" s="3">
        <v>86551703</v>
      </c>
      <c r="AB233" s="3">
        <f t="shared" si="233"/>
        <v>1811.73</v>
      </c>
      <c r="AC233" s="3">
        <f t="shared" si="255"/>
        <v>1811.73</v>
      </c>
      <c r="AD233" s="3">
        <f t="shared" si="256"/>
        <v>0</v>
      </c>
      <c r="AE233" s="3">
        <f t="shared" si="257"/>
        <v>0</v>
      </c>
      <c r="AF233" s="3">
        <f t="shared" si="258"/>
        <v>0</v>
      </c>
      <c r="AG233" s="3">
        <f t="shared" si="234"/>
        <v>0</v>
      </c>
      <c r="AH233" s="3">
        <f t="shared" si="259"/>
        <v>0</v>
      </c>
      <c r="AI233" s="3">
        <f t="shared" si="260"/>
        <v>0</v>
      </c>
      <c r="AJ233" s="3">
        <f t="shared" si="235"/>
        <v>0</v>
      </c>
      <c r="AK233" s="3">
        <v>1811.73</v>
      </c>
      <c r="AL233" s="3">
        <v>1811.73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109</v>
      </c>
      <c r="AU233" s="3">
        <v>61</v>
      </c>
      <c r="AV233" s="3">
        <v>1</v>
      </c>
      <c r="AW233" s="3">
        <v>1</v>
      </c>
      <c r="AZ233" s="3">
        <v>1</v>
      </c>
      <c r="BA233" s="3">
        <v>1</v>
      </c>
      <c r="BB233" s="3">
        <v>1</v>
      </c>
      <c r="BC233" s="3">
        <v>9.84</v>
      </c>
      <c r="BD233" s="3" t="s">
        <v>3</v>
      </c>
      <c r="BE233" s="3" t="s">
        <v>3</v>
      </c>
      <c r="BF233" s="3" t="s">
        <v>3</v>
      </c>
      <c r="BG233" s="3" t="s">
        <v>3</v>
      </c>
      <c r="BH233" s="3">
        <v>3</v>
      </c>
      <c r="BI233" s="3">
        <v>1</v>
      </c>
      <c r="BJ233" s="3" t="s">
        <v>3</v>
      </c>
      <c r="BM233" s="3">
        <v>23</v>
      </c>
      <c r="BN233" s="3">
        <v>0</v>
      </c>
      <c r="BO233" s="3" t="s">
        <v>3</v>
      </c>
      <c r="BP233" s="3">
        <v>0</v>
      </c>
      <c r="BQ233" s="3">
        <v>30</v>
      </c>
      <c r="BR233" s="3">
        <v>0</v>
      </c>
      <c r="BS233" s="3">
        <v>1</v>
      </c>
      <c r="BT233" s="3">
        <v>1</v>
      </c>
      <c r="BU233" s="3">
        <v>1</v>
      </c>
      <c r="BV233" s="3">
        <v>1</v>
      </c>
      <c r="BW233" s="3">
        <v>1</v>
      </c>
      <c r="BX233" s="3">
        <v>1</v>
      </c>
      <c r="BY233" s="3" t="s">
        <v>3</v>
      </c>
      <c r="BZ233" s="3">
        <v>109</v>
      </c>
      <c r="CA233" s="3">
        <v>61</v>
      </c>
      <c r="CB233" s="3" t="s">
        <v>3</v>
      </c>
      <c r="CE233" s="3">
        <v>1566</v>
      </c>
      <c r="CF233" s="3">
        <v>0</v>
      </c>
      <c r="CG233" s="3">
        <v>0</v>
      </c>
      <c r="CM233" s="3">
        <v>0</v>
      </c>
      <c r="CN233" s="3" t="s">
        <v>3</v>
      </c>
      <c r="CO233" s="3">
        <v>0</v>
      </c>
      <c r="CP233" s="3">
        <f t="shared" si="236"/>
        <v>35654.85</v>
      </c>
      <c r="CQ233" s="3">
        <f t="shared" si="237"/>
        <v>17827.419999999998</v>
      </c>
      <c r="CR233" s="3">
        <f t="shared" si="261"/>
        <v>0</v>
      </c>
      <c r="CS233" s="3">
        <f t="shared" si="262"/>
        <v>0</v>
      </c>
      <c r="CT233" s="3">
        <f t="shared" si="238"/>
        <v>0</v>
      </c>
      <c r="CU233" s="3">
        <f t="shared" si="239"/>
        <v>0</v>
      </c>
      <c r="CV233" s="3">
        <f t="shared" si="240"/>
        <v>0</v>
      </c>
      <c r="CW233" s="3">
        <f t="shared" si="241"/>
        <v>0</v>
      </c>
      <c r="CX233" s="3">
        <f t="shared" si="242"/>
        <v>0</v>
      </c>
      <c r="CY233" s="3">
        <f t="shared" si="263"/>
        <v>0</v>
      </c>
      <c r="CZ233" s="3">
        <f t="shared" si="264"/>
        <v>0</v>
      </c>
      <c r="DC233" s="3" t="s">
        <v>3</v>
      </c>
      <c r="DD233" s="3" t="s">
        <v>3</v>
      </c>
      <c r="DE233" s="3" t="s">
        <v>3</v>
      </c>
      <c r="DF233" s="3" t="s">
        <v>3</v>
      </c>
      <c r="DG233" s="3" t="s">
        <v>3</v>
      </c>
      <c r="DH233" s="3" t="s">
        <v>3</v>
      </c>
      <c r="DI233" s="3" t="s">
        <v>3</v>
      </c>
      <c r="DJ233" s="3" t="s">
        <v>3</v>
      </c>
      <c r="DK233" s="3" t="s">
        <v>3</v>
      </c>
      <c r="DL233" s="3" t="s">
        <v>3</v>
      </c>
      <c r="DM233" s="3" t="s">
        <v>3</v>
      </c>
      <c r="DN233" s="3">
        <v>0</v>
      </c>
      <c r="DO233" s="3">
        <v>0</v>
      </c>
      <c r="DP233" s="3">
        <v>1</v>
      </c>
      <c r="DQ233" s="3">
        <v>1</v>
      </c>
      <c r="DU233" s="3">
        <v>1010</v>
      </c>
      <c r="DV233" s="3" t="s">
        <v>35</v>
      </c>
      <c r="DW233" s="3" t="s">
        <v>35</v>
      </c>
      <c r="DX233" s="3">
        <v>1</v>
      </c>
      <c r="DZ233" s="3" t="s">
        <v>3</v>
      </c>
      <c r="EA233" s="3" t="s">
        <v>3</v>
      </c>
      <c r="EB233" s="3" t="s">
        <v>3</v>
      </c>
      <c r="EC233" s="3" t="s">
        <v>3</v>
      </c>
      <c r="EE233" s="3">
        <v>85635395</v>
      </c>
      <c r="EF233" s="3">
        <v>30</v>
      </c>
      <c r="EG233" s="3" t="s">
        <v>28</v>
      </c>
      <c r="EH233" s="3">
        <v>0</v>
      </c>
      <c r="EI233" s="3" t="s">
        <v>3</v>
      </c>
      <c r="EJ233" s="3">
        <v>1</v>
      </c>
      <c r="EK233" s="3">
        <v>23</v>
      </c>
      <c r="EL233" s="3" t="s">
        <v>29</v>
      </c>
      <c r="EM233" s="3" t="s">
        <v>30</v>
      </c>
      <c r="EO233" s="3" t="s">
        <v>3</v>
      </c>
      <c r="EQ233" s="3">
        <v>0</v>
      </c>
      <c r="ER233" s="3">
        <v>1811.73</v>
      </c>
      <c r="ES233" s="3">
        <v>1811.73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Z233" s="3">
        <v>5</v>
      </c>
      <c r="FC233" s="3">
        <v>1</v>
      </c>
      <c r="FD233" s="3">
        <v>18</v>
      </c>
      <c r="FF233" s="3">
        <v>21323</v>
      </c>
      <c r="FQ233" s="3">
        <v>0</v>
      </c>
      <c r="FR233" s="3">
        <v>0</v>
      </c>
      <c r="FS233" s="3">
        <v>0</v>
      </c>
      <c r="FX233" s="3">
        <v>109</v>
      </c>
      <c r="FY233" s="3">
        <v>61</v>
      </c>
      <c r="GA233" s="3" t="s">
        <v>288</v>
      </c>
      <c r="GD233" s="3">
        <v>1</v>
      </c>
      <c r="GF233" s="3">
        <v>1966274624</v>
      </c>
      <c r="GG233" s="3">
        <v>2</v>
      </c>
      <c r="GH233" s="3">
        <v>3</v>
      </c>
      <c r="GI233" s="3">
        <v>5</v>
      </c>
      <c r="GJ233" s="3">
        <v>0</v>
      </c>
      <c r="GK233" s="3">
        <v>0</v>
      </c>
      <c r="GL233" s="3">
        <f t="shared" si="243"/>
        <v>0</v>
      </c>
      <c r="GM233" s="3">
        <f t="shared" si="244"/>
        <v>35654.85</v>
      </c>
      <c r="GN233" s="3">
        <f t="shared" si="245"/>
        <v>35654.85</v>
      </c>
      <c r="GO233" s="3">
        <f t="shared" si="246"/>
        <v>0</v>
      </c>
      <c r="GP233" s="3">
        <f t="shared" si="247"/>
        <v>0</v>
      </c>
      <c r="GR233" s="3">
        <v>1</v>
      </c>
      <c r="GS233" s="3">
        <v>1</v>
      </c>
      <c r="GT233" s="3">
        <v>0</v>
      </c>
      <c r="GU233" s="3" t="s">
        <v>3</v>
      </c>
      <c r="GV233" s="3">
        <f t="shared" si="248"/>
        <v>0</v>
      </c>
      <c r="GW233" s="3">
        <v>1</v>
      </c>
      <c r="GX233" s="3">
        <f t="shared" si="249"/>
        <v>0</v>
      </c>
      <c r="HA233" s="3">
        <v>0</v>
      </c>
      <c r="HB233" s="3">
        <v>0</v>
      </c>
      <c r="HC233" s="3">
        <f t="shared" si="250"/>
        <v>0</v>
      </c>
      <c r="HE233" s="3" t="s">
        <v>37</v>
      </c>
      <c r="HF233" s="3" t="s">
        <v>38</v>
      </c>
      <c r="HM233" s="3" t="s">
        <v>3</v>
      </c>
      <c r="HN233" s="3" t="s">
        <v>3</v>
      </c>
      <c r="HO233" s="3" t="s">
        <v>3</v>
      </c>
      <c r="HP233" s="3" t="s">
        <v>3</v>
      </c>
      <c r="HQ233" s="3" t="s">
        <v>3</v>
      </c>
      <c r="HS233" s="3">
        <v>0</v>
      </c>
      <c r="IK233" s="3">
        <v>0</v>
      </c>
    </row>
    <row r="234" spans="1:255" x14ac:dyDescent="0.25">
      <c r="A234" s="2">
        <v>18</v>
      </c>
      <c r="B234" s="2">
        <v>1</v>
      </c>
      <c r="C234" s="2">
        <v>402</v>
      </c>
      <c r="D234" s="2"/>
      <c r="E234" s="2" t="s">
        <v>317</v>
      </c>
      <c r="F234" s="2" t="s">
        <v>290</v>
      </c>
      <c r="G234" s="2" t="s">
        <v>291</v>
      </c>
      <c r="H234" s="2" t="s">
        <v>35</v>
      </c>
      <c r="I234" s="2">
        <f>I224*J234</f>
        <v>2</v>
      </c>
      <c r="J234" s="2">
        <v>14.285714285714285</v>
      </c>
      <c r="K234" s="2">
        <v>14.285714</v>
      </c>
      <c r="L234" s="2"/>
      <c r="M234" s="2"/>
      <c r="N234" s="2"/>
      <c r="O234" s="2">
        <f t="shared" si="226"/>
        <v>3768.42</v>
      </c>
      <c r="P234" s="2">
        <f t="shared" si="227"/>
        <v>3768.42</v>
      </c>
      <c r="Q234" s="2">
        <f t="shared" si="251"/>
        <v>0</v>
      </c>
      <c r="R234" s="2">
        <f t="shared" si="252"/>
        <v>0</v>
      </c>
      <c r="S234" s="2">
        <f t="shared" si="228"/>
        <v>0</v>
      </c>
      <c r="T234" s="2">
        <f t="shared" si="229"/>
        <v>0</v>
      </c>
      <c r="U234" s="2">
        <f t="shared" si="230"/>
        <v>0</v>
      </c>
      <c r="V234" s="2">
        <f t="shared" si="231"/>
        <v>0</v>
      </c>
      <c r="W234" s="2">
        <f t="shared" si="232"/>
        <v>0</v>
      </c>
      <c r="X234" s="2">
        <f t="shared" si="253"/>
        <v>0</v>
      </c>
      <c r="Y234" s="2">
        <f t="shared" si="254"/>
        <v>0</v>
      </c>
      <c r="Z234" s="2"/>
      <c r="AA234" s="2">
        <v>86551701</v>
      </c>
      <c r="AB234" s="2">
        <f t="shared" si="233"/>
        <v>1884.21</v>
      </c>
      <c r="AC234" s="2">
        <f t="shared" si="255"/>
        <v>1884.21</v>
      </c>
      <c r="AD234" s="2">
        <f t="shared" si="256"/>
        <v>0</v>
      </c>
      <c r="AE234" s="2">
        <f t="shared" si="257"/>
        <v>0</v>
      </c>
      <c r="AF234" s="2">
        <f t="shared" si="258"/>
        <v>0</v>
      </c>
      <c r="AG234" s="2">
        <f t="shared" si="234"/>
        <v>0</v>
      </c>
      <c r="AH234" s="2">
        <f t="shared" si="259"/>
        <v>0</v>
      </c>
      <c r="AI234" s="2">
        <f t="shared" si="260"/>
        <v>0</v>
      </c>
      <c r="AJ234" s="2">
        <f t="shared" si="235"/>
        <v>0</v>
      </c>
      <c r="AK234" s="2">
        <v>1884.21</v>
      </c>
      <c r="AL234" s="2">
        <v>1884.21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109</v>
      </c>
      <c r="AU234" s="2">
        <v>61</v>
      </c>
      <c r="AV234" s="2">
        <v>1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3</v>
      </c>
      <c r="BI234" s="2">
        <v>1</v>
      </c>
      <c r="BJ234" s="2" t="s">
        <v>3</v>
      </c>
      <c r="BK234" s="2"/>
      <c r="BL234" s="2"/>
      <c r="BM234" s="2">
        <v>23</v>
      </c>
      <c r="BN234" s="2">
        <v>0</v>
      </c>
      <c r="BO234" s="2" t="s">
        <v>3</v>
      </c>
      <c r="BP234" s="2">
        <v>0</v>
      </c>
      <c r="BQ234" s="2">
        <v>30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109</v>
      </c>
      <c r="CA234" s="2">
        <v>61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3</v>
      </c>
      <c r="CO234" s="2">
        <v>0</v>
      </c>
      <c r="CP234" s="2">
        <f t="shared" si="236"/>
        <v>3768.42</v>
      </c>
      <c r="CQ234" s="2">
        <f t="shared" si="237"/>
        <v>1884.21</v>
      </c>
      <c r="CR234" s="2">
        <f t="shared" si="261"/>
        <v>0</v>
      </c>
      <c r="CS234" s="2">
        <f t="shared" si="262"/>
        <v>0</v>
      </c>
      <c r="CT234" s="2">
        <f t="shared" si="238"/>
        <v>0</v>
      </c>
      <c r="CU234" s="2">
        <f t="shared" si="239"/>
        <v>0</v>
      </c>
      <c r="CV234" s="2">
        <f t="shared" si="240"/>
        <v>0</v>
      </c>
      <c r="CW234" s="2">
        <f t="shared" si="241"/>
        <v>0</v>
      </c>
      <c r="CX234" s="2">
        <f t="shared" si="242"/>
        <v>0</v>
      </c>
      <c r="CY234" s="2">
        <f t="shared" si="263"/>
        <v>0</v>
      </c>
      <c r="CZ234" s="2">
        <f t="shared" si="264"/>
        <v>0</v>
      </c>
      <c r="DA234" s="2"/>
      <c r="DB234" s="2"/>
      <c r="DC234" s="2" t="s">
        <v>3</v>
      </c>
      <c r="DD234" s="2" t="s">
        <v>3</v>
      </c>
      <c r="DE234" s="2" t="s">
        <v>3</v>
      </c>
      <c r="DF234" s="2" t="s">
        <v>3</v>
      </c>
      <c r="DG234" s="2" t="s">
        <v>3</v>
      </c>
      <c r="DH234" s="2" t="s">
        <v>3</v>
      </c>
      <c r="DI234" s="2" t="s">
        <v>3</v>
      </c>
      <c r="DJ234" s="2" t="s">
        <v>3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1010</v>
      </c>
      <c r="DV234" s="2" t="s">
        <v>35</v>
      </c>
      <c r="DW234" s="2" t="s">
        <v>35</v>
      </c>
      <c r="DX234" s="2">
        <v>1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85635395</v>
      </c>
      <c r="EF234" s="2">
        <v>30</v>
      </c>
      <c r="EG234" s="2" t="s">
        <v>28</v>
      </c>
      <c r="EH234" s="2">
        <v>0</v>
      </c>
      <c r="EI234" s="2" t="s">
        <v>3</v>
      </c>
      <c r="EJ234" s="2">
        <v>1</v>
      </c>
      <c r="EK234" s="2">
        <v>23</v>
      </c>
      <c r="EL234" s="2" t="s">
        <v>29</v>
      </c>
      <c r="EM234" s="2" t="s">
        <v>30</v>
      </c>
      <c r="EN234" s="2"/>
      <c r="EO234" s="2" t="s">
        <v>3</v>
      </c>
      <c r="EP234" s="2"/>
      <c r="EQ234" s="2">
        <v>0</v>
      </c>
      <c r="ER234" s="2">
        <v>0</v>
      </c>
      <c r="ES234" s="2">
        <v>1884.21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109</v>
      </c>
      <c r="FY234" s="2">
        <v>61</v>
      </c>
      <c r="FZ234" s="2"/>
      <c r="GA234" s="2" t="s">
        <v>292</v>
      </c>
      <c r="GB234" s="2"/>
      <c r="GC234" s="2"/>
      <c r="GD234" s="2">
        <v>1</v>
      </c>
      <c r="GE234" s="2"/>
      <c r="GF234" s="2">
        <v>522196021</v>
      </c>
      <c r="GG234" s="2">
        <v>2</v>
      </c>
      <c r="GH234" s="2">
        <v>4</v>
      </c>
      <c r="GI234" s="2">
        <v>-2</v>
      </c>
      <c r="GJ234" s="2">
        <v>0</v>
      </c>
      <c r="GK234" s="2">
        <v>0</v>
      </c>
      <c r="GL234" s="2">
        <f t="shared" si="243"/>
        <v>0</v>
      </c>
      <c r="GM234" s="2">
        <f t="shared" si="244"/>
        <v>3768.42</v>
      </c>
      <c r="GN234" s="2">
        <f t="shared" si="245"/>
        <v>3768.42</v>
      </c>
      <c r="GO234" s="2">
        <f t="shared" si="246"/>
        <v>0</v>
      </c>
      <c r="GP234" s="2">
        <f t="shared" si="247"/>
        <v>0</v>
      </c>
      <c r="GQ234" s="2"/>
      <c r="GR234" s="2">
        <v>0</v>
      </c>
      <c r="GS234" s="2">
        <v>2</v>
      </c>
      <c r="GT234" s="2">
        <v>0</v>
      </c>
      <c r="GU234" s="2" t="s">
        <v>3</v>
      </c>
      <c r="GV234" s="2">
        <f t="shared" si="248"/>
        <v>0</v>
      </c>
      <c r="GW234" s="2">
        <v>1</v>
      </c>
      <c r="GX234" s="2">
        <f t="shared" si="249"/>
        <v>0</v>
      </c>
      <c r="GY234" s="2"/>
      <c r="GZ234" s="2"/>
      <c r="HA234" s="2">
        <v>0</v>
      </c>
      <c r="HB234" s="2">
        <v>0</v>
      </c>
      <c r="HC234" s="2">
        <f t="shared" si="250"/>
        <v>0</v>
      </c>
      <c r="HD234" s="2"/>
      <c r="HE234" s="2" t="s">
        <v>37</v>
      </c>
      <c r="HF234" s="2" t="s">
        <v>38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5">
      <c r="A235" s="3">
        <v>18</v>
      </c>
      <c r="B235" s="3">
        <v>1</v>
      </c>
      <c r="C235" s="3">
        <v>421</v>
      </c>
      <c r="E235" s="3" t="s">
        <v>317</v>
      </c>
      <c r="F235" s="3" t="s">
        <v>290</v>
      </c>
      <c r="G235" s="3" t="s">
        <v>291</v>
      </c>
      <c r="H235" s="3" t="s">
        <v>35</v>
      </c>
      <c r="I235" s="3">
        <f>I225*J235</f>
        <v>2</v>
      </c>
      <c r="J235" s="3">
        <v>14.285714285714285</v>
      </c>
      <c r="K235" s="3">
        <v>14.285714</v>
      </c>
      <c r="O235" s="3">
        <f t="shared" si="226"/>
        <v>37081.25</v>
      </c>
      <c r="P235" s="3">
        <f t="shared" si="227"/>
        <v>37081.25</v>
      </c>
      <c r="Q235" s="3">
        <f t="shared" si="251"/>
        <v>0</v>
      </c>
      <c r="R235" s="3">
        <f t="shared" si="252"/>
        <v>0</v>
      </c>
      <c r="S235" s="3">
        <f t="shared" si="228"/>
        <v>0</v>
      </c>
      <c r="T235" s="3">
        <f t="shared" si="229"/>
        <v>0</v>
      </c>
      <c r="U235" s="3">
        <f t="shared" si="230"/>
        <v>0</v>
      </c>
      <c r="V235" s="3">
        <f t="shared" si="231"/>
        <v>0</v>
      </c>
      <c r="W235" s="3">
        <f t="shared" si="232"/>
        <v>0</v>
      </c>
      <c r="X235" s="3">
        <f t="shared" si="253"/>
        <v>0</v>
      </c>
      <c r="Y235" s="3">
        <f t="shared" si="254"/>
        <v>0</v>
      </c>
      <c r="AA235" s="3">
        <v>86551703</v>
      </c>
      <c r="AB235" s="3">
        <f t="shared" si="233"/>
        <v>1884.21</v>
      </c>
      <c r="AC235" s="3">
        <f t="shared" si="255"/>
        <v>1884.21</v>
      </c>
      <c r="AD235" s="3">
        <f t="shared" si="256"/>
        <v>0</v>
      </c>
      <c r="AE235" s="3">
        <f t="shared" si="257"/>
        <v>0</v>
      </c>
      <c r="AF235" s="3">
        <f t="shared" si="258"/>
        <v>0</v>
      </c>
      <c r="AG235" s="3">
        <f t="shared" si="234"/>
        <v>0</v>
      </c>
      <c r="AH235" s="3">
        <f t="shared" si="259"/>
        <v>0</v>
      </c>
      <c r="AI235" s="3">
        <f t="shared" si="260"/>
        <v>0</v>
      </c>
      <c r="AJ235" s="3">
        <f t="shared" si="235"/>
        <v>0</v>
      </c>
      <c r="AK235" s="3">
        <v>1884.21</v>
      </c>
      <c r="AL235" s="3">
        <v>1884.21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109</v>
      </c>
      <c r="AU235" s="3">
        <v>61</v>
      </c>
      <c r="AV235" s="3">
        <v>1</v>
      </c>
      <c r="AW235" s="3">
        <v>1</v>
      </c>
      <c r="AZ235" s="3">
        <v>1</v>
      </c>
      <c r="BA235" s="3">
        <v>1</v>
      </c>
      <c r="BB235" s="3">
        <v>1</v>
      </c>
      <c r="BC235" s="3">
        <v>9.84</v>
      </c>
      <c r="BD235" s="3" t="s">
        <v>3</v>
      </c>
      <c r="BE235" s="3" t="s">
        <v>3</v>
      </c>
      <c r="BF235" s="3" t="s">
        <v>3</v>
      </c>
      <c r="BG235" s="3" t="s">
        <v>3</v>
      </c>
      <c r="BH235" s="3">
        <v>3</v>
      </c>
      <c r="BI235" s="3">
        <v>1</v>
      </c>
      <c r="BJ235" s="3" t="s">
        <v>3</v>
      </c>
      <c r="BM235" s="3">
        <v>23</v>
      </c>
      <c r="BN235" s="3">
        <v>0</v>
      </c>
      <c r="BO235" s="3" t="s">
        <v>3</v>
      </c>
      <c r="BP235" s="3">
        <v>0</v>
      </c>
      <c r="BQ235" s="3">
        <v>30</v>
      </c>
      <c r="BR235" s="3">
        <v>0</v>
      </c>
      <c r="BS235" s="3">
        <v>1</v>
      </c>
      <c r="BT235" s="3">
        <v>1</v>
      </c>
      <c r="BU235" s="3">
        <v>1</v>
      </c>
      <c r="BV235" s="3">
        <v>1</v>
      </c>
      <c r="BW235" s="3">
        <v>1</v>
      </c>
      <c r="BX235" s="3">
        <v>1</v>
      </c>
      <c r="BY235" s="3" t="s">
        <v>3</v>
      </c>
      <c r="BZ235" s="3">
        <v>109</v>
      </c>
      <c r="CA235" s="3">
        <v>61</v>
      </c>
      <c r="CB235" s="3" t="s">
        <v>3</v>
      </c>
      <c r="CE235" s="3">
        <v>1566</v>
      </c>
      <c r="CF235" s="3">
        <v>0</v>
      </c>
      <c r="CG235" s="3">
        <v>0</v>
      </c>
      <c r="CM235" s="3">
        <v>0</v>
      </c>
      <c r="CN235" s="3" t="s">
        <v>3</v>
      </c>
      <c r="CO235" s="3">
        <v>0</v>
      </c>
      <c r="CP235" s="3">
        <f t="shared" si="236"/>
        <v>37081.25</v>
      </c>
      <c r="CQ235" s="3">
        <f t="shared" si="237"/>
        <v>18540.63</v>
      </c>
      <c r="CR235" s="3">
        <f t="shared" si="261"/>
        <v>0</v>
      </c>
      <c r="CS235" s="3">
        <f t="shared" si="262"/>
        <v>0</v>
      </c>
      <c r="CT235" s="3">
        <f t="shared" si="238"/>
        <v>0</v>
      </c>
      <c r="CU235" s="3">
        <f t="shared" si="239"/>
        <v>0</v>
      </c>
      <c r="CV235" s="3">
        <f t="shared" si="240"/>
        <v>0</v>
      </c>
      <c r="CW235" s="3">
        <f t="shared" si="241"/>
        <v>0</v>
      </c>
      <c r="CX235" s="3">
        <f t="shared" si="242"/>
        <v>0</v>
      </c>
      <c r="CY235" s="3">
        <f t="shared" si="263"/>
        <v>0</v>
      </c>
      <c r="CZ235" s="3">
        <f t="shared" si="264"/>
        <v>0</v>
      </c>
      <c r="DC235" s="3" t="s">
        <v>3</v>
      </c>
      <c r="DD235" s="3" t="s">
        <v>3</v>
      </c>
      <c r="DE235" s="3" t="s">
        <v>3</v>
      </c>
      <c r="DF235" s="3" t="s">
        <v>3</v>
      </c>
      <c r="DG235" s="3" t="s">
        <v>3</v>
      </c>
      <c r="DH235" s="3" t="s">
        <v>3</v>
      </c>
      <c r="DI235" s="3" t="s">
        <v>3</v>
      </c>
      <c r="DJ235" s="3" t="s">
        <v>3</v>
      </c>
      <c r="DK235" s="3" t="s">
        <v>3</v>
      </c>
      <c r="DL235" s="3" t="s">
        <v>3</v>
      </c>
      <c r="DM235" s="3" t="s">
        <v>3</v>
      </c>
      <c r="DN235" s="3">
        <v>0</v>
      </c>
      <c r="DO235" s="3">
        <v>0</v>
      </c>
      <c r="DP235" s="3">
        <v>1</v>
      </c>
      <c r="DQ235" s="3">
        <v>1</v>
      </c>
      <c r="DU235" s="3">
        <v>1010</v>
      </c>
      <c r="DV235" s="3" t="s">
        <v>35</v>
      </c>
      <c r="DW235" s="3" t="s">
        <v>35</v>
      </c>
      <c r="DX235" s="3">
        <v>1</v>
      </c>
      <c r="DZ235" s="3" t="s">
        <v>3</v>
      </c>
      <c r="EA235" s="3" t="s">
        <v>3</v>
      </c>
      <c r="EB235" s="3" t="s">
        <v>3</v>
      </c>
      <c r="EC235" s="3" t="s">
        <v>3</v>
      </c>
      <c r="EE235" s="3">
        <v>85635395</v>
      </c>
      <c r="EF235" s="3">
        <v>30</v>
      </c>
      <c r="EG235" s="3" t="s">
        <v>28</v>
      </c>
      <c r="EH235" s="3">
        <v>0</v>
      </c>
      <c r="EI235" s="3" t="s">
        <v>3</v>
      </c>
      <c r="EJ235" s="3">
        <v>1</v>
      </c>
      <c r="EK235" s="3">
        <v>23</v>
      </c>
      <c r="EL235" s="3" t="s">
        <v>29</v>
      </c>
      <c r="EM235" s="3" t="s">
        <v>30</v>
      </c>
      <c r="EO235" s="3" t="s">
        <v>3</v>
      </c>
      <c r="EQ235" s="3">
        <v>0</v>
      </c>
      <c r="ER235" s="3">
        <v>1884.21</v>
      </c>
      <c r="ES235" s="3">
        <v>1884.21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Z235" s="3">
        <v>5</v>
      </c>
      <c r="FC235" s="3">
        <v>1</v>
      </c>
      <c r="FD235" s="3">
        <v>18</v>
      </c>
      <c r="FF235" s="3">
        <v>22176</v>
      </c>
      <c r="FQ235" s="3">
        <v>0</v>
      </c>
      <c r="FR235" s="3">
        <v>0</v>
      </c>
      <c r="FS235" s="3">
        <v>0</v>
      </c>
      <c r="FX235" s="3">
        <v>109</v>
      </c>
      <c r="FY235" s="3">
        <v>61</v>
      </c>
      <c r="GA235" s="3" t="s">
        <v>292</v>
      </c>
      <c r="GD235" s="3">
        <v>1</v>
      </c>
      <c r="GF235" s="3">
        <v>522196021</v>
      </c>
      <c r="GG235" s="3">
        <v>2</v>
      </c>
      <c r="GH235" s="3">
        <v>3</v>
      </c>
      <c r="GI235" s="3">
        <v>5</v>
      </c>
      <c r="GJ235" s="3">
        <v>0</v>
      </c>
      <c r="GK235" s="3">
        <v>0</v>
      </c>
      <c r="GL235" s="3">
        <f t="shared" si="243"/>
        <v>0</v>
      </c>
      <c r="GM235" s="3">
        <f t="shared" si="244"/>
        <v>37081.25</v>
      </c>
      <c r="GN235" s="3">
        <f t="shared" si="245"/>
        <v>37081.25</v>
      </c>
      <c r="GO235" s="3">
        <f t="shared" si="246"/>
        <v>0</v>
      </c>
      <c r="GP235" s="3">
        <f t="shared" si="247"/>
        <v>0</v>
      </c>
      <c r="GR235" s="3">
        <v>1</v>
      </c>
      <c r="GS235" s="3">
        <v>1</v>
      </c>
      <c r="GT235" s="3">
        <v>0</v>
      </c>
      <c r="GU235" s="3" t="s">
        <v>3</v>
      </c>
      <c r="GV235" s="3">
        <f t="shared" si="248"/>
        <v>0</v>
      </c>
      <c r="GW235" s="3">
        <v>1</v>
      </c>
      <c r="GX235" s="3">
        <f t="shared" si="249"/>
        <v>0</v>
      </c>
      <c r="HA235" s="3">
        <v>0</v>
      </c>
      <c r="HB235" s="3">
        <v>0</v>
      </c>
      <c r="HC235" s="3">
        <f t="shared" si="250"/>
        <v>0</v>
      </c>
      <c r="HE235" s="3" t="s">
        <v>37</v>
      </c>
      <c r="HF235" s="3" t="s">
        <v>38</v>
      </c>
      <c r="HM235" s="3" t="s">
        <v>3</v>
      </c>
      <c r="HN235" s="3" t="s">
        <v>3</v>
      </c>
      <c r="HO235" s="3" t="s">
        <v>3</v>
      </c>
      <c r="HP235" s="3" t="s">
        <v>3</v>
      </c>
      <c r="HQ235" s="3" t="s">
        <v>3</v>
      </c>
      <c r="HS235" s="3">
        <v>0</v>
      </c>
      <c r="IK235" s="3">
        <v>0</v>
      </c>
    </row>
    <row r="236" spans="1:255" x14ac:dyDescent="0.25">
      <c r="A236" s="2">
        <v>18</v>
      </c>
      <c r="B236" s="2">
        <v>1</v>
      </c>
      <c r="C236" s="2">
        <v>407</v>
      </c>
      <c r="D236" s="2"/>
      <c r="E236" s="2" t="s">
        <v>318</v>
      </c>
      <c r="F236" s="2" t="s">
        <v>319</v>
      </c>
      <c r="G236" s="2" t="s">
        <v>320</v>
      </c>
      <c r="H236" s="2" t="s">
        <v>35</v>
      </c>
      <c r="I236" s="2">
        <f>I224*J236</f>
        <v>1</v>
      </c>
      <c r="J236" s="2">
        <v>7.1428571428571423</v>
      </c>
      <c r="K236" s="2">
        <v>7.1428570000000002</v>
      </c>
      <c r="L236" s="2"/>
      <c r="M236" s="2"/>
      <c r="N236" s="2"/>
      <c r="O236" s="2">
        <f t="shared" si="226"/>
        <v>1298.8800000000001</v>
      </c>
      <c r="P236" s="2">
        <f t="shared" si="227"/>
        <v>1298.8800000000001</v>
      </c>
      <c r="Q236" s="2">
        <f t="shared" si="251"/>
        <v>0</v>
      </c>
      <c r="R236" s="2">
        <f t="shared" si="252"/>
        <v>0</v>
      </c>
      <c r="S236" s="2">
        <f t="shared" si="228"/>
        <v>0</v>
      </c>
      <c r="T236" s="2">
        <f t="shared" si="229"/>
        <v>0</v>
      </c>
      <c r="U236" s="2">
        <f t="shared" si="230"/>
        <v>0</v>
      </c>
      <c r="V236" s="2">
        <f t="shared" si="231"/>
        <v>0</v>
      </c>
      <c r="W236" s="2">
        <f t="shared" si="232"/>
        <v>0</v>
      </c>
      <c r="X236" s="2">
        <f t="shared" si="253"/>
        <v>0</v>
      </c>
      <c r="Y236" s="2">
        <f t="shared" si="254"/>
        <v>0</v>
      </c>
      <c r="Z236" s="2"/>
      <c r="AA236" s="2">
        <v>86551701</v>
      </c>
      <c r="AB236" s="2">
        <f t="shared" si="233"/>
        <v>1298.8800000000001</v>
      </c>
      <c r="AC236" s="2">
        <f t="shared" si="255"/>
        <v>1298.8800000000001</v>
      </c>
      <c r="AD236" s="2">
        <f t="shared" si="256"/>
        <v>0</v>
      </c>
      <c r="AE236" s="2">
        <f t="shared" si="257"/>
        <v>0</v>
      </c>
      <c r="AF236" s="2">
        <f t="shared" si="258"/>
        <v>0</v>
      </c>
      <c r="AG236" s="2">
        <f t="shared" si="234"/>
        <v>0</v>
      </c>
      <c r="AH236" s="2">
        <f t="shared" si="259"/>
        <v>0</v>
      </c>
      <c r="AI236" s="2">
        <f t="shared" si="260"/>
        <v>0</v>
      </c>
      <c r="AJ236" s="2">
        <f t="shared" si="235"/>
        <v>0</v>
      </c>
      <c r="AK236" s="2">
        <v>1298.8800000000001</v>
      </c>
      <c r="AL236" s="2">
        <v>1298.8800000000001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109</v>
      </c>
      <c r="AU236" s="2">
        <v>61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1</v>
      </c>
      <c r="BJ236" s="2" t="s">
        <v>3</v>
      </c>
      <c r="BK236" s="2"/>
      <c r="BL236" s="2"/>
      <c r="BM236" s="2">
        <v>23</v>
      </c>
      <c r="BN236" s="2">
        <v>0</v>
      </c>
      <c r="BO236" s="2" t="s">
        <v>3</v>
      </c>
      <c r="BP236" s="2">
        <v>0</v>
      </c>
      <c r="BQ236" s="2">
        <v>30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109</v>
      </c>
      <c r="CA236" s="2">
        <v>61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3</v>
      </c>
      <c r="CO236" s="2">
        <v>0</v>
      </c>
      <c r="CP236" s="2">
        <f t="shared" si="236"/>
        <v>1298.8800000000001</v>
      </c>
      <c r="CQ236" s="2">
        <f t="shared" si="237"/>
        <v>1298.8800000000001</v>
      </c>
      <c r="CR236" s="2">
        <f t="shared" si="261"/>
        <v>0</v>
      </c>
      <c r="CS236" s="2">
        <f t="shared" si="262"/>
        <v>0</v>
      </c>
      <c r="CT236" s="2">
        <f t="shared" si="238"/>
        <v>0</v>
      </c>
      <c r="CU236" s="2">
        <f t="shared" si="239"/>
        <v>0</v>
      </c>
      <c r="CV236" s="2">
        <f t="shared" si="240"/>
        <v>0</v>
      </c>
      <c r="CW236" s="2">
        <f t="shared" si="241"/>
        <v>0</v>
      </c>
      <c r="CX236" s="2">
        <f t="shared" si="242"/>
        <v>0</v>
      </c>
      <c r="CY236" s="2">
        <f t="shared" si="263"/>
        <v>0</v>
      </c>
      <c r="CZ236" s="2">
        <f t="shared" si="264"/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1010</v>
      </c>
      <c r="DV236" s="2" t="s">
        <v>35</v>
      </c>
      <c r="DW236" s="2" t="s">
        <v>35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85635395</v>
      </c>
      <c r="EF236" s="2">
        <v>30</v>
      </c>
      <c r="EG236" s="2" t="s">
        <v>28</v>
      </c>
      <c r="EH236" s="2">
        <v>0</v>
      </c>
      <c r="EI236" s="2" t="s">
        <v>3</v>
      </c>
      <c r="EJ236" s="2">
        <v>1</v>
      </c>
      <c r="EK236" s="2">
        <v>23</v>
      </c>
      <c r="EL236" s="2" t="s">
        <v>29</v>
      </c>
      <c r="EM236" s="2" t="s">
        <v>30</v>
      </c>
      <c r="EN236" s="2"/>
      <c r="EO236" s="2" t="s">
        <v>3</v>
      </c>
      <c r="EP236" s="2"/>
      <c r="EQ236" s="2">
        <v>0</v>
      </c>
      <c r="ER236" s="2">
        <v>0</v>
      </c>
      <c r="ES236" s="2">
        <v>1298.8800000000001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109</v>
      </c>
      <c r="FY236" s="2">
        <v>61</v>
      </c>
      <c r="FZ236" s="2"/>
      <c r="GA236" s="2" t="s">
        <v>321</v>
      </c>
      <c r="GB236" s="2"/>
      <c r="GC236" s="2"/>
      <c r="GD236" s="2">
        <v>1</v>
      </c>
      <c r="GE236" s="2"/>
      <c r="GF236" s="2">
        <v>112069982</v>
      </c>
      <c r="GG236" s="2">
        <v>2</v>
      </c>
      <c r="GH236" s="2">
        <v>4</v>
      </c>
      <c r="GI236" s="2">
        <v>-2</v>
      </c>
      <c r="GJ236" s="2">
        <v>0</v>
      </c>
      <c r="GK236" s="2">
        <v>0</v>
      </c>
      <c r="GL236" s="2">
        <f t="shared" si="243"/>
        <v>0</v>
      </c>
      <c r="GM236" s="2">
        <f t="shared" si="244"/>
        <v>1298.8800000000001</v>
      </c>
      <c r="GN236" s="2">
        <f t="shared" si="245"/>
        <v>1298.8800000000001</v>
      </c>
      <c r="GO236" s="2">
        <f t="shared" si="246"/>
        <v>0</v>
      </c>
      <c r="GP236" s="2">
        <f t="shared" si="247"/>
        <v>0</v>
      </c>
      <c r="GQ236" s="2"/>
      <c r="GR236" s="2">
        <v>0</v>
      </c>
      <c r="GS236" s="2">
        <v>2</v>
      </c>
      <c r="GT236" s="2">
        <v>0</v>
      </c>
      <c r="GU236" s="2" t="s">
        <v>3</v>
      </c>
      <c r="GV236" s="2">
        <f t="shared" si="248"/>
        <v>0</v>
      </c>
      <c r="GW236" s="2">
        <v>1</v>
      </c>
      <c r="GX236" s="2">
        <f t="shared" si="249"/>
        <v>0</v>
      </c>
      <c r="GY236" s="2"/>
      <c r="GZ236" s="2"/>
      <c r="HA236" s="2">
        <v>0</v>
      </c>
      <c r="HB236" s="2">
        <v>0</v>
      </c>
      <c r="HC236" s="2">
        <f t="shared" si="250"/>
        <v>0</v>
      </c>
      <c r="HD236" s="2"/>
      <c r="HE236" s="2" t="s">
        <v>37</v>
      </c>
      <c r="HF236" s="2" t="s">
        <v>38</v>
      </c>
      <c r="HG236" s="2"/>
      <c r="HH236" s="2"/>
      <c r="HI236" s="2"/>
      <c r="HJ236" s="2"/>
      <c r="HK236" s="2"/>
      <c r="HL236" s="2"/>
      <c r="HM236" s="2" t="s">
        <v>3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5">
      <c r="A237" s="3">
        <v>18</v>
      </c>
      <c r="B237" s="3">
        <v>1</v>
      </c>
      <c r="C237" s="3">
        <v>426</v>
      </c>
      <c r="E237" s="3" t="s">
        <v>318</v>
      </c>
      <c r="F237" s="3" t="s">
        <v>319</v>
      </c>
      <c r="G237" s="3" t="s">
        <v>320</v>
      </c>
      <c r="H237" s="3" t="s">
        <v>35</v>
      </c>
      <c r="I237" s="3">
        <f>I225*J237</f>
        <v>1</v>
      </c>
      <c r="J237" s="3">
        <v>7.1428571428571423</v>
      </c>
      <c r="K237" s="3">
        <v>7.1428570000000002</v>
      </c>
      <c r="O237" s="3">
        <f t="shared" si="226"/>
        <v>12780.98</v>
      </c>
      <c r="P237" s="3">
        <f t="shared" si="227"/>
        <v>12780.98</v>
      </c>
      <c r="Q237" s="3">
        <f t="shared" si="251"/>
        <v>0</v>
      </c>
      <c r="R237" s="3">
        <f t="shared" si="252"/>
        <v>0</v>
      </c>
      <c r="S237" s="3">
        <f t="shared" si="228"/>
        <v>0</v>
      </c>
      <c r="T237" s="3">
        <f t="shared" si="229"/>
        <v>0</v>
      </c>
      <c r="U237" s="3">
        <f t="shared" si="230"/>
        <v>0</v>
      </c>
      <c r="V237" s="3">
        <f t="shared" si="231"/>
        <v>0</v>
      </c>
      <c r="W237" s="3">
        <f t="shared" si="232"/>
        <v>0</v>
      </c>
      <c r="X237" s="3">
        <f t="shared" si="253"/>
        <v>0</v>
      </c>
      <c r="Y237" s="3">
        <f t="shared" si="254"/>
        <v>0</v>
      </c>
      <c r="AA237" s="3">
        <v>86551703</v>
      </c>
      <c r="AB237" s="3">
        <f t="shared" si="233"/>
        <v>1298.8800000000001</v>
      </c>
      <c r="AC237" s="3">
        <f t="shared" si="255"/>
        <v>1298.8800000000001</v>
      </c>
      <c r="AD237" s="3">
        <f t="shared" si="256"/>
        <v>0</v>
      </c>
      <c r="AE237" s="3">
        <f t="shared" si="257"/>
        <v>0</v>
      </c>
      <c r="AF237" s="3">
        <f t="shared" si="258"/>
        <v>0</v>
      </c>
      <c r="AG237" s="3">
        <f t="shared" si="234"/>
        <v>0</v>
      </c>
      <c r="AH237" s="3">
        <f t="shared" si="259"/>
        <v>0</v>
      </c>
      <c r="AI237" s="3">
        <f t="shared" si="260"/>
        <v>0</v>
      </c>
      <c r="AJ237" s="3">
        <f t="shared" si="235"/>
        <v>0</v>
      </c>
      <c r="AK237" s="3">
        <v>1298.8800000000001</v>
      </c>
      <c r="AL237" s="3">
        <v>1298.8800000000001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109</v>
      </c>
      <c r="AU237" s="3">
        <v>61</v>
      </c>
      <c r="AV237" s="3">
        <v>1</v>
      </c>
      <c r="AW237" s="3">
        <v>1</v>
      </c>
      <c r="AZ237" s="3">
        <v>1</v>
      </c>
      <c r="BA237" s="3">
        <v>1</v>
      </c>
      <c r="BB237" s="3">
        <v>1</v>
      </c>
      <c r="BC237" s="3">
        <v>9.84</v>
      </c>
      <c r="BD237" s="3" t="s">
        <v>3</v>
      </c>
      <c r="BE237" s="3" t="s">
        <v>3</v>
      </c>
      <c r="BF237" s="3" t="s">
        <v>3</v>
      </c>
      <c r="BG237" s="3" t="s">
        <v>3</v>
      </c>
      <c r="BH237" s="3">
        <v>3</v>
      </c>
      <c r="BI237" s="3">
        <v>1</v>
      </c>
      <c r="BJ237" s="3" t="s">
        <v>3</v>
      </c>
      <c r="BM237" s="3">
        <v>23</v>
      </c>
      <c r="BN237" s="3">
        <v>0</v>
      </c>
      <c r="BO237" s="3" t="s">
        <v>3</v>
      </c>
      <c r="BP237" s="3">
        <v>0</v>
      </c>
      <c r="BQ237" s="3">
        <v>30</v>
      </c>
      <c r="BR237" s="3">
        <v>0</v>
      </c>
      <c r="BS237" s="3">
        <v>1</v>
      </c>
      <c r="BT237" s="3">
        <v>1</v>
      </c>
      <c r="BU237" s="3">
        <v>1</v>
      </c>
      <c r="BV237" s="3">
        <v>1</v>
      </c>
      <c r="BW237" s="3">
        <v>1</v>
      </c>
      <c r="BX237" s="3">
        <v>1</v>
      </c>
      <c r="BY237" s="3" t="s">
        <v>3</v>
      </c>
      <c r="BZ237" s="3">
        <v>109</v>
      </c>
      <c r="CA237" s="3">
        <v>61</v>
      </c>
      <c r="CB237" s="3" t="s">
        <v>3</v>
      </c>
      <c r="CE237" s="3">
        <v>1566</v>
      </c>
      <c r="CF237" s="3">
        <v>0</v>
      </c>
      <c r="CG237" s="3">
        <v>0</v>
      </c>
      <c r="CM237" s="3">
        <v>0</v>
      </c>
      <c r="CN237" s="3" t="s">
        <v>3</v>
      </c>
      <c r="CO237" s="3">
        <v>0</v>
      </c>
      <c r="CP237" s="3">
        <f t="shared" si="236"/>
        <v>12780.98</v>
      </c>
      <c r="CQ237" s="3">
        <f t="shared" si="237"/>
        <v>12780.98</v>
      </c>
      <c r="CR237" s="3">
        <f t="shared" si="261"/>
        <v>0</v>
      </c>
      <c r="CS237" s="3">
        <f t="shared" si="262"/>
        <v>0</v>
      </c>
      <c r="CT237" s="3">
        <f t="shared" si="238"/>
        <v>0</v>
      </c>
      <c r="CU237" s="3">
        <f t="shared" si="239"/>
        <v>0</v>
      </c>
      <c r="CV237" s="3">
        <f t="shared" si="240"/>
        <v>0</v>
      </c>
      <c r="CW237" s="3">
        <f t="shared" si="241"/>
        <v>0</v>
      </c>
      <c r="CX237" s="3">
        <f t="shared" si="242"/>
        <v>0</v>
      </c>
      <c r="CY237" s="3">
        <f t="shared" si="263"/>
        <v>0</v>
      </c>
      <c r="CZ237" s="3">
        <f t="shared" si="264"/>
        <v>0</v>
      </c>
      <c r="DC237" s="3" t="s">
        <v>3</v>
      </c>
      <c r="DD237" s="3" t="s">
        <v>3</v>
      </c>
      <c r="DE237" s="3" t="s">
        <v>3</v>
      </c>
      <c r="DF237" s="3" t="s">
        <v>3</v>
      </c>
      <c r="DG237" s="3" t="s">
        <v>3</v>
      </c>
      <c r="DH237" s="3" t="s">
        <v>3</v>
      </c>
      <c r="DI237" s="3" t="s">
        <v>3</v>
      </c>
      <c r="DJ237" s="3" t="s">
        <v>3</v>
      </c>
      <c r="DK237" s="3" t="s">
        <v>3</v>
      </c>
      <c r="DL237" s="3" t="s">
        <v>3</v>
      </c>
      <c r="DM237" s="3" t="s">
        <v>3</v>
      </c>
      <c r="DN237" s="3">
        <v>0</v>
      </c>
      <c r="DO237" s="3">
        <v>0</v>
      </c>
      <c r="DP237" s="3">
        <v>1</v>
      </c>
      <c r="DQ237" s="3">
        <v>1</v>
      </c>
      <c r="DU237" s="3">
        <v>1010</v>
      </c>
      <c r="DV237" s="3" t="s">
        <v>35</v>
      </c>
      <c r="DW237" s="3" t="s">
        <v>35</v>
      </c>
      <c r="DX237" s="3">
        <v>1</v>
      </c>
      <c r="DZ237" s="3" t="s">
        <v>3</v>
      </c>
      <c r="EA237" s="3" t="s">
        <v>3</v>
      </c>
      <c r="EB237" s="3" t="s">
        <v>3</v>
      </c>
      <c r="EC237" s="3" t="s">
        <v>3</v>
      </c>
      <c r="EE237" s="3">
        <v>85635395</v>
      </c>
      <c r="EF237" s="3">
        <v>30</v>
      </c>
      <c r="EG237" s="3" t="s">
        <v>28</v>
      </c>
      <c r="EH237" s="3">
        <v>0</v>
      </c>
      <c r="EI237" s="3" t="s">
        <v>3</v>
      </c>
      <c r="EJ237" s="3">
        <v>1</v>
      </c>
      <c r="EK237" s="3">
        <v>23</v>
      </c>
      <c r="EL237" s="3" t="s">
        <v>29</v>
      </c>
      <c r="EM237" s="3" t="s">
        <v>30</v>
      </c>
      <c r="EO237" s="3" t="s">
        <v>3</v>
      </c>
      <c r="EQ237" s="3">
        <v>0</v>
      </c>
      <c r="ER237" s="3">
        <v>1298.8800000000001</v>
      </c>
      <c r="ES237" s="3">
        <v>1298.8800000000001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Z237" s="3">
        <v>5</v>
      </c>
      <c r="FC237" s="3">
        <v>1</v>
      </c>
      <c r="FD237" s="3">
        <v>18</v>
      </c>
      <c r="FF237" s="3">
        <v>15287</v>
      </c>
      <c r="FQ237" s="3">
        <v>0</v>
      </c>
      <c r="FR237" s="3">
        <v>0</v>
      </c>
      <c r="FS237" s="3">
        <v>0</v>
      </c>
      <c r="FX237" s="3">
        <v>109</v>
      </c>
      <c r="FY237" s="3">
        <v>61</v>
      </c>
      <c r="GA237" s="3" t="s">
        <v>321</v>
      </c>
      <c r="GD237" s="3">
        <v>1</v>
      </c>
      <c r="GF237" s="3">
        <v>112069982</v>
      </c>
      <c r="GG237" s="3">
        <v>2</v>
      </c>
      <c r="GH237" s="3">
        <v>3</v>
      </c>
      <c r="GI237" s="3">
        <v>5</v>
      </c>
      <c r="GJ237" s="3">
        <v>0</v>
      </c>
      <c r="GK237" s="3">
        <v>0</v>
      </c>
      <c r="GL237" s="3">
        <f t="shared" si="243"/>
        <v>0</v>
      </c>
      <c r="GM237" s="3">
        <f t="shared" si="244"/>
        <v>12780.98</v>
      </c>
      <c r="GN237" s="3">
        <f t="shared" si="245"/>
        <v>12780.98</v>
      </c>
      <c r="GO237" s="3">
        <f t="shared" si="246"/>
        <v>0</v>
      </c>
      <c r="GP237" s="3">
        <f t="shared" si="247"/>
        <v>0</v>
      </c>
      <c r="GR237" s="3">
        <v>1</v>
      </c>
      <c r="GS237" s="3">
        <v>1</v>
      </c>
      <c r="GT237" s="3">
        <v>0</v>
      </c>
      <c r="GU237" s="3" t="s">
        <v>3</v>
      </c>
      <c r="GV237" s="3">
        <f t="shared" si="248"/>
        <v>0</v>
      </c>
      <c r="GW237" s="3">
        <v>1</v>
      </c>
      <c r="GX237" s="3">
        <f t="shared" si="249"/>
        <v>0</v>
      </c>
      <c r="HA237" s="3">
        <v>0</v>
      </c>
      <c r="HB237" s="3">
        <v>0</v>
      </c>
      <c r="HC237" s="3">
        <f t="shared" si="250"/>
        <v>0</v>
      </c>
      <c r="HE237" s="3" t="s">
        <v>37</v>
      </c>
      <c r="HF237" s="3" t="s">
        <v>38</v>
      </c>
      <c r="HM237" s="3" t="s">
        <v>3</v>
      </c>
      <c r="HN237" s="3" t="s">
        <v>3</v>
      </c>
      <c r="HO237" s="3" t="s">
        <v>3</v>
      </c>
      <c r="HP237" s="3" t="s">
        <v>3</v>
      </c>
      <c r="HQ237" s="3" t="s">
        <v>3</v>
      </c>
      <c r="HS237" s="3">
        <v>0</v>
      </c>
      <c r="IK237" s="3">
        <v>0</v>
      </c>
    </row>
    <row r="238" spans="1:255" x14ac:dyDescent="0.25">
      <c r="A238" s="2">
        <v>18</v>
      </c>
      <c r="B238" s="2">
        <v>1</v>
      </c>
      <c r="C238" s="2">
        <v>403</v>
      </c>
      <c r="D238" s="2"/>
      <c r="E238" s="2" t="s">
        <v>322</v>
      </c>
      <c r="F238" s="2" t="s">
        <v>302</v>
      </c>
      <c r="G238" s="2" t="s">
        <v>303</v>
      </c>
      <c r="H238" s="2" t="s">
        <v>35</v>
      </c>
      <c r="I238" s="2">
        <f>I224*J238</f>
        <v>1</v>
      </c>
      <c r="J238" s="2">
        <v>7.1428571428571423</v>
      </c>
      <c r="K238" s="2">
        <v>7.1428570000000002</v>
      </c>
      <c r="L238" s="2"/>
      <c r="M238" s="2"/>
      <c r="N238" s="2"/>
      <c r="O238" s="2">
        <f t="shared" si="226"/>
        <v>1956.69</v>
      </c>
      <c r="P238" s="2">
        <f t="shared" si="227"/>
        <v>1956.69</v>
      </c>
      <c r="Q238" s="2">
        <f t="shared" si="251"/>
        <v>0</v>
      </c>
      <c r="R238" s="2">
        <f t="shared" si="252"/>
        <v>0</v>
      </c>
      <c r="S238" s="2">
        <f t="shared" si="228"/>
        <v>0</v>
      </c>
      <c r="T238" s="2">
        <f t="shared" si="229"/>
        <v>0</v>
      </c>
      <c r="U238" s="2">
        <f t="shared" si="230"/>
        <v>0</v>
      </c>
      <c r="V238" s="2">
        <f t="shared" si="231"/>
        <v>0</v>
      </c>
      <c r="W238" s="2">
        <f t="shared" si="232"/>
        <v>0</v>
      </c>
      <c r="X238" s="2">
        <f t="shared" si="253"/>
        <v>0</v>
      </c>
      <c r="Y238" s="2">
        <f t="shared" si="254"/>
        <v>0</v>
      </c>
      <c r="Z238" s="2"/>
      <c r="AA238" s="2">
        <v>86551701</v>
      </c>
      <c r="AB238" s="2">
        <f t="shared" si="233"/>
        <v>1956.69</v>
      </c>
      <c r="AC238" s="2">
        <f t="shared" si="255"/>
        <v>1956.69</v>
      </c>
      <c r="AD238" s="2">
        <f t="shared" si="256"/>
        <v>0</v>
      </c>
      <c r="AE238" s="2">
        <f t="shared" si="257"/>
        <v>0</v>
      </c>
      <c r="AF238" s="2">
        <f t="shared" si="258"/>
        <v>0</v>
      </c>
      <c r="AG238" s="2">
        <f t="shared" si="234"/>
        <v>0</v>
      </c>
      <c r="AH238" s="2">
        <f t="shared" si="259"/>
        <v>0</v>
      </c>
      <c r="AI238" s="2">
        <f t="shared" si="260"/>
        <v>0</v>
      </c>
      <c r="AJ238" s="2">
        <f t="shared" si="235"/>
        <v>0</v>
      </c>
      <c r="AK238" s="2">
        <v>1956.6899999999998</v>
      </c>
      <c r="AL238" s="2">
        <v>1956.6899999999998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109</v>
      </c>
      <c r="AU238" s="2">
        <v>61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1</v>
      </c>
      <c r="BJ238" s="2" t="s">
        <v>3</v>
      </c>
      <c r="BK238" s="2"/>
      <c r="BL238" s="2"/>
      <c r="BM238" s="2">
        <v>23</v>
      </c>
      <c r="BN238" s="2">
        <v>0</v>
      </c>
      <c r="BO238" s="2" t="s">
        <v>3</v>
      </c>
      <c r="BP238" s="2">
        <v>0</v>
      </c>
      <c r="BQ238" s="2">
        <v>30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109</v>
      </c>
      <c r="CA238" s="2">
        <v>61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3</v>
      </c>
      <c r="CO238" s="2">
        <v>0</v>
      </c>
      <c r="CP238" s="2">
        <f t="shared" si="236"/>
        <v>1956.69</v>
      </c>
      <c r="CQ238" s="2">
        <f t="shared" si="237"/>
        <v>1956.69</v>
      </c>
      <c r="CR238" s="2">
        <f t="shared" si="261"/>
        <v>0</v>
      </c>
      <c r="CS238" s="2">
        <f t="shared" si="262"/>
        <v>0</v>
      </c>
      <c r="CT238" s="2">
        <f t="shared" si="238"/>
        <v>0</v>
      </c>
      <c r="CU238" s="2">
        <f t="shared" si="239"/>
        <v>0</v>
      </c>
      <c r="CV238" s="2">
        <f t="shared" si="240"/>
        <v>0</v>
      </c>
      <c r="CW238" s="2">
        <f t="shared" si="241"/>
        <v>0</v>
      </c>
      <c r="CX238" s="2">
        <f t="shared" si="242"/>
        <v>0</v>
      </c>
      <c r="CY238" s="2">
        <f t="shared" si="263"/>
        <v>0</v>
      </c>
      <c r="CZ238" s="2">
        <f t="shared" si="264"/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1010</v>
      </c>
      <c r="DV238" s="2" t="s">
        <v>35</v>
      </c>
      <c r="DW238" s="2" t="s">
        <v>35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85635395</v>
      </c>
      <c r="EF238" s="2">
        <v>30</v>
      </c>
      <c r="EG238" s="2" t="s">
        <v>28</v>
      </c>
      <c r="EH238" s="2">
        <v>0</v>
      </c>
      <c r="EI238" s="2" t="s">
        <v>3</v>
      </c>
      <c r="EJ238" s="2">
        <v>1</v>
      </c>
      <c r="EK238" s="2">
        <v>23</v>
      </c>
      <c r="EL238" s="2" t="s">
        <v>29</v>
      </c>
      <c r="EM238" s="2" t="s">
        <v>30</v>
      </c>
      <c r="EN238" s="2"/>
      <c r="EO238" s="2" t="s">
        <v>3</v>
      </c>
      <c r="EP238" s="2"/>
      <c r="EQ238" s="2">
        <v>0</v>
      </c>
      <c r="ER238" s="2">
        <v>0</v>
      </c>
      <c r="ES238" s="2">
        <v>1956.6899999999998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109</v>
      </c>
      <c r="FY238" s="2">
        <v>61</v>
      </c>
      <c r="FZ238" s="2"/>
      <c r="GA238" s="2" t="s">
        <v>304</v>
      </c>
      <c r="GB238" s="2"/>
      <c r="GC238" s="2"/>
      <c r="GD238" s="2">
        <v>1</v>
      </c>
      <c r="GE238" s="2"/>
      <c r="GF238" s="2">
        <v>-1829014875</v>
      </c>
      <c r="GG238" s="2">
        <v>2</v>
      </c>
      <c r="GH238" s="2">
        <v>4</v>
      </c>
      <c r="GI238" s="2">
        <v>-2</v>
      </c>
      <c r="GJ238" s="2">
        <v>0</v>
      </c>
      <c r="GK238" s="2">
        <v>0</v>
      </c>
      <c r="GL238" s="2">
        <f t="shared" si="243"/>
        <v>0</v>
      </c>
      <c r="GM238" s="2">
        <f t="shared" si="244"/>
        <v>1956.69</v>
      </c>
      <c r="GN238" s="2">
        <f t="shared" si="245"/>
        <v>1956.69</v>
      </c>
      <c r="GO238" s="2">
        <f t="shared" si="246"/>
        <v>0</v>
      </c>
      <c r="GP238" s="2">
        <f t="shared" si="247"/>
        <v>0</v>
      </c>
      <c r="GQ238" s="2"/>
      <c r="GR238" s="2">
        <v>0</v>
      </c>
      <c r="GS238" s="2">
        <v>2</v>
      </c>
      <c r="GT238" s="2">
        <v>0</v>
      </c>
      <c r="GU238" s="2" t="s">
        <v>3</v>
      </c>
      <c r="GV238" s="2">
        <f t="shared" si="248"/>
        <v>0</v>
      </c>
      <c r="GW238" s="2">
        <v>1</v>
      </c>
      <c r="GX238" s="2">
        <f t="shared" si="249"/>
        <v>0</v>
      </c>
      <c r="GY238" s="2"/>
      <c r="GZ238" s="2"/>
      <c r="HA238" s="2">
        <v>0</v>
      </c>
      <c r="HB238" s="2">
        <v>0</v>
      </c>
      <c r="HC238" s="2">
        <f t="shared" si="250"/>
        <v>0</v>
      </c>
      <c r="HD238" s="2"/>
      <c r="HE238" s="2" t="s">
        <v>37</v>
      </c>
      <c r="HF238" s="2" t="s">
        <v>38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5">
      <c r="A239" s="3">
        <v>18</v>
      </c>
      <c r="B239" s="3">
        <v>1</v>
      </c>
      <c r="C239" s="3">
        <v>422</v>
      </c>
      <c r="E239" s="3" t="s">
        <v>322</v>
      </c>
      <c r="F239" s="3" t="s">
        <v>302</v>
      </c>
      <c r="G239" s="3" t="s">
        <v>303</v>
      </c>
      <c r="H239" s="3" t="s">
        <v>35</v>
      </c>
      <c r="I239" s="3">
        <f>I225*J239</f>
        <v>1</v>
      </c>
      <c r="J239" s="3">
        <v>7.1428571428571423</v>
      </c>
      <c r="K239" s="3">
        <v>7.1428570000000002</v>
      </c>
      <c r="O239" s="3">
        <f t="shared" si="226"/>
        <v>19253.830000000002</v>
      </c>
      <c r="P239" s="3">
        <f t="shared" si="227"/>
        <v>19253.830000000002</v>
      </c>
      <c r="Q239" s="3">
        <f t="shared" si="251"/>
        <v>0</v>
      </c>
      <c r="R239" s="3">
        <f t="shared" si="252"/>
        <v>0</v>
      </c>
      <c r="S239" s="3">
        <f t="shared" si="228"/>
        <v>0</v>
      </c>
      <c r="T239" s="3">
        <f t="shared" si="229"/>
        <v>0</v>
      </c>
      <c r="U239" s="3">
        <f t="shared" si="230"/>
        <v>0</v>
      </c>
      <c r="V239" s="3">
        <f t="shared" si="231"/>
        <v>0</v>
      </c>
      <c r="W239" s="3">
        <f t="shared" si="232"/>
        <v>0</v>
      </c>
      <c r="X239" s="3">
        <f t="shared" si="253"/>
        <v>0</v>
      </c>
      <c r="Y239" s="3">
        <f t="shared" si="254"/>
        <v>0</v>
      </c>
      <c r="AA239" s="3">
        <v>86551703</v>
      </c>
      <c r="AB239" s="3">
        <f t="shared" si="233"/>
        <v>1956.69</v>
      </c>
      <c r="AC239" s="3">
        <f t="shared" si="255"/>
        <v>1956.69</v>
      </c>
      <c r="AD239" s="3">
        <f t="shared" si="256"/>
        <v>0</v>
      </c>
      <c r="AE239" s="3">
        <f t="shared" si="257"/>
        <v>0</v>
      </c>
      <c r="AF239" s="3">
        <f t="shared" si="258"/>
        <v>0</v>
      </c>
      <c r="AG239" s="3">
        <f t="shared" si="234"/>
        <v>0</v>
      </c>
      <c r="AH239" s="3">
        <f t="shared" si="259"/>
        <v>0</v>
      </c>
      <c r="AI239" s="3">
        <f t="shared" si="260"/>
        <v>0</v>
      </c>
      <c r="AJ239" s="3">
        <f t="shared" si="235"/>
        <v>0</v>
      </c>
      <c r="AK239" s="3">
        <v>1956.6899999999998</v>
      </c>
      <c r="AL239" s="3">
        <v>1956.6899999999998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109</v>
      </c>
      <c r="AU239" s="3">
        <v>61</v>
      </c>
      <c r="AV239" s="3">
        <v>1</v>
      </c>
      <c r="AW239" s="3">
        <v>1</v>
      </c>
      <c r="AZ239" s="3">
        <v>1</v>
      </c>
      <c r="BA239" s="3">
        <v>1</v>
      </c>
      <c r="BB239" s="3">
        <v>1</v>
      </c>
      <c r="BC239" s="3">
        <v>9.84</v>
      </c>
      <c r="BD239" s="3" t="s">
        <v>3</v>
      </c>
      <c r="BE239" s="3" t="s">
        <v>3</v>
      </c>
      <c r="BF239" s="3" t="s">
        <v>3</v>
      </c>
      <c r="BG239" s="3" t="s">
        <v>3</v>
      </c>
      <c r="BH239" s="3">
        <v>3</v>
      </c>
      <c r="BI239" s="3">
        <v>1</v>
      </c>
      <c r="BJ239" s="3" t="s">
        <v>3</v>
      </c>
      <c r="BM239" s="3">
        <v>23</v>
      </c>
      <c r="BN239" s="3">
        <v>0</v>
      </c>
      <c r="BO239" s="3" t="s">
        <v>3</v>
      </c>
      <c r="BP239" s="3">
        <v>0</v>
      </c>
      <c r="BQ239" s="3">
        <v>30</v>
      </c>
      <c r="BR239" s="3">
        <v>0</v>
      </c>
      <c r="BS239" s="3">
        <v>1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 t="s">
        <v>3</v>
      </c>
      <c r="BZ239" s="3">
        <v>109</v>
      </c>
      <c r="CA239" s="3">
        <v>61</v>
      </c>
      <c r="CB239" s="3" t="s">
        <v>3</v>
      </c>
      <c r="CE239" s="3">
        <v>1566</v>
      </c>
      <c r="CF239" s="3">
        <v>0</v>
      </c>
      <c r="CG239" s="3">
        <v>0</v>
      </c>
      <c r="CM239" s="3">
        <v>0</v>
      </c>
      <c r="CN239" s="3" t="s">
        <v>3</v>
      </c>
      <c r="CO239" s="3">
        <v>0</v>
      </c>
      <c r="CP239" s="3">
        <f t="shared" si="236"/>
        <v>19253.830000000002</v>
      </c>
      <c r="CQ239" s="3">
        <f t="shared" si="237"/>
        <v>19253.830000000002</v>
      </c>
      <c r="CR239" s="3">
        <f t="shared" si="261"/>
        <v>0</v>
      </c>
      <c r="CS239" s="3">
        <f t="shared" si="262"/>
        <v>0</v>
      </c>
      <c r="CT239" s="3">
        <f t="shared" si="238"/>
        <v>0</v>
      </c>
      <c r="CU239" s="3">
        <f t="shared" si="239"/>
        <v>0</v>
      </c>
      <c r="CV239" s="3">
        <f t="shared" si="240"/>
        <v>0</v>
      </c>
      <c r="CW239" s="3">
        <f t="shared" si="241"/>
        <v>0</v>
      </c>
      <c r="CX239" s="3">
        <f t="shared" si="242"/>
        <v>0</v>
      </c>
      <c r="CY239" s="3">
        <f t="shared" si="263"/>
        <v>0</v>
      </c>
      <c r="CZ239" s="3">
        <f t="shared" si="264"/>
        <v>0</v>
      </c>
      <c r="DC239" s="3" t="s">
        <v>3</v>
      </c>
      <c r="DD239" s="3" t="s">
        <v>3</v>
      </c>
      <c r="DE239" s="3" t="s">
        <v>3</v>
      </c>
      <c r="DF239" s="3" t="s">
        <v>3</v>
      </c>
      <c r="DG239" s="3" t="s">
        <v>3</v>
      </c>
      <c r="DH239" s="3" t="s">
        <v>3</v>
      </c>
      <c r="DI239" s="3" t="s">
        <v>3</v>
      </c>
      <c r="DJ239" s="3" t="s">
        <v>3</v>
      </c>
      <c r="DK239" s="3" t="s">
        <v>3</v>
      </c>
      <c r="DL239" s="3" t="s">
        <v>3</v>
      </c>
      <c r="DM239" s="3" t="s">
        <v>3</v>
      </c>
      <c r="DN239" s="3">
        <v>0</v>
      </c>
      <c r="DO239" s="3">
        <v>0</v>
      </c>
      <c r="DP239" s="3">
        <v>1</v>
      </c>
      <c r="DQ239" s="3">
        <v>1</v>
      </c>
      <c r="DU239" s="3">
        <v>1010</v>
      </c>
      <c r="DV239" s="3" t="s">
        <v>35</v>
      </c>
      <c r="DW239" s="3" t="s">
        <v>35</v>
      </c>
      <c r="DX239" s="3">
        <v>1</v>
      </c>
      <c r="DZ239" s="3" t="s">
        <v>3</v>
      </c>
      <c r="EA239" s="3" t="s">
        <v>3</v>
      </c>
      <c r="EB239" s="3" t="s">
        <v>3</v>
      </c>
      <c r="EC239" s="3" t="s">
        <v>3</v>
      </c>
      <c r="EE239" s="3">
        <v>85635395</v>
      </c>
      <c r="EF239" s="3">
        <v>30</v>
      </c>
      <c r="EG239" s="3" t="s">
        <v>28</v>
      </c>
      <c r="EH239" s="3">
        <v>0</v>
      </c>
      <c r="EI239" s="3" t="s">
        <v>3</v>
      </c>
      <c r="EJ239" s="3">
        <v>1</v>
      </c>
      <c r="EK239" s="3">
        <v>23</v>
      </c>
      <c r="EL239" s="3" t="s">
        <v>29</v>
      </c>
      <c r="EM239" s="3" t="s">
        <v>30</v>
      </c>
      <c r="EO239" s="3" t="s">
        <v>3</v>
      </c>
      <c r="EQ239" s="3">
        <v>0</v>
      </c>
      <c r="ER239" s="3">
        <v>1956.6899999999998</v>
      </c>
      <c r="ES239" s="3">
        <v>1956.6899999999998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Z239" s="3">
        <v>5</v>
      </c>
      <c r="FC239" s="3">
        <v>1</v>
      </c>
      <c r="FD239" s="3">
        <v>18</v>
      </c>
      <c r="FF239" s="3">
        <v>23029</v>
      </c>
      <c r="FQ239" s="3">
        <v>0</v>
      </c>
      <c r="FR239" s="3">
        <v>0</v>
      </c>
      <c r="FS239" s="3">
        <v>0</v>
      </c>
      <c r="FX239" s="3">
        <v>109</v>
      </c>
      <c r="FY239" s="3">
        <v>61</v>
      </c>
      <c r="GA239" s="3" t="s">
        <v>304</v>
      </c>
      <c r="GD239" s="3">
        <v>1</v>
      </c>
      <c r="GF239" s="3">
        <v>-1829014875</v>
      </c>
      <c r="GG239" s="3">
        <v>2</v>
      </c>
      <c r="GH239" s="3">
        <v>3</v>
      </c>
      <c r="GI239" s="3">
        <v>5</v>
      </c>
      <c r="GJ239" s="3">
        <v>0</v>
      </c>
      <c r="GK239" s="3">
        <v>0</v>
      </c>
      <c r="GL239" s="3">
        <f t="shared" si="243"/>
        <v>0</v>
      </c>
      <c r="GM239" s="3">
        <f t="shared" si="244"/>
        <v>19253.830000000002</v>
      </c>
      <c r="GN239" s="3">
        <f t="shared" si="245"/>
        <v>19253.830000000002</v>
      </c>
      <c r="GO239" s="3">
        <f t="shared" si="246"/>
        <v>0</v>
      </c>
      <c r="GP239" s="3">
        <f t="shared" si="247"/>
        <v>0</v>
      </c>
      <c r="GR239" s="3">
        <v>1</v>
      </c>
      <c r="GS239" s="3">
        <v>1</v>
      </c>
      <c r="GT239" s="3">
        <v>0</v>
      </c>
      <c r="GU239" s="3" t="s">
        <v>3</v>
      </c>
      <c r="GV239" s="3">
        <f t="shared" si="248"/>
        <v>0</v>
      </c>
      <c r="GW239" s="3">
        <v>1</v>
      </c>
      <c r="GX239" s="3">
        <f t="shared" si="249"/>
        <v>0</v>
      </c>
      <c r="HA239" s="3">
        <v>0</v>
      </c>
      <c r="HB239" s="3">
        <v>0</v>
      </c>
      <c r="HC239" s="3">
        <f t="shared" si="250"/>
        <v>0</v>
      </c>
      <c r="HE239" s="3" t="s">
        <v>37</v>
      </c>
      <c r="HF239" s="3" t="s">
        <v>38</v>
      </c>
      <c r="HM239" s="3" t="s">
        <v>3</v>
      </c>
      <c r="HN239" s="3" t="s">
        <v>3</v>
      </c>
      <c r="HO239" s="3" t="s">
        <v>3</v>
      </c>
      <c r="HP239" s="3" t="s">
        <v>3</v>
      </c>
      <c r="HQ239" s="3" t="s">
        <v>3</v>
      </c>
      <c r="HS239" s="3">
        <v>0</v>
      </c>
      <c r="IK239" s="3">
        <v>0</v>
      </c>
    </row>
    <row r="240" spans="1:255" x14ac:dyDescent="0.25">
      <c r="A240" s="2">
        <v>18</v>
      </c>
      <c r="B240" s="2">
        <v>1</v>
      </c>
      <c r="C240" s="2">
        <v>406</v>
      </c>
      <c r="D240" s="2"/>
      <c r="E240" s="2" t="s">
        <v>323</v>
      </c>
      <c r="F240" s="2" t="s">
        <v>324</v>
      </c>
      <c r="G240" s="2" t="s">
        <v>325</v>
      </c>
      <c r="H240" s="2" t="s">
        <v>35</v>
      </c>
      <c r="I240" s="2">
        <f>I224*J240</f>
        <v>2</v>
      </c>
      <c r="J240" s="2">
        <v>14.285714285714285</v>
      </c>
      <c r="K240" s="2">
        <v>14.285714</v>
      </c>
      <c r="L240" s="2"/>
      <c r="M240" s="2"/>
      <c r="N240" s="2"/>
      <c r="O240" s="2">
        <f t="shared" si="226"/>
        <v>6232.58</v>
      </c>
      <c r="P240" s="2">
        <f t="shared" si="227"/>
        <v>6232.58</v>
      </c>
      <c r="Q240" s="2">
        <f t="shared" si="251"/>
        <v>0</v>
      </c>
      <c r="R240" s="2">
        <f t="shared" si="252"/>
        <v>0</v>
      </c>
      <c r="S240" s="2">
        <f t="shared" si="228"/>
        <v>0</v>
      </c>
      <c r="T240" s="2">
        <f t="shared" si="229"/>
        <v>0</v>
      </c>
      <c r="U240" s="2">
        <f t="shared" si="230"/>
        <v>0</v>
      </c>
      <c r="V240" s="2">
        <f t="shared" si="231"/>
        <v>0</v>
      </c>
      <c r="W240" s="2">
        <f t="shared" si="232"/>
        <v>0</v>
      </c>
      <c r="X240" s="2">
        <f t="shared" si="253"/>
        <v>0</v>
      </c>
      <c r="Y240" s="2">
        <f t="shared" si="254"/>
        <v>0</v>
      </c>
      <c r="Z240" s="2"/>
      <c r="AA240" s="2">
        <v>86551701</v>
      </c>
      <c r="AB240" s="2">
        <f t="shared" si="233"/>
        <v>3116.29</v>
      </c>
      <c r="AC240" s="2">
        <f t="shared" si="255"/>
        <v>3116.29</v>
      </c>
      <c r="AD240" s="2">
        <f t="shared" si="256"/>
        <v>0</v>
      </c>
      <c r="AE240" s="2">
        <f t="shared" si="257"/>
        <v>0</v>
      </c>
      <c r="AF240" s="2">
        <f t="shared" si="258"/>
        <v>0</v>
      </c>
      <c r="AG240" s="2">
        <f t="shared" si="234"/>
        <v>0</v>
      </c>
      <c r="AH240" s="2">
        <f t="shared" si="259"/>
        <v>0</v>
      </c>
      <c r="AI240" s="2">
        <f t="shared" si="260"/>
        <v>0</v>
      </c>
      <c r="AJ240" s="2">
        <f t="shared" si="235"/>
        <v>0</v>
      </c>
      <c r="AK240" s="2">
        <v>3116.29</v>
      </c>
      <c r="AL240" s="2">
        <v>3116.29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109</v>
      </c>
      <c r="AU240" s="2">
        <v>61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1</v>
      </c>
      <c r="BJ240" s="2" t="s">
        <v>3</v>
      </c>
      <c r="BK240" s="2"/>
      <c r="BL240" s="2"/>
      <c r="BM240" s="2">
        <v>23</v>
      </c>
      <c r="BN240" s="2">
        <v>0</v>
      </c>
      <c r="BO240" s="2" t="s">
        <v>3</v>
      </c>
      <c r="BP240" s="2">
        <v>0</v>
      </c>
      <c r="BQ240" s="2">
        <v>30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109</v>
      </c>
      <c r="CA240" s="2">
        <v>61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3</v>
      </c>
      <c r="CO240" s="2">
        <v>0</v>
      </c>
      <c r="CP240" s="2">
        <f t="shared" si="236"/>
        <v>6232.58</v>
      </c>
      <c r="CQ240" s="2">
        <f t="shared" si="237"/>
        <v>3116.29</v>
      </c>
      <c r="CR240" s="2">
        <f t="shared" si="261"/>
        <v>0</v>
      </c>
      <c r="CS240" s="2">
        <f t="shared" si="262"/>
        <v>0</v>
      </c>
      <c r="CT240" s="2">
        <f t="shared" si="238"/>
        <v>0</v>
      </c>
      <c r="CU240" s="2">
        <f t="shared" si="239"/>
        <v>0</v>
      </c>
      <c r="CV240" s="2">
        <f t="shared" si="240"/>
        <v>0</v>
      </c>
      <c r="CW240" s="2">
        <f t="shared" si="241"/>
        <v>0</v>
      </c>
      <c r="CX240" s="2">
        <f t="shared" si="242"/>
        <v>0</v>
      </c>
      <c r="CY240" s="2">
        <f t="shared" si="263"/>
        <v>0</v>
      </c>
      <c r="CZ240" s="2">
        <f t="shared" si="264"/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1010</v>
      </c>
      <c r="DV240" s="2" t="s">
        <v>35</v>
      </c>
      <c r="DW240" s="2" t="s">
        <v>35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85635395</v>
      </c>
      <c r="EF240" s="2">
        <v>30</v>
      </c>
      <c r="EG240" s="2" t="s">
        <v>28</v>
      </c>
      <c r="EH240" s="2">
        <v>0</v>
      </c>
      <c r="EI240" s="2" t="s">
        <v>3</v>
      </c>
      <c r="EJ240" s="2">
        <v>1</v>
      </c>
      <c r="EK240" s="2">
        <v>23</v>
      </c>
      <c r="EL240" s="2" t="s">
        <v>29</v>
      </c>
      <c r="EM240" s="2" t="s">
        <v>30</v>
      </c>
      <c r="EN240" s="2"/>
      <c r="EO240" s="2" t="s">
        <v>3</v>
      </c>
      <c r="EP240" s="2"/>
      <c r="EQ240" s="2">
        <v>0</v>
      </c>
      <c r="ER240" s="2">
        <v>0</v>
      </c>
      <c r="ES240" s="2">
        <v>3116.29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109</v>
      </c>
      <c r="FY240" s="2">
        <v>61</v>
      </c>
      <c r="FZ240" s="2"/>
      <c r="GA240" s="2" t="s">
        <v>326</v>
      </c>
      <c r="GB240" s="2"/>
      <c r="GC240" s="2"/>
      <c r="GD240" s="2">
        <v>1</v>
      </c>
      <c r="GE240" s="2"/>
      <c r="GF240" s="2">
        <v>-62627096</v>
      </c>
      <c r="GG240" s="2">
        <v>2</v>
      </c>
      <c r="GH240" s="2">
        <v>4</v>
      </c>
      <c r="GI240" s="2">
        <v>-2</v>
      </c>
      <c r="GJ240" s="2">
        <v>0</v>
      </c>
      <c r="GK240" s="2">
        <v>0</v>
      </c>
      <c r="GL240" s="2">
        <f t="shared" si="243"/>
        <v>0</v>
      </c>
      <c r="GM240" s="2">
        <f t="shared" si="244"/>
        <v>6232.58</v>
      </c>
      <c r="GN240" s="2">
        <f t="shared" si="245"/>
        <v>6232.58</v>
      </c>
      <c r="GO240" s="2">
        <f t="shared" si="246"/>
        <v>0</v>
      </c>
      <c r="GP240" s="2">
        <f t="shared" si="247"/>
        <v>0</v>
      </c>
      <c r="GQ240" s="2"/>
      <c r="GR240" s="2">
        <v>0</v>
      </c>
      <c r="GS240" s="2">
        <v>2</v>
      </c>
      <c r="GT240" s="2">
        <v>0</v>
      </c>
      <c r="GU240" s="2" t="s">
        <v>3</v>
      </c>
      <c r="GV240" s="2">
        <f t="shared" si="248"/>
        <v>0</v>
      </c>
      <c r="GW240" s="2">
        <v>1</v>
      </c>
      <c r="GX240" s="2">
        <f t="shared" si="249"/>
        <v>0</v>
      </c>
      <c r="GY240" s="2"/>
      <c r="GZ240" s="2"/>
      <c r="HA240" s="2">
        <v>0</v>
      </c>
      <c r="HB240" s="2">
        <v>0</v>
      </c>
      <c r="HC240" s="2">
        <f t="shared" si="250"/>
        <v>0</v>
      </c>
      <c r="HD240" s="2"/>
      <c r="HE240" s="2" t="s">
        <v>37</v>
      </c>
      <c r="HF240" s="2" t="s">
        <v>38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5">
      <c r="A241" s="3">
        <v>18</v>
      </c>
      <c r="B241" s="3">
        <v>1</v>
      </c>
      <c r="C241" s="3">
        <v>425</v>
      </c>
      <c r="E241" s="3" t="s">
        <v>323</v>
      </c>
      <c r="F241" s="3" t="s">
        <v>324</v>
      </c>
      <c r="G241" s="3" t="s">
        <v>325</v>
      </c>
      <c r="H241" s="3" t="s">
        <v>35</v>
      </c>
      <c r="I241" s="3">
        <f>I225*J241</f>
        <v>2</v>
      </c>
      <c r="J241" s="3">
        <v>14.285714285714285</v>
      </c>
      <c r="K241" s="3">
        <v>14.285714</v>
      </c>
      <c r="O241" s="3">
        <f t="shared" si="226"/>
        <v>61328.59</v>
      </c>
      <c r="P241" s="3">
        <f t="shared" si="227"/>
        <v>61328.59</v>
      </c>
      <c r="Q241" s="3">
        <f t="shared" si="251"/>
        <v>0</v>
      </c>
      <c r="R241" s="3">
        <f t="shared" si="252"/>
        <v>0</v>
      </c>
      <c r="S241" s="3">
        <f t="shared" si="228"/>
        <v>0</v>
      </c>
      <c r="T241" s="3">
        <f t="shared" si="229"/>
        <v>0</v>
      </c>
      <c r="U241" s="3">
        <f t="shared" si="230"/>
        <v>0</v>
      </c>
      <c r="V241" s="3">
        <f t="shared" si="231"/>
        <v>0</v>
      </c>
      <c r="W241" s="3">
        <f t="shared" si="232"/>
        <v>0</v>
      </c>
      <c r="X241" s="3">
        <f t="shared" si="253"/>
        <v>0</v>
      </c>
      <c r="Y241" s="3">
        <f t="shared" si="254"/>
        <v>0</v>
      </c>
      <c r="AA241" s="3">
        <v>86551703</v>
      </c>
      <c r="AB241" s="3">
        <f t="shared" si="233"/>
        <v>3116.29</v>
      </c>
      <c r="AC241" s="3">
        <f t="shared" si="255"/>
        <v>3116.29</v>
      </c>
      <c r="AD241" s="3">
        <f t="shared" si="256"/>
        <v>0</v>
      </c>
      <c r="AE241" s="3">
        <f t="shared" si="257"/>
        <v>0</v>
      </c>
      <c r="AF241" s="3">
        <f t="shared" si="258"/>
        <v>0</v>
      </c>
      <c r="AG241" s="3">
        <f t="shared" si="234"/>
        <v>0</v>
      </c>
      <c r="AH241" s="3">
        <f t="shared" si="259"/>
        <v>0</v>
      </c>
      <c r="AI241" s="3">
        <f t="shared" si="260"/>
        <v>0</v>
      </c>
      <c r="AJ241" s="3">
        <f t="shared" si="235"/>
        <v>0</v>
      </c>
      <c r="AK241" s="3">
        <v>3116.29</v>
      </c>
      <c r="AL241" s="3">
        <v>3116.29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109</v>
      </c>
      <c r="AU241" s="3">
        <v>61</v>
      </c>
      <c r="AV241" s="3">
        <v>1</v>
      </c>
      <c r="AW241" s="3">
        <v>1</v>
      </c>
      <c r="AZ241" s="3">
        <v>1</v>
      </c>
      <c r="BA241" s="3">
        <v>1</v>
      </c>
      <c r="BB241" s="3">
        <v>1</v>
      </c>
      <c r="BC241" s="3">
        <v>9.84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3</v>
      </c>
      <c r="BI241" s="3">
        <v>1</v>
      </c>
      <c r="BJ241" s="3" t="s">
        <v>3</v>
      </c>
      <c r="BM241" s="3">
        <v>23</v>
      </c>
      <c r="BN241" s="3">
        <v>0</v>
      </c>
      <c r="BO241" s="3" t="s">
        <v>3</v>
      </c>
      <c r="BP241" s="3">
        <v>0</v>
      </c>
      <c r="BQ241" s="3">
        <v>30</v>
      </c>
      <c r="BR241" s="3">
        <v>0</v>
      </c>
      <c r="BS241" s="3">
        <v>1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109</v>
      </c>
      <c r="CA241" s="3">
        <v>61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3</v>
      </c>
      <c r="CO241" s="3">
        <v>0</v>
      </c>
      <c r="CP241" s="3">
        <f t="shared" si="236"/>
        <v>61328.59</v>
      </c>
      <c r="CQ241" s="3">
        <f t="shared" si="237"/>
        <v>30664.29</v>
      </c>
      <c r="CR241" s="3">
        <f t="shared" si="261"/>
        <v>0</v>
      </c>
      <c r="CS241" s="3">
        <f t="shared" si="262"/>
        <v>0</v>
      </c>
      <c r="CT241" s="3">
        <f t="shared" si="238"/>
        <v>0</v>
      </c>
      <c r="CU241" s="3">
        <f t="shared" si="239"/>
        <v>0</v>
      </c>
      <c r="CV241" s="3">
        <f t="shared" si="240"/>
        <v>0</v>
      </c>
      <c r="CW241" s="3">
        <f t="shared" si="241"/>
        <v>0</v>
      </c>
      <c r="CX241" s="3">
        <f t="shared" si="242"/>
        <v>0</v>
      </c>
      <c r="CY241" s="3">
        <f t="shared" si="263"/>
        <v>0</v>
      </c>
      <c r="CZ241" s="3">
        <f t="shared" si="264"/>
        <v>0</v>
      </c>
      <c r="DC241" s="3" t="s">
        <v>3</v>
      </c>
      <c r="DD241" s="3" t="s">
        <v>3</v>
      </c>
      <c r="DE241" s="3" t="s">
        <v>3</v>
      </c>
      <c r="DF241" s="3" t="s">
        <v>3</v>
      </c>
      <c r="DG241" s="3" t="s">
        <v>3</v>
      </c>
      <c r="DH241" s="3" t="s">
        <v>3</v>
      </c>
      <c r="DI241" s="3" t="s">
        <v>3</v>
      </c>
      <c r="DJ241" s="3" t="s">
        <v>3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1010</v>
      </c>
      <c r="DV241" s="3" t="s">
        <v>35</v>
      </c>
      <c r="DW241" s="3" t="s">
        <v>35</v>
      </c>
      <c r="DX241" s="3">
        <v>1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85635395</v>
      </c>
      <c r="EF241" s="3">
        <v>30</v>
      </c>
      <c r="EG241" s="3" t="s">
        <v>28</v>
      </c>
      <c r="EH241" s="3">
        <v>0</v>
      </c>
      <c r="EI241" s="3" t="s">
        <v>3</v>
      </c>
      <c r="EJ241" s="3">
        <v>1</v>
      </c>
      <c r="EK241" s="3">
        <v>23</v>
      </c>
      <c r="EL241" s="3" t="s">
        <v>29</v>
      </c>
      <c r="EM241" s="3" t="s">
        <v>30</v>
      </c>
      <c r="EO241" s="3" t="s">
        <v>3</v>
      </c>
      <c r="EQ241" s="3">
        <v>0</v>
      </c>
      <c r="ER241" s="3">
        <v>3116.29</v>
      </c>
      <c r="ES241" s="3">
        <v>3116.29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Z241" s="3">
        <v>5</v>
      </c>
      <c r="FC241" s="3">
        <v>1</v>
      </c>
      <c r="FD241" s="3">
        <v>18</v>
      </c>
      <c r="FF241" s="3">
        <v>36677</v>
      </c>
      <c r="FQ241" s="3">
        <v>0</v>
      </c>
      <c r="FR241" s="3">
        <v>0</v>
      </c>
      <c r="FS241" s="3">
        <v>0</v>
      </c>
      <c r="FX241" s="3">
        <v>109</v>
      </c>
      <c r="FY241" s="3">
        <v>61</v>
      </c>
      <c r="GA241" s="3" t="s">
        <v>326</v>
      </c>
      <c r="GD241" s="3">
        <v>1</v>
      </c>
      <c r="GF241" s="3">
        <v>-62627096</v>
      </c>
      <c r="GG241" s="3">
        <v>2</v>
      </c>
      <c r="GH241" s="3">
        <v>3</v>
      </c>
      <c r="GI241" s="3">
        <v>5</v>
      </c>
      <c r="GJ241" s="3">
        <v>0</v>
      </c>
      <c r="GK241" s="3">
        <v>0</v>
      </c>
      <c r="GL241" s="3">
        <f t="shared" si="243"/>
        <v>0</v>
      </c>
      <c r="GM241" s="3">
        <f t="shared" si="244"/>
        <v>61328.59</v>
      </c>
      <c r="GN241" s="3">
        <f t="shared" si="245"/>
        <v>61328.59</v>
      </c>
      <c r="GO241" s="3">
        <f t="shared" si="246"/>
        <v>0</v>
      </c>
      <c r="GP241" s="3">
        <f t="shared" si="247"/>
        <v>0</v>
      </c>
      <c r="GR241" s="3">
        <v>1</v>
      </c>
      <c r="GS241" s="3">
        <v>1</v>
      </c>
      <c r="GT241" s="3">
        <v>0</v>
      </c>
      <c r="GU241" s="3" t="s">
        <v>3</v>
      </c>
      <c r="GV241" s="3">
        <f t="shared" si="248"/>
        <v>0</v>
      </c>
      <c r="GW241" s="3">
        <v>1</v>
      </c>
      <c r="GX241" s="3">
        <f t="shared" si="249"/>
        <v>0</v>
      </c>
      <c r="HA241" s="3">
        <v>0</v>
      </c>
      <c r="HB241" s="3">
        <v>0</v>
      </c>
      <c r="HC241" s="3">
        <f t="shared" si="250"/>
        <v>0</v>
      </c>
      <c r="HE241" s="3" t="s">
        <v>37</v>
      </c>
      <c r="HF241" s="3" t="s">
        <v>38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5">
      <c r="A242" s="2">
        <v>18</v>
      </c>
      <c r="B242" s="2">
        <v>1</v>
      </c>
      <c r="C242" s="2">
        <v>405</v>
      </c>
      <c r="D242" s="2"/>
      <c r="E242" s="2" t="s">
        <v>327</v>
      </c>
      <c r="F242" s="2" t="s">
        <v>328</v>
      </c>
      <c r="G242" s="2" t="s">
        <v>329</v>
      </c>
      <c r="H242" s="2" t="s">
        <v>35</v>
      </c>
      <c r="I242" s="2">
        <f>I224*J242</f>
        <v>1</v>
      </c>
      <c r="J242" s="2">
        <v>7.1428571428571423</v>
      </c>
      <c r="K242" s="2">
        <v>7.1428570000000002</v>
      </c>
      <c r="L242" s="2"/>
      <c r="M242" s="2"/>
      <c r="N242" s="2"/>
      <c r="O242" s="2">
        <f t="shared" si="226"/>
        <v>2391.54</v>
      </c>
      <c r="P242" s="2">
        <f t="shared" si="227"/>
        <v>2391.54</v>
      </c>
      <c r="Q242" s="2">
        <f t="shared" si="251"/>
        <v>0</v>
      </c>
      <c r="R242" s="2">
        <f t="shared" si="252"/>
        <v>0</v>
      </c>
      <c r="S242" s="2">
        <f t="shared" si="228"/>
        <v>0</v>
      </c>
      <c r="T242" s="2">
        <f t="shared" si="229"/>
        <v>0</v>
      </c>
      <c r="U242" s="2">
        <f t="shared" si="230"/>
        <v>0</v>
      </c>
      <c r="V242" s="2">
        <f t="shared" si="231"/>
        <v>0</v>
      </c>
      <c r="W242" s="2">
        <f t="shared" si="232"/>
        <v>0</v>
      </c>
      <c r="X242" s="2">
        <f t="shared" si="253"/>
        <v>0</v>
      </c>
      <c r="Y242" s="2">
        <f t="shared" si="254"/>
        <v>0</v>
      </c>
      <c r="Z242" s="2"/>
      <c r="AA242" s="2">
        <v>86551701</v>
      </c>
      <c r="AB242" s="2">
        <f t="shared" si="233"/>
        <v>2391.54</v>
      </c>
      <c r="AC242" s="2">
        <f t="shared" si="255"/>
        <v>2391.54</v>
      </c>
      <c r="AD242" s="2">
        <f t="shared" si="256"/>
        <v>0</v>
      </c>
      <c r="AE242" s="2">
        <f t="shared" si="257"/>
        <v>0</v>
      </c>
      <c r="AF242" s="2">
        <f t="shared" si="258"/>
        <v>0</v>
      </c>
      <c r="AG242" s="2">
        <f t="shared" si="234"/>
        <v>0</v>
      </c>
      <c r="AH242" s="2">
        <f t="shared" si="259"/>
        <v>0</v>
      </c>
      <c r="AI242" s="2">
        <f t="shared" si="260"/>
        <v>0</v>
      </c>
      <c r="AJ242" s="2">
        <f t="shared" si="235"/>
        <v>0</v>
      </c>
      <c r="AK242" s="2">
        <v>2391.54</v>
      </c>
      <c r="AL242" s="2">
        <v>2391.54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109</v>
      </c>
      <c r="AU242" s="2">
        <v>61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1</v>
      </c>
      <c r="BJ242" s="2" t="s">
        <v>3</v>
      </c>
      <c r="BK242" s="2"/>
      <c r="BL242" s="2"/>
      <c r="BM242" s="2">
        <v>23</v>
      </c>
      <c r="BN242" s="2">
        <v>0</v>
      </c>
      <c r="BO242" s="2" t="s">
        <v>3</v>
      </c>
      <c r="BP242" s="2">
        <v>0</v>
      </c>
      <c r="BQ242" s="2">
        <v>30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109</v>
      </c>
      <c r="CA242" s="2">
        <v>61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3</v>
      </c>
      <c r="CO242" s="2">
        <v>0</v>
      </c>
      <c r="CP242" s="2">
        <f t="shared" si="236"/>
        <v>2391.54</v>
      </c>
      <c r="CQ242" s="2">
        <f t="shared" si="237"/>
        <v>2391.54</v>
      </c>
      <c r="CR242" s="2">
        <f t="shared" si="261"/>
        <v>0</v>
      </c>
      <c r="CS242" s="2">
        <f t="shared" si="262"/>
        <v>0</v>
      </c>
      <c r="CT242" s="2">
        <f t="shared" si="238"/>
        <v>0</v>
      </c>
      <c r="CU242" s="2">
        <f t="shared" si="239"/>
        <v>0</v>
      </c>
      <c r="CV242" s="2">
        <f t="shared" si="240"/>
        <v>0</v>
      </c>
      <c r="CW242" s="2">
        <f t="shared" si="241"/>
        <v>0</v>
      </c>
      <c r="CX242" s="2">
        <f t="shared" si="242"/>
        <v>0</v>
      </c>
      <c r="CY242" s="2">
        <f t="shared" si="263"/>
        <v>0</v>
      </c>
      <c r="CZ242" s="2">
        <f t="shared" si="264"/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1010</v>
      </c>
      <c r="DV242" s="2" t="s">
        <v>35</v>
      </c>
      <c r="DW242" s="2" t="s">
        <v>35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85635395</v>
      </c>
      <c r="EF242" s="2">
        <v>30</v>
      </c>
      <c r="EG242" s="2" t="s">
        <v>28</v>
      </c>
      <c r="EH242" s="2">
        <v>0</v>
      </c>
      <c r="EI242" s="2" t="s">
        <v>3</v>
      </c>
      <c r="EJ242" s="2">
        <v>1</v>
      </c>
      <c r="EK242" s="2">
        <v>23</v>
      </c>
      <c r="EL242" s="2" t="s">
        <v>29</v>
      </c>
      <c r="EM242" s="2" t="s">
        <v>30</v>
      </c>
      <c r="EN242" s="2"/>
      <c r="EO242" s="2" t="s">
        <v>3</v>
      </c>
      <c r="EP242" s="2"/>
      <c r="EQ242" s="2">
        <v>0</v>
      </c>
      <c r="ER242" s="2">
        <v>0</v>
      </c>
      <c r="ES242" s="2">
        <v>2391.54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109</v>
      </c>
      <c r="FY242" s="2">
        <v>61</v>
      </c>
      <c r="FZ242" s="2"/>
      <c r="GA242" s="2" t="s">
        <v>330</v>
      </c>
      <c r="GB242" s="2"/>
      <c r="GC242" s="2"/>
      <c r="GD242" s="2">
        <v>1</v>
      </c>
      <c r="GE242" s="2"/>
      <c r="GF242" s="2">
        <v>308858131</v>
      </c>
      <c r="GG242" s="2">
        <v>2</v>
      </c>
      <c r="GH242" s="2">
        <v>4</v>
      </c>
      <c r="GI242" s="2">
        <v>-2</v>
      </c>
      <c r="GJ242" s="2">
        <v>0</v>
      </c>
      <c r="GK242" s="2">
        <v>0</v>
      </c>
      <c r="GL242" s="2">
        <f t="shared" si="243"/>
        <v>0</v>
      </c>
      <c r="GM242" s="2">
        <f t="shared" si="244"/>
        <v>2391.54</v>
      </c>
      <c r="GN242" s="2">
        <f t="shared" si="245"/>
        <v>2391.54</v>
      </c>
      <c r="GO242" s="2">
        <f t="shared" si="246"/>
        <v>0</v>
      </c>
      <c r="GP242" s="2">
        <f t="shared" si="247"/>
        <v>0</v>
      </c>
      <c r="GQ242" s="2"/>
      <c r="GR242" s="2">
        <v>0</v>
      </c>
      <c r="GS242" s="2">
        <v>2</v>
      </c>
      <c r="GT242" s="2">
        <v>0</v>
      </c>
      <c r="GU242" s="2" t="s">
        <v>3</v>
      </c>
      <c r="GV242" s="2">
        <f t="shared" si="248"/>
        <v>0</v>
      </c>
      <c r="GW242" s="2">
        <v>1</v>
      </c>
      <c r="GX242" s="2">
        <f t="shared" si="249"/>
        <v>0</v>
      </c>
      <c r="GY242" s="2"/>
      <c r="GZ242" s="2"/>
      <c r="HA242" s="2">
        <v>0</v>
      </c>
      <c r="HB242" s="2">
        <v>0</v>
      </c>
      <c r="HC242" s="2">
        <f t="shared" si="250"/>
        <v>0</v>
      </c>
      <c r="HD242" s="2"/>
      <c r="HE242" s="2" t="s">
        <v>37</v>
      </c>
      <c r="HF242" s="2" t="s">
        <v>38</v>
      </c>
      <c r="HG242" s="2"/>
      <c r="HH242" s="2"/>
      <c r="HI242" s="2"/>
      <c r="HJ242" s="2"/>
      <c r="HK242" s="2"/>
      <c r="HL242" s="2"/>
      <c r="HM242" s="2" t="s">
        <v>3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5">
      <c r="A243" s="3">
        <v>18</v>
      </c>
      <c r="B243" s="3">
        <v>1</v>
      </c>
      <c r="C243" s="3">
        <v>424</v>
      </c>
      <c r="E243" s="3" t="s">
        <v>327</v>
      </c>
      <c r="F243" s="3" t="s">
        <v>328</v>
      </c>
      <c r="G243" s="3" t="s">
        <v>329</v>
      </c>
      <c r="H243" s="3" t="s">
        <v>35</v>
      </c>
      <c r="I243" s="3">
        <f>I225*J243</f>
        <v>1</v>
      </c>
      <c r="J243" s="3">
        <v>7.1428571428571423</v>
      </c>
      <c r="K243" s="3">
        <v>7.1428570000000002</v>
      </c>
      <c r="O243" s="3">
        <f t="shared" si="226"/>
        <v>23532.75</v>
      </c>
      <c r="P243" s="3">
        <f t="shared" si="227"/>
        <v>23532.75</v>
      </c>
      <c r="Q243" s="3">
        <f t="shared" si="251"/>
        <v>0</v>
      </c>
      <c r="R243" s="3">
        <f t="shared" si="252"/>
        <v>0</v>
      </c>
      <c r="S243" s="3">
        <f t="shared" si="228"/>
        <v>0</v>
      </c>
      <c r="T243" s="3">
        <f t="shared" si="229"/>
        <v>0</v>
      </c>
      <c r="U243" s="3">
        <f t="shared" si="230"/>
        <v>0</v>
      </c>
      <c r="V243" s="3">
        <f t="shared" si="231"/>
        <v>0</v>
      </c>
      <c r="W243" s="3">
        <f t="shared" si="232"/>
        <v>0</v>
      </c>
      <c r="X243" s="3">
        <f t="shared" si="253"/>
        <v>0</v>
      </c>
      <c r="Y243" s="3">
        <f t="shared" si="254"/>
        <v>0</v>
      </c>
      <c r="AA243" s="3">
        <v>86551703</v>
      </c>
      <c r="AB243" s="3">
        <f t="shared" si="233"/>
        <v>2391.54</v>
      </c>
      <c r="AC243" s="3">
        <f t="shared" si="255"/>
        <v>2391.54</v>
      </c>
      <c r="AD243" s="3">
        <f t="shared" si="256"/>
        <v>0</v>
      </c>
      <c r="AE243" s="3">
        <f t="shared" si="257"/>
        <v>0</v>
      </c>
      <c r="AF243" s="3">
        <f t="shared" si="258"/>
        <v>0</v>
      </c>
      <c r="AG243" s="3">
        <f t="shared" si="234"/>
        <v>0</v>
      </c>
      <c r="AH243" s="3">
        <f t="shared" si="259"/>
        <v>0</v>
      </c>
      <c r="AI243" s="3">
        <f t="shared" si="260"/>
        <v>0</v>
      </c>
      <c r="AJ243" s="3">
        <f t="shared" si="235"/>
        <v>0</v>
      </c>
      <c r="AK243" s="3">
        <v>2391.54</v>
      </c>
      <c r="AL243" s="3">
        <v>2391.54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109</v>
      </c>
      <c r="AU243" s="3">
        <v>61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9.84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1</v>
      </c>
      <c r="BJ243" s="3" t="s">
        <v>3</v>
      </c>
      <c r="BM243" s="3">
        <v>23</v>
      </c>
      <c r="BN243" s="3">
        <v>0</v>
      </c>
      <c r="BO243" s="3" t="s">
        <v>3</v>
      </c>
      <c r="BP243" s="3">
        <v>0</v>
      </c>
      <c r="BQ243" s="3">
        <v>30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109</v>
      </c>
      <c r="CA243" s="3">
        <v>61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3</v>
      </c>
      <c r="CO243" s="3">
        <v>0</v>
      </c>
      <c r="CP243" s="3">
        <f t="shared" si="236"/>
        <v>23532.75</v>
      </c>
      <c r="CQ243" s="3">
        <f t="shared" si="237"/>
        <v>23532.75</v>
      </c>
      <c r="CR243" s="3">
        <f t="shared" si="261"/>
        <v>0</v>
      </c>
      <c r="CS243" s="3">
        <f t="shared" si="262"/>
        <v>0</v>
      </c>
      <c r="CT243" s="3">
        <f t="shared" si="238"/>
        <v>0</v>
      </c>
      <c r="CU243" s="3">
        <f t="shared" si="239"/>
        <v>0</v>
      </c>
      <c r="CV243" s="3">
        <f t="shared" si="240"/>
        <v>0</v>
      </c>
      <c r="CW243" s="3">
        <f t="shared" si="241"/>
        <v>0</v>
      </c>
      <c r="CX243" s="3">
        <f t="shared" si="242"/>
        <v>0</v>
      </c>
      <c r="CY243" s="3">
        <f t="shared" si="263"/>
        <v>0</v>
      </c>
      <c r="CZ243" s="3">
        <f t="shared" si="264"/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1010</v>
      </c>
      <c r="DV243" s="3" t="s">
        <v>35</v>
      </c>
      <c r="DW243" s="3" t="s">
        <v>35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85635395</v>
      </c>
      <c r="EF243" s="3">
        <v>30</v>
      </c>
      <c r="EG243" s="3" t="s">
        <v>28</v>
      </c>
      <c r="EH243" s="3">
        <v>0</v>
      </c>
      <c r="EI243" s="3" t="s">
        <v>3</v>
      </c>
      <c r="EJ243" s="3">
        <v>1</v>
      </c>
      <c r="EK243" s="3">
        <v>23</v>
      </c>
      <c r="EL243" s="3" t="s">
        <v>29</v>
      </c>
      <c r="EM243" s="3" t="s">
        <v>30</v>
      </c>
      <c r="EO243" s="3" t="s">
        <v>3</v>
      </c>
      <c r="EQ243" s="3">
        <v>0</v>
      </c>
      <c r="ER243" s="3">
        <v>2391.54</v>
      </c>
      <c r="ES243" s="3">
        <v>2391.54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Z243" s="3">
        <v>5</v>
      </c>
      <c r="FC243" s="3">
        <v>1</v>
      </c>
      <c r="FD243" s="3">
        <v>18</v>
      </c>
      <c r="FF243" s="3">
        <v>28147</v>
      </c>
      <c r="FQ243" s="3">
        <v>0</v>
      </c>
      <c r="FR243" s="3">
        <v>0</v>
      </c>
      <c r="FS243" s="3">
        <v>0</v>
      </c>
      <c r="FX243" s="3">
        <v>109</v>
      </c>
      <c r="FY243" s="3">
        <v>61</v>
      </c>
      <c r="GA243" s="3" t="s">
        <v>330</v>
      </c>
      <c r="GD243" s="3">
        <v>1</v>
      </c>
      <c r="GF243" s="3">
        <v>308858131</v>
      </c>
      <c r="GG243" s="3">
        <v>2</v>
      </c>
      <c r="GH243" s="3">
        <v>3</v>
      </c>
      <c r="GI243" s="3">
        <v>5</v>
      </c>
      <c r="GJ243" s="3">
        <v>0</v>
      </c>
      <c r="GK243" s="3">
        <v>0</v>
      </c>
      <c r="GL243" s="3">
        <f t="shared" si="243"/>
        <v>0</v>
      </c>
      <c r="GM243" s="3">
        <f t="shared" si="244"/>
        <v>23532.75</v>
      </c>
      <c r="GN243" s="3">
        <f t="shared" si="245"/>
        <v>23532.75</v>
      </c>
      <c r="GO243" s="3">
        <f t="shared" si="246"/>
        <v>0</v>
      </c>
      <c r="GP243" s="3">
        <f t="shared" si="247"/>
        <v>0</v>
      </c>
      <c r="GR243" s="3">
        <v>1</v>
      </c>
      <c r="GS243" s="3">
        <v>1</v>
      </c>
      <c r="GT243" s="3">
        <v>0</v>
      </c>
      <c r="GU243" s="3" t="s">
        <v>3</v>
      </c>
      <c r="GV243" s="3">
        <f t="shared" si="248"/>
        <v>0</v>
      </c>
      <c r="GW243" s="3">
        <v>1</v>
      </c>
      <c r="GX243" s="3">
        <f t="shared" si="249"/>
        <v>0</v>
      </c>
      <c r="HA243" s="3">
        <v>0</v>
      </c>
      <c r="HB243" s="3">
        <v>0</v>
      </c>
      <c r="HC243" s="3">
        <f t="shared" si="250"/>
        <v>0</v>
      </c>
      <c r="HE243" s="3" t="s">
        <v>37</v>
      </c>
      <c r="HF243" s="3" t="s">
        <v>38</v>
      </c>
      <c r="HM243" s="3" t="s">
        <v>3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5">
      <c r="A244" s="2">
        <v>18</v>
      </c>
      <c r="B244" s="2">
        <v>1</v>
      </c>
      <c r="C244" s="2">
        <v>404</v>
      </c>
      <c r="D244" s="2"/>
      <c r="E244" s="2" t="s">
        <v>331</v>
      </c>
      <c r="F244" s="2" t="s">
        <v>306</v>
      </c>
      <c r="G244" s="2" t="s">
        <v>307</v>
      </c>
      <c r="H244" s="2" t="s">
        <v>35</v>
      </c>
      <c r="I244" s="2">
        <f>I224*J244</f>
        <v>1</v>
      </c>
      <c r="J244" s="2">
        <v>7.1428571428571423</v>
      </c>
      <c r="K244" s="2">
        <v>7.1428570000000002</v>
      </c>
      <c r="L244" s="2"/>
      <c r="M244" s="2"/>
      <c r="N244" s="2"/>
      <c r="O244" s="2">
        <f t="shared" si="226"/>
        <v>2319.06</v>
      </c>
      <c r="P244" s="2">
        <f t="shared" si="227"/>
        <v>2319.06</v>
      </c>
      <c r="Q244" s="2">
        <f t="shared" si="251"/>
        <v>0</v>
      </c>
      <c r="R244" s="2">
        <f t="shared" si="252"/>
        <v>0</v>
      </c>
      <c r="S244" s="2">
        <f t="shared" si="228"/>
        <v>0</v>
      </c>
      <c r="T244" s="2">
        <f t="shared" si="229"/>
        <v>0</v>
      </c>
      <c r="U244" s="2">
        <f t="shared" si="230"/>
        <v>0</v>
      </c>
      <c r="V244" s="2">
        <f t="shared" si="231"/>
        <v>0</v>
      </c>
      <c r="W244" s="2">
        <f t="shared" si="232"/>
        <v>0</v>
      </c>
      <c r="X244" s="2">
        <f t="shared" si="253"/>
        <v>0</v>
      </c>
      <c r="Y244" s="2">
        <f t="shared" si="254"/>
        <v>0</v>
      </c>
      <c r="Z244" s="2"/>
      <c r="AA244" s="2">
        <v>86551701</v>
      </c>
      <c r="AB244" s="2">
        <f t="shared" si="233"/>
        <v>2319.06</v>
      </c>
      <c r="AC244" s="2">
        <f t="shared" si="255"/>
        <v>2319.06</v>
      </c>
      <c r="AD244" s="2">
        <f t="shared" si="256"/>
        <v>0</v>
      </c>
      <c r="AE244" s="2">
        <f t="shared" si="257"/>
        <v>0</v>
      </c>
      <c r="AF244" s="2">
        <f t="shared" si="258"/>
        <v>0</v>
      </c>
      <c r="AG244" s="2">
        <f t="shared" si="234"/>
        <v>0</v>
      </c>
      <c r="AH244" s="2">
        <f t="shared" si="259"/>
        <v>0</v>
      </c>
      <c r="AI244" s="2">
        <f t="shared" si="260"/>
        <v>0</v>
      </c>
      <c r="AJ244" s="2">
        <f t="shared" si="235"/>
        <v>0</v>
      </c>
      <c r="AK244" s="2">
        <v>2319.06</v>
      </c>
      <c r="AL244" s="2">
        <v>2319.06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109</v>
      </c>
      <c r="AU244" s="2">
        <v>61</v>
      </c>
      <c r="AV244" s="2">
        <v>1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3</v>
      </c>
      <c r="BI244" s="2">
        <v>1</v>
      </c>
      <c r="BJ244" s="2" t="s">
        <v>3</v>
      </c>
      <c r="BK244" s="2"/>
      <c r="BL244" s="2"/>
      <c r="BM244" s="2">
        <v>23</v>
      </c>
      <c r="BN244" s="2">
        <v>0</v>
      </c>
      <c r="BO244" s="2" t="s">
        <v>3</v>
      </c>
      <c r="BP244" s="2">
        <v>0</v>
      </c>
      <c r="BQ244" s="2">
        <v>30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109</v>
      </c>
      <c r="CA244" s="2">
        <v>61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3</v>
      </c>
      <c r="CO244" s="2">
        <v>0</v>
      </c>
      <c r="CP244" s="2">
        <f t="shared" si="236"/>
        <v>2319.06</v>
      </c>
      <c r="CQ244" s="2">
        <f t="shared" si="237"/>
        <v>2319.06</v>
      </c>
      <c r="CR244" s="2">
        <f t="shared" si="261"/>
        <v>0</v>
      </c>
      <c r="CS244" s="2">
        <f t="shared" si="262"/>
        <v>0</v>
      </c>
      <c r="CT244" s="2">
        <f t="shared" si="238"/>
        <v>0</v>
      </c>
      <c r="CU244" s="2">
        <f t="shared" si="239"/>
        <v>0</v>
      </c>
      <c r="CV244" s="2">
        <f t="shared" si="240"/>
        <v>0</v>
      </c>
      <c r="CW244" s="2">
        <f t="shared" si="241"/>
        <v>0</v>
      </c>
      <c r="CX244" s="2">
        <f t="shared" si="242"/>
        <v>0</v>
      </c>
      <c r="CY244" s="2">
        <f t="shared" si="263"/>
        <v>0</v>
      </c>
      <c r="CZ244" s="2">
        <f t="shared" si="264"/>
        <v>0</v>
      </c>
      <c r="DA244" s="2"/>
      <c r="DB244" s="2"/>
      <c r="DC244" s="2" t="s">
        <v>3</v>
      </c>
      <c r="DD244" s="2" t="s">
        <v>3</v>
      </c>
      <c r="DE244" s="2" t="s">
        <v>3</v>
      </c>
      <c r="DF244" s="2" t="s">
        <v>3</v>
      </c>
      <c r="DG244" s="2" t="s">
        <v>3</v>
      </c>
      <c r="DH244" s="2" t="s">
        <v>3</v>
      </c>
      <c r="DI244" s="2" t="s">
        <v>3</v>
      </c>
      <c r="DJ244" s="2" t="s">
        <v>3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1010</v>
      </c>
      <c r="DV244" s="2" t="s">
        <v>35</v>
      </c>
      <c r="DW244" s="2" t="s">
        <v>35</v>
      </c>
      <c r="DX244" s="2">
        <v>1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85635395</v>
      </c>
      <c r="EF244" s="2">
        <v>30</v>
      </c>
      <c r="EG244" s="2" t="s">
        <v>28</v>
      </c>
      <c r="EH244" s="2">
        <v>0</v>
      </c>
      <c r="EI244" s="2" t="s">
        <v>3</v>
      </c>
      <c r="EJ244" s="2">
        <v>1</v>
      </c>
      <c r="EK244" s="2">
        <v>23</v>
      </c>
      <c r="EL244" s="2" t="s">
        <v>29</v>
      </c>
      <c r="EM244" s="2" t="s">
        <v>30</v>
      </c>
      <c r="EN244" s="2"/>
      <c r="EO244" s="2" t="s">
        <v>3</v>
      </c>
      <c r="EP244" s="2"/>
      <c r="EQ244" s="2">
        <v>0</v>
      </c>
      <c r="ER244" s="2">
        <v>0</v>
      </c>
      <c r="ES244" s="2">
        <v>2319.06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109</v>
      </c>
      <c r="FY244" s="2">
        <v>61</v>
      </c>
      <c r="FZ244" s="2"/>
      <c r="GA244" s="2" t="s">
        <v>308</v>
      </c>
      <c r="GB244" s="2"/>
      <c r="GC244" s="2"/>
      <c r="GD244" s="2">
        <v>1</v>
      </c>
      <c r="GE244" s="2"/>
      <c r="GF244" s="2">
        <v>-1894921504</v>
      </c>
      <c r="GG244" s="2">
        <v>2</v>
      </c>
      <c r="GH244" s="2">
        <v>4</v>
      </c>
      <c r="GI244" s="2">
        <v>-2</v>
      </c>
      <c r="GJ244" s="2">
        <v>0</v>
      </c>
      <c r="GK244" s="2">
        <v>0</v>
      </c>
      <c r="GL244" s="2">
        <f t="shared" si="243"/>
        <v>0</v>
      </c>
      <c r="GM244" s="2">
        <f t="shared" si="244"/>
        <v>2319.06</v>
      </c>
      <c r="GN244" s="2">
        <f t="shared" si="245"/>
        <v>2319.06</v>
      </c>
      <c r="GO244" s="2">
        <f t="shared" si="246"/>
        <v>0</v>
      </c>
      <c r="GP244" s="2">
        <f t="shared" si="247"/>
        <v>0</v>
      </c>
      <c r="GQ244" s="2"/>
      <c r="GR244" s="2">
        <v>0</v>
      </c>
      <c r="GS244" s="2">
        <v>2</v>
      </c>
      <c r="GT244" s="2">
        <v>0</v>
      </c>
      <c r="GU244" s="2" t="s">
        <v>3</v>
      </c>
      <c r="GV244" s="2">
        <f t="shared" si="248"/>
        <v>0</v>
      </c>
      <c r="GW244" s="2">
        <v>1</v>
      </c>
      <c r="GX244" s="2">
        <f t="shared" si="249"/>
        <v>0</v>
      </c>
      <c r="GY244" s="2"/>
      <c r="GZ244" s="2"/>
      <c r="HA244" s="2">
        <v>0</v>
      </c>
      <c r="HB244" s="2">
        <v>0</v>
      </c>
      <c r="HC244" s="2">
        <f t="shared" si="250"/>
        <v>0</v>
      </c>
      <c r="HD244" s="2"/>
      <c r="HE244" s="2" t="s">
        <v>37</v>
      </c>
      <c r="HF244" s="2" t="s">
        <v>38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5">
      <c r="A245" s="3">
        <v>18</v>
      </c>
      <c r="B245" s="3">
        <v>1</v>
      </c>
      <c r="C245" s="3">
        <v>423</v>
      </c>
      <c r="E245" s="3" t="s">
        <v>331</v>
      </c>
      <c r="F245" s="3" t="s">
        <v>306</v>
      </c>
      <c r="G245" s="3" t="s">
        <v>307</v>
      </c>
      <c r="H245" s="3" t="s">
        <v>35</v>
      </c>
      <c r="I245" s="3">
        <f>I225*J245</f>
        <v>1</v>
      </c>
      <c r="J245" s="3">
        <v>7.1428571428571423</v>
      </c>
      <c r="K245" s="3">
        <v>7.1428570000000002</v>
      </c>
      <c r="O245" s="3">
        <f t="shared" si="226"/>
        <v>22819.55</v>
      </c>
      <c r="P245" s="3">
        <f t="shared" si="227"/>
        <v>22819.55</v>
      </c>
      <c r="Q245" s="3">
        <f t="shared" si="251"/>
        <v>0</v>
      </c>
      <c r="R245" s="3">
        <f t="shared" si="252"/>
        <v>0</v>
      </c>
      <c r="S245" s="3">
        <f t="shared" si="228"/>
        <v>0</v>
      </c>
      <c r="T245" s="3">
        <f t="shared" si="229"/>
        <v>0</v>
      </c>
      <c r="U245" s="3">
        <f t="shared" si="230"/>
        <v>0</v>
      </c>
      <c r="V245" s="3">
        <f t="shared" si="231"/>
        <v>0</v>
      </c>
      <c r="W245" s="3">
        <f t="shared" si="232"/>
        <v>0</v>
      </c>
      <c r="X245" s="3">
        <f t="shared" si="253"/>
        <v>0</v>
      </c>
      <c r="Y245" s="3">
        <f t="shared" si="254"/>
        <v>0</v>
      </c>
      <c r="AA245" s="3">
        <v>86551703</v>
      </c>
      <c r="AB245" s="3">
        <f t="shared" si="233"/>
        <v>2319.06</v>
      </c>
      <c r="AC245" s="3">
        <f t="shared" si="255"/>
        <v>2319.06</v>
      </c>
      <c r="AD245" s="3">
        <f t="shared" si="256"/>
        <v>0</v>
      </c>
      <c r="AE245" s="3">
        <f t="shared" si="257"/>
        <v>0</v>
      </c>
      <c r="AF245" s="3">
        <f t="shared" si="258"/>
        <v>0</v>
      </c>
      <c r="AG245" s="3">
        <f t="shared" si="234"/>
        <v>0</v>
      </c>
      <c r="AH245" s="3">
        <f t="shared" si="259"/>
        <v>0</v>
      </c>
      <c r="AI245" s="3">
        <f t="shared" si="260"/>
        <v>0</v>
      </c>
      <c r="AJ245" s="3">
        <f t="shared" si="235"/>
        <v>0</v>
      </c>
      <c r="AK245" s="3">
        <v>2319.06</v>
      </c>
      <c r="AL245" s="3">
        <v>2319.06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109</v>
      </c>
      <c r="AU245" s="3">
        <v>61</v>
      </c>
      <c r="AV245" s="3">
        <v>1</v>
      </c>
      <c r="AW245" s="3">
        <v>1</v>
      </c>
      <c r="AZ245" s="3">
        <v>1</v>
      </c>
      <c r="BA245" s="3">
        <v>1</v>
      </c>
      <c r="BB245" s="3">
        <v>1</v>
      </c>
      <c r="BC245" s="3">
        <v>9.84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3</v>
      </c>
      <c r="BI245" s="3">
        <v>1</v>
      </c>
      <c r="BJ245" s="3" t="s">
        <v>3</v>
      </c>
      <c r="BM245" s="3">
        <v>23</v>
      </c>
      <c r="BN245" s="3">
        <v>0</v>
      </c>
      <c r="BO245" s="3" t="s">
        <v>3</v>
      </c>
      <c r="BP245" s="3">
        <v>0</v>
      </c>
      <c r="BQ245" s="3">
        <v>30</v>
      </c>
      <c r="BR245" s="3">
        <v>0</v>
      </c>
      <c r="BS245" s="3">
        <v>1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109</v>
      </c>
      <c r="CA245" s="3">
        <v>61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3</v>
      </c>
      <c r="CO245" s="3">
        <v>0</v>
      </c>
      <c r="CP245" s="3">
        <f t="shared" si="236"/>
        <v>22819.55</v>
      </c>
      <c r="CQ245" s="3">
        <f t="shared" si="237"/>
        <v>22819.55</v>
      </c>
      <c r="CR245" s="3">
        <f t="shared" si="261"/>
        <v>0</v>
      </c>
      <c r="CS245" s="3">
        <f t="shared" si="262"/>
        <v>0</v>
      </c>
      <c r="CT245" s="3">
        <f t="shared" si="238"/>
        <v>0</v>
      </c>
      <c r="CU245" s="3">
        <f t="shared" si="239"/>
        <v>0</v>
      </c>
      <c r="CV245" s="3">
        <f t="shared" si="240"/>
        <v>0</v>
      </c>
      <c r="CW245" s="3">
        <f t="shared" si="241"/>
        <v>0</v>
      </c>
      <c r="CX245" s="3">
        <f t="shared" si="242"/>
        <v>0</v>
      </c>
      <c r="CY245" s="3">
        <f t="shared" si="263"/>
        <v>0</v>
      </c>
      <c r="CZ245" s="3">
        <f t="shared" si="264"/>
        <v>0</v>
      </c>
      <c r="DC245" s="3" t="s">
        <v>3</v>
      </c>
      <c r="DD245" s="3" t="s">
        <v>3</v>
      </c>
      <c r="DE245" s="3" t="s">
        <v>3</v>
      </c>
      <c r="DF245" s="3" t="s">
        <v>3</v>
      </c>
      <c r="DG245" s="3" t="s">
        <v>3</v>
      </c>
      <c r="DH245" s="3" t="s">
        <v>3</v>
      </c>
      <c r="DI245" s="3" t="s">
        <v>3</v>
      </c>
      <c r="DJ245" s="3" t="s">
        <v>3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1010</v>
      </c>
      <c r="DV245" s="3" t="s">
        <v>35</v>
      </c>
      <c r="DW245" s="3" t="s">
        <v>35</v>
      </c>
      <c r="DX245" s="3">
        <v>1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85635395</v>
      </c>
      <c r="EF245" s="3">
        <v>30</v>
      </c>
      <c r="EG245" s="3" t="s">
        <v>28</v>
      </c>
      <c r="EH245" s="3">
        <v>0</v>
      </c>
      <c r="EI245" s="3" t="s">
        <v>3</v>
      </c>
      <c r="EJ245" s="3">
        <v>1</v>
      </c>
      <c r="EK245" s="3">
        <v>23</v>
      </c>
      <c r="EL245" s="3" t="s">
        <v>29</v>
      </c>
      <c r="EM245" s="3" t="s">
        <v>30</v>
      </c>
      <c r="EO245" s="3" t="s">
        <v>3</v>
      </c>
      <c r="EQ245" s="3">
        <v>0</v>
      </c>
      <c r="ER245" s="3">
        <v>2319.06</v>
      </c>
      <c r="ES245" s="3">
        <v>2319.06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Z245" s="3">
        <v>5</v>
      </c>
      <c r="FC245" s="3">
        <v>1</v>
      </c>
      <c r="FD245" s="3">
        <v>18</v>
      </c>
      <c r="FF245" s="3">
        <v>27294</v>
      </c>
      <c r="FQ245" s="3">
        <v>0</v>
      </c>
      <c r="FR245" s="3">
        <v>0</v>
      </c>
      <c r="FS245" s="3">
        <v>0</v>
      </c>
      <c r="FX245" s="3">
        <v>109</v>
      </c>
      <c r="FY245" s="3">
        <v>61</v>
      </c>
      <c r="GA245" s="3" t="s">
        <v>308</v>
      </c>
      <c r="GD245" s="3">
        <v>1</v>
      </c>
      <c r="GF245" s="3">
        <v>-1894921504</v>
      </c>
      <c r="GG245" s="3">
        <v>2</v>
      </c>
      <c r="GH245" s="3">
        <v>3</v>
      </c>
      <c r="GI245" s="3">
        <v>5</v>
      </c>
      <c r="GJ245" s="3">
        <v>0</v>
      </c>
      <c r="GK245" s="3">
        <v>0</v>
      </c>
      <c r="GL245" s="3">
        <f t="shared" si="243"/>
        <v>0</v>
      </c>
      <c r="GM245" s="3">
        <f t="shared" si="244"/>
        <v>22819.55</v>
      </c>
      <c r="GN245" s="3">
        <f t="shared" si="245"/>
        <v>22819.55</v>
      </c>
      <c r="GO245" s="3">
        <f t="shared" si="246"/>
        <v>0</v>
      </c>
      <c r="GP245" s="3">
        <f t="shared" si="247"/>
        <v>0</v>
      </c>
      <c r="GR245" s="3">
        <v>1</v>
      </c>
      <c r="GS245" s="3">
        <v>1</v>
      </c>
      <c r="GT245" s="3">
        <v>0</v>
      </c>
      <c r="GU245" s="3" t="s">
        <v>3</v>
      </c>
      <c r="GV245" s="3">
        <f t="shared" si="248"/>
        <v>0</v>
      </c>
      <c r="GW245" s="3">
        <v>1</v>
      </c>
      <c r="GX245" s="3">
        <f t="shared" si="249"/>
        <v>0</v>
      </c>
      <c r="HA245" s="3">
        <v>0</v>
      </c>
      <c r="HB245" s="3">
        <v>0</v>
      </c>
      <c r="HC245" s="3">
        <f t="shared" si="250"/>
        <v>0</v>
      </c>
      <c r="HE245" s="3" t="s">
        <v>37</v>
      </c>
      <c r="HF245" s="3" t="s">
        <v>38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5">
      <c r="A246" s="2">
        <v>17</v>
      </c>
      <c r="B246" s="2">
        <v>1</v>
      </c>
      <c r="C246" s="2"/>
      <c r="D246" s="2"/>
      <c r="E246" s="2" t="s">
        <v>332</v>
      </c>
      <c r="F246" s="2" t="s">
        <v>333</v>
      </c>
      <c r="G246" s="2" t="s">
        <v>334</v>
      </c>
      <c r="H246" s="2" t="s">
        <v>35</v>
      </c>
      <c r="I246" s="2">
        <f>ROUND(400*2,9)</f>
        <v>800</v>
      </c>
      <c r="J246" s="2">
        <v>0</v>
      </c>
      <c r="K246" s="2">
        <f>ROUND(400*2,9)</f>
        <v>800</v>
      </c>
      <c r="L246" s="2"/>
      <c r="M246" s="2"/>
      <c r="N246" s="2"/>
      <c r="O246" s="2">
        <f t="shared" si="226"/>
        <v>5792</v>
      </c>
      <c r="P246" s="2">
        <f t="shared" si="227"/>
        <v>5792</v>
      </c>
      <c r="Q246" s="2">
        <f t="shared" si="251"/>
        <v>0</v>
      </c>
      <c r="R246" s="2">
        <f t="shared" si="252"/>
        <v>0</v>
      </c>
      <c r="S246" s="2">
        <f t="shared" si="228"/>
        <v>0</v>
      </c>
      <c r="T246" s="2">
        <f t="shared" si="229"/>
        <v>0</v>
      </c>
      <c r="U246" s="2">
        <f t="shared" si="230"/>
        <v>0</v>
      </c>
      <c r="V246" s="2">
        <f t="shared" si="231"/>
        <v>0</v>
      </c>
      <c r="W246" s="2">
        <f t="shared" si="232"/>
        <v>0</v>
      </c>
      <c r="X246" s="2">
        <f t="shared" si="253"/>
        <v>0</v>
      </c>
      <c r="Y246" s="2">
        <f t="shared" si="254"/>
        <v>0</v>
      </c>
      <c r="Z246" s="2"/>
      <c r="AA246" s="2">
        <v>86551701</v>
      </c>
      <c r="AB246" s="2">
        <f t="shared" si="233"/>
        <v>7.24</v>
      </c>
      <c r="AC246" s="2">
        <f t="shared" si="255"/>
        <v>7.24</v>
      </c>
      <c r="AD246" s="2">
        <f t="shared" si="256"/>
        <v>0</v>
      </c>
      <c r="AE246" s="2">
        <f t="shared" si="257"/>
        <v>0</v>
      </c>
      <c r="AF246" s="2">
        <f t="shared" si="258"/>
        <v>0</v>
      </c>
      <c r="AG246" s="2">
        <f t="shared" si="234"/>
        <v>0</v>
      </c>
      <c r="AH246" s="2">
        <f t="shared" si="259"/>
        <v>0</v>
      </c>
      <c r="AI246" s="2">
        <f t="shared" si="260"/>
        <v>0</v>
      </c>
      <c r="AJ246" s="2">
        <f t="shared" si="235"/>
        <v>0</v>
      </c>
      <c r="AK246" s="2">
        <v>7.24</v>
      </c>
      <c r="AL246" s="2">
        <v>7.24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1</v>
      </c>
      <c r="BJ246" s="2" t="s">
        <v>335</v>
      </c>
      <c r="BK246" s="2"/>
      <c r="BL246" s="2"/>
      <c r="BM246" s="2">
        <v>1617</v>
      </c>
      <c r="BN246" s="2">
        <v>0</v>
      </c>
      <c r="BO246" s="2" t="s">
        <v>3</v>
      </c>
      <c r="BP246" s="2">
        <v>0</v>
      </c>
      <c r="BQ246" s="2">
        <v>200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0</v>
      </c>
      <c r="CA246" s="2">
        <v>0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3</v>
      </c>
      <c r="CO246" s="2">
        <v>0</v>
      </c>
      <c r="CP246" s="2">
        <f t="shared" si="236"/>
        <v>5792</v>
      </c>
      <c r="CQ246" s="2">
        <f t="shared" si="237"/>
        <v>7.24</v>
      </c>
      <c r="CR246" s="2">
        <f t="shared" si="261"/>
        <v>0</v>
      </c>
      <c r="CS246" s="2">
        <f t="shared" si="262"/>
        <v>0</v>
      </c>
      <c r="CT246" s="2">
        <f t="shared" si="238"/>
        <v>0</v>
      </c>
      <c r="CU246" s="2">
        <f t="shared" si="239"/>
        <v>0</v>
      </c>
      <c r="CV246" s="2">
        <f t="shared" si="240"/>
        <v>0</v>
      </c>
      <c r="CW246" s="2">
        <f t="shared" si="241"/>
        <v>0</v>
      </c>
      <c r="CX246" s="2">
        <f t="shared" si="242"/>
        <v>0</v>
      </c>
      <c r="CY246" s="2">
        <f t="shared" si="263"/>
        <v>0</v>
      </c>
      <c r="CZ246" s="2">
        <f t="shared" si="264"/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1010</v>
      </c>
      <c r="DV246" s="2" t="s">
        <v>35</v>
      </c>
      <c r="DW246" s="2" t="s">
        <v>35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85635469</v>
      </c>
      <c r="EF246" s="2">
        <v>200</v>
      </c>
      <c r="EG246" s="2" t="s">
        <v>336</v>
      </c>
      <c r="EH246" s="2">
        <v>0</v>
      </c>
      <c r="EI246" s="2" t="s">
        <v>3</v>
      </c>
      <c r="EJ246" s="2">
        <v>1</v>
      </c>
      <c r="EK246" s="2">
        <v>1617</v>
      </c>
      <c r="EL246" s="2" t="s">
        <v>337</v>
      </c>
      <c r="EM246" s="2" t="s">
        <v>338</v>
      </c>
      <c r="EN246" s="2"/>
      <c r="EO246" s="2" t="s">
        <v>3</v>
      </c>
      <c r="EP246" s="2"/>
      <c r="EQ246" s="2">
        <v>131072</v>
      </c>
      <c r="ER246" s="2">
        <v>7.24</v>
      </c>
      <c r="ES246" s="2">
        <v>7.24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0</v>
      </c>
      <c r="FY246" s="2">
        <v>0</v>
      </c>
      <c r="FZ246" s="2"/>
      <c r="GA246" s="2" t="s">
        <v>3</v>
      </c>
      <c r="GB246" s="2"/>
      <c r="GC246" s="2"/>
      <c r="GD246" s="2">
        <v>1</v>
      </c>
      <c r="GE246" s="2"/>
      <c r="GF246" s="2">
        <v>29435478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243"/>
        <v>0</v>
      </c>
      <c r="GM246" s="2">
        <f t="shared" si="244"/>
        <v>5792</v>
      </c>
      <c r="GN246" s="2">
        <f t="shared" si="245"/>
        <v>5792</v>
      </c>
      <c r="GO246" s="2">
        <f t="shared" si="246"/>
        <v>0</v>
      </c>
      <c r="GP246" s="2">
        <f t="shared" si="247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248"/>
        <v>0</v>
      </c>
      <c r="GW246" s="2">
        <v>1</v>
      </c>
      <c r="GX246" s="2">
        <f t="shared" si="249"/>
        <v>0</v>
      </c>
      <c r="GY246" s="2"/>
      <c r="GZ246" s="2"/>
      <c r="HA246" s="2">
        <v>0</v>
      </c>
      <c r="HB246" s="2">
        <v>0</v>
      </c>
      <c r="HC246" s="2">
        <f t="shared" si="250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5">
      <c r="A247" s="3">
        <v>17</v>
      </c>
      <c r="B247" s="3">
        <v>1</v>
      </c>
      <c r="E247" s="3" t="s">
        <v>332</v>
      </c>
      <c r="F247" s="3" t="s">
        <v>333</v>
      </c>
      <c r="G247" s="3" t="s">
        <v>334</v>
      </c>
      <c r="H247" s="3" t="s">
        <v>35</v>
      </c>
      <c r="I247" s="3">
        <f>ROUND(400*2,9)</f>
        <v>800</v>
      </c>
      <c r="J247" s="3">
        <v>0</v>
      </c>
      <c r="K247" s="3">
        <f>ROUND(400*2,9)</f>
        <v>800</v>
      </c>
      <c r="O247" s="3">
        <f t="shared" si="226"/>
        <v>148333.12</v>
      </c>
      <c r="P247" s="3">
        <f t="shared" si="227"/>
        <v>148333.12</v>
      </c>
      <c r="Q247" s="3">
        <f t="shared" si="251"/>
        <v>0</v>
      </c>
      <c r="R247" s="3">
        <f t="shared" si="252"/>
        <v>0</v>
      </c>
      <c r="S247" s="3">
        <f t="shared" si="228"/>
        <v>0</v>
      </c>
      <c r="T247" s="3">
        <f t="shared" si="229"/>
        <v>0</v>
      </c>
      <c r="U247" s="3">
        <f t="shared" si="230"/>
        <v>0</v>
      </c>
      <c r="V247" s="3">
        <f t="shared" si="231"/>
        <v>0</v>
      </c>
      <c r="W247" s="3">
        <f t="shared" si="232"/>
        <v>0</v>
      </c>
      <c r="X247" s="3">
        <f t="shared" si="253"/>
        <v>0</v>
      </c>
      <c r="Y247" s="3">
        <f t="shared" si="254"/>
        <v>0</v>
      </c>
      <c r="AA247" s="3">
        <v>86551703</v>
      </c>
      <c r="AB247" s="3">
        <f t="shared" si="233"/>
        <v>7.24</v>
      </c>
      <c r="AC247" s="3">
        <f t="shared" si="255"/>
        <v>7.24</v>
      </c>
      <c r="AD247" s="3">
        <f t="shared" si="256"/>
        <v>0</v>
      </c>
      <c r="AE247" s="3">
        <f t="shared" si="257"/>
        <v>0</v>
      </c>
      <c r="AF247" s="3">
        <f t="shared" si="258"/>
        <v>0</v>
      </c>
      <c r="AG247" s="3">
        <f t="shared" si="234"/>
        <v>0</v>
      </c>
      <c r="AH247" s="3">
        <f t="shared" si="259"/>
        <v>0</v>
      </c>
      <c r="AI247" s="3">
        <f t="shared" si="260"/>
        <v>0</v>
      </c>
      <c r="AJ247" s="3">
        <f t="shared" si="235"/>
        <v>0</v>
      </c>
      <c r="AK247" s="3">
        <v>7.24</v>
      </c>
      <c r="AL247" s="3">
        <v>7.24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25.61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1</v>
      </c>
      <c r="BJ247" s="3" t="s">
        <v>335</v>
      </c>
      <c r="BM247" s="3">
        <v>1617</v>
      </c>
      <c r="BN247" s="3">
        <v>0</v>
      </c>
      <c r="BO247" s="3" t="s">
        <v>333</v>
      </c>
      <c r="BP247" s="3">
        <v>1</v>
      </c>
      <c r="BQ247" s="3">
        <v>200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0</v>
      </c>
      <c r="CA247" s="3">
        <v>0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3</v>
      </c>
      <c r="CO247" s="3">
        <v>0</v>
      </c>
      <c r="CP247" s="3">
        <f t="shared" si="236"/>
        <v>148333.12</v>
      </c>
      <c r="CQ247" s="3">
        <f t="shared" si="237"/>
        <v>185.42</v>
      </c>
      <c r="CR247" s="3">
        <f t="shared" si="261"/>
        <v>0</v>
      </c>
      <c r="CS247" s="3">
        <f t="shared" si="262"/>
        <v>0</v>
      </c>
      <c r="CT247" s="3">
        <f t="shared" si="238"/>
        <v>0</v>
      </c>
      <c r="CU247" s="3">
        <f t="shared" si="239"/>
        <v>0</v>
      </c>
      <c r="CV247" s="3">
        <f t="shared" si="240"/>
        <v>0</v>
      </c>
      <c r="CW247" s="3">
        <f t="shared" si="241"/>
        <v>0</v>
      </c>
      <c r="CX247" s="3">
        <f t="shared" si="242"/>
        <v>0</v>
      </c>
      <c r="CY247" s="3">
        <f t="shared" si="263"/>
        <v>0</v>
      </c>
      <c r="CZ247" s="3">
        <f t="shared" si="264"/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1010</v>
      </c>
      <c r="DV247" s="3" t="s">
        <v>35</v>
      </c>
      <c r="DW247" s="3" t="s">
        <v>35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85635469</v>
      </c>
      <c r="EF247" s="3">
        <v>200</v>
      </c>
      <c r="EG247" s="3" t="s">
        <v>336</v>
      </c>
      <c r="EH247" s="3">
        <v>0</v>
      </c>
      <c r="EI247" s="3" t="s">
        <v>3</v>
      </c>
      <c r="EJ247" s="3">
        <v>1</v>
      </c>
      <c r="EK247" s="3">
        <v>1617</v>
      </c>
      <c r="EL247" s="3" t="s">
        <v>337</v>
      </c>
      <c r="EM247" s="3" t="s">
        <v>338</v>
      </c>
      <c r="EO247" s="3" t="s">
        <v>3</v>
      </c>
      <c r="EQ247" s="3">
        <v>131072</v>
      </c>
      <c r="ER247" s="3">
        <v>7.24</v>
      </c>
      <c r="ES247" s="3">
        <v>7.24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FQ247" s="3">
        <v>0</v>
      </c>
      <c r="FR247" s="3">
        <v>0</v>
      </c>
      <c r="FS247" s="3">
        <v>0</v>
      </c>
      <c r="FX247" s="3">
        <v>0</v>
      </c>
      <c r="FY247" s="3">
        <v>0</v>
      </c>
      <c r="GA247" s="3" t="s">
        <v>3</v>
      </c>
      <c r="GD247" s="3">
        <v>1</v>
      </c>
      <c r="GF247" s="3">
        <v>29435478</v>
      </c>
      <c r="GG247" s="3">
        <v>2</v>
      </c>
      <c r="GH247" s="3">
        <v>1</v>
      </c>
      <c r="GI247" s="3">
        <v>2</v>
      </c>
      <c r="GJ247" s="3">
        <v>0</v>
      </c>
      <c r="GK247" s="3">
        <v>0</v>
      </c>
      <c r="GL247" s="3">
        <f t="shared" si="243"/>
        <v>0</v>
      </c>
      <c r="GM247" s="3">
        <f t="shared" si="244"/>
        <v>148333.12</v>
      </c>
      <c r="GN247" s="3">
        <f t="shared" si="245"/>
        <v>148333.12</v>
      </c>
      <c r="GO247" s="3">
        <f t="shared" si="246"/>
        <v>0</v>
      </c>
      <c r="GP247" s="3">
        <f t="shared" si="247"/>
        <v>0</v>
      </c>
      <c r="GR247" s="3">
        <v>0</v>
      </c>
      <c r="GS247" s="3">
        <v>3</v>
      </c>
      <c r="GT247" s="3">
        <v>0</v>
      </c>
      <c r="GU247" s="3" t="s">
        <v>3</v>
      </c>
      <c r="GV247" s="3">
        <f t="shared" si="248"/>
        <v>0</v>
      </c>
      <c r="GW247" s="3">
        <v>1</v>
      </c>
      <c r="GX247" s="3">
        <f t="shared" si="249"/>
        <v>0</v>
      </c>
      <c r="HA247" s="3">
        <v>0</v>
      </c>
      <c r="HB247" s="3">
        <v>0</v>
      </c>
      <c r="HC247" s="3">
        <f t="shared" si="250"/>
        <v>0</v>
      </c>
      <c r="HE247" s="3" t="s">
        <v>3</v>
      </c>
      <c r="HF247" s="3" t="s">
        <v>3</v>
      </c>
      <c r="HM247" s="3" t="s">
        <v>3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5">
      <c r="A248" s="2">
        <v>17</v>
      </c>
      <c r="B248" s="2">
        <v>1</v>
      </c>
      <c r="C248" s="2">
        <f>ROW(SmtRes!A430)</f>
        <v>430</v>
      </c>
      <c r="D248" s="2">
        <f>ROW(EtalonRes!A264)</f>
        <v>264</v>
      </c>
      <c r="E248" s="2" t="s">
        <v>339</v>
      </c>
      <c r="F248" s="2" t="s">
        <v>340</v>
      </c>
      <c r="G248" s="2" t="s">
        <v>341</v>
      </c>
      <c r="H248" s="2" t="s">
        <v>342</v>
      </c>
      <c r="I248" s="2">
        <f>ROUND(2,9)</f>
        <v>2</v>
      </c>
      <c r="J248" s="2">
        <v>0</v>
      </c>
      <c r="K248" s="2">
        <f>ROUND(2,9)</f>
        <v>2</v>
      </c>
      <c r="L248" s="2"/>
      <c r="M248" s="2"/>
      <c r="N248" s="2"/>
      <c r="O248" s="2">
        <f t="shared" si="226"/>
        <v>69.349999999999994</v>
      </c>
      <c r="P248" s="2">
        <f t="shared" si="227"/>
        <v>0</v>
      </c>
      <c r="Q248" s="2">
        <f>(ROUND((ROUND((((ET248*1.2))*AV248*I248),2)*BB248),2)+ROUND((ROUND(((AE248-((EU248*1.2)))*AV248*I248),2)*BS248),2))</f>
        <v>2.11</v>
      </c>
      <c r="R248" s="2">
        <f>(ROUND((ROUND((((EU248*1.2))*AV248*I248),2)*BS248),2)+ROUND((ROUND(((AE248-((EU248*1.2)))*AV248*I248),2)*BS248),2))</f>
        <v>0.33</v>
      </c>
      <c r="S248" s="2">
        <f t="shared" si="228"/>
        <v>67.239999999999995</v>
      </c>
      <c r="T248" s="2">
        <f t="shared" si="229"/>
        <v>0</v>
      </c>
      <c r="U248" s="2">
        <f t="shared" si="230"/>
        <v>5.1763679999999992</v>
      </c>
      <c r="V248" s="2">
        <f t="shared" si="231"/>
        <v>0</v>
      </c>
      <c r="W248" s="2">
        <f t="shared" si="232"/>
        <v>0</v>
      </c>
      <c r="X248" s="2">
        <f>(ROUND((((S248+ROUND((ROUND((((EU248*1.2))*AV248*I248),2)*BS248),2))*AT248)/100),2)+ROUND(((ROUND((ROUND(((AE248-((EU248*1.2)))*AV248*I248),2)*BS248),2)*AT248)/100),2))</f>
        <v>65.540000000000006</v>
      </c>
      <c r="Y248" s="2">
        <f>(ROUND((((S248+ROUND((ROUND((((EU248*1.2))*AV248*I248),2)*BS248),2))*AU248)/100),2)+ROUND(((ROUND((ROUND(((AE248-((EU248*1.2)))*AV248*I248),2)*BS248),2)*AU248)/100),2))</f>
        <v>34.46</v>
      </c>
      <c r="Z248" s="2"/>
      <c r="AA248" s="2">
        <v>86551701</v>
      </c>
      <c r="AB248" s="2">
        <f t="shared" si="233"/>
        <v>33.119999999999997</v>
      </c>
      <c r="AC248" s="2">
        <f>ROUND(((ES248*1)),6)</f>
        <v>0</v>
      </c>
      <c r="AD248" s="2">
        <f>ROUND(((((ET248*1.2))-((EU248*1.2)))+AE248),6)</f>
        <v>1.008</v>
      </c>
      <c r="AE248" s="2">
        <f>ROUND(((EU248*1.2)),6)</f>
        <v>0.156</v>
      </c>
      <c r="AF248" s="2">
        <f>ROUND(((EV248*1.2)),6)</f>
        <v>32.112000000000002</v>
      </c>
      <c r="AG248" s="2">
        <f t="shared" si="234"/>
        <v>0</v>
      </c>
      <c r="AH248" s="2">
        <f>((EW248*1.2))</f>
        <v>2.472</v>
      </c>
      <c r="AI248" s="2">
        <f>((EX248*1.2))</f>
        <v>0</v>
      </c>
      <c r="AJ248" s="2">
        <f t="shared" si="235"/>
        <v>0</v>
      </c>
      <c r="AK248" s="2">
        <v>27.6</v>
      </c>
      <c r="AL248" s="2">
        <v>0</v>
      </c>
      <c r="AM248" s="2">
        <v>0.84</v>
      </c>
      <c r="AN248" s="2">
        <v>0.13</v>
      </c>
      <c r="AO248" s="2">
        <v>26.76</v>
      </c>
      <c r="AP248" s="2">
        <v>0</v>
      </c>
      <c r="AQ248" s="2">
        <v>2.06</v>
      </c>
      <c r="AR248" s="2">
        <v>0</v>
      </c>
      <c r="AS248" s="2">
        <v>0</v>
      </c>
      <c r="AT248" s="2">
        <v>97</v>
      </c>
      <c r="AU248" s="2">
        <v>51</v>
      </c>
      <c r="AV248" s="2">
        <v>1.0469999999999999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0</v>
      </c>
      <c r="BI248" s="2">
        <v>2</v>
      </c>
      <c r="BJ248" s="2" t="s">
        <v>343</v>
      </c>
      <c r="BK248" s="2"/>
      <c r="BL248" s="2"/>
      <c r="BM248" s="2">
        <v>67</v>
      </c>
      <c r="BN248" s="2">
        <v>0</v>
      </c>
      <c r="BO248" s="2" t="s">
        <v>340</v>
      </c>
      <c r="BP248" s="2">
        <v>1</v>
      </c>
      <c r="BQ248" s="2">
        <v>40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97</v>
      </c>
      <c r="CA248" s="2">
        <v>51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962</v>
      </c>
      <c r="CO248" s="2">
        <v>0</v>
      </c>
      <c r="CP248" s="2">
        <f t="shared" si="236"/>
        <v>69.349999999999994</v>
      </c>
      <c r="CQ248" s="2">
        <f t="shared" si="237"/>
        <v>0</v>
      </c>
      <c r="CR248" s="2">
        <f>(ROUND((ROUND((((ET248*1.2))*AV248*1),2)*BB248),2)+ROUND((ROUND(((AE248-((EU248*1.2)))*AV248*1),2)*BS248),2))</f>
        <v>1.06</v>
      </c>
      <c r="CS248" s="2">
        <f>(ROUND((ROUND((((EU248*1.2))*AV248*1),2)*BS248),2)+ROUND((ROUND(((AE248-((EU248*1.2)))*AV248*1),2)*BS248),2))</f>
        <v>0.16</v>
      </c>
      <c r="CT248" s="2">
        <f t="shared" si="238"/>
        <v>33.619999999999997</v>
      </c>
      <c r="CU248" s="2">
        <f t="shared" si="239"/>
        <v>0</v>
      </c>
      <c r="CV248" s="2">
        <f t="shared" si="240"/>
        <v>2.5881839999999996</v>
      </c>
      <c r="CW248" s="2">
        <f t="shared" si="241"/>
        <v>0</v>
      </c>
      <c r="CX248" s="2">
        <f t="shared" si="242"/>
        <v>0</v>
      </c>
      <c r="CY248" s="2">
        <f>(ROUND((((S248+ROUND((ROUND((((EU248*1.2))*AV248*1),2)*BS248),2))*AT248)/100),2)+ROUND(((ROUND((ROUND(((AE248-((EU248*1.2)))*AV248*1),2)*BS248),2)*AT248)/100),2))</f>
        <v>65.38</v>
      </c>
      <c r="CZ248" s="2">
        <f>(ROUND((((S248+ROUND((ROUND((((EU248*1.2))*AV248*1),2)*BS248),2))*AU248)/100),2)+ROUND(((ROUND((ROUND(((AE248-((EU248*1.2)))*AV248*1),2)*BS248),2)*AU248)/100),2))</f>
        <v>34.369999999999997</v>
      </c>
      <c r="DA248" s="2"/>
      <c r="DB248" s="2">
        <v>79</v>
      </c>
      <c r="DC248" s="2" t="s">
        <v>3</v>
      </c>
      <c r="DD248" s="2" t="s">
        <v>344</v>
      </c>
      <c r="DE248" s="2" t="s">
        <v>345</v>
      </c>
      <c r="DF248" s="2" t="s">
        <v>345</v>
      </c>
      <c r="DG248" s="2" t="s">
        <v>345</v>
      </c>
      <c r="DH248" s="2" t="s">
        <v>3</v>
      </c>
      <c r="DI248" s="2" t="s">
        <v>345</v>
      </c>
      <c r="DJ248" s="2" t="s">
        <v>345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1013</v>
      </c>
      <c r="DV248" s="2" t="s">
        <v>342</v>
      </c>
      <c r="DW248" s="2" t="s">
        <v>342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85635440</v>
      </c>
      <c r="EF248" s="2">
        <v>40</v>
      </c>
      <c r="EG248" s="2" t="s">
        <v>346</v>
      </c>
      <c r="EH248" s="2">
        <v>0</v>
      </c>
      <c r="EI248" s="2" t="s">
        <v>3</v>
      </c>
      <c r="EJ248" s="2">
        <v>2</v>
      </c>
      <c r="EK248" s="2">
        <v>67</v>
      </c>
      <c r="EL248" s="2" t="s">
        <v>347</v>
      </c>
      <c r="EM248" s="2" t="s">
        <v>348</v>
      </c>
      <c r="EN248" s="2"/>
      <c r="EO248" s="2" t="s">
        <v>349</v>
      </c>
      <c r="EP248" s="2"/>
      <c r="EQ248" s="2">
        <v>131072</v>
      </c>
      <c r="ER248" s="2">
        <v>27.6</v>
      </c>
      <c r="ES248" s="2">
        <v>0</v>
      </c>
      <c r="ET248" s="2">
        <v>0.84</v>
      </c>
      <c r="EU248" s="2">
        <v>0.13</v>
      </c>
      <c r="EV248" s="2">
        <v>26.76</v>
      </c>
      <c r="EW248" s="2">
        <v>2.06</v>
      </c>
      <c r="EX248" s="2">
        <v>0</v>
      </c>
      <c r="EY248" s="2">
        <v>0</v>
      </c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97</v>
      </c>
      <c r="FY248" s="2">
        <v>51</v>
      </c>
      <c r="FZ248" s="2"/>
      <c r="GA248" s="2" t="s">
        <v>3</v>
      </c>
      <c r="GB248" s="2"/>
      <c r="GC248" s="2"/>
      <c r="GD248" s="2">
        <v>1</v>
      </c>
      <c r="GE248" s="2"/>
      <c r="GF248" s="2">
        <v>-281044585</v>
      </c>
      <c r="GG248" s="2">
        <v>2</v>
      </c>
      <c r="GH248" s="2">
        <v>1</v>
      </c>
      <c r="GI248" s="2">
        <v>2</v>
      </c>
      <c r="GJ248" s="2">
        <v>0</v>
      </c>
      <c r="GK248" s="2">
        <v>0</v>
      </c>
      <c r="GL248" s="2">
        <f t="shared" si="243"/>
        <v>0</v>
      </c>
      <c r="GM248" s="2">
        <f t="shared" si="244"/>
        <v>169.35</v>
      </c>
      <c r="GN248" s="2">
        <f t="shared" si="245"/>
        <v>0</v>
      </c>
      <c r="GO248" s="2">
        <f t="shared" si="246"/>
        <v>169.35</v>
      </c>
      <c r="GP248" s="2">
        <f t="shared" si="247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248"/>
        <v>0</v>
      </c>
      <c r="GW248" s="2">
        <v>1</v>
      </c>
      <c r="GX248" s="2">
        <f t="shared" si="249"/>
        <v>0</v>
      </c>
      <c r="GY248" s="2"/>
      <c r="GZ248" s="2"/>
      <c r="HA248" s="2">
        <v>0</v>
      </c>
      <c r="HB248" s="2">
        <v>0</v>
      </c>
      <c r="HC248" s="2">
        <f t="shared" si="250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5">
      <c r="A249" s="3">
        <v>17</v>
      </c>
      <c r="B249" s="3">
        <v>1</v>
      </c>
      <c r="C249" s="3">
        <f>ROW(SmtRes!A434)</f>
        <v>434</v>
      </c>
      <c r="D249" s="3">
        <f>ROW(EtalonRes!A268)</f>
        <v>268</v>
      </c>
      <c r="E249" s="3" t="s">
        <v>339</v>
      </c>
      <c r="F249" s="3" t="s">
        <v>340</v>
      </c>
      <c r="G249" s="3" t="s">
        <v>341</v>
      </c>
      <c r="H249" s="3" t="s">
        <v>342</v>
      </c>
      <c r="I249" s="3">
        <f>ROUND(2,9)</f>
        <v>2</v>
      </c>
      <c r="J249" s="3">
        <v>0</v>
      </c>
      <c r="K249" s="3">
        <f>ROUND(2,9)</f>
        <v>2</v>
      </c>
      <c r="O249" s="3">
        <f t="shared" si="226"/>
        <v>3824.76</v>
      </c>
      <c r="P249" s="3">
        <f t="shared" si="227"/>
        <v>0</v>
      </c>
      <c r="Q249" s="3">
        <f>(ROUND((ROUND((((ET249*1.2))*AV249*I249),2)*BB249),2)+ROUND((ROUND(((AE249-((EU249*1.2)))*AV249*I249),2)*BS249),2))</f>
        <v>35.79</v>
      </c>
      <c r="R249" s="3">
        <f>(ROUND((ROUND((((EU249*1.2))*AV249*I249),2)*BS249),2)+ROUND((ROUND(((AE249-((EU249*1.2)))*AV249*I249),2)*BS249),2))</f>
        <v>18.600000000000001</v>
      </c>
      <c r="S249" s="3">
        <f t="shared" si="228"/>
        <v>3788.97</v>
      </c>
      <c r="T249" s="3">
        <f t="shared" si="229"/>
        <v>0</v>
      </c>
      <c r="U249" s="3">
        <f t="shared" si="230"/>
        <v>5.1763679999999992</v>
      </c>
      <c r="V249" s="3">
        <f t="shared" si="231"/>
        <v>0</v>
      </c>
      <c r="W249" s="3">
        <f t="shared" si="232"/>
        <v>0</v>
      </c>
      <c r="X249" s="3">
        <f>(ROUND((((S249+ROUND((ROUND((((EU249*1.2))*AV249*I249),2)*BS249),2))*AT249)/100),2)+ROUND(((ROUND((ROUND(((AE249-((EU249*1.2)))*AV249*I249),2)*BS249),2)*AT249)/100),2))</f>
        <v>3693.34</v>
      </c>
      <c r="Y249" s="3">
        <f>(ROUND((((S249+ROUND((ROUND((((EU249*1.2))*AV249*I249),2)*BS249),2))*AU249)/100),2)+ROUND(((ROUND((ROUND(((AE249-((EU249*1.2)))*AV249*I249),2)*BS249),2)*AU249)/100),2))</f>
        <v>1941.86</v>
      </c>
      <c r="AA249" s="3">
        <v>86551703</v>
      </c>
      <c r="AB249" s="3">
        <f t="shared" si="233"/>
        <v>33.119999999999997</v>
      </c>
      <c r="AC249" s="3">
        <f>ROUND(((ES249*1)),6)</f>
        <v>0</v>
      </c>
      <c r="AD249" s="3">
        <f>ROUND(((((ET249*1.2))-((EU249*1.2)))+AE249),6)</f>
        <v>1.008</v>
      </c>
      <c r="AE249" s="3">
        <f>ROUND(((EU249*1.2)),6)</f>
        <v>0.156</v>
      </c>
      <c r="AF249" s="3">
        <f>ROUND(((EV249*1.2)),6)</f>
        <v>32.112000000000002</v>
      </c>
      <c r="AG249" s="3">
        <f t="shared" si="234"/>
        <v>0</v>
      </c>
      <c r="AH249" s="3">
        <f>((EW249*1.2))</f>
        <v>2.472</v>
      </c>
      <c r="AI249" s="3">
        <f>((EX249*1.2))</f>
        <v>0</v>
      </c>
      <c r="AJ249" s="3">
        <f t="shared" si="235"/>
        <v>0</v>
      </c>
      <c r="AK249" s="3">
        <v>27.6</v>
      </c>
      <c r="AL249" s="3">
        <v>0</v>
      </c>
      <c r="AM249" s="3">
        <v>0.84</v>
      </c>
      <c r="AN249" s="3">
        <v>0.13</v>
      </c>
      <c r="AO249" s="3">
        <v>26.76</v>
      </c>
      <c r="AP249" s="3">
        <v>0</v>
      </c>
      <c r="AQ249" s="3">
        <v>2.06</v>
      </c>
      <c r="AR249" s="3">
        <v>0</v>
      </c>
      <c r="AS249" s="3">
        <v>0</v>
      </c>
      <c r="AT249" s="3">
        <v>97</v>
      </c>
      <c r="AU249" s="3">
        <v>51</v>
      </c>
      <c r="AV249" s="3">
        <v>1.0469999999999999</v>
      </c>
      <c r="AW249" s="3">
        <v>1</v>
      </c>
      <c r="AZ249" s="3">
        <v>1</v>
      </c>
      <c r="BA249" s="3">
        <v>56.35</v>
      </c>
      <c r="BB249" s="3">
        <v>16.96</v>
      </c>
      <c r="BC249" s="3">
        <v>1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0</v>
      </c>
      <c r="BI249" s="3">
        <v>2</v>
      </c>
      <c r="BJ249" s="3" t="s">
        <v>343</v>
      </c>
      <c r="BM249" s="3">
        <v>67</v>
      </c>
      <c r="BN249" s="3">
        <v>0</v>
      </c>
      <c r="BO249" s="3" t="s">
        <v>340</v>
      </c>
      <c r="BP249" s="3">
        <v>1</v>
      </c>
      <c r="BQ249" s="3">
        <v>40</v>
      </c>
      <c r="BR249" s="3">
        <v>0</v>
      </c>
      <c r="BS249" s="3">
        <v>56.35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97</v>
      </c>
      <c r="CA249" s="3">
        <v>51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962</v>
      </c>
      <c r="CO249" s="3">
        <v>0</v>
      </c>
      <c r="CP249" s="3">
        <f t="shared" si="236"/>
        <v>3824.7599999999998</v>
      </c>
      <c r="CQ249" s="3">
        <f t="shared" si="237"/>
        <v>0</v>
      </c>
      <c r="CR249" s="3">
        <f>(ROUND((ROUND((((ET249*1.2))*AV249*1),2)*BB249),2)+ROUND((ROUND(((AE249-((EU249*1.2)))*AV249*1),2)*BS249),2))</f>
        <v>17.98</v>
      </c>
      <c r="CS249" s="3">
        <f>(ROUND((ROUND((((EU249*1.2))*AV249*1),2)*BS249),2)+ROUND((ROUND(((AE249-((EU249*1.2)))*AV249*1),2)*BS249),2))</f>
        <v>9.02</v>
      </c>
      <c r="CT249" s="3">
        <f t="shared" si="238"/>
        <v>1894.49</v>
      </c>
      <c r="CU249" s="3">
        <f t="shared" si="239"/>
        <v>0</v>
      </c>
      <c r="CV249" s="3">
        <f t="shared" si="240"/>
        <v>2.5881839999999996</v>
      </c>
      <c r="CW249" s="3">
        <f t="shared" si="241"/>
        <v>0</v>
      </c>
      <c r="CX249" s="3">
        <f t="shared" si="242"/>
        <v>0</v>
      </c>
      <c r="CY249" s="3">
        <f>(ROUND((((S249+ROUND((ROUND((((EU249*1.2))*AV249*1),2)*BS249),2))*AT249)/100),2)+ROUND(((ROUND((ROUND(((AE249-((EU249*1.2)))*AV249*1),2)*BS249),2)*AT249)/100),2))</f>
        <v>3684.05</v>
      </c>
      <c r="CZ249" s="3">
        <f>(ROUND((((S249+ROUND((ROUND((((EU249*1.2))*AV249*1),2)*BS249),2))*AU249)/100),2)+ROUND(((ROUND((ROUND(((AE249-((EU249*1.2)))*AV249*1),2)*BS249),2)*AU249)/100),2))</f>
        <v>1936.97</v>
      </c>
      <c r="DB249" s="3">
        <v>80</v>
      </c>
      <c r="DC249" s="3" t="s">
        <v>3</v>
      </c>
      <c r="DD249" s="3" t="s">
        <v>344</v>
      </c>
      <c r="DE249" s="3" t="s">
        <v>345</v>
      </c>
      <c r="DF249" s="3" t="s">
        <v>345</v>
      </c>
      <c r="DG249" s="3" t="s">
        <v>345</v>
      </c>
      <c r="DH249" s="3" t="s">
        <v>3</v>
      </c>
      <c r="DI249" s="3" t="s">
        <v>345</v>
      </c>
      <c r="DJ249" s="3" t="s">
        <v>345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1013</v>
      </c>
      <c r="DV249" s="3" t="s">
        <v>342</v>
      </c>
      <c r="DW249" s="3" t="s">
        <v>342</v>
      </c>
      <c r="DX249" s="3">
        <v>1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85635440</v>
      </c>
      <c r="EF249" s="3">
        <v>40</v>
      </c>
      <c r="EG249" s="3" t="s">
        <v>346</v>
      </c>
      <c r="EH249" s="3">
        <v>0</v>
      </c>
      <c r="EI249" s="3" t="s">
        <v>3</v>
      </c>
      <c r="EJ249" s="3">
        <v>2</v>
      </c>
      <c r="EK249" s="3">
        <v>67</v>
      </c>
      <c r="EL249" s="3" t="s">
        <v>347</v>
      </c>
      <c r="EM249" s="3" t="s">
        <v>348</v>
      </c>
      <c r="EO249" s="3" t="s">
        <v>349</v>
      </c>
      <c r="EQ249" s="3">
        <v>131072</v>
      </c>
      <c r="ER249" s="3">
        <v>27.6</v>
      </c>
      <c r="ES249" s="3">
        <v>0</v>
      </c>
      <c r="ET249" s="3">
        <v>0.84</v>
      </c>
      <c r="EU249" s="3">
        <v>0.13</v>
      </c>
      <c r="EV249" s="3">
        <v>26.76</v>
      </c>
      <c r="EW249" s="3">
        <v>2.06</v>
      </c>
      <c r="EX249" s="3">
        <v>0</v>
      </c>
      <c r="EY249" s="3">
        <v>0</v>
      </c>
      <c r="FQ249" s="3">
        <v>0</v>
      </c>
      <c r="FR249" s="3">
        <v>0</v>
      </c>
      <c r="FS249" s="3">
        <v>0</v>
      </c>
      <c r="FX249" s="3">
        <v>97</v>
      </c>
      <c r="FY249" s="3">
        <v>51</v>
      </c>
      <c r="GA249" s="3" t="s">
        <v>3</v>
      </c>
      <c r="GD249" s="3">
        <v>1</v>
      </c>
      <c r="GF249" s="3">
        <v>-281044585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43"/>
        <v>0</v>
      </c>
      <c r="GM249" s="3">
        <f t="shared" si="244"/>
        <v>9459.9599999999991</v>
      </c>
      <c r="GN249" s="3">
        <f t="shared" si="245"/>
        <v>0</v>
      </c>
      <c r="GO249" s="3">
        <f t="shared" si="246"/>
        <v>9459.9599999999991</v>
      </c>
      <c r="GP249" s="3">
        <f t="shared" si="247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48"/>
        <v>0</v>
      </c>
      <c r="GW249" s="3">
        <v>1</v>
      </c>
      <c r="GX249" s="3">
        <f t="shared" si="249"/>
        <v>0</v>
      </c>
      <c r="HA249" s="3">
        <v>0</v>
      </c>
      <c r="HB249" s="3">
        <v>0</v>
      </c>
      <c r="HC249" s="3">
        <f t="shared" si="250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5">
      <c r="A250" s="2">
        <v>18</v>
      </c>
      <c r="B250" s="2">
        <v>1</v>
      </c>
      <c r="C250" s="2">
        <v>430</v>
      </c>
      <c r="D250" s="2"/>
      <c r="E250" s="2" t="s">
        <v>350</v>
      </c>
      <c r="F250" s="2" t="s">
        <v>351</v>
      </c>
      <c r="G250" s="2" t="s">
        <v>963</v>
      </c>
      <c r="H250" s="2" t="s">
        <v>35</v>
      </c>
      <c r="I250" s="2">
        <f>I248*J250</f>
        <v>2.04</v>
      </c>
      <c r="J250" s="2">
        <v>1.02</v>
      </c>
      <c r="K250" s="2">
        <v>1.02</v>
      </c>
      <c r="L250" s="2"/>
      <c r="M250" s="2"/>
      <c r="N250" s="2"/>
      <c r="O250" s="2">
        <f t="shared" si="226"/>
        <v>1137.67</v>
      </c>
      <c r="P250" s="2">
        <f>ROUND((ROUND((AC250*I250),2)*BC250),2)</f>
        <v>1137.67</v>
      </c>
      <c r="Q250" s="2">
        <f>(ROUND((ROUND(((ET250)*AV250*I250),2)*BB250),2)+ROUND((ROUND(((AE250-(EU250))*AV250*I250),2)*BS250),2))</f>
        <v>0</v>
      </c>
      <c r="R250" s="2">
        <f>(ROUND((ROUND(((EU250)*AV250*I250),2)*BS250),2)+ROUND((ROUND(((AE250-(EU250))*AV250*I250),2)*BS250),2))</f>
        <v>0</v>
      </c>
      <c r="S250" s="2">
        <f t="shared" si="228"/>
        <v>0</v>
      </c>
      <c r="T250" s="2">
        <f t="shared" si="229"/>
        <v>0</v>
      </c>
      <c r="U250" s="2">
        <f t="shared" si="230"/>
        <v>0</v>
      </c>
      <c r="V250" s="2">
        <f t="shared" si="231"/>
        <v>0</v>
      </c>
      <c r="W250" s="2">
        <f t="shared" si="232"/>
        <v>0</v>
      </c>
      <c r="X250" s="2">
        <f>(ROUND((((S250+ROUND((ROUND(((EU250)*AV250*I250),2)*BS250),2))*AT250)/100),2)+ROUND(((ROUND((ROUND(((AE250-(EU250))*AV250*I250),2)*BS250),2)*AT250)/100),2))</f>
        <v>0</v>
      </c>
      <c r="Y250" s="2">
        <f>(ROUND((((S250+ROUND((ROUND(((EU250)*AV250*I250),2)*BS250),2))*AU250)/100),2)+ROUND(((ROUND((ROUND(((AE250-(EU250))*AV250*I250),2)*BS250),2)*AU250)/100),2))</f>
        <v>0</v>
      </c>
      <c r="Z250" s="2"/>
      <c r="AA250" s="2">
        <v>86551701</v>
      </c>
      <c r="AB250" s="2">
        <f t="shared" si="233"/>
        <v>557.67999999999995</v>
      </c>
      <c r="AC250" s="2">
        <f>ROUND((ES250),6)</f>
        <v>557.67999999999995</v>
      </c>
      <c r="AD250" s="2">
        <f>ROUND((((ET250)-(EU250))+AE250),6)</f>
        <v>0</v>
      </c>
      <c r="AE250" s="2">
        <f>ROUND((EU250),6)</f>
        <v>0</v>
      </c>
      <c r="AF250" s="2">
        <f>ROUND((EV250),6)</f>
        <v>0</v>
      </c>
      <c r="AG250" s="2">
        <f t="shared" si="234"/>
        <v>0</v>
      </c>
      <c r="AH250" s="2">
        <f>(EW250)</f>
        <v>0</v>
      </c>
      <c r="AI250" s="2">
        <f>(EX250)</f>
        <v>0</v>
      </c>
      <c r="AJ250" s="2">
        <f t="shared" si="235"/>
        <v>0</v>
      </c>
      <c r="AK250" s="2">
        <v>557.67999999999995</v>
      </c>
      <c r="AL250" s="2">
        <v>557.67999999999995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3</v>
      </c>
      <c r="BJ250" s="2" t="s">
        <v>352</v>
      </c>
      <c r="BK250" s="2"/>
      <c r="BL250" s="2"/>
      <c r="BM250" s="2">
        <v>746</v>
      </c>
      <c r="BN250" s="2">
        <v>0</v>
      </c>
      <c r="BO250" s="2" t="s">
        <v>3</v>
      </c>
      <c r="BP250" s="2">
        <v>0</v>
      </c>
      <c r="BQ250" s="2">
        <v>130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97</v>
      </c>
      <c r="CA250" s="2">
        <v>51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964</v>
      </c>
      <c r="CO250" s="2">
        <v>0</v>
      </c>
      <c r="CP250" s="2">
        <f t="shared" si="236"/>
        <v>1137.67</v>
      </c>
      <c r="CQ250" s="2">
        <f>ROUND((ROUND((AC250*1),2)*BC250),2)</f>
        <v>557.67999999999995</v>
      </c>
      <c r="CR250" s="2">
        <f>(ROUND((ROUND(((ET250)*AV250*1),2)*BB250),2)+ROUND((ROUND(((AE250-(EU250))*AV250*1),2)*BS250),2))</f>
        <v>0</v>
      </c>
      <c r="CS250" s="2">
        <f>(ROUND((ROUND(((EU250)*AV250*1),2)*BS250),2)+ROUND((ROUND(((AE250-(EU250))*AV250*1),2)*BS250),2))</f>
        <v>0</v>
      </c>
      <c r="CT250" s="2">
        <f t="shared" si="238"/>
        <v>0</v>
      </c>
      <c r="CU250" s="2">
        <f t="shared" si="239"/>
        <v>0</v>
      </c>
      <c r="CV250" s="2">
        <f t="shared" si="240"/>
        <v>0</v>
      </c>
      <c r="CW250" s="2">
        <f t="shared" si="241"/>
        <v>0</v>
      </c>
      <c r="CX250" s="2">
        <f t="shared" si="242"/>
        <v>0</v>
      </c>
      <c r="CY250" s="2">
        <f>(ROUND((((S250+ROUND((ROUND(((EU250)*AV250*1),2)*BS250),2))*AT250)/100),2)+ROUND(((ROUND((ROUND(((AE250-(EU250))*AV250*1),2)*BS250),2)*AT250)/100),2))</f>
        <v>0</v>
      </c>
      <c r="CZ250" s="2">
        <f>(ROUND((((S250+ROUND((ROUND(((EU250)*AV250*1),2)*BS250),2))*AU250)/100),2)+ROUND(((ROUND((ROUND(((AE250-(EU250))*AV250*1),2)*BS250),2)*AU250)/100),2))</f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1010</v>
      </c>
      <c r="DV250" s="2" t="s">
        <v>35</v>
      </c>
      <c r="DW250" s="2" t="s">
        <v>35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85635346</v>
      </c>
      <c r="EF250" s="2">
        <v>130</v>
      </c>
      <c r="EG250" s="2" t="s">
        <v>353</v>
      </c>
      <c r="EH250" s="2">
        <v>0</v>
      </c>
      <c r="EI250" s="2" t="s">
        <v>3</v>
      </c>
      <c r="EJ250" s="2">
        <v>3</v>
      </c>
      <c r="EK250" s="2">
        <v>746</v>
      </c>
      <c r="EL250" s="2" t="s">
        <v>354</v>
      </c>
      <c r="EM250" s="2" t="s">
        <v>355</v>
      </c>
      <c r="EN250" s="2"/>
      <c r="EO250" s="2" t="s">
        <v>349</v>
      </c>
      <c r="EP250" s="2"/>
      <c r="EQ250" s="2">
        <v>0</v>
      </c>
      <c r="ER250" s="2">
        <v>557.67999999999995</v>
      </c>
      <c r="ES250" s="2">
        <v>557.67999999999995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f>P250</f>
        <v>1137.67</v>
      </c>
      <c r="FS250" s="2">
        <v>0</v>
      </c>
      <c r="FT250" s="2"/>
      <c r="FU250" s="2"/>
      <c r="FV250" s="2"/>
      <c r="FW250" s="2"/>
      <c r="FX250" s="2">
        <v>97</v>
      </c>
      <c r="FY250" s="2">
        <v>51</v>
      </c>
      <c r="FZ250" s="2"/>
      <c r="GA250" s="2" t="s">
        <v>3</v>
      </c>
      <c r="GB250" s="2"/>
      <c r="GC250" s="2"/>
      <c r="GD250" s="2">
        <v>1</v>
      </c>
      <c r="GE250" s="2"/>
      <c r="GF250" s="2">
        <v>-2003051179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243"/>
        <v>0</v>
      </c>
      <c r="GM250" s="2">
        <f t="shared" si="244"/>
        <v>1137.67</v>
      </c>
      <c r="GN250" s="2">
        <f t="shared" si="245"/>
        <v>0</v>
      </c>
      <c r="GO250" s="2">
        <f t="shared" si="246"/>
        <v>0</v>
      </c>
      <c r="GP250" s="2">
        <f t="shared" si="247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248"/>
        <v>0</v>
      </c>
      <c r="GW250" s="2">
        <v>1</v>
      </c>
      <c r="GX250" s="2">
        <f t="shared" si="249"/>
        <v>0</v>
      </c>
      <c r="GY250" s="2"/>
      <c r="GZ250" s="2"/>
      <c r="HA250" s="2">
        <v>0</v>
      </c>
      <c r="HB250" s="2">
        <v>0</v>
      </c>
      <c r="HC250" s="2">
        <f t="shared" si="250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344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5">
      <c r="A251" s="3">
        <v>18</v>
      </c>
      <c r="B251" s="3">
        <v>1</v>
      </c>
      <c r="C251" s="3">
        <v>434</v>
      </c>
      <c r="E251" s="3" t="s">
        <v>350</v>
      </c>
      <c r="F251" s="3" t="s">
        <v>351</v>
      </c>
      <c r="G251" s="3" t="s">
        <v>963</v>
      </c>
      <c r="H251" s="3" t="s">
        <v>35</v>
      </c>
      <c r="I251" s="3">
        <f>I249*J251</f>
        <v>2.04</v>
      </c>
      <c r="J251" s="3">
        <v>1.02</v>
      </c>
      <c r="K251" s="3">
        <v>1.02</v>
      </c>
      <c r="O251" s="3">
        <f t="shared" si="226"/>
        <v>7064.93</v>
      </c>
      <c r="P251" s="3">
        <f>ROUND((ROUND((AC251*I251),2)*BC251),2)</f>
        <v>7064.93</v>
      </c>
      <c r="Q251" s="3">
        <f>(ROUND((ROUND(((ET251)*AV251*I251),2)*BB251),2)+ROUND((ROUND(((AE251-(EU251))*AV251*I251),2)*BS251),2))</f>
        <v>0</v>
      </c>
      <c r="R251" s="3">
        <f>(ROUND((ROUND(((EU251)*AV251*I251),2)*BS251),2)+ROUND((ROUND(((AE251-(EU251))*AV251*I251),2)*BS251),2))</f>
        <v>0</v>
      </c>
      <c r="S251" s="3">
        <f t="shared" si="228"/>
        <v>0</v>
      </c>
      <c r="T251" s="3">
        <f t="shared" si="229"/>
        <v>0</v>
      </c>
      <c r="U251" s="3">
        <f t="shared" si="230"/>
        <v>0</v>
      </c>
      <c r="V251" s="3">
        <f t="shared" si="231"/>
        <v>0</v>
      </c>
      <c r="W251" s="3">
        <f t="shared" si="232"/>
        <v>0</v>
      </c>
      <c r="X251" s="3">
        <f>(ROUND((((S251+ROUND((ROUND(((EU251)*AV251*I251),2)*BS251),2))*AT251)/100),2)+ROUND(((ROUND((ROUND(((AE251-(EU251))*AV251*I251),2)*BS251),2)*AT251)/100),2))</f>
        <v>0</v>
      </c>
      <c r="Y251" s="3">
        <f>(ROUND((((S251+ROUND((ROUND(((EU251)*AV251*I251),2)*BS251),2))*AU251)/100),2)+ROUND(((ROUND((ROUND(((AE251-(EU251))*AV251*I251),2)*BS251),2)*AU251)/100),2))</f>
        <v>0</v>
      </c>
      <c r="AA251" s="3">
        <v>86551703</v>
      </c>
      <c r="AB251" s="3">
        <f t="shared" si="233"/>
        <v>557.67999999999995</v>
      </c>
      <c r="AC251" s="3">
        <f>ROUND((ES251),6)</f>
        <v>557.67999999999995</v>
      </c>
      <c r="AD251" s="3">
        <f>ROUND((((ET251)-(EU251))+AE251),6)</f>
        <v>0</v>
      </c>
      <c r="AE251" s="3">
        <f>ROUND((EU251),6)</f>
        <v>0</v>
      </c>
      <c r="AF251" s="3">
        <f>ROUND((EV251),6)</f>
        <v>0</v>
      </c>
      <c r="AG251" s="3">
        <f t="shared" si="234"/>
        <v>0</v>
      </c>
      <c r="AH251" s="3">
        <f>(EW251)</f>
        <v>0</v>
      </c>
      <c r="AI251" s="3">
        <f>(EX251)</f>
        <v>0</v>
      </c>
      <c r="AJ251" s="3">
        <f t="shared" si="235"/>
        <v>0</v>
      </c>
      <c r="AK251" s="3">
        <v>557.67999999999995</v>
      </c>
      <c r="AL251" s="3">
        <v>557.67999999999995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1</v>
      </c>
      <c r="AW251" s="3">
        <v>1</v>
      </c>
      <c r="AZ251" s="3">
        <v>1</v>
      </c>
      <c r="BA251" s="3">
        <v>1</v>
      </c>
      <c r="BB251" s="3">
        <v>1</v>
      </c>
      <c r="BC251" s="3">
        <v>6.21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3</v>
      </c>
      <c r="BI251" s="3">
        <v>3</v>
      </c>
      <c r="BJ251" s="3" t="s">
        <v>352</v>
      </c>
      <c r="BM251" s="3">
        <v>746</v>
      </c>
      <c r="BN251" s="3">
        <v>0</v>
      </c>
      <c r="BO251" s="3" t="s">
        <v>3</v>
      </c>
      <c r="BP251" s="3">
        <v>0</v>
      </c>
      <c r="BQ251" s="3">
        <v>130</v>
      </c>
      <c r="BR251" s="3">
        <v>0</v>
      </c>
      <c r="BS251" s="3">
        <v>1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97</v>
      </c>
      <c r="CA251" s="3">
        <v>51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964</v>
      </c>
      <c r="CO251" s="3">
        <v>0</v>
      </c>
      <c r="CP251" s="3">
        <f t="shared" si="236"/>
        <v>7064.93</v>
      </c>
      <c r="CQ251" s="3">
        <f>ROUND((ROUND((AC251*1),2)*BC251),2)</f>
        <v>3463.19</v>
      </c>
      <c r="CR251" s="3">
        <f>(ROUND((ROUND(((ET251)*AV251*1),2)*BB251),2)+ROUND((ROUND(((AE251-(EU251))*AV251*1),2)*BS251),2))</f>
        <v>0</v>
      </c>
      <c r="CS251" s="3">
        <f>(ROUND((ROUND(((EU251)*AV251*1),2)*BS251),2)+ROUND((ROUND(((AE251-(EU251))*AV251*1),2)*BS251),2))</f>
        <v>0</v>
      </c>
      <c r="CT251" s="3">
        <f t="shared" si="238"/>
        <v>0</v>
      </c>
      <c r="CU251" s="3">
        <f t="shared" si="239"/>
        <v>0</v>
      </c>
      <c r="CV251" s="3">
        <f t="shared" si="240"/>
        <v>0</v>
      </c>
      <c r="CW251" s="3">
        <f t="shared" si="241"/>
        <v>0</v>
      </c>
      <c r="CX251" s="3">
        <f t="shared" si="242"/>
        <v>0</v>
      </c>
      <c r="CY251" s="3">
        <f>(ROUND((((S251+ROUND((ROUND(((EU251)*AV251*1),2)*BS251),2))*AT251)/100),2)+ROUND(((ROUND((ROUND(((AE251-(EU251))*AV251*1),2)*BS251),2)*AT251)/100),2))</f>
        <v>0</v>
      </c>
      <c r="CZ251" s="3">
        <f>(ROUND((((S251+ROUND((ROUND(((EU251)*AV251*1),2)*BS251),2))*AU251)/100),2)+ROUND(((ROUND((ROUND(((AE251-(EU251))*AV251*1),2)*BS251),2)*AU251)/100),2))</f>
        <v>0</v>
      </c>
      <c r="DC251" s="3" t="s">
        <v>3</v>
      </c>
      <c r="DD251" s="3" t="s">
        <v>3</v>
      </c>
      <c r="DE251" s="3" t="s">
        <v>3</v>
      </c>
      <c r="DF251" s="3" t="s">
        <v>3</v>
      </c>
      <c r="DG251" s="3" t="s">
        <v>3</v>
      </c>
      <c r="DH251" s="3" t="s">
        <v>3</v>
      </c>
      <c r="DI251" s="3" t="s">
        <v>3</v>
      </c>
      <c r="DJ251" s="3" t="s">
        <v>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1010</v>
      </c>
      <c r="DV251" s="3" t="s">
        <v>35</v>
      </c>
      <c r="DW251" s="3" t="s">
        <v>35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85635346</v>
      </c>
      <c r="EF251" s="3">
        <v>130</v>
      </c>
      <c r="EG251" s="3" t="s">
        <v>353</v>
      </c>
      <c r="EH251" s="3">
        <v>0</v>
      </c>
      <c r="EI251" s="3" t="s">
        <v>3</v>
      </c>
      <c r="EJ251" s="3">
        <v>3</v>
      </c>
      <c r="EK251" s="3">
        <v>746</v>
      </c>
      <c r="EL251" s="3" t="s">
        <v>354</v>
      </c>
      <c r="EM251" s="3" t="s">
        <v>355</v>
      </c>
      <c r="EO251" s="3" t="s">
        <v>349</v>
      </c>
      <c r="EQ251" s="3">
        <v>0</v>
      </c>
      <c r="ER251" s="3">
        <v>557.67999999999995</v>
      </c>
      <c r="ES251" s="3">
        <v>557.67999999999995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FQ251" s="3">
        <v>0</v>
      </c>
      <c r="FR251" s="3">
        <f>P251</f>
        <v>7064.93</v>
      </c>
      <c r="FS251" s="3">
        <v>0</v>
      </c>
      <c r="FX251" s="3">
        <v>97</v>
      </c>
      <c r="FY251" s="3">
        <v>51</v>
      </c>
      <c r="GA251" s="3" t="s">
        <v>3</v>
      </c>
      <c r="GD251" s="3">
        <v>1</v>
      </c>
      <c r="GF251" s="3">
        <v>-2003051179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243"/>
        <v>0</v>
      </c>
      <c r="GM251" s="3">
        <f t="shared" si="244"/>
        <v>7064.93</v>
      </c>
      <c r="GN251" s="3">
        <f t="shared" si="245"/>
        <v>0</v>
      </c>
      <c r="GO251" s="3">
        <f t="shared" si="246"/>
        <v>0</v>
      </c>
      <c r="GP251" s="3">
        <f t="shared" si="247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248"/>
        <v>0</v>
      </c>
      <c r="GW251" s="3">
        <v>1</v>
      </c>
      <c r="GX251" s="3">
        <f t="shared" si="249"/>
        <v>0</v>
      </c>
      <c r="HA251" s="3">
        <v>0</v>
      </c>
      <c r="HB251" s="3">
        <v>0</v>
      </c>
      <c r="HC251" s="3">
        <f t="shared" si="250"/>
        <v>0</v>
      </c>
      <c r="HE251" s="3" t="s">
        <v>3</v>
      </c>
      <c r="HF251" s="3" t="s">
        <v>3</v>
      </c>
      <c r="HM251" s="3" t="s">
        <v>344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5">
      <c r="A252" s="2">
        <v>17</v>
      </c>
      <c r="B252" s="2">
        <v>1</v>
      </c>
      <c r="C252" s="2">
        <f>ROW(SmtRes!A442)</f>
        <v>442</v>
      </c>
      <c r="D252" s="2">
        <f>ROW(EtalonRes!A275)</f>
        <v>275</v>
      </c>
      <c r="E252" s="2" t="s">
        <v>356</v>
      </c>
      <c r="F252" s="2" t="s">
        <v>357</v>
      </c>
      <c r="G252" s="2" t="s">
        <v>358</v>
      </c>
      <c r="H252" s="2" t="s">
        <v>23</v>
      </c>
      <c r="I252" s="2">
        <f>ROUND((183+120)/100,9)</f>
        <v>3.03</v>
      </c>
      <c r="J252" s="2">
        <v>0</v>
      </c>
      <c r="K252" s="2">
        <f>ROUND((183+120)/100,9)</f>
        <v>3.03</v>
      </c>
      <c r="L252" s="2"/>
      <c r="M252" s="2"/>
      <c r="N252" s="2"/>
      <c r="O252" s="2">
        <f t="shared" si="226"/>
        <v>5101.68</v>
      </c>
      <c r="P252" s="2">
        <f t="shared" ref="P252:P259" si="265">ROUND((ROUND((AC252*AW252*I252),2)*BC252),2)</f>
        <v>473.13</v>
      </c>
      <c r="Q252" s="2">
        <f>(ROUND((ROUND(((((ET252*1.25)*1.2))*AV252*I252),2)*BB252),2)+ROUND((ROUND(((AE252-(((EU252*1.25)*1.2)))*AV252*I252),2)*BS252),2))</f>
        <v>34.53</v>
      </c>
      <c r="R252" s="2">
        <f>(ROUND((ROUND(((((EU252*1.25)*1.2))*AV252*I252),2)*BS252),2)+ROUND((ROUND(((AE252-(((EU252*1.25)*1.2)))*AV252*I252),2)*BS252),2))</f>
        <v>1.45</v>
      </c>
      <c r="S252" s="2">
        <f t="shared" si="228"/>
        <v>4594.0200000000004</v>
      </c>
      <c r="T252" s="2">
        <f t="shared" si="229"/>
        <v>0</v>
      </c>
      <c r="U252" s="2">
        <f t="shared" si="230"/>
        <v>386.05825031399991</v>
      </c>
      <c r="V252" s="2">
        <f t="shared" si="231"/>
        <v>0</v>
      </c>
      <c r="W252" s="2">
        <f t="shared" si="232"/>
        <v>0</v>
      </c>
      <c r="X252" s="2">
        <f>(ROUND((((S252+ROUND((ROUND(((((EU252*1.25)*1.2))*AV252*I252),2)*BS252),2))*AT252)/100),2)+ROUND(((ROUND((ROUND(((AE252-(((EU252*1.25)*1.2)))*AV252*I252),2)*BS252),2)*AT252)/100),2))</f>
        <v>5009.0600000000004</v>
      </c>
      <c r="Y252" s="2">
        <f>(ROUND((((S252+ROUND((ROUND(((((EU252*1.25)*1.2))*AV252*I252),2)*BS252),2))*AU252)/100),2)+ROUND(((ROUND((ROUND(((AE252-(((EU252*1.25)*1.2)))*AV252*I252),2)*BS252),2)*AU252)/100),2))</f>
        <v>2803.24</v>
      </c>
      <c r="Z252" s="2"/>
      <c r="AA252" s="2">
        <v>86551701</v>
      </c>
      <c r="AB252" s="2">
        <f t="shared" si="233"/>
        <v>1587.8022000000001</v>
      </c>
      <c r="AC252" s="2">
        <f>ROUND((((ES252*1)*1)),6)</f>
        <v>156.15</v>
      </c>
      <c r="AD252" s="2">
        <f>ROUND((((((ET252*1.25)*1.2))-(((EU252*1.25)*1.2)))+AE252),6)</f>
        <v>10.68</v>
      </c>
      <c r="AE252" s="2">
        <f>ROUND((((EU252*1.25)*1.2)),6)</f>
        <v>0.45</v>
      </c>
      <c r="AF252" s="2">
        <f>ROUND((((EV252*1.15)*1.2)),6)</f>
        <v>1420.9721999999999</v>
      </c>
      <c r="AG252" s="2">
        <f t="shared" si="234"/>
        <v>0</v>
      </c>
      <c r="AH252" s="2">
        <f>(((EW252*1.15)*1.2))</f>
        <v>119.41139999999999</v>
      </c>
      <c r="AI252" s="2">
        <f>(((EX252*1.25)*1.2))</f>
        <v>0</v>
      </c>
      <c r="AJ252" s="2">
        <f t="shared" si="235"/>
        <v>0</v>
      </c>
      <c r="AK252" s="2">
        <v>1192.96</v>
      </c>
      <c r="AL252" s="2">
        <v>156.15</v>
      </c>
      <c r="AM252" s="2">
        <v>7.12</v>
      </c>
      <c r="AN252" s="2">
        <v>0.3</v>
      </c>
      <c r="AO252" s="2">
        <v>1029.69</v>
      </c>
      <c r="AP252" s="2">
        <v>0</v>
      </c>
      <c r="AQ252" s="2">
        <v>86.53</v>
      </c>
      <c r="AR252" s="2">
        <v>0</v>
      </c>
      <c r="AS252" s="2">
        <v>0</v>
      </c>
      <c r="AT252" s="2">
        <v>109</v>
      </c>
      <c r="AU252" s="2">
        <v>61</v>
      </c>
      <c r="AV252" s="2">
        <v>1.0669999999999999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1</v>
      </c>
      <c r="BJ252" s="2" t="s">
        <v>359</v>
      </c>
      <c r="BK252" s="2"/>
      <c r="BL252" s="2"/>
      <c r="BM252" s="2">
        <v>23</v>
      </c>
      <c r="BN252" s="2">
        <v>0</v>
      </c>
      <c r="BO252" s="2" t="s">
        <v>357</v>
      </c>
      <c r="BP252" s="2">
        <v>1</v>
      </c>
      <c r="BQ252" s="2">
        <v>30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109</v>
      </c>
      <c r="CA252" s="2">
        <v>61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965</v>
      </c>
      <c r="CO252" s="2">
        <v>0</v>
      </c>
      <c r="CP252" s="2">
        <f t="shared" si="236"/>
        <v>5101.68</v>
      </c>
      <c r="CQ252" s="2">
        <f t="shared" ref="CQ252:CQ259" si="266">ROUND((ROUND((AC252*AW252*1),2)*BC252),2)</f>
        <v>156.15</v>
      </c>
      <c r="CR252" s="2">
        <f>(ROUND((ROUND(((((ET252*1.25)*1.2))*AV252*1),2)*BB252),2)+ROUND((ROUND(((AE252-(((EU252*1.25)*1.2)))*AV252*1),2)*BS252),2))</f>
        <v>11.4</v>
      </c>
      <c r="CS252" s="2">
        <f>(ROUND((ROUND(((((EU252*1.25)*1.2))*AV252*1),2)*BS252),2)+ROUND((ROUND(((AE252-(((EU252*1.25)*1.2)))*AV252*1),2)*BS252),2))</f>
        <v>0.48</v>
      </c>
      <c r="CT252" s="2">
        <f t="shared" si="238"/>
        <v>1516.18</v>
      </c>
      <c r="CU252" s="2">
        <f t="shared" si="239"/>
        <v>0</v>
      </c>
      <c r="CV252" s="2">
        <f t="shared" si="240"/>
        <v>127.41196379999998</v>
      </c>
      <c r="CW252" s="2">
        <f t="shared" si="241"/>
        <v>0</v>
      </c>
      <c r="CX252" s="2">
        <f t="shared" si="242"/>
        <v>0</v>
      </c>
      <c r="CY252" s="2">
        <f>(ROUND((((S252+ROUND((ROUND(((((EU252*1.25)*1.2))*AV252*1),2)*BS252),2))*AT252)/100),2)+ROUND(((ROUND((ROUND(((AE252-(((EU252*1.25)*1.2)))*AV252*1),2)*BS252),2)*AT252)/100),2))</f>
        <v>5008.01</v>
      </c>
      <c r="CZ252" s="2">
        <f>(ROUND((((S252+ROUND((ROUND(((((EU252*1.25)*1.2))*AV252*1),2)*BS252),2))*AU252)/100),2)+ROUND(((ROUND((ROUND(((AE252-(((EU252*1.25)*1.2)))*AV252*1),2)*BS252),2)*AU252)/100),2))</f>
        <v>2802.65</v>
      </c>
      <c r="DA252" s="2"/>
      <c r="DB252" s="2">
        <v>81</v>
      </c>
      <c r="DC252" s="2" t="s">
        <v>3</v>
      </c>
      <c r="DD252" s="2" t="s">
        <v>360</v>
      </c>
      <c r="DE252" s="2" t="s">
        <v>361</v>
      </c>
      <c r="DF252" s="2" t="s">
        <v>361</v>
      </c>
      <c r="DG252" s="2" t="s">
        <v>362</v>
      </c>
      <c r="DH252" s="2" t="s">
        <v>3</v>
      </c>
      <c r="DI252" s="2" t="s">
        <v>362</v>
      </c>
      <c r="DJ252" s="2" t="s">
        <v>361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1010</v>
      </c>
      <c r="DV252" s="2" t="s">
        <v>23</v>
      </c>
      <c r="DW252" s="2" t="s">
        <v>23</v>
      </c>
      <c r="DX252" s="2">
        <v>100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85635395</v>
      </c>
      <c r="EF252" s="2">
        <v>30</v>
      </c>
      <c r="EG252" s="2" t="s">
        <v>28</v>
      </c>
      <c r="EH252" s="2">
        <v>0</v>
      </c>
      <c r="EI252" s="2" t="s">
        <v>3</v>
      </c>
      <c r="EJ252" s="2">
        <v>1</v>
      </c>
      <c r="EK252" s="2">
        <v>23</v>
      </c>
      <c r="EL252" s="2" t="s">
        <v>29</v>
      </c>
      <c r="EM252" s="2" t="s">
        <v>30</v>
      </c>
      <c r="EN252" s="2"/>
      <c r="EO252" s="2" t="s">
        <v>363</v>
      </c>
      <c r="EP252" s="2"/>
      <c r="EQ252" s="2">
        <v>131072</v>
      </c>
      <c r="ER252" s="2">
        <v>1192.96</v>
      </c>
      <c r="ES252" s="2">
        <v>156.15</v>
      </c>
      <c r="ET252" s="2">
        <v>7.12</v>
      </c>
      <c r="EU252" s="2">
        <v>0.3</v>
      </c>
      <c r="EV252" s="2">
        <v>1029.69</v>
      </c>
      <c r="EW252" s="2">
        <v>86.53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109</v>
      </c>
      <c r="FY252" s="2">
        <v>61</v>
      </c>
      <c r="FZ252" s="2"/>
      <c r="GA252" s="2" t="s">
        <v>3</v>
      </c>
      <c r="GB252" s="2"/>
      <c r="GC252" s="2"/>
      <c r="GD252" s="2">
        <v>1</v>
      </c>
      <c r="GE252" s="2"/>
      <c r="GF252" s="2">
        <v>1959745327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si="243"/>
        <v>0</v>
      </c>
      <c r="GM252" s="2">
        <f t="shared" si="244"/>
        <v>12913.98</v>
      </c>
      <c r="GN252" s="2">
        <f t="shared" si="245"/>
        <v>12913.98</v>
      </c>
      <c r="GO252" s="2">
        <f t="shared" si="246"/>
        <v>0</v>
      </c>
      <c r="GP252" s="2">
        <f t="shared" si="247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248"/>
        <v>0</v>
      </c>
      <c r="GW252" s="2">
        <v>1</v>
      </c>
      <c r="GX252" s="2">
        <f t="shared" si="249"/>
        <v>0</v>
      </c>
      <c r="GY252" s="2"/>
      <c r="GZ252" s="2"/>
      <c r="HA252" s="2">
        <v>0</v>
      </c>
      <c r="HB252" s="2">
        <v>0</v>
      </c>
      <c r="HC252" s="2">
        <f t="shared" si="250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5">
      <c r="A253" s="3">
        <v>17</v>
      </c>
      <c r="B253" s="3">
        <v>1</v>
      </c>
      <c r="C253" s="3">
        <f>ROW(SmtRes!A450)</f>
        <v>450</v>
      </c>
      <c r="D253" s="3">
        <f>ROW(EtalonRes!A282)</f>
        <v>282</v>
      </c>
      <c r="E253" s="3" t="s">
        <v>356</v>
      </c>
      <c r="F253" s="3" t="s">
        <v>357</v>
      </c>
      <c r="G253" s="3" t="s">
        <v>358</v>
      </c>
      <c r="H253" s="3" t="s">
        <v>23</v>
      </c>
      <c r="I253" s="3">
        <f>ROUND((183+120)/100,9)</f>
        <v>3.03</v>
      </c>
      <c r="J253" s="3">
        <v>0</v>
      </c>
      <c r="K253" s="3">
        <f>ROUND((183+120)/100,9)</f>
        <v>3.03</v>
      </c>
      <c r="O253" s="3">
        <f t="shared" si="226"/>
        <v>260185.16</v>
      </c>
      <c r="P253" s="3">
        <f t="shared" si="265"/>
        <v>889.48</v>
      </c>
      <c r="Q253" s="3">
        <f>(ROUND((ROUND(((((ET253*1.25)*1.2))*AV253*I253),2)*BB253),2)+ROUND((ROUND(((AE253-(((EU253*1.25)*1.2)))*AV253*I253),2)*BS253),2))</f>
        <v>422.65</v>
      </c>
      <c r="R253" s="3">
        <f>(ROUND((ROUND(((((EU253*1.25)*1.2))*AV253*I253),2)*BS253),2)+ROUND((ROUND(((AE253-(((EU253*1.25)*1.2)))*AV253*I253),2)*BS253),2))</f>
        <v>81.709999999999994</v>
      </c>
      <c r="S253" s="3">
        <f t="shared" si="228"/>
        <v>258873.03</v>
      </c>
      <c r="T253" s="3">
        <f t="shared" si="229"/>
        <v>0</v>
      </c>
      <c r="U253" s="3">
        <f t="shared" si="230"/>
        <v>386.05825031399991</v>
      </c>
      <c r="V253" s="3">
        <f t="shared" si="231"/>
        <v>0</v>
      </c>
      <c r="W253" s="3">
        <f t="shared" si="232"/>
        <v>0</v>
      </c>
      <c r="X253" s="3">
        <f>(ROUND((((S253+ROUND((ROUND(((((EU253*1.25)*1.2))*AV253*I253),2)*BS253),2))*AT253)/100),2)+ROUND(((ROUND((ROUND(((AE253-(((EU253*1.25)*1.2)))*AV253*I253),2)*BS253),2)*AT253)/100),2))</f>
        <v>282260.67</v>
      </c>
      <c r="Y253" s="3">
        <f>(ROUND((((S253+ROUND((ROUND(((((EU253*1.25)*1.2))*AV253*I253),2)*BS253),2))*AU253)/100),2)+ROUND(((ROUND((ROUND(((AE253-(((EU253*1.25)*1.2)))*AV253*I253),2)*BS253),2)*AU253)/100),2))</f>
        <v>157962.39000000001</v>
      </c>
      <c r="AA253" s="3">
        <v>86551703</v>
      </c>
      <c r="AB253" s="3">
        <f t="shared" si="233"/>
        <v>1587.8022000000001</v>
      </c>
      <c r="AC253" s="3">
        <f>ROUND((((ES253*1)*1)),6)</f>
        <v>156.15</v>
      </c>
      <c r="AD253" s="3">
        <f>ROUND((((((ET253*1.25)*1.2))-(((EU253*1.25)*1.2)))+AE253),6)</f>
        <v>10.68</v>
      </c>
      <c r="AE253" s="3">
        <f>ROUND((((EU253*1.25)*1.2)),6)</f>
        <v>0.45</v>
      </c>
      <c r="AF253" s="3">
        <f>ROUND((((EV253*1.15)*1.2)),6)</f>
        <v>1420.9721999999999</v>
      </c>
      <c r="AG253" s="3">
        <f t="shared" si="234"/>
        <v>0</v>
      </c>
      <c r="AH253" s="3">
        <f>(((EW253*1.15)*1.2))</f>
        <v>119.41139999999999</v>
      </c>
      <c r="AI253" s="3">
        <f>(((EX253*1.25)*1.2))</f>
        <v>0</v>
      </c>
      <c r="AJ253" s="3">
        <f t="shared" si="235"/>
        <v>0</v>
      </c>
      <c r="AK253" s="3">
        <v>1192.96</v>
      </c>
      <c r="AL253" s="3">
        <v>156.15</v>
      </c>
      <c r="AM253" s="3">
        <v>7.12</v>
      </c>
      <c r="AN253" s="3">
        <v>0.3</v>
      </c>
      <c r="AO253" s="3">
        <v>1029.69</v>
      </c>
      <c r="AP253" s="3">
        <v>0</v>
      </c>
      <c r="AQ253" s="3">
        <v>86.53</v>
      </c>
      <c r="AR253" s="3">
        <v>0</v>
      </c>
      <c r="AS253" s="3">
        <v>0</v>
      </c>
      <c r="AT253" s="3">
        <v>109</v>
      </c>
      <c r="AU253" s="3">
        <v>61</v>
      </c>
      <c r="AV253" s="3">
        <v>1.0669999999999999</v>
      </c>
      <c r="AW253" s="3">
        <v>1</v>
      </c>
      <c r="AZ253" s="3">
        <v>1</v>
      </c>
      <c r="BA253" s="3">
        <v>56.35</v>
      </c>
      <c r="BB253" s="3">
        <v>12.24</v>
      </c>
      <c r="BC253" s="3">
        <v>1.88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0</v>
      </c>
      <c r="BI253" s="3">
        <v>1</v>
      </c>
      <c r="BJ253" s="3" t="s">
        <v>359</v>
      </c>
      <c r="BM253" s="3">
        <v>23</v>
      </c>
      <c r="BN253" s="3">
        <v>0</v>
      </c>
      <c r="BO253" s="3" t="s">
        <v>357</v>
      </c>
      <c r="BP253" s="3">
        <v>1</v>
      </c>
      <c r="BQ253" s="3">
        <v>30</v>
      </c>
      <c r="BR253" s="3">
        <v>0</v>
      </c>
      <c r="BS253" s="3">
        <v>56.35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109</v>
      </c>
      <c r="CA253" s="3">
        <v>61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965</v>
      </c>
      <c r="CO253" s="3">
        <v>0</v>
      </c>
      <c r="CP253" s="3">
        <f t="shared" si="236"/>
        <v>260185.16</v>
      </c>
      <c r="CQ253" s="3">
        <f t="shared" si="266"/>
        <v>293.56</v>
      </c>
      <c r="CR253" s="3">
        <f>(ROUND((ROUND(((((ET253*1.25)*1.2))*AV253*1),2)*BB253),2)+ROUND((ROUND(((AE253-(((EU253*1.25)*1.2)))*AV253*1),2)*BS253),2))</f>
        <v>139.54</v>
      </c>
      <c r="CS253" s="3">
        <f>(ROUND((ROUND(((((EU253*1.25)*1.2))*AV253*1),2)*BS253),2)+ROUND((ROUND(((AE253-(((EU253*1.25)*1.2)))*AV253*1),2)*BS253),2))</f>
        <v>27.05</v>
      </c>
      <c r="CT253" s="3">
        <f t="shared" si="238"/>
        <v>85436.74</v>
      </c>
      <c r="CU253" s="3">
        <f t="shared" si="239"/>
        <v>0</v>
      </c>
      <c r="CV253" s="3">
        <f t="shared" si="240"/>
        <v>127.41196379999998</v>
      </c>
      <c r="CW253" s="3">
        <f t="shared" si="241"/>
        <v>0</v>
      </c>
      <c r="CX253" s="3">
        <f t="shared" si="242"/>
        <v>0</v>
      </c>
      <c r="CY253" s="3">
        <f>(ROUND((((S253+ROUND((ROUND(((((EU253*1.25)*1.2))*AV253*1),2)*BS253),2))*AT253)/100),2)+ROUND(((ROUND((ROUND(((AE253-(((EU253*1.25)*1.2)))*AV253*1),2)*BS253),2)*AT253)/100),2))</f>
        <v>282201.09000000003</v>
      </c>
      <c r="CZ253" s="3">
        <f>(ROUND((((S253+ROUND((ROUND(((((EU253*1.25)*1.2))*AV253*1),2)*BS253),2))*AU253)/100),2)+ROUND(((ROUND((ROUND(((AE253-(((EU253*1.25)*1.2)))*AV253*1),2)*BS253),2)*AU253)/100),2))</f>
        <v>157929.04999999999</v>
      </c>
      <c r="DB253" s="3">
        <v>83</v>
      </c>
      <c r="DC253" s="3" t="s">
        <v>3</v>
      </c>
      <c r="DD253" s="3" t="s">
        <v>360</v>
      </c>
      <c r="DE253" s="3" t="s">
        <v>361</v>
      </c>
      <c r="DF253" s="3" t="s">
        <v>361</v>
      </c>
      <c r="DG253" s="3" t="s">
        <v>362</v>
      </c>
      <c r="DH253" s="3" t="s">
        <v>3</v>
      </c>
      <c r="DI253" s="3" t="s">
        <v>362</v>
      </c>
      <c r="DJ253" s="3" t="s">
        <v>361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1010</v>
      </c>
      <c r="DV253" s="3" t="s">
        <v>23</v>
      </c>
      <c r="DW253" s="3" t="s">
        <v>23</v>
      </c>
      <c r="DX253" s="3">
        <v>100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85635395</v>
      </c>
      <c r="EF253" s="3">
        <v>30</v>
      </c>
      <c r="EG253" s="3" t="s">
        <v>28</v>
      </c>
      <c r="EH253" s="3">
        <v>0</v>
      </c>
      <c r="EI253" s="3" t="s">
        <v>3</v>
      </c>
      <c r="EJ253" s="3">
        <v>1</v>
      </c>
      <c r="EK253" s="3">
        <v>23</v>
      </c>
      <c r="EL253" s="3" t="s">
        <v>29</v>
      </c>
      <c r="EM253" s="3" t="s">
        <v>30</v>
      </c>
      <c r="EO253" s="3" t="s">
        <v>363</v>
      </c>
      <c r="EQ253" s="3">
        <v>131072</v>
      </c>
      <c r="ER253" s="3">
        <v>1192.96</v>
      </c>
      <c r="ES253" s="3">
        <v>156.15</v>
      </c>
      <c r="ET253" s="3">
        <v>7.12</v>
      </c>
      <c r="EU253" s="3">
        <v>0.3</v>
      </c>
      <c r="EV253" s="3">
        <v>1029.69</v>
      </c>
      <c r="EW253" s="3">
        <v>86.53</v>
      </c>
      <c r="EX253" s="3">
        <v>0</v>
      </c>
      <c r="EY253" s="3">
        <v>0</v>
      </c>
      <c r="FQ253" s="3">
        <v>0</v>
      </c>
      <c r="FR253" s="3">
        <v>0</v>
      </c>
      <c r="FS253" s="3">
        <v>0</v>
      </c>
      <c r="FX253" s="3">
        <v>109</v>
      </c>
      <c r="FY253" s="3">
        <v>61</v>
      </c>
      <c r="GA253" s="3" t="s">
        <v>3</v>
      </c>
      <c r="GD253" s="3">
        <v>1</v>
      </c>
      <c r="GF253" s="3">
        <v>1959745327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43"/>
        <v>0</v>
      </c>
      <c r="GM253" s="3">
        <f t="shared" si="244"/>
        <v>700408.22</v>
      </c>
      <c r="GN253" s="3">
        <f t="shared" si="245"/>
        <v>700408.22</v>
      </c>
      <c r="GO253" s="3">
        <f t="shared" si="246"/>
        <v>0</v>
      </c>
      <c r="GP253" s="3">
        <f t="shared" si="247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48"/>
        <v>0</v>
      </c>
      <c r="GW253" s="3">
        <v>1</v>
      </c>
      <c r="GX253" s="3">
        <f t="shared" si="249"/>
        <v>0</v>
      </c>
      <c r="HA253" s="3">
        <v>0</v>
      </c>
      <c r="HB253" s="3">
        <v>0</v>
      </c>
      <c r="HC253" s="3">
        <f t="shared" si="250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5">
      <c r="A254" s="2">
        <v>18</v>
      </c>
      <c r="B254" s="2">
        <v>1</v>
      </c>
      <c r="C254" s="2">
        <v>440</v>
      </c>
      <c r="D254" s="2"/>
      <c r="E254" s="2" t="s">
        <v>364</v>
      </c>
      <c r="F254" s="2" t="s">
        <v>365</v>
      </c>
      <c r="G254" s="2" t="s">
        <v>366</v>
      </c>
      <c r="H254" s="2" t="s">
        <v>35</v>
      </c>
      <c r="I254" s="2">
        <f>I252*J254</f>
        <v>220</v>
      </c>
      <c r="J254" s="2">
        <v>72.60726072607261</v>
      </c>
      <c r="K254" s="2">
        <v>72.607260699999998</v>
      </c>
      <c r="L254" s="2"/>
      <c r="M254" s="2"/>
      <c r="N254" s="2"/>
      <c r="O254" s="2">
        <f t="shared" si="226"/>
        <v>49832.2</v>
      </c>
      <c r="P254" s="2">
        <f t="shared" si="265"/>
        <v>49832.2</v>
      </c>
      <c r="Q254" s="2">
        <f t="shared" ref="Q254:Q259" si="267">(ROUND((ROUND(((ET254)*AV254*I254),2)*BB254),2)+ROUND((ROUND(((AE254-(EU254))*AV254*I254),2)*BS254),2))</f>
        <v>0</v>
      </c>
      <c r="R254" s="2">
        <f t="shared" ref="R254:R259" si="268">(ROUND((ROUND(((EU254)*AV254*I254),2)*BS254),2)+ROUND((ROUND(((AE254-(EU254))*AV254*I254),2)*BS254),2))</f>
        <v>0</v>
      </c>
      <c r="S254" s="2">
        <f t="shared" si="228"/>
        <v>0</v>
      </c>
      <c r="T254" s="2">
        <f t="shared" si="229"/>
        <v>0</v>
      </c>
      <c r="U254" s="2">
        <f t="shared" si="230"/>
        <v>0</v>
      </c>
      <c r="V254" s="2">
        <f t="shared" si="231"/>
        <v>0</v>
      </c>
      <c r="W254" s="2">
        <f t="shared" si="232"/>
        <v>0</v>
      </c>
      <c r="X254" s="2">
        <f t="shared" ref="X254:X259" si="269">(ROUND((((S254+ROUND((ROUND(((EU254)*AV254*I254),2)*BS254),2))*AT254)/100),2)+ROUND(((ROUND((ROUND(((AE254-(EU254))*AV254*I254),2)*BS254),2)*AT254)/100),2))</f>
        <v>0</v>
      </c>
      <c r="Y254" s="2">
        <f t="shared" ref="Y254:Y259" si="270">(ROUND((((S254+ROUND((ROUND(((EU254)*AV254*I254),2)*BS254),2))*AU254)/100),2)+ROUND(((ROUND((ROUND(((AE254-(EU254))*AV254*I254),2)*BS254),2)*AU254)/100),2))</f>
        <v>0</v>
      </c>
      <c r="Z254" s="2"/>
      <c r="AA254" s="2">
        <v>86551701</v>
      </c>
      <c r="AB254" s="2">
        <f t="shared" si="233"/>
        <v>226.51</v>
      </c>
      <c r="AC254" s="2">
        <f t="shared" ref="AC254:AC259" si="271">ROUND((ES254),6)</f>
        <v>226.51</v>
      </c>
      <c r="AD254" s="2">
        <f t="shared" ref="AD254:AD259" si="272">ROUND((((ET254)-(EU254))+AE254),6)</f>
        <v>0</v>
      </c>
      <c r="AE254" s="2">
        <f t="shared" ref="AE254:AF259" si="273">ROUND((EU254),6)</f>
        <v>0</v>
      </c>
      <c r="AF254" s="2">
        <f t="shared" si="273"/>
        <v>0</v>
      </c>
      <c r="AG254" s="2">
        <f t="shared" si="234"/>
        <v>0</v>
      </c>
      <c r="AH254" s="2">
        <f t="shared" ref="AH254:AI259" si="274">(EW254)</f>
        <v>0</v>
      </c>
      <c r="AI254" s="2">
        <f t="shared" si="274"/>
        <v>0</v>
      </c>
      <c r="AJ254" s="2">
        <f t="shared" si="235"/>
        <v>0</v>
      </c>
      <c r="AK254" s="2">
        <v>226.51</v>
      </c>
      <c r="AL254" s="2">
        <v>226.51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109</v>
      </c>
      <c r="AU254" s="2">
        <v>61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1</v>
      </c>
      <c r="BJ254" s="2" t="s">
        <v>367</v>
      </c>
      <c r="BK254" s="2"/>
      <c r="BL254" s="2"/>
      <c r="BM254" s="2">
        <v>23</v>
      </c>
      <c r="BN254" s="2">
        <v>0</v>
      </c>
      <c r="BO254" s="2" t="s">
        <v>3</v>
      </c>
      <c r="BP254" s="2">
        <v>0</v>
      </c>
      <c r="BQ254" s="2">
        <v>30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109</v>
      </c>
      <c r="CA254" s="2">
        <v>61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966</v>
      </c>
      <c r="CO254" s="2">
        <v>0</v>
      </c>
      <c r="CP254" s="2">
        <f t="shared" si="236"/>
        <v>49832.2</v>
      </c>
      <c r="CQ254" s="2">
        <f t="shared" si="266"/>
        <v>226.51</v>
      </c>
      <c r="CR254" s="2">
        <f t="shared" ref="CR254:CR259" si="275">(ROUND((ROUND(((ET254)*AV254*1),2)*BB254),2)+ROUND((ROUND(((AE254-(EU254))*AV254*1),2)*BS254),2))</f>
        <v>0</v>
      </c>
      <c r="CS254" s="2">
        <f t="shared" ref="CS254:CS259" si="276">(ROUND((ROUND(((EU254)*AV254*1),2)*BS254),2)+ROUND((ROUND(((AE254-(EU254))*AV254*1),2)*BS254),2))</f>
        <v>0</v>
      </c>
      <c r="CT254" s="2">
        <f t="shared" si="238"/>
        <v>0</v>
      </c>
      <c r="CU254" s="2">
        <f t="shared" si="239"/>
        <v>0</v>
      </c>
      <c r="CV254" s="2">
        <f t="shared" si="240"/>
        <v>0</v>
      </c>
      <c r="CW254" s="2">
        <f t="shared" si="241"/>
        <v>0</v>
      </c>
      <c r="CX254" s="2">
        <f t="shared" si="242"/>
        <v>0</v>
      </c>
      <c r="CY254" s="2">
        <f t="shared" ref="CY254:CY259" si="277">(ROUND((((S254+ROUND((ROUND(((EU254)*AV254*1),2)*BS254),2))*AT254)/100),2)+ROUND(((ROUND((ROUND(((AE254-(EU254))*AV254*1),2)*BS254),2)*AT254)/100),2))</f>
        <v>0</v>
      </c>
      <c r="CZ254" s="2">
        <f t="shared" ref="CZ254:CZ259" si="278"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35</v>
      </c>
      <c r="DW254" s="2" t="s">
        <v>35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85635395</v>
      </c>
      <c r="EF254" s="2">
        <v>30</v>
      </c>
      <c r="EG254" s="2" t="s">
        <v>28</v>
      </c>
      <c r="EH254" s="2">
        <v>0</v>
      </c>
      <c r="EI254" s="2" t="s">
        <v>3</v>
      </c>
      <c r="EJ254" s="2">
        <v>1</v>
      </c>
      <c r="EK254" s="2">
        <v>23</v>
      </c>
      <c r="EL254" s="2" t="s">
        <v>29</v>
      </c>
      <c r="EM254" s="2" t="s">
        <v>30</v>
      </c>
      <c r="EN254" s="2"/>
      <c r="EO254" s="2" t="s">
        <v>368</v>
      </c>
      <c r="EP254" s="2"/>
      <c r="EQ254" s="2">
        <v>0</v>
      </c>
      <c r="ER254" s="2">
        <v>226.51</v>
      </c>
      <c r="ES254" s="2">
        <v>226.51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109</v>
      </c>
      <c r="FY254" s="2">
        <v>61</v>
      </c>
      <c r="FZ254" s="2"/>
      <c r="GA254" s="2" t="s">
        <v>3</v>
      </c>
      <c r="GB254" s="2"/>
      <c r="GC254" s="2"/>
      <c r="GD254" s="2">
        <v>1</v>
      </c>
      <c r="GE254" s="2"/>
      <c r="GF254" s="2">
        <v>2092768842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243"/>
        <v>0</v>
      </c>
      <c r="GM254" s="2">
        <f t="shared" si="244"/>
        <v>49832.2</v>
      </c>
      <c r="GN254" s="2">
        <f t="shared" si="245"/>
        <v>49832.2</v>
      </c>
      <c r="GO254" s="2">
        <f t="shared" si="246"/>
        <v>0</v>
      </c>
      <c r="GP254" s="2">
        <f t="shared" si="247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248"/>
        <v>0</v>
      </c>
      <c r="GW254" s="2">
        <v>1</v>
      </c>
      <c r="GX254" s="2">
        <f t="shared" si="249"/>
        <v>0</v>
      </c>
      <c r="GY254" s="2"/>
      <c r="GZ254" s="2"/>
      <c r="HA254" s="2">
        <v>0</v>
      </c>
      <c r="HB254" s="2">
        <v>0</v>
      </c>
      <c r="HC254" s="2">
        <f t="shared" si="250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360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5">
      <c r="A255" s="3">
        <v>18</v>
      </c>
      <c r="B255" s="3">
        <v>1</v>
      </c>
      <c r="C255" s="3">
        <v>448</v>
      </c>
      <c r="E255" s="3" t="s">
        <v>364</v>
      </c>
      <c r="F255" s="3" t="s">
        <v>365</v>
      </c>
      <c r="G255" s="3" t="s">
        <v>366</v>
      </c>
      <c r="H255" s="3" t="s">
        <v>35</v>
      </c>
      <c r="I255" s="3">
        <f>I253*J255</f>
        <v>220</v>
      </c>
      <c r="J255" s="3">
        <v>72.60726072607261</v>
      </c>
      <c r="K255" s="3">
        <v>72.607260699999998</v>
      </c>
      <c r="O255" s="3">
        <f t="shared" si="226"/>
        <v>287531.78999999998</v>
      </c>
      <c r="P255" s="3">
        <f t="shared" si="265"/>
        <v>287531.78999999998</v>
      </c>
      <c r="Q255" s="3">
        <f t="shared" si="267"/>
        <v>0</v>
      </c>
      <c r="R255" s="3">
        <f t="shared" si="268"/>
        <v>0</v>
      </c>
      <c r="S255" s="3">
        <f t="shared" si="228"/>
        <v>0</v>
      </c>
      <c r="T255" s="3">
        <f t="shared" si="229"/>
        <v>0</v>
      </c>
      <c r="U255" s="3">
        <f t="shared" si="230"/>
        <v>0</v>
      </c>
      <c r="V255" s="3">
        <f t="shared" si="231"/>
        <v>0</v>
      </c>
      <c r="W255" s="3">
        <f t="shared" si="232"/>
        <v>0</v>
      </c>
      <c r="X255" s="3">
        <f t="shared" si="269"/>
        <v>0</v>
      </c>
      <c r="Y255" s="3">
        <f t="shared" si="270"/>
        <v>0</v>
      </c>
      <c r="AA255" s="3">
        <v>86551703</v>
      </c>
      <c r="AB255" s="3">
        <f t="shared" si="233"/>
        <v>226.51</v>
      </c>
      <c r="AC255" s="3">
        <f t="shared" si="271"/>
        <v>226.51</v>
      </c>
      <c r="AD255" s="3">
        <f t="shared" si="272"/>
        <v>0</v>
      </c>
      <c r="AE255" s="3">
        <f t="shared" si="273"/>
        <v>0</v>
      </c>
      <c r="AF255" s="3">
        <f t="shared" si="273"/>
        <v>0</v>
      </c>
      <c r="AG255" s="3">
        <f t="shared" si="234"/>
        <v>0</v>
      </c>
      <c r="AH255" s="3">
        <f t="shared" si="274"/>
        <v>0</v>
      </c>
      <c r="AI255" s="3">
        <f t="shared" si="274"/>
        <v>0</v>
      </c>
      <c r="AJ255" s="3">
        <f t="shared" si="235"/>
        <v>0</v>
      </c>
      <c r="AK255" s="3">
        <v>226.51</v>
      </c>
      <c r="AL255" s="3">
        <v>226.51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109</v>
      </c>
      <c r="AU255" s="3">
        <v>61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5.77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1</v>
      </c>
      <c r="BJ255" s="3" t="s">
        <v>367</v>
      </c>
      <c r="BM255" s="3">
        <v>23</v>
      </c>
      <c r="BN255" s="3">
        <v>0</v>
      </c>
      <c r="BO255" s="3" t="s">
        <v>365</v>
      </c>
      <c r="BP255" s="3">
        <v>1</v>
      </c>
      <c r="BQ255" s="3">
        <v>30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109</v>
      </c>
      <c r="CA255" s="3">
        <v>61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966</v>
      </c>
      <c r="CO255" s="3">
        <v>0</v>
      </c>
      <c r="CP255" s="3">
        <f t="shared" si="236"/>
        <v>287531.78999999998</v>
      </c>
      <c r="CQ255" s="3">
        <f t="shared" si="266"/>
        <v>1306.96</v>
      </c>
      <c r="CR255" s="3">
        <f t="shared" si="275"/>
        <v>0</v>
      </c>
      <c r="CS255" s="3">
        <f t="shared" si="276"/>
        <v>0</v>
      </c>
      <c r="CT255" s="3">
        <f t="shared" si="238"/>
        <v>0</v>
      </c>
      <c r="CU255" s="3">
        <f t="shared" si="239"/>
        <v>0</v>
      </c>
      <c r="CV255" s="3">
        <f t="shared" si="240"/>
        <v>0</v>
      </c>
      <c r="CW255" s="3">
        <f t="shared" si="241"/>
        <v>0</v>
      </c>
      <c r="CX255" s="3">
        <f t="shared" si="242"/>
        <v>0</v>
      </c>
      <c r="CY255" s="3">
        <f t="shared" si="277"/>
        <v>0</v>
      </c>
      <c r="CZ255" s="3">
        <f t="shared" si="278"/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1010</v>
      </c>
      <c r="DV255" s="3" t="s">
        <v>35</v>
      </c>
      <c r="DW255" s="3" t="s">
        <v>35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85635395</v>
      </c>
      <c r="EF255" s="3">
        <v>30</v>
      </c>
      <c r="EG255" s="3" t="s">
        <v>28</v>
      </c>
      <c r="EH255" s="3">
        <v>0</v>
      </c>
      <c r="EI255" s="3" t="s">
        <v>3</v>
      </c>
      <c r="EJ255" s="3">
        <v>1</v>
      </c>
      <c r="EK255" s="3">
        <v>23</v>
      </c>
      <c r="EL255" s="3" t="s">
        <v>29</v>
      </c>
      <c r="EM255" s="3" t="s">
        <v>30</v>
      </c>
      <c r="EO255" s="3" t="s">
        <v>368</v>
      </c>
      <c r="EQ255" s="3">
        <v>0</v>
      </c>
      <c r="ER255" s="3">
        <v>226.51</v>
      </c>
      <c r="ES255" s="3">
        <v>226.51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FQ255" s="3">
        <v>0</v>
      </c>
      <c r="FR255" s="3">
        <v>0</v>
      </c>
      <c r="FS255" s="3">
        <v>0</v>
      </c>
      <c r="FX255" s="3">
        <v>109</v>
      </c>
      <c r="FY255" s="3">
        <v>61</v>
      </c>
      <c r="GA255" s="3" t="s">
        <v>3</v>
      </c>
      <c r="GD255" s="3">
        <v>1</v>
      </c>
      <c r="GF255" s="3">
        <v>2092768842</v>
      </c>
      <c r="GG255" s="3">
        <v>2</v>
      </c>
      <c r="GH255" s="3">
        <v>1</v>
      </c>
      <c r="GI255" s="3">
        <v>2</v>
      </c>
      <c r="GJ255" s="3">
        <v>0</v>
      </c>
      <c r="GK255" s="3">
        <v>0</v>
      </c>
      <c r="GL255" s="3">
        <f t="shared" si="243"/>
        <v>0</v>
      </c>
      <c r="GM255" s="3">
        <f t="shared" si="244"/>
        <v>287531.78999999998</v>
      </c>
      <c r="GN255" s="3">
        <f t="shared" si="245"/>
        <v>287531.78999999998</v>
      </c>
      <c r="GO255" s="3">
        <f t="shared" si="246"/>
        <v>0</v>
      </c>
      <c r="GP255" s="3">
        <f t="shared" si="247"/>
        <v>0</v>
      </c>
      <c r="GR255" s="3">
        <v>0</v>
      </c>
      <c r="GS255" s="3">
        <v>3</v>
      </c>
      <c r="GT255" s="3">
        <v>0</v>
      </c>
      <c r="GU255" s="3" t="s">
        <v>3</v>
      </c>
      <c r="GV255" s="3">
        <f t="shared" si="248"/>
        <v>0</v>
      </c>
      <c r="GW255" s="3">
        <v>1</v>
      </c>
      <c r="GX255" s="3">
        <f t="shared" si="249"/>
        <v>0</v>
      </c>
      <c r="HA255" s="3">
        <v>0</v>
      </c>
      <c r="HB255" s="3">
        <v>0</v>
      </c>
      <c r="HC255" s="3">
        <f t="shared" si="250"/>
        <v>0</v>
      </c>
      <c r="HE255" s="3" t="s">
        <v>3</v>
      </c>
      <c r="HF255" s="3" t="s">
        <v>3</v>
      </c>
      <c r="HM255" s="3" t="s">
        <v>360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5">
      <c r="A256" s="2">
        <v>18</v>
      </c>
      <c r="B256" s="2">
        <v>1</v>
      </c>
      <c r="C256" s="2">
        <v>441</v>
      </c>
      <c r="D256" s="2"/>
      <c r="E256" s="2" t="s">
        <v>369</v>
      </c>
      <c r="F256" s="2" t="s">
        <v>370</v>
      </c>
      <c r="G256" s="2" t="s">
        <v>371</v>
      </c>
      <c r="H256" s="2" t="s">
        <v>35</v>
      </c>
      <c r="I256" s="2">
        <f>I252*J256</f>
        <v>183</v>
      </c>
      <c r="J256" s="2">
        <v>60.396039603960396</v>
      </c>
      <c r="K256" s="2">
        <v>60.396039600000002</v>
      </c>
      <c r="L256" s="2"/>
      <c r="M256" s="2"/>
      <c r="N256" s="2"/>
      <c r="O256" s="2">
        <f t="shared" si="226"/>
        <v>61976.61</v>
      </c>
      <c r="P256" s="2">
        <f t="shared" si="265"/>
        <v>61976.61</v>
      </c>
      <c r="Q256" s="2">
        <f t="shared" si="267"/>
        <v>0</v>
      </c>
      <c r="R256" s="2">
        <f t="shared" si="268"/>
        <v>0</v>
      </c>
      <c r="S256" s="2">
        <f t="shared" si="228"/>
        <v>0</v>
      </c>
      <c r="T256" s="2">
        <f t="shared" si="229"/>
        <v>0</v>
      </c>
      <c r="U256" s="2">
        <f t="shared" si="230"/>
        <v>0</v>
      </c>
      <c r="V256" s="2">
        <f t="shared" si="231"/>
        <v>0</v>
      </c>
      <c r="W256" s="2">
        <f t="shared" si="232"/>
        <v>0</v>
      </c>
      <c r="X256" s="2">
        <f t="shared" si="269"/>
        <v>0</v>
      </c>
      <c r="Y256" s="2">
        <f t="shared" si="270"/>
        <v>0</v>
      </c>
      <c r="Z256" s="2"/>
      <c r="AA256" s="2">
        <v>86551701</v>
      </c>
      <c r="AB256" s="2">
        <f t="shared" si="233"/>
        <v>338.67</v>
      </c>
      <c r="AC256" s="2">
        <f t="shared" si="271"/>
        <v>338.67</v>
      </c>
      <c r="AD256" s="2">
        <f t="shared" si="272"/>
        <v>0</v>
      </c>
      <c r="AE256" s="2">
        <f t="shared" si="273"/>
        <v>0</v>
      </c>
      <c r="AF256" s="2">
        <f t="shared" si="273"/>
        <v>0</v>
      </c>
      <c r="AG256" s="2">
        <f t="shared" si="234"/>
        <v>0</v>
      </c>
      <c r="AH256" s="2">
        <f t="shared" si="274"/>
        <v>0</v>
      </c>
      <c r="AI256" s="2">
        <f t="shared" si="274"/>
        <v>0</v>
      </c>
      <c r="AJ256" s="2">
        <f t="shared" si="235"/>
        <v>0</v>
      </c>
      <c r="AK256" s="2">
        <v>338.67</v>
      </c>
      <c r="AL256" s="2">
        <v>338.67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109</v>
      </c>
      <c r="AU256" s="2">
        <v>61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1</v>
      </c>
      <c r="BJ256" s="2" t="s">
        <v>372</v>
      </c>
      <c r="BK256" s="2"/>
      <c r="BL256" s="2"/>
      <c r="BM256" s="2">
        <v>23</v>
      </c>
      <c r="BN256" s="2">
        <v>0</v>
      </c>
      <c r="BO256" s="2" t="s">
        <v>3</v>
      </c>
      <c r="BP256" s="2">
        <v>0</v>
      </c>
      <c r="BQ256" s="2">
        <v>30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109</v>
      </c>
      <c r="CA256" s="2">
        <v>61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966</v>
      </c>
      <c r="CO256" s="2">
        <v>0</v>
      </c>
      <c r="CP256" s="2">
        <f t="shared" si="236"/>
        <v>61976.61</v>
      </c>
      <c r="CQ256" s="2">
        <f t="shared" si="266"/>
        <v>338.67</v>
      </c>
      <c r="CR256" s="2">
        <f t="shared" si="275"/>
        <v>0</v>
      </c>
      <c r="CS256" s="2">
        <f t="shared" si="276"/>
        <v>0</v>
      </c>
      <c r="CT256" s="2">
        <f t="shared" si="238"/>
        <v>0</v>
      </c>
      <c r="CU256" s="2">
        <f t="shared" si="239"/>
        <v>0</v>
      </c>
      <c r="CV256" s="2">
        <f t="shared" si="240"/>
        <v>0</v>
      </c>
      <c r="CW256" s="2">
        <f t="shared" si="241"/>
        <v>0</v>
      </c>
      <c r="CX256" s="2">
        <f t="shared" si="242"/>
        <v>0</v>
      </c>
      <c r="CY256" s="2">
        <f t="shared" si="277"/>
        <v>0</v>
      </c>
      <c r="CZ256" s="2">
        <f t="shared" si="278"/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1010</v>
      </c>
      <c r="DV256" s="2" t="s">
        <v>35</v>
      </c>
      <c r="DW256" s="2" t="s">
        <v>35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85635395</v>
      </c>
      <c r="EF256" s="2">
        <v>30</v>
      </c>
      <c r="EG256" s="2" t="s">
        <v>28</v>
      </c>
      <c r="EH256" s="2">
        <v>0</v>
      </c>
      <c r="EI256" s="2" t="s">
        <v>3</v>
      </c>
      <c r="EJ256" s="2">
        <v>1</v>
      </c>
      <c r="EK256" s="2">
        <v>23</v>
      </c>
      <c r="EL256" s="2" t="s">
        <v>29</v>
      </c>
      <c r="EM256" s="2" t="s">
        <v>30</v>
      </c>
      <c r="EN256" s="2"/>
      <c r="EO256" s="2" t="s">
        <v>368</v>
      </c>
      <c r="EP256" s="2"/>
      <c r="EQ256" s="2">
        <v>0</v>
      </c>
      <c r="ER256" s="2">
        <v>338.67</v>
      </c>
      <c r="ES256" s="2">
        <v>338.67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109</v>
      </c>
      <c r="FY256" s="2">
        <v>61</v>
      </c>
      <c r="FZ256" s="2"/>
      <c r="GA256" s="2" t="s">
        <v>3</v>
      </c>
      <c r="GB256" s="2"/>
      <c r="GC256" s="2"/>
      <c r="GD256" s="2">
        <v>1</v>
      </c>
      <c r="GE256" s="2"/>
      <c r="GF256" s="2">
        <v>-1129764883</v>
      </c>
      <c r="GG256" s="2">
        <v>2</v>
      </c>
      <c r="GH256" s="2">
        <v>1</v>
      </c>
      <c r="GI256" s="2">
        <v>-2</v>
      </c>
      <c r="GJ256" s="2">
        <v>0</v>
      </c>
      <c r="GK256" s="2">
        <v>0</v>
      </c>
      <c r="GL256" s="2">
        <f t="shared" si="243"/>
        <v>0</v>
      </c>
      <c r="GM256" s="2">
        <f t="shared" si="244"/>
        <v>61976.61</v>
      </c>
      <c r="GN256" s="2">
        <f t="shared" si="245"/>
        <v>61976.61</v>
      </c>
      <c r="GO256" s="2">
        <f t="shared" si="246"/>
        <v>0</v>
      </c>
      <c r="GP256" s="2">
        <f t="shared" si="247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248"/>
        <v>0</v>
      </c>
      <c r="GW256" s="2">
        <v>1</v>
      </c>
      <c r="GX256" s="2">
        <f t="shared" si="249"/>
        <v>0</v>
      </c>
      <c r="GY256" s="2"/>
      <c r="GZ256" s="2"/>
      <c r="HA256" s="2">
        <v>0</v>
      </c>
      <c r="HB256" s="2">
        <v>0</v>
      </c>
      <c r="HC256" s="2">
        <f t="shared" si="250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360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5">
      <c r="A257" s="3">
        <v>18</v>
      </c>
      <c r="B257" s="3">
        <v>1</v>
      </c>
      <c r="C257" s="3">
        <v>449</v>
      </c>
      <c r="E257" s="3" t="s">
        <v>369</v>
      </c>
      <c r="F257" s="3" t="s">
        <v>370</v>
      </c>
      <c r="G257" s="3" t="s">
        <v>371</v>
      </c>
      <c r="H257" s="3" t="s">
        <v>35</v>
      </c>
      <c r="I257" s="3">
        <f>I253*J257</f>
        <v>183</v>
      </c>
      <c r="J257" s="3">
        <v>60.396039603960396</v>
      </c>
      <c r="K257" s="3">
        <v>60.396039600000002</v>
      </c>
      <c r="O257" s="3">
        <f t="shared" si="226"/>
        <v>344589.95</v>
      </c>
      <c r="P257" s="3">
        <f t="shared" si="265"/>
        <v>344589.95</v>
      </c>
      <c r="Q257" s="3">
        <f t="shared" si="267"/>
        <v>0</v>
      </c>
      <c r="R257" s="3">
        <f t="shared" si="268"/>
        <v>0</v>
      </c>
      <c r="S257" s="3">
        <f t="shared" si="228"/>
        <v>0</v>
      </c>
      <c r="T257" s="3">
        <f t="shared" si="229"/>
        <v>0</v>
      </c>
      <c r="U257" s="3">
        <f t="shared" si="230"/>
        <v>0</v>
      </c>
      <c r="V257" s="3">
        <f t="shared" si="231"/>
        <v>0</v>
      </c>
      <c r="W257" s="3">
        <f t="shared" si="232"/>
        <v>0</v>
      </c>
      <c r="X257" s="3">
        <f t="shared" si="269"/>
        <v>0</v>
      </c>
      <c r="Y257" s="3">
        <f t="shared" si="270"/>
        <v>0</v>
      </c>
      <c r="AA257" s="3">
        <v>86551703</v>
      </c>
      <c r="AB257" s="3">
        <f t="shared" si="233"/>
        <v>338.67</v>
      </c>
      <c r="AC257" s="3">
        <f t="shared" si="271"/>
        <v>338.67</v>
      </c>
      <c r="AD257" s="3">
        <f t="shared" si="272"/>
        <v>0</v>
      </c>
      <c r="AE257" s="3">
        <f t="shared" si="273"/>
        <v>0</v>
      </c>
      <c r="AF257" s="3">
        <f t="shared" si="273"/>
        <v>0</v>
      </c>
      <c r="AG257" s="3">
        <f t="shared" si="234"/>
        <v>0</v>
      </c>
      <c r="AH257" s="3">
        <f t="shared" si="274"/>
        <v>0</v>
      </c>
      <c r="AI257" s="3">
        <f t="shared" si="274"/>
        <v>0</v>
      </c>
      <c r="AJ257" s="3">
        <f t="shared" si="235"/>
        <v>0</v>
      </c>
      <c r="AK257" s="3">
        <v>338.67</v>
      </c>
      <c r="AL257" s="3">
        <v>338.67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109</v>
      </c>
      <c r="AU257" s="3">
        <v>61</v>
      </c>
      <c r="AV257" s="3">
        <v>1</v>
      </c>
      <c r="AW257" s="3">
        <v>1</v>
      </c>
      <c r="AZ257" s="3">
        <v>1</v>
      </c>
      <c r="BA257" s="3">
        <v>1</v>
      </c>
      <c r="BB257" s="3">
        <v>1</v>
      </c>
      <c r="BC257" s="3">
        <v>5.56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3</v>
      </c>
      <c r="BI257" s="3">
        <v>1</v>
      </c>
      <c r="BJ257" s="3" t="s">
        <v>372</v>
      </c>
      <c r="BM257" s="3">
        <v>23</v>
      </c>
      <c r="BN257" s="3">
        <v>0</v>
      </c>
      <c r="BO257" s="3" t="s">
        <v>370</v>
      </c>
      <c r="BP257" s="3">
        <v>1</v>
      </c>
      <c r="BQ257" s="3">
        <v>30</v>
      </c>
      <c r="BR257" s="3">
        <v>0</v>
      </c>
      <c r="BS257" s="3">
        <v>1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109</v>
      </c>
      <c r="CA257" s="3">
        <v>61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966</v>
      </c>
      <c r="CO257" s="3">
        <v>0</v>
      </c>
      <c r="CP257" s="3">
        <f t="shared" si="236"/>
        <v>344589.95</v>
      </c>
      <c r="CQ257" s="3">
        <f t="shared" si="266"/>
        <v>1883.01</v>
      </c>
      <c r="CR257" s="3">
        <f t="shared" si="275"/>
        <v>0</v>
      </c>
      <c r="CS257" s="3">
        <f t="shared" si="276"/>
        <v>0</v>
      </c>
      <c r="CT257" s="3">
        <f t="shared" si="238"/>
        <v>0</v>
      </c>
      <c r="CU257" s="3">
        <f t="shared" si="239"/>
        <v>0</v>
      </c>
      <c r="CV257" s="3">
        <f t="shared" si="240"/>
        <v>0</v>
      </c>
      <c r="CW257" s="3">
        <f t="shared" si="241"/>
        <v>0</v>
      </c>
      <c r="CX257" s="3">
        <f t="shared" si="242"/>
        <v>0</v>
      </c>
      <c r="CY257" s="3">
        <f t="shared" si="277"/>
        <v>0</v>
      </c>
      <c r="CZ257" s="3">
        <f t="shared" si="278"/>
        <v>0</v>
      </c>
      <c r="DC257" s="3" t="s">
        <v>3</v>
      </c>
      <c r="DD257" s="3" t="s">
        <v>3</v>
      </c>
      <c r="DE257" s="3" t="s">
        <v>3</v>
      </c>
      <c r="DF257" s="3" t="s">
        <v>3</v>
      </c>
      <c r="DG257" s="3" t="s">
        <v>3</v>
      </c>
      <c r="DH257" s="3" t="s">
        <v>3</v>
      </c>
      <c r="DI257" s="3" t="s">
        <v>3</v>
      </c>
      <c r="DJ257" s="3" t="s">
        <v>3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1010</v>
      </c>
      <c r="DV257" s="3" t="s">
        <v>35</v>
      </c>
      <c r="DW257" s="3" t="s">
        <v>35</v>
      </c>
      <c r="DX257" s="3">
        <v>1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85635395</v>
      </c>
      <c r="EF257" s="3">
        <v>30</v>
      </c>
      <c r="EG257" s="3" t="s">
        <v>28</v>
      </c>
      <c r="EH257" s="3">
        <v>0</v>
      </c>
      <c r="EI257" s="3" t="s">
        <v>3</v>
      </c>
      <c r="EJ257" s="3">
        <v>1</v>
      </c>
      <c r="EK257" s="3">
        <v>23</v>
      </c>
      <c r="EL257" s="3" t="s">
        <v>29</v>
      </c>
      <c r="EM257" s="3" t="s">
        <v>30</v>
      </c>
      <c r="EO257" s="3" t="s">
        <v>368</v>
      </c>
      <c r="EQ257" s="3">
        <v>0</v>
      </c>
      <c r="ER257" s="3">
        <v>338.67</v>
      </c>
      <c r="ES257" s="3">
        <v>338.67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FQ257" s="3">
        <v>0</v>
      </c>
      <c r="FR257" s="3">
        <v>0</v>
      </c>
      <c r="FS257" s="3">
        <v>0</v>
      </c>
      <c r="FX257" s="3">
        <v>109</v>
      </c>
      <c r="FY257" s="3">
        <v>61</v>
      </c>
      <c r="GA257" s="3" t="s">
        <v>3</v>
      </c>
      <c r="GD257" s="3">
        <v>1</v>
      </c>
      <c r="GF257" s="3">
        <v>-1129764883</v>
      </c>
      <c r="GG257" s="3">
        <v>2</v>
      </c>
      <c r="GH257" s="3">
        <v>1</v>
      </c>
      <c r="GI257" s="3">
        <v>2</v>
      </c>
      <c r="GJ257" s="3">
        <v>0</v>
      </c>
      <c r="GK257" s="3">
        <v>0</v>
      </c>
      <c r="GL257" s="3">
        <f t="shared" si="243"/>
        <v>0</v>
      </c>
      <c r="GM257" s="3">
        <f t="shared" si="244"/>
        <v>344589.95</v>
      </c>
      <c r="GN257" s="3">
        <f t="shared" si="245"/>
        <v>344589.95</v>
      </c>
      <c r="GO257" s="3">
        <f t="shared" si="246"/>
        <v>0</v>
      </c>
      <c r="GP257" s="3">
        <f t="shared" si="247"/>
        <v>0</v>
      </c>
      <c r="GR257" s="3">
        <v>0</v>
      </c>
      <c r="GS257" s="3">
        <v>3</v>
      </c>
      <c r="GT257" s="3">
        <v>0</v>
      </c>
      <c r="GU257" s="3" t="s">
        <v>3</v>
      </c>
      <c r="GV257" s="3">
        <f t="shared" si="248"/>
        <v>0</v>
      </c>
      <c r="GW257" s="3">
        <v>1</v>
      </c>
      <c r="GX257" s="3">
        <f t="shared" si="249"/>
        <v>0</v>
      </c>
      <c r="HA257" s="3">
        <v>0</v>
      </c>
      <c r="HB257" s="3">
        <v>0</v>
      </c>
      <c r="HC257" s="3">
        <f t="shared" si="250"/>
        <v>0</v>
      </c>
      <c r="HE257" s="3" t="s">
        <v>3</v>
      </c>
      <c r="HF257" s="3" t="s">
        <v>3</v>
      </c>
      <c r="HM257" s="3" t="s">
        <v>360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8" spans="1:255" x14ac:dyDescent="0.25">
      <c r="A258" s="2">
        <v>18</v>
      </c>
      <c r="B258" s="2">
        <v>1</v>
      </c>
      <c r="C258" s="2">
        <v>442</v>
      </c>
      <c r="D258" s="2"/>
      <c r="E258" s="2" t="s">
        <v>373</v>
      </c>
      <c r="F258" s="2" t="s">
        <v>374</v>
      </c>
      <c r="G258" s="2" t="s">
        <v>375</v>
      </c>
      <c r="H258" s="2" t="s">
        <v>35</v>
      </c>
      <c r="I258" s="2">
        <f>I252*J258</f>
        <v>119.99999999999999</v>
      </c>
      <c r="J258" s="2">
        <v>39.603960396039604</v>
      </c>
      <c r="K258" s="2">
        <v>39.603960399999998</v>
      </c>
      <c r="L258" s="2"/>
      <c r="M258" s="2"/>
      <c r="N258" s="2"/>
      <c r="O258" s="2">
        <f t="shared" si="226"/>
        <v>85590</v>
      </c>
      <c r="P258" s="2">
        <f t="shared" si="265"/>
        <v>85590</v>
      </c>
      <c r="Q258" s="2">
        <f t="shared" si="267"/>
        <v>0</v>
      </c>
      <c r="R258" s="2">
        <f t="shared" si="268"/>
        <v>0</v>
      </c>
      <c r="S258" s="2">
        <f t="shared" si="228"/>
        <v>0</v>
      </c>
      <c r="T258" s="2">
        <f t="shared" si="229"/>
        <v>0</v>
      </c>
      <c r="U258" s="2">
        <f t="shared" si="230"/>
        <v>0</v>
      </c>
      <c r="V258" s="2">
        <f t="shared" si="231"/>
        <v>0</v>
      </c>
      <c r="W258" s="2">
        <f t="shared" si="232"/>
        <v>0</v>
      </c>
      <c r="X258" s="2">
        <f t="shared" si="269"/>
        <v>0</v>
      </c>
      <c r="Y258" s="2">
        <f t="shared" si="270"/>
        <v>0</v>
      </c>
      <c r="Z258" s="2"/>
      <c r="AA258" s="2">
        <v>86551701</v>
      </c>
      <c r="AB258" s="2">
        <f t="shared" si="233"/>
        <v>713.25</v>
      </c>
      <c r="AC258" s="2">
        <f t="shared" si="271"/>
        <v>713.25</v>
      </c>
      <c r="AD258" s="2">
        <f t="shared" si="272"/>
        <v>0</v>
      </c>
      <c r="AE258" s="2">
        <f t="shared" si="273"/>
        <v>0</v>
      </c>
      <c r="AF258" s="2">
        <f t="shared" si="273"/>
        <v>0</v>
      </c>
      <c r="AG258" s="2">
        <f t="shared" si="234"/>
        <v>0</v>
      </c>
      <c r="AH258" s="2">
        <f t="shared" si="274"/>
        <v>0</v>
      </c>
      <c r="AI258" s="2">
        <f t="shared" si="274"/>
        <v>0</v>
      </c>
      <c r="AJ258" s="2">
        <f t="shared" si="235"/>
        <v>0</v>
      </c>
      <c r="AK258" s="2">
        <v>713.25</v>
      </c>
      <c r="AL258" s="2">
        <v>713.25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109</v>
      </c>
      <c r="AU258" s="2">
        <v>61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1</v>
      </c>
      <c r="BJ258" s="2" t="s">
        <v>376</v>
      </c>
      <c r="BK258" s="2"/>
      <c r="BL258" s="2"/>
      <c r="BM258" s="2">
        <v>23</v>
      </c>
      <c r="BN258" s="2">
        <v>0</v>
      </c>
      <c r="BO258" s="2" t="s">
        <v>3</v>
      </c>
      <c r="BP258" s="2">
        <v>0</v>
      </c>
      <c r="BQ258" s="2">
        <v>30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109</v>
      </c>
      <c r="CA258" s="2">
        <v>61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966</v>
      </c>
      <c r="CO258" s="2">
        <v>0</v>
      </c>
      <c r="CP258" s="2">
        <f t="shared" si="236"/>
        <v>85590</v>
      </c>
      <c r="CQ258" s="2">
        <f t="shared" si="266"/>
        <v>713.25</v>
      </c>
      <c r="CR258" s="2">
        <f t="shared" si="275"/>
        <v>0</v>
      </c>
      <c r="CS258" s="2">
        <f t="shared" si="276"/>
        <v>0</v>
      </c>
      <c r="CT258" s="2">
        <f t="shared" si="238"/>
        <v>0</v>
      </c>
      <c r="CU258" s="2">
        <f t="shared" si="239"/>
        <v>0</v>
      </c>
      <c r="CV258" s="2">
        <f t="shared" si="240"/>
        <v>0</v>
      </c>
      <c r="CW258" s="2">
        <f t="shared" si="241"/>
        <v>0</v>
      </c>
      <c r="CX258" s="2">
        <f t="shared" si="242"/>
        <v>0</v>
      </c>
      <c r="CY258" s="2">
        <f t="shared" si="277"/>
        <v>0</v>
      </c>
      <c r="CZ258" s="2">
        <f t="shared" si="278"/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1010</v>
      </c>
      <c r="DV258" s="2" t="s">
        <v>35</v>
      </c>
      <c r="DW258" s="2" t="s">
        <v>35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85635395</v>
      </c>
      <c r="EF258" s="2">
        <v>30</v>
      </c>
      <c r="EG258" s="2" t="s">
        <v>28</v>
      </c>
      <c r="EH258" s="2">
        <v>0</v>
      </c>
      <c r="EI258" s="2" t="s">
        <v>3</v>
      </c>
      <c r="EJ258" s="2">
        <v>1</v>
      </c>
      <c r="EK258" s="2">
        <v>23</v>
      </c>
      <c r="EL258" s="2" t="s">
        <v>29</v>
      </c>
      <c r="EM258" s="2" t="s">
        <v>30</v>
      </c>
      <c r="EN258" s="2"/>
      <c r="EO258" s="2" t="s">
        <v>368</v>
      </c>
      <c r="EP258" s="2"/>
      <c r="EQ258" s="2">
        <v>0</v>
      </c>
      <c r="ER258" s="2">
        <v>713.25</v>
      </c>
      <c r="ES258" s="2">
        <v>713.25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109</v>
      </c>
      <c r="FY258" s="2">
        <v>61</v>
      </c>
      <c r="FZ258" s="2"/>
      <c r="GA258" s="2" t="s">
        <v>3</v>
      </c>
      <c r="GB258" s="2"/>
      <c r="GC258" s="2"/>
      <c r="GD258" s="2">
        <v>1</v>
      </c>
      <c r="GE258" s="2"/>
      <c r="GF258" s="2">
        <v>-1282411626</v>
      </c>
      <c r="GG258" s="2">
        <v>2</v>
      </c>
      <c r="GH258" s="2">
        <v>1</v>
      </c>
      <c r="GI258" s="2">
        <v>-2</v>
      </c>
      <c r="GJ258" s="2">
        <v>0</v>
      </c>
      <c r="GK258" s="2">
        <v>0</v>
      </c>
      <c r="GL258" s="2">
        <f t="shared" si="243"/>
        <v>0</v>
      </c>
      <c r="GM258" s="2">
        <f t="shared" si="244"/>
        <v>85590</v>
      </c>
      <c r="GN258" s="2">
        <f t="shared" si="245"/>
        <v>85590</v>
      </c>
      <c r="GO258" s="2">
        <f t="shared" si="246"/>
        <v>0</v>
      </c>
      <c r="GP258" s="2">
        <f t="shared" si="247"/>
        <v>0</v>
      </c>
      <c r="GQ258" s="2"/>
      <c r="GR258" s="2">
        <v>0</v>
      </c>
      <c r="GS258" s="2">
        <v>3</v>
      </c>
      <c r="GT258" s="2">
        <v>0</v>
      </c>
      <c r="GU258" s="2" t="s">
        <v>3</v>
      </c>
      <c r="GV258" s="2">
        <f t="shared" si="248"/>
        <v>0</v>
      </c>
      <c r="GW258" s="2">
        <v>1</v>
      </c>
      <c r="GX258" s="2">
        <f t="shared" si="249"/>
        <v>0</v>
      </c>
      <c r="GY258" s="2"/>
      <c r="GZ258" s="2"/>
      <c r="HA258" s="2">
        <v>0</v>
      </c>
      <c r="HB258" s="2">
        <v>0</v>
      </c>
      <c r="HC258" s="2">
        <f t="shared" si="250"/>
        <v>0</v>
      </c>
      <c r="HD258" s="2"/>
      <c r="HE258" s="2" t="s">
        <v>3</v>
      </c>
      <c r="HF258" s="2" t="s">
        <v>3</v>
      </c>
      <c r="HG258" s="2"/>
      <c r="HH258" s="2"/>
      <c r="HI258" s="2"/>
      <c r="HJ258" s="2"/>
      <c r="HK258" s="2"/>
      <c r="HL258" s="2"/>
      <c r="HM258" s="2" t="s">
        <v>360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5">
      <c r="A259" s="3">
        <v>18</v>
      </c>
      <c r="B259" s="3">
        <v>1</v>
      </c>
      <c r="C259" s="3">
        <v>450</v>
      </c>
      <c r="E259" s="3" t="s">
        <v>373</v>
      </c>
      <c r="F259" s="3" t="s">
        <v>374</v>
      </c>
      <c r="G259" s="3" t="s">
        <v>375</v>
      </c>
      <c r="H259" s="3" t="s">
        <v>35</v>
      </c>
      <c r="I259" s="3">
        <f>I253*J259</f>
        <v>119.99999999999999</v>
      </c>
      <c r="J259" s="3">
        <v>39.603960396039604</v>
      </c>
      <c r="K259" s="3">
        <v>39.603960399999998</v>
      </c>
      <c r="O259" s="3">
        <f t="shared" si="226"/>
        <v>459618.3</v>
      </c>
      <c r="P259" s="3">
        <f t="shared" si="265"/>
        <v>459618.3</v>
      </c>
      <c r="Q259" s="3">
        <f t="shared" si="267"/>
        <v>0</v>
      </c>
      <c r="R259" s="3">
        <f t="shared" si="268"/>
        <v>0</v>
      </c>
      <c r="S259" s="3">
        <f t="shared" si="228"/>
        <v>0</v>
      </c>
      <c r="T259" s="3">
        <f t="shared" si="229"/>
        <v>0</v>
      </c>
      <c r="U259" s="3">
        <f t="shared" si="230"/>
        <v>0</v>
      </c>
      <c r="V259" s="3">
        <f t="shared" si="231"/>
        <v>0</v>
      </c>
      <c r="W259" s="3">
        <f t="shared" si="232"/>
        <v>0</v>
      </c>
      <c r="X259" s="3">
        <f t="shared" si="269"/>
        <v>0</v>
      </c>
      <c r="Y259" s="3">
        <f t="shared" si="270"/>
        <v>0</v>
      </c>
      <c r="AA259" s="3">
        <v>86551703</v>
      </c>
      <c r="AB259" s="3">
        <f t="shared" si="233"/>
        <v>713.25</v>
      </c>
      <c r="AC259" s="3">
        <f t="shared" si="271"/>
        <v>713.25</v>
      </c>
      <c r="AD259" s="3">
        <f t="shared" si="272"/>
        <v>0</v>
      </c>
      <c r="AE259" s="3">
        <f t="shared" si="273"/>
        <v>0</v>
      </c>
      <c r="AF259" s="3">
        <f t="shared" si="273"/>
        <v>0</v>
      </c>
      <c r="AG259" s="3">
        <f t="shared" si="234"/>
        <v>0</v>
      </c>
      <c r="AH259" s="3">
        <f t="shared" si="274"/>
        <v>0</v>
      </c>
      <c r="AI259" s="3">
        <f t="shared" si="274"/>
        <v>0</v>
      </c>
      <c r="AJ259" s="3">
        <f t="shared" si="235"/>
        <v>0</v>
      </c>
      <c r="AK259" s="3">
        <v>713.25</v>
      </c>
      <c r="AL259" s="3">
        <v>713.25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109</v>
      </c>
      <c r="AU259" s="3">
        <v>61</v>
      </c>
      <c r="AV259" s="3">
        <v>1</v>
      </c>
      <c r="AW259" s="3">
        <v>1</v>
      </c>
      <c r="AZ259" s="3">
        <v>1</v>
      </c>
      <c r="BA259" s="3">
        <v>1</v>
      </c>
      <c r="BB259" s="3">
        <v>1</v>
      </c>
      <c r="BC259" s="3">
        <v>5.37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3</v>
      </c>
      <c r="BI259" s="3">
        <v>1</v>
      </c>
      <c r="BJ259" s="3" t="s">
        <v>376</v>
      </c>
      <c r="BM259" s="3">
        <v>23</v>
      </c>
      <c r="BN259" s="3">
        <v>0</v>
      </c>
      <c r="BO259" s="3" t="s">
        <v>374</v>
      </c>
      <c r="BP259" s="3">
        <v>1</v>
      </c>
      <c r="BQ259" s="3">
        <v>30</v>
      </c>
      <c r="BR259" s="3">
        <v>0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109</v>
      </c>
      <c r="CA259" s="3">
        <v>61</v>
      </c>
      <c r="CB259" s="3" t="s">
        <v>3</v>
      </c>
      <c r="CE259" s="3">
        <v>1566</v>
      </c>
      <c r="CF259" s="3">
        <v>0</v>
      </c>
      <c r="CG259" s="3">
        <v>0</v>
      </c>
      <c r="CM259" s="3">
        <v>0</v>
      </c>
      <c r="CN259" s="3" t="s">
        <v>966</v>
      </c>
      <c r="CO259" s="3">
        <v>0</v>
      </c>
      <c r="CP259" s="3">
        <f t="shared" si="236"/>
        <v>459618.3</v>
      </c>
      <c r="CQ259" s="3">
        <f t="shared" si="266"/>
        <v>3830.15</v>
      </c>
      <c r="CR259" s="3">
        <f t="shared" si="275"/>
        <v>0</v>
      </c>
      <c r="CS259" s="3">
        <f t="shared" si="276"/>
        <v>0</v>
      </c>
      <c r="CT259" s="3">
        <f t="shared" si="238"/>
        <v>0</v>
      </c>
      <c r="CU259" s="3">
        <f t="shared" si="239"/>
        <v>0</v>
      </c>
      <c r="CV259" s="3">
        <f t="shared" si="240"/>
        <v>0</v>
      </c>
      <c r="CW259" s="3">
        <f t="shared" si="241"/>
        <v>0</v>
      </c>
      <c r="CX259" s="3">
        <f t="shared" si="242"/>
        <v>0</v>
      </c>
      <c r="CY259" s="3">
        <f t="shared" si="277"/>
        <v>0</v>
      </c>
      <c r="CZ259" s="3">
        <f t="shared" si="278"/>
        <v>0</v>
      </c>
      <c r="DC259" s="3" t="s">
        <v>3</v>
      </c>
      <c r="DD259" s="3" t="s">
        <v>3</v>
      </c>
      <c r="DE259" s="3" t="s">
        <v>3</v>
      </c>
      <c r="DF259" s="3" t="s">
        <v>3</v>
      </c>
      <c r="DG259" s="3" t="s">
        <v>3</v>
      </c>
      <c r="DH259" s="3" t="s">
        <v>3</v>
      </c>
      <c r="DI259" s="3" t="s">
        <v>3</v>
      </c>
      <c r="DJ259" s="3" t="s">
        <v>3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1010</v>
      </c>
      <c r="DV259" s="3" t="s">
        <v>35</v>
      </c>
      <c r="DW259" s="3" t="s">
        <v>35</v>
      </c>
      <c r="DX259" s="3">
        <v>1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85635395</v>
      </c>
      <c r="EF259" s="3">
        <v>30</v>
      </c>
      <c r="EG259" s="3" t="s">
        <v>28</v>
      </c>
      <c r="EH259" s="3">
        <v>0</v>
      </c>
      <c r="EI259" s="3" t="s">
        <v>3</v>
      </c>
      <c r="EJ259" s="3">
        <v>1</v>
      </c>
      <c r="EK259" s="3">
        <v>23</v>
      </c>
      <c r="EL259" s="3" t="s">
        <v>29</v>
      </c>
      <c r="EM259" s="3" t="s">
        <v>30</v>
      </c>
      <c r="EO259" s="3" t="s">
        <v>368</v>
      </c>
      <c r="EQ259" s="3">
        <v>0</v>
      </c>
      <c r="ER259" s="3">
        <v>713.25</v>
      </c>
      <c r="ES259" s="3">
        <v>713.25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FQ259" s="3">
        <v>0</v>
      </c>
      <c r="FR259" s="3">
        <v>0</v>
      </c>
      <c r="FS259" s="3">
        <v>0</v>
      </c>
      <c r="FX259" s="3">
        <v>109</v>
      </c>
      <c r="FY259" s="3">
        <v>61</v>
      </c>
      <c r="GA259" s="3" t="s">
        <v>3</v>
      </c>
      <c r="GD259" s="3">
        <v>1</v>
      </c>
      <c r="GF259" s="3">
        <v>-1282411626</v>
      </c>
      <c r="GG259" s="3">
        <v>2</v>
      </c>
      <c r="GH259" s="3">
        <v>1</v>
      </c>
      <c r="GI259" s="3">
        <v>2</v>
      </c>
      <c r="GJ259" s="3">
        <v>0</v>
      </c>
      <c r="GK259" s="3">
        <v>0</v>
      </c>
      <c r="GL259" s="3">
        <f t="shared" si="243"/>
        <v>0</v>
      </c>
      <c r="GM259" s="3">
        <f t="shared" si="244"/>
        <v>459618.3</v>
      </c>
      <c r="GN259" s="3">
        <f t="shared" si="245"/>
        <v>459618.3</v>
      </c>
      <c r="GO259" s="3">
        <f t="shared" si="246"/>
        <v>0</v>
      </c>
      <c r="GP259" s="3">
        <f t="shared" si="247"/>
        <v>0</v>
      </c>
      <c r="GR259" s="3">
        <v>0</v>
      </c>
      <c r="GS259" s="3">
        <v>3</v>
      </c>
      <c r="GT259" s="3">
        <v>0</v>
      </c>
      <c r="GU259" s="3" t="s">
        <v>3</v>
      </c>
      <c r="GV259" s="3">
        <f t="shared" si="248"/>
        <v>0</v>
      </c>
      <c r="GW259" s="3">
        <v>1</v>
      </c>
      <c r="GX259" s="3">
        <f t="shared" si="249"/>
        <v>0</v>
      </c>
      <c r="HA259" s="3">
        <v>0</v>
      </c>
      <c r="HB259" s="3">
        <v>0</v>
      </c>
      <c r="HC259" s="3">
        <f t="shared" si="250"/>
        <v>0</v>
      </c>
      <c r="HE259" s="3" t="s">
        <v>3</v>
      </c>
      <c r="HF259" s="3" t="s">
        <v>3</v>
      </c>
      <c r="HM259" s="3" t="s">
        <v>360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1" spans="1:255" ht="13" x14ac:dyDescent="0.3">
      <c r="A261" s="11">
        <v>51</v>
      </c>
      <c r="B261" s="11">
        <f>B24</f>
        <v>1</v>
      </c>
      <c r="C261" s="11">
        <f>A24</f>
        <v>4</v>
      </c>
      <c r="D261" s="11">
        <f>ROW(A24)</f>
        <v>24</v>
      </c>
      <c r="E261" s="11"/>
      <c r="F261" s="11" t="str">
        <f>IF(F24&lt;&gt;"",F24,"")</f>
        <v>Новый раздел</v>
      </c>
      <c r="G261" s="11" t="str">
        <f>IF(G24&lt;&gt;"",G24,"")</f>
        <v>Отопительные приборы.</v>
      </c>
      <c r="H261" s="11">
        <v>0</v>
      </c>
      <c r="I261" s="11"/>
      <c r="J261" s="11"/>
      <c r="K261" s="11"/>
      <c r="L261" s="11"/>
      <c r="M261" s="11"/>
      <c r="N261" s="11"/>
      <c r="O261" s="11">
        <f t="shared" ref="O261:T261" si="279">ROUND(AB261,2)</f>
        <v>832307.31</v>
      </c>
      <c r="P261" s="11">
        <f t="shared" si="279"/>
        <v>821022.42</v>
      </c>
      <c r="Q261" s="11">
        <f t="shared" si="279"/>
        <v>707.04</v>
      </c>
      <c r="R261" s="11">
        <f t="shared" si="279"/>
        <v>74.209999999999994</v>
      </c>
      <c r="S261" s="11">
        <f t="shared" si="279"/>
        <v>10577.85</v>
      </c>
      <c r="T261" s="11">
        <f t="shared" si="279"/>
        <v>0</v>
      </c>
      <c r="U261" s="11">
        <f>AH261</f>
        <v>873.42103561559998</v>
      </c>
      <c r="V261" s="11">
        <f>AI261</f>
        <v>0</v>
      </c>
      <c r="W261" s="11">
        <f>ROUND(AJ261,2)</f>
        <v>0</v>
      </c>
      <c r="X261" s="11">
        <f>ROUND(AK261,2)</f>
        <v>11602.64</v>
      </c>
      <c r="Y261" s="11">
        <f>ROUND(AL261,2)</f>
        <v>6491.01</v>
      </c>
      <c r="Z261" s="11"/>
      <c r="AA261" s="11"/>
      <c r="AB261" s="11">
        <f>ROUND(SUMIF(AA28:AA259,"=86551701",O28:O259),2)</f>
        <v>832307.31</v>
      </c>
      <c r="AC261" s="11">
        <f>ROUND(SUMIF(AA28:AA259,"=86551701",P28:P259),2)</f>
        <v>821022.42</v>
      </c>
      <c r="AD261" s="11">
        <f>ROUND(SUMIF(AA28:AA259,"=86551701",Q28:Q259),2)</f>
        <v>707.04</v>
      </c>
      <c r="AE261" s="11">
        <f>ROUND(SUMIF(AA28:AA259,"=86551701",R28:R259),2)</f>
        <v>74.209999999999994</v>
      </c>
      <c r="AF261" s="11">
        <f>ROUND(SUMIF(AA28:AA259,"=86551701",S28:S259),2)</f>
        <v>10577.85</v>
      </c>
      <c r="AG261" s="11">
        <f>ROUND(SUMIF(AA28:AA259,"=86551701",T28:T259),2)</f>
        <v>0</v>
      </c>
      <c r="AH261" s="11">
        <f>SUMIF(AA28:AA259,"=86551701",U28:U259)</f>
        <v>873.42103561559998</v>
      </c>
      <c r="AI261" s="11">
        <f>SUMIF(AA28:AA259,"=86551701",V28:V259)</f>
        <v>0</v>
      </c>
      <c r="AJ261" s="11">
        <f>ROUND(SUMIF(AA28:AA259,"=86551701",W28:W259),2)</f>
        <v>0</v>
      </c>
      <c r="AK261" s="11">
        <f>ROUND(SUMIF(AA28:AA259,"=86551701",X28:X259),2)</f>
        <v>11602.64</v>
      </c>
      <c r="AL261" s="11">
        <f>ROUND(SUMIF(AA28:AA259,"=86551701",Y28:Y259),2)</f>
        <v>6491.01</v>
      </c>
      <c r="AM261" s="11"/>
      <c r="AN261" s="11"/>
      <c r="AO261" s="11">
        <f t="shared" ref="AO261:BD261" si="280">ROUND(BX261,2)</f>
        <v>0</v>
      </c>
      <c r="AP261" s="11">
        <f t="shared" si="280"/>
        <v>1137.67</v>
      </c>
      <c r="AQ261" s="11">
        <f t="shared" si="280"/>
        <v>0</v>
      </c>
      <c r="AR261" s="11">
        <f t="shared" si="280"/>
        <v>850400.96</v>
      </c>
      <c r="AS261" s="11">
        <f t="shared" si="280"/>
        <v>849093.94</v>
      </c>
      <c r="AT261" s="11">
        <f t="shared" si="280"/>
        <v>169.35</v>
      </c>
      <c r="AU261" s="11">
        <f t="shared" si="280"/>
        <v>0</v>
      </c>
      <c r="AV261" s="11">
        <f t="shared" si="280"/>
        <v>821022.42</v>
      </c>
      <c r="AW261" s="11">
        <f t="shared" si="280"/>
        <v>819884.75</v>
      </c>
      <c r="AX261" s="11">
        <f t="shared" si="280"/>
        <v>0</v>
      </c>
      <c r="AY261" s="11">
        <f t="shared" si="280"/>
        <v>819884.75</v>
      </c>
      <c r="AZ261" s="11">
        <f t="shared" si="280"/>
        <v>1137.67</v>
      </c>
      <c r="BA261" s="11">
        <f t="shared" si="280"/>
        <v>0</v>
      </c>
      <c r="BB261" s="11">
        <f t="shared" si="280"/>
        <v>0</v>
      </c>
      <c r="BC261" s="11">
        <f t="shared" si="280"/>
        <v>0</v>
      </c>
      <c r="BD261" s="11">
        <f t="shared" si="280"/>
        <v>0</v>
      </c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>
        <f>ROUND(SUMIF(AA28:AA259,"=86551701",FQ28:FQ259),2)</f>
        <v>0</v>
      </c>
      <c r="BY261" s="11">
        <f>ROUND(SUMIF(AA28:AA259,"=86551701",FR28:FR259),2)</f>
        <v>1137.67</v>
      </c>
      <c r="BZ261" s="11">
        <f>ROUND(SUMIF(AA28:AA259,"=86551701",GL28:GL259),2)</f>
        <v>0</v>
      </c>
      <c r="CA261" s="11">
        <f>ROUND(SUMIF(AA28:AA259,"=86551701",GM28:GM259),2)</f>
        <v>850400.96</v>
      </c>
      <c r="CB261" s="11">
        <f>ROUND(SUMIF(AA28:AA259,"=86551701",GN28:GN259),2)</f>
        <v>849093.94</v>
      </c>
      <c r="CC261" s="11">
        <f>ROUND(SUMIF(AA28:AA259,"=86551701",GO28:GO259),2)</f>
        <v>169.35</v>
      </c>
      <c r="CD261" s="11">
        <f>ROUND(SUMIF(AA28:AA259,"=86551701",GP28:GP259),2)</f>
        <v>0</v>
      </c>
      <c r="CE261" s="11">
        <f>AC261-BX261</f>
        <v>821022.42</v>
      </c>
      <c r="CF261" s="11">
        <f>AC261-BY261</f>
        <v>819884.75</v>
      </c>
      <c r="CG261" s="11">
        <f>BX261-BZ261</f>
        <v>0</v>
      </c>
      <c r="CH261" s="11">
        <f>AC261-BX261-BY261+BZ261</f>
        <v>819884.75</v>
      </c>
      <c r="CI261" s="11">
        <f>BY261-BZ261</f>
        <v>1137.67</v>
      </c>
      <c r="CJ261" s="11">
        <f>ROUND(SUMIF(AA28:AA259,"=86551701",GX28:GX259),2)</f>
        <v>0</v>
      </c>
      <c r="CK261" s="11">
        <f>ROUND(SUMIF(AA28:AA259,"=86551701",GY28:GY259),2)</f>
        <v>0</v>
      </c>
      <c r="CL261" s="11">
        <f>ROUND(SUMIF(AA28:AA259,"=86551701",GZ28:GZ259),2)</f>
        <v>0</v>
      </c>
      <c r="CM261" s="11">
        <f>ROUND(SUMIF(AA28:AA259,"=86551701",HD28:HD259),2)</f>
        <v>0</v>
      </c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2">
        <f t="shared" ref="DG261:DL261" si="281">ROUND(DT261,2)</f>
        <v>8015570.46</v>
      </c>
      <c r="DH261" s="12">
        <f t="shared" si="281"/>
        <v>7408967.25</v>
      </c>
      <c r="DI261" s="12">
        <f t="shared" si="281"/>
        <v>10541.36</v>
      </c>
      <c r="DJ261" s="12">
        <f t="shared" si="281"/>
        <v>4181.74</v>
      </c>
      <c r="DK261" s="12">
        <f t="shared" si="281"/>
        <v>596061.85</v>
      </c>
      <c r="DL261" s="12">
        <f t="shared" si="281"/>
        <v>0</v>
      </c>
      <c r="DM261" s="12">
        <f>DZ261</f>
        <v>873.42103561559998</v>
      </c>
      <c r="DN261" s="12">
        <f>EA261</f>
        <v>0</v>
      </c>
      <c r="DO261" s="12">
        <f>ROUND(EB261,2)</f>
        <v>0</v>
      </c>
      <c r="DP261" s="12">
        <f>ROUND(EC261,2)</f>
        <v>653808.61</v>
      </c>
      <c r="DQ261" s="12">
        <f>ROUND(ED261,2)</f>
        <v>365767.81</v>
      </c>
      <c r="DR261" s="12"/>
      <c r="DS261" s="12"/>
      <c r="DT261" s="12">
        <f>ROUND(SUMIF(AA28:AA259,"=86551703",O28:O259),2)</f>
        <v>8015570.46</v>
      </c>
      <c r="DU261" s="12">
        <f>ROUND(SUMIF(AA28:AA259,"=86551703",P28:P259),2)</f>
        <v>7408967.25</v>
      </c>
      <c r="DV261" s="12">
        <f>ROUND(SUMIF(AA28:AA259,"=86551703",Q28:Q259),2)</f>
        <v>10541.36</v>
      </c>
      <c r="DW261" s="12">
        <f>ROUND(SUMIF(AA28:AA259,"=86551703",R28:R259),2)</f>
        <v>4181.74</v>
      </c>
      <c r="DX261" s="12">
        <f>ROUND(SUMIF(AA28:AA259,"=86551703",S28:S259),2)</f>
        <v>596061.85</v>
      </c>
      <c r="DY261" s="12">
        <f>ROUND(SUMIF(AA28:AA259,"=86551703",T28:T259),2)</f>
        <v>0</v>
      </c>
      <c r="DZ261" s="12">
        <f>SUMIF(AA28:AA259,"=86551703",U28:U259)</f>
        <v>873.42103561559998</v>
      </c>
      <c r="EA261" s="12">
        <f>SUMIF(AA28:AA259,"=86551703",V28:V259)</f>
        <v>0</v>
      </c>
      <c r="EB261" s="12">
        <f>ROUND(SUMIF(AA28:AA259,"=86551703",W28:W259),2)</f>
        <v>0</v>
      </c>
      <c r="EC261" s="12">
        <f>ROUND(SUMIF(AA28:AA259,"=86551703",X28:X259),2)</f>
        <v>653808.61</v>
      </c>
      <c r="ED261" s="12">
        <f>ROUND(SUMIF(AA28:AA259,"=86551703",Y28:Y259),2)</f>
        <v>365767.81</v>
      </c>
      <c r="EE261" s="12"/>
      <c r="EF261" s="12"/>
      <c r="EG261" s="12">
        <f t="shared" ref="EG261:EV261" si="282">ROUND(FP261,2)</f>
        <v>0</v>
      </c>
      <c r="EH261" s="12">
        <f t="shared" si="282"/>
        <v>7064.93</v>
      </c>
      <c r="EI261" s="12">
        <f t="shared" si="282"/>
        <v>0</v>
      </c>
      <c r="EJ261" s="12">
        <f t="shared" si="282"/>
        <v>9035146.8800000008</v>
      </c>
      <c r="EK261" s="12">
        <f t="shared" si="282"/>
        <v>9018621.9900000002</v>
      </c>
      <c r="EL261" s="12">
        <f t="shared" si="282"/>
        <v>9459.9599999999991</v>
      </c>
      <c r="EM261" s="12">
        <f t="shared" si="282"/>
        <v>0</v>
      </c>
      <c r="EN261" s="12">
        <f t="shared" si="282"/>
        <v>7408967.25</v>
      </c>
      <c r="EO261" s="12">
        <f t="shared" si="282"/>
        <v>7401902.3200000003</v>
      </c>
      <c r="EP261" s="12">
        <f t="shared" si="282"/>
        <v>0</v>
      </c>
      <c r="EQ261" s="12">
        <f t="shared" si="282"/>
        <v>7401902.3200000003</v>
      </c>
      <c r="ER261" s="12">
        <f t="shared" si="282"/>
        <v>7064.93</v>
      </c>
      <c r="ES261" s="12">
        <f t="shared" si="282"/>
        <v>0</v>
      </c>
      <c r="ET261" s="12">
        <f t="shared" si="282"/>
        <v>0</v>
      </c>
      <c r="EU261" s="12">
        <f t="shared" si="282"/>
        <v>0</v>
      </c>
      <c r="EV261" s="12">
        <f t="shared" si="282"/>
        <v>0</v>
      </c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>
        <f>ROUND(SUMIF(AA28:AA259,"=86551703",FQ28:FQ259),2)</f>
        <v>0</v>
      </c>
      <c r="FQ261" s="12">
        <f>ROUND(SUMIF(AA28:AA259,"=86551703",FR28:FR259),2)</f>
        <v>7064.93</v>
      </c>
      <c r="FR261" s="12">
        <f>ROUND(SUMIF(AA28:AA259,"=86551703",GL28:GL259),2)</f>
        <v>0</v>
      </c>
      <c r="FS261" s="12">
        <f>ROUND(SUMIF(AA28:AA259,"=86551703",GM28:GM259),2)</f>
        <v>9035146.8800000008</v>
      </c>
      <c r="FT261" s="12">
        <f>ROUND(SUMIF(AA28:AA259,"=86551703",GN28:GN259),2)</f>
        <v>9018621.9900000002</v>
      </c>
      <c r="FU261" s="12">
        <f>ROUND(SUMIF(AA28:AA259,"=86551703",GO28:GO259),2)</f>
        <v>9459.9599999999991</v>
      </c>
      <c r="FV261" s="12">
        <f>ROUND(SUMIF(AA28:AA259,"=86551703",GP28:GP259),2)</f>
        <v>0</v>
      </c>
      <c r="FW261" s="12">
        <f>DU261-FP261</f>
        <v>7408967.25</v>
      </c>
      <c r="FX261" s="12">
        <f>DU261-FQ261</f>
        <v>7401902.3200000003</v>
      </c>
      <c r="FY261" s="12">
        <f>FP261-FR261</f>
        <v>0</v>
      </c>
      <c r="FZ261" s="12">
        <f>DU261-FP261-FQ261+FR261</f>
        <v>7401902.3200000003</v>
      </c>
      <c r="GA261" s="12">
        <f>FQ261-FR261</f>
        <v>7064.93</v>
      </c>
      <c r="GB261" s="12">
        <f>ROUND(SUMIF(AA28:AA259,"=86551703",GX28:GX259),2)</f>
        <v>0</v>
      </c>
      <c r="GC261" s="12">
        <f>ROUND(SUMIF(AA28:AA259,"=86551703",GY28:GY259),2)</f>
        <v>0</v>
      </c>
      <c r="GD261" s="12">
        <f>ROUND(SUMIF(AA28:AA259,"=86551703",GZ28:GZ259),2)</f>
        <v>0</v>
      </c>
      <c r="GE261" s="12">
        <f>ROUND(SUMIF(AA28:AA259,"=86551703",HD28:HD259),2)</f>
        <v>0</v>
      </c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>
        <v>0</v>
      </c>
    </row>
    <row r="263" spans="1:255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201</v>
      </c>
      <c r="F263" s="13">
        <f>ROUND(Source!O261,O263)</f>
        <v>832307.31</v>
      </c>
      <c r="G263" s="13" t="s">
        <v>377</v>
      </c>
      <c r="H263" s="13" t="s">
        <v>378</v>
      </c>
      <c r="I263" s="13"/>
      <c r="J263" s="13"/>
      <c r="K263" s="13">
        <v>201</v>
      </c>
      <c r="L263" s="13">
        <v>1</v>
      </c>
      <c r="M263" s="13">
        <v>3</v>
      </c>
      <c r="N263" s="13" t="s">
        <v>3</v>
      </c>
      <c r="O263" s="13">
        <v>2</v>
      </c>
      <c r="P263" s="13">
        <f>ROUND(Source!DG261,O263)</f>
        <v>8015570.46</v>
      </c>
      <c r="Q263" s="13"/>
      <c r="R263" s="13"/>
      <c r="S263" s="13"/>
      <c r="T263" s="13"/>
      <c r="U263" s="13"/>
      <c r="V263" s="13"/>
      <c r="W263" s="13">
        <v>832307.31</v>
      </c>
      <c r="X263" s="13">
        <v>1</v>
      </c>
      <c r="Y263" s="13">
        <v>832307.31</v>
      </c>
      <c r="Z263" s="13">
        <v>8015570.46</v>
      </c>
      <c r="AA263" s="13">
        <v>1</v>
      </c>
      <c r="AB263" s="13">
        <v>8015570.46</v>
      </c>
    </row>
    <row r="264" spans="1:255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202</v>
      </c>
      <c r="F264" s="13">
        <f>ROUND(Source!P261,O264)</f>
        <v>821022.42</v>
      </c>
      <c r="G264" s="13" t="s">
        <v>379</v>
      </c>
      <c r="H264" s="13" t="s">
        <v>380</v>
      </c>
      <c r="I264" s="13"/>
      <c r="J264" s="13"/>
      <c r="K264" s="13">
        <v>202</v>
      </c>
      <c r="L264" s="13">
        <v>2</v>
      </c>
      <c r="M264" s="13">
        <v>3</v>
      </c>
      <c r="N264" s="13" t="s">
        <v>3</v>
      </c>
      <c r="O264" s="13">
        <v>2</v>
      </c>
      <c r="P264" s="13">
        <f>ROUND(Source!DH261,O264)</f>
        <v>7408967.25</v>
      </c>
      <c r="Q264" s="13"/>
      <c r="R264" s="13"/>
      <c r="S264" s="13"/>
      <c r="T264" s="13"/>
      <c r="U264" s="13"/>
      <c r="V264" s="13"/>
      <c r="W264" s="13">
        <v>821022.42</v>
      </c>
      <c r="X264" s="13">
        <v>1</v>
      </c>
      <c r="Y264" s="13">
        <v>821022.42</v>
      </c>
      <c r="Z264" s="13">
        <v>7408967.25</v>
      </c>
      <c r="AA264" s="13">
        <v>1</v>
      </c>
      <c r="AB264" s="13">
        <v>7408967.25</v>
      </c>
    </row>
    <row r="265" spans="1:255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222</v>
      </c>
      <c r="F265" s="13">
        <f>ROUND(Source!AO261,O265)</f>
        <v>0</v>
      </c>
      <c r="G265" s="13" t="s">
        <v>381</v>
      </c>
      <c r="H265" s="13" t="s">
        <v>382</v>
      </c>
      <c r="I265" s="13"/>
      <c r="J265" s="13"/>
      <c r="K265" s="13">
        <v>222</v>
      </c>
      <c r="L265" s="13">
        <v>3</v>
      </c>
      <c r="M265" s="13">
        <v>3</v>
      </c>
      <c r="N265" s="13" t="s">
        <v>3</v>
      </c>
      <c r="O265" s="13">
        <v>2</v>
      </c>
      <c r="P265" s="13">
        <f>ROUND(Source!EG261,O265)</f>
        <v>0</v>
      </c>
      <c r="Q265" s="13"/>
      <c r="R265" s="13"/>
      <c r="S265" s="13"/>
      <c r="T265" s="13"/>
      <c r="U265" s="13"/>
      <c r="V265" s="13"/>
      <c r="W265" s="13">
        <v>0</v>
      </c>
      <c r="X265" s="13">
        <v>1</v>
      </c>
      <c r="Y265" s="13">
        <v>0</v>
      </c>
      <c r="Z265" s="13">
        <v>0</v>
      </c>
      <c r="AA265" s="13">
        <v>1</v>
      </c>
      <c r="AB265" s="13">
        <v>0</v>
      </c>
    </row>
    <row r="266" spans="1:255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225</v>
      </c>
      <c r="F266" s="13">
        <f>ROUND(Source!AV261,O266)</f>
        <v>821022.42</v>
      </c>
      <c r="G266" s="13" t="s">
        <v>383</v>
      </c>
      <c r="H266" s="13" t="s">
        <v>384</v>
      </c>
      <c r="I266" s="13"/>
      <c r="J266" s="13"/>
      <c r="K266" s="13">
        <v>225</v>
      </c>
      <c r="L266" s="13">
        <v>4</v>
      </c>
      <c r="M266" s="13">
        <v>3</v>
      </c>
      <c r="N266" s="13" t="s">
        <v>3</v>
      </c>
      <c r="O266" s="13">
        <v>2</v>
      </c>
      <c r="P266" s="13">
        <f>ROUND(Source!EN261,O266)</f>
        <v>7408967.25</v>
      </c>
      <c r="Q266" s="13"/>
      <c r="R266" s="13"/>
      <c r="S266" s="13"/>
      <c r="T266" s="13"/>
      <c r="U266" s="13"/>
      <c r="V266" s="13"/>
      <c r="W266" s="13">
        <v>821022.42</v>
      </c>
      <c r="X266" s="13">
        <v>1</v>
      </c>
      <c r="Y266" s="13">
        <v>821022.42</v>
      </c>
      <c r="Z266" s="13">
        <v>7408967.25</v>
      </c>
      <c r="AA266" s="13">
        <v>1</v>
      </c>
      <c r="AB266" s="13">
        <v>7408967.25</v>
      </c>
    </row>
    <row r="267" spans="1:255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226</v>
      </c>
      <c r="F267" s="13">
        <f>ROUND(Source!AW261,O267)</f>
        <v>819884.75</v>
      </c>
      <c r="G267" s="13" t="s">
        <v>385</v>
      </c>
      <c r="H267" s="13" t="s">
        <v>386</v>
      </c>
      <c r="I267" s="13"/>
      <c r="J267" s="13"/>
      <c r="K267" s="13">
        <v>226</v>
      </c>
      <c r="L267" s="13">
        <v>5</v>
      </c>
      <c r="M267" s="13">
        <v>3</v>
      </c>
      <c r="N267" s="13" t="s">
        <v>3</v>
      </c>
      <c r="O267" s="13">
        <v>2</v>
      </c>
      <c r="P267" s="13">
        <f>ROUND(Source!EO261,O267)</f>
        <v>7401902.3200000003</v>
      </c>
      <c r="Q267" s="13"/>
      <c r="R267" s="13"/>
      <c r="S267" s="13"/>
      <c r="T267" s="13"/>
      <c r="U267" s="13"/>
      <c r="V267" s="13"/>
      <c r="W267" s="13">
        <v>819884.75</v>
      </c>
      <c r="X267" s="13">
        <v>1</v>
      </c>
      <c r="Y267" s="13">
        <v>819884.75</v>
      </c>
      <c r="Z267" s="13">
        <v>7401902.3200000003</v>
      </c>
      <c r="AA267" s="13">
        <v>1</v>
      </c>
      <c r="AB267" s="13">
        <v>7401902.3200000003</v>
      </c>
    </row>
    <row r="268" spans="1:255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227</v>
      </c>
      <c r="F268" s="13">
        <f>ROUND(Source!AX261,O268)</f>
        <v>0</v>
      </c>
      <c r="G268" s="13" t="s">
        <v>387</v>
      </c>
      <c r="H268" s="13" t="s">
        <v>388</v>
      </c>
      <c r="I268" s="13"/>
      <c r="J268" s="13"/>
      <c r="K268" s="13">
        <v>227</v>
      </c>
      <c r="L268" s="13">
        <v>6</v>
      </c>
      <c r="M268" s="13">
        <v>3</v>
      </c>
      <c r="N268" s="13" t="s">
        <v>3</v>
      </c>
      <c r="O268" s="13">
        <v>2</v>
      </c>
      <c r="P268" s="13">
        <f>ROUND(Source!EP261,O268)</f>
        <v>0</v>
      </c>
      <c r="Q268" s="13"/>
      <c r="R268" s="13"/>
      <c r="S268" s="13"/>
      <c r="T268" s="13"/>
      <c r="U268" s="13"/>
      <c r="V268" s="13"/>
      <c r="W268" s="13">
        <v>0</v>
      </c>
      <c r="X268" s="13">
        <v>1</v>
      </c>
      <c r="Y268" s="13">
        <v>0</v>
      </c>
      <c r="Z268" s="13">
        <v>0</v>
      </c>
      <c r="AA268" s="13">
        <v>1</v>
      </c>
      <c r="AB268" s="13">
        <v>0</v>
      </c>
    </row>
    <row r="269" spans="1:255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228</v>
      </c>
      <c r="F269" s="13">
        <f>ROUND(Source!AY261,O269)</f>
        <v>819884.75</v>
      </c>
      <c r="G269" s="13" t="s">
        <v>389</v>
      </c>
      <c r="H269" s="13" t="s">
        <v>390</v>
      </c>
      <c r="I269" s="13"/>
      <c r="J269" s="13"/>
      <c r="K269" s="13">
        <v>228</v>
      </c>
      <c r="L269" s="13">
        <v>7</v>
      </c>
      <c r="M269" s="13">
        <v>3</v>
      </c>
      <c r="N269" s="13" t="s">
        <v>3</v>
      </c>
      <c r="O269" s="13">
        <v>2</v>
      </c>
      <c r="P269" s="13">
        <f>ROUND(Source!EQ261,O269)</f>
        <v>7401902.3200000003</v>
      </c>
      <c r="Q269" s="13"/>
      <c r="R269" s="13"/>
      <c r="S269" s="13"/>
      <c r="T269" s="13"/>
      <c r="U269" s="13"/>
      <c r="V269" s="13"/>
      <c r="W269" s="13">
        <v>819884.75</v>
      </c>
      <c r="X269" s="13">
        <v>1</v>
      </c>
      <c r="Y269" s="13">
        <v>819884.75</v>
      </c>
      <c r="Z269" s="13">
        <v>7401902.3200000003</v>
      </c>
      <c r="AA269" s="13">
        <v>1</v>
      </c>
      <c r="AB269" s="13">
        <v>7401902.3200000003</v>
      </c>
    </row>
    <row r="270" spans="1:255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216</v>
      </c>
      <c r="F270" s="13">
        <f>ROUND(Source!AP261,O270)</f>
        <v>1137.67</v>
      </c>
      <c r="G270" s="13" t="s">
        <v>391</v>
      </c>
      <c r="H270" s="13" t="s">
        <v>392</v>
      </c>
      <c r="I270" s="13"/>
      <c r="J270" s="13"/>
      <c r="K270" s="13">
        <v>216</v>
      </c>
      <c r="L270" s="13">
        <v>8</v>
      </c>
      <c r="M270" s="13">
        <v>3</v>
      </c>
      <c r="N270" s="13" t="s">
        <v>3</v>
      </c>
      <c r="O270" s="13">
        <v>2</v>
      </c>
      <c r="P270" s="13">
        <f>ROUND(Source!EH261,O270)</f>
        <v>7064.93</v>
      </c>
      <c r="Q270" s="13"/>
      <c r="R270" s="13"/>
      <c r="S270" s="13"/>
      <c r="T270" s="13"/>
      <c r="U270" s="13"/>
      <c r="V270" s="13"/>
      <c r="W270" s="13">
        <v>1137.67</v>
      </c>
      <c r="X270" s="13">
        <v>1</v>
      </c>
      <c r="Y270" s="13">
        <v>1137.67</v>
      </c>
      <c r="Z270" s="13">
        <v>7064.93</v>
      </c>
      <c r="AA270" s="13">
        <v>1</v>
      </c>
      <c r="AB270" s="13">
        <v>7064.93</v>
      </c>
    </row>
    <row r="271" spans="1:255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223</v>
      </c>
      <c r="F271" s="13">
        <f>ROUND(Source!AQ261,O271)</f>
        <v>0</v>
      </c>
      <c r="G271" s="13" t="s">
        <v>393</v>
      </c>
      <c r="H271" s="13" t="s">
        <v>394</v>
      </c>
      <c r="I271" s="13"/>
      <c r="J271" s="13"/>
      <c r="K271" s="13">
        <v>223</v>
      </c>
      <c r="L271" s="13">
        <v>9</v>
      </c>
      <c r="M271" s="13">
        <v>3</v>
      </c>
      <c r="N271" s="13" t="s">
        <v>3</v>
      </c>
      <c r="O271" s="13">
        <v>2</v>
      </c>
      <c r="P271" s="13">
        <f>ROUND(Source!EI261,O271)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55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229</v>
      </c>
      <c r="F272" s="13">
        <f>ROUND(Source!AZ261,O272)</f>
        <v>1137.67</v>
      </c>
      <c r="G272" s="13" t="s">
        <v>395</v>
      </c>
      <c r="H272" s="13" t="s">
        <v>396</v>
      </c>
      <c r="I272" s="13"/>
      <c r="J272" s="13"/>
      <c r="K272" s="13">
        <v>229</v>
      </c>
      <c r="L272" s="13">
        <v>10</v>
      </c>
      <c r="M272" s="13">
        <v>3</v>
      </c>
      <c r="N272" s="13" t="s">
        <v>3</v>
      </c>
      <c r="O272" s="13">
        <v>2</v>
      </c>
      <c r="P272" s="13">
        <f>ROUND(Source!ER261,O272)</f>
        <v>7064.93</v>
      </c>
      <c r="Q272" s="13"/>
      <c r="R272" s="13"/>
      <c r="S272" s="13"/>
      <c r="T272" s="13"/>
      <c r="U272" s="13"/>
      <c r="V272" s="13"/>
      <c r="W272" s="13">
        <v>1137.67</v>
      </c>
      <c r="X272" s="13">
        <v>1</v>
      </c>
      <c r="Y272" s="13">
        <v>1137.67</v>
      </c>
      <c r="Z272" s="13">
        <v>7064.93</v>
      </c>
      <c r="AA272" s="13">
        <v>1</v>
      </c>
      <c r="AB272" s="13">
        <v>7064.93</v>
      </c>
    </row>
    <row r="273" spans="1:28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203</v>
      </c>
      <c r="F273" s="13">
        <f>ROUND(Source!Q261,O273)</f>
        <v>707.04</v>
      </c>
      <c r="G273" s="13" t="s">
        <v>397</v>
      </c>
      <c r="H273" s="13" t="s">
        <v>398</v>
      </c>
      <c r="I273" s="13"/>
      <c r="J273" s="13"/>
      <c r="K273" s="13">
        <v>203</v>
      </c>
      <c r="L273" s="13">
        <v>11</v>
      </c>
      <c r="M273" s="13">
        <v>3</v>
      </c>
      <c r="N273" s="13" t="s">
        <v>3</v>
      </c>
      <c r="O273" s="13">
        <v>2</v>
      </c>
      <c r="P273" s="13">
        <f>ROUND(Source!DI261,O273)</f>
        <v>10541.36</v>
      </c>
      <c r="Q273" s="13"/>
      <c r="R273" s="13"/>
      <c r="S273" s="13"/>
      <c r="T273" s="13"/>
      <c r="U273" s="13"/>
      <c r="V273" s="13"/>
      <c r="W273" s="13">
        <v>707.04</v>
      </c>
      <c r="X273" s="13">
        <v>1</v>
      </c>
      <c r="Y273" s="13">
        <v>707.04</v>
      </c>
      <c r="Z273" s="13">
        <v>10541.36</v>
      </c>
      <c r="AA273" s="13">
        <v>1</v>
      </c>
      <c r="AB273" s="13">
        <v>10541.36</v>
      </c>
    </row>
    <row r="274" spans="1:28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231</v>
      </c>
      <c r="F274" s="13">
        <f>ROUND(Source!BB261,O274)</f>
        <v>0</v>
      </c>
      <c r="G274" s="13" t="s">
        <v>399</v>
      </c>
      <c r="H274" s="13" t="s">
        <v>400</v>
      </c>
      <c r="I274" s="13"/>
      <c r="J274" s="13"/>
      <c r="K274" s="13">
        <v>231</v>
      </c>
      <c r="L274" s="13">
        <v>12</v>
      </c>
      <c r="M274" s="13">
        <v>3</v>
      </c>
      <c r="N274" s="13" t="s">
        <v>3</v>
      </c>
      <c r="O274" s="13">
        <v>2</v>
      </c>
      <c r="P274" s="13">
        <f>ROUND(Source!ET261,O274)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8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204</v>
      </c>
      <c r="F275" s="13">
        <f>ROUND(Source!R261,O275)</f>
        <v>74.209999999999994</v>
      </c>
      <c r="G275" s="13" t="s">
        <v>401</v>
      </c>
      <c r="H275" s="13" t="s">
        <v>402</v>
      </c>
      <c r="I275" s="13"/>
      <c r="J275" s="13"/>
      <c r="K275" s="13">
        <v>204</v>
      </c>
      <c r="L275" s="13">
        <v>13</v>
      </c>
      <c r="M275" s="13">
        <v>3</v>
      </c>
      <c r="N275" s="13" t="s">
        <v>3</v>
      </c>
      <c r="O275" s="13">
        <v>2</v>
      </c>
      <c r="P275" s="13">
        <f>ROUND(Source!DJ261,O275)</f>
        <v>4181.74</v>
      </c>
      <c r="Q275" s="13"/>
      <c r="R275" s="13"/>
      <c r="S275" s="13"/>
      <c r="T275" s="13"/>
      <c r="U275" s="13"/>
      <c r="V275" s="13"/>
      <c r="W275" s="13">
        <v>74.209999999999994</v>
      </c>
      <c r="X275" s="13">
        <v>1</v>
      </c>
      <c r="Y275" s="13">
        <v>74.209999999999994</v>
      </c>
      <c r="Z275" s="13">
        <v>4181.74</v>
      </c>
      <c r="AA275" s="13">
        <v>1</v>
      </c>
      <c r="AB275" s="13">
        <v>4181.74</v>
      </c>
    </row>
    <row r="276" spans="1:28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205</v>
      </c>
      <c r="F276" s="13">
        <f>ROUND(Source!S261,O276)</f>
        <v>10577.85</v>
      </c>
      <c r="G276" s="13" t="s">
        <v>403</v>
      </c>
      <c r="H276" s="13" t="s">
        <v>404</v>
      </c>
      <c r="I276" s="13"/>
      <c r="J276" s="13"/>
      <c r="K276" s="13">
        <v>205</v>
      </c>
      <c r="L276" s="13">
        <v>14</v>
      </c>
      <c r="M276" s="13">
        <v>3</v>
      </c>
      <c r="N276" s="13" t="s">
        <v>3</v>
      </c>
      <c r="O276" s="13">
        <v>2</v>
      </c>
      <c r="P276" s="13">
        <f>ROUND(Source!DK261,O276)</f>
        <v>596061.85</v>
      </c>
      <c r="Q276" s="13"/>
      <c r="R276" s="13"/>
      <c r="S276" s="13"/>
      <c r="T276" s="13"/>
      <c r="U276" s="13"/>
      <c r="V276" s="13"/>
      <c r="W276" s="13">
        <v>10577.85</v>
      </c>
      <c r="X276" s="13">
        <v>1</v>
      </c>
      <c r="Y276" s="13">
        <v>10577.85</v>
      </c>
      <c r="Z276" s="13">
        <v>596061.85</v>
      </c>
      <c r="AA276" s="13">
        <v>1</v>
      </c>
      <c r="AB276" s="13">
        <v>596061.85</v>
      </c>
    </row>
    <row r="277" spans="1:28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232</v>
      </c>
      <c r="F277" s="13">
        <f>ROUND(Source!BC261,O277)</f>
        <v>0</v>
      </c>
      <c r="G277" s="13" t="s">
        <v>405</v>
      </c>
      <c r="H277" s="13" t="s">
        <v>406</v>
      </c>
      <c r="I277" s="13"/>
      <c r="J277" s="13"/>
      <c r="K277" s="13">
        <v>232</v>
      </c>
      <c r="L277" s="13">
        <v>15</v>
      </c>
      <c r="M277" s="13">
        <v>3</v>
      </c>
      <c r="N277" s="13" t="s">
        <v>3</v>
      </c>
      <c r="O277" s="13">
        <v>2</v>
      </c>
      <c r="P277" s="13">
        <f>ROUND(Source!EU261,O277)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8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214</v>
      </c>
      <c r="F278" s="13">
        <f>ROUND(Source!AS261,O278)</f>
        <v>849093.94</v>
      </c>
      <c r="G278" s="13" t="s">
        <v>407</v>
      </c>
      <c r="H278" s="13" t="s">
        <v>408</v>
      </c>
      <c r="I278" s="13"/>
      <c r="J278" s="13"/>
      <c r="K278" s="13">
        <v>214</v>
      </c>
      <c r="L278" s="13">
        <v>16</v>
      </c>
      <c r="M278" s="13">
        <v>3</v>
      </c>
      <c r="N278" s="13" t="s">
        <v>3</v>
      </c>
      <c r="O278" s="13">
        <v>2</v>
      </c>
      <c r="P278" s="13">
        <f>ROUND(Source!EK261,O278)</f>
        <v>9018621.9900000002</v>
      </c>
      <c r="Q278" s="13"/>
      <c r="R278" s="13"/>
      <c r="S278" s="13"/>
      <c r="T278" s="13"/>
      <c r="U278" s="13"/>
      <c r="V278" s="13"/>
      <c r="W278" s="13">
        <v>849093.94</v>
      </c>
      <c r="X278" s="13">
        <v>1</v>
      </c>
      <c r="Y278" s="13">
        <v>849093.94</v>
      </c>
      <c r="Z278" s="13">
        <v>9018621.9900000002</v>
      </c>
      <c r="AA278" s="13">
        <v>1</v>
      </c>
      <c r="AB278" s="13">
        <v>9018621.9900000002</v>
      </c>
    </row>
    <row r="279" spans="1:28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215</v>
      </c>
      <c r="F279" s="13">
        <f>ROUND(Source!AT261,O279)</f>
        <v>169.35</v>
      </c>
      <c r="G279" s="13" t="s">
        <v>409</v>
      </c>
      <c r="H279" s="13" t="s">
        <v>410</v>
      </c>
      <c r="I279" s="13"/>
      <c r="J279" s="13"/>
      <c r="K279" s="13">
        <v>215</v>
      </c>
      <c r="L279" s="13">
        <v>17</v>
      </c>
      <c r="M279" s="13">
        <v>3</v>
      </c>
      <c r="N279" s="13" t="s">
        <v>3</v>
      </c>
      <c r="O279" s="13">
        <v>2</v>
      </c>
      <c r="P279" s="13">
        <f>ROUND(Source!EL261,O279)</f>
        <v>9459.9599999999991</v>
      </c>
      <c r="Q279" s="13"/>
      <c r="R279" s="13"/>
      <c r="S279" s="13"/>
      <c r="T279" s="13"/>
      <c r="U279" s="13"/>
      <c r="V279" s="13"/>
      <c r="W279" s="13">
        <v>169.35</v>
      </c>
      <c r="X279" s="13">
        <v>1</v>
      </c>
      <c r="Y279" s="13">
        <v>169.35</v>
      </c>
      <c r="Z279" s="13">
        <v>9459.9599999999991</v>
      </c>
      <c r="AA279" s="13">
        <v>1</v>
      </c>
      <c r="AB279" s="13">
        <v>9459.9599999999991</v>
      </c>
    </row>
    <row r="280" spans="1:28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217</v>
      </c>
      <c r="F280" s="13">
        <f>ROUND(Source!AU261,O280)</f>
        <v>0</v>
      </c>
      <c r="G280" s="13" t="s">
        <v>411</v>
      </c>
      <c r="H280" s="13" t="s">
        <v>412</v>
      </c>
      <c r="I280" s="13"/>
      <c r="J280" s="13"/>
      <c r="K280" s="13">
        <v>217</v>
      </c>
      <c r="L280" s="13">
        <v>18</v>
      </c>
      <c r="M280" s="13">
        <v>3</v>
      </c>
      <c r="N280" s="13" t="s">
        <v>3</v>
      </c>
      <c r="O280" s="13">
        <v>2</v>
      </c>
      <c r="P280" s="13">
        <f>ROUND(Source!EM261,O280)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8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230</v>
      </c>
      <c r="F281" s="13">
        <f>ROUND(Source!BA261,O281)</f>
        <v>0</v>
      </c>
      <c r="G281" s="13" t="s">
        <v>413</v>
      </c>
      <c r="H281" s="13" t="s">
        <v>414</v>
      </c>
      <c r="I281" s="13"/>
      <c r="J281" s="13"/>
      <c r="K281" s="13">
        <v>230</v>
      </c>
      <c r="L281" s="13">
        <v>19</v>
      </c>
      <c r="M281" s="13">
        <v>3</v>
      </c>
      <c r="N281" s="13" t="s">
        <v>3</v>
      </c>
      <c r="O281" s="13">
        <v>2</v>
      </c>
      <c r="P281" s="13">
        <f>ROUND(Source!ES261,O281)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28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206</v>
      </c>
      <c r="F282" s="13">
        <f>ROUND(Source!T261,O282)</f>
        <v>0</v>
      </c>
      <c r="G282" s="13" t="s">
        <v>415</v>
      </c>
      <c r="H282" s="13" t="s">
        <v>416</v>
      </c>
      <c r="I282" s="13"/>
      <c r="J282" s="13"/>
      <c r="K282" s="13">
        <v>206</v>
      </c>
      <c r="L282" s="13">
        <v>20</v>
      </c>
      <c r="M282" s="13">
        <v>3</v>
      </c>
      <c r="N282" s="13" t="s">
        <v>3</v>
      </c>
      <c r="O282" s="13">
        <v>2</v>
      </c>
      <c r="P282" s="13">
        <f>ROUND(Source!DL261,O282)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28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207</v>
      </c>
      <c r="F283" s="13">
        <f>Source!U261</f>
        <v>873.42103561559998</v>
      </c>
      <c r="G283" s="13" t="s">
        <v>417</v>
      </c>
      <c r="H283" s="13" t="s">
        <v>418</v>
      </c>
      <c r="I283" s="13"/>
      <c r="J283" s="13"/>
      <c r="K283" s="13">
        <v>207</v>
      </c>
      <c r="L283" s="13">
        <v>21</v>
      </c>
      <c r="M283" s="13">
        <v>3</v>
      </c>
      <c r="N283" s="13" t="s">
        <v>3</v>
      </c>
      <c r="O283" s="13">
        <v>-1</v>
      </c>
      <c r="P283" s="13">
        <f>Source!DM261</f>
        <v>873.42103561559998</v>
      </c>
      <c r="Q283" s="13"/>
      <c r="R283" s="13"/>
      <c r="S283" s="13"/>
      <c r="T283" s="13"/>
      <c r="U283" s="13"/>
      <c r="V283" s="13"/>
      <c r="W283" s="13">
        <v>873.42103561560009</v>
      </c>
      <c r="X283" s="13">
        <v>1</v>
      </c>
      <c r="Y283" s="13">
        <v>873.42103561560009</v>
      </c>
      <c r="Z283" s="13">
        <v>873.42103561560009</v>
      </c>
      <c r="AA283" s="13">
        <v>1</v>
      </c>
      <c r="AB283" s="13">
        <v>873.42103561560009</v>
      </c>
    </row>
    <row r="284" spans="1:28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208</v>
      </c>
      <c r="F284" s="13">
        <f>Source!V261</f>
        <v>0</v>
      </c>
      <c r="G284" s="13" t="s">
        <v>419</v>
      </c>
      <c r="H284" s="13" t="s">
        <v>420</v>
      </c>
      <c r="I284" s="13"/>
      <c r="J284" s="13"/>
      <c r="K284" s="13">
        <v>208</v>
      </c>
      <c r="L284" s="13">
        <v>22</v>
      </c>
      <c r="M284" s="13">
        <v>3</v>
      </c>
      <c r="N284" s="13" t="s">
        <v>3</v>
      </c>
      <c r="O284" s="13">
        <v>-1</v>
      </c>
      <c r="P284" s="13">
        <f>Source!DN261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8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209</v>
      </c>
      <c r="F285" s="13">
        <f>ROUND(Source!W261,O285)</f>
        <v>0</v>
      </c>
      <c r="G285" s="13" t="s">
        <v>421</v>
      </c>
      <c r="H285" s="13" t="s">
        <v>422</v>
      </c>
      <c r="I285" s="13"/>
      <c r="J285" s="13"/>
      <c r="K285" s="13">
        <v>209</v>
      </c>
      <c r="L285" s="13">
        <v>23</v>
      </c>
      <c r="M285" s="13">
        <v>3</v>
      </c>
      <c r="N285" s="13" t="s">
        <v>3</v>
      </c>
      <c r="O285" s="13">
        <v>2</v>
      </c>
      <c r="P285" s="13">
        <f>ROUND(Source!DO261,O285)</f>
        <v>0</v>
      </c>
      <c r="Q285" s="13"/>
      <c r="R285" s="13"/>
      <c r="S285" s="13"/>
      <c r="T285" s="13"/>
      <c r="U285" s="13"/>
      <c r="V285" s="13"/>
      <c r="W285" s="13">
        <v>0</v>
      </c>
      <c r="X285" s="13">
        <v>1</v>
      </c>
      <c r="Y285" s="13">
        <v>0</v>
      </c>
      <c r="Z285" s="13">
        <v>0</v>
      </c>
      <c r="AA285" s="13">
        <v>1</v>
      </c>
      <c r="AB285" s="13">
        <v>0</v>
      </c>
    </row>
    <row r="286" spans="1:28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233</v>
      </c>
      <c r="F286" s="13">
        <f>ROUND(Source!BD261,O286)</f>
        <v>0</v>
      </c>
      <c r="G286" s="13" t="s">
        <v>423</v>
      </c>
      <c r="H286" s="13" t="s">
        <v>424</v>
      </c>
      <c r="I286" s="13"/>
      <c r="J286" s="13"/>
      <c r="K286" s="13">
        <v>233</v>
      </c>
      <c r="L286" s="13">
        <v>24</v>
      </c>
      <c r="M286" s="13">
        <v>3</v>
      </c>
      <c r="N286" s="13" t="s">
        <v>3</v>
      </c>
      <c r="O286" s="13">
        <v>2</v>
      </c>
      <c r="P286" s="13">
        <f>ROUND(Source!EV261,O286)</f>
        <v>0</v>
      </c>
      <c r="Q286" s="13"/>
      <c r="R286" s="13"/>
      <c r="S286" s="13"/>
      <c r="T286" s="13"/>
      <c r="U286" s="13"/>
      <c r="V286" s="13"/>
      <c r="W286" s="13">
        <v>0</v>
      </c>
      <c r="X286" s="13">
        <v>1</v>
      </c>
      <c r="Y286" s="13">
        <v>0</v>
      </c>
      <c r="Z286" s="13">
        <v>0</v>
      </c>
      <c r="AA286" s="13">
        <v>1</v>
      </c>
      <c r="AB286" s="13">
        <v>0</v>
      </c>
    </row>
    <row r="287" spans="1:28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210</v>
      </c>
      <c r="F287" s="13">
        <f>ROUND(Source!X261,O287)</f>
        <v>11602.64</v>
      </c>
      <c r="G287" s="13" t="s">
        <v>425</v>
      </c>
      <c r="H287" s="13" t="s">
        <v>426</v>
      </c>
      <c r="I287" s="13"/>
      <c r="J287" s="13"/>
      <c r="K287" s="13">
        <v>210</v>
      </c>
      <c r="L287" s="13">
        <v>25</v>
      </c>
      <c r="M287" s="13">
        <v>3</v>
      </c>
      <c r="N287" s="13" t="s">
        <v>3</v>
      </c>
      <c r="O287" s="13">
        <v>2</v>
      </c>
      <c r="P287" s="13">
        <f>ROUND(Source!DP261,O287)</f>
        <v>653808.61</v>
      </c>
      <c r="Q287" s="13"/>
      <c r="R287" s="13"/>
      <c r="S287" s="13"/>
      <c r="T287" s="13"/>
      <c r="U287" s="13"/>
      <c r="V287" s="13"/>
      <c r="W287" s="13">
        <v>11602.64</v>
      </c>
      <c r="X287" s="13">
        <v>1</v>
      </c>
      <c r="Y287" s="13">
        <v>11602.64</v>
      </c>
      <c r="Z287" s="13">
        <v>653808.61</v>
      </c>
      <c r="AA287" s="13">
        <v>1</v>
      </c>
      <c r="AB287" s="13">
        <v>653808.61</v>
      </c>
    </row>
    <row r="288" spans="1:28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211</v>
      </c>
      <c r="F288" s="13">
        <f>ROUND(Source!Y261,O288)</f>
        <v>6491.01</v>
      </c>
      <c r="G288" s="13" t="s">
        <v>427</v>
      </c>
      <c r="H288" s="13" t="s">
        <v>428</v>
      </c>
      <c r="I288" s="13"/>
      <c r="J288" s="13"/>
      <c r="K288" s="13">
        <v>211</v>
      </c>
      <c r="L288" s="13">
        <v>26</v>
      </c>
      <c r="M288" s="13">
        <v>3</v>
      </c>
      <c r="N288" s="13" t="s">
        <v>3</v>
      </c>
      <c r="O288" s="13">
        <v>2</v>
      </c>
      <c r="P288" s="13">
        <f>ROUND(Source!DQ261,O288)</f>
        <v>365767.81</v>
      </c>
      <c r="Q288" s="13"/>
      <c r="R288" s="13"/>
      <c r="S288" s="13"/>
      <c r="T288" s="13"/>
      <c r="U288" s="13"/>
      <c r="V288" s="13"/>
      <c r="W288" s="13">
        <v>6491.01</v>
      </c>
      <c r="X288" s="13">
        <v>1</v>
      </c>
      <c r="Y288" s="13">
        <v>6491.01</v>
      </c>
      <c r="Z288" s="13">
        <v>365767.81</v>
      </c>
      <c r="AA288" s="13">
        <v>1</v>
      </c>
      <c r="AB288" s="13">
        <v>365767.81</v>
      </c>
    </row>
    <row r="289" spans="1:255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224</v>
      </c>
      <c r="F289" s="13">
        <f>ROUND(Source!AR261,O289)</f>
        <v>850400.96</v>
      </c>
      <c r="G289" s="13" t="s">
        <v>429</v>
      </c>
      <c r="H289" s="13" t="s">
        <v>430</v>
      </c>
      <c r="I289" s="13"/>
      <c r="J289" s="13"/>
      <c r="K289" s="13">
        <v>224</v>
      </c>
      <c r="L289" s="13">
        <v>27</v>
      </c>
      <c r="M289" s="13">
        <v>3</v>
      </c>
      <c r="N289" s="13" t="s">
        <v>3</v>
      </c>
      <c r="O289" s="13">
        <v>2</v>
      </c>
      <c r="P289" s="13">
        <f>ROUND(Source!EJ261,O289)</f>
        <v>9035146.8800000008</v>
      </c>
      <c r="Q289" s="13"/>
      <c r="R289" s="13"/>
      <c r="S289" s="13"/>
      <c r="T289" s="13"/>
      <c r="U289" s="13"/>
      <c r="V289" s="13"/>
      <c r="W289" s="13">
        <v>850400.96</v>
      </c>
      <c r="X289" s="13">
        <v>1</v>
      </c>
      <c r="Y289" s="13">
        <v>850400.96</v>
      </c>
      <c r="Z289" s="13">
        <v>9035146.8800000008</v>
      </c>
      <c r="AA289" s="13">
        <v>1</v>
      </c>
      <c r="AB289" s="13">
        <v>9035146.8800000008</v>
      </c>
    </row>
    <row r="291" spans="1:255" ht="13" x14ac:dyDescent="0.3">
      <c r="A291" s="10">
        <v>4</v>
      </c>
      <c r="B291" s="10">
        <v>1</v>
      </c>
      <c r="C291" s="10"/>
      <c r="D291" s="10">
        <f>ROW(A392)</f>
        <v>392</v>
      </c>
      <c r="E291" s="10"/>
      <c r="F291" s="10" t="s">
        <v>18</v>
      </c>
      <c r="G291" s="10" t="s">
        <v>431</v>
      </c>
      <c r="H291" s="10" t="s">
        <v>3</v>
      </c>
      <c r="I291" s="10">
        <v>0</v>
      </c>
      <c r="J291" s="10"/>
      <c r="K291" s="10">
        <v>0</v>
      </c>
      <c r="L291" s="10"/>
      <c r="M291" s="10" t="s">
        <v>3</v>
      </c>
      <c r="N291" s="10"/>
      <c r="O291" s="10"/>
      <c r="P291" s="10"/>
      <c r="Q291" s="10"/>
      <c r="R291" s="10"/>
      <c r="S291" s="10">
        <v>0</v>
      </c>
      <c r="T291" s="10">
        <v>0</v>
      </c>
      <c r="U291" s="10" t="s">
        <v>3</v>
      </c>
      <c r="V291" s="10">
        <v>2</v>
      </c>
      <c r="W291" s="10"/>
      <c r="X291" s="10"/>
      <c r="Y291" s="10"/>
      <c r="Z291" s="10"/>
      <c r="AA291" s="10"/>
      <c r="AB291" s="10" t="s">
        <v>3</v>
      </c>
      <c r="AC291" s="10" t="s">
        <v>3</v>
      </c>
      <c r="AD291" s="10" t="s">
        <v>3</v>
      </c>
      <c r="AE291" s="10" t="s">
        <v>3</v>
      </c>
      <c r="AF291" s="10" t="s">
        <v>3</v>
      </c>
      <c r="AG291" s="10" t="s">
        <v>3</v>
      </c>
      <c r="AH291" s="10"/>
      <c r="AI291" s="10"/>
      <c r="AJ291" s="10"/>
      <c r="AK291" s="10"/>
      <c r="AL291" s="10"/>
      <c r="AM291" s="10"/>
      <c r="AN291" s="10"/>
      <c r="AO291" s="10"/>
      <c r="AP291" s="10" t="s">
        <v>3</v>
      </c>
      <c r="AQ291" s="10" t="s">
        <v>3</v>
      </c>
      <c r="AR291" s="10" t="s">
        <v>3</v>
      </c>
      <c r="AS291" s="10"/>
      <c r="AT291" s="10"/>
      <c r="AU291" s="10"/>
      <c r="AV291" s="10"/>
      <c r="AW291" s="10"/>
      <c r="AX291" s="10"/>
      <c r="AY291" s="10"/>
      <c r="AZ291" s="10" t="s">
        <v>3</v>
      </c>
      <c r="BA291" s="10"/>
      <c r="BB291" s="10" t="s">
        <v>3</v>
      </c>
      <c r="BC291" s="10" t="s">
        <v>3</v>
      </c>
      <c r="BD291" s="10" t="s">
        <v>3</v>
      </c>
      <c r="BE291" s="10" t="s">
        <v>3</v>
      </c>
      <c r="BF291" s="10" t="s">
        <v>3</v>
      </c>
      <c r="BG291" s="10" t="s">
        <v>3</v>
      </c>
      <c r="BH291" s="10" t="s">
        <v>3</v>
      </c>
      <c r="BI291" s="10" t="s">
        <v>3</v>
      </c>
      <c r="BJ291" s="10" t="s">
        <v>3</v>
      </c>
      <c r="BK291" s="10" t="s">
        <v>3</v>
      </c>
      <c r="BL291" s="10" t="s">
        <v>3</v>
      </c>
      <c r="BM291" s="10" t="s">
        <v>3</v>
      </c>
      <c r="BN291" s="10" t="s">
        <v>3</v>
      </c>
      <c r="BO291" s="10" t="s">
        <v>3</v>
      </c>
      <c r="BP291" s="10" t="s">
        <v>3</v>
      </c>
      <c r="BQ291" s="10"/>
      <c r="BR291" s="10"/>
      <c r="BS291" s="10"/>
      <c r="BT291" s="10"/>
      <c r="BU291" s="10"/>
      <c r="BV291" s="10"/>
      <c r="BW291" s="10"/>
      <c r="BX291" s="10">
        <v>0</v>
      </c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>
        <v>0</v>
      </c>
    </row>
    <row r="293" spans="1:255" ht="13" x14ac:dyDescent="0.3">
      <c r="A293" s="11">
        <v>52</v>
      </c>
      <c r="B293" s="11">
        <f t="shared" ref="B293:G293" si="283">B392</f>
        <v>1</v>
      </c>
      <c r="C293" s="11">
        <f t="shared" si="283"/>
        <v>4</v>
      </c>
      <c r="D293" s="11">
        <f t="shared" si="283"/>
        <v>291</v>
      </c>
      <c r="E293" s="11">
        <f t="shared" si="283"/>
        <v>0</v>
      </c>
      <c r="F293" s="11" t="str">
        <f t="shared" si="283"/>
        <v>Новый раздел</v>
      </c>
      <c r="G293" s="11" t="str">
        <f t="shared" si="283"/>
        <v>Трубопроводы.</v>
      </c>
      <c r="H293" s="11"/>
      <c r="I293" s="11"/>
      <c r="J293" s="11"/>
      <c r="K293" s="11"/>
      <c r="L293" s="11"/>
      <c r="M293" s="11"/>
      <c r="N293" s="11"/>
      <c r="O293" s="11">
        <f t="shared" ref="O293:AT293" si="284">O392</f>
        <v>403015.59</v>
      </c>
      <c r="P293" s="11">
        <f t="shared" si="284"/>
        <v>354994.45</v>
      </c>
      <c r="Q293" s="11">
        <f t="shared" si="284"/>
        <v>3687.01</v>
      </c>
      <c r="R293" s="11">
        <f t="shared" si="284"/>
        <v>452.95</v>
      </c>
      <c r="S293" s="11">
        <f t="shared" si="284"/>
        <v>44334.13</v>
      </c>
      <c r="T293" s="11">
        <f t="shared" si="284"/>
        <v>0</v>
      </c>
      <c r="U293" s="11">
        <f t="shared" si="284"/>
        <v>3397.1556018743986</v>
      </c>
      <c r="V293" s="11">
        <f t="shared" si="284"/>
        <v>0</v>
      </c>
      <c r="W293" s="11">
        <f t="shared" si="284"/>
        <v>0</v>
      </c>
      <c r="X293" s="11">
        <f t="shared" si="284"/>
        <v>45007.77</v>
      </c>
      <c r="Y293" s="11">
        <f t="shared" si="284"/>
        <v>24854.33</v>
      </c>
      <c r="Z293" s="11">
        <f t="shared" si="284"/>
        <v>0</v>
      </c>
      <c r="AA293" s="11">
        <f t="shared" si="284"/>
        <v>0</v>
      </c>
      <c r="AB293" s="11">
        <f t="shared" si="284"/>
        <v>403015.59</v>
      </c>
      <c r="AC293" s="11">
        <f t="shared" si="284"/>
        <v>354994.45</v>
      </c>
      <c r="AD293" s="11">
        <f t="shared" si="284"/>
        <v>3687.01</v>
      </c>
      <c r="AE293" s="11">
        <f t="shared" si="284"/>
        <v>452.95</v>
      </c>
      <c r="AF293" s="11">
        <f t="shared" si="284"/>
        <v>44334.13</v>
      </c>
      <c r="AG293" s="11">
        <f t="shared" si="284"/>
        <v>0</v>
      </c>
      <c r="AH293" s="11">
        <f t="shared" si="284"/>
        <v>3397.1556018743986</v>
      </c>
      <c r="AI293" s="11">
        <f t="shared" si="284"/>
        <v>0</v>
      </c>
      <c r="AJ293" s="11">
        <f t="shared" si="284"/>
        <v>0</v>
      </c>
      <c r="AK293" s="11">
        <f t="shared" si="284"/>
        <v>45007.77</v>
      </c>
      <c r="AL293" s="11">
        <f t="shared" si="284"/>
        <v>24854.33</v>
      </c>
      <c r="AM293" s="11">
        <f t="shared" si="284"/>
        <v>0</v>
      </c>
      <c r="AN293" s="11">
        <f t="shared" si="284"/>
        <v>0</v>
      </c>
      <c r="AO293" s="11">
        <f t="shared" si="284"/>
        <v>0</v>
      </c>
      <c r="AP293" s="11">
        <f t="shared" si="284"/>
        <v>0</v>
      </c>
      <c r="AQ293" s="11">
        <f t="shared" si="284"/>
        <v>0</v>
      </c>
      <c r="AR293" s="11">
        <f t="shared" si="284"/>
        <v>472877.69</v>
      </c>
      <c r="AS293" s="11">
        <f t="shared" si="284"/>
        <v>472877.69</v>
      </c>
      <c r="AT293" s="11">
        <f t="shared" si="284"/>
        <v>0</v>
      </c>
      <c r="AU293" s="11">
        <f t="shared" ref="AU293:BZ293" si="285">AU392</f>
        <v>0</v>
      </c>
      <c r="AV293" s="11">
        <f t="shared" si="285"/>
        <v>354994.45</v>
      </c>
      <c r="AW293" s="11">
        <f t="shared" si="285"/>
        <v>354994.45</v>
      </c>
      <c r="AX293" s="11">
        <f t="shared" si="285"/>
        <v>0</v>
      </c>
      <c r="AY293" s="11">
        <f t="shared" si="285"/>
        <v>354994.45</v>
      </c>
      <c r="AZ293" s="11">
        <f t="shared" si="285"/>
        <v>0</v>
      </c>
      <c r="BA293" s="11">
        <f t="shared" si="285"/>
        <v>0</v>
      </c>
      <c r="BB293" s="11">
        <f t="shared" si="285"/>
        <v>0</v>
      </c>
      <c r="BC293" s="11">
        <f t="shared" si="285"/>
        <v>0</v>
      </c>
      <c r="BD293" s="11">
        <f t="shared" si="285"/>
        <v>0</v>
      </c>
      <c r="BE293" s="11">
        <f t="shared" si="285"/>
        <v>0</v>
      </c>
      <c r="BF293" s="11">
        <f t="shared" si="285"/>
        <v>0</v>
      </c>
      <c r="BG293" s="11">
        <f t="shared" si="285"/>
        <v>0</v>
      </c>
      <c r="BH293" s="11">
        <f t="shared" si="285"/>
        <v>0</v>
      </c>
      <c r="BI293" s="11">
        <f t="shared" si="285"/>
        <v>0</v>
      </c>
      <c r="BJ293" s="11">
        <f t="shared" si="285"/>
        <v>0</v>
      </c>
      <c r="BK293" s="11">
        <f t="shared" si="285"/>
        <v>0</v>
      </c>
      <c r="BL293" s="11">
        <f t="shared" si="285"/>
        <v>0</v>
      </c>
      <c r="BM293" s="11">
        <f t="shared" si="285"/>
        <v>0</v>
      </c>
      <c r="BN293" s="11">
        <f t="shared" si="285"/>
        <v>0</v>
      </c>
      <c r="BO293" s="11">
        <f t="shared" si="285"/>
        <v>0</v>
      </c>
      <c r="BP293" s="11">
        <f t="shared" si="285"/>
        <v>0</v>
      </c>
      <c r="BQ293" s="11">
        <f t="shared" si="285"/>
        <v>0</v>
      </c>
      <c r="BR293" s="11">
        <f t="shared" si="285"/>
        <v>0</v>
      </c>
      <c r="BS293" s="11">
        <f t="shared" si="285"/>
        <v>0</v>
      </c>
      <c r="BT293" s="11">
        <f t="shared" si="285"/>
        <v>0</v>
      </c>
      <c r="BU293" s="11">
        <f t="shared" si="285"/>
        <v>0</v>
      </c>
      <c r="BV293" s="11">
        <f t="shared" si="285"/>
        <v>0</v>
      </c>
      <c r="BW293" s="11">
        <f t="shared" si="285"/>
        <v>0</v>
      </c>
      <c r="BX293" s="11">
        <f t="shared" si="285"/>
        <v>0</v>
      </c>
      <c r="BY293" s="11">
        <f t="shared" si="285"/>
        <v>0</v>
      </c>
      <c r="BZ293" s="11">
        <f t="shared" si="285"/>
        <v>0</v>
      </c>
      <c r="CA293" s="11">
        <f t="shared" ref="CA293:DF293" si="286">CA392</f>
        <v>472877.69</v>
      </c>
      <c r="CB293" s="11">
        <f t="shared" si="286"/>
        <v>472877.69</v>
      </c>
      <c r="CC293" s="11">
        <f t="shared" si="286"/>
        <v>0</v>
      </c>
      <c r="CD293" s="11">
        <f t="shared" si="286"/>
        <v>0</v>
      </c>
      <c r="CE293" s="11">
        <f t="shared" si="286"/>
        <v>354994.45</v>
      </c>
      <c r="CF293" s="11">
        <f t="shared" si="286"/>
        <v>354994.45</v>
      </c>
      <c r="CG293" s="11">
        <f t="shared" si="286"/>
        <v>0</v>
      </c>
      <c r="CH293" s="11">
        <f t="shared" si="286"/>
        <v>354994.45</v>
      </c>
      <c r="CI293" s="11">
        <f t="shared" si="286"/>
        <v>0</v>
      </c>
      <c r="CJ293" s="11">
        <f t="shared" si="286"/>
        <v>0</v>
      </c>
      <c r="CK293" s="11">
        <f t="shared" si="286"/>
        <v>0</v>
      </c>
      <c r="CL293" s="11">
        <f t="shared" si="286"/>
        <v>0</v>
      </c>
      <c r="CM293" s="11">
        <f t="shared" si="286"/>
        <v>0</v>
      </c>
      <c r="CN293" s="11">
        <f t="shared" si="286"/>
        <v>0</v>
      </c>
      <c r="CO293" s="11">
        <f t="shared" si="286"/>
        <v>0</v>
      </c>
      <c r="CP293" s="11">
        <f t="shared" si="286"/>
        <v>0</v>
      </c>
      <c r="CQ293" s="11">
        <f t="shared" si="286"/>
        <v>0</v>
      </c>
      <c r="CR293" s="11">
        <f t="shared" si="286"/>
        <v>0</v>
      </c>
      <c r="CS293" s="11">
        <f t="shared" si="286"/>
        <v>0</v>
      </c>
      <c r="CT293" s="11">
        <f t="shared" si="286"/>
        <v>0</v>
      </c>
      <c r="CU293" s="11">
        <f t="shared" si="286"/>
        <v>0</v>
      </c>
      <c r="CV293" s="11">
        <f t="shared" si="286"/>
        <v>0</v>
      </c>
      <c r="CW293" s="11">
        <f t="shared" si="286"/>
        <v>0</v>
      </c>
      <c r="CX293" s="11">
        <f t="shared" si="286"/>
        <v>0</v>
      </c>
      <c r="CY293" s="11">
        <f t="shared" si="286"/>
        <v>0</v>
      </c>
      <c r="CZ293" s="11">
        <f t="shared" si="286"/>
        <v>0</v>
      </c>
      <c r="DA293" s="11">
        <f t="shared" si="286"/>
        <v>0</v>
      </c>
      <c r="DB293" s="11">
        <f t="shared" si="286"/>
        <v>0</v>
      </c>
      <c r="DC293" s="11">
        <f t="shared" si="286"/>
        <v>0</v>
      </c>
      <c r="DD293" s="11">
        <f t="shared" si="286"/>
        <v>0</v>
      </c>
      <c r="DE293" s="11">
        <f t="shared" si="286"/>
        <v>0</v>
      </c>
      <c r="DF293" s="11">
        <f t="shared" si="286"/>
        <v>0</v>
      </c>
      <c r="DG293" s="12">
        <f t="shared" ref="DG293:EL293" si="287">DG392</f>
        <v>5983031.7699999996</v>
      </c>
      <c r="DH293" s="12">
        <f t="shared" si="287"/>
        <v>3425978.82</v>
      </c>
      <c r="DI293" s="12">
        <f t="shared" si="287"/>
        <v>58824.71</v>
      </c>
      <c r="DJ293" s="12">
        <f t="shared" si="287"/>
        <v>25523.74</v>
      </c>
      <c r="DK293" s="12">
        <f t="shared" si="287"/>
        <v>2498228.2400000002</v>
      </c>
      <c r="DL293" s="12">
        <f t="shared" si="287"/>
        <v>0</v>
      </c>
      <c r="DM293" s="12">
        <f t="shared" si="287"/>
        <v>3397.1556018743986</v>
      </c>
      <c r="DN293" s="12">
        <f t="shared" si="287"/>
        <v>0</v>
      </c>
      <c r="DO293" s="12">
        <f t="shared" si="287"/>
        <v>0</v>
      </c>
      <c r="DP293" s="12">
        <f t="shared" si="287"/>
        <v>2536187.62</v>
      </c>
      <c r="DQ293" s="12">
        <f t="shared" si="287"/>
        <v>1400541.46</v>
      </c>
      <c r="DR293" s="12">
        <f t="shared" si="287"/>
        <v>0</v>
      </c>
      <c r="DS293" s="12">
        <f t="shared" si="287"/>
        <v>0</v>
      </c>
      <c r="DT293" s="12">
        <f t="shared" si="287"/>
        <v>5983031.7699999996</v>
      </c>
      <c r="DU293" s="12">
        <f t="shared" si="287"/>
        <v>3425978.82</v>
      </c>
      <c r="DV293" s="12">
        <f t="shared" si="287"/>
        <v>58824.71</v>
      </c>
      <c r="DW293" s="12">
        <f t="shared" si="287"/>
        <v>25523.74</v>
      </c>
      <c r="DX293" s="12">
        <f t="shared" si="287"/>
        <v>2498228.2400000002</v>
      </c>
      <c r="DY293" s="12">
        <f t="shared" si="287"/>
        <v>0</v>
      </c>
      <c r="DZ293" s="12">
        <f t="shared" si="287"/>
        <v>3397.1556018743986</v>
      </c>
      <c r="EA293" s="12">
        <f t="shared" si="287"/>
        <v>0</v>
      </c>
      <c r="EB293" s="12">
        <f t="shared" si="287"/>
        <v>0</v>
      </c>
      <c r="EC293" s="12">
        <f t="shared" si="287"/>
        <v>2536187.62</v>
      </c>
      <c r="ED293" s="12">
        <f t="shared" si="287"/>
        <v>1400541.46</v>
      </c>
      <c r="EE293" s="12">
        <f t="shared" si="287"/>
        <v>0</v>
      </c>
      <c r="EF293" s="12">
        <f t="shared" si="287"/>
        <v>0</v>
      </c>
      <c r="EG293" s="12">
        <f t="shared" si="287"/>
        <v>0</v>
      </c>
      <c r="EH293" s="12">
        <f t="shared" si="287"/>
        <v>0</v>
      </c>
      <c r="EI293" s="12">
        <f t="shared" si="287"/>
        <v>0</v>
      </c>
      <c r="EJ293" s="12">
        <f t="shared" si="287"/>
        <v>9919760.8499999996</v>
      </c>
      <c r="EK293" s="12">
        <f t="shared" si="287"/>
        <v>9919760.8499999996</v>
      </c>
      <c r="EL293" s="12">
        <f t="shared" si="287"/>
        <v>0</v>
      </c>
      <c r="EM293" s="12">
        <f t="shared" ref="EM293:FR293" si="288">EM392</f>
        <v>0</v>
      </c>
      <c r="EN293" s="12">
        <f t="shared" si="288"/>
        <v>3425978.82</v>
      </c>
      <c r="EO293" s="12">
        <f t="shared" si="288"/>
        <v>3425978.82</v>
      </c>
      <c r="EP293" s="12">
        <f t="shared" si="288"/>
        <v>0</v>
      </c>
      <c r="EQ293" s="12">
        <f t="shared" si="288"/>
        <v>3425978.82</v>
      </c>
      <c r="ER293" s="12">
        <f t="shared" si="288"/>
        <v>0</v>
      </c>
      <c r="ES293" s="12">
        <f t="shared" si="288"/>
        <v>0</v>
      </c>
      <c r="ET293" s="12">
        <f t="shared" si="288"/>
        <v>0</v>
      </c>
      <c r="EU293" s="12">
        <f t="shared" si="288"/>
        <v>0</v>
      </c>
      <c r="EV293" s="12">
        <f t="shared" si="288"/>
        <v>0</v>
      </c>
      <c r="EW293" s="12">
        <f t="shared" si="288"/>
        <v>0</v>
      </c>
      <c r="EX293" s="12">
        <f t="shared" si="288"/>
        <v>0</v>
      </c>
      <c r="EY293" s="12">
        <f t="shared" si="288"/>
        <v>0</v>
      </c>
      <c r="EZ293" s="12">
        <f t="shared" si="288"/>
        <v>0</v>
      </c>
      <c r="FA293" s="12">
        <f t="shared" si="288"/>
        <v>0</v>
      </c>
      <c r="FB293" s="12">
        <f t="shared" si="288"/>
        <v>0</v>
      </c>
      <c r="FC293" s="12">
        <f t="shared" si="288"/>
        <v>0</v>
      </c>
      <c r="FD293" s="12">
        <f t="shared" si="288"/>
        <v>0</v>
      </c>
      <c r="FE293" s="12">
        <f t="shared" si="288"/>
        <v>0</v>
      </c>
      <c r="FF293" s="12">
        <f t="shared" si="288"/>
        <v>0</v>
      </c>
      <c r="FG293" s="12">
        <f t="shared" si="288"/>
        <v>0</v>
      </c>
      <c r="FH293" s="12">
        <f t="shared" si="288"/>
        <v>0</v>
      </c>
      <c r="FI293" s="12">
        <f t="shared" si="288"/>
        <v>0</v>
      </c>
      <c r="FJ293" s="12">
        <f t="shared" si="288"/>
        <v>0</v>
      </c>
      <c r="FK293" s="12">
        <f t="shared" si="288"/>
        <v>0</v>
      </c>
      <c r="FL293" s="12">
        <f t="shared" si="288"/>
        <v>0</v>
      </c>
      <c r="FM293" s="12">
        <f t="shared" si="288"/>
        <v>0</v>
      </c>
      <c r="FN293" s="12">
        <f t="shared" si="288"/>
        <v>0</v>
      </c>
      <c r="FO293" s="12">
        <f t="shared" si="288"/>
        <v>0</v>
      </c>
      <c r="FP293" s="12">
        <f t="shared" si="288"/>
        <v>0</v>
      </c>
      <c r="FQ293" s="12">
        <f t="shared" si="288"/>
        <v>0</v>
      </c>
      <c r="FR293" s="12">
        <f t="shared" si="288"/>
        <v>0</v>
      </c>
      <c r="FS293" s="12">
        <f t="shared" ref="FS293:GX293" si="289">FS392</f>
        <v>9919760.8499999996</v>
      </c>
      <c r="FT293" s="12">
        <f t="shared" si="289"/>
        <v>9919760.8499999996</v>
      </c>
      <c r="FU293" s="12">
        <f t="shared" si="289"/>
        <v>0</v>
      </c>
      <c r="FV293" s="12">
        <f t="shared" si="289"/>
        <v>0</v>
      </c>
      <c r="FW293" s="12">
        <f t="shared" si="289"/>
        <v>3425978.82</v>
      </c>
      <c r="FX293" s="12">
        <f t="shared" si="289"/>
        <v>3425978.82</v>
      </c>
      <c r="FY293" s="12">
        <f t="shared" si="289"/>
        <v>0</v>
      </c>
      <c r="FZ293" s="12">
        <f t="shared" si="289"/>
        <v>3425978.82</v>
      </c>
      <c r="GA293" s="12">
        <f t="shared" si="289"/>
        <v>0</v>
      </c>
      <c r="GB293" s="12">
        <f t="shared" si="289"/>
        <v>0</v>
      </c>
      <c r="GC293" s="12">
        <f t="shared" si="289"/>
        <v>0</v>
      </c>
      <c r="GD293" s="12">
        <f t="shared" si="289"/>
        <v>0</v>
      </c>
      <c r="GE293" s="12">
        <f t="shared" si="289"/>
        <v>0</v>
      </c>
      <c r="GF293" s="12">
        <f t="shared" si="289"/>
        <v>0</v>
      </c>
      <c r="GG293" s="12">
        <f t="shared" si="289"/>
        <v>0</v>
      </c>
      <c r="GH293" s="12">
        <f t="shared" si="289"/>
        <v>0</v>
      </c>
      <c r="GI293" s="12">
        <f t="shared" si="289"/>
        <v>0</v>
      </c>
      <c r="GJ293" s="12">
        <f t="shared" si="289"/>
        <v>0</v>
      </c>
      <c r="GK293" s="12">
        <f t="shared" si="289"/>
        <v>0</v>
      </c>
      <c r="GL293" s="12">
        <f t="shared" si="289"/>
        <v>0</v>
      </c>
      <c r="GM293" s="12">
        <f t="shared" si="289"/>
        <v>0</v>
      </c>
      <c r="GN293" s="12">
        <f t="shared" si="289"/>
        <v>0</v>
      </c>
      <c r="GO293" s="12">
        <f t="shared" si="289"/>
        <v>0</v>
      </c>
      <c r="GP293" s="12">
        <f t="shared" si="289"/>
        <v>0</v>
      </c>
      <c r="GQ293" s="12">
        <f t="shared" si="289"/>
        <v>0</v>
      </c>
      <c r="GR293" s="12">
        <f t="shared" si="289"/>
        <v>0</v>
      </c>
      <c r="GS293" s="12">
        <f t="shared" si="289"/>
        <v>0</v>
      </c>
      <c r="GT293" s="12">
        <f t="shared" si="289"/>
        <v>0</v>
      </c>
      <c r="GU293" s="12">
        <f t="shared" si="289"/>
        <v>0</v>
      </c>
      <c r="GV293" s="12">
        <f t="shared" si="289"/>
        <v>0</v>
      </c>
      <c r="GW293" s="12">
        <f t="shared" si="289"/>
        <v>0</v>
      </c>
      <c r="GX293" s="12">
        <f t="shared" si="289"/>
        <v>0</v>
      </c>
    </row>
    <row r="295" spans="1:255" x14ac:dyDescent="0.25">
      <c r="A295" s="2">
        <v>17</v>
      </c>
      <c r="B295" s="2">
        <v>1</v>
      </c>
      <c r="C295" s="2">
        <f>ROW(SmtRes!A466)</f>
        <v>466</v>
      </c>
      <c r="D295" s="2">
        <f>ROW(EtalonRes!A297)</f>
        <v>297</v>
      </c>
      <c r="E295" s="2" t="s">
        <v>432</v>
      </c>
      <c r="F295" s="2" t="s">
        <v>433</v>
      </c>
      <c r="G295" s="2" t="s">
        <v>434</v>
      </c>
      <c r="H295" s="2" t="s">
        <v>435</v>
      </c>
      <c r="I295" s="2">
        <f>ROUND((2500)/100,9)</f>
        <v>25</v>
      </c>
      <c r="J295" s="2">
        <v>0</v>
      </c>
      <c r="K295" s="2">
        <f>ROUND((2500)/100,9)</f>
        <v>25</v>
      </c>
      <c r="L295" s="2"/>
      <c r="M295" s="2"/>
      <c r="N295" s="2"/>
      <c r="O295" s="2">
        <f t="shared" ref="O295:O326" si="290">ROUND(CP295,2)</f>
        <v>16138</v>
      </c>
      <c r="P295" s="2">
        <f t="shared" ref="P295:P326" si="291">ROUND((ROUND((AC295*AW295*I295),2)*BC295),2)</f>
        <v>804.25</v>
      </c>
      <c r="Q295" s="2">
        <f>(ROUND((ROUND(((((ET295*1.25)*1.2))*AV295*I295),2)*BB295),2)+ROUND((ROUND(((AE295-(((EU295*1.25)*1.2)))*AV295*I295),2)*BS295),2))</f>
        <v>1678.52</v>
      </c>
      <c r="R295" s="2">
        <f>(ROUND((ROUND(((((EU295*1.25)*1.2))*AV295*I295),2)*BS295),2)+ROUND((ROUND(((AE295-(((EU295*1.25)*1.2)))*AV295*I295),2)*BS295),2))</f>
        <v>224.07</v>
      </c>
      <c r="S295" s="2">
        <f t="shared" ref="S295:S326" si="292">ROUND((ROUND((AF295*AV295*I295),2)*BA295),2)</f>
        <v>13655.23</v>
      </c>
      <c r="T295" s="2">
        <f t="shared" ref="T295:T326" si="293">ROUND(CU295*I295,2)</f>
        <v>0</v>
      </c>
      <c r="U295" s="2">
        <f t="shared" ref="U295:U326" si="294">CV295*I295</f>
        <v>1093.3015499999997</v>
      </c>
      <c r="V295" s="2">
        <f t="shared" ref="V295:V326" si="295">CW295*I295</f>
        <v>0</v>
      </c>
      <c r="W295" s="2">
        <f t="shared" ref="W295:W326" si="296">ROUND(CX295*I295,2)</f>
        <v>0</v>
      </c>
      <c r="X295" s="2">
        <f>(ROUND((((S295+ROUND((ROUND(((((EU295*1.25)*1.2))*AV295*I295),2)*BS295),2))*AT295)/100),2)+ROUND(((ROUND((ROUND(((AE295-(((EU295*1.25)*1.2)))*AV295*I295),2)*BS295),2)*AT295)/100),2))</f>
        <v>15128.44</v>
      </c>
      <c r="Y295" s="2">
        <f>(ROUND((((S295+ROUND((ROUND(((((EU295*1.25)*1.2))*AV295*I295),2)*BS295),2))*AU295)/100),2)+ROUND(((ROUND((ROUND(((AE295-(((EU295*1.25)*1.2)))*AV295*I295),2)*BS295),2)*AU295)/100),2))</f>
        <v>8466.3700000000008</v>
      </c>
      <c r="Z295" s="2"/>
      <c r="AA295" s="2">
        <v>86551701</v>
      </c>
      <c r="AB295" s="2">
        <f t="shared" ref="AB295:AB326" si="297">ROUND((AC295+AD295+AF295),6)</f>
        <v>607.00599999999997</v>
      </c>
      <c r="AC295" s="2">
        <f>ROUND((((ES295*1)*1)),6)</f>
        <v>32.17</v>
      </c>
      <c r="AD295" s="2">
        <f>ROUND((((((ET295*1.25)*1.2))-(((EU295*1.25)*1.2)))+AE295),6)</f>
        <v>62.924999999999997</v>
      </c>
      <c r="AE295" s="2">
        <f>ROUND((((EU295*1.25)*1.2)),6)</f>
        <v>8.4</v>
      </c>
      <c r="AF295" s="2">
        <f>ROUND((((EV295*1.15)*1.2)),6)</f>
        <v>511.911</v>
      </c>
      <c r="AG295" s="2">
        <f t="shared" ref="AG295:AG326" si="298">ROUND((AP295),6)</f>
        <v>0</v>
      </c>
      <c r="AH295" s="2">
        <f>(((EW295*1.15)*1.2))</f>
        <v>40.98599999999999</v>
      </c>
      <c r="AI295" s="2">
        <f>(((EX295*1.25)*1.2))</f>
        <v>0</v>
      </c>
      <c r="AJ295" s="2">
        <f t="shared" ref="AJ295:AJ326" si="299">(AS295)</f>
        <v>0</v>
      </c>
      <c r="AK295" s="2">
        <v>445.07</v>
      </c>
      <c r="AL295" s="2">
        <v>32.17</v>
      </c>
      <c r="AM295" s="2">
        <v>41.95</v>
      </c>
      <c r="AN295" s="2">
        <v>5.6</v>
      </c>
      <c r="AO295" s="2">
        <v>370.95</v>
      </c>
      <c r="AP295" s="2">
        <v>0</v>
      </c>
      <c r="AQ295" s="2">
        <v>29.7</v>
      </c>
      <c r="AR295" s="2">
        <v>0</v>
      </c>
      <c r="AS295" s="2">
        <v>0</v>
      </c>
      <c r="AT295" s="2">
        <v>109</v>
      </c>
      <c r="AU295" s="2">
        <v>61</v>
      </c>
      <c r="AV295" s="2">
        <v>1.0669999999999999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0</v>
      </c>
      <c r="BI295" s="2">
        <v>1</v>
      </c>
      <c r="BJ295" s="2" t="s">
        <v>436</v>
      </c>
      <c r="BK295" s="2"/>
      <c r="BL295" s="2"/>
      <c r="BM295" s="2">
        <v>21</v>
      </c>
      <c r="BN295" s="2">
        <v>0</v>
      </c>
      <c r="BO295" s="2" t="s">
        <v>433</v>
      </c>
      <c r="BP295" s="2">
        <v>1</v>
      </c>
      <c r="BQ295" s="2">
        <v>30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109</v>
      </c>
      <c r="CA295" s="2">
        <v>61</v>
      </c>
      <c r="CB295" s="2" t="s">
        <v>3</v>
      </c>
      <c r="CC295" s="2"/>
      <c r="CD295" s="2"/>
      <c r="CE295" s="2">
        <v>1566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965</v>
      </c>
      <c r="CO295" s="2">
        <v>0</v>
      </c>
      <c r="CP295" s="2">
        <f t="shared" ref="CP295:CP326" si="300">(P295+Q295+S295)</f>
        <v>16138</v>
      </c>
      <c r="CQ295" s="2">
        <f t="shared" ref="CQ295:CQ326" si="301">ROUND((ROUND((AC295*AW295*1),2)*BC295),2)</f>
        <v>32.17</v>
      </c>
      <c r="CR295" s="2">
        <f>(ROUND((ROUND(((((ET295*1.25)*1.2))*AV295*1),2)*BB295),2)+ROUND((ROUND(((AE295-(((EU295*1.25)*1.2)))*AV295*1),2)*BS295),2))</f>
        <v>67.14</v>
      </c>
      <c r="CS295" s="2">
        <f>(ROUND((ROUND(((((EU295*1.25)*1.2))*AV295*1),2)*BS295),2)+ROUND((ROUND(((AE295-(((EU295*1.25)*1.2)))*AV295*1),2)*BS295),2))</f>
        <v>8.9600000000000009</v>
      </c>
      <c r="CT295" s="2">
        <f t="shared" ref="CT295:CT326" si="302">ROUND((ROUND((AF295*AV295*1),2)*BA295),2)</f>
        <v>546.21</v>
      </c>
      <c r="CU295" s="2">
        <f t="shared" ref="CU295:CU326" si="303">AG295</f>
        <v>0</v>
      </c>
      <c r="CV295" s="2">
        <f t="shared" ref="CV295:CV326" si="304">(AH295*AV295)</f>
        <v>43.732061999999985</v>
      </c>
      <c r="CW295" s="2">
        <f t="shared" ref="CW295:CW326" si="305">AI295</f>
        <v>0</v>
      </c>
      <c r="CX295" s="2">
        <f t="shared" ref="CX295:CX326" si="306">AJ295</f>
        <v>0</v>
      </c>
      <c r="CY295" s="2">
        <f>(ROUND((((S295+ROUND((ROUND(((((EU295*1.25)*1.2))*AV295*1),2)*BS295),2))*AT295)/100),2)+ROUND(((ROUND((ROUND(((AE295-(((EU295*1.25)*1.2)))*AV295*1),2)*BS295),2)*AT295)/100),2))</f>
        <v>14893.97</v>
      </c>
      <c r="CZ295" s="2">
        <f>(ROUND((((S295+ROUND((ROUND(((((EU295*1.25)*1.2))*AV295*1),2)*BS295),2))*AU295)/100),2)+ROUND(((ROUND((ROUND(((AE295-(((EU295*1.25)*1.2)))*AV295*1),2)*BS295),2)*AU295)/100),2))</f>
        <v>8335.16</v>
      </c>
      <c r="DA295" s="2"/>
      <c r="DB295" s="2">
        <v>85</v>
      </c>
      <c r="DC295" s="2" t="s">
        <v>3</v>
      </c>
      <c r="DD295" s="2" t="s">
        <v>360</v>
      </c>
      <c r="DE295" s="2" t="s">
        <v>361</v>
      </c>
      <c r="DF295" s="2" t="s">
        <v>361</v>
      </c>
      <c r="DG295" s="2" t="s">
        <v>362</v>
      </c>
      <c r="DH295" s="2" t="s">
        <v>3</v>
      </c>
      <c r="DI295" s="2" t="s">
        <v>362</v>
      </c>
      <c r="DJ295" s="2" t="s">
        <v>361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1013</v>
      </c>
      <c r="DV295" s="2" t="s">
        <v>435</v>
      </c>
      <c r="DW295" s="2" t="s">
        <v>435</v>
      </c>
      <c r="DX295" s="2">
        <v>1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85635393</v>
      </c>
      <c r="EF295" s="2">
        <v>30</v>
      </c>
      <c r="EG295" s="2" t="s">
        <v>28</v>
      </c>
      <c r="EH295" s="2">
        <v>0</v>
      </c>
      <c r="EI295" s="2" t="s">
        <v>3</v>
      </c>
      <c r="EJ295" s="2">
        <v>1</v>
      </c>
      <c r="EK295" s="2">
        <v>21</v>
      </c>
      <c r="EL295" s="2" t="s">
        <v>437</v>
      </c>
      <c r="EM295" s="2" t="s">
        <v>438</v>
      </c>
      <c r="EN295" s="2"/>
      <c r="EO295" s="2" t="s">
        <v>363</v>
      </c>
      <c r="EP295" s="2"/>
      <c r="EQ295" s="2">
        <v>131072</v>
      </c>
      <c r="ER295" s="2">
        <v>445.07</v>
      </c>
      <c r="ES295" s="2">
        <v>32.17</v>
      </c>
      <c r="ET295" s="2">
        <v>41.95</v>
      </c>
      <c r="EU295" s="2">
        <v>5.6</v>
      </c>
      <c r="EV295" s="2">
        <v>370.95</v>
      </c>
      <c r="EW295" s="2">
        <v>29.7</v>
      </c>
      <c r="EX295" s="2">
        <v>0</v>
      </c>
      <c r="EY295" s="2">
        <v>0</v>
      </c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109</v>
      </c>
      <c r="FY295" s="2">
        <v>61</v>
      </c>
      <c r="FZ295" s="2"/>
      <c r="GA295" s="2" t="s">
        <v>3</v>
      </c>
      <c r="GB295" s="2"/>
      <c r="GC295" s="2"/>
      <c r="GD295" s="2">
        <v>1</v>
      </c>
      <c r="GE295" s="2"/>
      <c r="GF295" s="2">
        <v>-31634235</v>
      </c>
      <c r="GG295" s="2">
        <v>2</v>
      </c>
      <c r="GH295" s="2">
        <v>1</v>
      </c>
      <c r="GI295" s="2">
        <v>2</v>
      </c>
      <c r="GJ295" s="2">
        <v>0</v>
      </c>
      <c r="GK295" s="2">
        <v>0</v>
      </c>
      <c r="GL295" s="2">
        <f t="shared" ref="GL295:GL326" si="307">ROUND(IF(AND(BH295=3,BI295=3,FS295&lt;&gt;0),P295,0),2)</f>
        <v>0</v>
      </c>
      <c r="GM295" s="2">
        <f t="shared" ref="GM295:GM326" si="308">ROUND(O295+X295+Y295,2)+GX295</f>
        <v>39732.81</v>
      </c>
      <c r="GN295" s="2">
        <f t="shared" ref="GN295:GN326" si="309">IF(OR(BI295=0,BI295=1),GM295-GX295,0)</f>
        <v>39732.81</v>
      </c>
      <c r="GO295" s="2">
        <f t="shared" ref="GO295:GO326" si="310">IF(BI295=2,GM295-GX295,0)</f>
        <v>0</v>
      </c>
      <c r="GP295" s="2">
        <f t="shared" ref="GP295:GP326" si="311">IF(BI295=4,GM295-GX295,0)</f>
        <v>0</v>
      </c>
      <c r="GQ295" s="2"/>
      <c r="GR295" s="2">
        <v>0</v>
      </c>
      <c r="GS295" s="2">
        <v>3</v>
      </c>
      <c r="GT295" s="2">
        <v>0</v>
      </c>
      <c r="GU295" s="2" t="s">
        <v>3</v>
      </c>
      <c r="GV295" s="2">
        <f t="shared" ref="GV295:GV326" si="312">ROUND((GT295),6)</f>
        <v>0</v>
      </c>
      <c r="GW295" s="2">
        <v>1</v>
      </c>
      <c r="GX295" s="2">
        <f t="shared" ref="GX295:GX326" si="313">ROUND(HC295*I295,2)</f>
        <v>0</v>
      </c>
      <c r="GY295" s="2"/>
      <c r="GZ295" s="2"/>
      <c r="HA295" s="2">
        <v>0</v>
      </c>
      <c r="HB295" s="2">
        <v>0</v>
      </c>
      <c r="HC295" s="2">
        <f t="shared" ref="HC295:HC326" si="314">GV295*GW295</f>
        <v>0</v>
      </c>
      <c r="HD295" s="2"/>
      <c r="HE295" s="2" t="s">
        <v>3</v>
      </c>
      <c r="HF295" s="2" t="s">
        <v>3</v>
      </c>
      <c r="HG295" s="2"/>
      <c r="HH295" s="2"/>
      <c r="HI295" s="2"/>
      <c r="HJ295" s="2"/>
      <c r="HK295" s="2"/>
      <c r="HL295" s="2"/>
      <c r="HM295" s="2" t="s">
        <v>3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5">
      <c r="A296" s="3">
        <v>17</v>
      </c>
      <c r="B296" s="3">
        <v>1</v>
      </c>
      <c r="C296" s="3">
        <f>ROW(SmtRes!A482)</f>
        <v>482</v>
      </c>
      <c r="D296" s="3">
        <f>ROW(EtalonRes!A312)</f>
        <v>312</v>
      </c>
      <c r="E296" s="3" t="s">
        <v>432</v>
      </c>
      <c r="F296" s="3" t="s">
        <v>433</v>
      </c>
      <c r="G296" s="3" t="s">
        <v>434</v>
      </c>
      <c r="H296" s="3" t="s">
        <v>435</v>
      </c>
      <c r="I296" s="3">
        <f>ROUND((2500)/100,9)</f>
        <v>25</v>
      </c>
      <c r="J296" s="3">
        <v>0</v>
      </c>
      <c r="K296" s="3">
        <f>ROUND((2500)/100,9)</f>
        <v>25</v>
      </c>
      <c r="O296" s="3">
        <f t="shared" si="290"/>
        <v>802391.89</v>
      </c>
      <c r="P296" s="3">
        <f t="shared" si="291"/>
        <v>5694.09</v>
      </c>
      <c r="Q296" s="3">
        <f>(ROUND((ROUND(((((ET296*1.25)*1.2))*AV296*I296),2)*BB296),2)+ROUND((ROUND(((AE296-(((EU296*1.25)*1.2)))*AV296*I296),2)*BS296),2))</f>
        <v>27225.59</v>
      </c>
      <c r="R296" s="3">
        <f>(ROUND((ROUND(((((EU296*1.25)*1.2))*AV296*I296),2)*BS296),2)+ROUND((ROUND(((AE296-(((EU296*1.25)*1.2)))*AV296*I296),2)*BS296),2))</f>
        <v>12626.34</v>
      </c>
      <c r="S296" s="3">
        <f t="shared" si="292"/>
        <v>769472.21</v>
      </c>
      <c r="T296" s="3">
        <f t="shared" si="293"/>
        <v>0</v>
      </c>
      <c r="U296" s="3">
        <f t="shared" si="294"/>
        <v>1093.3015499999997</v>
      </c>
      <c r="V296" s="3">
        <f t="shared" si="295"/>
        <v>0</v>
      </c>
      <c r="W296" s="3">
        <f t="shared" si="296"/>
        <v>0</v>
      </c>
      <c r="X296" s="3">
        <f>(ROUND((((S296+ROUND((ROUND(((((EU296*1.25)*1.2))*AV296*I296),2)*BS296),2))*AT296)/100),2)+ROUND(((ROUND((ROUND(((AE296-(((EU296*1.25)*1.2)))*AV296*I296),2)*BS296),2)*AT296)/100),2))</f>
        <v>852487.42</v>
      </c>
      <c r="Y296" s="3">
        <f>(ROUND((((S296+ROUND((ROUND(((((EU296*1.25)*1.2))*AV296*I296),2)*BS296),2))*AU296)/100),2)+ROUND(((ROUND((ROUND(((AE296-(((EU296*1.25)*1.2)))*AV296*I296),2)*BS296),2)*AU296)/100),2))</f>
        <v>477080.12</v>
      </c>
      <c r="AA296" s="3">
        <v>86551703</v>
      </c>
      <c r="AB296" s="3">
        <f t="shared" si="297"/>
        <v>607.00599999999997</v>
      </c>
      <c r="AC296" s="3">
        <f>ROUND((((ES296*1)*1)),6)</f>
        <v>32.17</v>
      </c>
      <c r="AD296" s="3">
        <f>ROUND((((((ET296*1.25)*1.2))-(((EU296*1.25)*1.2)))+AE296),6)</f>
        <v>62.924999999999997</v>
      </c>
      <c r="AE296" s="3">
        <f>ROUND((((EU296*1.25)*1.2)),6)</f>
        <v>8.4</v>
      </c>
      <c r="AF296" s="3">
        <f>ROUND((((EV296*1.15)*1.2)),6)</f>
        <v>511.911</v>
      </c>
      <c r="AG296" s="3">
        <f t="shared" si="298"/>
        <v>0</v>
      </c>
      <c r="AH296" s="3">
        <f>(((EW296*1.15)*1.2))</f>
        <v>40.98599999999999</v>
      </c>
      <c r="AI296" s="3">
        <f>(((EX296*1.25)*1.2))</f>
        <v>0</v>
      </c>
      <c r="AJ296" s="3">
        <f t="shared" si="299"/>
        <v>0</v>
      </c>
      <c r="AK296" s="3">
        <v>445.07</v>
      </c>
      <c r="AL296" s="3">
        <v>32.17</v>
      </c>
      <c r="AM296" s="3">
        <v>41.95</v>
      </c>
      <c r="AN296" s="3">
        <v>5.6</v>
      </c>
      <c r="AO296" s="3">
        <v>370.95</v>
      </c>
      <c r="AP296" s="3">
        <v>0</v>
      </c>
      <c r="AQ296" s="3">
        <v>29.7</v>
      </c>
      <c r="AR296" s="3">
        <v>0</v>
      </c>
      <c r="AS296" s="3">
        <v>0</v>
      </c>
      <c r="AT296" s="3">
        <v>109</v>
      </c>
      <c r="AU296" s="3">
        <v>61</v>
      </c>
      <c r="AV296" s="3">
        <v>1.0669999999999999</v>
      </c>
      <c r="AW296" s="3">
        <v>1</v>
      </c>
      <c r="AZ296" s="3">
        <v>1</v>
      </c>
      <c r="BA296" s="3">
        <v>56.35</v>
      </c>
      <c r="BB296" s="3">
        <v>16.22</v>
      </c>
      <c r="BC296" s="3">
        <v>7.08</v>
      </c>
      <c r="BD296" s="3" t="s">
        <v>3</v>
      </c>
      <c r="BE296" s="3" t="s">
        <v>3</v>
      </c>
      <c r="BF296" s="3" t="s">
        <v>3</v>
      </c>
      <c r="BG296" s="3" t="s">
        <v>3</v>
      </c>
      <c r="BH296" s="3">
        <v>0</v>
      </c>
      <c r="BI296" s="3">
        <v>1</v>
      </c>
      <c r="BJ296" s="3" t="s">
        <v>436</v>
      </c>
      <c r="BM296" s="3">
        <v>21</v>
      </c>
      <c r="BN296" s="3">
        <v>0</v>
      </c>
      <c r="BO296" s="3" t="s">
        <v>433</v>
      </c>
      <c r="BP296" s="3">
        <v>1</v>
      </c>
      <c r="BQ296" s="3">
        <v>30</v>
      </c>
      <c r="BR296" s="3">
        <v>0</v>
      </c>
      <c r="BS296" s="3">
        <v>56.35</v>
      </c>
      <c r="BT296" s="3">
        <v>1</v>
      </c>
      <c r="BU296" s="3">
        <v>1</v>
      </c>
      <c r="BV296" s="3">
        <v>1</v>
      </c>
      <c r="BW296" s="3">
        <v>1</v>
      </c>
      <c r="BX296" s="3">
        <v>1</v>
      </c>
      <c r="BY296" s="3" t="s">
        <v>3</v>
      </c>
      <c r="BZ296" s="3">
        <v>109</v>
      </c>
      <c r="CA296" s="3">
        <v>61</v>
      </c>
      <c r="CB296" s="3" t="s">
        <v>3</v>
      </c>
      <c r="CE296" s="3">
        <v>1566</v>
      </c>
      <c r="CF296" s="3">
        <v>0</v>
      </c>
      <c r="CG296" s="3">
        <v>0</v>
      </c>
      <c r="CM296" s="3">
        <v>0</v>
      </c>
      <c r="CN296" s="3" t="s">
        <v>965</v>
      </c>
      <c r="CO296" s="3">
        <v>0</v>
      </c>
      <c r="CP296" s="3">
        <f t="shared" si="300"/>
        <v>802391.89</v>
      </c>
      <c r="CQ296" s="3">
        <f t="shared" si="301"/>
        <v>227.76</v>
      </c>
      <c r="CR296" s="3">
        <f>(ROUND((ROUND(((((ET296*1.25)*1.2))*AV296*1),2)*BB296),2)+ROUND((ROUND(((AE296-(((EU296*1.25)*1.2)))*AV296*1),2)*BS296),2))</f>
        <v>1089.01</v>
      </c>
      <c r="CS296" s="3">
        <f>(ROUND((ROUND(((((EU296*1.25)*1.2))*AV296*1),2)*BS296),2)+ROUND((ROUND(((AE296-(((EU296*1.25)*1.2)))*AV296*1),2)*BS296),2))</f>
        <v>504.9</v>
      </c>
      <c r="CT296" s="3">
        <f t="shared" si="302"/>
        <v>30778.93</v>
      </c>
      <c r="CU296" s="3">
        <f t="shared" si="303"/>
        <v>0</v>
      </c>
      <c r="CV296" s="3">
        <f t="shared" si="304"/>
        <v>43.732061999999985</v>
      </c>
      <c r="CW296" s="3">
        <f t="shared" si="305"/>
        <v>0</v>
      </c>
      <c r="CX296" s="3">
        <f t="shared" si="306"/>
        <v>0</v>
      </c>
      <c r="CY296" s="3">
        <f>(ROUND((((S296+ROUND((ROUND(((((EU296*1.25)*1.2))*AV296*1),2)*BS296),2))*AT296)/100),2)+ROUND(((ROUND((ROUND(((AE296-(((EU296*1.25)*1.2)))*AV296*1),2)*BS296),2)*AT296)/100),2))</f>
        <v>839275.05</v>
      </c>
      <c r="CZ296" s="3">
        <f>(ROUND((((S296+ROUND((ROUND(((((EU296*1.25)*1.2))*AV296*1),2)*BS296),2))*AU296)/100),2)+ROUND(((ROUND((ROUND(((AE296-(((EU296*1.25)*1.2)))*AV296*1),2)*BS296),2)*AU296)/100),2))</f>
        <v>469686.04</v>
      </c>
      <c r="DB296" s="3">
        <v>87</v>
      </c>
      <c r="DC296" s="3" t="s">
        <v>3</v>
      </c>
      <c r="DD296" s="3" t="s">
        <v>360</v>
      </c>
      <c r="DE296" s="3" t="s">
        <v>361</v>
      </c>
      <c r="DF296" s="3" t="s">
        <v>361</v>
      </c>
      <c r="DG296" s="3" t="s">
        <v>362</v>
      </c>
      <c r="DH296" s="3" t="s">
        <v>3</v>
      </c>
      <c r="DI296" s="3" t="s">
        <v>362</v>
      </c>
      <c r="DJ296" s="3" t="s">
        <v>361</v>
      </c>
      <c r="DK296" s="3" t="s">
        <v>3</v>
      </c>
      <c r="DL296" s="3" t="s">
        <v>3</v>
      </c>
      <c r="DM296" s="3" t="s">
        <v>3</v>
      </c>
      <c r="DN296" s="3">
        <v>0</v>
      </c>
      <c r="DO296" s="3">
        <v>0</v>
      </c>
      <c r="DP296" s="3">
        <v>1</v>
      </c>
      <c r="DQ296" s="3">
        <v>1</v>
      </c>
      <c r="DU296" s="3">
        <v>1013</v>
      </c>
      <c r="DV296" s="3" t="s">
        <v>435</v>
      </c>
      <c r="DW296" s="3" t="s">
        <v>435</v>
      </c>
      <c r="DX296" s="3">
        <v>1</v>
      </c>
      <c r="DZ296" s="3" t="s">
        <v>3</v>
      </c>
      <c r="EA296" s="3" t="s">
        <v>3</v>
      </c>
      <c r="EB296" s="3" t="s">
        <v>3</v>
      </c>
      <c r="EC296" s="3" t="s">
        <v>3</v>
      </c>
      <c r="EE296" s="3">
        <v>85635393</v>
      </c>
      <c r="EF296" s="3">
        <v>30</v>
      </c>
      <c r="EG296" s="3" t="s">
        <v>28</v>
      </c>
      <c r="EH296" s="3">
        <v>0</v>
      </c>
      <c r="EI296" s="3" t="s">
        <v>3</v>
      </c>
      <c r="EJ296" s="3">
        <v>1</v>
      </c>
      <c r="EK296" s="3">
        <v>21</v>
      </c>
      <c r="EL296" s="3" t="s">
        <v>437</v>
      </c>
      <c r="EM296" s="3" t="s">
        <v>438</v>
      </c>
      <c r="EO296" s="3" t="s">
        <v>363</v>
      </c>
      <c r="EQ296" s="3">
        <v>131072</v>
      </c>
      <c r="ER296" s="3">
        <v>445.07</v>
      </c>
      <c r="ES296" s="3">
        <v>32.17</v>
      </c>
      <c r="ET296" s="3">
        <v>41.95</v>
      </c>
      <c r="EU296" s="3">
        <v>5.6</v>
      </c>
      <c r="EV296" s="3">
        <v>370.95</v>
      </c>
      <c r="EW296" s="3">
        <v>29.7</v>
      </c>
      <c r="EX296" s="3">
        <v>0</v>
      </c>
      <c r="EY296" s="3">
        <v>0</v>
      </c>
      <c r="FQ296" s="3">
        <v>0</v>
      </c>
      <c r="FR296" s="3">
        <v>0</v>
      </c>
      <c r="FS296" s="3">
        <v>0</v>
      </c>
      <c r="FX296" s="3">
        <v>109</v>
      </c>
      <c r="FY296" s="3">
        <v>61</v>
      </c>
      <c r="GA296" s="3" t="s">
        <v>3</v>
      </c>
      <c r="GD296" s="3">
        <v>1</v>
      </c>
      <c r="GF296" s="3">
        <v>-31634235</v>
      </c>
      <c r="GG296" s="3">
        <v>2</v>
      </c>
      <c r="GH296" s="3">
        <v>1</v>
      </c>
      <c r="GI296" s="3">
        <v>2</v>
      </c>
      <c r="GJ296" s="3">
        <v>0</v>
      </c>
      <c r="GK296" s="3">
        <v>0</v>
      </c>
      <c r="GL296" s="3">
        <f t="shared" si="307"/>
        <v>0</v>
      </c>
      <c r="GM296" s="3">
        <f t="shared" si="308"/>
        <v>2131959.4300000002</v>
      </c>
      <c r="GN296" s="3">
        <f t="shared" si="309"/>
        <v>2131959.4300000002</v>
      </c>
      <c r="GO296" s="3">
        <f t="shared" si="310"/>
        <v>0</v>
      </c>
      <c r="GP296" s="3">
        <f t="shared" si="311"/>
        <v>0</v>
      </c>
      <c r="GR296" s="3">
        <v>0</v>
      </c>
      <c r="GS296" s="3">
        <v>3</v>
      </c>
      <c r="GT296" s="3">
        <v>0</v>
      </c>
      <c r="GU296" s="3" t="s">
        <v>3</v>
      </c>
      <c r="GV296" s="3">
        <f t="shared" si="312"/>
        <v>0</v>
      </c>
      <c r="GW296" s="3">
        <v>1</v>
      </c>
      <c r="GX296" s="3">
        <f t="shared" si="313"/>
        <v>0</v>
      </c>
      <c r="HA296" s="3">
        <v>0</v>
      </c>
      <c r="HB296" s="3">
        <v>0</v>
      </c>
      <c r="HC296" s="3">
        <f t="shared" si="314"/>
        <v>0</v>
      </c>
      <c r="HE296" s="3" t="s">
        <v>3</v>
      </c>
      <c r="HF296" s="3" t="s">
        <v>3</v>
      </c>
      <c r="HM296" s="3" t="s">
        <v>3</v>
      </c>
      <c r="HN296" s="3" t="s">
        <v>3</v>
      </c>
      <c r="HO296" s="3" t="s">
        <v>3</v>
      </c>
      <c r="HP296" s="3" t="s">
        <v>3</v>
      </c>
      <c r="HQ296" s="3" t="s">
        <v>3</v>
      </c>
      <c r="HS296" s="3">
        <v>0</v>
      </c>
      <c r="IK296" s="3">
        <v>0</v>
      </c>
    </row>
    <row r="297" spans="1:255" x14ac:dyDescent="0.25">
      <c r="A297" s="2">
        <v>18</v>
      </c>
      <c r="B297" s="2">
        <v>1</v>
      </c>
      <c r="C297" s="2">
        <v>465</v>
      </c>
      <c r="D297" s="2"/>
      <c r="E297" s="2" t="s">
        <v>439</v>
      </c>
      <c r="F297" s="2" t="s">
        <v>440</v>
      </c>
      <c r="G297" s="2" t="s">
        <v>441</v>
      </c>
      <c r="H297" s="2" t="s">
        <v>35</v>
      </c>
      <c r="I297" s="2">
        <f>I295*J297</f>
        <v>220.00000000000003</v>
      </c>
      <c r="J297" s="2">
        <v>8.8000000000000007</v>
      </c>
      <c r="K297" s="2">
        <v>8.8000000000000007</v>
      </c>
      <c r="L297" s="2"/>
      <c r="M297" s="2"/>
      <c r="N297" s="2"/>
      <c r="O297" s="2">
        <f t="shared" si="290"/>
        <v>39919</v>
      </c>
      <c r="P297" s="2">
        <f t="shared" si="291"/>
        <v>39919</v>
      </c>
      <c r="Q297" s="2">
        <f t="shared" ref="Q297:Q304" si="315">(ROUND((ROUND(((ET297)*AV297*I297),2)*BB297),2)+ROUND((ROUND(((AE297-(EU297))*AV297*I297),2)*BS297),2))</f>
        <v>0</v>
      </c>
      <c r="R297" s="2">
        <f t="shared" ref="R297:R304" si="316">(ROUND((ROUND(((EU297)*AV297*I297),2)*BS297),2)+ROUND((ROUND(((AE297-(EU297))*AV297*I297),2)*BS297),2))</f>
        <v>0</v>
      </c>
      <c r="S297" s="2">
        <f t="shared" si="292"/>
        <v>0</v>
      </c>
      <c r="T297" s="2">
        <f t="shared" si="293"/>
        <v>0</v>
      </c>
      <c r="U297" s="2">
        <f t="shared" si="294"/>
        <v>0</v>
      </c>
      <c r="V297" s="2">
        <f t="shared" si="295"/>
        <v>0</v>
      </c>
      <c r="W297" s="2">
        <f t="shared" si="296"/>
        <v>0</v>
      </c>
      <c r="X297" s="2">
        <f t="shared" ref="X297:X304" si="317">(ROUND((((S297+ROUND((ROUND(((EU297)*AV297*I297),2)*BS297),2))*AT297)/100),2)+ROUND(((ROUND((ROUND(((AE297-(EU297))*AV297*I297),2)*BS297),2)*AT297)/100),2))</f>
        <v>0</v>
      </c>
      <c r="Y297" s="2">
        <f t="shared" ref="Y297:Y304" si="318">(ROUND((((S297+ROUND((ROUND(((EU297)*AV297*I297),2)*BS297),2))*AU297)/100),2)+ROUND(((ROUND((ROUND(((AE297-(EU297))*AV297*I297),2)*BS297),2)*AU297)/100),2))</f>
        <v>0</v>
      </c>
      <c r="Z297" s="2"/>
      <c r="AA297" s="2">
        <v>86551701</v>
      </c>
      <c r="AB297" s="2">
        <f t="shared" si="297"/>
        <v>181.45</v>
      </c>
      <c r="AC297" s="2">
        <f t="shared" ref="AC297:AC304" si="319">ROUND((ES297),6)</f>
        <v>181.45</v>
      </c>
      <c r="AD297" s="2">
        <f t="shared" ref="AD297:AD304" si="320">ROUND((((ET297)-(EU297))+AE297),6)</f>
        <v>0</v>
      </c>
      <c r="AE297" s="2">
        <f t="shared" ref="AE297:AF304" si="321">ROUND((EU297),6)</f>
        <v>0</v>
      </c>
      <c r="AF297" s="2">
        <f t="shared" si="321"/>
        <v>0</v>
      </c>
      <c r="AG297" s="2">
        <f t="shared" si="298"/>
        <v>0</v>
      </c>
      <c r="AH297" s="2">
        <f t="shared" ref="AH297:AI304" si="322">(EW297)</f>
        <v>0</v>
      </c>
      <c r="AI297" s="2">
        <f t="shared" si="322"/>
        <v>0</v>
      </c>
      <c r="AJ297" s="2">
        <f t="shared" si="299"/>
        <v>0</v>
      </c>
      <c r="AK297" s="2">
        <v>181.45</v>
      </c>
      <c r="AL297" s="2">
        <v>181.45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109</v>
      </c>
      <c r="AU297" s="2">
        <v>61</v>
      </c>
      <c r="AV297" s="2">
        <v>1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3</v>
      </c>
      <c r="BI297" s="2">
        <v>1</v>
      </c>
      <c r="BJ297" s="2" t="s">
        <v>442</v>
      </c>
      <c r="BK297" s="2"/>
      <c r="BL297" s="2"/>
      <c r="BM297" s="2">
        <v>21</v>
      </c>
      <c r="BN297" s="2">
        <v>0</v>
      </c>
      <c r="BO297" s="2" t="s">
        <v>3</v>
      </c>
      <c r="BP297" s="2">
        <v>0</v>
      </c>
      <c r="BQ297" s="2">
        <v>30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109</v>
      </c>
      <c r="CA297" s="2">
        <v>61</v>
      </c>
      <c r="CB297" s="2" t="s">
        <v>3</v>
      </c>
      <c r="CC297" s="2"/>
      <c r="CD297" s="2"/>
      <c r="CE297" s="2">
        <v>1566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966</v>
      </c>
      <c r="CO297" s="2">
        <v>0</v>
      </c>
      <c r="CP297" s="2">
        <f t="shared" si="300"/>
        <v>39919</v>
      </c>
      <c r="CQ297" s="2">
        <f t="shared" si="301"/>
        <v>181.45</v>
      </c>
      <c r="CR297" s="2">
        <f t="shared" ref="CR297:CR304" si="323">(ROUND((ROUND(((ET297)*AV297*1),2)*BB297),2)+ROUND((ROUND(((AE297-(EU297))*AV297*1),2)*BS297),2))</f>
        <v>0</v>
      </c>
      <c r="CS297" s="2">
        <f t="shared" ref="CS297:CS304" si="324">(ROUND((ROUND(((EU297)*AV297*1),2)*BS297),2)+ROUND((ROUND(((AE297-(EU297))*AV297*1),2)*BS297),2))</f>
        <v>0</v>
      </c>
      <c r="CT297" s="2">
        <f t="shared" si="302"/>
        <v>0</v>
      </c>
      <c r="CU297" s="2">
        <f t="shared" si="303"/>
        <v>0</v>
      </c>
      <c r="CV297" s="2">
        <f t="shared" si="304"/>
        <v>0</v>
      </c>
      <c r="CW297" s="2">
        <f t="shared" si="305"/>
        <v>0</v>
      </c>
      <c r="CX297" s="2">
        <f t="shared" si="306"/>
        <v>0</v>
      </c>
      <c r="CY297" s="2">
        <f t="shared" ref="CY297:CY304" si="325">(ROUND((((S297+ROUND((ROUND(((EU297)*AV297*1),2)*BS297),2))*AT297)/100),2)+ROUND(((ROUND((ROUND(((AE297-(EU297))*AV297*1),2)*BS297),2)*AT297)/100),2))</f>
        <v>0</v>
      </c>
      <c r="CZ297" s="2">
        <f t="shared" ref="CZ297:CZ304" si="326">(ROUND((((S297+ROUND((ROUND(((EU297)*AV297*1),2)*BS297),2))*AU297)/100),2)+ROUND(((ROUND((ROUND(((AE297-(EU297))*AV297*1),2)*BS297),2)*AU297)/100),2))</f>
        <v>0</v>
      </c>
      <c r="DA297" s="2"/>
      <c r="DB297" s="2"/>
      <c r="DC297" s="2" t="s">
        <v>3</v>
      </c>
      <c r="DD297" s="2" t="s">
        <v>3</v>
      </c>
      <c r="DE297" s="2" t="s">
        <v>3</v>
      </c>
      <c r="DF297" s="2" t="s">
        <v>3</v>
      </c>
      <c r="DG297" s="2" t="s">
        <v>3</v>
      </c>
      <c r="DH297" s="2" t="s">
        <v>3</v>
      </c>
      <c r="DI297" s="2" t="s">
        <v>3</v>
      </c>
      <c r="DJ297" s="2" t="s">
        <v>3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1010</v>
      </c>
      <c r="DV297" s="2" t="s">
        <v>35</v>
      </c>
      <c r="DW297" s="2" t="s">
        <v>35</v>
      </c>
      <c r="DX297" s="2">
        <v>1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85635393</v>
      </c>
      <c r="EF297" s="2">
        <v>30</v>
      </c>
      <c r="EG297" s="2" t="s">
        <v>28</v>
      </c>
      <c r="EH297" s="2">
        <v>0</v>
      </c>
      <c r="EI297" s="2" t="s">
        <v>3</v>
      </c>
      <c r="EJ297" s="2">
        <v>1</v>
      </c>
      <c r="EK297" s="2">
        <v>21</v>
      </c>
      <c r="EL297" s="2" t="s">
        <v>437</v>
      </c>
      <c r="EM297" s="2" t="s">
        <v>438</v>
      </c>
      <c r="EN297" s="2"/>
      <c r="EO297" s="2" t="s">
        <v>368</v>
      </c>
      <c r="EP297" s="2"/>
      <c r="EQ297" s="2">
        <v>0</v>
      </c>
      <c r="ER297" s="2">
        <v>181.45</v>
      </c>
      <c r="ES297" s="2">
        <v>181.45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v>0</v>
      </c>
      <c r="FS297" s="2">
        <v>0</v>
      </c>
      <c r="FT297" s="2"/>
      <c r="FU297" s="2"/>
      <c r="FV297" s="2"/>
      <c r="FW297" s="2"/>
      <c r="FX297" s="2">
        <v>109</v>
      </c>
      <c r="FY297" s="2">
        <v>61</v>
      </c>
      <c r="FZ297" s="2"/>
      <c r="GA297" s="2" t="s">
        <v>3</v>
      </c>
      <c r="GB297" s="2"/>
      <c r="GC297" s="2"/>
      <c r="GD297" s="2">
        <v>1</v>
      </c>
      <c r="GE297" s="2"/>
      <c r="GF297" s="2">
        <v>587447358</v>
      </c>
      <c r="GG297" s="2">
        <v>2</v>
      </c>
      <c r="GH297" s="2">
        <v>1</v>
      </c>
      <c r="GI297" s="2">
        <v>-2</v>
      </c>
      <c r="GJ297" s="2">
        <v>0</v>
      </c>
      <c r="GK297" s="2">
        <v>0</v>
      </c>
      <c r="GL297" s="2">
        <f t="shared" si="307"/>
        <v>0</v>
      </c>
      <c r="GM297" s="2">
        <f t="shared" si="308"/>
        <v>39919</v>
      </c>
      <c r="GN297" s="2">
        <f t="shared" si="309"/>
        <v>39919</v>
      </c>
      <c r="GO297" s="2">
        <f t="shared" si="310"/>
        <v>0</v>
      </c>
      <c r="GP297" s="2">
        <f t="shared" si="311"/>
        <v>0</v>
      </c>
      <c r="GQ297" s="2"/>
      <c r="GR297" s="2">
        <v>0</v>
      </c>
      <c r="GS297" s="2">
        <v>3</v>
      </c>
      <c r="GT297" s="2">
        <v>0</v>
      </c>
      <c r="GU297" s="2" t="s">
        <v>3</v>
      </c>
      <c r="GV297" s="2">
        <f t="shared" si="312"/>
        <v>0</v>
      </c>
      <c r="GW297" s="2">
        <v>1</v>
      </c>
      <c r="GX297" s="2">
        <f t="shared" si="313"/>
        <v>0</v>
      </c>
      <c r="GY297" s="2"/>
      <c r="GZ297" s="2"/>
      <c r="HA297" s="2">
        <v>0</v>
      </c>
      <c r="HB297" s="2">
        <v>0</v>
      </c>
      <c r="HC297" s="2">
        <f t="shared" si="314"/>
        <v>0</v>
      </c>
      <c r="HD297" s="2"/>
      <c r="HE297" s="2" t="s">
        <v>3</v>
      </c>
      <c r="HF297" s="2" t="s">
        <v>3</v>
      </c>
      <c r="HG297" s="2"/>
      <c r="HH297" s="2"/>
      <c r="HI297" s="2"/>
      <c r="HJ297" s="2"/>
      <c r="HK297" s="2"/>
      <c r="HL297" s="2"/>
      <c r="HM297" s="2" t="s">
        <v>360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5">
      <c r="A298" s="3">
        <v>18</v>
      </c>
      <c r="B298" s="3">
        <v>1</v>
      </c>
      <c r="C298" s="3">
        <v>481</v>
      </c>
      <c r="E298" s="3" t="s">
        <v>439</v>
      </c>
      <c r="F298" s="3" t="s">
        <v>440</v>
      </c>
      <c r="G298" s="3" t="s">
        <v>441</v>
      </c>
      <c r="H298" s="3" t="s">
        <v>35</v>
      </c>
      <c r="I298" s="3">
        <f>I296*J298</f>
        <v>220.00000000000003</v>
      </c>
      <c r="J298" s="3">
        <v>8.8000000000000007</v>
      </c>
      <c r="K298" s="3">
        <v>8.8000000000000007</v>
      </c>
      <c r="O298" s="3">
        <f t="shared" si="290"/>
        <v>421943.83</v>
      </c>
      <c r="P298" s="3">
        <f t="shared" si="291"/>
        <v>421943.83</v>
      </c>
      <c r="Q298" s="3">
        <f t="shared" si="315"/>
        <v>0</v>
      </c>
      <c r="R298" s="3">
        <f t="shared" si="316"/>
        <v>0</v>
      </c>
      <c r="S298" s="3">
        <f t="shared" si="292"/>
        <v>0</v>
      </c>
      <c r="T298" s="3">
        <f t="shared" si="293"/>
        <v>0</v>
      </c>
      <c r="U298" s="3">
        <f t="shared" si="294"/>
        <v>0</v>
      </c>
      <c r="V298" s="3">
        <f t="shared" si="295"/>
        <v>0</v>
      </c>
      <c r="W298" s="3">
        <f t="shared" si="296"/>
        <v>0</v>
      </c>
      <c r="X298" s="3">
        <f t="shared" si="317"/>
        <v>0</v>
      </c>
      <c r="Y298" s="3">
        <f t="shared" si="318"/>
        <v>0</v>
      </c>
      <c r="AA298" s="3">
        <v>86551703</v>
      </c>
      <c r="AB298" s="3">
        <f t="shared" si="297"/>
        <v>181.45</v>
      </c>
      <c r="AC298" s="3">
        <f t="shared" si="319"/>
        <v>181.45</v>
      </c>
      <c r="AD298" s="3">
        <f t="shared" si="320"/>
        <v>0</v>
      </c>
      <c r="AE298" s="3">
        <f t="shared" si="321"/>
        <v>0</v>
      </c>
      <c r="AF298" s="3">
        <f t="shared" si="321"/>
        <v>0</v>
      </c>
      <c r="AG298" s="3">
        <f t="shared" si="298"/>
        <v>0</v>
      </c>
      <c r="AH298" s="3">
        <f t="shared" si="322"/>
        <v>0</v>
      </c>
      <c r="AI298" s="3">
        <f t="shared" si="322"/>
        <v>0</v>
      </c>
      <c r="AJ298" s="3">
        <f t="shared" si="299"/>
        <v>0</v>
      </c>
      <c r="AK298" s="3">
        <v>181.45</v>
      </c>
      <c r="AL298" s="3">
        <v>181.45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109</v>
      </c>
      <c r="AU298" s="3">
        <v>61</v>
      </c>
      <c r="AV298" s="3">
        <v>1</v>
      </c>
      <c r="AW298" s="3">
        <v>1</v>
      </c>
      <c r="AZ298" s="3">
        <v>1</v>
      </c>
      <c r="BA298" s="3">
        <v>1</v>
      </c>
      <c r="BB298" s="3">
        <v>1</v>
      </c>
      <c r="BC298" s="3">
        <v>10.57</v>
      </c>
      <c r="BD298" s="3" t="s">
        <v>3</v>
      </c>
      <c r="BE298" s="3" t="s">
        <v>3</v>
      </c>
      <c r="BF298" s="3" t="s">
        <v>3</v>
      </c>
      <c r="BG298" s="3" t="s">
        <v>3</v>
      </c>
      <c r="BH298" s="3">
        <v>3</v>
      </c>
      <c r="BI298" s="3">
        <v>1</v>
      </c>
      <c r="BJ298" s="3" t="s">
        <v>442</v>
      </c>
      <c r="BM298" s="3">
        <v>21</v>
      </c>
      <c r="BN298" s="3">
        <v>0</v>
      </c>
      <c r="BO298" s="3" t="s">
        <v>440</v>
      </c>
      <c r="BP298" s="3">
        <v>1</v>
      </c>
      <c r="BQ298" s="3">
        <v>30</v>
      </c>
      <c r="BR298" s="3">
        <v>0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 t="s">
        <v>3</v>
      </c>
      <c r="BZ298" s="3">
        <v>109</v>
      </c>
      <c r="CA298" s="3">
        <v>61</v>
      </c>
      <c r="CB298" s="3" t="s">
        <v>3</v>
      </c>
      <c r="CE298" s="3">
        <v>1566</v>
      </c>
      <c r="CF298" s="3">
        <v>0</v>
      </c>
      <c r="CG298" s="3">
        <v>0</v>
      </c>
      <c r="CM298" s="3">
        <v>0</v>
      </c>
      <c r="CN298" s="3" t="s">
        <v>966</v>
      </c>
      <c r="CO298" s="3">
        <v>0</v>
      </c>
      <c r="CP298" s="3">
        <f t="shared" si="300"/>
        <v>421943.83</v>
      </c>
      <c r="CQ298" s="3">
        <f t="shared" si="301"/>
        <v>1917.93</v>
      </c>
      <c r="CR298" s="3">
        <f t="shared" si="323"/>
        <v>0</v>
      </c>
      <c r="CS298" s="3">
        <f t="shared" si="324"/>
        <v>0</v>
      </c>
      <c r="CT298" s="3">
        <f t="shared" si="302"/>
        <v>0</v>
      </c>
      <c r="CU298" s="3">
        <f t="shared" si="303"/>
        <v>0</v>
      </c>
      <c r="CV298" s="3">
        <f t="shared" si="304"/>
        <v>0</v>
      </c>
      <c r="CW298" s="3">
        <f t="shared" si="305"/>
        <v>0</v>
      </c>
      <c r="CX298" s="3">
        <f t="shared" si="306"/>
        <v>0</v>
      </c>
      <c r="CY298" s="3">
        <f t="shared" si="325"/>
        <v>0</v>
      </c>
      <c r="CZ298" s="3">
        <f t="shared" si="326"/>
        <v>0</v>
      </c>
      <c r="DC298" s="3" t="s">
        <v>3</v>
      </c>
      <c r="DD298" s="3" t="s">
        <v>3</v>
      </c>
      <c r="DE298" s="3" t="s">
        <v>3</v>
      </c>
      <c r="DF298" s="3" t="s">
        <v>3</v>
      </c>
      <c r="DG298" s="3" t="s">
        <v>3</v>
      </c>
      <c r="DH298" s="3" t="s">
        <v>3</v>
      </c>
      <c r="DI298" s="3" t="s">
        <v>3</v>
      </c>
      <c r="DJ298" s="3" t="s">
        <v>3</v>
      </c>
      <c r="DK298" s="3" t="s">
        <v>3</v>
      </c>
      <c r="DL298" s="3" t="s">
        <v>3</v>
      </c>
      <c r="DM298" s="3" t="s">
        <v>3</v>
      </c>
      <c r="DN298" s="3">
        <v>0</v>
      </c>
      <c r="DO298" s="3">
        <v>0</v>
      </c>
      <c r="DP298" s="3">
        <v>1</v>
      </c>
      <c r="DQ298" s="3">
        <v>1</v>
      </c>
      <c r="DU298" s="3">
        <v>1010</v>
      </c>
      <c r="DV298" s="3" t="s">
        <v>35</v>
      </c>
      <c r="DW298" s="3" t="s">
        <v>35</v>
      </c>
      <c r="DX298" s="3">
        <v>1</v>
      </c>
      <c r="DZ298" s="3" t="s">
        <v>3</v>
      </c>
      <c r="EA298" s="3" t="s">
        <v>3</v>
      </c>
      <c r="EB298" s="3" t="s">
        <v>3</v>
      </c>
      <c r="EC298" s="3" t="s">
        <v>3</v>
      </c>
      <c r="EE298" s="3">
        <v>85635393</v>
      </c>
      <c r="EF298" s="3">
        <v>30</v>
      </c>
      <c r="EG298" s="3" t="s">
        <v>28</v>
      </c>
      <c r="EH298" s="3">
        <v>0</v>
      </c>
      <c r="EI298" s="3" t="s">
        <v>3</v>
      </c>
      <c r="EJ298" s="3">
        <v>1</v>
      </c>
      <c r="EK298" s="3">
        <v>21</v>
      </c>
      <c r="EL298" s="3" t="s">
        <v>437</v>
      </c>
      <c r="EM298" s="3" t="s">
        <v>438</v>
      </c>
      <c r="EO298" s="3" t="s">
        <v>368</v>
      </c>
      <c r="EQ298" s="3">
        <v>0</v>
      </c>
      <c r="ER298" s="3">
        <v>181.45</v>
      </c>
      <c r="ES298" s="3">
        <v>181.45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FQ298" s="3">
        <v>0</v>
      </c>
      <c r="FR298" s="3">
        <v>0</v>
      </c>
      <c r="FS298" s="3">
        <v>0</v>
      </c>
      <c r="FX298" s="3">
        <v>109</v>
      </c>
      <c r="FY298" s="3">
        <v>61</v>
      </c>
      <c r="GA298" s="3" t="s">
        <v>3</v>
      </c>
      <c r="GD298" s="3">
        <v>1</v>
      </c>
      <c r="GF298" s="3">
        <v>587447358</v>
      </c>
      <c r="GG298" s="3">
        <v>2</v>
      </c>
      <c r="GH298" s="3">
        <v>1</v>
      </c>
      <c r="GI298" s="3">
        <v>2</v>
      </c>
      <c r="GJ298" s="3">
        <v>0</v>
      </c>
      <c r="GK298" s="3">
        <v>0</v>
      </c>
      <c r="GL298" s="3">
        <f t="shared" si="307"/>
        <v>0</v>
      </c>
      <c r="GM298" s="3">
        <f t="shared" si="308"/>
        <v>421943.83</v>
      </c>
      <c r="GN298" s="3">
        <f t="shared" si="309"/>
        <v>421943.83</v>
      </c>
      <c r="GO298" s="3">
        <f t="shared" si="310"/>
        <v>0</v>
      </c>
      <c r="GP298" s="3">
        <f t="shared" si="311"/>
        <v>0</v>
      </c>
      <c r="GR298" s="3">
        <v>0</v>
      </c>
      <c r="GS298" s="3">
        <v>3</v>
      </c>
      <c r="GT298" s="3">
        <v>0</v>
      </c>
      <c r="GU298" s="3" t="s">
        <v>3</v>
      </c>
      <c r="GV298" s="3">
        <f t="shared" si="312"/>
        <v>0</v>
      </c>
      <c r="GW298" s="3">
        <v>1</v>
      </c>
      <c r="GX298" s="3">
        <f t="shared" si="313"/>
        <v>0</v>
      </c>
      <c r="HA298" s="3">
        <v>0</v>
      </c>
      <c r="HB298" s="3">
        <v>0</v>
      </c>
      <c r="HC298" s="3">
        <f t="shared" si="314"/>
        <v>0</v>
      </c>
      <c r="HE298" s="3" t="s">
        <v>3</v>
      </c>
      <c r="HF298" s="3" t="s">
        <v>3</v>
      </c>
      <c r="HM298" s="3" t="s">
        <v>360</v>
      </c>
      <c r="HN298" s="3" t="s">
        <v>3</v>
      </c>
      <c r="HO298" s="3" t="s">
        <v>3</v>
      </c>
      <c r="HP298" s="3" t="s">
        <v>3</v>
      </c>
      <c r="HQ298" s="3" t="s">
        <v>3</v>
      </c>
      <c r="HS298" s="3">
        <v>0</v>
      </c>
      <c r="IK298" s="3">
        <v>0</v>
      </c>
    </row>
    <row r="299" spans="1:255" x14ac:dyDescent="0.25">
      <c r="A299" s="2">
        <v>18</v>
      </c>
      <c r="B299" s="2">
        <v>1</v>
      </c>
      <c r="C299" s="2">
        <v>464</v>
      </c>
      <c r="D299" s="2"/>
      <c r="E299" s="2" t="s">
        <v>443</v>
      </c>
      <c r="F299" s="2" t="s">
        <v>444</v>
      </c>
      <c r="G299" s="2" t="s">
        <v>445</v>
      </c>
      <c r="H299" s="2" t="s">
        <v>35</v>
      </c>
      <c r="I299" s="2">
        <f>I295*J299</f>
        <v>220.00000000000003</v>
      </c>
      <c r="J299" s="2">
        <v>8.8000000000000007</v>
      </c>
      <c r="K299" s="2">
        <v>8.8000000000000007</v>
      </c>
      <c r="L299" s="2"/>
      <c r="M299" s="2"/>
      <c r="N299" s="2"/>
      <c r="O299" s="2">
        <f t="shared" si="290"/>
        <v>3801.6</v>
      </c>
      <c r="P299" s="2">
        <f t="shared" si="291"/>
        <v>3801.6</v>
      </c>
      <c r="Q299" s="2">
        <f t="shared" si="315"/>
        <v>0</v>
      </c>
      <c r="R299" s="2">
        <f t="shared" si="316"/>
        <v>0</v>
      </c>
      <c r="S299" s="2">
        <f t="shared" si="292"/>
        <v>0</v>
      </c>
      <c r="T299" s="2">
        <f t="shared" si="293"/>
        <v>0</v>
      </c>
      <c r="U299" s="2">
        <f t="shared" si="294"/>
        <v>0</v>
      </c>
      <c r="V299" s="2">
        <f t="shared" si="295"/>
        <v>0</v>
      </c>
      <c r="W299" s="2">
        <f t="shared" si="296"/>
        <v>0</v>
      </c>
      <c r="X299" s="2">
        <f t="shared" si="317"/>
        <v>0</v>
      </c>
      <c r="Y299" s="2">
        <f t="shared" si="318"/>
        <v>0</v>
      </c>
      <c r="Z299" s="2"/>
      <c r="AA299" s="2">
        <v>86551701</v>
      </c>
      <c r="AB299" s="2">
        <f t="shared" si="297"/>
        <v>17.28</v>
      </c>
      <c r="AC299" s="2">
        <f t="shared" si="319"/>
        <v>17.28</v>
      </c>
      <c r="AD299" s="2">
        <f t="shared" si="320"/>
        <v>0</v>
      </c>
      <c r="AE299" s="2">
        <f t="shared" si="321"/>
        <v>0</v>
      </c>
      <c r="AF299" s="2">
        <f t="shared" si="321"/>
        <v>0</v>
      </c>
      <c r="AG299" s="2">
        <f t="shared" si="298"/>
        <v>0</v>
      </c>
      <c r="AH299" s="2">
        <f t="shared" si="322"/>
        <v>0</v>
      </c>
      <c r="AI299" s="2">
        <f t="shared" si="322"/>
        <v>0</v>
      </c>
      <c r="AJ299" s="2">
        <f t="shared" si="299"/>
        <v>0</v>
      </c>
      <c r="AK299" s="2">
        <v>17.28</v>
      </c>
      <c r="AL299" s="2">
        <v>17.28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109</v>
      </c>
      <c r="AU299" s="2">
        <v>61</v>
      </c>
      <c r="AV299" s="2">
        <v>1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1</v>
      </c>
      <c r="BJ299" s="2" t="s">
        <v>446</v>
      </c>
      <c r="BK299" s="2"/>
      <c r="BL299" s="2"/>
      <c r="BM299" s="2">
        <v>21</v>
      </c>
      <c r="BN299" s="2">
        <v>0</v>
      </c>
      <c r="BO299" s="2" t="s">
        <v>3</v>
      </c>
      <c r="BP299" s="2">
        <v>0</v>
      </c>
      <c r="BQ299" s="2">
        <v>30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109</v>
      </c>
      <c r="CA299" s="2">
        <v>61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966</v>
      </c>
      <c r="CO299" s="2">
        <v>0</v>
      </c>
      <c r="CP299" s="2">
        <f t="shared" si="300"/>
        <v>3801.6</v>
      </c>
      <c r="CQ299" s="2">
        <f t="shared" si="301"/>
        <v>17.28</v>
      </c>
      <c r="CR299" s="2">
        <f t="shared" si="323"/>
        <v>0</v>
      </c>
      <c r="CS299" s="2">
        <f t="shared" si="324"/>
        <v>0</v>
      </c>
      <c r="CT299" s="2">
        <f t="shared" si="302"/>
        <v>0</v>
      </c>
      <c r="CU299" s="2">
        <f t="shared" si="303"/>
        <v>0</v>
      </c>
      <c r="CV299" s="2">
        <f t="shared" si="304"/>
        <v>0</v>
      </c>
      <c r="CW299" s="2">
        <f t="shared" si="305"/>
        <v>0</v>
      </c>
      <c r="CX299" s="2">
        <f t="shared" si="306"/>
        <v>0</v>
      </c>
      <c r="CY299" s="2">
        <f t="shared" si="325"/>
        <v>0</v>
      </c>
      <c r="CZ299" s="2">
        <f t="shared" si="326"/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1010</v>
      </c>
      <c r="DV299" s="2" t="s">
        <v>35</v>
      </c>
      <c r="DW299" s="2" t="s">
        <v>35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85635393</v>
      </c>
      <c r="EF299" s="2">
        <v>30</v>
      </c>
      <c r="EG299" s="2" t="s">
        <v>28</v>
      </c>
      <c r="EH299" s="2">
        <v>0</v>
      </c>
      <c r="EI299" s="2" t="s">
        <v>3</v>
      </c>
      <c r="EJ299" s="2">
        <v>1</v>
      </c>
      <c r="EK299" s="2">
        <v>21</v>
      </c>
      <c r="EL299" s="2" t="s">
        <v>437</v>
      </c>
      <c r="EM299" s="2" t="s">
        <v>438</v>
      </c>
      <c r="EN299" s="2"/>
      <c r="EO299" s="2" t="s">
        <v>368</v>
      </c>
      <c r="EP299" s="2"/>
      <c r="EQ299" s="2">
        <v>0</v>
      </c>
      <c r="ER299" s="2">
        <v>17.28</v>
      </c>
      <c r="ES299" s="2">
        <v>17.28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109</v>
      </c>
      <c r="FY299" s="2">
        <v>61</v>
      </c>
      <c r="FZ299" s="2"/>
      <c r="GA299" s="2" t="s">
        <v>3</v>
      </c>
      <c r="GB299" s="2"/>
      <c r="GC299" s="2"/>
      <c r="GD299" s="2">
        <v>1</v>
      </c>
      <c r="GE299" s="2"/>
      <c r="GF299" s="2">
        <v>-585315065</v>
      </c>
      <c r="GG299" s="2">
        <v>2</v>
      </c>
      <c r="GH299" s="2">
        <v>1</v>
      </c>
      <c r="GI299" s="2">
        <v>-2</v>
      </c>
      <c r="GJ299" s="2">
        <v>0</v>
      </c>
      <c r="GK299" s="2">
        <v>0</v>
      </c>
      <c r="GL299" s="2">
        <f t="shared" si="307"/>
        <v>0</v>
      </c>
      <c r="GM299" s="2">
        <f t="shared" si="308"/>
        <v>3801.6</v>
      </c>
      <c r="GN299" s="2">
        <f t="shared" si="309"/>
        <v>3801.6</v>
      </c>
      <c r="GO299" s="2">
        <f t="shared" si="310"/>
        <v>0</v>
      </c>
      <c r="GP299" s="2">
        <f t="shared" si="311"/>
        <v>0</v>
      </c>
      <c r="GQ299" s="2"/>
      <c r="GR299" s="2">
        <v>0</v>
      </c>
      <c r="GS299" s="2">
        <v>3</v>
      </c>
      <c r="GT299" s="2">
        <v>0</v>
      </c>
      <c r="GU299" s="2" t="s">
        <v>3</v>
      </c>
      <c r="GV299" s="2">
        <f t="shared" si="312"/>
        <v>0</v>
      </c>
      <c r="GW299" s="2">
        <v>1</v>
      </c>
      <c r="GX299" s="2">
        <f t="shared" si="313"/>
        <v>0</v>
      </c>
      <c r="GY299" s="2"/>
      <c r="GZ299" s="2"/>
      <c r="HA299" s="2">
        <v>0</v>
      </c>
      <c r="HB299" s="2">
        <v>0</v>
      </c>
      <c r="HC299" s="2">
        <f t="shared" si="314"/>
        <v>0</v>
      </c>
      <c r="HD299" s="2"/>
      <c r="HE299" s="2" t="s">
        <v>3</v>
      </c>
      <c r="HF299" s="2" t="s">
        <v>3</v>
      </c>
      <c r="HG299" s="2"/>
      <c r="HH299" s="2"/>
      <c r="HI299" s="2"/>
      <c r="HJ299" s="2"/>
      <c r="HK299" s="2"/>
      <c r="HL299" s="2"/>
      <c r="HM299" s="2" t="s">
        <v>360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5">
      <c r="A300" s="3">
        <v>18</v>
      </c>
      <c r="B300" s="3">
        <v>1</v>
      </c>
      <c r="C300" s="3">
        <v>480</v>
      </c>
      <c r="E300" s="3" t="s">
        <v>443</v>
      </c>
      <c r="F300" s="3" t="s">
        <v>444</v>
      </c>
      <c r="G300" s="3" t="s">
        <v>445</v>
      </c>
      <c r="H300" s="3" t="s">
        <v>35</v>
      </c>
      <c r="I300" s="3">
        <f>I296*J300</f>
        <v>220.00000000000003</v>
      </c>
      <c r="J300" s="3">
        <v>8.8000000000000007</v>
      </c>
      <c r="K300" s="3">
        <v>8.8000000000000007</v>
      </c>
      <c r="O300" s="3">
        <f t="shared" si="290"/>
        <v>46341.5</v>
      </c>
      <c r="P300" s="3">
        <f t="shared" si="291"/>
        <v>46341.5</v>
      </c>
      <c r="Q300" s="3">
        <f t="shared" si="315"/>
        <v>0</v>
      </c>
      <c r="R300" s="3">
        <f t="shared" si="316"/>
        <v>0</v>
      </c>
      <c r="S300" s="3">
        <f t="shared" si="292"/>
        <v>0</v>
      </c>
      <c r="T300" s="3">
        <f t="shared" si="293"/>
        <v>0</v>
      </c>
      <c r="U300" s="3">
        <f t="shared" si="294"/>
        <v>0</v>
      </c>
      <c r="V300" s="3">
        <f t="shared" si="295"/>
        <v>0</v>
      </c>
      <c r="W300" s="3">
        <f t="shared" si="296"/>
        <v>0</v>
      </c>
      <c r="X300" s="3">
        <f t="shared" si="317"/>
        <v>0</v>
      </c>
      <c r="Y300" s="3">
        <f t="shared" si="318"/>
        <v>0</v>
      </c>
      <c r="AA300" s="3">
        <v>86551703</v>
      </c>
      <c r="AB300" s="3">
        <f t="shared" si="297"/>
        <v>17.28</v>
      </c>
      <c r="AC300" s="3">
        <f t="shared" si="319"/>
        <v>17.28</v>
      </c>
      <c r="AD300" s="3">
        <f t="shared" si="320"/>
        <v>0</v>
      </c>
      <c r="AE300" s="3">
        <f t="shared" si="321"/>
        <v>0</v>
      </c>
      <c r="AF300" s="3">
        <f t="shared" si="321"/>
        <v>0</v>
      </c>
      <c r="AG300" s="3">
        <f t="shared" si="298"/>
        <v>0</v>
      </c>
      <c r="AH300" s="3">
        <f t="shared" si="322"/>
        <v>0</v>
      </c>
      <c r="AI300" s="3">
        <f t="shared" si="322"/>
        <v>0</v>
      </c>
      <c r="AJ300" s="3">
        <f t="shared" si="299"/>
        <v>0</v>
      </c>
      <c r="AK300" s="3">
        <v>17.28</v>
      </c>
      <c r="AL300" s="3">
        <v>17.28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109</v>
      </c>
      <c r="AU300" s="3">
        <v>61</v>
      </c>
      <c r="AV300" s="3">
        <v>1</v>
      </c>
      <c r="AW300" s="3">
        <v>1</v>
      </c>
      <c r="AZ300" s="3">
        <v>1</v>
      </c>
      <c r="BA300" s="3">
        <v>1</v>
      </c>
      <c r="BB300" s="3">
        <v>1</v>
      </c>
      <c r="BC300" s="3">
        <v>12.19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3</v>
      </c>
      <c r="BI300" s="3">
        <v>1</v>
      </c>
      <c r="BJ300" s="3" t="s">
        <v>446</v>
      </c>
      <c r="BM300" s="3">
        <v>21</v>
      </c>
      <c r="BN300" s="3">
        <v>0</v>
      </c>
      <c r="BO300" s="3" t="s">
        <v>444</v>
      </c>
      <c r="BP300" s="3">
        <v>1</v>
      </c>
      <c r="BQ300" s="3">
        <v>30</v>
      </c>
      <c r="BR300" s="3">
        <v>0</v>
      </c>
      <c r="BS300" s="3">
        <v>1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109</v>
      </c>
      <c r="CA300" s="3">
        <v>61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966</v>
      </c>
      <c r="CO300" s="3">
        <v>0</v>
      </c>
      <c r="CP300" s="3">
        <f t="shared" si="300"/>
        <v>46341.5</v>
      </c>
      <c r="CQ300" s="3">
        <f t="shared" si="301"/>
        <v>210.64</v>
      </c>
      <c r="CR300" s="3">
        <f t="shared" si="323"/>
        <v>0</v>
      </c>
      <c r="CS300" s="3">
        <f t="shared" si="324"/>
        <v>0</v>
      </c>
      <c r="CT300" s="3">
        <f t="shared" si="302"/>
        <v>0</v>
      </c>
      <c r="CU300" s="3">
        <f t="shared" si="303"/>
        <v>0</v>
      </c>
      <c r="CV300" s="3">
        <f t="shared" si="304"/>
        <v>0</v>
      </c>
      <c r="CW300" s="3">
        <f t="shared" si="305"/>
        <v>0</v>
      </c>
      <c r="CX300" s="3">
        <f t="shared" si="306"/>
        <v>0</v>
      </c>
      <c r="CY300" s="3">
        <f t="shared" si="325"/>
        <v>0</v>
      </c>
      <c r="CZ300" s="3">
        <f t="shared" si="326"/>
        <v>0</v>
      </c>
      <c r="DC300" s="3" t="s">
        <v>3</v>
      </c>
      <c r="DD300" s="3" t="s">
        <v>3</v>
      </c>
      <c r="DE300" s="3" t="s">
        <v>3</v>
      </c>
      <c r="DF300" s="3" t="s">
        <v>3</v>
      </c>
      <c r="DG300" s="3" t="s">
        <v>3</v>
      </c>
      <c r="DH300" s="3" t="s">
        <v>3</v>
      </c>
      <c r="DI300" s="3" t="s">
        <v>3</v>
      </c>
      <c r="DJ300" s="3" t="s">
        <v>3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1010</v>
      </c>
      <c r="DV300" s="3" t="s">
        <v>35</v>
      </c>
      <c r="DW300" s="3" t="s">
        <v>35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85635393</v>
      </c>
      <c r="EF300" s="3">
        <v>30</v>
      </c>
      <c r="EG300" s="3" t="s">
        <v>28</v>
      </c>
      <c r="EH300" s="3">
        <v>0</v>
      </c>
      <c r="EI300" s="3" t="s">
        <v>3</v>
      </c>
      <c r="EJ300" s="3">
        <v>1</v>
      </c>
      <c r="EK300" s="3">
        <v>21</v>
      </c>
      <c r="EL300" s="3" t="s">
        <v>437</v>
      </c>
      <c r="EM300" s="3" t="s">
        <v>438</v>
      </c>
      <c r="EO300" s="3" t="s">
        <v>368</v>
      </c>
      <c r="EQ300" s="3">
        <v>0</v>
      </c>
      <c r="ER300" s="3">
        <v>17.28</v>
      </c>
      <c r="ES300" s="3">
        <v>17.28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FQ300" s="3">
        <v>0</v>
      </c>
      <c r="FR300" s="3">
        <v>0</v>
      </c>
      <c r="FS300" s="3">
        <v>0</v>
      </c>
      <c r="FX300" s="3">
        <v>109</v>
      </c>
      <c r="FY300" s="3">
        <v>61</v>
      </c>
      <c r="GA300" s="3" t="s">
        <v>3</v>
      </c>
      <c r="GD300" s="3">
        <v>1</v>
      </c>
      <c r="GF300" s="3">
        <v>-585315065</v>
      </c>
      <c r="GG300" s="3">
        <v>2</v>
      </c>
      <c r="GH300" s="3">
        <v>1</v>
      </c>
      <c r="GI300" s="3">
        <v>2</v>
      </c>
      <c r="GJ300" s="3">
        <v>0</v>
      </c>
      <c r="GK300" s="3">
        <v>0</v>
      </c>
      <c r="GL300" s="3">
        <f t="shared" si="307"/>
        <v>0</v>
      </c>
      <c r="GM300" s="3">
        <f t="shared" si="308"/>
        <v>46341.5</v>
      </c>
      <c r="GN300" s="3">
        <f t="shared" si="309"/>
        <v>46341.5</v>
      </c>
      <c r="GO300" s="3">
        <f t="shared" si="310"/>
        <v>0</v>
      </c>
      <c r="GP300" s="3">
        <f t="shared" si="311"/>
        <v>0</v>
      </c>
      <c r="GR300" s="3">
        <v>0</v>
      </c>
      <c r="GS300" s="3">
        <v>3</v>
      </c>
      <c r="GT300" s="3">
        <v>0</v>
      </c>
      <c r="GU300" s="3" t="s">
        <v>3</v>
      </c>
      <c r="GV300" s="3">
        <f t="shared" si="312"/>
        <v>0</v>
      </c>
      <c r="GW300" s="3">
        <v>1</v>
      </c>
      <c r="GX300" s="3">
        <f t="shared" si="313"/>
        <v>0</v>
      </c>
      <c r="HA300" s="3">
        <v>0</v>
      </c>
      <c r="HB300" s="3">
        <v>0</v>
      </c>
      <c r="HC300" s="3">
        <f t="shared" si="314"/>
        <v>0</v>
      </c>
      <c r="HE300" s="3" t="s">
        <v>3</v>
      </c>
      <c r="HF300" s="3" t="s">
        <v>3</v>
      </c>
      <c r="HM300" s="3" t="s">
        <v>360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5">
      <c r="A301" s="2">
        <v>18</v>
      </c>
      <c r="B301" s="2">
        <v>1</v>
      </c>
      <c r="C301" s="2">
        <v>466</v>
      </c>
      <c r="D301" s="2"/>
      <c r="E301" s="2" t="s">
        <v>447</v>
      </c>
      <c r="F301" s="2" t="s">
        <v>448</v>
      </c>
      <c r="G301" s="2" t="s">
        <v>449</v>
      </c>
      <c r="H301" s="2" t="s">
        <v>35</v>
      </c>
      <c r="I301" s="2">
        <f>I295*J301</f>
        <v>37</v>
      </c>
      <c r="J301" s="2">
        <v>1.48</v>
      </c>
      <c r="K301" s="2">
        <v>1.48</v>
      </c>
      <c r="L301" s="2"/>
      <c r="M301" s="2"/>
      <c r="N301" s="2"/>
      <c r="O301" s="2">
        <f t="shared" si="290"/>
        <v>1644.65</v>
      </c>
      <c r="P301" s="2">
        <f t="shared" si="291"/>
        <v>1644.65</v>
      </c>
      <c r="Q301" s="2">
        <f t="shared" si="315"/>
        <v>0</v>
      </c>
      <c r="R301" s="2">
        <f t="shared" si="316"/>
        <v>0</v>
      </c>
      <c r="S301" s="2">
        <f t="shared" si="292"/>
        <v>0</v>
      </c>
      <c r="T301" s="2">
        <f t="shared" si="293"/>
        <v>0</v>
      </c>
      <c r="U301" s="2">
        <f t="shared" si="294"/>
        <v>0</v>
      </c>
      <c r="V301" s="2">
        <f t="shared" si="295"/>
        <v>0</v>
      </c>
      <c r="W301" s="2">
        <f t="shared" si="296"/>
        <v>0</v>
      </c>
      <c r="X301" s="2">
        <f t="shared" si="317"/>
        <v>0</v>
      </c>
      <c r="Y301" s="2">
        <f t="shared" si="318"/>
        <v>0</v>
      </c>
      <c r="Z301" s="2"/>
      <c r="AA301" s="2">
        <v>86551701</v>
      </c>
      <c r="AB301" s="2">
        <f t="shared" si="297"/>
        <v>44.45</v>
      </c>
      <c r="AC301" s="2">
        <f t="shared" si="319"/>
        <v>44.45</v>
      </c>
      <c r="AD301" s="2">
        <f t="shared" si="320"/>
        <v>0</v>
      </c>
      <c r="AE301" s="2">
        <f t="shared" si="321"/>
        <v>0</v>
      </c>
      <c r="AF301" s="2">
        <f t="shared" si="321"/>
        <v>0</v>
      </c>
      <c r="AG301" s="2">
        <f t="shared" si="298"/>
        <v>0</v>
      </c>
      <c r="AH301" s="2">
        <f t="shared" si="322"/>
        <v>0</v>
      </c>
      <c r="AI301" s="2">
        <f t="shared" si="322"/>
        <v>0</v>
      </c>
      <c r="AJ301" s="2">
        <f t="shared" si="299"/>
        <v>0</v>
      </c>
      <c r="AK301" s="2">
        <v>44.45</v>
      </c>
      <c r="AL301" s="2">
        <v>44.45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109</v>
      </c>
      <c r="AU301" s="2">
        <v>61</v>
      </c>
      <c r="AV301" s="2">
        <v>1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3</v>
      </c>
      <c r="BI301" s="2">
        <v>1</v>
      </c>
      <c r="BJ301" s="2" t="s">
        <v>450</v>
      </c>
      <c r="BK301" s="2"/>
      <c r="BL301" s="2"/>
      <c r="BM301" s="2">
        <v>21</v>
      </c>
      <c r="BN301" s="2">
        <v>0</v>
      </c>
      <c r="BO301" s="2" t="s">
        <v>3</v>
      </c>
      <c r="BP301" s="2">
        <v>0</v>
      </c>
      <c r="BQ301" s="2">
        <v>30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109</v>
      </c>
      <c r="CA301" s="2">
        <v>61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966</v>
      </c>
      <c r="CO301" s="2">
        <v>0</v>
      </c>
      <c r="CP301" s="2">
        <f t="shared" si="300"/>
        <v>1644.65</v>
      </c>
      <c r="CQ301" s="2">
        <f t="shared" si="301"/>
        <v>44.45</v>
      </c>
      <c r="CR301" s="2">
        <f t="shared" si="323"/>
        <v>0</v>
      </c>
      <c r="CS301" s="2">
        <f t="shared" si="324"/>
        <v>0</v>
      </c>
      <c r="CT301" s="2">
        <f t="shared" si="302"/>
        <v>0</v>
      </c>
      <c r="CU301" s="2">
        <f t="shared" si="303"/>
        <v>0</v>
      </c>
      <c r="CV301" s="2">
        <f t="shared" si="304"/>
        <v>0</v>
      </c>
      <c r="CW301" s="2">
        <f t="shared" si="305"/>
        <v>0</v>
      </c>
      <c r="CX301" s="2">
        <f t="shared" si="306"/>
        <v>0</v>
      </c>
      <c r="CY301" s="2">
        <f t="shared" si="325"/>
        <v>0</v>
      </c>
      <c r="CZ301" s="2">
        <f t="shared" si="326"/>
        <v>0</v>
      </c>
      <c r="DA301" s="2"/>
      <c r="DB301" s="2"/>
      <c r="DC301" s="2" t="s">
        <v>3</v>
      </c>
      <c r="DD301" s="2" t="s">
        <v>3</v>
      </c>
      <c r="DE301" s="2" t="s">
        <v>3</v>
      </c>
      <c r="DF301" s="2" t="s">
        <v>3</v>
      </c>
      <c r="DG301" s="2" t="s">
        <v>3</v>
      </c>
      <c r="DH301" s="2" t="s">
        <v>3</v>
      </c>
      <c r="DI301" s="2" t="s">
        <v>3</v>
      </c>
      <c r="DJ301" s="2" t="s">
        <v>3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1010</v>
      </c>
      <c r="DV301" s="2" t="s">
        <v>35</v>
      </c>
      <c r="DW301" s="2" t="s">
        <v>35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85635393</v>
      </c>
      <c r="EF301" s="2">
        <v>30</v>
      </c>
      <c r="EG301" s="2" t="s">
        <v>28</v>
      </c>
      <c r="EH301" s="2">
        <v>0</v>
      </c>
      <c r="EI301" s="2" t="s">
        <v>3</v>
      </c>
      <c r="EJ301" s="2">
        <v>1</v>
      </c>
      <c r="EK301" s="2">
        <v>21</v>
      </c>
      <c r="EL301" s="2" t="s">
        <v>437</v>
      </c>
      <c r="EM301" s="2" t="s">
        <v>438</v>
      </c>
      <c r="EN301" s="2"/>
      <c r="EO301" s="2" t="s">
        <v>368</v>
      </c>
      <c r="EP301" s="2"/>
      <c r="EQ301" s="2">
        <v>0</v>
      </c>
      <c r="ER301" s="2">
        <v>44.45</v>
      </c>
      <c r="ES301" s="2">
        <v>44.45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v>0</v>
      </c>
      <c r="FS301" s="2">
        <v>0</v>
      </c>
      <c r="FT301" s="2"/>
      <c r="FU301" s="2"/>
      <c r="FV301" s="2"/>
      <c r="FW301" s="2"/>
      <c r="FX301" s="2">
        <v>109</v>
      </c>
      <c r="FY301" s="2">
        <v>61</v>
      </c>
      <c r="FZ301" s="2"/>
      <c r="GA301" s="2" t="s">
        <v>3</v>
      </c>
      <c r="GB301" s="2"/>
      <c r="GC301" s="2"/>
      <c r="GD301" s="2">
        <v>1</v>
      </c>
      <c r="GE301" s="2"/>
      <c r="GF301" s="2">
        <v>-1405244845</v>
      </c>
      <c r="GG301" s="2">
        <v>2</v>
      </c>
      <c r="GH301" s="2">
        <v>1</v>
      </c>
      <c r="GI301" s="2">
        <v>-2</v>
      </c>
      <c r="GJ301" s="2">
        <v>0</v>
      </c>
      <c r="GK301" s="2">
        <v>0</v>
      </c>
      <c r="GL301" s="2">
        <f t="shared" si="307"/>
        <v>0</v>
      </c>
      <c r="GM301" s="2">
        <f t="shared" si="308"/>
        <v>1644.65</v>
      </c>
      <c r="GN301" s="2">
        <f t="shared" si="309"/>
        <v>1644.65</v>
      </c>
      <c r="GO301" s="2">
        <f t="shared" si="310"/>
        <v>0</v>
      </c>
      <c r="GP301" s="2">
        <f t="shared" si="311"/>
        <v>0</v>
      </c>
      <c r="GQ301" s="2"/>
      <c r="GR301" s="2">
        <v>0</v>
      </c>
      <c r="GS301" s="2">
        <v>3</v>
      </c>
      <c r="GT301" s="2">
        <v>0</v>
      </c>
      <c r="GU301" s="2" t="s">
        <v>3</v>
      </c>
      <c r="GV301" s="2">
        <f t="shared" si="312"/>
        <v>0</v>
      </c>
      <c r="GW301" s="2">
        <v>1</v>
      </c>
      <c r="GX301" s="2">
        <f t="shared" si="313"/>
        <v>0</v>
      </c>
      <c r="GY301" s="2"/>
      <c r="GZ301" s="2"/>
      <c r="HA301" s="2">
        <v>0</v>
      </c>
      <c r="HB301" s="2">
        <v>0</v>
      </c>
      <c r="HC301" s="2">
        <f t="shared" si="314"/>
        <v>0</v>
      </c>
      <c r="HD301" s="2"/>
      <c r="HE301" s="2" t="s">
        <v>3</v>
      </c>
      <c r="HF301" s="2" t="s">
        <v>3</v>
      </c>
      <c r="HG301" s="2"/>
      <c r="HH301" s="2"/>
      <c r="HI301" s="2"/>
      <c r="HJ301" s="2"/>
      <c r="HK301" s="2"/>
      <c r="HL301" s="2"/>
      <c r="HM301" s="2" t="s">
        <v>360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5">
      <c r="A302" s="3">
        <v>18</v>
      </c>
      <c r="B302" s="3">
        <v>1</v>
      </c>
      <c r="C302" s="3">
        <v>482</v>
      </c>
      <c r="E302" s="3" t="s">
        <v>447</v>
      </c>
      <c r="F302" s="3" t="s">
        <v>448</v>
      </c>
      <c r="G302" s="3" t="s">
        <v>449</v>
      </c>
      <c r="H302" s="3" t="s">
        <v>35</v>
      </c>
      <c r="I302" s="3">
        <f>I296*J302</f>
        <v>37</v>
      </c>
      <c r="J302" s="3">
        <v>1.48</v>
      </c>
      <c r="K302" s="3">
        <v>1.48</v>
      </c>
      <c r="O302" s="3">
        <f t="shared" si="290"/>
        <v>6595.05</v>
      </c>
      <c r="P302" s="3">
        <f t="shared" si="291"/>
        <v>6595.05</v>
      </c>
      <c r="Q302" s="3">
        <f t="shared" si="315"/>
        <v>0</v>
      </c>
      <c r="R302" s="3">
        <f t="shared" si="316"/>
        <v>0</v>
      </c>
      <c r="S302" s="3">
        <f t="shared" si="292"/>
        <v>0</v>
      </c>
      <c r="T302" s="3">
        <f t="shared" si="293"/>
        <v>0</v>
      </c>
      <c r="U302" s="3">
        <f t="shared" si="294"/>
        <v>0</v>
      </c>
      <c r="V302" s="3">
        <f t="shared" si="295"/>
        <v>0</v>
      </c>
      <c r="W302" s="3">
        <f t="shared" si="296"/>
        <v>0</v>
      </c>
      <c r="X302" s="3">
        <f t="shared" si="317"/>
        <v>0</v>
      </c>
      <c r="Y302" s="3">
        <f t="shared" si="318"/>
        <v>0</v>
      </c>
      <c r="AA302" s="3">
        <v>86551703</v>
      </c>
      <c r="AB302" s="3">
        <f t="shared" si="297"/>
        <v>44.45</v>
      </c>
      <c r="AC302" s="3">
        <f t="shared" si="319"/>
        <v>44.45</v>
      </c>
      <c r="AD302" s="3">
        <f t="shared" si="320"/>
        <v>0</v>
      </c>
      <c r="AE302" s="3">
        <f t="shared" si="321"/>
        <v>0</v>
      </c>
      <c r="AF302" s="3">
        <f t="shared" si="321"/>
        <v>0</v>
      </c>
      <c r="AG302" s="3">
        <f t="shared" si="298"/>
        <v>0</v>
      </c>
      <c r="AH302" s="3">
        <f t="shared" si="322"/>
        <v>0</v>
      </c>
      <c r="AI302" s="3">
        <f t="shared" si="322"/>
        <v>0</v>
      </c>
      <c r="AJ302" s="3">
        <f t="shared" si="299"/>
        <v>0</v>
      </c>
      <c r="AK302" s="3">
        <v>44.45</v>
      </c>
      <c r="AL302" s="3">
        <v>44.45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109</v>
      </c>
      <c r="AU302" s="3">
        <v>61</v>
      </c>
      <c r="AV302" s="3">
        <v>1</v>
      </c>
      <c r="AW302" s="3">
        <v>1</v>
      </c>
      <c r="AZ302" s="3">
        <v>1</v>
      </c>
      <c r="BA302" s="3">
        <v>1</v>
      </c>
      <c r="BB302" s="3">
        <v>1</v>
      </c>
      <c r="BC302" s="3">
        <v>4.01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3</v>
      </c>
      <c r="BI302" s="3">
        <v>1</v>
      </c>
      <c r="BJ302" s="3" t="s">
        <v>450</v>
      </c>
      <c r="BM302" s="3">
        <v>21</v>
      </c>
      <c r="BN302" s="3">
        <v>0</v>
      </c>
      <c r="BO302" s="3" t="s">
        <v>448</v>
      </c>
      <c r="BP302" s="3">
        <v>1</v>
      </c>
      <c r="BQ302" s="3">
        <v>30</v>
      </c>
      <c r="BR302" s="3">
        <v>0</v>
      </c>
      <c r="BS302" s="3">
        <v>1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109</v>
      </c>
      <c r="CA302" s="3">
        <v>61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966</v>
      </c>
      <c r="CO302" s="3">
        <v>0</v>
      </c>
      <c r="CP302" s="3">
        <f t="shared" si="300"/>
        <v>6595.05</v>
      </c>
      <c r="CQ302" s="3">
        <f t="shared" si="301"/>
        <v>178.24</v>
      </c>
      <c r="CR302" s="3">
        <f t="shared" si="323"/>
        <v>0</v>
      </c>
      <c r="CS302" s="3">
        <f t="shared" si="324"/>
        <v>0</v>
      </c>
      <c r="CT302" s="3">
        <f t="shared" si="302"/>
        <v>0</v>
      </c>
      <c r="CU302" s="3">
        <f t="shared" si="303"/>
        <v>0</v>
      </c>
      <c r="CV302" s="3">
        <f t="shared" si="304"/>
        <v>0</v>
      </c>
      <c r="CW302" s="3">
        <f t="shared" si="305"/>
        <v>0</v>
      </c>
      <c r="CX302" s="3">
        <f t="shared" si="306"/>
        <v>0</v>
      </c>
      <c r="CY302" s="3">
        <f t="shared" si="325"/>
        <v>0</v>
      </c>
      <c r="CZ302" s="3">
        <f t="shared" si="326"/>
        <v>0</v>
      </c>
      <c r="DC302" s="3" t="s">
        <v>3</v>
      </c>
      <c r="DD302" s="3" t="s">
        <v>3</v>
      </c>
      <c r="DE302" s="3" t="s">
        <v>3</v>
      </c>
      <c r="DF302" s="3" t="s">
        <v>3</v>
      </c>
      <c r="DG302" s="3" t="s">
        <v>3</v>
      </c>
      <c r="DH302" s="3" t="s">
        <v>3</v>
      </c>
      <c r="DI302" s="3" t="s">
        <v>3</v>
      </c>
      <c r="DJ302" s="3" t="s">
        <v>3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1010</v>
      </c>
      <c r="DV302" s="3" t="s">
        <v>35</v>
      </c>
      <c r="DW302" s="3" t="s">
        <v>35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85635393</v>
      </c>
      <c r="EF302" s="3">
        <v>30</v>
      </c>
      <c r="EG302" s="3" t="s">
        <v>28</v>
      </c>
      <c r="EH302" s="3">
        <v>0</v>
      </c>
      <c r="EI302" s="3" t="s">
        <v>3</v>
      </c>
      <c r="EJ302" s="3">
        <v>1</v>
      </c>
      <c r="EK302" s="3">
        <v>21</v>
      </c>
      <c r="EL302" s="3" t="s">
        <v>437</v>
      </c>
      <c r="EM302" s="3" t="s">
        <v>438</v>
      </c>
      <c r="EO302" s="3" t="s">
        <v>368</v>
      </c>
      <c r="EQ302" s="3">
        <v>0</v>
      </c>
      <c r="ER302" s="3">
        <v>44.45</v>
      </c>
      <c r="ES302" s="3">
        <v>44.45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FQ302" s="3">
        <v>0</v>
      </c>
      <c r="FR302" s="3">
        <v>0</v>
      </c>
      <c r="FS302" s="3">
        <v>0</v>
      </c>
      <c r="FX302" s="3">
        <v>109</v>
      </c>
      <c r="FY302" s="3">
        <v>61</v>
      </c>
      <c r="GA302" s="3" t="s">
        <v>3</v>
      </c>
      <c r="GD302" s="3">
        <v>1</v>
      </c>
      <c r="GF302" s="3">
        <v>-1405244845</v>
      </c>
      <c r="GG302" s="3">
        <v>2</v>
      </c>
      <c r="GH302" s="3">
        <v>1</v>
      </c>
      <c r="GI302" s="3">
        <v>2</v>
      </c>
      <c r="GJ302" s="3">
        <v>0</v>
      </c>
      <c r="GK302" s="3">
        <v>0</v>
      </c>
      <c r="GL302" s="3">
        <f t="shared" si="307"/>
        <v>0</v>
      </c>
      <c r="GM302" s="3">
        <f t="shared" si="308"/>
        <v>6595.05</v>
      </c>
      <c r="GN302" s="3">
        <f t="shared" si="309"/>
        <v>6595.05</v>
      </c>
      <c r="GO302" s="3">
        <f t="shared" si="310"/>
        <v>0</v>
      </c>
      <c r="GP302" s="3">
        <f t="shared" si="311"/>
        <v>0</v>
      </c>
      <c r="GR302" s="3">
        <v>0</v>
      </c>
      <c r="GS302" s="3">
        <v>3</v>
      </c>
      <c r="GT302" s="3">
        <v>0</v>
      </c>
      <c r="GU302" s="3" t="s">
        <v>3</v>
      </c>
      <c r="GV302" s="3">
        <f t="shared" si="312"/>
        <v>0</v>
      </c>
      <c r="GW302" s="3">
        <v>1</v>
      </c>
      <c r="GX302" s="3">
        <f t="shared" si="313"/>
        <v>0</v>
      </c>
      <c r="HA302" s="3">
        <v>0</v>
      </c>
      <c r="HB302" s="3">
        <v>0</v>
      </c>
      <c r="HC302" s="3">
        <f t="shared" si="314"/>
        <v>0</v>
      </c>
      <c r="HE302" s="3" t="s">
        <v>3</v>
      </c>
      <c r="HF302" s="3" t="s">
        <v>3</v>
      </c>
      <c r="HM302" s="3" t="s">
        <v>360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5">
      <c r="A303" s="2">
        <v>18</v>
      </c>
      <c r="B303" s="2">
        <v>1</v>
      </c>
      <c r="C303" s="2">
        <v>463</v>
      </c>
      <c r="D303" s="2"/>
      <c r="E303" s="2" t="s">
        <v>451</v>
      </c>
      <c r="F303" s="2" t="s">
        <v>452</v>
      </c>
      <c r="G303" s="2" t="s">
        <v>453</v>
      </c>
      <c r="H303" s="2" t="s">
        <v>454</v>
      </c>
      <c r="I303" s="2">
        <f>I295*J303</f>
        <v>2500</v>
      </c>
      <c r="J303" s="2">
        <v>100</v>
      </c>
      <c r="K303" s="2">
        <v>100</v>
      </c>
      <c r="L303" s="2"/>
      <c r="M303" s="2"/>
      <c r="N303" s="2"/>
      <c r="O303" s="2">
        <f t="shared" si="290"/>
        <v>75350</v>
      </c>
      <c r="P303" s="2">
        <f t="shared" si="291"/>
        <v>75350</v>
      </c>
      <c r="Q303" s="2">
        <f t="shared" si="315"/>
        <v>0</v>
      </c>
      <c r="R303" s="2">
        <f t="shared" si="316"/>
        <v>0</v>
      </c>
      <c r="S303" s="2">
        <f t="shared" si="292"/>
        <v>0</v>
      </c>
      <c r="T303" s="2">
        <f t="shared" si="293"/>
        <v>0</v>
      </c>
      <c r="U303" s="2">
        <f t="shared" si="294"/>
        <v>0</v>
      </c>
      <c r="V303" s="2">
        <f t="shared" si="295"/>
        <v>0</v>
      </c>
      <c r="W303" s="2">
        <f t="shared" si="296"/>
        <v>0</v>
      </c>
      <c r="X303" s="2">
        <f t="shared" si="317"/>
        <v>0</v>
      </c>
      <c r="Y303" s="2">
        <f t="shared" si="318"/>
        <v>0</v>
      </c>
      <c r="Z303" s="2"/>
      <c r="AA303" s="2">
        <v>86551701</v>
      </c>
      <c r="AB303" s="2">
        <f t="shared" si="297"/>
        <v>30.14</v>
      </c>
      <c r="AC303" s="2">
        <f t="shared" si="319"/>
        <v>30.14</v>
      </c>
      <c r="AD303" s="2">
        <f t="shared" si="320"/>
        <v>0</v>
      </c>
      <c r="AE303" s="2">
        <f t="shared" si="321"/>
        <v>0</v>
      </c>
      <c r="AF303" s="2">
        <f t="shared" si="321"/>
        <v>0</v>
      </c>
      <c r="AG303" s="2">
        <f t="shared" si="298"/>
        <v>0</v>
      </c>
      <c r="AH303" s="2">
        <f t="shared" si="322"/>
        <v>0</v>
      </c>
      <c r="AI303" s="2">
        <f t="shared" si="322"/>
        <v>0</v>
      </c>
      <c r="AJ303" s="2">
        <f t="shared" si="299"/>
        <v>0</v>
      </c>
      <c r="AK303" s="2">
        <v>30.14</v>
      </c>
      <c r="AL303" s="2">
        <v>30.14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109</v>
      </c>
      <c r="AU303" s="2">
        <v>61</v>
      </c>
      <c r="AV303" s="2">
        <v>1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3</v>
      </c>
      <c r="BI303" s="2">
        <v>1</v>
      </c>
      <c r="BJ303" s="2" t="s">
        <v>455</v>
      </c>
      <c r="BK303" s="2"/>
      <c r="BL303" s="2"/>
      <c r="BM303" s="2">
        <v>21</v>
      </c>
      <c r="BN303" s="2">
        <v>0</v>
      </c>
      <c r="BO303" s="2" t="s">
        <v>3</v>
      </c>
      <c r="BP303" s="2">
        <v>0</v>
      </c>
      <c r="BQ303" s="2">
        <v>30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109</v>
      </c>
      <c r="CA303" s="2">
        <v>61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966</v>
      </c>
      <c r="CO303" s="2">
        <v>0</v>
      </c>
      <c r="CP303" s="2">
        <f t="shared" si="300"/>
        <v>75350</v>
      </c>
      <c r="CQ303" s="2">
        <f t="shared" si="301"/>
        <v>30.14</v>
      </c>
      <c r="CR303" s="2">
        <f t="shared" si="323"/>
        <v>0</v>
      </c>
      <c r="CS303" s="2">
        <f t="shared" si="324"/>
        <v>0</v>
      </c>
      <c r="CT303" s="2">
        <f t="shared" si="302"/>
        <v>0</v>
      </c>
      <c r="CU303" s="2">
        <f t="shared" si="303"/>
        <v>0</v>
      </c>
      <c r="CV303" s="2">
        <f t="shared" si="304"/>
        <v>0</v>
      </c>
      <c r="CW303" s="2">
        <f t="shared" si="305"/>
        <v>0</v>
      </c>
      <c r="CX303" s="2">
        <f t="shared" si="306"/>
        <v>0</v>
      </c>
      <c r="CY303" s="2">
        <f t="shared" si="325"/>
        <v>0</v>
      </c>
      <c r="CZ303" s="2">
        <f t="shared" si="326"/>
        <v>0</v>
      </c>
      <c r="DA303" s="2"/>
      <c r="DB303" s="2"/>
      <c r="DC303" s="2" t="s">
        <v>3</v>
      </c>
      <c r="DD303" s="2" t="s">
        <v>3</v>
      </c>
      <c r="DE303" s="2" t="s">
        <v>3</v>
      </c>
      <c r="DF303" s="2" t="s">
        <v>3</v>
      </c>
      <c r="DG303" s="2" t="s">
        <v>3</v>
      </c>
      <c r="DH303" s="2" t="s">
        <v>3</v>
      </c>
      <c r="DI303" s="2" t="s">
        <v>3</v>
      </c>
      <c r="DJ303" s="2" t="s">
        <v>3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1003</v>
      </c>
      <c r="DV303" s="2" t="s">
        <v>454</v>
      </c>
      <c r="DW303" s="2" t="s">
        <v>454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85635393</v>
      </c>
      <c r="EF303" s="2">
        <v>30</v>
      </c>
      <c r="EG303" s="2" t="s">
        <v>28</v>
      </c>
      <c r="EH303" s="2">
        <v>0</v>
      </c>
      <c r="EI303" s="2" t="s">
        <v>3</v>
      </c>
      <c r="EJ303" s="2">
        <v>1</v>
      </c>
      <c r="EK303" s="2">
        <v>21</v>
      </c>
      <c r="EL303" s="2" t="s">
        <v>437</v>
      </c>
      <c r="EM303" s="2" t="s">
        <v>438</v>
      </c>
      <c r="EN303" s="2"/>
      <c r="EO303" s="2" t="s">
        <v>368</v>
      </c>
      <c r="EP303" s="2"/>
      <c r="EQ303" s="2">
        <v>0</v>
      </c>
      <c r="ER303" s="2">
        <v>30.14</v>
      </c>
      <c r="ES303" s="2">
        <v>30.14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v>0</v>
      </c>
      <c r="FS303" s="2">
        <v>0</v>
      </c>
      <c r="FT303" s="2"/>
      <c r="FU303" s="2"/>
      <c r="FV303" s="2"/>
      <c r="FW303" s="2"/>
      <c r="FX303" s="2">
        <v>109</v>
      </c>
      <c r="FY303" s="2">
        <v>61</v>
      </c>
      <c r="FZ303" s="2"/>
      <c r="GA303" s="2" t="s">
        <v>3</v>
      </c>
      <c r="GB303" s="2"/>
      <c r="GC303" s="2"/>
      <c r="GD303" s="2">
        <v>1</v>
      </c>
      <c r="GE303" s="2"/>
      <c r="GF303" s="2">
        <v>-1016684669</v>
      </c>
      <c r="GG303" s="2">
        <v>2</v>
      </c>
      <c r="GH303" s="2">
        <v>1</v>
      </c>
      <c r="GI303" s="2">
        <v>-2</v>
      </c>
      <c r="GJ303" s="2">
        <v>0</v>
      </c>
      <c r="GK303" s="2">
        <v>0</v>
      </c>
      <c r="GL303" s="2">
        <f t="shared" si="307"/>
        <v>0</v>
      </c>
      <c r="GM303" s="2">
        <f t="shared" si="308"/>
        <v>75350</v>
      </c>
      <c r="GN303" s="2">
        <f t="shared" si="309"/>
        <v>75350</v>
      </c>
      <c r="GO303" s="2">
        <f t="shared" si="310"/>
        <v>0</v>
      </c>
      <c r="GP303" s="2">
        <f t="shared" si="311"/>
        <v>0</v>
      </c>
      <c r="GQ303" s="2"/>
      <c r="GR303" s="2">
        <v>0</v>
      </c>
      <c r="GS303" s="2">
        <v>3</v>
      </c>
      <c r="GT303" s="2">
        <v>0</v>
      </c>
      <c r="GU303" s="2" t="s">
        <v>3</v>
      </c>
      <c r="GV303" s="2">
        <f t="shared" si="312"/>
        <v>0</v>
      </c>
      <c r="GW303" s="2">
        <v>1</v>
      </c>
      <c r="GX303" s="2">
        <f t="shared" si="313"/>
        <v>0</v>
      </c>
      <c r="GY303" s="2"/>
      <c r="GZ303" s="2"/>
      <c r="HA303" s="2">
        <v>0</v>
      </c>
      <c r="HB303" s="2">
        <v>0</v>
      </c>
      <c r="HC303" s="2">
        <f t="shared" si="314"/>
        <v>0</v>
      </c>
      <c r="HD303" s="2"/>
      <c r="HE303" s="2" t="s">
        <v>3</v>
      </c>
      <c r="HF303" s="2" t="s">
        <v>3</v>
      </c>
      <c r="HG303" s="2"/>
      <c r="HH303" s="2"/>
      <c r="HI303" s="2"/>
      <c r="HJ303" s="2"/>
      <c r="HK303" s="2"/>
      <c r="HL303" s="2"/>
      <c r="HM303" s="2" t="s">
        <v>360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5">
      <c r="A304" s="3">
        <v>18</v>
      </c>
      <c r="B304" s="3">
        <v>1</v>
      </c>
      <c r="C304" s="3">
        <v>479</v>
      </c>
      <c r="E304" s="3" t="s">
        <v>451</v>
      </c>
      <c r="F304" s="3" t="s">
        <v>452</v>
      </c>
      <c r="G304" s="3" t="s">
        <v>453</v>
      </c>
      <c r="H304" s="3" t="s">
        <v>454</v>
      </c>
      <c r="I304" s="3">
        <f>I296*J304</f>
        <v>2500</v>
      </c>
      <c r="J304" s="3">
        <v>100</v>
      </c>
      <c r="K304" s="3">
        <v>100</v>
      </c>
      <c r="O304" s="3">
        <f t="shared" si="290"/>
        <v>848441</v>
      </c>
      <c r="P304" s="3">
        <f t="shared" si="291"/>
        <v>848441</v>
      </c>
      <c r="Q304" s="3">
        <f t="shared" si="315"/>
        <v>0</v>
      </c>
      <c r="R304" s="3">
        <f t="shared" si="316"/>
        <v>0</v>
      </c>
      <c r="S304" s="3">
        <f t="shared" si="292"/>
        <v>0</v>
      </c>
      <c r="T304" s="3">
        <f t="shared" si="293"/>
        <v>0</v>
      </c>
      <c r="U304" s="3">
        <f t="shared" si="294"/>
        <v>0</v>
      </c>
      <c r="V304" s="3">
        <f t="shared" si="295"/>
        <v>0</v>
      </c>
      <c r="W304" s="3">
        <f t="shared" si="296"/>
        <v>0</v>
      </c>
      <c r="X304" s="3">
        <f t="shared" si="317"/>
        <v>0</v>
      </c>
      <c r="Y304" s="3">
        <f t="shared" si="318"/>
        <v>0</v>
      </c>
      <c r="AA304" s="3">
        <v>86551703</v>
      </c>
      <c r="AB304" s="3">
        <f t="shared" si="297"/>
        <v>30.14</v>
      </c>
      <c r="AC304" s="3">
        <f t="shared" si="319"/>
        <v>30.14</v>
      </c>
      <c r="AD304" s="3">
        <f t="shared" si="320"/>
        <v>0</v>
      </c>
      <c r="AE304" s="3">
        <f t="shared" si="321"/>
        <v>0</v>
      </c>
      <c r="AF304" s="3">
        <f t="shared" si="321"/>
        <v>0</v>
      </c>
      <c r="AG304" s="3">
        <f t="shared" si="298"/>
        <v>0</v>
      </c>
      <c r="AH304" s="3">
        <f t="shared" si="322"/>
        <v>0</v>
      </c>
      <c r="AI304" s="3">
        <f t="shared" si="322"/>
        <v>0</v>
      </c>
      <c r="AJ304" s="3">
        <f t="shared" si="299"/>
        <v>0</v>
      </c>
      <c r="AK304" s="3">
        <v>30.14</v>
      </c>
      <c r="AL304" s="3">
        <v>30.14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109</v>
      </c>
      <c r="AU304" s="3">
        <v>61</v>
      </c>
      <c r="AV304" s="3">
        <v>1</v>
      </c>
      <c r="AW304" s="3">
        <v>1</v>
      </c>
      <c r="AZ304" s="3">
        <v>1</v>
      </c>
      <c r="BA304" s="3">
        <v>1</v>
      </c>
      <c r="BB304" s="3">
        <v>1</v>
      </c>
      <c r="BC304" s="3">
        <v>11.26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3</v>
      </c>
      <c r="BI304" s="3">
        <v>1</v>
      </c>
      <c r="BJ304" s="3" t="s">
        <v>455</v>
      </c>
      <c r="BM304" s="3">
        <v>21</v>
      </c>
      <c r="BN304" s="3">
        <v>0</v>
      </c>
      <c r="BO304" s="3" t="s">
        <v>452</v>
      </c>
      <c r="BP304" s="3">
        <v>1</v>
      </c>
      <c r="BQ304" s="3">
        <v>30</v>
      </c>
      <c r="BR304" s="3">
        <v>0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109</v>
      </c>
      <c r="CA304" s="3">
        <v>61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966</v>
      </c>
      <c r="CO304" s="3">
        <v>0</v>
      </c>
      <c r="CP304" s="3">
        <f t="shared" si="300"/>
        <v>848441</v>
      </c>
      <c r="CQ304" s="3">
        <f t="shared" si="301"/>
        <v>339.38</v>
      </c>
      <c r="CR304" s="3">
        <f t="shared" si="323"/>
        <v>0</v>
      </c>
      <c r="CS304" s="3">
        <f t="shared" si="324"/>
        <v>0</v>
      </c>
      <c r="CT304" s="3">
        <f t="shared" si="302"/>
        <v>0</v>
      </c>
      <c r="CU304" s="3">
        <f t="shared" si="303"/>
        <v>0</v>
      </c>
      <c r="CV304" s="3">
        <f t="shared" si="304"/>
        <v>0</v>
      </c>
      <c r="CW304" s="3">
        <f t="shared" si="305"/>
        <v>0</v>
      </c>
      <c r="CX304" s="3">
        <f t="shared" si="306"/>
        <v>0</v>
      </c>
      <c r="CY304" s="3">
        <f t="shared" si="325"/>
        <v>0</v>
      </c>
      <c r="CZ304" s="3">
        <f t="shared" si="326"/>
        <v>0</v>
      </c>
      <c r="DC304" s="3" t="s">
        <v>3</v>
      </c>
      <c r="DD304" s="3" t="s">
        <v>3</v>
      </c>
      <c r="DE304" s="3" t="s">
        <v>3</v>
      </c>
      <c r="DF304" s="3" t="s">
        <v>3</v>
      </c>
      <c r="DG304" s="3" t="s">
        <v>3</v>
      </c>
      <c r="DH304" s="3" t="s">
        <v>3</v>
      </c>
      <c r="DI304" s="3" t="s">
        <v>3</v>
      </c>
      <c r="DJ304" s="3" t="s">
        <v>3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1003</v>
      </c>
      <c r="DV304" s="3" t="s">
        <v>454</v>
      </c>
      <c r="DW304" s="3" t="s">
        <v>454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85635393</v>
      </c>
      <c r="EF304" s="3">
        <v>30</v>
      </c>
      <c r="EG304" s="3" t="s">
        <v>28</v>
      </c>
      <c r="EH304" s="3">
        <v>0</v>
      </c>
      <c r="EI304" s="3" t="s">
        <v>3</v>
      </c>
      <c r="EJ304" s="3">
        <v>1</v>
      </c>
      <c r="EK304" s="3">
        <v>21</v>
      </c>
      <c r="EL304" s="3" t="s">
        <v>437</v>
      </c>
      <c r="EM304" s="3" t="s">
        <v>438</v>
      </c>
      <c r="EO304" s="3" t="s">
        <v>368</v>
      </c>
      <c r="EQ304" s="3">
        <v>0</v>
      </c>
      <c r="ER304" s="3">
        <v>30.14</v>
      </c>
      <c r="ES304" s="3">
        <v>30.14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FQ304" s="3">
        <v>0</v>
      </c>
      <c r="FR304" s="3">
        <v>0</v>
      </c>
      <c r="FS304" s="3">
        <v>0</v>
      </c>
      <c r="FX304" s="3">
        <v>109</v>
      </c>
      <c r="FY304" s="3">
        <v>61</v>
      </c>
      <c r="GA304" s="3" t="s">
        <v>3</v>
      </c>
      <c r="GD304" s="3">
        <v>1</v>
      </c>
      <c r="GF304" s="3">
        <v>-1016684669</v>
      </c>
      <c r="GG304" s="3">
        <v>2</v>
      </c>
      <c r="GH304" s="3">
        <v>1</v>
      </c>
      <c r="GI304" s="3">
        <v>2</v>
      </c>
      <c r="GJ304" s="3">
        <v>0</v>
      </c>
      <c r="GK304" s="3">
        <v>0</v>
      </c>
      <c r="GL304" s="3">
        <f t="shared" si="307"/>
        <v>0</v>
      </c>
      <c r="GM304" s="3">
        <f t="shared" si="308"/>
        <v>848441</v>
      </c>
      <c r="GN304" s="3">
        <f t="shared" si="309"/>
        <v>848441</v>
      </c>
      <c r="GO304" s="3">
        <f t="shared" si="310"/>
        <v>0</v>
      </c>
      <c r="GP304" s="3">
        <f t="shared" si="311"/>
        <v>0</v>
      </c>
      <c r="GR304" s="3">
        <v>0</v>
      </c>
      <c r="GS304" s="3">
        <v>3</v>
      </c>
      <c r="GT304" s="3">
        <v>0</v>
      </c>
      <c r="GU304" s="3" t="s">
        <v>3</v>
      </c>
      <c r="GV304" s="3">
        <f t="shared" si="312"/>
        <v>0</v>
      </c>
      <c r="GW304" s="3">
        <v>1</v>
      </c>
      <c r="GX304" s="3">
        <f t="shared" si="313"/>
        <v>0</v>
      </c>
      <c r="HA304" s="3">
        <v>0</v>
      </c>
      <c r="HB304" s="3">
        <v>0</v>
      </c>
      <c r="HC304" s="3">
        <f t="shared" si="314"/>
        <v>0</v>
      </c>
      <c r="HE304" s="3" t="s">
        <v>3</v>
      </c>
      <c r="HF304" s="3" t="s">
        <v>3</v>
      </c>
      <c r="HM304" s="3" t="s">
        <v>360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5" spans="1:255" x14ac:dyDescent="0.25">
      <c r="A305" s="2">
        <v>17</v>
      </c>
      <c r="B305" s="2">
        <v>1</v>
      </c>
      <c r="C305" s="2">
        <f>ROW(SmtRes!A496)</f>
        <v>496</v>
      </c>
      <c r="D305" s="2">
        <f>ROW(EtalonRes!A327)</f>
        <v>327</v>
      </c>
      <c r="E305" s="2" t="s">
        <v>456</v>
      </c>
      <c r="F305" s="2" t="s">
        <v>457</v>
      </c>
      <c r="G305" s="2" t="s">
        <v>458</v>
      </c>
      <c r="H305" s="2" t="s">
        <v>435</v>
      </c>
      <c r="I305" s="2">
        <f>ROUND((425)/100,9)</f>
        <v>4.25</v>
      </c>
      <c r="J305" s="2">
        <v>0</v>
      </c>
      <c r="K305" s="2">
        <f>ROUND((425)/100,9)</f>
        <v>4.25</v>
      </c>
      <c r="L305" s="2"/>
      <c r="M305" s="2"/>
      <c r="N305" s="2"/>
      <c r="O305" s="2">
        <f t="shared" si="290"/>
        <v>2744.91</v>
      </c>
      <c r="P305" s="2">
        <f t="shared" si="291"/>
        <v>138.16999999999999</v>
      </c>
      <c r="Q305" s="2">
        <f>(ROUND((ROUND(((((ET305*1.25)*1.2))*AV305*I305),2)*BB305),2)+ROUND((ROUND(((AE305-(((EU305*1.25)*1.2)))*AV305*I305),2)*BS305),2))</f>
        <v>285.35000000000002</v>
      </c>
      <c r="R305" s="2">
        <f>(ROUND((ROUND(((((EU305*1.25)*1.2))*AV305*I305),2)*BS305),2)+ROUND((ROUND(((AE305-(((EU305*1.25)*1.2)))*AV305*I305),2)*BS305),2))</f>
        <v>38.090000000000003</v>
      </c>
      <c r="S305" s="2">
        <f t="shared" si="292"/>
        <v>2321.39</v>
      </c>
      <c r="T305" s="2">
        <f t="shared" si="293"/>
        <v>0</v>
      </c>
      <c r="U305" s="2">
        <f t="shared" si="294"/>
        <v>185.86126349999995</v>
      </c>
      <c r="V305" s="2">
        <f t="shared" si="295"/>
        <v>0</v>
      </c>
      <c r="W305" s="2">
        <f t="shared" si="296"/>
        <v>0</v>
      </c>
      <c r="X305" s="2">
        <f>(ROUND((((S305+ROUND((ROUND(((((EU305*1.25)*1.2))*AV305*I305),2)*BS305),2))*AT305)/100),2)+ROUND(((ROUND((ROUND(((AE305-(((EU305*1.25)*1.2)))*AV305*I305),2)*BS305),2)*AT305)/100),2))</f>
        <v>2571.83</v>
      </c>
      <c r="Y305" s="2">
        <f>(ROUND((((S305+ROUND((ROUND(((((EU305*1.25)*1.2))*AV305*I305),2)*BS305),2))*AU305)/100),2)+ROUND(((ROUND((ROUND(((AE305-(((EU305*1.25)*1.2)))*AV305*I305),2)*BS305),2)*AU305)/100),2))</f>
        <v>1439.28</v>
      </c>
      <c r="Z305" s="2"/>
      <c r="AA305" s="2">
        <v>86551701</v>
      </c>
      <c r="AB305" s="2">
        <f t="shared" si="297"/>
        <v>607.346</v>
      </c>
      <c r="AC305" s="2">
        <f>ROUND((((ES305*1)*1)),6)</f>
        <v>32.51</v>
      </c>
      <c r="AD305" s="2">
        <f>ROUND((((((ET305*1.25)*1.2))-(((EU305*1.25)*1.2)))+AE305),6)</f>
        <v>62.924999999999997</v>
      </c>
      <c r="AE305" s="2">
        <f>ROUND((((EU305*1.25)*1.2)),6)</f>
        <v>8.4</v>
      </c>
      <c r="AF305" s="2">
        <f>ROUND((((EV305*1.15)*1.2)),6)</f>
        <v>511.911</v>
      </c>
      <c r="AG305" s="2">
        <f t="shared" si="298"/>
        <v>0</v>
      </c>
      <c r="AH305" s="2">
        <f>(((EW305*1.15)*1.2))</f>
        <v>40.98599999999999</v>
      </c>
      <c r="AI305" s="2">
        <f>(((EX305*1.25)*1.2))</f>
        <v>0</v>
      </c>
      <c r="AJ305" s="2">
        <f t="shared" si="299"/>
        <v>0</v>
      </c>
      <c r="AK305" s="2">
        <v>445.41</v>
      </c>
      <c r="AL305" s="2">
        <v>32.51</v>
      </c>
      <c r="AM305" s="2">
        <v>41.95</v>
      </c>
      <c r="AN305" s="2">
        <v>5.6</v>
      </c>
      <c r="AO305" s="2">
        <v>370.95</v>
      </c>
      <c r="AP305" s="2">
        <v>0</v>
      </c>
      <c r="AQ305" s="2">
        <v>29.7</v>
      </c>
      <c r="AR305" s="2">
        <v>0</v>
      </c>
      <c r="AS305" s="2">
        <v>0</v>
      </c>
      <c r="AT305" s="2">
        <v>109</v>
      </c>
      <c r="AU305" s="2">
        <v>61</v>
      </c>
      <c r="AV305" s="2">
        <v>1.0669999999999999</v>
      </c>
      <c r="AW305" s="2">
        <v>1</v>
      </c>
      <c r="AX305" s="2"/>
      <c r="AY305" s="2"/>
      <c r="AZ305" s="2">
        <v>1</v>
      </c>
      <c r="BA305" s="2">
        <v>1</v>
      </c>
      <c r="BB305" s="2">
        <v>1</v>
      </c>
      <c r="BC305" s="2">
        <v>1</v>
      </c>
      <c r="BD305" s="2" t="s">
        <v>3</v>
      </c>
      <c r="BE305" s="2" t="s">
        <v>3</v>
      </c>
      <c r="BF305" s="2" t="s">
        <v>3</v>
      </c>
      <c r="BG305" s="2" t="s">
        <v>3</v>
      </c>
      <c r="BH305" s="2">
        <v>0</v>
      </c>
      <c r="BI305" s="2">
        <v>1</v>
      </c>
      <c r="BJ305" s="2" t="s">
        <v>459</v>
      </c>
      <c r="BK305" s="2"/>
      <c r="BL305" s="2"/>
      <c r="BM305" s="2">
        <v>21</v>
      </c>
      <c r="BN305" s="2">
        <v>0</v>
      </c>
      <c r="BO305" s="2" t="s">
        <v>457</v>
      </c>
      <c r="BP305" s="2">
        <v>1</v>
      </c>
      <c r="BQ305" s="2">
        <v>30</v>
      </c>
      <c r="BR305" s="2">
        <v>0</v>
      </c>
      <c r="BS305" s="2">
        <v>1</v>
      </c>
      <c r="BT305" s="2">
        <v>1</v>
      </c>
      <c r="BU305" s="2">
        <v>1</v>
      </c>
      <c r="BV305" s="2">
        <v>1</v>
      </c>
      <c r="BW305" s="2">
        <v>1</v>
      </c>
      <c r="BX305" s="2">
        <v>1</v>
      </c>
      <c r="BY305" s="2" t="s">
        <v>3</v>
      </c>
      <c r="BZ305" s="2">
        <v>109</v>
      </c>
      <c r="CA305" s="2">
        <v>61</v>
      </c>
      <c r="CB305" s="2" t="s">
        <v>3</v>
      </c>
      <c r="CC305" s="2"/>
      <c r="CD305" s="2"/>
      <c r="CE305" s="2">
        <v>1566</v>
      </c>
      <c r="CF305" s="2">
        <v>0</v>
      </c>
      <c r="CG305" s="2">
        <v>0</v>
      </c>
      <c r="CH305" s="2"/>
      <c r="CI305" s="2"/>
      <c r="CJ305" s="2"/>
      <c r="CK305" s="2"/>
      <c r="CL305" s="2"/>
      <c r="CM305" s="2">
        <v>0</v>
      </c>
      <c r="CN305" s="2" t="s">
        <v>965</v>
      </c>
      <c r="CO305" s="2">
        <v>0</v>
      </c>
      <c r="CP305" s="2">
        <f t="shared" si="300"/>
        <v>2744.91</v>
      </c>
      <c r="CQ305" s="2">
        <f t="shared" si="301"/>
        <v>32.51</v>
      </c>
      <c r="CR305" s="2">
        <f>(ROUND((ROUND(((((ET305*1.25)*1.2))*AV305*1),2)*BB305),2)+ROUND((ROUND(((AE305-(((EU305*1.25)*1.2)))*AV305*1),2)*BS305),2))</f>
        <v>67.14</v>
      </c>
      <c r="CS305" s="2">
        <f>(ROUND((ROUND(((((EU305*1.25)*1.2))*AV305*1),2)*BS305),2)+ROUND((ROUND(((AE305-(((EU305*1.25)*1.2)))*AV305*1),2)*BS305),2))</f>
        <v>8.9600000000000009</v>
      </c>
      <c r="CT305" s="2">
        <f t="shared" si="302"/>
        <v>546.21</v>
      </c>
      <c r="CU305" s="2">
        <f t="shared" si="303"/>
        <v>0</v>
      </c>
      <c r="CV305" s="2">
        <f t="shared" si="304"/>
        <v>43.732061999999985</v>
      </c>
      <c r="CW305" s="2">
        <f t="shared" si="305"/>
        <v>0</v>
      </c>
      <c r="CX305" s="2">
        <f t="shared" si="306"/>
        <v>0</v>
      </c>
      <c r="CY305" s="2">
        <f>(ROUND((((S305+ROUND((ROUND(((((EU305*1.25)*1.2))*AV305*1),2)*BS305),2))*AT305)/100),2)+ROUND(((ROUND((ROUND(((AE305-(((EU305*1.25)*1.2)))*AV305*1),2)*BS305),2)*AT305)/100),2))</f>
        <v>2540.08</v>
      </c>
      <c r="CZ305" s="2">
        <f>(ROUND((((S305+ROUND((ROUND(((((EU305*1.25)*1.2))*AV305*1),2)*BS305),2))*AU305)/100),2)+ROUND(((ROUND((ROUND(((AE305-(((EU305*1.25)*1.2)))*AV305*1),2)*BS305),2)*AU305)/100),2))</f>
        <v>1421.51</v>
      </c>
      <c r="DA305" s="2"/>
      <c r="DB305" s="2">
        <v>89</v>
      </c>
      <c r="DC305" s="2" t="s">
        <v>3</v>
      </c>
      <c r="DD305" s="2" t="s">
        <v>360</v>
      </c>
      <c r="DE305" s="2" t="s">
        <v>361</v>
      </c>
      <c r="DF305" s="2" t="s">
        <v>361</v>
      </c>
      <c r="DG305" s="2" t="s">
        <v>362</v>
      </c>
      <c r="DH305" s="2" t="s">
        <v>3</v>
      </c>
      <c r="DI305" s="2" t="s">
        <v>362</v>
      </c>
      <c r="DJ305" s="2" t="s">
        <v>361</v>
      </c>
      <c r="DK305" s="2" t="s">
        <v>3</v>
      </c>
      <c r="DL305" s="2" t="s">
        <v>3</v>
      </c>
      <c r="DM305" s="2" t="s">
        <v>3</v>
      </c>
      <c r="DN305" s="2">
        <v>0</v>
      </c>
      <c r="DO305" s="2">
        <v>0</v>
      </c>
      <c r="DP305" s="2">
        <v>1</v>
      </c>
      <c r="DQ305" s="2">
        <v>1</v>
      </c>
      <c r="DR305" s="2"/>
      <c r="DS305" s="2"/>
      <c r="DT305" s="2"/>
      <c r="DU305" s="2">
        <v>1013</v>
      </c>
      <c r="DV305" s="2" t="s">
        <v>435</v>
      </c>
      <c r="DW305" s="2" t="s">
        <v>435</v>
      </c>
      <c r="DX305" s="2">
        <v>1</v>
      </c>
      <c r="DY305" s="2"/>
      <c r="DZ305" s="2" t="s">
        <v>3</v>
      </c>
      <c r="EA305" s="2" t="s">
        <v>3</v>
      </c>
      <c r="EB305" s="2" t="s">
        <v>3</v>
      </c>
      <c r="EC305" s="2" t="s">
        <v>3</v>
      </c>
      <c r="ED305" s="2"/>
      <c r="EE305" s="2">
        <v>85635393</v>
      </c>
      <c r="EF305" s="2">
        <v>30</v>
      </c>
      <c r="EG305" s="2" t="s">
        <v>28</v>
      </c>
      <c r="EH305" s="2">
        <v>0</v>
      </c>
      <c r="EI305" s="2" t="s">
        <v>3</v>
      </c>
      <c r="EJ305" s="2">
        <v>1</v>
      </c>
      <c r="EK305" s="2">
        <v>21</v>
      </c>
      <c r="EL305" s="2" t="s">
        <v>437</v>
      </c>
      <c r="EM305" s="2" t="s">
        <v>438</v>
      </c>
      <c r="EN305" s="2"/>
      <c r="EO305" s="2" t="s">
        <v>363</v>
      </c>
      <c r="EP305" s="2"/>
      <c r="EQ305" s="2">
        <v>131072</v>
      </c>
      <c r="ER305" s="2">
        <v>445.41</v>
      </c>
      <c r="ES305" s="2">
        <v>32.51</v>
      </c>
      <c r="ET305" s="2">
        <v>41.95</v>
      </c>
      <c r="EU305" s="2">
        <v>5.6</v>
      </c>
      <c r="EV305" s="2">
        <v>370.95</v>
      </c>
      <c r="EW305" s="2">
        <v>29.7</v>
      </c>
      <c r="EX305" s="2">
        <v>0</v>
      </c>
      <c r="EY305" s="2">
        <v>0</v>
      </c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>
        <v>0</v>
      </c>
      <c r="FR305" s="2">
        <v>0</v>
      </c>
      <c r="FS305" s="2">
        <v>0</v>
      </c>
      <c r="FT305" s="2"/>
      <c r="FU305" s="2"/>
      <c r="FV305" s="2"/>
      <c r="FW305" s="2"/>
      <c r="FX305" s="2">
        <v>109</v>
      </c>
      <c r="FY305" s="2">
        <v>61</v>
      </c>
      <c r="FZ305" s="2"/>
      <c r="GA305" s="2" t="s">
        <v>3</v>
      </c>
      <c r="GB305" s="2"/>
      <c r="GC305" s="2"/>
      <c r="GD305" s="2">
        <v>1</v>
      </c>
      <c r="GE305" s="2"/>
      <c r="GF305" s="2">
        <v>-436444023</v>
      </c>
      <c r="GG305" s="2">
        <v>2</v>
      </c>
      <c r="GH305" s="2">
        <v>1</v>
      </c>
      <c r="GI305" s="2">
        <v>2</v>
      </c>
      <c r="GJ305" s="2">
        <v>0</v>
      </c>
      <c r="GK305" s="2">
        <v>0</v>
      </c>
      <c r="GL305" s="2">
        <f t="shared" si="307"/>
        <v>0</v>
      </c>
      <c r="GM305" s="2">
        <f t="shared" si="308"/>
        <v>6756.02</v>
      </c>
      <c r="GN305" s="2">
        <f t="shared" si="309"/>
        <v>6756.02</v>
      </c>
      <c r="GO305" s="2">
        <f t="shared" si="310"/>
        <v>0</v>
      </c>
      <c r="GP305" s="2">
        <f t="shared" si="311"/>
        <v>0</v>
      </c>
      <c r="GQ305" s="2"/>
      <c r="GR305" s="2">
        <v>0</v>
      </c>
      <c r="GS305" s="2">
        <v>3</v>
      </c>
      <c r="GT305" s="2">
        <v>0</v>
      </c>
      <c r="GU305" s="2" t="s">
        <v>3</v>
      </c>
      <c r="GV305" s="2">
        <f t="shared" si="312"/>
        <v>0</v>
      </c>
      <c r="GW305" s="2">
        <v>1</v>
      </c>
      <c r="GX305" s="2">
        <f t="shared" si="313"/>
        <v>0</v>
      </c>
      <c r="GY305" s="2"/>
      <c r="GZ305" s="2"/>
      <c r="HA305" s="2">
        <v>0</v>
      </c>
      <c r="HB305" s="2">
        <v>0</v>
      </c>
      <c r="HC305" s="2">
        <f t="shared" si="314"/>
        <v>0</v>
      </c>
      <c r="HD305" s="2"/>
      <c r="HE305" s="2" t="s">
        <v>3</v>
      </c>
      <c r="HF305" s="2" t="s">
        <v>3</v>
      </c>
      <c r="HG305" s="2"/>
      <c r="HH305" s="2"/>
      <c r="HI305" s="2"/>
      <c r="HJ305" s="2"/>
      <c r="HK305" s="2"/>
      <c r="HL305" s="2"/>
      <c r="HM305" s="2" t="s">
        <v>3</v>
      </c>
      <c r="HN305" s="2" t="s">
        <v>3</v>
      </c>
      <c r="HO305" s="2" t="s">
        <v>3</v>
      </c>
      <c r="HP305" s="2" t="s">
        <v>3</v>
      </c>
      <c r="HQ305" s="2" t="s">
        <v>3</v>
      </c>
      <c r="HR305" s="2"/>
      <c r="HS305" s="2">
        <v>0</v>
      </c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>
        <v>0</v>
      </c>
      <c r="IL305" s="2"/>
      <c r="IM305" s="2"/>
      <c r="IN305" s="2"/>
      <c r="IO305" s="2"/>
      <c r="IP305" s="2"/>
      <c r="IQ305" s="2"/>
      <c r="IR305" s="2"/>
      <c r="IS305" s="2"/>
      <c r="IT305" s="2"/>
      <c r="IU305" s="2"/>
    </row>
    <row r="306" spans="1:255" x14ac:dyDescent="0.25">
      <c r="A306" s="3">
        <v>17</v>
      </c>
      <c r="B306" s="3">
        <v>1</v>
      </c>
      <c r="C306" s="3">
        <f>ROW(SmtRes!A510)</f>
        <v>510</v>
      </c>
      <c r="D306" s="3">
        <f>ROW(EtalonRes!A342)</f>
        <v>342</v>
      </c>
      <c r="E306" s="3" t="s">
        <v>456</v>
      </c>
      <c r="F306" s="3" t="s">
        <v>457</v>
      </c>
      <c r="G306" s="3" t="s">
        <v>458</v>
      </c>
      <c r="H306" s="3" t="s">
        <v>435</v>
      </c>
      <c r="I306" s="3">
        <f>ROUND((425)/100,9)</f>
        <v>4.25</v>
      </c>
      <c r="J306" s="3">
        <v>0</v>
      </c>
      <c r="K306" s="3">
        <f>ROUND((425)/100,9)</f>
        <v>4.25</v>
      </c>
      <c r="O306" s="3">
        <f t="shared" si="290"/>
        <v>136416.95000000001</v>
      </c>
      <c r="P306" s="3">
        <f t="shared" si="291"/>
        <v>978.24</v>
      </c>
      <c r="Q306" s="3">
        <f>(ROUND((ROUND(((((ET306*1.25)*1.2))*AV306*I306),2)*BB306),2)+ROUND((ROUND(((AE306-(((EU306*1.25)*1.2)))*AV306*I306),2)*BS306),2))</f>
        <v>4628.38</v>
      </c>
      <c r="R306" s="3">
        <f>(ROUND((ROUND(((((EU306*1.25)*1.2))*AV306*I306),2)*BS306),2)+ROUND((ROUND(((AE306-(((EU306*1.25)*1.2)))*AV306*I306),2)*BS306),2))</f>
        <v>2146.37</v>
      </c>
      <c r="S306" s="3">
        <f t="shared" si="292"/>
        <v>130810.33</v>
      </c>
      <c r="T306" s="3">
        <f t="shared" si="293"/>
        <v>0</v>
      </c>
      <c r="U306" s="3">
        <f t="shared" si="294"/>
        <v>185.86126349999995</v>
      </c>
      <c r="V306" s="3">
        <f t="shared" si="295"/>
        <v>0</v>
      </c>
      <c r="W306" s="3">
        <f t="shared" si="296"/>
        <v>0</v>
      </c>
      <c r="X306" s="3">
        <f>(ROUND((((S306+ROUND((ROUND(((((EU306*1.25)*1.2))*AV306*I306),2)*BS306),2))*AT306)/100),2)+ROUND(((ROUND((ROUND(((AE306-(((EU306*1.25)*1.2)))*AV306*I306),2)*BS306),2)*AT306)/100),2))</f>
        <v>144922.79999999999</v>
      </c>
      <c r="Y306" s="3">
        <f>(ROUND((((S306+ROUND((ROUND(((((EU306*1.25)*1.2))*AV306*I306),2)*BS306),2))*AU306)/100),2)+ROUND(((ROUND((ROUND(((AE306-(((EU306*1.25)*1.2)))*AV306*I306),2)*BS306),2)*AU306)/100),2))</f>
        <v>81103.59</v>
      </c>
      <c r="AA306" s="3">
        <v>86551703</v>
      </c>
      <c r="AB306" s="3">
        <f t="shared" si="297"/>
        <v>607.346</v>
      </c>
      <c r="AC306" s="3">
        <f>ROUND((((ES306*1)*1)),6)</f>
        <v>32.51</v>
      </c>
      <c r="AD306" s="3">
        <f>ROUND((((((ET306*1.25)*1.2))-(((EU306*1.25)*1.2)))+AE306),6)</f>
        <v>62.924999999999997</v>
      </c>
      <c r="AE306" s="3">
        <f>ROUND((((EU306*1.25)*1.2)),6)</f>
        <v>8.4</v>
      </c>
      <c r="AF306" s="3">
        <f>ROUND((((EV306*1.15)*1.2)),6)</f>
        <v>511.911</v>
      </c>
      <c r="AG306" s="3">
        <f t="shared" si="298"/>
        <v>0</v>
      </c>
      <c r="AH306" s="3">
        <f>(((EW306*1.15)*1.2))</f>
        <v>40.98599999999999</v>
      </c>
      <c r="AI306" s="3">
        <f>(((EX306*1.25)*1.2))</f>
        <v>0</v>
      </c>
      <c r="AJ306" s="3">
        <f t="shared" si="299"/>
        <v>0</v>
      </c>
      <c r="AK306" s="3">
        <v>445.41</v>
      </c>
      <c r="AL306" s="3">
        <v>32.51</v>
      </c>
      <c r="AM306" s="3">
        <v>41.95</v>
      </c>
      <c r="AN306" s="3">
        <v>5.6</v>
      </c>
      <c r="AO306" s="3">
        <v>370.95</v>
      </c>
      <c r="AP306" s="3">
        <v>0</v>
      </c>
      <c r="AQ306" s="3">
        <v>29.7</v>
      </c>
      <c r="AR306" s="3">
        <v>0</v>
      </c>
      <c r="AS306" s="3">
        <v>0</v>
      </c>
      <c r="AT306" s="3">
        <v>109</v>
      </c>
      <c r="AU306" s="3">
        <v>61</v>
      </c>
      <c r="AV306" s="3">
        <v>1.0669999999999999</v>
      </c>
      <c r="AW306" s="3">
        <v>1</v>
      </c>
      <c r="AZ306" s="3">
        <v>1</v>
      </c>
      <c r="BA306" s="3">
        <v>56.35</v>
      </c>
      <c r="BB306" s="3">
        <v>16.22</v>
      </c>
      <c r="BC306" s="3">
        <v>7.08</v>
      </c>
      <c r="BD306" s="3" t="s">
        <v>3</v>
      </c>
      <c r="BE306" s="3" t="s">
        <v>3</v>
      </c>
      <c r="BF306" s="3" t="s">
        <v>3</v>
      </c>
      <c r="BG306" s="3" t="s">
        <v>3</v>
      </c>
      <c r="BH306" s="3">
        <v>0</v>
      </c>
      <c r="BI306" s="3">
        <v>1</v>
      </c>
      <c r="BJ306" s="3" t="s">
        <v>459</v>
      </c>
      <c r="BM306" s="3">
        <v>21</v>
      </c>
      <c r="BN306" s="3">
        <v>0</v>
      </c>
      <c r="BO306" s="3" t="s">
        <v>457</v>
      </c>
      <c r="BP306" s="3">
        <v>1</v>
      </c>
      <c r="BQ306" s="3">
        <v>30</v>
      </c>
      <c r="BR306" s="3">
        <v>0</v>
      </c>
      <c r="BS306" s="3">
        <v>56.35</v>
      </c>
      <c r="BT306" s="3">
        <v>1</v>
      </c>
      <c r="BU306" s="3">
        <v>1</v>
      </c>
      <c r="BV306" s="3">
        <v>1</v>
      </c>
      <c r="BW306" s="3">
        <v>1</v>
      </c>
      <c r="BX306" s="3">
        <v>1</v>
      </c>
      <c r="BY306" s="3" t="s">
        <v>3</v>
      </c>
      <c r="BZ306" s="3">
        <v>109</v>
      </c>
      <c r="CA306" s="3">
        <v>61</v>
      </c>
      <c r="CB306" s="3" t="s">
        <v>3</v>
      </c>
      <c r="CE306" s="3">
        <v>1566</v>
      </c>
      <c r="CF306" s="3">
        <v>0</v>
      </c>
      <c r="CG306" s="3">
        <v>0</v>
      </c>
      <c r="CM306" s="3">
        <v>0</v>
      </c>
      <c r="CN306" s="3" t="s">
        <v>965</v>
      </c>
      <c r="CO306" s="3">
        <v>0</v>
      </c>
      <c r="CP306" s="3">
        <f t="shared" si="300"/>
        <v>136416.95000000001</v>
      </c>
      <c r="CQ306" s="3">
        <f t="shared" si="301"/>
        <v>230.17</v>
      </c>
      <c r="CR306" s="3">
        <f>(ROUND((ROUND(((((ET306*1.25)*1.2))*AV306*1),2)*BB306),2)+ROUND((ROUND(((AE306-(((EU306*1.25)*1.2)))*AV306*1),2)*BS306),2))</f>
        <v>1089.01</v>
      </c>
      <c r="CS306" s="3">
        <f>(ROUND((ROUND(((((EU306*1.25)*1.2))*AV306*1),2)*BS306),2)+ROUND((ROUND(((AE306-(((EU306*1.25)*1.2)))*AV306*1),2)*BS306),2))</f>
        <v>504.9</v>
      </c>
      <c r="CT306" s="3">
        <f t="shared" si="302"/>
        <v>30778.93</v>
      </c>
      <c r="CU306" s="3">
        <f t="shared" si="303"/>
        <v>0</v>
      </c>
      <c r="CV306" s="3">
        <f t="shared" si="304"/>
        <v>43.732061999999985</v>
      </c>
      <c r="CW306" s="3">
        <f t="shared" si="305"/>
        <v>0</v>
      </c>
      <c r="CX306" s="3">
        <f t="shared" si="306"/>
        <v>0</v>
      </c>
      <c r="CY306" s="3">
        <f>(ROUND((((S306+ROUND((ROUND(((((EU306*1.25)*1.2))*AV306*1),2)*BS306),2))*AT306)/100),2)+ROUND(((ROUND((ROUND(((AE306-(((EU306*1.25)*1.2)))*AV306*1),2)*BS306),2)*AT306)/100),2))</f>
        <v>143133.6</v>
      </c>
      <c r="CZ306" s="3">
        <f>(ROUND((((S306+ROUND((ROUND(((((EU306*1.25)*1.2))*AV306*1),2)*BS306),2))*AU306)/100),2)+ROUND(((ROUND((ROUND(((AE306-(((EU306*1.25)*1.2)))*AV306*1),2)*BS306),2)*AU306)/100),2))</f>
        <v>80102.289999999994</v>
      </c>
      <c r="DB306" s="3">
        <v>91</v>
      </c>
      <c r="DC306" s="3" t="s">
        <v>3</v>
      </c>
      <c r="DD306" s="3" t="s">
        <v>360</v>
      </c>
      <c r="DE306" s="3" t="s">
        <v>361</v>
      </c>
      <c r="DF306" s="3" t="s">
        <v>361</v>
      </c>
      <c r="DG306" s="3" t="s">
        <v>362</v>
      </c>
      <c r="DH306" s="3" t="s">
        <v>3</v>
      </c>
      <c r="DI306" s="3" t="s">
        <v>362</v>
      </c>
      <c r="DJ306" s="3" t="s">
        <v>361</v>
      </c>
      <c r="DK306" s="3" t="s">
        <v>3</v>
      </c>
      <c r="DL306" s="3" t="s">
        <v>3</v>
      </c>
      <c r="DM306" s="3" t="s">
        <v>3</v>
      </c>
      <c r="DN306" s="3">
        <v>0</v>
      </c>
      <c r="DO306" s="3">
        <v>0</v>
      </c>
      <c r="DP306" s="3">
        <v>1</v>
      </c>
      <c r="DQ306" s="3">
        <v>1</v>
      </c>
      <c r="DU306" s="3">
        <v>1013</v>
      </c>
      <c r="DV306" s="3" t="s">
        <v>435</v>
      </c>
      <c r="DW306" s="3" t="s">
        <v>435</v>
      </c>
      <c r="DX306" s="3">
        <v>1</v>
      </c>
      <c r="DZ306" s="3" t="s">
        <v>3</v>
      </c>
      <c r="EA306" s="3" t="s">
        <v>3</v>
      </c>
      <c r="EB306" s="3" t="s">
        <v>3</v>
      </c>
      <c r="EC306" s="3" t="s">
        <v>3</v>
      </c>
      <c r="EE306" s="3">
        <v>85635393</v>
      </c>
      <c r="EF306" s="3">
        <v>30</v>
      </c>
      <c r="EG306" s="3" t="s">
        <v>28</v>
      </c>
      <c r="EH306" s="3">
        <v>0</v>
      </c>
      <c r="EI306" s="3" t="s">
        <v>3</v>
      </c>
      <c r="EJ306" s="3">
        <v>1</v>
      </c>
      <c r="EK306" s="3">
        <v>21</v>
      </c>
      <c r="EL306" s="3" t="s">
        <v>437</v>
      </c>
      <c r="EM306" s="3" t="s">
        <v>438</v>
      </c>
      <c r="EO306" s="3" t="s">
        <v>363</v>
      </c>
      <c r="EQ306" s="3">
        <v>131072</v>
      </c>
      <c r="ER306" s="3">
        <v>445.41</v>
      </c>
      <c r="ES306" s="3">
        <v>32.51</v>
      </c>
      <c r="ET306" s="3">
        <v>41.95</v>
      </c>
      <c r="EU306" s="3">
        <v>5.6</v>
      </c>
      <c r="EV306" s="3">
        <v>370.95</v>
      </c>
      <c r="EW306" s="3">
        <v>29.7</v>
      </c>
      <c r="EX306" s="3">
        <v>0</v>
      </c>
      <c r="EY306" s="3">
        <v>0</v>
      </c>
      <c r="FQ306" s="3">
        <v>0</v>
      </c>
      <c r="FR306" s="3">
        <v>0</v>
      </c>
      <c r="FS306" s="3">
        <v>0</v>
      </c>
      <c r="FX306" s="3">
        <v>109</v>
      </c>
      <c r="FY306" s="3">
        <v>61</v>
      </c>
      <c r="GA306" s="3" t="s">
        <v>3</v>
      </c>
      <c r="GD306" s="3">
        <v>1</v>
      </c>
      <c r="GF306" s="3">
        <v>-436444023</v>
      </c>
      <c r="GG306" s="3">
        <v>2</v>
      </c>
      <c r="GH306" s="3">
        <v>1</v>
      </c>
      <c r="GI306" s="3">
        <v>2</v>
      </c>
      <c r="GJ306" s="3">
        <v>0</v>
      </c>
      <c r="GK306" s="3">
        <v>0</v>
      </c>
      <c r="GL306" s="3">
        <f t="shared" si="307"/>
        <v>0</v>
      </c>
      <c r="GM306" s="3">
        <f t="shared" si="308"/>
        <v>362443.34</v>
      </c>
      <c r="GN306" s="3">
        <f t="shared" si="309"/>
        <v>362443.34</v>
      </c>
      <c r="GO306" s="3">
        <f t="shared" si="310"/>
        <v>0</v>
      </c>
      <c r="GP306" s="3">
        <f t="shared" si="311"/>
        <v>0</v>
      </c>
      <c r="GR306" s="3">
        <v>0</v>
      </c>
      <c r="GS306" s="3">
        <v>3</v>
      </c>
      <c r="GT306" s="3">
        <v>0</v>
      </c>
      <c r="GU306" s="3" t="s">
        <v>3</v>
      </c>
      <c r="GV306" s="3">
        <f t="shared" si="312"/>
        <v>0</v>
      </c>
      <c r="GW306" s="3">
        <v>1</v>
      </c>
      <c r="GX306" s="3">
        <f t="shared" si="313"/>
        <v>0</v>
      </c>
      <c r="HA306" s="3">
        <v>0</v>
      </c>
      <c r="HB306" s="3">
        <v>0</v>
      </c>
      <c r="HC306" s="3">
        <f t="shared" si="314"/>
        <v>0</v>
      </c>
      <c r="HE306" s="3" t="s">
        <v>3</v>
      </c>
      <c r="HF306" s="3" t="s">
        <v>3</v>
      </c>
      <c r="HM306" s="3" t="s">
        <v>3</v>
      </c>
      <c r="HN306" s="3" t="s">
        <v>3</v>
      </c>
      <c r="HO306" s="3" t="s">
        <v>3</v>
      </c>
      <c r="HP306" s="3" t="s">
        <v>3</v>
      </c>
      <c r="HQ306" s="3" t="s">
        <v>3</v>
      </c>
      <c r="HS306" s="3">
        <v>0</v>
      </c>
      <c r="IK306" s="3">
        <v>0</v>
      </c>
    </row>
    <row r="307" spans="1:255" x14ac:dyDescent="0.25">
      <c r="A307" s="2">
        <v>18</v>
      </c>
      <c r="B307" s="2">
        <v>1</v>
      </c>
      <c r="C307" s="2">
        <v>496</v>
      </c>
      <c r="D307" s="2"/>
      <c r="E307" s="2" t="s">
        <v>460</v>
      </c>
      <c r="F307" s="2" t="s">
        <v>461</v>
      </c>
      <c r="G307" s="2" t="s">
        <v>462</v>
      </c>
      <c r="H307" s="2" t="s">
        <v>35</v>
      </c>
      <c r="I307" s="2">
        <f>I305*J307</f>
        <v>9</v>
      </c>
      <c r="J307" s="2">
        <v>2.1176470588235294</v>
      </c>
      <c r="K307" s="2">
        <v>2.1176469999999998</v>
      </c>
      <c r="L307" s="2"/>
      <c r="M307" s="2"/>
      <c r="N307" s="2"/>
      <c r="O307" s="2">
        <f t="shared" si="290"/>
        <v>553.77</v>
      </c>
      <c r="P307" s="2">
        <f t="shared" si="291"/>
        <v>553.77</v>
      </c>
      <c r="Q307" s="2">
        <f>(ROUND((ROUND(((ET307)*AV307*I307),2)*BB307),2)+ROUND((ROUND(((AE307-(EU307))*AV307*I307),2)*BS307),2))</f>
        <v>0</v>
      </c>
      <c r="R307" s="2">
        <f>(ROUND((ROUND(((EU307)*AV307*I307),2)*BS307),2)+ROUND((ROUND(((AE307-(EU307))*AV307*I307),2)*BS307),2))</f>
        <v>0</v>
      </c>
      <c r="S307" s="2">
        <f t="shared" si="292"/>
        <v>0</v>
      </c>
      <c r="T307" s="2">
        <f t="shared" si="293"/>
        <v>0</v>
      </c>
      <c r="U307" s="2">
        <f t="shared" si="294"/>
        <v>0</v>
      </c>
      <c r="V307" s="2">
        <f t="shared" si="295"/>
        <v>0</v>
      </c>
      <c r="W307" s="2">
        <f t="shared" si="296"/>
        <v>0</v>
      </c>
      <c r="X307" s="2">
        <f>(ROUND((((S307+ROUND((ROUND(((EU307)*AV307*I307),2)*BS307),2))*AT307)/100),2)+ROUND(((ROUND((ROUND(((AE307-(EU307))*AV307*I307),2)*BS307),2)*AT307)/100),2))</f>
        <v>0</v>
      </c>
      <c r="Y307" s="2">
        <f>(ROUND((((S307+ROUND((ROUND(((EU307)*AV307*I307),2)*BS307),2))*AU307)/100),2)+ROUND(((ROUND((ROUND(((AE307-(EU307))*AV307*I307),2)*BS307),2)*AU307)/100),2))</f>
        <v>0</v>
      </c>
      <c r="Z307" s="2"/>
      <c r="AA307" s="2">
        <v>86551701</v>
      </c>
      <c r="AB307" s="2">
        <f t="shared" si="297"/>
        <v>61.53</v>
      </c>
      <c r="AC307" s="2">
        <f>ROUND((ES307),6)</f>
        <v>61.53</v>
      </c>
      <c r="AD307" s="2">
        <f>ROUND((((ET307)-(EU307))+AE307),6)</f>
        <v>0</v>
      </c>
      <c r="AE307" s="2">
        <f t="shared" ref="AE307:AF310" si="327">ROUND((EU307),6)</f>
        <v>0</v>
      </c>
      <c r="AF307" s="2">
        <f t="shared" si="327"/>
        <v>0</v>
      </c>
      <c r="AG307" s="2">
        <f t="shared" si="298"/>
        <v>0</v>
      </c>
      <c r="AH307" s="2">
        <f t="shared" ref="AH307:AI310" si="328">(EW307)</f>
        <v>0</v>
      </c>
      <c r="AI307" s="2">
        <f t="shared" si="328"/>
        <v>0</v>
      </c>
      <c r="AJ307" s="2">
        <f t="shared" si="299"/>
        <v>0</v>
      </c>
      <c r="AK307" s="2">
        <v>61.53</v>
      </c>
      <c r="AL307" s="2">
        <v>61.53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109</v>
      </c>
      <c r="AU307" s="2">
        <v>61</v>
      </c>
      <c r="AV307" s="2">
        <v>1</v>
      </c>
      <c r="AW307" s="2">
        <v>1</v>
      </c>
      <c r="AX307" s="2"/>
      <c r="AY307" s="2"/>
      <c r="AZ307" s="2">
        <v>1</v>
      </c>
      <c r="BA307" s="2">
        <v>1</v>
      </c>
      <c r="BB307" s="2">
        <v>1</v>
      </c>
      <c r="BC307" s="2">
        <v>1</v>
      </c>
      <c r="BD307" s="2" t="s">
        <v>3</v>
      </c>
      <c r="BE307" s="2" t="s">
        <v>3</v>
      </c>
      <c r="BF307" s="2" t="s">
        <v>3</v>
      </c>
      <c r="BG307" s="2" t="s">
        <v>3</v>
      </c>
      <c r="BH307" s="2">
        <v>3</v>
      </c>
      <c r="BI307" s="2">
        <v>1</v>
      </c>
      <c r="BJ307" s="2" t="s">
        <v>463</v>
      </c>
      <c r="BK307" s="2"/>
      <c r="BL307" s="2"/>
      <c r="BM307" s="2">
        <v>21</v>
      </c>
      <c r="BN307" s="2">
        <v>0</v>
      </c>
      <c r="BO307" s="2" t="s">
        <v>3</v>
      </c>
      <c r="BP307" s="2">
        <v>0</v>
      </c>
      <c r="BQ307" s="2">
        <v>30</v>
      </c>
      <c r="BR307" s="2">
        <v>0</v>
      </c>
      <c r="BS307" s="2">
        <v>1</v>
      </c>
      <c r="BT307" s="2">
        <v>1</v>
      </c>
      <c r="BU307" s="2">
        <v>1</v>
      </c>
      <c r="BV307" s="2">
        <v>1</v>
      </c>
      <c r="BW307" s="2">
        <v>1</v>
      </c>
      <c r="BX307" s="2">
        <v>1</v>
      </c>
      <c r="BY307" s="2" t="s">
        <v>3</v>
      </c>
      <c r="BZ307" s="2">
        <v>109</v>
      </c>
      <c r="CA307" s="2">
        <v>61</v>
      </c>
      <c r="CB307" s="2" t="s">
        <v>3</v>
      </c>
      <c r="CC307" s="2"/>
      <c r="CD307" s="2"/>
      <c r="CE307" s="2">
        <v>1566</v>
      </c>
      <c r="CF307" s="2">
        <v>0</v>
      </c>
      <c r="CG307" s="2">
        <v>0</v>
      </c>
      <c r="CH307" s="2"/>
      <c r="CI307" s="2"/>
      <c r="CJ307" s="2"/>
      <c r="CK307" s="2"/>
      <c r="CL307" s="2"/>
      <c r="CM307" s="2">
        <v>0</v>
      </c>
      <c r="CN307" s="2" t="s">
        <v>966</v>
      </c>
      <c r="CO307" s="2">
        <v>0</v>
      </c>
      <c r="CP307" s="2">
        <f t="shared" si="300"/>
        <v>553.77</v>
      </c>
      <c r="CQ307" s="2">
        <f t="shared" si="301"/>
        <v>61.53</v>
      </c>
      <c r="CR307" s="2">
        <f>(ROUND((ROUND(((ET307)*AV307*1),2)*BB307),2)+ROUND((ROUND(((AE307-(EU307))*AV307*1),2)*BS307),2))</f>
        <v>0</v>
      </c>
      <c r="CS307" s="2">
        <f>(ROUND((ROUND(((EU307)*AV307*1),2)*BS307),2)+ROUND((ROUND(((AE307-(EU307))*AV307*1),2)*BS307),2))</f>
        <v>0</v>
      </c>
      <c r="CT307" s="2">
        <f t="shared" si="302"/>
        <v>0</v>
      </c>
      <c r="CU307" s="2">
        <f t="shared" si="303"/>
        <v>0</v>
      </c>
      <c r="CV307" s="2">
        <f t="shared" si="304"/>
        <v>0</v>
      </c>
      <c r="CW307" s="2">
        <f t="shared" si="305"/>
        <v>0</v>
      </c>
      <c r="CX307" s="2">
        <f t="shared" si="306"/>
        <v>0</v>
      </c>
      <c r="CY307" s="2">
        <f>(ROUND((((S307+ROUND((ROUND(((EU307)*AV307*1),2)*BS307),2))*AT307)/100),2)+ROUND(((ROUND((ROUND(((AE307-(EU307))*AV307*1),2)*BS307),2)*AT307)/100),2))</f>
        <v>0</v>
      </c>
      <c r="CZ307" s="2">
        <f>(ROUND((((S307+ROUND((ROUND(((EU307)*AV307*1),2)*BS307),2))*AU307)/100),2)+ROUND(((ROUND((ROUND(((AE307-(EU307))*AV307*1),2)*BS307),2)*AU307)/100),2))</f>
        <v>0</v>
      </c>
      <c r="DA307" s="2"/>
      <c r="DB307" s="2"/>
      <c r="DC307" s="2" t="s">
        <v>3</v>
      </c>
      <c r="DD307" s="2" t="s">
        <v>3</v>
      </c>
      <c r="DE307" s="2" t="s">
        <v>3</v>
      </c>
      <c r="DF307" s="2" t="s">
        <v>3</v>
      </c>
      <c r="DG307" s="2" t="s">
        <v>3</v>
      </c>
      <c r="DH307" s="2" t="s">
        <v>3</v>
      </c>
      <c r="DI307" s="2" t="s">
        <v>3</v>
      </c>
      <c r="DJ307" s="2" t="s">
        <v>3</v>
      </c>
      <c r="DK307" s="2" t="s">
        <v>3</v>
      </c>
      <c r="DL307" s="2" t="s">
        <v>3</v>
      </c>
      <c r="DM307" s="2" t="s">
        <v>3</v>
      </c>
      <c r="DN307" s="2">
        <v>0</v>
      </c>
      <c r="DO307" s="2">
        <v>0</v>
      </c>
      <c r="DP307" s="2">
        <v>1</v>
      </c>
      <c r="DQ307" s="2">
        <v>1</v>
      </c>
      <c r="DR307" s="2"/>
      <c r="DS307" s="2"/>
      <c r="DT307" s="2"/>
      <c r="DU307" s="2">
        <v>1010</v>
      </c>
      <c r="DV307" s="2" t="s">
        <v>35</v>
      </c>
      <c r="DW307" s="2" t="s">
        <v>35</v>
      </c>
      <c r="DX307" s="2">
        <v>1</v>
      </c>
      <c r="DY307" s="2"/>
      <c r="DZ307" s="2" t="s">
        <v>3</v>
      </c>
      <c r="EA307" s="2" t="s">
        <v>3</v>
      </c>
      <c r="EB307" s="2" t="s">
        <v>3</v>
      </c>
      <c r="EC307" s="2" t="s">
        <v>3</v>
      </c>
      <c r="ED307" s="2"/>
      <c r="EE307" s="2">
        <v>85635393</v>
      </c>
      <c r="EF307" s="2">
        <v>30</v>
      </c>
      <c r="EG307" s="2" t="s">
        <v>28</v>
      </c>
      <c r="EH307" s="2">
        <v>0</v>
      </c>
      <c r="EI307" s="2" t="s">
        <v>3</v>
      </c>
      <c r="EJ307" s="2">
        <v>1</v>
      </c>
      <c r="EK307" s="2">
        <v>21</v>
      </c>
      <c r="EL307" s="2" t="s">
        <v>437</v>
      </c>
      <c r="EM307" s="2" t="s">
        <v>438</v>
      </c>
      <c r="EN307" s="2"/>
      <c r="EO307" s="2" t="s">
        <v>368</v>
      </c>
      <c r="EP307" s="2"/>
      <c r="EQ307" s="2">
        <v>0</v>
      </c>
      <c r="ER307" s="2">
        <v>61.53</v>
      </c>
      <c r="ES307" s="2">
        <v>61.53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>
        <v>0</v>
      </c>
      <c r="FR307" s="2">
        <v>0</v>
      </c>
      <c r="FS307" s="2">
        <v>0</v>
      </c>
      <c r="FT307" s="2"/>
      <c r="FU307" s="2"/>
      <c r="FV307" s="2"/>
      <c r="FW307" s="2"/>
      <c r="FX307" s="2">
        <v>109</v>
      </c>
      <c r="FY307" s="2">
        <v>61</v>
      </c>
      <c r="FZ307" s="2"/>
      <c r="GA307" s="2" t="s">
        <v>3</v>
      </c>
      <c r="GB307" s="2"/>
      <c r="GC307" s="2"/>
      <c r="GD307" s="2">
        <v>1</v>
      </c>
      <c r="GE307" s="2"/>
      <c r="GF307" s="2">
        <v>1594978431</v>
      </c>
      <c r="GG307" s="2">
        <v>2</v>
      </c>
      <c r="GH307" s="2">
        <v>1</v>
      </c>
      <c r="GI307" s="2">
        <v>-2</v>
      </c>
      <c r="GJ307" s="2">
        <v>0</v>
      </c>
      <c r="GK307" s="2">
        <v>0</v>
      </c>
      <c r="GL307" s="2">
        <f t="shared" si="307"/>
        <v>0</v>
      </c>
      <c r="GM307" s="2">
        <f t="shared" si="308"/>
        <v>553.77</v>
      </c>
      <c r="GN307" s="2">
        <f t="shared" si="309"/>
        <v>553.77</v>
      </c>
      <c r="GO307" s="2">
        <f t="shared" si="310"/>
        <v>0</v>
      </c>
      <c r="GP307" s="2">
        <f t="shared" si="311"/>
        <v>0</v>
      </c>
      <c r="GQ307" s="2"/>
      <c r="GR307" s="2">
        <v>0</v>
      </c>
      <c r="GS307" s="2">
        <v>3</v>
      </c>
      <c r="GT307" s="2">
        <v>0</v>
      </c>
      <c r="GU307" s="2" t="s">
        <v>3</v>
      </c>
      <c r="GV307" s="2">
        <f t="shared" si="312"/>
        <v>0</v>
      </c>
      <c r="GW307" s="2">
        <v>1</v>
      </c>
      <c r="GX307" s="2">
        <f t="shared" si="313"/>
        <v>0</v>
      </c>
      <c r="GY307" s="2"/>
      <c r="GZ307" s="2"/>
      <c r="HA307" s="2">
        <v>0</v>
      </c>
      <c r="HB307" s="2">
        <v>0</v>
      </c>
      <c r="HC307" s="2">
        <f t="shared" si="314"/>
        <v>0</v>
      </c>
      <c r="HD307" s="2"/>
      <c r="HE307" s="2" t="s">
        <v>3</v>
      </c>
      <c r="HF307" s="2" t="s">
        <v>3</v>
      </c>
      <c r="HG307" s="2"/>
      <c r="HH307" s="2"/>
      <c r="HI307" s="2"/>
      <c r="HJ307" s="2"/>
      <c r="HK307" s="2"/>
      <c r="HL307" s="2"/>
      <c r="HM307" s="2" t="s">
        <v>360</v>
      </c>
      <c r="HN307" s="2" t="s">
        <v>3</v>
      </c>
      <c r="HO307" s="2" t="s">
        <v>3</v>
      </c>
      <c r="HP307" s="2" t="s">
        <v>3</v>
      </c>
      <c r="HQ307" s="2" t="s">
        <v>3</v>
      </c>
      <c r="HR307" s="2"/>
      <c r="HS307" s="2">
        <v>0</v>
      </c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>
        <v>0</v>
      </c>
      <c r="IL307" s="2"/>
      <c r="IM307" s="2"/>
      <c r="IN307" s="2"/>
      <c r="IO307" s="2"/>
      <c r="IP307" s="2"/>
      <c r="IQ307" s="2"/>
      <c r="IR307" s="2"/>
      <c r="IS307" s="2"/>
      <c r="IT307" s="2"/>
      <c r="IU307" s="2"/>
    </row>
    <row r="308" spans="1:255" x14ac:dyDescent="0.25">
      <c r="A308" s="3">
        <v>18</v>
      </c>
      <c r="B308" s="3">
        <v>1</v>
      </c>
      <c r="C308" s="3">
        <v>510</v>
      </c>
      <c r="E308" s="3" t="s">
        <v>460</v>
      </c>
      <c r="F308" s="3" t="s">
        <v>461</v>
      </c>
      <c r="G308" s="3" t="s">
        <v>462</v>
      </c>
      <c r="H308" s="3" t="s">
        <v>35</v>
      </c>
      <c r="I308" s="3">
        <f>I306*J308</f>
        <v>9</v>
      </c>
      <c r="J308" s="3">
        <v>2.1176470588235294</v>
      </c>
      <c r="K308" s="3">
        <v>2.1176469999999998</v>
      </c>
      <c r="O308" s="3">
        <f t="shared" si="290"/>
        <v>2253.84</v>
      </c>
      <c r="P308" s="3">
        <f t="shared" si="291"/>
        <v>2253.84</v>
      </c>
      <c r="Q308" s="3">
        <f>(ROUND((ROUND(((ET308)*AV308*I308),2)*BB308),2)+ROUND((ROUND(((AE308-(EU308))*AV308*I308),2)*BS308),2))</f>
        <v>0</v>
      </c>
      <c r="R308" s="3">
        <f>(ROUND((ROUND(((EU308)*AV308*I308),2)*BS308),2)+ROUND((ROUND(((AE308-(EU308))*AV308*I308),2)*BS308),2))</f>
        <v>0</v>
      </c>
      <c r="S308" s="3">
        <f t="shared" si="292"/>
        <v>0</v>
      </c>
      <c r="T308" s="3">
        <f t="shared" si="293"/>
        <v>0</v>
      </c>
      <c r="U308" s="3">
        <f t="shared" si="294"/>
        <v>0</v>
      </c>
      <c r="V308" s="3">
        <f t="shared" si="295"/>
        <v>0</v>
      </c>
      <c r="W308" s="3">
        <f t="shared" si="296"/>
        <v>0</v>
      </c>
      <c r="X308" s="3">
        <f>(ROUND((((S308+ROUND((ROUND(((EU308)*AV308*I308),2)*BS308),2))*AT308)/100),2)+ROUND(((ROUND((ROUND(((AE308-(EU308))*AV308*I308),2)*BS308),2)*AT308)/100),2))</f>
        <v>0</v>
      </c>
      <c r="Y308" s="3">
        <f>(ROUND((((S308+ROUND((ROUND(((EU308)*AV308*I308),2)*BS308),2))*AU308)/100),2)+ROUND(((ROUND((ROUND(((AE308-(EU308))*AV308*I308),2)*BS308),2)*AU308)/100),2))</f>
        <v>0</v>
      </c>
      <c r="AA308" s="3">
        <v>86551703</v>
      </c>
      <c r="AB308" s="3">
        <f t="shared" si="297"/>
        <v>61.53</v>
      </c>
      <c r="AC308" s="3">
        <f>ROUND((ES308),6)</f>
        <v>61.53</v>
      </c>
      <c r="AD308" s="3">
        <f>ROUND((((ET308)-(EU308))+AE308),6)</f>
        <v>0</v>
      </c>
      <c r="AE308" s="3">
        <f t="shared" si="327"/>
        <v>0</v>
      </c>
      <c r="AF308" s="3">
        <f t="shared" si="327"/>
        <v>0</v>
      </c>
      <c r="AG308" s="3">
        <f t="shared" si="298"/>
        <v>0</v>
      </c>
      <c r="AH308" s="3">
        <f t="shared" si="328"/>
        <v>0</v>
      </c>
      <c r="AI308" s="3">
        <f t="shared" si="328"/>
        <v>0</v>
      </c>
      <c r="AJ308" s="3">
        <f t="shared" si="299"/>
        <v>0</v>
      </c>
      <c r="AK308" s="3">
        <v>61.53</v>
      </c>
      <c r="AL308" s="3">
        <v>61.53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109</v>
      </c>
      <c r="AU308" s="3">
        <v>61</v>
      </c>
      <c r="AV308" s="3">
        <v>1</v>
      </c>
      <c r="AW308" s="3">
        <v>1</v>
      </c>
      <c r="AZ308" s="3">
        <v>1</v>
      </c>
      <c r="BA308" s="3">
        <v>1</v>
      </c>
      <c r="BB308" s="3">
        <v>1</v>
      </c>
      <c r="BC308" s="3">
        <v>4.07</v>
      </c>
      <c r="BD308" s="3" t="s">
        <v>3</v>
      </c>
      <c r="BE308" s="3" t="s">
        <v>3</v>
      </c>
      <c r="BF308" s="3" t="s">
        <v>3</v>
      </c>
      <c r="BG308" s="3" t="s">
        <v>3</v>
      </c>
      <c r="BH308" s="3">
        <v>3</v>
      </c>
      <c r="BI308" s="3">
        <v>1</v>
      </c>
      <c r="BJ308" s="3" t="s">
        <v>463</v>
      </c>
      <c r="BM308" s="3">
        <v>21</v>
      </c>
      <c r="BN308" s="3">
        <v>0</v>
      </c>
      <c r="BO308" s="3" t="s">
        <v>461</v>
      </c>
      <c r="BP308" s="3">
        <v>1</v>
      </c>
      <c r="BQ308" s="3">
        <v>30</v>
      </c>
      <c r="BR308" s="3">
        <v>0</v>
      </c>
      <c r="BS308" s="3">
        <v>1</v>
      </c>
      <c r="BT308" s="3">
        <v>1</v>
      </c>
      <c r="BU308" s="3">
        <v>1</v>
      </c>
      <c r="BV308" s="3">
        <v>1</v>
      </c>
      <c r="BW308" s="3">
        <v>1</v>
      </c>
      <c r="BX308" s="3">
        <v>1</v>
      </c>
      <c r="BY308" s="3" t="s">
        <v>3</v>
      </c>
      <c r="BZ308" s="3">
        <v>109</v>
      </c>
      <c r="CA308" s="3">
        <v>61</v>
      </c>
      <c r="CB308" s="3" t="s">
        <v>3</v>
      </c>
      <c r="CE308" s="3">
        <v>1566</v>
      </c>
      <c r="CF308" s="3">
        <v>0</v>
      </c>
      <c r="CG308" s="3">
        <v>0</v>
      </c>
      <c r="CM308" s="3">
        <v>0</v>
      </c>
      <c r="CN308" s="3" t="s">
        <v>966</v>
      </c>
      <c r="CO308" s="3">
        <v>0</v>
      </c>
      <c r="CP308" s="3">
        <f t="shared" si="300"/>
        <v>2253.84</v>
      </c>
      <c r="CQ308" s="3">
        <f t="shared" si="301"/>
        <v>250.43</v>
      </c>
      <c r="CR308" s="3">
        <f>(ROUND((ROUND(((ET308)*AV308*1),2)*BB308),2)+ROUND((ROUND(((AE308-(EU308))*AV308*1),2)*BS308),2))</f>
        <v>0</v>
      </c>
      <c r="CS308" s="3">
        <f>(ROUND((ROUND(((EU308)*AV308*1),2)*BS308),2)+ROUND((ROUND(((AE308-(EU308))*AV308*1),2)*BS308),2))</f>
        <v>0</v>
      </c>
      <c r="CT308" s="3">
        <f t="shared" si="302"/>
        <v>0</v>
      </c>
      <c r="CU308" s="3">
        <f t="shared" si="303"/>
        <v>0</v>
      </c>
      <c r="CV308" s="3">
        <f t="shared" si="304"/>
        <v>0</v>
      </c>
      <c r="CW308" s="3">
        <f t="shared" si="305"/>
        <v>0</v>
      </c>
      <c r="CX308" s="3">
        <f t="shared" si="306"/>
        <v>0</v>
      </c>
      <c r="CY308" s="3">
        <f>(ROUND((((S308+ROUND((ROUND(((EU308)*AV308*1),2)*BS308),2))*AT308)/100),2)+ROUND(((ROUND((ROUND(((AE308-(EU308))*AV308*1),2)*BS308),2)*AT308)/100),2))</f>
        <v>0</v>
      </c>
      <c r="CZ308" s="3">
        <f>(ROUND((((S308+ROUND((ROUND(((EU308)*AV308*1),2)*BS308),2))*AU308)/100),2)+ROUND(((ROUND((ROUND(((AE308-(EU308))*AV308*1),2)*BS308),2)*AU308)/100),2))</f>
        <v>0</v>
      </c>
      <c r="DC308" s="3" t="s">
        <v>3</v>
      </c>
      <c r="DD308" s="3" t="s">
        <v>3</v>
      </c>
      <c r="DE308" s="3" t="s">
        <v>3</v>
      </c>
      <c r="DF308" s="3" t="s">
        <v>3</v>
      </c>
      <c r="DG308" s="3" t="s">
        <v>3</v>
      </c>
      <c r="DH308" s="3" t="s">
        <v>3</v>
      </c>
      <c r="DI308" s="3" t="s">
        <v>3</v>
      </c>
      <c r="DJ308" s="3" t="s">
        <v>3</v>
      </c>
      <c r="DK308" s="3" t="s">
        <v>3</v>
      </c>
      <c r="DL308" s="3" t="s">
        <v>3</v>
      </c>
      <c r="DM308" s="3" t="s">
        <v>3</v>
      </c>
      <c r="DN308" s="3">
        <v>0</v>
      </c>
      <c r="DO308" s="3">
        <v>0</v>
      </c>
      <c r="DP308" s="3">
        <v>1</v>
      </c>
      <c r="DQ308" s="3">
        <v>1</v>
      </c>
      <c r="DU308" s="3">
        <v>1010</v>
      </c>
      <c r="DV308" s="3" t="s">
        <v>35</v>
      </c>
      <c r="DW308" s="3" t="s">
        <v>35</v>
      </c>
      <c r="DX308" s="3">
        <v>1</v>
      </c>
      <c r="DZ308" s="3" t="s">
        <v>3</v>
      </c>
      <c r="EA308" s="3" t="s">
        <v>3</v>
      </c>
      <c r="EB308" s="3" t="s">
        <v>3</v>
      </c>
      <c r="EC308" s="3" t="s">
        <v>3</v>
      </c>
      <c r="EE308" s="3">
        <v>85635393</v>
      </c>
      <c r="EF308" s="3">
        <v>30</v>
      </c>
      <c r="EG308" s="3" t="s">
        <v>28</v>
      </c>
      <c r="EH308" s="3">
        <v>0</v>
      </c>
      <c r="EI308" s="3" t="s">
        <v>3</v>
      </c>
      <c r="EJ308" s="3">
        <v>1</v>
      </c>
      <c r="EK308" s="3">
        <v>21</v>
      </c>
      <c r="EL308" s="3" t="s">
        <v>437</v>
      </c>
      <c r="EM308" s="3" t="s">
        <v>438</v>
      </c>
      <c r="EO308" s="3" t="s">
        <v>368</v>
      </c>
      <c r="EQ308" s="3">
        <v>0</v>
      </c>
      <c r="ER308" s="3">
        <v>61.53</v>
      </c>
      <c r="ES308" s="3">
        <v>61.53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FQ308" s="3">
        <v>0</v>
      </c>
      <c r="FR308" s="3">
        <v>0</v>
      </c>
      <c r="FS308" s="3">
        <v>0</v>
      </c>
      <c r="FX308" s="3">
        <v>109</v>
      </c>
      <c r="FY308" s="3">
        <v>61</v>
      </c>
      <c r="GA308" s="3" t="s">
        <v>3</v>
      </c>
      <c r="GD308" s="3">
        <v>1</v>
      </c>
      <c r="GF308" s="3">
        <v>1594978431</v>
      </c>
      <c r="GG308" s="3">
        <v>2</v>
      </c>
      <c r="GH308" s="3">
        <v>1</v>
      </c>
      <c r="GI308" s="3">
        <v>2</v>
      </c>
      <c r="GJ308" s="3">
        <v>0</v>
      </c>
      <c r="GK308" s="3">
        <v>0</v>
      </c>
      <c r="GL308" s="3">
        <f t="shared" si="307"/>
        <v>0</v>
      </c>
      <c r="GM308" s="3">
        <f t="shared" si="308"/>
        <v>2253.84</v>
      </c>
      <c r="GN308" s="3">
        <f t="shared" si="309"/>
        <v>2253.84</v>
      </c>
      <c r="GO308" s="3">
        <f t="shared" si="310"/>
        <v>0</v>
      </c>
      <c r="GP308" s="3">
        <f t="shared" si="311"/>
        <v>0</v>
      </c>
      <c r="GR308" s="3">
        <v>0</v>
      </c>
      <c r="GS308" s="3">
        <v>3</v>
      </c>
      <c r="GT308" s="3">
        <v>0</v>
      </c>
      <c r="GU308" s="3" t="s">
        <v>3</v>
      </c>
      <c r="GV308" s="3">
        <f t="shared" si="312"/>
        <v>0</v>
      </c>
      <c r="GW308" s="3">
        <v>1</v>
      </c>
      <c r="GX308" s="3">
        <f t="shared" si="313"/>
        <v>0</v>
      </c>
      <c r="HA308" s="3">
        <v>0</v>
      </c>
      <c r="HB308" s="3">
        <v>0</v>
      </c>
      <c r="HC308" s="3">
        <f t="shared" si="314"/>
        <v>0</v>
      </c>
      <c r="HE308" s="3" t="s">
        <v>3</v>
      </c>
      <c r="HF308" s="3" t="s">
        <v>3</v>
      </c>
      <c r="HM308" s="3" t="s">
        <v>360</v>
      </c>
      <c r="HN308" s="3" t="s">
        <v>3</v>
      </c>
      <c r="HO308" s="3" t="s">
        <v>3</v>
      </c>
      <c r="HP308" s="3" t="s">
        <v>3</v>
      </c>
      <c r="HQ308" s="3" t="s">
        <v>3</v>
      </c>
      <c r="HS308" s="3">
        <v>0</v>
      </c>
      <c r="IK308" s="3">
        <v>0</v>
      </c>
    </row>
    <row r="309" spans="1:255" x14ac:dyDescent="0.25">
      <c r="A309" s="2">
        <v>18</v>
      </c>
      <c r="B309" s="2">
        <v>1</v>
      </c>
      <c r="C309" s="2">
        <v>495</v>
      </c>
      <c r="D309" s="2"/>
      <c r="E309" s="2" t="s">
        <v>464</v>
      </c>
      <c r="F309" s="2" t="s">
        <v>465</v>
      </c>
      <c r="G309" s="2" t="s">
        <v>466</v>
      </c>
      <c r="H309" s="2" t="s">
        <v>454</v>
      </c>
      <c r="I309" s="2">
        <f>I305*J309</f>
        <v>425</v>
      </c>
      <c r="J309" s="2">
        <v>100</v>
      </c>
      <c r="K309" s="2">
        <v>100</v>
      </c>
      <c r="L309" s="2"/>
      <c r="M309" s="2"/>
      <c r="N309" s="2"/>
      <c r="O309" s="2">
        <f t="shared" si="290"/>
        <v>13306.75</v>
      </c>
      <c r="P309" s="2">
        <f t="shared" si="291"/>
        <v>13306.75</v>
      </c>
      <c r="Q309" s="2">
        <f>(ROUND((ROUND(((ET309)*AV309*I309),2)*BB309),2)+ROUND((ROUND(((AE309-(EU309))*AV309*I309),2)*BS309),2))</f>
        <v>0</v>
      </c>
      <c r="R309" s="2">
        <f>(ROUND((ROUND(((EU309)*AV309*I309),2)*BS309),2)+ROUND((ROUND(((AE309-(EU309))*AV309*I309),2)*BS309),2))</f>
        <v>0</v>
      </c>
      <c r="S309" s="2">
        <f t="shared" si="292"/>
        <v>0</v>
      </c>
      <c r="T309" s="2">
        <f t="shared" si="293"/>
        <v>0</v>
      </c>
      <c r="U309" s="2">
        <f t="shared" si="294"/>
        <v>0</v>
      </c>
      <c r="V309" s="2">
        <f t="shared" si="295"/>
        <v>0</v>
      </c>
      <c r="W309" s="2">
        <f t="shared" si="296"/>
        <v>0</v>
      </c>
      <c r="X309" s="2">
        <f>(ROUND((((S309+ROUND((ROUND(((EU309)*AV309*I309),2)*BS309),2))*AT309)/100),2)+ROUND(((ROUND((ROUND(((AE309-(EU309))*AV309*I309),2)*BS309),2)*AT309)/100),2))</f>
        <v>0</v>
      </c>
      <c r="Y309" s="2">
        <f>(ROUND((((S309+ROUND((ROUND(((EU309)*AV309*I309),2)*BS309),2))*AU309)/100),2)+ROUND(((ROUND((ROUND(((AE309-(EU309))*AV309*I309),2)*BS309),2)*AU309)/100),2))</f>
        <v>0</v>
      </c>
      <c r="Z309" s="2"/>
      <c r="AA309" s="2">
        <v>86551701</v>
      </c>
      <c r="AB309" s="2">
        <f t="shared" si="297"/>
        <v>31.31</v>
      </c>
      <c r="AC309" s="2">
        <f>ROUND((ES309),6)</f>
        <v>31.31</v>
      </c>
      <c r="AD309" s="2">
        <f>ROUND((((ET309)-(EU309))+AE309),6)</f>
        <v>0</v>
      </c>
      <c r="AE309" s="2">
        <f t="shared" si="327"/>
        <v>0</v>
      </c>
      <c r="AF309" s="2">
        <f t="shared" si="327"/>
        <v>0</v>
      </c>
      <c r="AG309" s="2">
        <f t="shared" si="298"/>
        <v>0</v>
      </c>
      <c r="AH309" s="2">
        <f t="shared" si="328"/>
        <v>0</v>
      </c>
      <c r="AI309" s="2">
        <f t="shared" si="328"/>
        <v>0</v>
      </c>
      <c r="AJ309" s="2">
        <f t="shared" si="299"/>
        <v>0</v>
      </c>
      <c r="AK309" s="2">
        <v>31.31</v>
      </c>
      <c r="AL309" s="2">
        <v>31.31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109</v>
      </c>
      <c r="AU309" s="2">
        <v>61</v>
      </c>
      <c r="AV309" s="2">
        <v>1</v>
      </c>
      <c r="AW309" s="2">
        <v>1</v>
      </c>
      <c r="AX309" s="2"/>
      <c r="AY309" s="2"/>
      <c r="AZ309" s="2">
        <v>1</v>
      </c>
      <c r="BA309" s="2">
        <v>1</v>
      </c>
      <c r="BB309" s="2">
        <v>1</v>
      </c>
      <c r="BC309" s="2">
        <v>1</v>
      </c>
      <c r="BD309" s="2" t="s">
        <v>3</v>
      </c>
      <c r="BE309" s="2" t="s">
        <v>3</v>
      </c>
      <c r="BF309" s="2" t="s">
        <v>3</v>
      </c>
      <c r="BG309" s="2" t="s">
        <v>3</v>
      </c>
      <c r="BH309" s="2">
        <v>3</v>
      </c>
      <c r="BI309" s="2">
        <v>1</v>
      </c>
      <c r="BJ309" s="2" t="s">
        <v>467</v>
      </c>
      <c r="BK309" s="2"/>
      <c r="BL309" s="2"/>
      <c r="BM309" s="2">
        <v>21</v>
      </c>
      <c r="BN309" s="2">
        <v>0</v>
      </c>
      <c r="BO309" s="2" t="s">
        <v>3</v>
      </c>
      <c r="BP309" s="2">
        <v>0</v>
      </c>
      <c r="BQ309" s="2">
        <v>30</v>
      </c>
      <c r="BR309" s="2">
        <v>0</v>
      </c>
      <c r="BS309" s="2">
        <v>1</v>
      </c>
      <c r="BT309" s="2">
        <v>1</v>
      </c>
      <c r="BU309" s="2">
        <v>1</v>
      </c>
      <c r="BV309" s="2">
        <v>1</v>
      </c>
      <c r="BW309" s="2">
        <v>1</v>
      </c>
      <c r="BX309" s="2">
        <v>1</v>
      </c>
      <c r="BY309" s="2" t="s">
        <v>3</v>
      </c>
      <c r="BZ309" s="2">
        <v>109</v>
      </c>
      <c r="CA309" s="2">
        <v>61</v>
      </c>
      <c r="CB309" s="2" t="s">
        <v>3</v>
      </c>
      <c r="CC309" s="2"/>
      <c r="CD309" s="2"/>
      <c r="CE309" s="2">
        <v>1566</v>
      </c>
      <c r="CF309" s="2">
        <v>0</v>
      </c>
      <c r="CG309" s="2">
        <v>0</v>
      </c>
      <c r="CH309" s="2"/>
      <c r="CI309" s="2"/>
      <c r="CJ309" s="2"/>
      <c r="CK309" s="2"/>
      <c r="CL309" s="2"/>
      <c r="CM309" s="2">
        <v>0</v>
      </c>
      <c r="CN309" s="2" t="s">
        <v>966</v>
      </c>
      <c r="CO309" s="2">
        <v>0</v>
      </c>
      <c r="CP309" s="2">
        <f t="shared" si="300"/>
        <v>13306.75</v>
      </c>
      <c r="CQ309" s="2">
        <f t="shared" si="301"/>
        <v>31.31</v>
      </c>
      <c r="CR309" s="2">
        <f>(ROUND((ROUND(((ET309)*AV309*1),2)*BB309),2)+ROUND((ROUND(((AE309-(EU309))*AV309*1),2)*BS309),2))</f>
        <v>0</v>
      </c>
      <c r="CS309" s="2">
        <f>(ROUND((ROUND(((EU309)*AV309*1),2)*BS309),2)+ROUND((ROUND(((AE309-(EU309))*AV309*1),2)*BS309),2))</f>
        <v>0</v>
      </c>
      <c r="CT309" s="2">
        <f t="shared" si="302"/>
        <v>0</v>
      </c>
      <c r="CU309" s="2">
        <f t="shared" si="303"/>
        <v>0</v>
      </c>
      <c r="CV309" s="2">
        <f t="shared" si="304"/>
        <v>0</v>
      </c>
      <c r="CW309" s="2">
        <f t="shared" si="305"/>
        <v>0</v>
      </c>
      <c r="CX309" s="2">
        <f t="shared" si="306"/>
        <v>0</v>
      </c>
      <c r="CY309" s="2">
        <f>(ROUND((((S309+ROUND((ROUND(((EU309)*AV309*1),2)*BS309),2))*AT309)/100),2)+ROUND(((ROUND((ROUND(((AE309-(EU309))*AV309*1),2)*BS309),2)*AT309)/100),2))</f>
        <v>0</v>
      </c>
      <c r="CZ309" s="2">
        <f>(ROUND((((S309+ROUND((ROUND(((EU309)*AV309*1),2)*BS309),2))*AU309)/100),2)+ROUND(((ROUND((ROUND(((AE309-(EU309))*AV309*1),2)*BS309),2)*AU309)/100),2))</f>
        <v>0</v>
      </c>
      <c r="DA309" s="2"/>
      <c r="DB309" s="2"/>
      <c r="DC309" s="2" t="s">
        <v>3</v>
      </c>
      <c r="DD309" s="2" t="s">
        <v>3</v>
      </c>
      <c r="DE309" s="2" t="s">
        <v>3</v>
      </c>
      <c r="DF309" s="2" t="s">
        <v>3</v>
      </c>
      <c r="DG309" s="2" t="s">
        <v>3</v>
      </c>
      <c r="DH309" s="2" t="s">
        <v>3</v>
      </c>
      <c r="DI309" s="2" t="s">
        <v>3</v>
      </c>
      <c r="DJ309" s="2" t="s">
        <v>3</v>
      </c>
      <c r="DK309" s="2" t="s">
        <v>3</v>
      </c>
      <c r="DL309" s="2" t="s">
        <v>3</v>
      </c>
      <c r="DM309" s="2" t="s">
        <v>3</v>
      </c>
      <c r="DN309" s="2">
        <v>0</v>
      </c>
      <c r="DO309" s="2">
        <v>0</v>
      </c>
      <c r="DP309" s="2">
        <v>1</v>
      </c>
      <c r="DQ309" s="2">
        <v>1</v>
      </c>
      <c r="DR309" s="2"/>
      <c r="DS309" s="2"/>
      <c r="DT309" s="2"/>
      <c r="DU309" s="2">
        <v>1003</v>
      </c>
      <c r="DV309" s="2" t="s">
        <v>454</v>
      </c>
      <c r="DW309" s="2" t="s">
        <v>454</v>
      </c>
      <c r="DX309" s="2">
        <v>1</v>
      </c>
      <c r="DY309" s="2"/>
      <c r="DZ309" s="2" t="s">
        <v>3</v>
      </c>
      <c r="EA309" s="2" t="s">
        <v>3</v>
      </c>
      <c r="EB309" s="2" t="s">
        <v>3</v>
      </c>
      <c r="EC309" s="2" t="s">
        <v>3</v>
      </c>
      <c r="ED309" s="2"/>
      <c r="EE309" s="2">
        <v>85635393</v>
      </c>
      <c r="EF309" s="2">
        <v>30</v>
      </c>
      <c r="EG309" s="2" t="s">
        <v>28</v>
      </c>
      <c r="EH309" s="2">
        <v>0</v>
      </c>
      <c r="EI309" s="2" t="s">
        <v>3</v>
      </c>
      <c r="EJ309" s="2">
        <v>1</v>
      </c>
      <c r="EK309" s="2">
        <v>21</v>
      </c>
      <c r="EL309" s="2" t="s">
        <v>437</v>
      </c>
      <c r="EM309" s="2" t="s">
        <v>438</v>
      </c>
      <c r="EN309" s="2"/>
      <c r="EO309" s="2" t="s">
        <v>368</v>
      </c>
      <c r="EP309" s="2"/>
      <c r="EQ309" s="2">
        <v>0</v>
      </c>
      <c r="ER309" s="2">
        <v>31.31</v>
      </c>
      <c r="ES309" s="2">
        <v>31.31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>
        <v>0</v>
      </c>
      <c r="FR309" s="2">
        <v>0</v>
      </c>
      <c r="FS309" s="2">
        <v>0</v>
      </c>
      <c r="FT309" s="2"/>
      <c r="FU309" s="2"/>
      <c r="FV309" s="2"/>
      <c r="FW309" s="2"/>
      <c r="FX309" s="2">
        <v>109</v>
      </c>
      <c r="FY309" s="2">
        <v>61</v>
      </c>
      <c r="FZ309" s="2"/>
      <c r="GA309" s="2" t="s">
        <v>3</v>
      </c>
      <c r="GB309" s="2"/>
      <c r="GC309" s="2"/>
      <c r="GD309" s="2">
        <v>1</v>
      </c>
      <c r="GE309" s="2"/>
      <c r="GF309" s="2">
        <v>-1416319633</v>
      </c>
      <c r="GG309" s="2">
        <v>2</v>
      </c>
      <c r="GH309" s="2">
        <v>1</v>
      </c>
      <c r="GI309" s="2">
        <v>-2</v>
      </c>
      <c r="GJ309" s="2">
        <v>0</v>
      </c>
      <c r="GK309" s="2">
        <v>0</v>
      </c>
      <c r="GL309" s="2">
        <f t="shared" si="307"/>
        <v>0</v>
      </c>
      <c r="GM309" s="2">
        <f t="shared" si="308"/>
        <v>13306.75</v>
      </c>
      <c r="GN309" s="2">
        <f t="shared" si="309"/>
        <v>13306.75</v>
      </c>
      <c r="GO309" s="2">
        <f t="shared" si="310"/>
        <v>0</v>
      </c>
      <c r="GP309" s="2">
        <f t="shared" si="311"/>
        <v>0</v>
      </c>
      <c r="GQ309" s="2"/>
      <c r="GR309" s="2">
        <v>0</v>
      </c>
      <c r="GS309" s="2">
        <v>3</v>
      </c>
      <c r="GT309" s="2">
        <v>0</v>
      </c>
      <c r="GU309" s="2" t="s">
        <v>3</v>
      </c>
      <c r="GV309" s="2">
        <f t="shared" si="312"/>
        <v>0</v>
      </c>
      <c r="GW309" s="2">
        <v>1</v>
      </c>
      <c r="GX309" s="2">
        <f t="shared" si="313"/>
        <v>0</v>
      </c>
      <c r="GY309" s="2"/>
      <c r="GZ309" s="2"/>
      <c r="HA309" s="2">
        <v>0</v>
      </c>
      <c r="HB309" s="2">
        <v>0</v>
      </c>
      <c r="HC309" s="2">
        <f t="shared" si="314"/>
        <v>0</v>
      </c>
      <c r="HD309" s="2"/>
      <c r="HE309" s="2" t="s">
        <v>3</v>
      </c>
      <c r="HF309" s="2" t="s">
        <v>3</v>
      </c>
      <c r="HG309" s="2"/>
      <c r="HH309" s="2"/>
      <c r="HI309" s="2"/>
      <c r="HJ309" s="2"/>
      <c r="HK309" s="2"/>
      <c r="HL309" s="2"/>
      <c r="HM309" s="2" t="s">
        <v>360</v>
      </c>
      <c r="HN309" s="2" t="s">
        <v>3</v>
      </c>
      <c r="HO309" s="2" t="s">
        <v>3</v>
      </c>
      <c r="HP309" s="2" t="s">
        <v>3</v>
      </c>
      <c r="HQ309" s="2" t="s">
        <v>3</v>
      </c>
      <c r="HR309" s="2"/>
      <c r="HS309" s="2">
        <v>0</v>
      </c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>
        <v>0</v>
      </c>
      <c r="IL309" s="2"/>
      <c r="IM309" s="2"/>
      <c r="IN309" s="2"/>
      <c r="IO309" s="2"/>
      <c r="IP309" s="2"/>
      <c r="IQ309" s="2"/>
      <c r="IR309" s="2"/>
      <c r="IS309" s="2"/>
      <c r="IT309" s="2"/>
      <c r="IU309" s="2"/>
    </row>
    <row r="310" spans="1:255" x14ac:dyDescent="0.25">
      <c r="A310" s="3">
        <v>18</v>
      </c>
      <c r="B310" s="3">
        <v>1</v>
      </c>
      <c r="C310" s="3">
        <v>509</v>
      </c>
      <c r="E310" s="3" t="s">
        <v>464</v>
      </c>
      <c r="F310" s="3" t="s">
        <v>465</v>
      </c>
      <c r="G310" s="3" t="s">
        <v>466</v>
      </c>
      <c r="H310" s="3" t="s">
        <v>454</v>
      </c>
      <c r="I310" s="3">
        <f>I306*J310</f>
        <v>425</v>
      </c>
      <c r="J310" s="3">
        <v>100</v>
      </c>
      <c r="K310" s="3">
        <v>100</v>
      </c>
      <c r="O310" s="3">
        <f t="shared" si="290"/>
        <v>155822.04</v>
      </c>
      <c r="P310" s="3">
        <f t="shared" si="291"/>
        <v>155822.04</v>
      </c>
      <c r="Q310" s="3">
        <f>(ROUND((ROUND(((ET310)*AV310*I310),2)*BB310),2)+ROUND((ROUND(((AE310-(EU310))*AV310*I310),2)*BS310),2))</f>
        <v>0</v>
      </c>
      <c r="R310" s="3">
        <f>(ROUND((ROUND(((EU310)*AV310*I310),2)*BS310),2)+ROUND((ROUND(((AE310-(EU310))*AV310*I310),2)*BS310),2))</f>
        <v>0</v>
      </c>
      <c r="S310" s="3">
        <f t="shared" si="292"/>
        <v>0</v>
      </c>
      <c r="T310" s="3">
        <f t="shared" si="293"/>
        <v>0</v>
      </c>
      <c r="U310" s="3">
        <f t="shared" si="294"/>
        <v>0</v>
      </c>
      <c r="V310" s="3">
        <f t="shared" si="295"/>
        <v>0</v>
      </c>
      <c r="W310" s="3">
        <f t="shared" si="296"/>
        <v>0</v>
      </c>
      <c r="X310" s="3">
        <f>(ROUND((((S310+ROUND((ROUND(((EU310)*AV310*I310),2)*BS310),2))*AT310)/100),2)+ROUND(((ROUND((ROUND(((AE310-(EU310))*AV310*I310),2)*BS310),2)*AT310)/100),2))</f>
        <v>0</v>
      </c>
      <c r="Y310" s="3">
        <f>(ROUND((((S310+ROUND((ROUND(((EU310)*AV310*I310),2)*BS310),2))*AU310)/100),2)+ROUND(((ROUND((ROUND(((AE310-(EU310))*AV310*I310),2)*BS310),2)*AU310)/100),2))</f>
        <v>0</v>
      </c>
      <c r="AA310" s="3">
        <v>86551703</v>
      </c>
      <c r="AB310" s="3">
        <f t="shared" si="297"/>
        <v>31.31</v>
      </c>
      <c r="AC310" s="3">
        <f>ROUND((ES310),6)</f>
        <v>31.31</v>
      </c>
      <c r="AD310" s="3">
        <f>ROUND((((ET310)-(EU310))+AE310),6)</f>
        <v>0</v>
      </c>
      <c r="AE310" s="3">
        <f t="shared" si="327"/>
        <v>0</v>
      </c>
      <c r="AF310" s="3">
        <f t="shared" si="327"/>
        <v>0</v>
      </c>
      <c r="AG310" s="3">
        <f t="shared" si="298"/>
        <v>0</v>
      </c>
      <c r="AH310" s="3">
        <f t="shared" si="328"/>
        <v>0</v>
      </c>
      <c r="AI310" s="3">
        <f t="shared" si="328"/>
        <v>0</v>
      </c>
      <c r="AJ310" s="3">
        <f t="shared" si="299"/>
        <v>0</v>
      </c>
      <c r="AK310" s="3">
        <v>31.31</v>
      </c>
      <c r="AL310" s="3">
        <v>31.31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109</v>
      </c>
      <c r="AU310" s="3">
        <v>61</v>
      </c>
      <c r="AV310" s="3">
        <v>1</v>
      </c>
      <c r="AW310" s="3">
        <v>1</v>
      </c>
      <c r="AZ310" s="3">
        <v>1</v>
      </c>
      <c r="BA310" s="3">
        <v>1</v>
      </c>
      <c r="BB310" s="3">
        <v>1</v>
      </c>
      <c r="BC310" s="3">
        <v>11.71</v>
      </c>
      <c r="BD310" s="3" t="s">
        <v>3</v>
      </c>
      <c r="BE310" s="3" t="s">
        <v>3</v>
      </c>
      <c r="BF310" s="3" t="s">
        <v>3</v>
      </c>
      <c r="BG310" s="3" t="s">
        <v>3</v>
      </c>
      <c r="BH310" s="3">
        <v>3</v>
      </c>
      <c r="BI310" s="3">
        <v>1</v>
      </c>
      <c r="BJ310" s="3" t="s">
        <v>467</v>
      </c>
      <c r="BM310" s="3">
        <v>21</v>
      </c>
      <c r="BN310" s="3">
        <v>0</v>
      </c>
      <c r="BO310" s="3" t="s">
        <v>465</v>
      </c>
      <c r="BP310" s="3">
        <v>1</v>
      </c>
      <c r="BQ310" s="3">
        <v>30</v>
      </c>
      <c r="BR310" s="3">
        <v>0</v>
      </c>
      <c r="BS310" s="3">
        <v>1</v>
      </c>
      <c r="BT310" s="3">
        <v>1</v>
      </c>
      <c r="BU310" s="3">
        <v>1</v>
      </c>
      <c r="BV310" s="3">
        <v>1</v>
      </c>
      <c r="BW310" s="3">
        <v>1</v>
      </c>
      <c r="BX310" s="3">
        <v>1</v>
      </c>
      <c r="BY310" s="3" t="s">
        <v>3</v>
      </c>
      <c r="BZ310" s="3">
        <v>109</v>
      </c>
      <c r="CA310" s="3">
        <v>61</v>
      </c>
      <c r="CB310" s="3" t="s">
        <v>3</v>
      </c>
      <c r="CE310" s="3">
        <v>1566</v>
      </c>
      <c r="CF310" s="3">
        <v>0</v>
      </c>
      <c r="CG310" s="3">
        <v>0</v>
      </c>
      <c r="CM310" s="3">
        <v>0</v>
      </c>
      <c r="CN310" s="3" t="s">
        <v>966</v>
      </c>
      <c r="CO310" s="3">
        <v>0</v>
      </c>
      <c r="CP310" s="3">
        <f t="shared" si="300"/>
        <v>155822.04</v>
      </c>
      <c r="CQ310" s="3">
        <f t="shared" si="301"/>
        <v>366.64</v>
      </c>
      <c r="CR310" s="3">
        <f>(ROUND((ROUND(((ET310)*AV310*1),2)*BB310),2)+ROUND((ROUND(((AE310-(EU310))*AV310*1),2)*BS310),2))</f>
        <v>0</v>
      </c>
      <c r="CS310" s="3">
        <f>(ROUND((ROUND(((EU310)*AV310*1),2)*BS310),2)+ROUND((ROUND(((AE310-(EU310))*AV310*1),2)*BS310),2))</f>
        <v>0</v>
      </c>
      <c r="CT310" s="3">
        <f t="shared" si="302"/>
        <v>0</v>
      </c>
      <c r="CU310" s="3">
        <f t="shared" si="303"/>
        <v>0</v>
      </c>
      <c r="CV310" s="3">
        <f t="shared" si="304"/>
        <v>0</v>
      </c>
      <c r="CW310" s="3">
        <f t="shared" si="305"/>
        <v>0</v>
      </c>
      <c r="CX310" s="3">
        <f t="shared" si="306"/>
        <v>0</v>
      </c>
      <c r="CY310" s="3">
        <f>(ROUND((((S310+ROUND((ROUND(((EU310)*AV310*1),2)*BS310),2))*AT310)/100),2)+ROUND(((ROUND((ROUND(((AE310-(EU310))*AV310*1),2)*BS310),2)*AT310)/100),2))</f>
        <v>0</v>
      </c>
      <c r="CZ310" s="3">
        <f>(ROUND((((S310+ROUND((ROUND(((EU310)*AV310*1),2)*BS310),2))*AU310)/100),2)+ROUND(((ROUND((ROUND(((AE310-(EU310))*AV310*1),2)*BS310),2)*AU310)/100),2))</f>
        <v>0</v>
      </c>
      <c r="DC310" s="3" t="s">
        <v>3</v>
      </c>
      <c r="DD310" s="3" t="s">
        <v>3</v>
      </c>
      <c r="DE310" s="3" t="s">
        <v>3</v>
      </c>
      <c r="DF310" s="3" t="s">
        <v>3</v>
      </c>
      <c r="DG310" s="3" t="s">
        <v>3</v>
      </c>
      <c r="DH310" s="3" t="s">
        <v>3</v>
      </c>
      <c r="DI310" s="3" t="s">
        <v>3</v>
      </c>
      <c r="DJ310" s="3" t="s">
        <v>3</v>
      </c>
      <c r="DK310" s="3" t="s">
        <v>3</v>
      </c>
      <c r="DL310" s="3" t="s">
        <v>3</v>
      </c>
      <c r="DM310" s="3" t="s">
        <v>3</v>
      </c>
      <c r="DN310" s="3">
        <v>0</v>
      </c>
      <c r="DO310" s="3">
        <v>0</v>
      </c>
      <c r="DP310" s="3">
        <v>1</v>
      </c>
      <c r="DQ310" s="3">
        <v>1</v>
      </c>
      <c r="DU310" s="3">
        <v>1003</v>
      </c>
      <c r="DV310" s="3" t="s">
        <v>454</v>
      </c>
      <c r="DW310" s="3" t="s">
        <v>454</v>
      </c>
      <c r="DX310" s="3">
        <v>1</v>
      </c>
      <c r="DZ310" s="3" t="s">
        <v>3</v>
      </c>
      <c r="EA310" s="3" t="s">
        <v>3</v>
      </c>
      <c r="EB310" s="3" t="s">
        <v>3</v>
      </c>
      <c r="EC310" s="3" t="s">
        <v>3</v>
      </c>
      <c r="EE310" s="3">
        <v>85635393</v>
      </c>
      <c r="EF310" s="3">
        <v>30</v>
      </c>
      <c r="EG310" s="3" t="s">
        <v>28</v>
      </c>
      <c r="EH310" s="3">
        <v>0</v>
      </c>
      <c r="EI310" s="3" t="s">
        <v>3</v>
      </c>
      <c r="EJ310" s="3">
        <v>1</v>
      </c>
      <c r="EK310" s="3">
        <v>21</v>
      </c>
      <c r="EL310" s="3" t="s">
        <v>437</v>
      </c>
      <c r="EM310" s="3" t="s">
        <v>438</v>
      </c>
      <c r="EO310" s="3" t="s">
        <v>368</v>
      </c>
      <c r="EQ310" s="3">
        <v>0</v>
      </c>
      <c r="ER310" s="3">
        <v>31.31</v>
      </c>
      <c r="ES310" s="3">
        <v>31.31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FQ310" s="3">
        <v>0</v>
      </c>
      <c r="FR310" s="3">
        <v>0</v>
      </c>
      <c r="FS310" s="3">
        <v>0</v>
      </c>
      <c r="FX310" s="3">
        <v>109</v>
      </c>
      <c r="FY310" s="3">
        <v>61</v>
      </c>
      <c r="GA310" s="3" t="s">
        <v>3</v>
      </c>
      <c r="GD310" s="3">
        <v>1</v>
      </c>
      <c r="GF310" s="3">
        <v>-1416319633</v>
      </c>
      <c r="GG310" s="3">
        <v>2</v>
      </c>
      <c r="GH310" s="3">
        <v>1</v>
      </c>
      <c r="GI310" s="3">
        <v>2</v>
      </c>
      <c r="GJ310" s="3">
        <v>0</v>
      </c>
      <c r="GK310" s="3">
        <v>0</v>
      </c>
      <c r="GL310" s="3">
        <f t="shared" si="307"/>
        <v>0</v>
      </c>
      <c r="GM310" s="3">
        <f t="shared" si="308"/>
        <v>155822.04</v>
      </c>
      <c r="GN310" s="3">
        <f t="shared" si="309"/>
        <v>155822.04</v>
      </c>
      <c r="GO310" s="3">
        <f t="shared" si="310"/>
        <v>0</v>
      </c>
      <c r="GP310" s="3">
        <f t="shared" si="311"/>
        <v>0</v>
      </c>
      <c r="GR310" s="3">
        <v>0</v>
      </c>
      <c r="GS310" s="3">
        <v>3</v>
      </c>
      <c r="GT310" s="3">
        <v>0</v>
      </c>
      <c r="GU310" s="3" t="s">
        <v>3</v>
      </c>
      <c r="GV310" s="3">
        <f t="shared" si="312"/>
        <v>0</v>
      </c>
      <c r="GW310" s="3">
        <v>1</v>
      </c>
      <c r="GX310" s="3">
        <f t="shared" si="313"/>
        <v>0</v>
      </c>
      <c r="HA310" s="3">
        <v>0</v>
      </c>
      <c r="HB310" s="3">
        <v>0</v>
      </c>
      <c r="HC310" s="3">
        <f t="shared" si="314"/>
        <v>0</v>
      </c>
      <c r="HE310" s="3" t="s">
        <v>3</v>
      </c>
      <c r="HF310" s="3" t="s">
        <v>3</v>
      </c>
      <c r="HM310" s="3" t="s">
        <v>360</v>
      </c>
      <c r="HN310" s="3" t="s">
        <v>3</v>
      </c>
      <c r="HO310" s="3" t="s">
        <v>3</v>
      </c>
      <c r="HP310" s="3" t="s">
        <v>3</v>
      </c>
      <c r="HQ310" s="3" t="s">
        <v>3</v>
      </c>
      <c r="HS310" s="3">
        <v>0</v>
      </c>
      <c r="IK310" s="3">
        <v>0</v>
      </c>
    </row>
    <row r="311" spans="1:255" x14ac:dyDescent="0.25">
      <c r="A311" s="2">
        <v>17</v>
      </c>
      <c r="B311" s="2">
        <v>1</v>
      </c>
      <c r="C311" s="2">
        <f>ROW(SmtRes!A524)</f>
        <v>524</v>
      </c>
      <c r="D311" s="2">
        <f>ROW(EtalonRes!A357)</f>
        <v>357</v>
      </c>
      <c r="E311" s="2" t="s">
        <v>468</v>
      </c>
      <c r="F311" s="2" t="s">
        <v>469</v>
      </c>
      <c r="G311" s="2" t="s">
        <v>470</v>
      </c>
      <c r="H311" s="2" t="s">
        <v>435</v>
      </c>
      <c r="I311" s="2">
        <f>ROUND((305)/100,9)</f>
        <v>3.05</v>
      </c>
      <c r="J311" s="2">
        <v>0</v>
      </c>
      <c r="K311" s="2">
        <f>ROUND((305)/100,9)</f>
        <v>3.05</v>
      </c>
      <c r="L311" s="2"/>
      <c r="M311" s="2"/>
      <c r="N311" s="2"/>
      <c r="O311" s="2">
        <f t="shared" si="290"/>
        <v>1971.25</v>
      </c>
      <c r="P311" s="2">
        <f t="shared" si="291"/>
        <v>100.53</v>
      </c>
      <c r="Q311" s="2">
        <f>(ROUND((ROUND(((((ET311*1.25)*1.2))*AV311*I311),2)*BB311),2)+ROUND((ROUND(((AE311-(((EU311*1.25)*1.2)))*AV311*I311),2)*BS311),2))</f>
        <v>204.78</v>
      </c>
      <c r="R311" s="2">
        <f>(ROUND((ROUND(((((EU311*1.25)*1.2))*AV311*I311),2)*BS311),2)+ROUND((ROUND(((AE311-(((EU311*1.25)*1.2)))*AV311*I311),2)*BS311),2))</f>
        <v>27.34</v>
      </c>
      <c r="S311" s="2">
        <f t="shared" si="292"/>
        <v>1665.94</v>
      </c>
      <c r="T311" s="2">
        <f t="shared" si="293"/>
        <v>0</v>
      </c>
      <c r="U311" s="2">
        <f t="shared" si="294"/>
        <v>133.38278909999994</v>
      </c>
      <c r="V311" s="2">
        <f t="shared" si="295"/>
        <v>0</v>
      </c>
      <c r="W311" s="2">
        <f t="shared" si="296"/>
        <v>0</v>
      </c>
      <c r="X311" s="2">
        <f>(ROUND((((S311+ROUND((ROUND(((((EU311*1.25)*1.2))*AV311*I311),2)*BS311),2))*AT311)/100),2)+ROUND(((ROUND((ROUND(((AE311-(((EU311*1.25)*1.2)))*AV311*I311),2)*BS311),2)*AT311)/100),2))</f>
        <v>1845.68</v>
      </c>
      <c r="Y311" s="2">
        <f>(ROUND((((S311+ROUND((ROUND(((((EU311*1.25)*1.2))*AV311*I311),2)*BS311),2))*AU311)/100),2)+ROUND(((ROUND((ROUND(((AE311-(((EU311*1.25)*1.2)))*AV311*I311),2)*BS311),2)*AU311)/100),2))</f>
        <v>1032.9000000000001</v>
      </c>
      <c r="Z311" s="2"/>
      <c r="AA311" s="2">
        <v>86551701</v>
      </c>
      <c r="AB311" s="2">
        <f t="shared" si="297"/>
        <v>607.79600000000005</v>
      </c>
      <c r="AC311" s="2">
        <f>ROUND((((ES311*1)*1)),6)</f>
        <v>32.96</v>
      </c>
      <c r="AD311" s="2">
        <f>ROUND((((((ET311*1.25)*1.2))-(((EU311*1.25)*1.2)))+AE311),6)</f>
        <v>62.924999999999997</v>
      </c>
      <c r="AE311" s="2">
        <f>ROUND((((EU311*1.25)*1.2)),6)</f>
        <v>8.4</v>
      </c>
      <c r="AF311" s="2">
        <f>ROUND((((EV311*1.15)*1.2)),6)</f>
        <v>511.911</v>
      </c>
      <c r="AG311" s="2">
        <f t="shared" si="298"/>
        <v>0</v>
      </c>
      <c r="AH311" s="2">
        <f>(((EW311*1.15)*1.2))</f>
        <v>40.98599999999999</v>
      </c>
      <c r="AI311" s="2">
        <f>(((EX311*1.25)*1.2))</f>
        <v>0</v>
      </c>
      <c r="AJ311" s="2">
        <f t="shared" si="299"/>
        <v>0</v>
      </c>
      <c r="AK311" s="2">
        <v>445.86</v>
      </c>
      <c r="AL311" s="2">
        <v>32.96</v>
      </c>
      <c r="AM311" s="2">
        <v>41.95</v>
      </c>
      <c r="AN311" s="2">
        <v>5.6</v>
      </c>
      <c r="AO311" s="2">
        <v>370.95</v>
      </c>
      <c r="AP311" s="2">
        <v>0</v>
      </c>
      <c r="AQ311" s="2">
        <v>29.7</v>
      </c>
      <c r="AR311" s="2">
        <v>0</v>
      </c>
      <c r="AS311" s="2">
        <v>0</v>
      </c>
      <c r="AT311" s="2">
        <v>109</v>
      </c>
      <c r="AU311" s="2">
        <v>61</v>
      </c>
      <c r="AV311" s="2">
        <v>1.0669999999999999</v>
      </c>
      <c r="AW311" s="2">
        <v>1</v>
      </c>
      <c r="AX311" s="2"/>
      <c r="AY311" s="2"/>
      <c r="AZ311" s="2">
        <v>1</v>
      </c>
      <c r="BA311" s="2">
        <v>1</v>
      </c>
      <c r="BB311" s="2">
        <v>1</v>
      </c>
      <c r="BC311" s="2">
        <v>1</v>
      </c>
      <c r="BD311" s="2" t="s">
        <v>3</v>
      </c>
      <c r="BE311" s="2" t="s">
        <v>3</v>
      </c>
      <c r="BF311" s="2" t="s">
        <v>3</v>
      </c>
      <c r="BG311" s="2" t="s">
        <v>3</v>
      </c>
      <c r="BH311" s="2">
        <v>0</v>
      </c>
      <c r="BI311" s="2">
        <v>1</v>
      </c>
      <c r="BJ311" s="2" t="s">
        <v>471</v>
      </c>
      <c r="BK311" s="2"/>
      <c r="BL311" s="2"/>
      <c r="BM311" s="2">
        <v>21</v>
      </c>
      <c r="BN311" s="2">
        <v>0</v>
      </c>
      <c r="BO311" s="2" t="s">
        <v>469</v>
      </c>
      <c r="BP311" s="2">
        <v>1</v>
      </c>
      <c r="BQ311" s="2">
        <v>30</v>
      </c>
      <c r="BR311" s="2">
        <v>0</v>
      </c>
      <c r="BS311" s="2">
        <v>1</v>
      </c>
      <c r="BT311" s="2">
        <v>1</v>
      </c>
      <c r="BU311" s="2">
        <v>1</v>
      </c>
      <c r="BV311" s="2">
        <v>1</v>
      </c>
      <c r="BW311" s="2">
        <v>1</v>
      </c>
      <c r="BX311" s="2">
        <v>1</v>
      </c>
      <c r="BY311" s="2" t="s">
        <v>3</v>
      </c>
      <c r="BZ311" s="2">
        <v>109</v>
      </c>
      <c r="CA311" s="2">
        <v>61</v>
      </c>
      <c r="CB311" s="2" t="s">
        <v>3</v>
      </c>
      <c r="CC311" s="2"/>
      <c r="CD311" s="2"/>
      <c r="CE311" s="2">
        <v>1566</v>
      </c>
      <c r="CF311" s="2">
        <v>0</v>
      </c>
      <c r="CG311" s="2">
        <v>0</v>
      </c>
      <c r="CH311" s="2"/>
      <c r="CI311" s="2"/>
      <c r="CJ311" s="2"/>
      <c r="CK311" s="2"/>
      <c r="CL311" s="2"/>
      <c r="CM311" s="2">
        <v>0</v>
      </c>
      <c r="CN311" s="2" t="s">
        <v>965</v>
      </c>
      <c r="CO311" s="2">
        <v>0</v>
      </c>
      <c r="CP311" s="2">
        <f t="shared" si="300"/>
        <v>1971.25</v>
      </c>
      <c r="CQ311" s="2">
        <f t="shared" si="301"/>
        <v>32.96</v>
      </c>
      <c r="CR311" s="2">
        <f>(ROUND((ROUND(((((ET311*1.25)*1.2))*AV311*1),2)*BB311),2)+ROUND((ROUND(((AE311-(((EU311*1.25)*1.2)))*AV311*1),2)*BS311),2))</f>
        <v>67.14</v>
      </c>
      <c r="CS311" s="2">
        <f>(ROUND((ROUND(((((EU311*1.25)*1.2))*AV311*1),2)*BS311),2)+ROUND((ROUND(((AE311-(((EU311*1.25)*1.2)))*AV311*1),2)*BS311),2))</f>
        <v>8.9600000000000009</v>
      </c>
      <c r="CT311" s="2">
        <f t="shared" si="302"/>
        <v>546.21</v>
      </c>
      <c r="CU311" s="2">
        <f t="shared" si="303"/>
        <v>0</v>
      </c>
      <c r="CV311" s="2">
        <f t="shared" si="304"/>
        <v>43.732061999999985</v>
      </c>
      <c r="CW311" s="2">
        <f t="shared" si="305"/>
        <v>0</v>
      </c>
      <c r="CX311" s="2">
        <f t="shared" si="306"/>
        <v>0</v>
      </c>
      <c r="CY311" s="2">
        <f>(ROUND((((S311+ROUND((ROUND(((((EU311*1.25)*1.2))*AV311*1),2)*BS311),2))*AT311)/100),2)+ROUND(((ROUND((ROUND(((AE311-(((EU311*1.25)*1.2)))*AV311*1),2)*BS311),2)*AT311)/100),2))</f>
        <v>1825.64</v>
      </c>
      <c r="CZ311" s="2">
        <f>(ROUND((((S311+ROUND((ROUND(((((EU311*1.25)*1.2))*AV311*1),2)*BS311),2))*AU311)/100),2)+ROUND(((ROUND((ROUND(((AE311-(((EU311*1.25)*1.2)))*AV311*1),2)*BS311),2)*AU311)/100),2))</f>
        <v>1021.69</v>
      </c>
      <c r="DA311" s="2"/>
      <c r="DB311" s="2">
        <v>93</v>
      </c>
      <c r="DC311" s="2" t="s">
        <v>3</v>
      </c>
      <c r="DD311" s="2" t="s">
        <v>360</v>
      </c>
      <c r="DE311" s="2" t="s">
        <v>361</v>
      </c>
      <c r="DF311" s="2" t="s">
        <v>361</v>
      </c>
      <c r="DG311" s="2" t="s">
        <v>362</v>
      </c>
      <c r="DH311" s="2" t="s">
        <v>3</v>
      </c>
      <c r="DI311" s="2" t="s">
        <v>362</v>
      </c>
      <c r="DJ311" s="2" t="s">
        <v>361</v>
      </c>
      <c r="DK311" s="2" t="s">
        <v>3</v>
      </c>
      <c r="DL311" s="2" t="s">
        <v>3</v>
      </c>
      <c r="DM311" s="2" t="s">
        <v>3</v>
      </c>
      <c r="DN311" s="2">
        <v>0</v>
      </c>
      <c r="DO311" s="2">
        <v>0</v>
      </c>
      <c r="DP311" s="2">
        <v>1</v>
      </c>
      <c r="DQ311" s="2">
        <v>1</v>
      </c>
      <c r="DR311" s="2"/>
      <c r="DS311" s="2"/>
      <c r="DT311" s="2"/>
      <c r="DU311" s="2">
        <v>1013</v>
      </c>
      <c r="DV311" s="2" t="s">
        <v>435</v>
      </c>
      <c r="DW311" s="2" t="s">
        <v>435</v>
      </c>
      <c r="DX311" s="2">
        <v>1</v>
      </c>
      <c r="DY311" s="2"/>
      <c r="DZ311" s="2" t="s">
        <v>3</v>
      </c>
      <c r="EA311" s="2" t="s">
        <v>3</v>
      </c>
      <c r="EB311" s="2" t="s">
        <v>3</v>
      </c>
      <c r="EC311" s="2" t="s">
        <v>3</v>
      </c>
      <c r="ED311" s="2"/>
      <c r="EE311" s="2">
        <v>85635393</v>
      </c>
      <c r="EF311" s="2">
        <v>30</v>
      </c>
      <c r="EG311" s="2" t="s">
        <v>28</v>
      </c>
      <c r="EH311" s="2">
        <v>0</v>
      </c>
      <c r="EI311" s="2" t="s">
        <v>3</v>
      </c>
      <c r="EJ311" s="2">
        <v>1</v>
      </c>
      <c r="EK311" s="2">
        <v>21</v>
      </c>
      <c r="EL311" s="2" t="s">
        <v>437</v>
      </c>
      <c r="EM311" s="2" t="s">
        <v>438</v>
      </c>
      <c r="EN311" s="2"/>
      <c r="EO311" s="2" t="s">
        <v>363</v>
      </c>
      <c r="EP311" s="2"/>
      <c r="EQ311" s="2">
        <v>131072</v>
      </c>
      <c r="ER311" s="2">
        <v>445.86</v>
      </c>
      <c r="ES311" s="2">
        <v>32.96</v>
      </c>
      <c r="ET311" s="2">
        <v>41.95</v>
      </c>
      <c r="EU311" s="2">
        <v>5.6</v>
      </c>
      <c r="EV311" s="2">
        <v>370.95</v>
      </c>
      <c r="EW311" s="2">
        <v>29.7</v>
      </c>
      <c r="EX311" s="2">
        <v>0</v>
      </c>
      <c r="EY311" s="2">
        <v>0</v>
      </c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>
        <v>0</v>
      </c>
      <c r="FR311" s="2">
        <v>0</v>
      </c>
      <c r="FS311" s="2">
        <v>0</v>
      </c>
      <c r="FT311" s="2"/>
      <c r="FU311" s="2"/>
      <c r="FV311" s="2"/>
      <c r="FW311" s="2"/>
      <c r="FX311" s="2">
        <v>109</v>
      </c>
      <c r="FY311" s="2">
        <v>61</v>
      </c>
      <c r="FZ311" s="2"/>
      <c r="GA311" s="2" t="s">
        <v>3</v>
      </c>
      <c r="GB311" s="2"/>
      <c r="GC311" s="2"/>
      <c r="GD311" s="2">
        <v>1</v>
      </c>
      <c r="GE311" s="2"/>
      <c r="GF311" s="2">
        <v>-1279469446</v>
      </c>
      <c r="GG311" s="2">
        <v>2</v>
      </c>
      <c r="GH311" s="2">
        <v>1</v>
      </c>
      <c r="GI311" s="2">
        <v>2</v>
      </c>
      <c r="GJ311" s="2">
        <v>0</v>
      </c>
      <c r="GK311" s="2">
        <v>0</v>
      </c>
      <c r="GL311" s="2">
        <f t="shared" si="307"/>
        <v>0</v>
      </c>
      <c r="GM311" s="2">
        <f t="shared" si="308"/>
        <v>4849.83</v>
      </c>
      <c r="GN311" s="2">
        <f t="shared" si="309"/>
        <v>4849.83</v>
      </c>
      <c r="GO311" s="2">
        <f t="shared" si="310"/>
        <v>0</v>
      </c>
      <c r="GP311" s="2">
        <f t="shared" si="311"/>
        <v>0</v>
      </c>
      <c r="GQ311" s="2"/>
      <c r="GR311" s="2">
        <v>0</v>
      </c>
      <c r="GS311" s="2">
        <v>3</v>
      </c>
      <c r="GT311" s="2">
        <v>0</v>
      </c>
      <c r="GU311" s="2" t="s">
        <v>3</v>
      </c>
      <c r="GV311" s="2">
        <f t="shared" si="312"/>
        <v>0</v>
      </c>
      <c r="GW311" s="2">
        <v>1</v>
      </c>
      <c r="GX311" s="2">
        <f t="shared" si="313"/>
        <v>0</v>
      </c>
      <c r="GY311" s="2"/>
      <c r="GZ311" s="2"/>
      <c r="HA311" s="2">
        <v>0</v>
      </c>
      <c r="HB311" s="2">
        <v>0</v>
      </c>
      <c r="HC311" s="2">
        <f t="shared" si="314"/>
        <v>0</v>
      </c>
      <c r="HD311" s="2"/>
      <c r="HE311" s="2" t="s">
        <v>3</v>
      </c>
      <c r="HF311" s="2" t="s">
        <v>3</v>
      </c>
      <c r="HG311" s="2"/>
      <c r="HH311" s="2"/>
      <c r="HI311" s="2"/>
      <c r="HJ311" s="2"/>
      <c r="HK311" s="2"/>
      <c r="HL311" s="2"/>
      <c r="HM311" s="2" t="s">
        <v>3</v>
      </c>
      <c r="HN311" s="2" t="s">
        <v>3</v>
      </c>
      <c r="HO311" s="2" t="s">
        <v>3</v>
      </c>
      <c r="HP311" s="2" t="s">
        <v>3</v>
      </c>
      <c r="HQ311" s="2" t="s">
        <v>3</v>
      </c>
      <c r="HR311" s="2"/>
      <c r="HS311" s="2">
        <v>0</v>
      </c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>
        <v>0</v>
      </c>
      <c r="IL311" s="2"/>
      <c r="IM311" s="2"/>
      <c r="IN311" s="2"/>
      <c r="IO311" s="2"/>
      <c r="IP311" s="2"/>
      <c r="IQ311" s="2"/>
      <c r="IR311" s="2"/>
      <c r="IS311" s="2"/>
      <c r="IT311" s="2"/>
      <c r="IU311" s="2"/>
    </row>
    <row r="312" spans="1:255" x14ac:dyDescent="0.25">
      <c r="A312" s="3">
        <v>17</v>
      </c>
      <c r="B312" s="3">
        <v>1</v>
      </c>
      <c r="C312" s="3">
        <f>ROW(SmtRes!A538)</f>
        <v>538</v>
      </c>
      <c r="D312" s="3">
        <f>ROW(EtalonRes!A372)</f>
        <v>372</v>
      </c>
      <c r="E312" s="3" t="s">
        <v>468</v>
      </c>
      <c r="F312" s="3" t="s">
        <v>469</v>
      </c>
      <c r="G312" s="3" t="s">
        <v>470</v>
      </c>
      <c r="H312" s="3" t="s">
        <v>435</v>
      </c>
      <c r="I312" s="3">
        <f>ROUND((305)/100,9)</f>
        <v>3.05</v>
      </c>
      <c r="J312" s="3">
        <v>0</v>
      </c>
      <c r="K312" s="3">
        <f>ROUND((305)/100,9)</f>
        <v>3.05</v>
      </c>
      <c r="O312" s="3">
        <f t="shared" si="290"/>
        <v>97910.01</v>
      </c>
      <c r="P312" s="3">
        <f t="shared" si="291"/>
        <v>712.76</v>
      </c>
      <c r="Q312" s="3">
        <f>(ROUND((ROUND(((((ET312*1.25)*1.2))*AV312*I312),2)*BB312),2)+ROUND((ROUND(((AE312-(((EU312*1.25)*1.2)))*AV312*I312),2)*BS312),2))</f>
        <v>3321.53</v>
      </c>
      <c r="R312" s="3">
        <f>(ROUND((ROUND(((((EU312*1.25)*1.2))*AV312*I312),2)*BS312),2)+ROUND((ROUND(((AE312-(((EU312*1.25)*1.2)))*AV312*I312),2)*BS312),2))</f>
        <v>1540.61</v>
      </c>
      <c r="S312" s="3">
        <f t="shared" si="292"/>
        <v>93875.72</v>
      </c>
      <c r="T312" s="3">
        <f t="shared" si="293"/>
        <v>0</v>
      </c>
      <c r="U312" s="3">
        <f t="shared" si="294"/>
        <v>133.38278909999994</v>
      </c>
      <c r="V312" s="3">
        <f t="shared" si="295"/>
        <v>0</v>
      </c>
      <c r="W312" s="3">
        <f t="shared" si="296"/>
        <v>0</v>
      </c>
      <c r="X312" s="3">
        <f>(ROUND((((S312+ROUND((ROUND(((((EU312*1.25)*1.2))*AV312*I312),2)*BS312),2))*AT312)/100),2)+ROUND(((ROUND((ROUND(((AE312-(((EU312*1.25)*1.2)))*AV312*I312),2)*BS312),2)*AT312)/100),2))</f>
        <v>104003.8</v>
      </c>
      <c r="Y312" s="3">
        <f>(ROUND((((S312+ROUND((ROUND(((((EU312*1.25)*1.2))*AV312*I312),2)*BS312),2))*AU312)/100),2)+ROUND(((ROUND((ROUND(((AE312-(((EU312*1.25)*1.2)))*AV312*I312),2)*BS312),2)*AU312)/100),2))</f>
        <v>58203.96</v>
      </c>
      <c r="AA312" s="3">
        <v>86551703</v>
      </c>
      <c r="AB312" s="3">
        <f t="shared" si="297"/>
        <v>607.79600000000005</v>
      </c>
      <c r="AC312" s="3">
        <f>ROUND((((ES312*1)*1)),6)</f>
        <v>32.96</v>
      </c>
      <c r="AD312" s="3">
        <f>ROUND((((((ET312*1.25)*1.2))-(((EU312*1.25)*1.2)))+AE312),6)</f>
        <v>62.924999999999997</v>
      </c>
      <c r="AE312" s="3">
        <f>ROUND((((EU312*1.25)*1.2)),6)</f>
        <v>8.4</v>
      </c>
      <c r="AF312" s="3">
        <f>ROUND((((EV312*1.15)*1.2)),6)</f>
        <v>511.911</v>
      </c>
      <c r="AG312" s="3">
        <f t="shared" si="298"/>
        <v>0</v>
      </c>
      <c r="AH312" s="3">
        <f>(((EW312*1.15)*1.2))</f>
        <v>40.98599999999999</v>
      </c>
      <c r="AI312" s="3">
        <f>(((EX312*1.25)*1.2))</f>
        <v>0</v>
      </c>
      <c r="AJ312" s="3">
        <f t="shared" si="299"/>
        <v>0</v>
      </c>
      <c r="AK312" s="3">
        <v>445.86</v>
      </c>
      <c r="AL312" s="3">
        <v>32.96</v>
      </c>
      <c r="AM312" s="3">
        <v>41.95</v>
      </c>
      <c r="AN312" s="3">
        <v>5.6</v>
      </c>
      <c r="AO312" s="3">
        <v>370.95</v>
      </c>
      <c r="AP312" s="3">
        <v>0</v>
      </c>
      <c r="AQ312" s="3">
        <v>29.7</v>
      </c>
      <c r="AR312" s="3">
        <v>0</v>
      </c>
      <c r="AS312" s="3">
        <v>0</v>
      </c>
      <c r="AT312" s="3">
        <v>109</v>
      </c>
      <c r="AU312" s="3">
        <v>61</v>
      </c>
      <c r="AV312" s="3">
        <v>1.0669999999999999</v>
      </c>
      <c r="AW312" s="3">
        <v>1</v>
      </c>
      <c r="AZ312" s="3">
        <v>1</v>
      </c>
      <c r="BA312" s="3">
        <v>56.35</v>
      </c>
      <c r="BB312" s="3">
        <v>16.22</v>
      </c>
      <c r="BC312" s="3">
        <v>7.09</v>
      </c>
      <c r="BD312" s="3" t="s">
        <v>3</v>
      </c>
      <c r="BE312" s="3" t="s">
        <v>3</v>
      </c>
      <c r="BF312" s="3" t="s">
        <v>3</v>
      </c>
      <c r="BG312" s="3" t="s">
        <v>3</v>
      </c>
      <c r="BH312" s="3">
        <v>0</v>
      </c>
      <c r="BI312" s="3">
        <v>1</v>
      </c>
      <c r="BJ312" s="3" t="s">
        <v>471</v>
      </c>
      <c r="BM312" s="3">
        <v>21</v>
      </c>
      <c r="BN312" s="3">
        <v>0</v>
      </c>
      <c r="BO312" s="3" t="s">
        <v>469</v>
      </c>
      <c r="BP312" s="3">
        <v>1</v>
      </c>
      <c r="BQ312" s="3">
        <v>30</v>
      </c>
      <c r="BR312" s="3">
        <v>0</v>
      </c>
      <c r="BS312" s="3">
        <v>56.35</v>
      </c>
      <c r="BT312" s="3">
        <v>1</v>
      </c>
      <c r="BU312" s="3">
        <v>1</v>
      </c>
      <c r="BV312" s="3">
        <v>1</v>
      </c>
      <c r="BW312" s="3">
        <v>1</v>
      </c>
      <c r="BX312" s="3">
        <v>1</v>
      </c>
      <c r="BY312" s="3" t="s">
        <v>3</v>
      </c>
      <c r="BZ312" s="3">
        <v>109</v>
      </c>
      <c r="CA312" s="3">
        <v>61</v>
      </c>
      <c r="CB312" s="3" t="s">
        <v>3</v>
      </c>
      <c r="CE312" s="3">
        <v>1566</v>
      </c>
      <c r="CF312" s="3">
        <v>0</v>
      </c>
      <c r="CG312" s="3">
        <v>0</v>
      </c>
      <c r="CM312" s="3">
        <v>0</v>
      </c>
      <c r="CN312" s="3" t="s">
        <v>965</v>
      </c>
      <c r="CO312" s="3">
        <v>0</v>
      </c>
      <c r="CP312" s="3">
        <f t="shared" si="300"/>
        <v>97910.01</v>
      </c>
      <c r="CQ312" s="3">
        <f t="shared" si="301"/>
        <v>233.69</v>
      </c>
      <c r="CR312" s="3">
        <f>(ROUND((ROUND(((((ET312*1.25)*1.2))*AV312*1),2)*BB312),2)+ROUND((ROUND(((AE312-(((EU312*1.25)*1.2)))*AV312*1),2)*BS312),2))</f>
        <v>1089.01</v>
      </c>
      <c r="CS312" s="3">
        <f>(ROUND((ROUND(((((EU312*1.25)*1.2))*AV312*1),2)*BS312),2)+ROUND((ROUND(((AE312-(((EU312*1.25)*1.2)))*AV312*1),2)*BS312),2))</f>
        <v>504.9</v>
      </c>
      <c r="CT312" s="3">
        <f t="shared" si="302"/>
        <v>30778.93</v>
      </c>
      <c r="CU312" s="3">
        <f t="shared" si="303"/>
        <v>0</v>
      </c>
      <c r="CV312" s="3">
        <f t="shared" si="304"/>
        <v>43.732061999999985</v>
      </c>
      <c r="CW312" s="3">
        <f t="shared" si="305"/>
        <v>0</v>
      </c>
      <c r="CX312" s="3">
        <f t="shared" si="306"/>
        <v>0</v>
      </c>
      <c r="CY312" s="3">
        <f>(ROUND((((S312+ROUND((ROUND(((((EU312*1.25)*1.2))*AV312*1),2)*BS312),2))*AT312)/100),2)+ROUND(((ROUND((ROUND(((AE312-(((EU312*1.25)*1.2)))*AV312*1),2)*BS312),2)*AT312)/100),2))</f>
        <v>102874.88</v>
      </c>
      <c r="CZ312" s="3">
        <f>(ROUND((((S312+ROUND((ROUND(((((EU312*1.25)*1.2))*AV312*1),2)*BS312),2))*AU312)/100),2)+ROUND(((ROUND((ROUND(((AE312-(((EU312*1.25)*1.2)))*AV312*1),2)*BS312),2)*AU312)/100),2))</f>
        <v>57572.18</v>
      </c>
      <c r="DB312" s="3">
        <v>95</v>
      </c>
      <c r="DC312" s="3" t="s">
        <v>3</v>
      </c>
      <c r="DD312" s="3" t="s">
        <v>360</v>
      </c>
      <c r="DE312" s="3" t="s">
        <v>361</v>
      </c>
      <c r="DF312" s="3" t="s">
        <v>361</v>
      </c>
      <c r="DG312" s="3" t="s">
        <v>362</v>
      </c>
      <c r="DH312" s="3" t="s">
        <v>3</v>
      </c>
      <c r="DI312" s="3" t="s">
        <v>362</v>
      </c>
      <c r="DJ312" s="3" t="s">
        <v>361</v>
      </c>
      <c r="DK312" s="3" t="s">
        <v>3</v>
      </c>
      <c r="DL312" s="3" t="s">
        <v>3</v>
      </c>
      <c r="DM312" s="3" t="s">
        <v>3</v>
      </c>
      <c r="DN312" s="3">
        <v>0</v>
      </c>
      <c r="DO312" s="3">
        <v>0</v>
      </c>
      <c r="DP312" s="3">
        <v>1</v>
      </c>
      <c r="DQ312" s="3">
        <v>1</v>
      </c>
      <c r="DU312" s="3">
        <v>1013</v>
      </c>
      <c r="DV312" s="3" t="s">
        <v>435</v>
      </c>
      <c r="DW312" s="3" t="s">
        <v>435</v>
      </c>
      <c r="DX312" s="3">
        <v>1</v>
      </c>
      <c r="DZ312" s="3" t="s">
        <v>3</v>
      </c>
      <c r="EA312" s="3" t="s">
        <v>3</v>
      </c>
      <c r="EB312" s="3" t="s">
        <v>3</v>
      </c>
      <c r="EC312" s="3" t="s">
        <v>3</v>
      </c>
      <c r="EE312" s="3">
        <v>85635393</v>
      </c>
      <c r="EF312" s="3">
        <v>30</v>
      </c>
      <c r="EG312" s="3" t="s">
        <v>28</v>
      </c>
      <c r="EH312" s="3">
        <v>0</v>
      </c>
      <c r="EI312" s="3" t="s">
        <v>3</v>
      </c>
      <c r="EJ312" s="3">
        <v>1</v>
      </c>
      <c r="EK312" s="3">
        <v>21</v>
      </c>
      <c r="EL312" s="3" t="s">
        <v>437</v>
      </c>
      <c r="EM312" s="3" t="s">
        <v>438</v>
      </c>
      <c r="EO312" s="3" t="s">
        <v>363</v>
      </c>
      <c r="EQ312" s="3">
        <v>131072</v>
      </c>
      <c r="ER312" s="3">
        <v>445.86</v>
      </c>
      <c r="ES312" s="3">
        <v>32.96</v>
      </c>
      <c r="ET312" s="3">
        <v>41.95</v>
      </c>
      <c r="EU312" s="3">
        <v>5.6</v>
      </c>
      <c r="EV312" s="3">
        <v>370.95</v>
      </c>
      <c r="EW312" s="3">
        <v>29.7</v>
      </c>
      <c r="EX312" s="3">
        <v>0</v>
      </c>
      <c r="EY312" s="3">
        <v>0</v>
      </c>
      <c r="FQ312" s="3">
        <v>0</v>
      </c>
      <c r="FR312" s="3">
        <v>0</v>
      </c>
      <c r="FS312" s="3">
        <v>0</v>
      </c>
      <c r="FX312" s="3">
        <v>109</v>
      </c>
      <c r="FY312" s="3">
        <v>61</v>
      </c>
      <c r="GA312" s="3" t="s">
        <v>3</v>
      </c>
      <c r="GD312" s="3">
        <v>1</v>
      </c>
      <c r="GF312" s="3">
        <v>-1279469446</v>
      </c>
      <c r="GG312" s="3">
        <v>2</v>
      </c>
      <c r="GH312" s="3">
        <v>1</v>
      </c>
      <c r="GI312" s="3">
        <v>2</v>
      </c>
      <c r="GJ312" s="3">
        <v>0</v>
      </c>
      <c r="GK312" s="3">
        <v>0</v>
      </c>
      <c r="GL312" s="3">
        <f t="shared" si="307"/>
        <v>0</v>
      </c>
      <c r="GM312" s="3">
        <f t="shared" si="308"/>
        <v>260117.77</v>
      </c>
      <c r="GN312" s="3">
        <f t="shared" si="309"/>
        <v>260117.77</v>
      </c>
      <c r="GO312" s="3">
        <f t="shared" si="310"/>
        <v>0</v>
      </c>
      <c r="GP312" s="3">
        <f t="shared" si="311"/>
        <v>0</v>
      </c>
      <c r="GR312" s="3">
        <v>0</v>
      </c>
      <c r="GS312" s="3">
        <v>3</v>
      </c>
      <c r="GT312" s="3">
        <v>0</v>
      </c>
      <c r="GU312" s="3" t="s">
        <v>3</v>
      </c>
      <c r="GV312" s="3">
        <f t="shared" si="312"/>
        <v>0</v>
      </c>
      <c r="GW312" s="3">
        <v>1</v>
      </c>
      <c r="GX312" s="3">
        <f t="shared" si="313"/>
        <v>0</v>
      </c>
      <c r="HA312" s="3">
        <v>0</v>
      </c>
      <c r="HB312" s="3">
        <v>0</v>
      </c>
      <c r="HC312" s="3">
        <f t="shared" si="314"/>
        <v>0</v>
      </c>
      <c r="HE312" s="3" t="s">
        <v>3</v>
      </c>
      <c r="HF312" s="3" t="s">
        <v>3</v>
      </c>
      <c r="HM312" s="3" t="s">
        <v>3</v>
      </c>
      <c r="HN312" s="3" t="s">
        <v>3</v>
      </c>
      <c r="HO312" s="3" t="s">
        <v>3</v>
      </c>
      <c r="HP312" s="3" t="s">
        <v>3</v>
      </c>
      <c r="HQ312" s="3" t="s">
        <v>3</v>
      </c>
      <c r="HS312" s="3">
        <v>0</v>
      </c>
      <c r="IK312" s="3">
        <v>0</v>
      </c>
    </row>
    <row r="313" spans="1:255" x14ac:dyDescent="0.25">
      <c r="A313" s="2">
        <v>18</v>
      </c>
      <c r="B313" s="2">
        <v>1</v>
      </c>
      <c r="C313" s="2">
        <v>524</v>
      </c>
      <c r="D313" s="2"/>
      <c r="E313" s="2" t="s">
        <v>472</v>
      </c>
      <c r="F313" s="2" t="s">
        <v>473</v>
      </c>
      <c r="G313" s="2" t="s">
        <v>474</v>
      </c>
      <c r="H313" s="2" t="s">
        <v>35</v>
      </c>
      <c r="I313" s="2">
        <f>I311*J313</f>
        <v>3</v>
      </c>
      <c r="J313" s="2">
        <v>0.98360655737704927</v>
      </c>
      <c r="K313" s="2">
        <v>0.9836066</v>
      </c>
      <c r="L313" s="2"/>
      <c r="M313" s="2"/>
      <c r="N313" s="2"/>
      <c r="O313" s="2">
        <f t="shared" si="290"/>
        <v>262.56</v>
      </c>
      <c r="P313" s="2">
        <f t="shared" si="291"/>
        <v>262.56</v>
      </c>
      <c r="Q313" s="2">
        <f>(ROUND((ROUND(((ET313)*AV313*I313),2)*BB313),2)+ROUND((ROUND(((AE313-(EU313))*AV313*I313),2)*BS313),2))</f>
        <v>0</v>
      </c>
      <c r="R313" s="2">
        <f>(ROUND((ROUND(((EU313)*AV313*I313),2)*BS313),2)+ROUND((ROUND(((AE313-(EU313))*AV313*I313),2)*BS313),2))</f>
        <v>0</v>
      </c>
      <c r="S313" s="2">
        <f t="shared" si="292"/>
        <v>0</v>
      </c>
      <c r="T313" s="2">
        <f t="shared" si="293"/>
        <v>0</v>
      </c>
      <c r="U313" s="2">
        <f t="shared" si="294"/>
        <v>0</v>
      </c>
      <c r="V313" s="2">
        <f t="shared" si="295"/>
        <v>0</v>
      </c>
      <c r="W313" s="2">
        <f t="shared" si="296"/>
        <v>0</v>
      </c>
      <c r="X313" s="2">
        <f>(ROUND((((S313+ROUND((ROUND(((EU313)*AV313*I313),2)*BS313),2))*AT313)/100),2)+ROUND(((ROUND((ROUND(((AE313-(EU313))*AV313*I313),2)*BS313),2)*AT313)/100),2))</f>
        <v>0</v>
      </c>
      <c r="Y313" s="2">
        <f>(ROUND((((S313+ROUND((ROUND(((EU313)*AV313*I313),2)*BS313),2))*AU313)/100),2)+ROUND(((ROUND((ROUND(((AE313-(EU313))*AV313*I313),2)*BS313),2)*AU313)/100),2))</f>
        <v>0</v>
      </c>
      <c r="Z313" s="2"/>
      <c r="AA313" s="2">
        <v>86551701</v>
      </c>
      <c r="AB313" s="2">
        <f t="shared" si="297"/>
        <v>87.52</v>
      </c>
      <c r="AC313" s="2">
        <f>ROUND((ES313),6)</f>
        <v>87.52</v>
      </c>
      <c r="AD313" s="2">
        <f>ROUND((((ET313)-(EU313))+AE313),6)</f>
        <v>0</v>
      </c>
      <c r="AE313" s="2">
        <f t="shared" ref="AE313:AF316" si="329">ROUND((EU313),6)</f>
        <v>0</v>
      </c>
      <c r="AF313" s="2">
        <f t="shared" si="329"/>
        <v>0</v>
      </c>
      <c r="AG313" s="2">
        <f t="shared" si="298"/>
        <v>0</v>
      </c>
      <c r="AH313" s="2">
        <f t="shared" ref="AH313:AI316" si="330">(EW313)</f>
        <v>0</v>
      </c>
      <c r="AI313" s="2">
        <f t="shared" si="330"/>
        <v>0</v>
      </c>
      <c r="AJ313" s="2">
        <f t="shared" si="299"/>
        <v>0</v>
      </c>
      <c r="AK313" s="2">
        <v>87.52</v>
      </c>
      <c r="AL313" s="2">
        <v>87.52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109</v>
      </c>
      <c r="AU313" s="2">
        <v>61</v>
      </c>
      <c r="AV313" s="2">
        <v>1</v>
      </c>
      <c r="AW313" s="2">
        <v>1</v>
      </c>
      <c r="AX313" s="2"/>
      <c r="AY313" s="2"/>
      <c r="AZ313" s="2">
        <v>1</v>
      </c>
      <c r="BA313" s="2">
        <v>1</v>
      </c>
      <c r="BB313" s="2">
        <v>1</v>
      </c>
      <c r="BC313" s="2">
        <v>1</v>
      </c>
      <c r="BD313" s="2" t="s">
        <v>3</v>
      </c>
      <c r="BE313" s="2" t="s">
        <v>3</v>
      </c>
      <c r="BF313" s="2" t="s">
        <v>3</v>
      </c>
      <c r="BG313" s="2" t="s">
        <v>3</v>
      </c>
      <c r="BH313" s="2">
        <v>3</v>
      </c>
      <c r="BI313" s="2">
        <v>1</v>
      </c>
      <c r="BJ313" s="2" t="s">
        <v>475</v>
      </c>
      <c r="BK313" s="2"/>
      <c r="BL313" s="2"/>
      <c r="BM313" s="2">
        <v>21</v>
      </c>
      <c r="BN313" s="2">
        <v>0</v>
      </c>
      <c r="BO313" s="2" t="s">
        <v>3</v>
      </c>
      <c r="BP313" s="2">
        <v>0</v>
      </c>
      <c r="BQ313" s="2">
        <v>30</v>
      </c>
      <c r="BR313" s="2">
        <v>0</v>
      </c>
      <c r="BS313" s="2">
        <v>1</v>
      </c>
      <c r="BT313" s="2">
        <v>1</v>
      </c>
      <c r="BU313" s="2">
        <v>1</v>
      </c>
      <c r="BV313" s="2">
        <v>1</v>
      </c>
      <c r="BW313" s="2">
        <v>1</v>
      </c>
      <c r="BX313" s="2">
        <v>1</v>
      </c>
      <c r="BY313" s="2" t="s">
        <v>3</v>
      </c>
      <c r="BZ313" s="2">
        <v>109</v>
      </c>
      <c r="CA313" s="2">
        <v>61</v>
      </c>
      <c r="CB313" s="2" t="s">
        <v>3</v>
      </c>
      <c r="CC313" s="2"/>
      <c r="CD313" s="2"/>
      <c r="CE313" s="2">
        <v>1566</v>
      </c>
      <c r="CF313" s="2">
        <v>0</v>
      </c>
      <c r="CG313" s="2">
        <v>0</v>
      </c>
      <c r="CH313" s="2"/>
      <c r="CI313" s="2"/>
      <c r="CJ313" s="2"/>
      <c r="CK313" s="2"/>
      <c r="CL313" s="2"/>
      <c r="CM313" s="2">
        <v>0</v>
      </c>
      <c r="CN313" s="2" t="s">
        <v>966</v>
      </c>
      <c r="CO313" s="2">
        <v>0</v>
      </c>
      <c r="CP313" s="2">
        <f t="shared" si="300"/>
        <v>262.56</v>
      </c>
      <c r="CQ313" s="2">
        <f t="shared" si="301"/>
        <v>87.52</v>
      </c>
      <c r="CR313" s="2">
        <f>(ROUND((ROUND(((ET313)*AV313*1),2)*BB313),2)+ROUND((ROUND(((AE313-(EU313))*AV313*1),2)*BS313),2))</f>
        <v>0</v>
      </c>
      <c r="CS313" s="2">
        <f>(ROUND((ROUND(((EU313)*AV313*1),2)*BS313),2)+ROUND((ROUND(((AE313-(EU313))*AV313*1),2)*BS313),2))</f>
        <v>0</v>
      </c>
      <c r="CT313" s="2">
        <f t="shared" si="302"/>
        <v>0</v>
      </c>
      <c r="CU313" s="2">
        <f t="shared" si="303"/>
        <v>0</v>
      </c>
      <c r="CV313" s="2">
        <f t="shared" si="304"/>
        <v>0</v>
      </c>
      <c r="CW313" s="2">
        <f t="shared" si="305"/>
        <v>0</v>
      </c>
      <c r="CX313" s="2">
        <f t="shared" si="306"/>
        <v>0</v>
      </c>
      <c r="CY313" s="2">
        <f>(ROUND((((S313+ROUND((ROUND(((EU313)*AV313*1),2)*BS313),2))*AT313)/100),2)+ROUND(((ROUND((ROUND(((AE313-(EU313))*AV313*1),2)*BS313),2)*AT313)/100),2))</f>
        <v>0</v>
      </c>
      <c r="CZ313" s="2">
        <f>(ROUND((((S313+ROUND((ROUND(((EU313)*AV313*1),2)*BS313),2))*AU313)/100),2)+ROUND(((ROUND((ROUND(((AE313-(EU313))*AV313*1),2)*BS313),2)*AU313)/100),2))</f>
        <v>0</v>
      </c>
      <c r="DA313" s="2"/>
      <c r="DB313" s="2"/>
      <c r="DC313" s="2" t="s">
        <v>3</v>
      </c>
      <c r="DD313" s="2" t="s">
        <v>3</v>
      </c>
      <c r="DE313" s="2" t="s">
        <v>3</v>
      </c>
      <c r="DF313" s="2" t="s">
        <v>3</v>
      </c>
      <c r="DG313" s="2" t="s">
        <v>3</v>
      </c>
      <c r="DH313" s="2" t="s">
        <v>3</v>
      </c>
      <c r="DI313" s="2" t="s">
        <v>3</v>
      </c>
      <c r="DJ313" s="2" t="s">
        <v>3</v>
      </c>
      <c r="DK313" s="2" t="s">
        <v>3</v>
      </c>
      <c r="DL313" s="2" t="s">
        <v>3</v>
      </c>
      <c r="DM313" s="2" t="s">
        <v>3</v>
      </c>
      <c r="DN313" s="2">
        <v>0</v>
      </c>
      <c r="DO313" s="2">
        <v>0</v>
      </c>
      <c r="DP313" s="2">
        <v>1</v>
      </c>
      <c r="DQ313" s="2">
        <v>1</v>
      </c>
      <c r="DR313" s="2"/>
      <c r="DS313" s="2"/>
      <c r="DT313" s="2"/>
      <c r="DU313" s="2">
        <v>1010</v>
      </c>
      <c r="DV313" s="2" t="s">
        <v>35</v>
      </c>
      <c r="DW313" s="2" t="s">
        <v>35</v>
      </c>
      <c r="DX313" s="2">
        <v>1</v>
      </c>
      <c r="DY313" s="2"/>
      <c r="DZ313" s="2" t="s">
        <v>3</v>
      </c>
      <c r="EA313" s="2" t="s">
        <v>3</v>
      </c>
      <c r="EB313" s="2" t="s">
        <v>3</v>
      </c>
      <c r="EC313" s="2" t="s">
        <v>3</v>
      </c>
      <c r="ED313" s="2"/>
      <c r="EE313" s="2">
        <v>85635393</v>
      </c>
      <c r="EF313" s="2">
        <v>30</v>
      </c>
      <c r="EG313" s="2" t="s">
        <v>28</v>
      </c>
      <c r="EH313" s="2">
        <v>0</v>
      </c>
      <c r="EI313" s="2" t="s">
        <v>3</v>
      </c>
      <c r="EJ313" s="2">
        <v>1</v>
      </c>
      <c r="EK313" s="2">
        <v>21</v>
      </c>
      <c r="EL313" s="2" t="s">
        <v>437</v>
      </c>
      <c r="EM313" s="2" t="s">
        <v>438</v>
      </c>
      <c r="EN313" s="2"/>
      <c r="EO313" s="2" t="s">
        <v>368</v>
      </c>
      <c r="EP313" s="2"/>
      <c r="EQ313" s="2">
        <v>0</v>
      </c>
      <c r="ER313" s="2">
        <v>87.52</v>
      </c>
      <c r="ES313" s="2">
        <v>87.52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>
        <v>0</v>
      </c>
      <c r="FR313" s="2">
        <v>0</v>
      </c>
      <c r="FS313" s="2">
        <v>0</v>
      </c>
      <c r="FT313" s="2"/>
      <c r="FU313" s="2"/>
      <c r="FV313" s="2"/>
      <c r="FW313" s="2"/>
      <c r="FX313" s="2">
        <v>109</v>
      </c>
      <c r="FY313" s="2">
        <v>61</v>
      </c>
      <c r="FZ313" s="2"/>
      <c r="GA313" s="2" t="s">
        <v>3</v>
      </c>
      <c r="GB313" s="2"/>
      <c r="GC313" s="2"/>
      <c r="GD313" s="2">
        <v>1</v>
      </c>
      <c r="GE313" s="2"/>
      <c r="GF313" s="2">
        <v>-293498917</v>
      </c>
      <c r="GG313" s="2">
        <v>2</v>
      </c>
      <c r="GH313" s="2">
        <v>1</v>
      </c>
      <c r="GI313" s="2">
        <v>-2</v>
      </c>
      <c r="GJ313" s="2">
        <v>0</v>
      </c>
      <c r="GK313" s="2">
        <v>0</v>
      </c>
      <c r="GL313" s="2">
        <f t="shared" si="307"/>
        <v>0</v>
      </c>
      <c r="GM313" s="2">
        <f t="shared" si="308"/>
        <v>262.56</v>
      </c>
      <c r="GN313" s="2">
        <f t="shared" si="309"/>
        <v>262.56</v>
      </c>
      <c r="GO313" s="2">
        <f t="shared" si="310"/>
        <v>0</v>
      </c>
      <c r="GP313" s="2">
        <f t="shared" si="311"/>
        <v>0</v>
      </c>
      <c r="GQ313" s="2"/>
      <c r="GR313" s="2">
        <v>0</v>
      </c>
      <c r="GS313" s="2">
        <v>3</v>
      </c>
      <c r="GT313" s="2">
        <v>0</v>
      </c>
      <c r="GU313" s="2" t="s">
        <v>3</v>
      </c>
      <c r="GV313" s="2">
        <f t="shared" si="312"/>
        <v>0</v>
      </c>
      <c r="GW313" s="2">
        <v>1</v>
      </c>
      <c r="GX313" s="2">
        <f t="shared" si="313"/>
        <v>0</v>
      </c>
      <c r="GY313" s="2"/>
      <c r="GZ313" s="2"/>
      <c r="HA313" s="2">
        <v>0</v>
      </c>
      <c r="HB313" s="2">
        <v>0</v>
      </c>
      <c r="HC313" s="2">
        <f t="shared" si="314"/>
        <v>0</v>
      </c>
      <c r="HD313" s="2"/>
      <c r="HE313" s="2" t="s">
        <v>3</v>
      </c>
      <c r="HF313" s="2" t="s">
        <v>3</v>
      </c>
      <c r="HG313" s="2"/>
      <c r="HH313" s="2"/>
      <c r="HI313" s="2"/>
      <c r="HJ313" s="2"/>
      <c r="HK313" s="2"/>
      <c r="HL313" s="2"/>
      <c r="HM313" s="2" t="s">
        <v>360</v>
      </c>
      <c r="HN313" s="2" t="s">
        <v>3</v>
      </c>
      <c r="HO313" s="2" t="s">
        <v>3</v>
      </c>
      <c r="HP313" s="2" t="s">
        <v>3</v>
      </c>
      <c r="HQ313" s="2" t="s">
        <v>3</v>
      </c>
      <c r="HR313" s="2"/>
      <c r="HS313" s="2">
        <v>0</v>
      </c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>
        <v>0</v>
      </c>
      <c r="IL313" s="2"/>
      <c r="IM313" s="2"/>
      <c r="IN313" s="2"/>
      <c r="IO313" s="2"/>
      <c r="IP313" s="2"/>
      <c r="IQ313" s="2"/>
      <c r="IR313" s="2"/>
      <c r="IS313" s="2"/>
      <c r="IT313" s="2"/>
      <c r="IU313" s="2"/>
    </row>
    <row r="314" spans="1:255" x14ac:dyDescent="0.25">
      <c r="A314" s="3">
        <v>18</v>
      </c>
      <c r="B314" s="3">
        <v>1</v>
      </c>
      <c r="C314" s="3">
        <v>538</v>
      </c>
      <c r="E314" s="3" t="s">
        <v>472</v>
      </c>
      <c r="F314" s="3" t="s">
        <v>473</v>
      </c>
      <c r="G314" s="3" t="s">
        <v>474</v>
      </c>
      <c r="H314" s="3" t="s">
        <v>35</v>
      </c>
      <c r="I314" s="3">
        <f>I312*J314</f>
        <v>3</v>
      </c>
      <c r="J314" s="3">
        <v>0.98360655737704927</v>
      </c>
      <c r="K314" s="3">
        <v>0.9836066</v>
      </c>
      <c r="O314" s="3">
        <f t="shared" si="290"/>
        <v>1352.18</v>
      </c>
      <c r="P314" s="3">
        <f t="shared" si="291"/>
        <v>1352.18</v>
      </c>
      <c r="Q314" s="3">
        <f>(ROUND((ROUND(((ET314)*AV314*I314),2)*BB314),2)+ROUND((ROUND(((AE314-(EU314))*AV314*I314),2)*BS314),2))</f>
        <v>0</v>
      </c>
      <c r="R314" s="3">
        <f>(ROUND((ROUND(((EU314)*AV314*I314),2)*BS314),2)+ROUND((ROUND(((AE314-(EU314))*AV314*I314),2)*BS314),2))</f>
        <v>0</v>
      </c>
      <c r="S314" s="3">
        <f t="shared" si="292"/>
        <v>0</v>
      </c>
      <c r="T314" s="3">
        <f t="shared" si="293"/>
        <v>0</v>
      </c>
      <c r="U314" s="3">
        <f t="shared" si="294"/>
        <v>0</v>
      </c>
      <c r="V314" s="3">
        <f t="shared" si="295"/>
        <v>0</v>
      </c>
      <c r="W314" s="3">
        <f t="shared" si="296"/>
        <v>0</v>
      </c>
      <c r="X314" s="3">
        <f>(ROUND((((S314+ROUND((ROUND(((EU314)*AV314*I314),2)*BS314),2))*AT314)/100),2)+ROUND(((ROUND((ROUND(((AE314-(EU314))*AV314*I314),2)*BS314),2)*AT314)/100),2))</f>
        <v>0</v>
      </c>
      <c r="Y314" s="3">
        <f>(ROUND((((S314+ROUND((ROUND(((EU314)*AV314*I314),2)*BS314),2))*AU314)/100),2)+ROUND(((ROUND((ROUND(((AE314-(EU314))*AV314*I314),2)*BS314),2)*AU314)/100),2))</f>
        <v>0</v>
      </c>
      <c r="AA314" s="3">
        <v>86551703</v>
      </c>
      <c r="AB314" s="3">
        <f t="shared" si="297"/>
        <v>87.52</v>
      </c>
      <c r="AC314" s="3">
        <f>ROUND((ES314),6)</f>
        <v>87.52</v>
      </c>
      <c r="AD314" s="3">
        <f>ROUND((((ET314)-(EU314))+AE314),6)</f>
        <v>0</v>
      </c>
      <c r="AE314" s="3">
        <f t="shared" si="329"/>
        <v>0</v>
      </c>
      <c r="AF314" s="3">
        <f t="shared" si="329"/>
        <v>0</v>
      </c>
      <c r="AG314" s="3">
        <f t="shared" si="298"/>
        <v>0</v>
      </c>
      <c r="AH314" s="3">
        <f t="shared" si="330"/>
        <v>0</v>
      </c>
      <c r="AI314" s="3">
        <f t="shared" si="330"/>
        <v>0</v>
      </c>
      <c r="AJ314" s="3">
        <f t="shared" si="299"/>
        <v>0</v>
      </c>
      <c r="AK314" s="3">
        <v>87.52</v>
      </c>
      <c r="AL314" s="3">
        <v>87.52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109</v>
      </c>
      <c r="AU314" s="3">
        <v>61</v>
      </c>
      <c r="AV314" s="3">
        <v>1</v>
      </c>
      <c r="AW314" s="3">
        <v>1</v>
      </c>
      <c r="AZ314" s="3">
        <v>1</v>
      </c>
      <c r="BA314" s="3">
        <v>1</v>
      </c>
      <c r="BB314" s="3">
        <v>1</v>
      </c>
      <c r="BC314" s="3">
        <v>5.15</v>
      </c>
      <c r="BD314" s="3" t="s">
        <v>3</v>
      </c>
      <c r="BE314" s="3" t="s">
        <v>3</v>
      </c>
      <c r="BF314" s="3" t="s">
        <v>3</v>
      </c>
      <c r="BG314" s="3" t="s">
        <v>3</v>
      </c>
      <c r="BH314" s="3">
        <v>3</v>
      </c>
      <c r="BI314" s="3">
        <v>1</v>
      </c>
      <c r="BJ314" s="3" t="s">
        <v>475</v>
      </c>
      <c r="BM314" s="3">
        <v>21</v>
      </c>
      <c r="BN314" s="3">
        <v>0</v>
      </c>
      <c r="BO314" s="3" t="s">
        <v>473</v>
      </c>
      <c r="BP314" s="3">
        <v>1</v>
      </c>
      <c r="BQ314" s="3">
        <v>30</v>
      </c>
      <c r="BR314" s="3">
        <v>0</v>
      </c>
      <c r="BS314" s="3">
        <v>1</v>
      </c>
      <c r="BT314" s="3">
        <v>1</v>
      </c>
      <c r="BU314" s="3">
        <v>1</v>
      </c>
      <c r="BV314" s="3">
        <v>1</v>
      </c>
      <c r="BW314" s="3">
        <v>1</v>
      </c>
      <c r="BX314" s="3">
        <v>1</v>
      </c>
      <c r="BY314" s="3" t="s">
        <v>3</v>
      </c>
      <c r="BZ314" s="3">
        <v>109</v>
      </c>
      <c r="CA314" s="3">
        <v>61</v>
      </c>
      <c r="CB314" s="3" t="s">
        <v>3</v>
      </c>
      <c r="CE314" s="3">
        <v>1566</v>
      </c>
      <c r="CF314" s="3">
        <v>0</v>
      </c>
      <c r="CG314" s="3">
        <v>0</v>
      </c>
      <c r="CM314" s="3">
        <v>0</v>
      </c>
      <c r="CN314" s="3" t="s">
        <v>966</v>
      </c>
      <c r="CO314" s="3">
        <v>0</v>
      </c>
      <c r="CP314" s="3">
        <f t="shared" si="300"/>
        <v>1352.18</v>
      </c>
      <c r="CQ314" s="3">
        <f t="shared" si="301"/>
        <v>450.73</v>
      </c>
      <c r="CR314" s="3">
        <f>(ROUND((ROUND(((ET314)*AV314*1),2)*BB314),2)+ROUND((ROUND(((AE314-(EU314))*AV314*1),2)*BS314),2))</f>
        <v>0</v>
      </c>
      <c r="CS314" s="3">
        <f>(ROUND((ROUND(((EU314)*AV314*1),2)*BS314),2)+ROUND((ROUND(((AE314-(EU314))*AV314*1),2)*BS314),2))</f>
        <v>0</v>
      </c>
      <c r="CT314" s="3">
        <f t="shared" si="302"/>
        <v>0</v>
      </c>
      <c r="CU314" s="3">
        <f t="shared" si="303"/>
        <v>0</v>
      </c>
      <c r="CV314" s="3">
        <f t="shared" si="304"/>
        <v>0</v>
      </c>
      <c r="CW314" s="3">
        <f t="shared" si="305"/>
        <v>0</v>
      </c>
      <c r="CX314" s="3">
        <f t="shared" si="306"/>
        <v>0</v>
      </c>
      <c r="CY314" s="3">
        <f>(ROUND((((S314+ROUND((ROUND(((EU314)*AV314*1),2)*BS314),2))*AT314)/100),2)+ROUND(((ROUND((ROUND(((AE314-(EU314))*AV314*1),2)*BS314),2)*AT314)/100),2))</f>
        <v>0</v>
      </c>
      <c r="CZ314" s="3">
        <f>(ROUND((((S314+ROUND((ROUND(((EU314)*AV314*1),2)*BS314),2))*AU314)/100),2)+ROUND(((ROUND((ROUND(((AE314-(EU314))*AV314*1),2)*BS314),2)*AU314)/100),2))</f>
        <v>0</v>
      </c>
      <c r="DC314" s="3" t="s">
        <v>3</v>
      </c>
      <c r="DD314" s="3" t="s">
        <v>3</v>
      </c>
      <c r="DE314" s="3" t="s">
        <v>3</v>
      </c>
      <c r="DF314" s="3" t="s">
        <v>3</v>
      </c>
      <c r="DG314" s="3" t="s">
        <v>3</v>
      </c>
      <c r="DH314" s="3" t="s">
        <v>3</v>
      </c>
      <c r="DI314" s="3" t="s">
        <v>3</v>
      </c>
      <c r="DJ314" s="3" t="s">
        <v>3</v>
      </c>
      <c r="DK314" s="3" t="s">
        <v>3</v>
      </c>
      <c r="DL314" s="3" t="s">
        <v>3</v>
      </c>
      <c r="DM314" s="3" t="s">
        <v>3</v>
      </c>
      <c r="DN314" s="3">
        <v>0</v>
      </c>
      <c r="DO314" s="3">
        <v>0</v>
      </c>
      <c r="DP314" s="3">
        <v>1</v>
      </c>
      <c r="DQ314" s="3">
        <v>1</v>
      </c>
      <c r="DU314" s="3">
        <v>1010</v>
      </c>
      <c r="DV314" s="3" t="s">
        <v>35</v>
      </c>
      <c r="DW314" s="3" t="s">
        <v>35</v>
      </c>
      <c r="DX314" s="3">
        <v>1</v>
      </c>
      <c r="DZ314" s="3" t="s">
        <v>3</v>
      </c>
      <c r="EA314" s="3" t="s">
        <v>3</v>
      </c>
      <c r="EB314" s="3" t="s">
        <v>3</v>
      </c>
      <c r="EC314" s="3" t="s">
        <v>3</v>
      </c>
      <c r="EE314" s="3">
        <v>85635393</v>
      </c>
      <c r="EF314" s="3">
        <v>30</v>
      </c>
      <c r="EG314" s="3" t="s">
        <v>28</v>
      </c>
      <c r="EH314" s="3">
        <v>0</v>
      </c>
      <c r="EI314" s="3" t="s">
        <v>3</v>
      </c>
      <c r="EJ314" s="3">
        <v>1</v>
      </c>
      <c r="EK314" s="3">
        <v>21</v>
      </c>
      <c r="EL314" s="3" t="s">
        <v>437</v>
      </c>
      <c r="EM314" s="3" t="s">
        <v>438</v>
      </c>
      <c r="EO314" s="3" t="s">
        <v>368</v>
      </c>
      <c r="EQ314" s="3">
        <v>0</v>
      </c>
      <c r="ER314" s="3">
        <v>87.52</v>
      </c>
      <c r="ES314" s="3">
        <v>87.52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FQ314" s="3">
        <v>0</v>
      </c>
      <c r="FR314" s="3">
        <v>0</v>
      </c>
      <c r="FS314" s="3">
        <v>0</v>
      </c>
      <c r="FX314" s="3">
        <v>109</v>
      </c>
      <c r="FY314" s="3">
        <v>61</v>
      </c>
      <c r="GA314" s="3" t="s">
        <v>3</v>
      </c>
      <c r="GD314" s="3">
        <v>1</v>
      </c>
      <c r="GF314" s="3">
        <v>-293498917</v>
      </c>
      <c r="GG314" s="3">
        <v>2</v>
      </c>
      <c r="GH314" s="3">
        <v>1</v>
      </c>
      <c r="GI314" s="3">
        <v>2</v>
      </c>
      <c r="GJ314" s="3">
        <v>0</v>
      </c>
      <c r="GK314" s="3">
        <v>0</v>
      </c>
      <c r="GL314" s="3">
        <f t="shared" si="307"/>
        <v>0</v>
      </c>
      <c r="GM314" s="3">
        <f t="shared" si="308"/>
        <v>1352.18</v>
      </c>
      <c r="GN314" s="3">
        <f t="shared" si="309"/>
        <v>1352.18</v>
      </c>
      <c r="GO314" s="3">
        <f t="shared" si="310"/>
        <v>0</v>
      </c>
      <c r="GP314" s="3">
        <f t="shared" si="311"/>
        <v>0</v>
      </c>
      <c r="GR314" s="3">
        <v>0</v>
      </c>
      <c r="GS314" s="3">
        <v>3</v>
      </c>
      <c r="GT314" s="3">
        <v>0</v>
      </c>
      <c r="GU314" s="3" t="s">
        <v>3</v>
      </c>
      <c r="GV314" s="3">
        <f t="shared" si="312"/>
        <v>0</v>
      </c>
      <c r="GW314" s="3">
        <v>1</v>
      </c>
      <c r="GX314" s="3">
        <f t="shared" si="313"/>
        <v>0</v>
      </c>
      <c r="HA314" s="3">
        <v>0</v>
      </c>
      <c r="HB314" s="3">
        <v>0</v>
      </c>
      <c r="HC314" s="3">
        <f t="shared" si="314"/>
        <v>0</v>
      </c>
      <c r="HE314" s="3" t="s">
        <v>3</v>
      </c>
      <c r="HF314" s="3" t="s">
        <v>3</v>
      </c>
      <c r="HM314" s="3" t="s">
        <v>360</v>
      </c>
      <c r="HN314" s="3" t="s">
        <v>3</v>
      </c>
      <c r="HO314" s="3" t="s">
        <v>3</v>
      </c>
      <c r="HP314" s="3" t="s">
        <v>3</v>
      </c>
      <c r="HQ314" s="3" t="s">
        <v>3</v>
      </c>
      <c r="HS314" s="3">
        <v>0</v>
      </c>
      <c r="IK314" s="3">
        <v>0</v>
      </c>
    </row>
    <row r="315" spans="1:255" x14ac:dyDescent="0.25">
      <c r="A315" s="2">
        <v>18</v>
      </c>
      <c r="B315" s="2">
        <v>1</v>
      </c>
      <c r="C315" s="2">
        <v>523</v>
      </c>
      <c r="D315" s="2"/>
      <c r="E315" s="2" t="s">
        <v>476</v>
      </c>
      <c r="F315" s="2" t="s">
        <v>477</v>
      </c>
      <c r="G315" s="2" t="s">
        <v>478</v>
      </c>
      <c r="H315" s="2" t="s">
        <v>454</v>
      </c>
      <c r="I315" s="2">
        <f>I311*J315</f>
        <v>305</v>
      </c>
      <c r="J315" s="2">
        <v>100</v>
      </c>
      <c r="K315" s="2">
        <v>100</v>
      </c>
      <c r="L315" s="2"/>
      <c r="M315" s="2"/>
      <c r="N315" s="2"/>
      <c r="O315" s="2">
        <f t="shared" si="290"/>
        <v>9677.65</v>
      </c>
      <c r="P315" s="2">
        <f t="shared" si="291"/>
        <v>9677.65</v>
      </c>
      <c r="Q315" s="2">
        <f>(ROUND((ROUND(((ET315)*AV315*I315),2)*BB315),2)+ROUND((ROUND(((AE315-(EU315))*AV315*I315),2)*BS315),2))</f>
        <v>0</v>
      </c>
      <c r="R315" s="2">
        <f>(ROUND((ROUND(((EU315)*AV315*I315),2)*BS315),2)+ROUND((ROUND(((AE315-(EU315))*AV315*I315),2)*BS315),2))</f>
        <v>0</v>
      </c>
      <c r="S315" s="2">
        <f t="shared" si="292"/>
        <v>0</v>
      </c>
      <c r="T315" s="2">
        <f t="shared" si="293"/>
        <v>0</v>
      </c>
      <c r="U315" s="2">
        <f t="shared" si="294"/>
        <v>0</v>
      </c>
      <c r="V315" s="2">
        <f t="shared" si="295"/>
        <v>0</v>
      </c>
      <c r="W315" s="2">
        <f t="shared" si="296"/>
        <v>0</v>
      </c>
      <c r="X315" s="2">
        <f>(ROUND((((S315+ROUND((ROUND(((EU315)*AV315*I315),2)*BS315),2))*AT315)/100),2)+ROUND(((ROUND((ROUND(((AE315-(EU315))*AV315*I315),2)*BS315),2)*AT315)/100),2))</f>
        <v>0</v>
      </c>
      <c r="Y315" s="2">
        <f>(ROUND((((S315+ROUND((ROUND(((EU315)*AV315*I315),2)*BS315),2))*AU315)/100),2)+ROUND(((ROUND((ROUND(((AE315-(EU315))*AV315*I315),2)*BS315),2)*AU315)/100),2))</f>
        <v>0</v>
      </c>
      <c r="Z315" s="2"/>
      <c r="AA315" s="2">
        <v>86551701</v>
      </c>
      <c r="AB315" s="2">
        <f t="shared" si="297"/>
        <v>31.73</v>
      </c>
      <c r="AC315" s="2">
        <f>ROUND((ES315),6)</f>
        <v>31.73</v>
      </c>
      <c r="AD315" s="2">
        <f>ROUND((((ET315)-(EU315))+AE315),6)</f>
        <v>0</v>
      </c>
      <c r="AE315" s="2">
        <f t="shared" si="329"/>
        <v>0</v>
      </c>
      <c r="AF315" s="2">
        <f t="shared" si="329"/>
        <v>0</v>
      </c>
      <c r="AG315" s="2">
        <f t="shared" si="298"/>
        <v>0</v>
      </c>
      <c r="AH315" s="2">
        <f t="shared" si="330"/>
        <v>0</v>
      </c>
      <c r="AI315" s="2">
        <f t="shared" si="330"/>
        <v>0</v>
      </c>
      <c r="AJ315" s="2">
        <f t="shared" si="299"/>
        <v>0</v>
      </c>
      <c r="AK315" s="2">
        <v>31.73</v>
      </c>
      <c r="AL315" s="2">
        <v>31.73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109</v>
      </c>
      <c r="AU315" s="2">
        <v>61</v>
      </c>
      <c r="AV315" s="2">
        <v>1</v>
      </c>
      <c r="AW315" s="2">
        <v>1</v>
      </c>
      <c r="AX315" s="2"/>
      <c r="AY315" s="2"/>
      <c r="AZ315" s="2">
        <v>1</v>
      </c>
      <c r="BA315" s="2">
        <v>1</v>
      </c>
      <c r="BB315" s="2">
        <v>1</v>
      </c>
      <c r="BC315" s="2">
        <v>1</v>
      </c>
      <c r="BD315" s="2" t="s">
        <v>3</v>
      </c>
      <c r="BE315" s="2" t="s">
        <v>3</v>
      </c>
      <c r="BF315" s="2" t="s">
        <v>3</v>
      </c>
      <c r="BG315" s="2" t="s">
        <v>3</v>
      </c>
      <c r="BH315" s="2">
        <v>3</v>
      </c>
      <c r="BI315" s="2">
        <v>1</v>
      </c>
      <c r="BJ315" s="2" t="s">
        <v>479</v>
      </c>
      <c r="BK315" s="2"/>
      <c r="BL315" s="2"/>
      <c r="BM315" s="2">
        <v>21</v>
      </c>
      <c r="BN315" s="2">
        <v>0</v>
      </c>
      <c r="BO315" s="2" t="s">
        <v>3</v>
      </c>
      <c r="BP315" s="2">
        <v>0</v>
      </c>
      <c r="BQ315" s="2">
        <v>30</v>
      </c>
      <c r="BR315" s="2">
        <v>0</v>
      </c>
      <c r="BS315" s="2">
        <v>1</v>
      </c>
      <c r="BT315" s="2">
        <v>1</v>
      </c>
      <c r="BU315" s="2">
        <v>1</v>
      </c>
      <c r="BV315" s="2">
        <v>1</v>
      </c>
      <c r="BW315" s="2">
        <v>1</v>
      </c>
      <c r="BX315" s="2">
        <v>1</v>
      </c>
      <c r="BY315" s="2" t="s">
        <v>3</v>
      </c>
      <c r="BZ315" s="2">
        <v>109</v>
      </c>
      <c r="CA315" s="2">
        <v>61</v>
      </c>
      <c r="CB315" s="2" t="s">
        <v>3</v>
      </c>
      <c r="CC315" s="2"/>
      <c r="CD315" s="2"/>
      <c r="CE315" s="2">
        <v>1566</v>
      </c>
      <c r="CF315" s="2">
        <v>0</v>
      </c>
      <c r="CG315" s="2">
        <v>0</v>
      </c>
      <c r="CH315" s="2"/>
      <c r="CI315" s="2"/>
      <c r="CJ315" s="2"/>
      <c r="CK315" s="2"/>
      <c r="CL315" s="2"/>
      <c r="CM315" s="2">
        <v>0</v>
      </c>
      <c r="CN315" s="2" t="s">
        <v>966</v>
      </c>
      <c r="CO315" s="2">
        <v>0</v>
      </c>
      <c r="CP315" s="2">
        <f t="shared" si="300"/>
        <v>9677.65</v>
      </c>
      <c r="CQ315" s="2">
        <f t="shared" si="301"/>
        <v>31.73</v>
      </c>
      <c r="CR315" s="2">
        <f>(ROUND((ROUND(((ET315)*AV315*1),2)*BB315),2)+ROUND((ROUND(((AE315-(EU315))*AV315*1),2)*BS315),2))</f>
        <v>0</v>
      </c>
      <c r="CS315" s="2">
        <f>(ROUND((ROUND(((EU315)*AV315*1),2)*BS315),2)+ROUND((ROUND(((AE315-(EU315))*AV315*1),2)*BS315),2))</f>
        <v>0</v>
      </c>
      <c r="CT315" s="2">
        <f t="shared" si="302"/>
        <v>0</v>
      </c>
      <c r="CU315" s="2">
        <f t="shared" si="303"/>
        <v>0</v>
      </c>
      <c r="CV315" s="2">
        <f t="shared" si="304"/>
        <v>0</v>
      </c>
      <c r="CW315" s="2">
        <f t="shared" si="305"/>
        <v>0</v>
      </c>
      <c r="CX315" s="2">
        <f t="shared" si="306"/>
        <v>0</v>
      </c>
      <c r="CY315" s="2">
        <f>(ROUND((((S315+ROUND((ROUND(((EU315)*AV315*1),2)*BS315),2))*AT315)/100),2)+ROUND(((ROUND((ROUND(((AE315-(EU315))*AV315*1),2)*BS315),2)*AT315)/100),2))</f>
        <v>0</v>
      </c>
      <c r="CZ315" s="2">
        <f>(ROUND((((S315+ROUND((ROUND(((EU315)*AV315*1),2)*BS315),2))*AU315)/100),2)+ROUND(((ROUND((ROUND(((AE315-(EU315))*AV315*1),2)*BS315),2)*AU315)/100),2))</f>
        <v>0</v>
      </c>
      <c r="DA315" s="2"/>
      <c r="DB315" s="2"/>
      <c r="DC315" s="2" t="s">
        <v>3</v>
      </c>
      <c r="DD315" s="2" t="s">
        <v>3</v>
      </c>
      <c r="DE315" s="2" t="s">
        <v>3</v>
      </c>
      <c r="DF315" s="2" t="s">
        <v>3</v>
      </c>
      <c r="DG315" s="2" t="s">
        <v>3</v>
      </c>
      <c r="DH315" s="2" t="s">
        <v>3</v>
      </c>
      <c r="DI315" s="2" t="s">
        <v>3</v>
      </c>
      <c r="DJ315" s="2" t="s">
        <v>3</v>
      </c>
      <c r="DK315" s="2" t="s">
        <v>3</v>
      </c>
      <c r="DL315" s="2" t="s">
        <v>3</v>
      </c>
      <c r="DM315" s="2" t="s">
        <v>3</v>
      </c>
      <c r="DN315" s="2">
        <v>0</v>
      </c>
      <c r="DO315" s="2">
        <v>0</v>
      </c>
      <c r="DP315" s="2">
        <v>1</v>
      </c>
      <c r="DQ315" s="2">
        <v>1</v>
      </c>
      <c r="DR315" s="2"/>
      <c r="DS315" s="2"/>
      <c r="DT315" s="2"/>
      <c r="DU315" s="2">
        <v>1003</v>
      </c>
      <c r="DV315" s="2" t="s">
        <v>454</v>
      </c>
      <c r="DW315" s="2" t="s">
        <v>454</v>
      </c>
      <c r="DX315" s="2">
        <v>1</v>
      </c>
      <c r="DY315" s="2"/>
      <c r="DZ315" s="2" t="s">
        <v>3</v>
      </c>
      <c r="EA315" s="2" t="s">
        <v>3</v>
      </c>
      <c r="EB315" s="2" t="s">
        <v>3</v>
      </c>
      <c r="EC315" s="2" t="s">
        <v>3</v>
      </c>
      <c r="ED315" s="2"/>
      <c r="EE315" s="2">
        <v>85635393</v>
      </c>
      <c r="EF315" s="2">
        <v>30</v>
      </c>
      <c r="EG315" s="2" t="s">
        <v>28</v>
      </c>
      <c r="EH315" s="2">
        <v>0</v>
      </c>
      <c r="EI315" s="2" t="s">
        <v>3</v>
      </c>
      <c r="EJ315" s="2">
        <v>1</v>
      </c>
      <c r="EK315" s="2">
        <v>21</v>
      </c>
      <c r="EL315" s="2" t="s">
        <v>437</v>
      </c>
      <c r="EM315" s="2" t="s">
        <v>438</v>
      </c>
      <c r="EN315" s="2"/>
      <c r="EO315" s="2" t="s">
        <v>368</v>
      </c>
      <c r="EP315" s="2"/>
      <c r="EQ315" s="2">
        <v>0</v>
      </c>
      <c r="ER315" s="2">
        <v>31.73</v>
      </c>
      <c r="ES315" s="2">
        <v>31.73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>
        <v>0</v>
      </c>
      <c r="FR315" s="2">
        <v>0</v>
      </c>
      <c r="FS315" s="2">
        <v>0</v>
      </c>
      <c r="FT315" s="2"/>
      <c r="FU315" s="2"/>
      <c r="FV315" s="2"/>
      <c r="FW315" s="2"/>
      <c r="FX315" s="2">
        <v>109</v>
      </c>
      <c r="FY315" s="2">
        <v>61</v>
      </c>
      <c r="FZ315" s="2"/>
      <c r="GA315" s="2" t="s">
        <v>3</v>
      </c>
      <c r="GB315" s="2"/>
      <c r="GC315" s="2"/>
      <c r="GD315" s="2">
        <v>1</v>
      </c>
      <c r="GE315" s="2"/>
      <c r="GF315" s="2">
        <v>1091244886</v>
      </c>
      <c r="GG315" s="2">
        <v>2</v>
      </c>
      <c r="GH315" s="2">
        <v>1</v>
      </c>
      <c r="GI315" s="2">
        <v>-2</v>
      </c>
      <c r="GJ315" s="2">
        <v>0</v>
      </c>
      <c r="GK315" s="2">
        <v>0</v>
      </c>
      <c r="GL315" s="2">
        <f t="shared" si="307"/>
        <v>0</v>
      </c>
      <c r="GM315" s="2">
        <f t="shared" si="308"/>
        <v>9677.65</v>
      </c>
      <c r="GN315" s="2">
        <f t="shared" si="309"/>
        <v>9677.65</v>
      </c>
      <c r="GO315" s="2">
        <f t="shared" si="310"/>
        <v>0</v>
      </c>
      <c r="GP315" s="2">
        <f t="shared" si="311"/>
        <v>0</v>
      </c>
      <c r="GQ315" s="2"/>
      <c r="GR315" s="2">
        <v>0</v>
      </c>
      <c r="GS315" s="2">
        <v>3</v>
      </c>
      <c r="GT315" s="2">
        <v>0</v>
      </c>
      <c r="GU315" s="2" t="s">
        <v>3</v>
      </c>
      <c r="GV315" s="2">
        <f t="shared" si="312"/>
        <v>0</v>
      </c>
      <c r="GW315" s="2">
        <v>1</v>
      </c>
      <c r="GX315" s="2">
        <f t="shared" si="313"/>
        <v>0</v>
      </c>
      <c r="GY315" s="2"/>
      <c r="GZ315" s="2"/>
      <c r="HA315" s="2">
        <v>0</v>
      </c>
      <c r="HB315" s="2">
        <v>0</v>
      </c>
      <c r="HC315" s="2">
        <f t="shared" si="314"/>
        <v>0</v>
      </c>
      <c r="HD315" s="2"/>
      <c r="HE315" s="2" t="s">
        <v>3</v>
      </c>
      <c r="HF315" s="2" t="s">
        <v>3</v>
      </c>
      <c r="HG315" s="2"/>
      <c r="HH315" s="2"/>
      <c r="HI315" s="2"/>
      <c r="HJ315" s="2"/>
      <c r="HK315" s="2"/>
      <c r="HL315" s="2"/>
      <c r="HM315" s="2" t="s">
        <v>360</v>
      </c>
      <c r="HN315" s="2" t="s">
        <v>3</v>
      </c>
      <c r="HO315" s="2" t="s">
        <v>3</v>
      </c>
      <c r="HP315" s="2" t="s">
        <v>3</v>
      </c>
      <c r="HQ315" s="2" t="s">
        <v>3</v>
      </c>
      <c r="HR315" s="2"/>
      <c r="HS315" s="2">
        <v>0</v>
      </c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>
        <v>0</v>
      </c>
      <c r="IL315" s="2"/>
      <c r="IM315" s="2"/>
      <c r="IN315" s="2"/>
      <c r="IO315" s="2"/>
      <c r="IP315" s="2"/>
      <c r="IQ315" s="2"/>
      <c r="IR315" s="2"/>
      <c r="IS315" s="2"/>
      <c r="IT315" s="2"/>
      <c r="IU315" s="2"/>
    </row>
    <row r="316" spans="1:255" x14ac:dyDescent="0.25">
      <c r="A316" s="3">
        <v>18</v>
      </c>
      <c r="B316" s="3">
        <v>1</v>
      </c>
      <c r="C316" s="3">
        <v>537</v>
      </c>
      <c r="E316" s="3" t="s">
        <v>476</v>
      </c>
      <c r="F316" s="3" t="s">
        <v>477</v>
      </c>
      <c r="G316" s="3" t="s">
        <v>478</v>
      </c>
      <c r="H316" s="3" t="s">
        <v>454</v>
      </c>
      <c r="I316" s="3">
        <f>I312*J316</f>
        <v>305</v>
      </c>
      <c r="J316" s="3">
        <v>100</v>
      </c>
      <c r="K316" s="3">
        <v>100</v>
      </c>
      <c r="O316" s="3">
        <f t="shared" si="290"/>
        <v>140035.6</v>
      </c>
      <c r="P316" s="3">
        <f t="shared" si="291"/>
        <v>140035.6</v>
      </c>
      <c r="Q316" s="3">
        <f>(ROUND((ROUND(((ET316)*AV316*I316),2)*BB316),2)+ROUND((ROUND(((AE316-(EU316))*AV316*I316),2)*BS316),2))</f>
        <v>0</v>
      </c>
      <c r="R316" s="3">
        <f>(ROUND((ROUND(((EU316)*AV316*I316),2)*BS316),2)+ROUND((ROUND(((AE316-(EU316))*AV316*I316),2)*BS316),2))</f>
        <v>0</v>
      </c>
      <c r="S316" s="3">
        <f t="shared" si="292"/>
        <v>0</v>
      </c>
      <c r="T316" s="3">
        <f t="shared" si="293"/>
        <v>0</v>
      </c>
      <c r="U316" s="3">
        <f t="shared" si="294"/>
        <v>0</v>
      </c>
      <c r="V316" s="3">
        <f t="shared" si="295"/>
        <v>0</v>
      </c>
      <c r="W316" s="3">
        <f t="shared" si="296"/>
        <v>0</v>
      </c>
      <c r="X316" s="3">
        <f>(ROUND((((S316+ROUND((ROUND(((EU316)*AV316*I316),2)*BS316),2))*AT316)/100),2)+ROUND(((ROUND((ROUND(((AE316-(EU316))*AV316*I316),2)*BS316),2)*AT316)/100),2))</f>
        <v>0</v>
      </c>
      <c r="Y316" s="3">
        <f>(ROUND((((S316+ROUND((ROUND(((EU316)*AV316*I316),2)*BS316),2))*AU316)/100),2)+ROUND(((ROUND((ROUND(((AE316-(EU316))*AV316*I316),2)*BS316),2)*AU316)/100),2))</f>
        <v>0</v>
      </c>
      <c r="AA316" s="3">
        <v>86551703</v>
      </c>
      <c r="AB316" s="3">
        <f t="shared" si="297"/>
        <v>31.73</v>
      </c>
      <c r="AC316" s="3">
        <f>ROUND((ES316),6)</f>
        <v>31.73</v>
      </c>
      <c r="AD316" s="3">
        <f>ROUND((((ET316)-(EU316))+AE316),6)</f>
        <v>0</v>
      </c>
      <c r="AE316" s="3">
        <f t="shared" si="329"/>
        <v>0</v>
      </c>
      <c r="AF316" s="3">
        <f t="shared" si="329"/>
        <v>0</v>
      </c>
      <c r="AG316" s="3">
        <f t="shared" si="298"/>
        <v>0</v>
      </c>
      <c r="AH316" s="3">
        <f t="shared" si="330"/>
        <v>0</v>
      </c>
      <c r="AI316" s="3">
        <f t="shared" si="330"/>
        <v>0</v>
      </c>
      <c r="AJ316" s="3">
        <f t="shared" si="299"/>
        <v>0</v>
      </c>
      <c r="AK316" s="3">
        <v>31.73</v>
      </c>
      <c r="AL316" s="3">
        <v>31.73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109</v>
      </c>
      <c r="AU316" s="3">
        <v>61</v>
      </c>
      <c r="AV316" s="3">
        <v>1</v>
      </c>
      <c r="AW316" s="3">
        <v>1</v>
      </c>
      <c r="AZ316" s="3">
        <v>1</v>
      </c>
      <c r="BA316" s="3">
        <v>1</v>
      </c>
      <c r="BB316" s="3">
        <v>1</v>
      </c>
      <c r="BC316" s="3">
        <v>14.47</v>
      </c>
      <c r="BD316" s="3" t="s">
        <v>3</v>
      </c>
      <c r="BE316" s="3" t="s">
        <v>3</v>
      </c>
      <c r="BF316" s="3" t="s">
        <v>3</v>
      </c>
      <c r="BG316" s="3" t="s">
        <v>3</v>
      </c>
      <c r="BH316" s="3">
        <v>3</v>
      </c>
      <c r="BI316" s="3">
        <v>1</v>
      </c>
      <c r="BJ316" s="3" t="s">
        <v>479</v>
      </c>
      <c r="BM316" s="3">
        <v>21</v>
      </c>
      <c r="BN316" s="3">
        <v>0</v>
      </c>
      <c r="BO316" s="3" t="s">
        <v>477</v>
      </c>
      <c r="BP316" s="3">
        <v>1</v>
      </c>
      <c r="BQ316" s="3">
        <v>30</v>
      </c>
      <c r="BR316" s="3">
        <v>0</v>
      </c>
      <c r="BS316" s="3">
        <v>1</v>
      </c>
      <c r="BT316" s="3">
        <v>1</v>
      </c>
      <c r="BU316" s="3">
        <v>1</v>
      </c>
      <c r="BV316" s="3">
        <v>1</v>
      </c>
      <c r="BW316" s="3">
        <v>1</v>
      </c>
      <c r="BX316" s="3">
        <v>1</v>
      </c>
      <c r="BY316" s="3" t="s">
        <v>3</v>
      </c>
      <c r="BZ316" s="3">
        <v>109</v>
      </c>
      <c r="CA316" s="3">
        <v>61</v>
      </c>
      <c r="CB316" s="3" t="s">
        <v>3</v>
      </c>
      <c r="CE316" s="3">
        <v>1566</v>
      </c>
      <c r="CF316" s="3">
        <v>0</v>
      </c>
      <c r="CG316" s="3">
        <v>0</v>
      </c>
      <c r="CM316" s="3">
        <v>0</v>
      </c>
      <c r="CN316" s="3" t="s">
        <v>966</v>
      </c>
      <c r="CO316" s="3">
        <v>0</v>
      </c>
      <c r="CP316" s="3">
        <f t="shared" si="300"/>
        <v>140035.6</v>
      </c>
      <c r="CQ316" s="3">
        <f t="shared" si="301"/>
        <v>459.13</v>
      </c>
      <c r="CR316" s="3">
        <f>(ROUND((ROUND(((ET316)*AV316*1),2)*BB316),2)+ROUND((ROUND(((AE316-(EU316))*AV316*1),2)*BS316),2))</f>
        <v>0</v>
      </c>
      <c r="CS316" s="3">
        <f>(ROUND((ROUND(((EU316)*AV316*1),2)*BS316),2)+ROUND((ROUND(((AE316-(EU316))*AV316*1),2)*BS316),2))</f>
        <v>0</v>
      </c>
      <c r="CT316" s="3">
        <f t="shared" si="302"/>
        <v>0</v>
      </c>
      <c r="CU316" s="3">
        <f t="shared" si="303"/>
        <v>0</v>
      </c>
      <c r="CV316" s="3">
        <f t="shared" si="304"/>
        <v>0</v>
      </c>
      <c r="CW316" s="3">
        <f t="shared" si="305"/>
        <v>0</v>
      </c>
      <c r="CX316" s="3">
        <f t="shared" si="306"/>
        <v>0</v>
      </c>
      <c r="CY316" s="3">
        <f>(ROUND((((S316+ROUND((ROUND(((EU316)*AV316*1),2)*BS316),2))*AT316)/100),2)+ROUND(((ROUND((ROUND(((AE316-(EU316))*AV316*1),2)*BS316),2)*AT316)/100),2))</f>
        <v>0</v>
      </c>
      <c r="CZ316" s="3">
        <f>(ROUND((((S316+ROUND((ROUND(((EU316)*AV316*1),2)*BS316),2))*AU316)/100),2)+ROUND(((ROUND((ROUND(((AE316-(EU316))*AV316*1),2)*BS316),2)*AU316)/100),2))</f>
        <v>0</v>
      </c>
      <c r="DC316" s="3" t="s">
        <v>3</v>
      </c>
      <c r="DD316" s="3" t="s">
        <v>3</v>
      </c>
      <c r="DE316" s="3" t="s">
        <v>3</v>
      </c>
      <c r="DF316" s="3" t="s">
        <v>3</v>
      </c>
      <c r="DG316" s="3" t="s">
        <v>3</v>
      </c>
      <c r="DH316" s="3" t="s">
        <v>3</v>
      </c>
      <c r="DI316" s="3" t="s">
        <v>3</v>
      </c>
      <c r="DJ316" s="3" t="s">
        <v>3</v>
      </c>
      <c r="DK316" s="3" t="s">
        <v>3</v>
      </c>
      <c r="DL316" s="3" t="s">
        <v>3</v>
      </c>
      <c r="DM316" s="3" t="s">
        <v>3</v>
      </c>
      <c r="DN316" s="3">
        <v>0</v>
      </c>
      <c r="DO316" s="3">
        <v>0</v>
      </c>
      <c r="DP316" s="3">
        <v>1</v>
      </c>
      <c r="DQ316" s="3">
        <v>1</v>
      </c>
      <c r="DU316" s="3">
        <v>1003</v>
      </c>
      <c r="DV316" s="3" t="s">
        <v>454</v>
      </c>
      <c r="DW316" s="3" t="s">
        <v>454</v>
      </c>
      <c r="DX316" s="3">
        <v>1</v>
      </c>
      <c r="DZ316" s="3" t="s">
        <v>3</v>
      </c>
      <c r="EA316" s="3" t="s">
        <v>3</v>
      </c>
      <c r="EB316" s="3" t="s">
        <v>3</v>
      </c>
      <c r="EC316" s="3" t="s">
        <v>3</v>
      </c>
      <c r="EE316" s="3">
        <v>85635393</v>
      </c>
      <c r="EF316" s="3">
        <v>30</v>
      </c>
      <c r="EG316" s="3" t="s">
        <v>28</v>
      </c>
      <c r="EH316" s="3">
        <v>0</v>
      </c>
      <c r="EI316" s="3" t="s">
        <v>3</v>
      </c>
      <c r="EJ316" s="3">
        <v>1</v>
      </c>
      <c r="EK316" s="3">
        <v>21</v>
      </c>
      <c r="EL316" s="3" t="s">
        <v>437</v>
      </c>
      <c r="EM316" s="3" t="s">
        <v>438</v>
      </c>
      <c r="EO316" s="3" t="s">
        <v>368</v>
      </c>
      <c r="EQ316" s="3">
        <v>0</v>
      </c>
      <c r="ER316" s="3">
        <v>31.73</v>
      </c>
      <c r="ES316" s="3">
        <v>31.73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FQ316" s="3">
        <v>0</v>
      </c>
      <c r="FR316" s="3">
        <v>0</v>
      </c>
      <c r="FS316" s="3">
        <v>0</v>
      </c>
      <c r="FX316" s="3">
        <v>109</v>
      </c>
      <c r="FY316" s="3">
        <v>61</v>
      </c>
      <c r="GA316" s="3" t="s">
        <v>3</v>
      </c>
      <c r="GD316" s="3">
        <v>1</v>
      </c>
      <c r="GF316" s="3">
        <v>1091244886</v>
      </c>
      <c r="GG316" s="3">
        <v>2</v>
      </c>
      <c r="GH316" s="3">
        <v>1</v>
      </c>
      <c r="GI316" s="3">
        <v>2</v>
      </c>
      <c r="GJ316" s="3">
        <v>0</v>
      </c>
      <c r="GK316" s="3">
        <v>0</v>
      </c>
      <c r="GL316" s="3">
        <f t="shared" si="307"/>
        <v>0</v>
      </c>
      <c r="GM316" s="3">
        <f t="shared" si="308"/>
        <v>140035.6</v>
      </c>
      <c r="GN316" s="3">
        <f t="shared" si="309"/>
        <v>140035.6</v>
      </c>
      <c r="GO316" s="3">
        <f t="shared" si="310"/>
        <v>0</v>
      </c>
      <c r="GP316" s="3">
        <f t="shared" si="311"/>
        <v>0</v>
      </c>
      <c r="GR316" s="3">
        <v>0</v>
      </c>
      <c r="GS316" s="3">
        <v>3</v>
      </c>
      <c r="GT316" s="3">
        <v>0</v>
      </c>
      <c r="GU316" s="3" t="s">
        <v>3</v>
      </c>
      <c r="GV316" s="3">
        <f t="shared" si="312"/>
        <v>0</v>
      </c>
      <c r="GW316" s="3">
        <v>1</v>
      </c>
      <c r="GX316" s="3">
        <f t="shared" si="313"/>
        <v>0</v>
      </c>
      <c r="HA316" s="3">
        <v>0</v>
      </c>
      <c r="HB316" s="3">
        <v>0</v>
      </c>
      <c r="HC316" s="3">
        <f t="shared" si="314"/>
        <v>0</v>
      </c>
      <c r="HE316" s="3" t="s">
        <v>3</v>
      </c>
      <c r="HF316" s="3" t="s">
        <v>3</v>
      </c>
      <c r="HM316" s="3" t="s">
        <v>360</v>
      </c>
      <c r="HN316" s="3" t="s">
        <v>3</v>
      </c>
      <c r="HO316" s="3" t="s">
        <v>3</v>
      </c>
      <c r="HP316" s="3" t="s">
        <v>3</v>
      </c>
      <c r="HQ316" s="3" t="s">
        <v>3</v>
      </c>
      <c r="HS316" s="3">
        <v>0</v>
      </c>
      <c r="IK316" s="3">
        <v>0</v>
      </c>
    </row>
    <row r="317" spans="1:255" x14ac:dyDescent="0.25">
      <c r="A317" s="2">
        <v>17</v>
      </c>
      <c r="B317" s="2">
        <v>1</v>
      </c>
      <c r="C317" s="2">
        <f>ROW(SmtRes!A552)</f>
        <v>552</v>
      </c>
      <c r="D317" s="2">
        <f>ROW(EtalonRes!A387)</f>
        <v>387</v>
      </c>
      <c r="E317" s="2" t="s">
        <v>480</v>
      </c>
      <c r="F317" s="2" t="s">
        <v>481</v>
      </c>
      <c r="G317" s="2" t="s">
        <v>482</v>
      </c>
      <c r="H317" s="2" t="s">
        <v>435</v>
      </c>
      <c r="I317" s="2">
        <f>ROUND((160)/100,9)</f>
        <v>1.6</v>
      </c>
      <c r="J317" s="2">
        <v>0</v>
      </c>
      <c r="K317" s="2">
        <f>ROUND((160)/100,9)</f>
        <v>1.6</v>
      </c>
      <c r="L317" s="2"/>
      <c r="M317" s="2"/>
      <c r="N317" s="2"/>
      <c r="O317" s="2">
        <f t="shared" si="290"/>
        <v>1035.3399999999999</v>
      </c>
      <c r="P317" s="2">
        <f t="shared" si="291"/>
        <v>53.98</v>
      </c>
      <c r="Q317" s="2">
        <f>(ROUND((ROUND(((((ET317*1.25)*1.2))*AV317*I317),2)*BB317),2)+ROUND((ROUND(((AE317-(((EU317*1.25)*1.2)))*AV317*I317),2)*BS317),2))</f>
        <v>107.43</v>
      </c>
      <c r="R317" s="2">
        <f>(ROUND((ROUND(((((EU317*1.25)*1.2))*AV317*I317),2)*BS317),2)+ROUND((ROUND(((AE317-(((EU317*1.25)*1.2)))*AV317*I317),2)*BS317),2))</f>
        <v>14.34</v>
      </c>
      <c r="S317" s="2">
        <f t="shared" si="292"/>
        <v>873.93</v>
      </c>
      <c r="T317" s="2">
        <f t="shared" si="293"/>
        <v>0</v>
      </c>
      <c r="U317" s="2">
        <f t="shared" si="294"/>
        <v>69.971299199999976</v>
      </c>
      <c r="V317" s="2">
        <f t="shared" si="295"/>
        <v>0</v>
      </c>
      <c r="W317" s="2">
        <f t="shared" si="296"/>
        <v>0</v>
      </c>
      <c r="X317" s="2">
        <f>(ROUND((((S317+ROUND((ROUND(((((EU317*1.25)*1.2))*AV317*I317),2)*BS317),2))*AT317)/100),2)+ROUND(((ROUND((ROUND(((AE317-(((EU317*1.25)*1.2)))*AV317*I317),2)*BS317),2)*AT317)/100),2))</f>
        <v>968.21</v>
      </c>
      <c r="Y317" s="2">
        <f>(ROUND((((S317+ROUND((ROUND(((((EU317*1.25)*1.2))*AV317*I317),2)*BS317),2))*AU317)/100),2)+ROUND(((ROUND((ROUND(((AE317-(((EU317*1.25)*1.2)))*AV317*I317),2)*BS317),2)*AU317)/100),2))</f>
        <v>541.84</v>
      </c>
      <c r="Z317" s="2"/>
      <c r="AA317" s="2">
        <v>86551701</v>
      </c>
      <c r="AB317" s="2">
        <f t="shared" si="297"/>
        <v>608.57600000000002</v>
      </c>
      <c r="AC317" s="2">
        <f>ROUND((((ES317*1)*1)),6)</f>
        <v>33.74</v>
      </c>
      <c r="AD317" s="2">
        <f>ROUND((((((ET317*1.25)*1.2))-(((EU317*1.25)*1.2)))+AE317),6)</f>
        <v>62.924999999999997</v>
      </c>
      <c r="AE317" s="2">
        <f>ROUND((((EU317*1.25)*1.2)),6)</f>
        <v>8.4</v>
      </c>
      <c r="AF317" s="2">
        <f>ROUND((((EV317*1.15)*1.2)),6)</f>
        <v>511.911</v>
      </c>
      <c r="AG317" s="2">
        <f t="shared" si="298"/>
        <v>0</v>
      </c>
      <c r="AH317" s="2">
        <f>(((EW317*1.15)*1.2))</f>
        <v>40.98599999999999</v>
      </c>
      <c r="AI317" s="2">
        <f>(((EX317*1.25)*1.2))</f>
        <v>0</v>
      </c>
      <c r="AJ317" s="2">
        <f t="shared" si="299"/>
        <v>0</v>
      </c>
      <c r="AK317" s="2">
        <v>446.64</v>
      </c>
      <c r="AL317" s="2">
        <v>33.74</v>
      </c>
      <c r="AM317" s="2">
        <v>41.95</v>
      </c>
      <c r="AN317" s="2">
        <v>5.6</v>
      </c>
      <c r="AO317" s="2">
        <v>370.95</v>
      </c>
      <c r="AP317" s="2">
        <v>0</v>
      </c>
      <c r="AQ317" s="2">
        <v>29.7</v>
      </c>
      <c r="AR317" s="2">
        <v>0</v>
      </c>
      <c r="AS317" s="2">
        <v>0</v>
      </c>
      <c r="AT317" s="2">
        <v>109</v>
      </c>
      <c r="AU317" s="2">
        <v>61</v>
      </c>
      <c r="AV317" s="2">
        <v>1.0669999999999999</v>
      </c>
      <c r="AW317" s="2">
        <v>1</v>
      </c>
      <c r="AX317" s="2"/>
      <c r="AY317" s="2"/>
      <c r="AZ317" s="2">
        <v>1</v>
      </c>
      <c r="BA317" s="2">
        <v>1</v>
      </c>
      <c r="BB317" s="2">
        <v>1</v>
      </c>
      <c r="BC317" s="2">
        <v>1</v>
      </c>
      <c r="BD317" s="2" t="s">
        <v>3</v>
      </c>
      <c r="BE317" s="2" t="s">
        <v>3</v>
      </c>
      <c r="BF317" s="2" t="s">
        <v>3</v>
      </c>
      <c r="BG317" s="2" t="s">
        <v>3</v>
      </c>
      <c r="BH317" s="2">
        <v>0</v>
      </c>
      <c r="BI317" s="2">
        <v>1</v>
      </c>
      <c r="BJ317" s="2" t="s">
        <v>483</v>
      </c>
      <c r="BK317" s="2"/>
      <c r="BL317" s="2"/>
      <c r="BM317" s="2">
        <v>21</v>
      </c>
      <c r="BN317" s="2">
        <v>0</v>
      </c>
      <c r="BO317" s="2" t="s">
        <v>481</v>
      </c>
      <c r="BP317" s="2">
        <v>1</v>
      </c>
      <c r="BQ317" s="2">
        <v>30</v>
      </c>
      <c r="BR317" s="2">
        <v>0</v>
      </c>
      <c r="BS317" s="2">
        <v>1</v>
      </c>
      <c r="BT317" s="2">
        <v>1</v>
      </c>
      <c r="BU317" s="2">
        <v>1</v>
      </c>
      <c r="BV317" s="2">
        <v>1</v>
      </c>
      <c r="BW317" s="2">
        <v>1</v>
      </c>
      <c r="BX317" s="2">
        <v>1</v>
      </c>
      <c r="BY317" s="2" t="s">
        <v>3</v>
      </c>
      <c r="BZ317" s="2">
        <v>109</v>
      </c>
      <c r="CA317" s="2">
        <v>61</v>
      </c>
      <c r="CB317" s="2" t="s">
        <v>3</v>
      </c>
      <c r="CC317" s="2"/>
      <c r="CD317" s="2"/>
      <c r="CE317" s="2">
        <v>1566</v>
      </c>
      <c r="CF317" s="2">
        <v>0</v>
      </c>
      <c r="CG317" s="2">
        <v>0</v>
      </c>
      <c r="CH317" s="2"/>
      <c r="CI317" s="2"/>
      <c r="CJ317" s="2"/>
      <c r="CK317" s="2"/>
      <c r="CL317" s="2"/>
      <c r="CM317" s="2">
        <v>0</v>
      </c>
      <c r="CN317" s="2" t="s">
        <v>965</v>
      </c>
      <c r="CO317" s="2">
        <v>0</v>
      </c>
      <c r="CP317" s="2">
        <f t="shared" si="300"/>
        <v>1035.3399999999999</v>
      </c>
      <c r="CQ317" s="2">
        <f t="shared" si="301"/>
        <v>33.74</v>
      </c>
      <c r="CR317" s="2">
        <f>(ROUND((ROUND(((((ET317*1.25)*1.2))*AV317*1),2)*BB317),2)+ROUND((ROUND(((AE317-(((EU317*1.25)*1.2)))*AV317*1),2)*BS317),2))</f>
        <v>67.14</v>
      </c>
      <c r="CS317" s="2">
        <f>(ROUND((ROUND(((((EU317*1.25)*1.2))*AV317*1),2)*BS317),2)+ROUND((ROUND(((AE317-(((EU317*1.25)*1.2)))*AV317*1),2)*BS317),2))</f>
        <v>8.9600000000000009</v>
      </c>
      <c r="CT317" s="2">
        <f t="shared" si="302"/>
        <v>546.21</v>
      </c>
      <c r="CU317" s="2">
        <f t="shared" si="303"/>
        <v>0</v>
      </c>
      <c r="CV317" s="2">
        <f t="shared" si="304"/>
        <v>43.732061999999985</v>
      </c>
      <c r="CW317" s="2">
        <f t="shared" si="305"/>
        <v>0</v>
      </c>
      <c r="CX317" s="2">
        <f t="shared" si="306"/>
        <v>0</v>
      </c>
      <c r="CY317" s="2">
        <f>(ROUND((((S317+ROUND((ROUND(((((EU317*1.25)*1.2))*AV317*1),2)*BS317),2))*AT317)/100),2)+ROUND(((ROUND((ROUND(((AE317-(((EU317*1.25)*1.2)))*AV317*1),2)*BS317),2)*AT317)/100),2))</f>
        <v>962.35</v>
      </c>
      <c r="CZ317" s="2">
        <f>(ROUND((((S317+ROUND((ROUND(((((EU317*1.25)*1.2))*AV317*1),2)*BS317),2))*AU317)/100),2)+ROUND(((ROUND((ROUND(((AE317-(((EU317*1.25)*1.2)))*AV317*1),2)*BS317),2)*AU317)/100),2))</f>
        <v>538.55999999999995</v>
      </c>
      <c r="DA317" s="2"/>
      <c r="DB317" s="2">
        <v>97</v>
      </c>
      <c r="DC317" s="2" t="s">
        <v>3</v>
      </c>
      <c r="DD317" s="2" t="s">
        <v>360</v>
      </c>
      <c r="DE317" s="2" t="s">
        <v>361</v>
      </c>
      <c r="DF317" s="2" t="s">
        <v>361</v>
      </c>
      <c r="DG317" s="2" t="s">
        <v>362</v>
      </c>
      <c r="DH317" s="2" t="s">
        <v>3</v>
      </c>
      <c r="DI317" s="2" t="s">
        <v>362</v>
      </c>
      <c r="DJ317" s="2" t="s">
        <v>361</v>
      </c>
      <c r="DK317" s="2" t="s">
        <v>3</v>
      </c>
      <c r="DL317" s="2" t="s">
        <v>3</v>
      </c>
      <c r="DM317" s="2" t="s">
        <v>3</v>
      </c>
      <c r="DN317" s="2">
        <v>0</v>
      </c>
      <c r="DO317" s="2">
        <v>0</v>
      </c>
      <c r="DP317" s="2">
        <v>1</v>
      </c>
      <c r="DQ317" s="2">
        <v>1</v>
      </c>
      <c r="DR317" s="2"/>
      <c r="DS317" s="2"/>
      <c r="DT317" s="2"/>
      <c r="DU317" s="2">
        <v>1013</v>
      </c>
      <c r="DV317" s="2" t="s">
        <v>435</v>
      </c>
      <c r="DW317" s="2" t="s">
        <v>435</v>
      </c>
      <c r="DX317" s="2">
        <v>1</v>
      </c>
      <c r="DY317" s="2"/>
      <c r="DZ317" s="2" t="s">
        <v>3</v>
      </c>
      <c r="EA317" s="2" t="s">
        <v>3</v>
      </c>
      <c r="EB317" s="2" t="s">
        <v>3</v>
      </c>
      <c r="EC317" s="2" t="s">
        <v>3</v>
      </c>
      <c r="ED317" s="2"/>
      <c r="EE317" s="2">
        <v>85635393</v>
      </c>
      <c r="EF317" s="2">
        <v>30</v>
      </c>
      <c r="EG317" s="2" t="s">
        <v>28</v>
      </c>
      <c r="EH317" s="2">
        <v>0</v>
      </c>
      <c r="EI317" s="2" t="s">
        <v>3</v>
      </c>
      <c r="EJ317" s="2">
        <v>1</v>
      </c>
      <c r="EK317" s="2">
        <v>21</v>
      </c>
      <c r="EL317" s="2" t="s">
        <v>437</v>
      </c>
      <c r="EM317" s="2" t="s">
        <v>438</v>
      </c>
      <c r="EN317" s="2"/>
      <c r="EO317" s="2" t="s">
        <v>363</v>
      </c>
      <c r="EP317" s="2"/>
      <c r="EQ317" s="2">
        <v>131072</v>
      </c>
      <c r="ER317" s="2">
        <v>446.64</v>
      </c>
      <c r="ES317" s="2">
        <v>33.74</v>
      </c>
      <c r="ET317" s="2">
        <v>41.95</v>
      </c>
      <c r="EU317" s="2">
        <v>5.6</v>
      </c>
      <c r="EV317" s="2">
        <v>370.95</v>
      </c>
      <c r="EW317" s="2">
        <v>29.7</v>
      </c>
      <c r="EX317" s="2">
        <v>0</v>
      </c>
      <c r="EY317" s="2">
        <v>0</v>
      </c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>
        <v>0</v>
      </c>
      <c r="FR317" s="2">
        <v>0</v>
      </c>
      <c r="FS317" s="2">
        <v>0</v>
      </c>
      <c r="FT317" s="2"/>
      <c r="FU317" s="2"/>
      <c r="FV317" s="2"/>
      <c r="FW317" s="2"/>
      <c r="FX317" s="2">
        <v>109</v>
      </c>
      <c r="FY317" s="2">
        <v>61</v>
      </c>
      <c r="FZ317" s="2"/>
      <c r="GA317" s="2" t="s">
        <v>3</v>
      </c>
      <c r="GB317" s="2"/>
      <c r="GC317" s="2"/>
      <c r="GD317" s="2">
        <v>1</v>
      </c>
      <c r="GE317" s="2"/>
      <c r="GF317" s="2">
        <v>-1306831148</v>
      </c>
      <c r="GG317" s="2">
        <v>2</v>
      </c>
      <c r="GH317" s="2">
        <v>1</v>
      </c>
      <c r="GI317" s="2">
        <v>2</v>
      </c>
      <c r="GJ317" s="2">
        <v>0</v>
      </c>
      <c r="GK317" s="2">
        <v>0</v>
      </c>
      <c r="GL317" s="2">
        <f t="shared" si="307"/>
        <v>0</v>
      </c>
      <c r="GM317" s="2">
        <f t="shared" si="308"/>
        <v>2545.39</v>
      </c>
      <c r="GN317" s="2">
        <f t="shared" si="309"/>
        <v>2545.39</v>
      </c>
      <c r="GO317" s="2">
        <f t="shared" si="310"/>
        <v>0</v>
      </c>
      <c r="GP317" s="2">
        <f t="shared" si="311"/>
        <v>0</v>
      </c>
      <c r="GQ317" s="2"/>
      <c r="GR317" s="2">
        <v>0</v>
      </c>
      <c r="GS317" s="2">
        <v>3</v>
      </c>
      <c r="GT317" s="2">
        <v>0</v>
      </c>
      <c r="GU317" s="2" t="s">
        <v>3</v>
      </c>
      <c r="GV317" s="2">
        <f t="shared" si="312"/>
        <v>0</v>
      </c>
      <c r="GW317" s="2">
        <v>1</v>
      </c>
      <c r="GX317" s="2">
        <f t="shared" si="313"/>
        <v>0</v>
      </c>
      <c r="GY317" s="2"/>
      <c r="GZ317" s="2"/>
      <c r="HA317" s="2">
        <v>0</v>
      </c>
      <c r="HB317" s="2">
        <v>0</v>
      </c>
      <c r="HC317" s="2">
        <f t="shared" si="314"/>
        <v>0</v>
      </c>
      <c r="HD317" s="2"/>
      <c r="HE317" s="2" t="s">
        <v>3</v>
      </c>
      <c r="HF317" s="2" t="s">
        <v>3</v>
      </c>
      <c r="HG317" s="2"/>
      <c r="HH317" s="2"/>
      <c r="HI317" s="2"/>
      <c r="HJ317" s="2"/>
      <c r="HK317" s="2"/>
      <c r="HL317" s="2"/>
      <c r="HM317" s="2" t="s">
        <v>3</v>
      </c>
      <c r="HN317" s="2" t="s">
        <v>3</v>
      </c>
      <c r="HO317" s="2" t="s">
        <v>3</v>
      </c>
      <c r="HP317" s="2" t="s">
        <v>3</v>
      </c>
      <c r="HQ317" s="2" t="s">
        <v>3</v>
      </c>
      <c r="HR317" s="2"/>
      <c r="HS317" s="2">
        <v>0</v>
      </c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>
        <v>0</v>
      </c>
      <c r="IL317" s="2"/>
      <c r="IM317" s="2"/>
      <c r="IN317" s="2"/>
      <c r="IO317" s="2"/>
      <c r="IP317" s="2"/>
      <c r="IQ317" s="2"/>
      <c r="IR317" s="2"/>
      <c r="IS317" s="2"/>
      <c r="IT317" s="2"/>
      <c r="IU317" s="2"/>
    </row>
    <row r="318" spans="1:255" x14ac:dyDescent="0.25">
      <c r="A318" s="3">
        <v>17</v>
      </c>
      <c r="B318" s="3">
        <v>1</v>
      </c>
      <c r="C318" s="3">
        <f>ROW(SmtRes!A566)</f>
        <v>566</v>
      </c>
      <c r="D318" s="3">
        <f>ROW(EtalonRes!A402)</f>
        <v>402</v>
      </c>
      <c r="E318" s="3" t="s">
        <v>480</v>
      </c>
      <c r="F318" s="3" t="s">
        <v>481</v>
      </c>
      <c r="G318" s="3" t="s">
        <v>482</v>
      </c>
      <c r="H318" s="3" t="s">
        <v>435</v>
      </c>
      <c r="I318" s="3">
        <f>ROUND((160)/100,9)</f>
        <v>1.6</v>
      </c>
      <c r="J318" s="3">
        <v>0</v>
      </c>
      <c r="K318" s="3">
        <f>ROUND((160)/100,9)</f>
        <v>1.6</v>
      </c>
      <c r="O318" s="3">
        <f t="shared" si="290"/>
        <v>51372.27</v>
      </c>
      <c r="P318" s="3">
        <f t="shared" si="291"/>
        <v>383.8</v>
      </c>
      <c r="Q318" s="3">
        <f>(ROUND((ROUND(((((ET318*1.25)*1.2))*AV318*I318),2)*BB318),2)+ROUND((ROUND(((AE318-(((EU318*1.25)*1.2)))*AV318*I318),2)*BS318),2))</f>
        <v>1742.51</v>
      </c>
      <c r="R318" s="3">
        <f>(ROUND((ROUND(((((EU318*1.25)*1.2))*AV318*I318),2)*BS318),2)+ROUND((ROUND(((AE318-(((EU318*1.25)*1.2)))*AV318*I318),2)*BS318),2))</f>
        <v>808.06</v>
      </c>
      <c r="S318" s="3">
        <f t="shared" si="292"/>
        <v>49245.96</v>
      </c>
      <c r="T318" s="3">
        <f t="shared" si="293"/>
        <v>0</v>
      </c>
      <c r="U318" s="3">
        <f t="shared" si="294"/>
        <v>69.971299199999976</v>
      </c>
      <c r="V318" s="3">
        <f t="shared" si="295"/>
        <v>0</v>
      </c>
      <c r="W318" s="3">
        <f t="shared" si="296"/>
        <v>0</v>
      </c>
      <c r="X318" s="3">
        <f>(ROUND((((S318+ROUND((ROUND(((((EU318*1.25)*1.2))*AV318*I318),2)*BS318),2))*AT318)/100),2)+ROUND(((ROUND((ROUND(((AE318-(((EU318*1.25)*1.2)))*AV318*I318),2)*BS318),2)*AT318)/100),2))</f>
        <v>54558.879999999997</v>
      </c>
      <c r="Y318" s="3">
        <f>(ROUND((((S318+ROUND((ROUND(((((EU318*1.25)*1.2))*AV318*I318),2)*BS318),2))*AU318)/100),2)+ROUND(((ROUND((ROUND(((AE318-(((EU318*1.25)*1.2)))*AV318*I318),2)*BS318),2)*AU318)/100),2))</f>
        <v>30532.95</v>
      </c>
      <c r="AA318" s="3">
        <v>86551703</v>
      </c>
      <c r="AB318" s="3">
        <f t="shared" si="297"/>
        <v>608.57600000000002</v>
      </c>
      <c r="AC318" s="3">
        <f>ROUND((((ES318*1)*1)),6)</f>
        <v>33.74</v>
      </c>
      <c r="AD318" s="3">
        <f>ROUND((((((ET318*1.25)*1.2))-(((EU318*1.25)*1.2)))+AE318),6)</f>
        <v>62.924999999999997</v>
      </c>
      <c r="AE318" s="3">
        <f>ROUND((((EU318*1.25)*1.2)),6)</f>
        <v>8.4</v>
      </c>
      <c r="AF318" s="3">
        <f>ROUND((((EV318*1.15)*1.2)),6)</f>
        <v>511.911</v>
      </c>
      <c r="AG318" s="3">
        <f t="shared" si="298"/>
        <v>0</v>
      </c>
      <c r="AH318" s="3">
        <f>(((EW318*1.15)*1.2))</f>
        <v>40.98599999999999</v>
      </c>
      <c r="AI318" s="3">
        <f>(((EX318*1.25)*1.2))</f>
        <v>0</v>
      </c>
      <c r="AJ318" s="3">
        <f t="shared" si="299"/>
        <v>0</v>
      </c>
      <c r="AK318" s="3">
        <v>446.64</v>
      </c>
      <c r="AL318" s="3">
        <v>33.74</v>
      </c>
      <c r="AM318" s="3">
        <v>41.95</v>
      </c>
      <c r="AN318" s="3">
        <v>5.6</v>
      </c>
      <c r="AO318" s="3">
        <v>370.95</v>
      </c>
      <c r="AP318" s="3">
        <v>0</v>
      </c>
      <c r="AQ318" s="3">
        <v>29.7</v>
      </c>
      <c r="AR318" s="3">
        <v>0</v>
      </c>
      <c r="AS318" s="3">
        <v>0</v>
      </c>
      <c r="AT318" s="3">
        <v>109</v>
      </c>
      <c r="AU318" s="3">
        <v>61</v>
      </c>
      <c r="AV318" s="3">
        <v>1.0669999999999999</v>
      </c>
      <c r="AW318" s="3">
        <v>1</v>
      </c>
      <c r="AZ318" s="3">
        <v>1</v>
      </c>
      <c r="BA318" s="3">
        <v>56.35</v>
      </c>
      <c r="BB318" s="3">
        <v>16.22</v>
      </c>
      <c r="BC318" s="3">
        <v>7.11</v>
      </c>
      <c r="BD318" s="3" t="s">
        <v>3</v>
      </c>
      <c r="BE318" s="3" t="s">
        <v>3</v>
      </c>
      <c r="BF318" s="3" t="s">
        <v>3</v>
      </c>
      <c r="BG318" s="3" t="s">
        <v>3</v>
      </c>
      <c r="BH318" s="3">
        <v>0</v>
      </c>
      <c r="BI318" s="3">
        <v>1</v>
      </c>
      <c r="BJ318" s="3" t="s">
        <v>483</v>
      </c>
      <c r="BM318" s="3">
        <v>21</v>
      </c>
      <c r="BN318" s="3">
        <v>0</v>
      </c>
      <c r="BO318" s="3" t="s">
        <v>481</v>
      </c>
      <c r="BP318" s="3">
        <v>1</v>
      </c>
      <c r="BQ318" s="3">
        <v>30</v>
      </c>
      <c r="BR318" s="3">
        <v>0</v>
      </c>
      <c r="BS318" s="3">
        <v>56.35</v>
      </c>
      <c r="BT318" s="3">
        <v>1</v>
      </c>
      <c r="BU318" s="3">
        <v>1</v>
      </c>
      <c r="BV318" s="3">
        <v>1</v>
      </c>
      <c r="BW318" s="3">
        <v>1</v>
      </c>
      <c r="BX318" s="3">
        <v>1</v>
      </c>
      <c r="BY318" s="3" t="s">
        <v>3</v>
      </c>
      <c r="BZ318" s="3">
        <v>109</v>
      </c>
      <c r="CA318" s="3">
        <v>61</v>
      </c>
      <c r="CB318" s="3" t="s">
        <v>3</v>
      </c>
      <c r="CE318" s="3">
        <v>1566</v>
      </c>
      <c r="CF318" s="3">
        <v>0</v>
      </c>
      <c r="CG318" s="3">
        <v>0</v>
      </c>
      <c r="CM318" s="3">
        <v>0</v>
      </c>
      <c r="CN318" s="3" t="s">
        <v>965</v>
      </c>
      <c r="CO318" s="3">
        <v>0</v>
      </c>
      <c r="CP318" s="3">
        <f t="shared" si="300"/>
        <v>51372.27</v>
      </c>
      <c r="CQ318" s="3">
        <f t="shared" si="301"/>
        <v>239.89</v>
      </c>
      <c r="CR318" s="3">
        <f>(ROUND((ROUND(((((ET318*1.25)*1.2))*AV318*1),2)*BB318),2)+ROUND((ROUND(((AE318-(((EU318*1.25)*1.2)))*AV318*1),2)*BS318),2))</f>
        <v>1089.01</v>
      </c>
      <c r="CS318" s="3">
        <f>(ROUND((ROUND(((((EU318*1.25)*1.2))*AV318*1),2)*BS318),2)+ROUND((ROUND(((AE318-(((EU318*1.25)*1.2)))*AV318*1),2)*BS318),2))</f>
        <v>504.9</v>
      </c>
      <c r="CT318" s="3">
        <f t="shared" si="302"/>
        <v>30778.93</v>
      </c>
      <c r="CU318" s="3">
        <f t="shared" si="303"/>
        <v>0</v>
      </c>
      <c r="CV318" s="3">
        <f t="shared" si="304"/>
        <v>43.732061999999985</v>
      </c>
      <c r="CW318" s="3">
        <f t="shared" si="305"/>
        <v>0</v>
      </c>
      <c r="CX318" s="3">
        <f t="shared" si="306"/>
        <v>0</v>
      </c>
      <c r="CY318" s="3">
        <f>(ROUND((((S318+ROUND((ROUND(((((EU318*1.25)*1.2))*AV318*1),2)*BS318),2))*AT318)/100),2)+ROUND(((ROUND((ROUND(((AE318-(((EU318*1.25)*1.2)))*AV318*1),2)*BS318),2)*AT318)/100),2))</f>
        <v>54228.44</v>
      </c>
      <c r="CZ318" s="3">
        <f>(ROUND((((S318+ROUND((ROUND(((((EU318*1.25)*1.2))*AV318*1),2)*BS318),2))*AU318)/100),2)+ROUND(((ROUND((ROUND(((AE318-(((EU318*1.25)*1.2)))*AV318*1),2)*BS318),2)*AU318)/100),2))</f>
        <v>30348.02</v>
      </c>
      <c r="DB318" s="3">
        <v>99</v>
      </c>
      <c r="DC318" s="3" t="s">
        <v>3</v>
      </c>
      <c r="DD318" s="3" t="s">
        <v>360</v>
      </c>
      <c r="DE318" s="3" t="s">
        <v>361</v>
      </c>
      <c r="DF318" s="3" t="s">
        <v>361</v>
      </c>
      <c r="DG318" s="3" t="s">
        <v>362</v>
      </c>
      <c r="DH318" s="3" t="s">
        <v>3</v>
      </c>
      <c r="DI318" s="3" t="s">
        <v>362</v>
      </c>
      <c r="DJ318" s="3" t="s">
        <v>361</v>
      </c>
      <c r="DK318" s="3" t="s">
        <v>3</v>
      </c>
      <c r="DL318" s="3" t="s">
        <v>3</v>
      </c>
      <c r="DM318" s="3" t="s">
        <v>3</v>
      </c>
      <c r="DN318" s="3">
        <v>0</v>
      </c>
      <c r="DO318" s="3">
        <v>0</v>
      </c>
      <c r="DP318" s="3">
        <v>1</v>
      </c>
      <c r="DQ318" s="3">
        <v>1</v>
      </c>
      <c r="DU318" s="3">
        <v>1013</v>
      </c>
      <c r="DV318" s="3" t="s">
        <v>435</v>
      </c>
      <c r="DW318" s="3" t="s">
        <v>435</v>
      </c>
      <c r="DX318" s="3">
        <v>1</v>
      </c>
      <c r="DZ318" s="3" t="s">
        <v>3</v>
      </c>
      <c r="EA318" s="3" t="s">
        <v>3</v>
      </c>
      <c r="EB318" s="3" t="s">
        <v>3</v>
      </c>
      <c r="EC318" s="3" t="s">
        <v>3</v>
      </c>
      <c r="EE318" s="3">
        <v>85635393</v>
      </c>
      <c r="EF318" s="3">
        <v>30</v>
      </c>
      <c r="EG318" s="3" t="s">
        <v>28</v>
      </c>
      <c r="EH318" s="3">
        <v>0</v>
      </c>
      <c r="EI318" s="3" t="s">
        <v>3</v>
      </c>
      <c r="EJ318" s="3">
        <v>1</v>
      </c>
      <c r="EK318" s="3">
        <v>21</v>
      </c>
      <c r="EL318" s="3" t="s">
        <v>437</v>
      </c>
      <c r="EM318" s="3" t="s">
        <v>438</v>
      </c>
      <c r="EO318" s="3" t="s">
        <v>363</v>
      </c>
      <c r="EQ318" s="3">
        <v>131072</v>
      </c>
      <c r="ER318" s="3">
        <v>446.64</v>
      </c>
      <c r="ES318" s="3">
        <v>33.74</v>
      </c>
      <c r="ET318" s="3">
        <v>41.95</v>
      </c>
      <c r="EU318" s="3">
        <v>5.6</v>
      </c>
      <c r="EV318" s="3">
        <v>370.95</v>
      </c>
      <c r="EW318" s="3">
        <v>29.7</v>
      </c>
      <c r="EX318" s="3">
        <v>0</v>
      </c>
      <c r="EY318" s="3">
        <v>0</v>
      </c>
      <c r="FQ318" s="3">
        <v>0</v>
      </c>
      <c r="FR318" s="3">
        <v>0</v>
      </c>
      <c r="FS318" s="3">
        <v>0</v>
      </c>
      <c r="FX318" s="3">
        <v>109</v>
      </c>
      <c r="FY318" s="3">
        <v>61</v>
      </c>
      <c r="GA318" s="3" t="s">
        <v>3</v>
      </c>
      <c r="GD318" s="3">
        <v>1</v>
      </c>
      <c r="GF318" s="3">
        <v>-1306831148</v>
      </c>
      <c r="GG318" s="3">
        <v>2</v>
      </c>
      <c r="GH318" s="3">
        <v>1</v>
      </c>
      <c r="GI318" s="3">
        <v>2</v>
      </c>
      <c r="GJ318" s="3">
        <v>0</v>
      </c>
      <c r="GK318" s="3">
        <v>0</v>
      </c>
      <c r="GL318" s="3">
        <f t="shared" si="307"/>
        <v>0</v>
      </c>
      <c r="GM318" s="3">
        <f t="shared" si="308"/>
        <v>136464.1</v>
      </c>
      <c r="GN318" s="3">
        <f t="shared" si="309"/>
        <v>136464.1</v>
      </c>
      <c r="GO318" s="3">
        <f t="shared" si="310"/>
        <v>0</v>
      </c>
      <c r="GP318" s="3">
        <f t="shared" si="311"/>
        <v>0</v>
      </c>
      <c r="GR318" s="3">
        <v>0</v>
      </c>
      <c r="GS318" s="3">
        <v>3</v>
      </c>
      <c r="GT318" s="3">
        <v>0</v>
      </c>
      <c r="GU318" s="3" t="s">
        <v>3</v>
      </c>
      <c r="GV318" s="3">
        <f t="shared" si="312"/>
        <v>0</v>
      </c>
      <c r="GW318" s="3">
        <v>1</v>
      </c>
      <c r="GX318" s="3">
        <f t="shared" si="313"/>
        <v>0</v>
      </c>
      <c r="HA318" s="3">
        <v>0</v>
      </c>
      <c r="HB318" s="3">
        <v>0</v>
      </c>
      <c r="HC318" s="3">
        <f t="shared" si="314"/>
        <v>0</v>
      </c>
      <c r="HE318" s="3" t="s">
        <v>3</v>
      </c>
      <c r="HF318" s="3" t="s">
        <v>3</v>
      </c>
      <c r="HM318" s="3" t="s">
        <v>3</v>
      </c>
      <c r="HN318" s="3" t="s">
        <v>3</v>
      </c>
      <c r="HO318" s="3" t="s">
        <v>3</v>
      </c>
      <c r="HP318" s="3" t="s">
        <v>3</v>
      </c>
      <c r="HQ318" s="3" t="s">
        <v>3</v>
      </c>
      <c r="HS318" s="3">
        <v>0</v>
      </c>
      <c r="IK318" s="3">
        <v>0</v>
      </c>
    </row>
    <row r="319" spans="1:255" x14ac:dyDescent="0.25">
      <c r="A319" s="2">
        <v>18</v>
      </c>
      <c r="B319" s="2">
        <v>1</v>
      </c>
      <c r="C319" s="2">
        <v>552</v>
      </c>
      <c r="D319" s="2"/>
      <c r="E319" s="2" t="s">
        <v>484</v>
      </c>
      <c r="F319" s="2" t="s">
        <v>485</v>
      </c>
      <c r="G319" s="2" t="s">
        <v>486</v>
      </c>
      <c r="H319" s="2" t="s">
        <v>35</v>
      </c>
      <c r="I319" s="2">
        <f>I317*J319</f>
        <v>2</v>
      </c>
      <c r="J319" s="2">
        <v>1.25</v>
      </c>
      <c r="K319" s="2">
        <v>1.25</v>
      </c>
      <c r="L319" s="2"/>
      <c r="M319" s="2"/>
      <c r="N319" s="2"/>
      <c r="O319" s="2">
        <f t="shared" si="290"/>
        <v>422.88</v>
      </c>
      <c r="P319" s="2">
        <f t="shared" si="291"/>
        <v>422.88</v>
      </c>
      <c r="Q319" s="2">
        <f>(ROUND((ROUND(((ET319)*AV319*I319),2)*BB319),2)+ROUND((ROUND(((AE319-(EU319))*AV319*I319),2)*BS319),2))</f>
        <v>0</v>
      </c>
      <c r="R319" s="2">
        <f>(ROUND((ROUND(((EU319)*AV319*I319),2)*BS319),2)+ROUND((ROUND(((AE319-(EU319))*AV319*I319),2)*BS319),2))</f>
        <v>0</v>
      </c>
      <c r="S319" s="2">
        <f t="shared" si="292"/>
        <v>0</v>
      </c>
      <c r="T319" s="2">
        <f t="shared" si="293"/>
        <v>0</v>
      </c>
      <c r="U319" s="2">
        <f t="shared" si="294"/>
        <v>0</v>
      </c>
      <c r="V319" s="2">
        <f t="shared" si="295"/>
        <v>0</v>
      </c>
      <c r="W319" s="2">
        <f t="shared" si="296"/>
        <v>0</v>
      </c>
      <c r="X319" s="2">
        <f>(ROUND((((S319+ROUND((ROUND(((EU319)*AV319*I319),2)*BS319),2))*AT319)/100),2)+ROUND(((ROUND((ROUND(((AE319-(EU319))*AV319*I319),2)*BS319),2)*AT319)/100),2))</f>
        <v>0</v>
      </c>
      <c r="Y319" s="2">
        <f>(ROUND((((S319+ROUND((ROUND(((EU319)*AV319*I319),2)*BS319),2))*AU319)/100),2)+ROUND(((ROUND((ROUND(((AE319-(EU319))*AV319*I319),2)*BS319),2)*AU319)/100),2))</f>
        <v>0</v>
      </c>
      <c r="Z319" s="2"/>
      <c r="AA319" s="2">
        <v>86551701</v>
      </c>
      <c r="AB319" s="2">
        <f t="shared" si="297"/>
        <v>211.44</v>
      </c>
      <c r="AC319" s="2">
        <f>ROUND((ES319),6)</f>
        <v>211.44</v>
      </c>
      <c r="AD319" s="2">
        <f>ROUND((((ET319)-(EU319))+AE319),6)</f>
        <v>0</v>
      </c>
      <c r="AE319" s="2">
        <f t="shared" ref="AE319:AF322" si="331">ROUND((EU319),6)</f>
        <v>0</v>
      </c>
      <c r="AF319" s="2">
        <f t="shared" si="331"/>
        <v>0</v>
      </c>
      <c r="AG319" s="2">
        <f t="shared" si="298"/>
        <v>0</v>
      </c>
      <c r="AH319" s="2">
        <f t="shared" ref="AH319:AI322" si="332">(EW319)</f>
        <v>0</v>
      </c>
      <c r="AI319" s="2">
        <f t="shared" si="332"/>
        <v>0</v>
      </c>
      <c r="AJ319" s="2">
        <f t="shared" si="299"/>
        <v>0</v>
      </c>
      <c r="AK319" s="2">
        <v>211.44</v>
      </c>
      <c r="AL319" s="2">
        <v>211.44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109</v>
      </c>
      <c r="AU319" s="2">
        <v>61</v>
      </c>
      <c r="AV319" s="2">
        <v>1</v>
      </c>
      <c r="AW319" s="2">
        <v>1</v>
      </c>
      <c r="AX319" s="2"/>
      <c r="AY319" s="2"/>
      <c r="AZ319" s="2">
        <v>1</v>
      </c>
      <c r="BA319" s="2">
        <v>1</v>
      </c>
      <c r="BB319" s="2">
        <v>1</v>
      </c>
      <c r="BC319" s="2">
        <v>1</v>
      </c>
      <c r="BD319" s="2" t="s">
        <v>3</v>
      </c>
      <c r="BE319" s="2" t="s">
        <v>3</v>
      </c>
      <c r="BF319" s="2" t="s">
        <v>3</v>
      </c>
      <c r="BG319" s="2" t="s">
        <v>3</v>
      </c>
      <c r="BH319" s="2">
        <v>3</v>
      </c>
      <c r="BI319" s="2">
        <v>1</v>
      </c>
      <c r="BJ319" s="2" t="s">
        <v>487</v>
      </c>
      <c r="BK319" s="2"/>
      <c r="BL319" s="2"/>
      <c r="BM319" s="2">
        <v>21</v>
      </c>
      <c r="BN319" s="2">
        <v>0</v>
      </c>
      <c r="BO319" s="2" t="s">
        <v>3</v>
      </c>
      <c r="BP319" s="2">
        <v>0</v>
      </c>
      <c r="BQ319" s="2">
        <v>30</v>
      </c>
      <c r="BR319" s="2">
        <v>0</v>
      </c>
      <c r="BS319" s="2">
        <v>1</v>
      </c>
      <c r="BT319" s="2">
        <v>1</v>
      </c>
      <c r="BU319" s="2">
        <v>1</v>
      </c>
      <c r="BV319" s="2">
        <v>1</v>
      </c>
      <c r="BW319" s="2">
        <v>1</v>
      </c>
      <c r="BX319" s="2">
        <v>1</v>
      </c>
      <c r="BY319" s="2" t="s">
        <v>3</v>
      </c>
      <c r="BZ319" s="2">
        <v>109</v>
      </c>
      <c r="CA319" s="2">
        <v>61</v>
      </c>
      <c r="CB319" s="2" t="s">
        <v>3</v>
      </c>
      <c r="CC319" s="2"/>
      <c r="CD319" s="2"/>
      <c r="CE319" s="2">
        <v>1566</v>
      </c>
      <c r="CF319" s="2">
        <v>0</v>
      </c>
      <c r="CG319" s="2">
        <v>0</v>
      </c>
      <c r="CH319" s="2"/>
      <c r="CI319" s="2"/>
      <c r="CJ319" s="2"/>
      <c r="CK319" s="2"/>
      <c r="CL319" s="2"/>
      <c r="CM319" s="2">
        <v>0</v>
      </c>
      <c r="CN319" s="2" t="s">
        <v>966</v>
      </c>
      <c r="CO319" s="2">
        <v>0</v>
      </c>
      <c r="CP319" s="2">
        <f t="shared" si="300"/>
        <v>422.88</v>
      </c>
      <c r="CQ319" s="2">
        <f t="shared" si="301"/>
        <v>211.44</v>
      </c>
      <c r="CR319" s="2">
        <f>(ROUND((ROUND(((ET319)*AV319*1),2)*BB319),2)+ROUND((ROUND(((AE319-(EU319))*AV319*1),2)*BS319),2))</f>
        <v>0</v>
      </c>
      <c r="CS319" s="2">
        <f>(ROUND((ROUND(((EU319)*AV319*1),2)*BS319),2)+ROUND((ROUND(((AE319-(EU319))*AV319*1),2)*BS319),2))</f>
        <v>0</v>
      </c>
      <c r="CT319" s="2">
        <f t="shared" si="302"/>
        <v>0</v>
      </c>
      <c r="CU319" s="2">
        <f t="shared" si="303"/>
        <v>0</v>
      </c>
      <c r="CV319" s="2">
        <f t="shared" si="304"/>
        <v>0</v>
      </c>
      <c r="CW319" s="2">
        <f t="shared" si="305"/>
        <v>0</v>
      </c>
      <c r="CX319" s="2">
        <f t="shared" si="306"/>
        <v>0</v>
      </c>
      <c r="CY319" s="2">
        <f>(ROUND((((S319+ROUND((ROUND(((EU319)*AV319*1),2)*BS319),2))*AT319)/100),2)+ROUND(((ROUND((ROUND(((AE319-(EU319))*AV319*1),2)*BS319),2)*AT319)/100),2))</f>
        <v>0</v>
      </c>
      <c r="CZ319" s="2">
        <f>(ROUND((((S319+ROUND((ROUND(((EU319)*AV319*1),2)*BS319),2))*AU319)/100),2)+ROUND(((ROUND((ROUND(((AE319-(EU319))*AV319*1),2)*BS319),2)*AU319)/100),2))</f>
        <v>0</v>
      </c>
      <c r="DA319" s="2"/>
      <c r="DB319" s="2"/>
      <c r="DC319" s="2" t="s">
        <v>3</v>
      </c>
      <c r="DD319" s="2" t="s">
        <v>3</v>
      </c>
      <c r="DE319" s="2" t="s">
        <v>3</v>
      </c>
      <c r="DF319" s="2" t="s">
        <v>3</v>
      </c>
      <c r="DG319" s="2" t="s">
        <v>3</v>
      </c>
      <c r="DH319" s="2" t="s">
        <v>3</v>
      </c>
      <c r="DI319" s="2" t="s">
        <v>3</v>
      </c>
      <c r="DJ319" s="2" t="s">
        <v>3</v>
      </c>
      <c r="DK319" s="2" t="s">
        <v>3</v>
      </c>
      <c r="DL319" s="2" t="s">
        <v>3</v>
      </c>
      <c r="DM319" s="2" t="s">
        <v>3</v>
      </c>
      <c r="DN319" s="2">
        <v>0</v>
      </c>
      <c r="DO319" s="2">
        <v>0</v>
      </c>
      <c r="DP319" s="2">
        <v>1</v>
      </c>
      <c r="DQ319" s="2">
        <v>1</v>
      </c>
      <c r="DR319" s="2"/>
      <c r="DS319" s="2"/>
      <c r="DT319" s="2"/>
      <c r="DU319" s="2">
        <v>1010</v>
      </c>
      <c r="DV319" s="2" t="s">
        <v>35</v>
      </c>
      <c r="DW319" s="2" t="s">
        <v>35</v>
      </c>
      <c r="DX319" s="2">
        <v>1</v>
      </c>
      <c r="DY319" s="2"/>
      <c r="DZ319" s="2" t="s">
        <v>3</v>
      </c>
      <c r="EA319" s="2" t="s">
        <v>3</v>
      </c>
      <c r="EB319" s="2" t="s">
        <v>3</v>
      </c>
      <c r="EC319" s="2" t="s">
        <v>3</v>
      </c>
      <c r="ED319" s="2"/>
      <c r="EE319" s="2">
        <v>85635393</v>
      </c>
      <c r="EF319" s="2">
        <v>30</v>
      </c>
      <c r="EG319" s="2" t="s">
        <v>28</v>
      </c>
      <c r="EH319" s="2">
        <v>0</v>
      </c>
      <c r="EI319" s="2" t="s">
        <v>3</v>
      </c>
      <c r="EJ319" s="2">
        <v>1</v>
      </c>
      <c r="EK319" s="2">
        <v>21</v>
      </c>
      <c r="EL319" s="2" t="s">
        <v>437</v>
      </c>
      <c r="EM319" s="2" t="s">
        <v>438</v>
      </c>
      <c r="EN319" s="2"/>
      <c r="EO319" s="2" t="s">
        <v>368</v>
      </c>
      <c r="EP319" s="2"/>
      <c r="EQ319" s="2">
        <v>0</v>
      </c>
      <c r="ER319" s="2">
        <v>211.44</v>
      </c>
      <c r="ES319" s="2">
        <v>211.44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>
        <v>0</v>
      </c>
      <c r="FR319" s="2">
        <v>0</v>
      </c>
      <c r="FS319" s="2">
        <v>0</v>
      </c>
      <c r="FT319" s="2"/>
      <c r="FU319" s="2"/>
      <c r="FV319" s="2"/>
      <c r="FW319" s="2"/>
      <c r="FX319" s="2">
        <v>109</v>
      </c>
      <c r="FY319" s="2">
        <v>61</v>
      </c>
      <c r="FZ319" s="2"/>
      <c r="GA319" s="2" t="s">
        <v>3</v>
      </c>
      <c r="GB319" s="2"/>
      <c r="GC319" s="2"/>
      <c r="GD319" s="2">
        <v>1</v>
      </c>
      <c r="GE319" s="2"/>
      <c r="GF319" s="2">
        <v>-1462156554</v>
      </c>
      <c r="GG319" s="2">
        <v>2</v>
      </c>
      <c r="GH319" s="2">
        <v>1</v>
      </c>
      <c r="GI319" s="2">
        <v>-2</v>
      </c>
      <c r="GJ319" s="2">
        <v>0</v>
      </c>
      <c r="GK319" s="2">
        <v>0</v>
      </c>
      <c r="GL319" s="2">
        <f t="shared" si="307"/>
        <v>0</v>
      </c>
      <c r="GM319" s="2">
        <f t="shared" si="308"/>
        <v>422.88</v>
      </c>
      <c r="GN319" s="2">
        <f t="shared" si="309"/>
        <v>422.88</v>
      </c>
      <c r="GO319" s="2">
        <f t="shared" si="310"/>
        <v>0</v>
      </c>
      <c r="GP319" s="2">
        <f t="shared" si="311"/>
        <v>0</v>
      </c>
      <c r="GQ319" s="2"/>
      <c r="GR319" s="2">
        <v>0</v>
      </c>
      <c r="GS319" s="2">
        <v>3</v>
      </c>
      <c r="GT319" s="2">
        <v>0</v>
      </c>
      <c r="GU319" s="2" t="s">
        <v>3</v>
      </c>
      <c r="GV319" s="2">
        <f t="shared" si="312"/>
        <v>0</v>
      </c>
      <c r="GW319" s="2">
        <v>1</v>
      </c>
      <c r="GX319" s="2">
        <f t="shared" si="313"/>
        <v>0</v>
      </c>
      <c r="GY319" s="2"/>
      <c r="GZ319" s="2"/>
      <c r="HA319" s="2">
        <v>0</v>
      </c>
      <c r="HB319" s="2">
        <v>0</v>
      </c>
      <c r="HC319" s="2">
        <f t="shared" si="314"/>
        <v>0</v>
      </c>
      <c r="HD319" s="2"/>
      <c r="HE319" s="2" t="s">
        <v>3</v>
      </c>
      <c r="HF319" s="2" t="s">
        <v>3</v>
      </c>
      <c r="HG319" s="2"/>
      <c r="HH319" s="2"/>
      <c r="HI319" s="2"/>
      <c r="HJ319" s="2"/>
      <c r="HK319" s="2"/>
      <c r="HL319" s="2"/>
      <c r="HM319" s="2" t="s">
        <v>360</v>
      </c>
      <c r="HN319" s="2" t="s">
        <v>3</v>
      </c>
      <c r="HO319" s="2" t="s">
        <v>3</v>
      </c>
      <c r="HP319" s="2" t="s">
        <v>3</v>
      </c>
      <c r="HQ319" s="2" t="s">
        <v>3</v>
      </c>
      <c r="HR319" s="2"/>
      <c r="HS319" s="2">
        <v>0</v>
      </c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>
        <v>0</v>
      </c>
      <c r="IL319" s="2"/>
      <c r="IM319" s="2"/>
      <c r="IN319" s="2"/>
      <c r="IO319" s="2"/>
      <c r="IP319" s="2"/>
      <c r="IQ319" s="2"/>
      <c r="IR319" s="2"/>
      <c r="IS319" s="2"/>
      <c r="IT319" s="2"/>
      <c r="IU319" s="2"/>
    </row>
    <row r="320" spans="1:255" x14ac:dyDescent="0.25">
      <c r="A320" s="3">
        <v>18</v>
      </c>
      <c r="B320" s="3">
        <v>1</v>
      </c>
      <c r="C320" s="3">
        <v>566</v>
      </c>
      <c r="E320" s="3" t="s">
        <v>484</v>
      </c>
      <c r="F320" s="3" t="s">
        <v>485</v>
      </c>
      <c r="G320" s="3" t="s">
        <v>486</v>
      </c>
      <c r="H320" s="3" t="s">
        <v>35</v>
      </c>
      <c r="I320" s="3">
        <f>I318*J320</f>
        <v>2</v>
      </c>
      <c r="J320" s="3">
        <v>1.25</v>
      </c>
      <c r="K320" s="3">
        <v>1.25</v>
      </c>
      <c r="O320" s="3">
        <f t="shared" si="290"/>
        <v>1615.4</v>
      </c>
      <c r="P320" s="3">
        <f t="shared" si="291"/>
        <v>1615.4</v>
      </c>
      <c r="Q320" s="3">
        <f>(ROUND((ROUND(((ET320)*AV320*I320),2)*BB320),2)+ROUND((ROUND(((AE320-(EU320))*AV320*I320),2)*BS320),2))</f>
        <v>0</v>
      </c>
      <c r="R320" s="3">
        <f>(ROUND((ROUND(((EU320)*AV320*I320),2)*BS320),2)+ROUND((ROUND(((AE320-(EU320))*AV320*I320),2)*BS320),2))</f>
        <v>0</v>
      </c>
      <c r="S320" s="3">
        <f t="shared" si="292"/>
        <v>0</v>
      </c>
      <c r="T320" s="3">
        <f t="shared" si="293"/>
        <v>0</v>
      </c>
      <c r="U320" s="3">
        <f t="shared" si="294"/>
        <v>0</v>
      </c>
      <c r="V320" s="3">
        <f t="shared" si="295"/>
        <v>0</v>
      </c>
      <c r="W320" s="3">
        <f t="shared" si="296"/>
        <v>0</v>
      </c>
      <c r="X320" s="3">
        <f>(ROUND((((S320+ROUND((ROUND(((EU320)*AV320*I320),2)*BS320),2))*AT320)/100),2)+ROUND(((ROUND((ROUND(((AE320-(EU320))*AV320*I320),2)*BS320),2)*AT320)/100),2))</f>
        <v>0</v>
      </c>
      <c r="Y320" s="3">
        <f>(ROUND((((S320+ROUND((ROUND(((EU320)*AV320*I320),2)*BS320),2))*AU320)/100),2)+ROUND(((ROUND((ROUND(((AE320-(EU320))*AV320*I320),2)*BS320),2)*AU320)/100),2))</f>
        <v>0</v>
      </c>
      <c r="AA320" s="3">
        <v>86551703</v>
      </c>
      <c r="AB320" s="3">
        <f t="shared" si="297"/>
        <v>211.44</v>
      </c>
      <c r="AC320" s="3">
        <f>ROUND((ES320),6)</f>
        <v>211.44</v>
      </c>
      <c r="AD320" s="3">
        <f>ROUND((((ET320)-(EU320))+AE320),6)</f>
        <v>0</v>
      </c>
      <c r="AE320" s="3">
        <f t="shared" si="331"/>
        <v>0</v>
      </c>
      <c r="AF320" s="3">
        <f t="shared" si="331"/>
        <v>0</v>
      </c>
      <c r="AG320" s="3">
        <f t="shared" si="298"/>
        <v>0</v>
      </c>
      <c r="AH320" s="3">
        <f t="shared" si="332"/>
        <v>0</v>
      </c>
      <c r="AI320" s="3">
        <f t="shared" si="332"/>
        <v>0</v>
      </c>
      <c r="AJ320" s="3">
        <f t="shared" si="299"/>
        <v>0</v>
      </c>
      <c r="AK320" s="3">
        <v>211.44</v>
      </c>
      <c r="AL320" s="3">
        <v>211.44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109</v>
      </c>
      <c r="AU320" s="3">
        <v>61</v>
      </c>
      <c r="AV320" s="3">
        <v>1</v>
      </c>
      <c r="AW320" s="3">
        <v>1</v>
      </c>
      <c r="AZ320" s="3">
        <v>1</v>
      </c>
      <c r="BA320" s="3">
        <v>1</v>
      </c>
      <c r="BB320" s="3">
        <v>1</v>
      </c>
      <c r="BC320" s="3">
        <v>3.82</v>
      </c>
      <c r="BD320" s="3" t="s">
        <v>3</v>
      </c>
      <c r="BE320" s="3" t="s">
        <v>3</v>
      </c>
      <c r="BF320" s="3" t="s">
        <v>3</v>
      </c>
      <c r="BG320" s="3" t="s">
        <v>3</v>
      </c>
      <c r="BH320" s="3">
        <v>3</v>
      </c>
      <c r="BI320" s="3">
        <v>1</v>
      </c>
      <c r="BJ320" s="3" t="s">
        <v>487</v>
      </c>
      <c r="BM320" s="3">
        <v>21</v>
      </c>
      <c r="BN320" s="3">
        <v>0</v>
      </c>
      <c r="BO320" s="3" t="s">
        <v>485</v>
      </c>
      <c r="BP320" s="3">
        <v>1</v>
      </c>
      <c r="BQ320" s="3">
        <v>30</v>
      </c>
      <c r="BR320" s="3">
        <v>0</v>
      </c>
      <c r="BS320" s="3">
        <v>1</v>
      </c>
      <c r="BT320" s="3">
        <v>1</v>
      </c>
      <c r="BU320" s="3">
        <v>1</v>
      </c>
      <c r="BV320" s="3">
        <v>1</v>
      </c>
      <c r="BW320" s="3">
        <v>1</v>
      </c>
      <c r="BX320" s="3">
        <v>1</v>
      </c>
      <c r="BY320" s="3" t="s">
        <v>3</v>
      </c>
      <c r="BZ320" s="3">
        <v>109</v>
      </c>
      <c r="CA320" s="3">
        <v>61</v>
      </c>
      <c r="CB320" s="3" t="s">
        <v>3</v>
      </c>
      <c r="CE320" s="3">
        <v>1566</v>
      </c>
      <c r="CF320" s="3">
        <v>0</v>
      </c>
      <c r="CG320" s="3">
        <v>0</v>
      </c>
      <c r="CM320" s="3">
        <v>0</v>
      </c>
      <c r="CN320" s="3" t="s">
        <v>966</v>
      </c>
      <c r="CO320" s="3">
        <v>0</v>
      </c>
      <c r="CP320" s="3">
        <f t="shared" si="300"/>
        <v>1615.4</v>
      </c>
      <c r="CQ320" s="3">
        <f t="shared" si="301"/>
        <v>807.7</v>
      </c>
      <c r="CR320" s="3">
        <f>(ROUND((ROUND(((ET320)*AV320*1),2)*BB320),2)+ROUND((ROUND(((AE320-(EU320))*AV320*1),2)*BS320),2))</f>
        <v>0</v>
      </c>
      <c r="CS320" s="3">
        <f>(ROUND((ROUND(((EU320)*AV320*1),2)*BS320),2)+ROUND((ROUND(((AE320-(EU320))*AV320*1),2)*BS320),2))</f>
        <v>0</v>
      </c>
      <c r="CT320" s="3">
        <f t="shared" si="302"/>
        <v>0</v>
      </c>
      <c r="CU320" s="3">
        <f t="shared" si="303"/>
        <v>0</v>
      </c>
      <c r="CV320" s="3">
        <f t="shared" si="304"/>
        <v>0</v>
      </c>
      <c r="CW320" s="3">
        <f t="shared" si="305"/>
        <v>0</v>
      </c>
      <c r="CX320" s="3">
        <f t="shared" si="306"/>
        <v>0</v>
      </c>
      <c r="CY320" s="3">
        <f>(ROUND((((S320+ROUND((ROUND(((EU320)*AV320*1),2)*BS320),2))*AT320)/100),2)+ROUND(((ROUND((ROUND(((AE320-(EU320))*AV320*1),2)*BS320),2)*AT320)/100),2))</f>
        <v>0</v>
      </c>
      <c r="CZ320" s="3">
        <f>(ROUND((((S320+ROUND((ROUND(((EU320)*AV320*1),2)*BS320),2))*AU320)/100),2)+ROUND(((ROUND((ROUND(((AE320-(EU320))*AV320*1),2)*BS320),2)*AU320)/100),2))</f>
        <v>0</v>
      </c>
      <c r="DC320" s="3" t="s">
        <v>3</v>
      </c>
      <c r="DD320" s="3" t="s">
        <v>3</v>
      </c>
      <c r="DE320" s="3" t="s">
        <v>3</v>
      </c>
      <c r="DF320" s="3" t="s">
        <v>3</v>
      </c>
      <c r="DG320" s="3" t="s">
        <v>3</v>
      </c>
      <c r="DH320" s="3" t="s">
        <v>3</v>
      </c>
      <c r="DI320" s="3" t="s">
        <v>3</v>
      </c>
      <c r="DJ320" s="3" t="s">
        <v>3</v>
      </c>
      <c r="DK320" s="3" t="s">
        <v>3</v>
      </c>
      <c r="DL320" s="3" t="s">
        <v>3</v>
      </c>
      <c r="DM320" s="3" t="s">
        <v>3</v>
      </c>
      <c r="DN320" s="3">
        <v>0</v>
      </c>
      <c r="DO320" s="3">
        <v>0</v>
      </c>
      <c r="DP320" s="3">
        <v>1</v>
      </c>
      <c r="DQ320" s="3">
        <v>1</v>
      </c>
      <c r="DU320" s="3">
        <v>1010</v>
      </c>
      <c r="DV320" s="3" t="s">
        <v>35</v>
      </c>
      <c r="DW320" s="3" t="s">
        <v>35</v>
      </c>
      <c r="DX320" s="3">
        <v>1</v>
      </c>
      <c r="DZ320" s="3" t="s">
        <v>3</v>
      </c>
      <c r="EA320" s="3" t="s">
        <v>3</v>
      </c>
      <c r="EB320" s="3" t="s">
        <v>3</v>
      </c>
      <c r="EC320" s="3" t="s">
        <v>3</v>
      </c>
      <c r="EE320" s="3">
        <v>85635393</v>
      </c>
      <c r="EF320" s="3">
        <v>30</v>
      </c>
      <c r="EG320" s="3" t="s">
        <v>28</v>
      </c>
      <c r="EH320" s="3">
        <v>0</v>
      </c>
      <c r="EI320" s="3" t="s">
        <v>3</v>
      </c>
      <c r="EJ320" s="3">
        <v>1</v>
      </c>
      <c r="EK320" s="3">
        <v>21</v>
      </c>
      <c r="EL320" s="3" t="s">
        <v>437</v>
      </c>
      <c r="EM320" s="3" t="s">
        <v>438</v>
      </c>
      <c r="EO320" s="3" t="s">
        <v>368</v>
      </c>
      <c r="EQ320" s="3">
        <v>0</v>
      </c>
      <c r="ER320" s="3">
        <v>211.44</v>
      </c>
      <c r="ES320" s="3">
        <v>211.44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FQ320" s="3">
        <v>0</v>
      </c>
      <c r="FR320" s="3">
        <v>0</v>
      </c>
      <c r="FS320" s="3">
        <v>0</v>
      </c>
      <c r="FX320" s="3">
        <v>109</v>
      </c>
      <c r="FY320" s="3">
        <v>61</v>
      </c>
      <c r="GA320" s="3" t="s">
        <v>3</v>
      </c>
      <c r="GD320" s="3">
        <v>1</v>
      </c>
      <c r="GF320" s="3">
        <v>-1462156554</v>
      </c>
      <c r="GG320" s="3">
        <v>2</v>
      </c>
      <c r="GH320" s="3">
        <v>1</v>
      </c>
      <c r="GI320" s="3">
        <v>2</v>
      </c>
      <c r="GJ320" s="3">
        <v>0</v>
      </c>
      <c r="GK320" s="3">
        <v>0</v>
      </c>
      <c r="GL320" s="3">
        <f t="shared" si="307"/>
        <v>0</v>
      </c>
      <c r="GM320" s="3">
        <f t="shared" si="308"/>
        <v>1615.4</v>
      </c>
      <c r="GN320" s="3">
        <f t="shared" si="309"/>
        <v>1615.4</v>
      </c>
      <c r="GO320" s="3">
        <f t="shared" si="310"/>
        <v>0</v>
      </c>
      <c r="GP320" s="3">
        <f t="shared" si="311"/>
        <v>0</v>
      </c>
      <c r="GR320" s="3">
        <v>0</v>
      </c>
      <c r="GS320" s="3">
        <v>3</v>
      </c>
      <c r="GT320" s="3">
        <v>0</v>
      </c>
      <c r="GU320" s="3" t="s">
        <v>3</v>
      </c>
      <c r="GV320" s="3">
        <f t="shared" si="312"/>
        <v>0</v>
      </c>
      <c r="GW320" s="3">
        <v>1</v>
      </c>
      <c r="GX320" s="3">
        <f t="shared" si="313"/>
        <v>0</v>
      </c>
      <c r="HA320" s="3">
        <v>0</v>
      </c>
      <c r="HB320" s="3">
        <v>0</v>
      </c>
      <c r="HC320" s="3">
        <f t="shared" si="314"/>
        <v>0</v>
      </c>
      <c r="HE320" s="3" t="s">
        <v>3</v>
      </c>
      <c r="HF320" s="3" t="s">
        <v>3</v>
      </c>
      <c r="HM320" s="3" t="s">
        <v>360</v>
      </c>
      <c r="HN320" s="3" t="s">
        <v>3</v>
      </c>
      <c r="HO320" s="3" t="s">
        <v>3</v>
      </c>
      <c r="HP320" s="3" t="s">
        <v>3</v>
      </c>
      <c r="HQ320" s="3" t="s">
        <v>3</v>
      </c>
      <c r="HS320" s="3">
        <v>0</v>
      </c>
      <c r="IK320" s="3">
        <v>0</v>
      </c>
    </row>
    <row r="321" spans="1:255" x14ac:dyDescent="0.25">
      <c r="A321" s="2">
        <v>18</v>
      </c>
      <c r="B321" s="2">
        <v>1</v>
      </c>
      <c r="C321" s="2">
        <v>551</v>
      </c>
      <c r="D321" s="2"/>
      <c r="E321" s="2" t="s">
        <v>488</v>
      </c>
      <c r="F321" s="2" t="s">
        <v>489</v>
      </c>
      <c r="G321" s="2" t="s">
        <v>490</v>
      </c>
      <c r="H321" s="2" t="s">
        <v>454</v>
      </c>
      <c r="I321" s="2">
        <f>I317*J321</f>
        <v>160</v>
      </c>
      <c r="J321" s="2">
        <v>100</v>
      </c>
      <c r="K321" s="2">
        <v>100</v>
      </c>
      <c r="L321" s="2"/>
      <c r="M321" s="2"/>
      <c r="N321" s="2"/>
      <c r="O321" s="2">
        <f t="shared" si="290"/>
        <v>5326.4</v>
      </c>
      <c r="P321" s="2">
        <f t="shared" si="291"/>
        <v>5326.4</v>
      </c>
      <c r="Q321" s="2">
        <f>(ROUND((ROUND(((ET321)*AV321*I321),2)*BB321),2)+ROUND((ROUND(((AE321-(EU321))*AV321*I321),2)*BS321),2))</f>
        <v>0</v>
      </c>
      <c r="R321" s="2">
        <f>(ROUND((ROUND(((EU321)*AV321*I321),2)*BS321),2)+ROUND((ROUND(((AE321-(EU321))*AV321*I321),2)*BS321),2))</f>
        <v>0</v>
      </c>
      <c r="S321" s="2">
        <f t="shared" si="292"/>
        <v>0</v>
      </c>
      <c r="T321" s="2">
        <f t="shared" si="293"/>
        <v>0</v>
      </c>
      <c r="U321" s="2">
        <f t="shared" si="294"/>
        <v>0</v>
      </c>
      <c r="V321" s="2">
        <f t="shared" si="295"/>
        <v>0</v>
      </c>
      <c r="W321" s="2">
        <f t="shared" si="296"/>
        <v>0</v>
      </c>
      <c r="X321" s="2">
        <f>(ROUND((((S321+ROUND((ROUND(((EU321)*AV321*I321),2)*BS321),2))*AT321)/100),2)+ROUND(((ROUND((ROUND(((AE321-(EU321))*AV321*I321),2)*BS321),2)*AT321)/100),2))</f>
        <v>0</v>
      </c>
      <c r="Y321" s="2">
        <f>(ROUND((((S321+ROUND((ROUND(((EU321)*AV321*I321),2)*BS321),2))*AU321)/100),2)+ROUND(((ROUND((ROUND(((AE321-(EU321))*AV321*I321),2)*BS321),2)*AU321)/100),2))</f>
        <v>0</v>
      </c>
      <c r="Z321" s="2"/>
      <c r="AA321" s="2">
        <v>86551701</v>
      </c>
      <c r="AB321" s="2">
        <f t="shared" si="297"/>
        <v>33.29</v>
      </c>
      <c r="AC321" s="2">
        <f>ROUND((ES321),6)</f>
        <v>33.29</v>
      </c>
      <c r="AD321" s="2">
        <f>ROUND((((ET321)-(EU321))+AE321),6)</f>
        <v>0</v>
      </c>
      <c r="AE321" s="2">
        <f t="shared" si="331"/>
        <v>0</v>
      </c>
      <c r="AF321" s="2">
        <f t="shared" si="331"/>
        <v>0</v>
      </c>
      <c r="AG321" s="2">
        <f t="shared" si="298"/>
        <v>0</v>
      </c>
      <c r="AH321" s="2">
        <f t="shared" si="332"/>
        <v>0</v>
      </c>
      <c r="AI321" s="2">
        <f t="shared" si="332"/>
        <v>0</v>
      </c>
      <c r="AJ321" s="2">
        <f t="shared" si="299"/>
        <v>0</v>
      </c>
      <c r="AK321" s="2">
        <v>33.29</v>
      </c>
      <c r="AL321" s="2">
        <v>33.29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109</v>
      </c>
      <c r="AU321" s="2">
        <v>61</v>
      </c>
      <c r="AV321" s="2">
        <v>1</v>
      </c>
      <c r="AW321" s="2">
        <v>1</v>
      </c>
      <c r="AX321" s="2"/>
      <c r="AY321" s="2"/>
      <c r="AZ321" s="2">
        <v>1</v>
      </c>
      <c r="BA321" s="2">
        <v>1</v>
      </c>
      <c r="BB321" s="2">
        <v>1</v>
      </c>
      <c r="BC321" s="2">
        <v>1</v>
      </c>
      <c r="BD321" s="2" t="s">
        <v>3</v>
      </c>
      <c r="BE321" s="2" t="s">
        <v>3</v>
      </c>
      <c r="BF321" s="2" t="s">
        <v>3</v>
      </c>
      <c r="BG321" s="2" t="s">
        <v>3</v>
      </c>
      <c r="BH321" s="2">
        <v>3</v>
      </c>
      <c r="BI321" s="2">
        <v>1</v>
      </c>
      <c r="BJ321" s="2" t="s">
        <v>491</v>
      </c>
      <c r="BK321" s="2"/>
      <c r="BL321" s="2"/>
      <c r="BM321" s="2">
        <v>21</v>
      </c>
      <c r="BN321" s="2">
        <v>0</v>
      </c>
      <c r="BO321" s="2" t="s">
        <v>3</v>
      </c>
      <c r="BP321" s="2">
        <v>0</v>
      </c>
      <c r="BQ321" s="2">
        <v>30</v>
      </c>
      <c r="BR321" s="2">
        <v>0</v>
      </c>
      <c r="BS321" s="2">
        <v>1</v>
      </c>
      <c r="BT321" s="2">
        <v>1</v>
      </c>
      <c r="BU321" s="2">
        <v>1</v>
      </c>
      <c r="BV321" s="2">
        <v>1</v>
      </c>
      <c r="BW321" s="2">
        <v>1</v>
      </c>
      <c r="BX321" s="2">
        <v>1</v>
      </c>
      <c r="BY321" s="2" t="s">
        <v>3</v>
      </c>
      <c r="BZ321" s="2">
        <v>109</v>
      </c>
      <c r="CA321" s="2">
        <v>61</v>
      </c>
      <c r="CB321" s="2" t="s">
        <v>3</v>
      </c>
      <c r="CC321" s="2"/>
      <c r="CD321" s="2"/>
      <c r="CE321" s="2">
        <v>1566</v>
      </c>
      <c r="CF321" s="2">
        <v>0</v>
      </c>
      <c r="CG321" s="2">
        <v>0</v>
      </c>
      <c r="CH321" s="2"/>
      <c r="CI321" s="2"/>
      <c r="CJ321" s="2"/>
      <c r="CK321" s="2"/>
      <c r="CL321" s="2"/>
      <c r="CM321" s="2">
        <v>0</v>
      </c>
      <c r="CN321" s="2" t="s">
        <v>966</v>
      </c>
      <c r="CO321" s="2">
        <v>0</v>
      </c>
      <c r="CP321" s="2">
        <f t="shared" si="300"/>
        <v>5326.4</v>
      </c>
      <c r="CQ321" s="2">
        <f t="shared" si="301"/>
        <v>33.29</v>
      </c>
      <c r="CR321" s="2">
        <f>(ROUND((ROUND(((ET321)*AV321*1),2)*BB321),2)+ROUND((ROUND(((AE321-(EU321))*AV321*1),2)*BS321),2))</f>
        <v>0</v>
      </c>
      <c r="CS321" s="2">
        <f>(ROUND((ROUND(((EU321)*AV321*1),2)*BS321),2)+ROUND((ROUND(((AE321-(EU321))*AV321*1),2)*BS321),2))</f>
        <v>0</v>
      </c>
      <c r="CT321" s="2">
        <f t="shared" si="302"/>
        <v>0</v>
      </c>
      <c r="CU321" s="2">
        <f t="shared" si="303"/>
        <v>0</v>
      </c>
      <c r="CV321" s="2">
        <f t="shared" si="304"/>
        <v>0</v>
      </c>
      <c r="CW321" s="2">
        <f t="shared" si="305"/>
        <v>0</v>
      </c>
      <c r="CX321" s="2">
        <f t="shared" si="306"/>
        <v>0</v>
      </c>
      <c r="CY321" s="2">
        <f>(ROUND((((S321+ROUND((ROUND(((EU321)*AV321*1),2)*BS321),2))*AT321)/100),2)+ROUND(((ROUND((ROUND(((AE321-(EU321))*AV321*1),2)*BS321),2)*AT321)/100),2))</f>
        <v>0</v>
      </c>
      <c r="CZ321" s="2">
        <f>(ROUND((((S321+ROUND((ROUND(((EU321)*AV321*1),2)*BS321),2))*AU321)/100),2)+ROUND(((ROUND((ROUND(((AE321-(EU321))*AV321*1),2)*BS321),2)*AU321)/100),2))</f>
        <v>0</v>
      </c>
      <c r="DA321" s="2"/>
      <c r="DB321" s="2"/>
      <c r="DC321" s="2" t="s">
        <v>3</v>
      </c>
      <c r="DD321" s="2" t="s">
        <v>3</v>
      </c>
      <c r="DE321" s="2" t="s">
        <v>3</v>
      </c>
      <c r="DF321" s="2" t="s">
        <v>3</v>
      </c>
      <c r="DG321" s="2" t="s">
        <v>3</v>
      </c>
      <c r="DH321" s="2" t="s">
        <v>3</v>
      </c>
      <c r="DI321" s="2" t="s">
        <v>3</v>
      </c>
      <c r="DJ321" s="2" t="s">
        <v>3</v>
      </c>
      <c r="DK321" s="2" t="s">
        <v>3</v>
      </c>
      <c r="DL321" s="2" t="s">
        <v>3</v>
      </c>
      <c r="DM321" s="2" t="s">
        <v>3</v>
      </c>
      <c r="DN321" s="2">
        <v>0</v>
      </c>
      <c r="DO321" s="2">
        <v>0</v>
      </c>
      <c r="DP321" s="2">
        <v>1</v>
      </c>
      <c r="DQ321" s="2">
        <v>1</v>
      </c>
      <c r="DR321" s="2"/>
      <c r="DS321" s="2"/>
      <c r="DT321" s="2"/>
      <c r="DU321" s="2">
        <v>1003</v>
      </c>
      <c r="DV321" s="2" t="s">
        <v>454</v>
      </c>
      <c r="DW321" s="2" t="s">
        <v>454</v>
      </c>
      <c r="DX321" s="2">
        <v>1</v>
      </c>
      <c r="DY321" s="2"/>
      <c r="DZ321" s="2" t="s">
        <v>3</v>
      </c>
      <c r="EA321" s="2" t="s">
        <v>3</v>
      </c>
      <c r="EB321" s="2" t="s">
        <v>3</v>
      </c>
      <c r="EC321" s="2" t="s">
        <v>3</v>
      </c>
      <c r="ED321" s="2"/>
      <c r="EE321" s="2">
        <v>85635393</v>
      </c>
      <c r="EF321" s="2">
        <v>30</v>
      </c>
      <c r="EG321" s="2" t="s">
        <v>28</v>
      </c>
      <c r="EH321" s="2">
        <v>0</v>
      </c>
      <c r="EI321" s="2" t="s">
        <v>3</v>
      </c>
      <c r="EJ321" s="2">
        <v>1</v>
      </c>
      <c r="EK321" s="2">
        <v>21</v>
      </c>
      <c r="EL321" s="2" t="s">
        <v>437</v>
      </c>
      <c r="EM321" s="2" t="s">
        <v>438</v>
      </c>
      <c r="EN321" s="2"/>
      <c r="EO321" s="2" t="s">
        <v>368</v>
      </c>
      <c r="EP321" s="2"/>
      <c r="EQ321" s="2">
        <v>0</v>
      </c>
      <c r="ER321" s="2">
        <v>33.29</v>
      </c>
      <c r="ES321" s="2">
        <v>33.29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>
        <v>0</v>
      </c>
      <c r="FR321" s="2">
        <v>0</v>
      </c>
      <c r="FS321" s="2">
        <v>0</v>
      </c>
      <c r="FT321" s="2"/>
      <c r="FU321" s="2"/>
      <c r="FV321" s="2"/>
      <c r="FW321" s="2"/>
      <c r="FX321" s="2">
        <v>109</v>
      </c>
      <c r="FY321" s="2">
        <v>61</v>
      </c>
      <c r="FZ321" s="2"/>
      <c r="GA321" s="2" t="s">
        <v>3</v>
      </c>
      <c r="GB321" s="2"/>
      <c r="GC321" s="2"/>
      <c r="GD321" s="2">
        <v>1</v>
      </c>
      <c r="GE321" s="2"/>
      <c r="GF321" s="2">
        <v>-1072589213</v>
      </c>
      <c r="GG321" s="2">
        <v>2</v>
      </c>
      <c r="GH321" s="2">
        <v>1</v>
      </c>
      <c r="GI321" s="2">
        <v>-2</v>
      </c>
      <c r="GJ321" s="2">
        <v>0</v>
      </c>
      <c r="GK321" s="2">
        <v>0</v>
      </c>
      <c r="GL321" s="2">
        <f t="shared" si="307"/>
        <v>0</v>
      </c>
      <c r="GM321" s="2">
        <f t="shared" si="308"/>
        <v>5326.4</v>
      </c>
      <c r="GN321" s="2">
        <f t="shared" si="309"/>
        <v>5326.4</v>
      </c>
      <c r="GO321" s="2">
        <f t="shared" si="310"/>
        <v>0</v>
      </c>
      <c r="GP321" s="2">
        <f t="shared" si="311"/>
        <v>0</v>
      </c>
      <c r="GQ321" s="2"/>
      <c r="GR321" s="2">
        <v>0</v>
      </c>
      <c r="GS321" s="2">
        <v>3</v>
      </c>
      <c r="GT321" s="2">
        <v>0</v>
      </c>
      <c r="GU321" s="2" t="s">
        <v>3</v>
      </c>
      <c r="GV321" s="2">
        <f t="shared" si="312"/>
        <v>0</v>
      </c>
      <c r="GW321" s="2">
        <v>1</v>
      </c>
      <c r="GX321" s="2">
        <f t="shared" si="313"/>
        <v>0</v>
      </c>
      <c r="GY321" s="2"/>
      <c r="GZ321" s="2"/>
      <c r="HA321" s="2">
        <v>0</v>
      </c>
      <c r="HB321" s="2">
        <v>0</v>
      </c>
      <c r="HC321" s="2">
        <f t="shared" si="314"/>
        <v>0</v>
      </c>
      <c r="HD321" s="2"/>
      <c r="HE321" s="2" t="s">
        <v>3</v>
      </c>
      <c r="HF321" s="2" t="s">
        <v>3</v>
      </c>
      <c r="HG321" s="2"/>
      <c r="HH321" s="2"/>
      <c r="HI321" s="2"/>
      <c r="HJ321" s="2"/>
      <c r="HK321" s="2"/>
      <c r="HL321" s="2"/>
      <c r="HM321" s="2" t="s">
        <v>360</v>
      </c>
      <c r="HN321" s="2" t="s">
        <v>3</v>
      </c>
      <c r="HO321" s="2" t="s">
        <v>3</v>
      </c>
      <c r="HP321" s="2" t="s">
        <v>3</v>
      </c>
      <c r="HQ321" s="2" t="s">
        <v>3</v>
      </c>
      <c r="HR321" s="2"/>
      <c r="HS321" s="2">
        <v>0</v>
      </c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>
        <v>0</v>
      </c>
      <c r="IL321" s="2"/>
      <c r="IM321" s="2"/>
      <c r="IN321" s="2"/>
      <c r="IO321" s="2"/>
      <c r="IP321" s="2"/>
      <c r="IQ321" s="2"/>
      <c r="IR321" s="2"/>
      <c r="IS321" s="2"/>
      <c r="IT321" s="2"/>
      <c r="IU321" s="2"/>
    </row>
    <row r="322" spans="1:255" x14ac:dyDescent="0.25">
      <c r="A322" s="3">
        <v>18</v>
      </c>
      <c r="B322" s="3">
        <v>1</v>
      </c>
      <c r="C322" s="3">
        <v>565</v>
      </c>
      <c r="E322" s="3" t="s">
        <v>488</v>
      </c>
      <c r="F322" s="3" t="s">
        <v>489</v>
      </c>
      <c r="G322" s="3" t="s">
        <v>490</v>
      </c>
      <c r="H322" s="3" t="s">
        <v>454</v>
      </c>
      <c r="I322" s="3">
        <f>I318*J322</f>
        <v>160</v>
      </c>
      <c r="J322" s="3">
        <v>100</v>
      </c>
      <c r="K322" s="3">
        <v>100</v>
      </c>
      <c r="O322" s="3">
        <f t="shared" si="290"/>
        <v>87832.34</v>
      </c>
      <c r="P322" s="3">
        <f t="shared" si="291"/>
        <v>87832.34</v>
      </c>
      <c r="Q322" s="3">
        <f>(ROUND((ROUND(((ET322)*AV322*I322),2)*BB322),2)+ROUND((ROUND(((AE322-(EU322))*AV322*I322),2)*BS322),2))</f>
        <v>0</v>
      </c>
      <c r="R322" s="3">
        <f>(ROUND((ROUND(((EU322)*AV322*I322),2)*BS322),2)+ROUND((ROUND(((AE322-(EU322))*AV322*I322),2)*BS322),2))</f>
        <v>0</v>
      </c>
      <c r="S322" s="3">
        <f t="shared" si="292"/>
        <v>0</v>
      </c>
      <c r="T322" s="3">
        <f t="shared" si="293"/>
        <v>0</v>
      </c>
      <c r="U322" s="3">
        <f t="shared" si="294"/>
        <v>0</v>
      </c>
      <c r="V322" s="3">
        <f t="shared" si="295"/>
        <v>0</v>
      </c>
      <c r="W322" s="3">
        <f t="shared" si="296"/>
        <v>0</v>
      </c>
      <c r="X322" s="3">
        <f>(ROUND((((S322+ROUND((ROUND(((EU322)*AV322*I322),2)*BS322),2))*AT322)/100),2)+ROUND(((ROUND((ROUND(((AE322-(EU322))*AV322*I322),2)*BS322),2)*AT322)/100),2))</f>
        <v>0</v>
      </c>
      <c r="Y322" s="3">
        <f>(ROUND((((S322+ROUND((ROUND(((EU322)*AV322*I322),2)*BS322),2))*AU322)/100),2)+ROUND(((ROUND((ROUND(((AE322-(EU322))*AV322*I322),2)*BS322),2)*AU322)/100),2))</f>
        <v>0</v>
      </c>
      <c r="AA322" s="3">
        <v>86551703</v>
      </c>
      <c r="AB322" s="3">
        <f t="shared" si="297"/>
        <v>33.29</v>
      </c>
      <c r="AC322" s="3">
        <f>ROUND((ES322),6)</f>
        <v>33.29</v>
      </c>
      <c r="AD322" s="3">
        <f>ROUND((((ET322)-(EU322))+AE322),6)</f>
        <v>0</v>
      </c>
      <c r="AE322" s="3">
        <f t="shared" si="331"/>
        <v>0</v>
      </c>
      <c r="AF322" s="3">
        <f t="shared" si="331"/>
        <v>0</v>
      </c>
      <c r="AG322" s="3">
        <f t="shared" si="298"/>
        <v>0</v>
      </c>
      <c r="AH322" s="3">
        <f t="shared" si="332"/>
        <v>0</v>
      </c>
      <c r="AI322" s="3">
        <f t="shared" si="332"/>
        <v>0</v>
      </c>
      <c r="AJ322" s="3">
        <f t="shared" si="299"/>
        <v>0</v>
      </c>
      <c r="AK322" s="3">
        <v>33.29</v>
      </c>
      <c r="AL322" s="3">
        <v>33.29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109</v>
      </c>
      <c r="AU322" s="3">
        <v>61</v>
      </c>
      <c r="AV322" s="3">
        <v>1</v>
      </c>
      <c r="AW322" s="3">
        <v>1</v>
      </c>
      <c r="AZ322" s="3">
        <v>1</v>
      </c>
      <c r="BA322" s="3">
        <v>1</v>
      </c>
      <c r="BB322" s="3">
        <v>1</v>
      </c>
      <c r="BC322" s="3">
        <v>16.489999999999998</v>
      </c>
      <c r="BD322" s="3" t="s">
        <v>3</v>
      </c>
      <c r="BE322" s="3" t="s">
        <v>3</v>
      </c>
      <c r="BF322" s="3" t="s">
        <v>3</v>
      </c>
      <c r="BG322" s="3" t="s">
        <v>3</v>
      </c>
      <c r="BH322" s="3">
        <v>3</v>
      </c>
      <c r="BI322" s="3">
        <v>1</v>
      </c>
      <c r="BJ322" s="3" t="s">
        <v>491</v>
      </c>
      <c r="BM322" s="3">
        <v>21</v>
      </c>
      <c r="BN322" s="3">
        <v>0</v>
      </c>
      <c r="BO322" s="3" t="s">
        <v>489</v>
      </c>
      <c r="BP322" s="3">
        <v>1</v>
      </c>
      <c r="BQ322" s="3">
        <v>30</v>
      </c>
      <c r="BR322" s="3">
        <v>0</v>
      </c>
      <c r="BS322" s="3">
        <v>1</v>
      </c>
      <c r="BT322" s="3">
        <v>1</v>
      </c>
      <c r="BU322" s="3">
        <v>1</v>
      </c>
      <c r="BV322" s="3">
        <v>1</v>
      </c>
      <c r="BW322" s="3">
        <v>1</v>
      </c>
      <c r="BX322" s="3">
        <v>1</v>
      </c>
      <c r="BY322" s="3" t="s">
        <v>3</v>
      </c>
      <c r="BZ322" s="3">
        <v>109</v>
      </c>
      <c r="CA322" s="3">
        <v>61</v>
      </c>
      <c r="CB322" s="3" t="s">
        <v>3</v>
      </c>
      <c r="CE322" s="3">
        <v>1566</v>
      </c>
      <c r="CF322" s="3">
        <v>0</v>
      </c>
      <c r="CG322" s="3">
        <v>0</v>
      </c>
      <c r="CM322" s="3">
        <v>0</v>
      </c>
      <c r="CN322" s="3" t="s">
        <v>966</v>
      </c>
      <c r="CO322" s="3">
        <v>0</v>
      </c>
      <c r="CP322" s="3">
        <f t="shared" si="300"/>
        <v>87832.34</v>
      </c>
      <c r="CQ322" s="3">
        <f t="shared" si="301"/>
        <v>548.95000000000005</v>
      </c>
      <c r="CR322" s="3">
        <f>(ROUND((ROUND(((ET322)*AV322*1),2)*BB322),2)+ROUND((ROUND(((AE322-(EU322))*AV322*1),2)*BS322),2))</f>
        <v>0</v>
      </c>
      <c r="CS322" s="3">
        <f>(ROUND((ROUND(((EU322)*AV322*1),2)*BS322),2)+ROUND((ROUND(((AE322-(EU322))*AV322*1),2)*BS322),2))</f>
        <v>0</v>
      </c>
      <c r="CT322" s="3">
        <f t="shared" si="302"/>
        <v>0</v>
      </c>
      <c r="CU322" s="3">
        <f t="shared" si="303"/>
        <v>0</v>
      </c>
      <c r="CV322" s="3">
        <f t="shared" si="304"/>
        <v>0</v>
      </c>
      <c r="CW322" s="3">
        <f t="shared" si="305"/>
        <v>0</v>
      </c>
      <c r="CX322" s="3">
        <f t="shared" si="306"/>
        <v>0</v>
      </c>
      <c r="CY322" s="3">
        <f>(ROUND((((S322+ROUND((ROUND(((EU322)*AV322*1),2)*BS322),2))*AT322)/100),2)+ROUND(((ROUND((ROUND(((AE322-(EU322))*AV322*1),2)*BS322),2)*AT322)/100),2))</f>
        <v>0</v>
      </c>
      <c r="CZ322" s="3">
        <f>(ROUND((((S322+ROUND((ROUND(((EU322)*AV322*1),2)*BS322),2))*AU322)/100),2)+ROUND(((ROUND((ROUND(((AE322-(EU322))*AV322*1),2)*BS322),2)*AU322)/100),2))</f>
        <v>0</v>
      </c>
      <c r="DC322" s="3" t="s">
        <v>3</v>
      </c>
      <c r="DD322" s="3" t="s">
        <v>3</v>
      </c>
      <c r="DE322" s="3" t="s">
        <v>3</v>
      </c>
      <c r="DF322" s="3" t="s">
        <v>3</v>
      </c>
      <c r="DG322" s="3" t="s">
        <v>3</v>
      </c>
      <c r="DH322" s="3" t="s">
        <v>3</v>
      </c>
      <c r="DI322" s="3" t="s">
        <v>3</v>
      </c>
      <c r="DJ322" s="3" t="s">
        <v>3</v>
      </c>
      <c r="DK322" s="3" t="s">
        <v>3</v>
      </c>
      <c r="DL322" s="3" t="s">
        <v>3</v>
      </c>
      <c r="DM322" s="3" t="s">
        <v>3</v>
      </c>
      <c r="DN322" s="3">
        <v>0</v>
      </c>
      <c r="DO322" s="3">
        <v>0</v>
      </c>
      <c r="DP322" s="3">
        <v>1</v>
      </c>
      <c r="DQ322" s="3">
        <v>1</v>
      </c>
      <c r="DU322" s="3">
        <v>1003</v>
      </c>
      <c r="DV322" s="3" t="s">
        <v>454</v>
      </c>
      <c r="DW322" s="3" t="s">
        <v>454</v>
      </c>
      <c r="DX322" s="3">
        <v>1</v>
      </c>
      <c r="DZ322" s="3" t="s">
        <v>3</v>
      </c>
      <c r="EA322" s="3" t="s">
        <v>3</v>
      </c>
      <c r="EB322" s="3" t="s">
        <v>3</v>
      </c>
      <c r="EC322" s="3" t="s">
        <v>3</v>
      </c>
      <c r="EE322" s="3">
        <v>85635393</v>
      </c>
      <c r="EF322" s="3">
        <v>30</v>
      </c>
      <c r="EG322" s="3" t="s">
        <v>28</v>
      </c>
      <c r="EH322" s="3">
        <v>0</v>
      </c>
      <c r="EI322" s="3" t="s">
        <v>3</v>
      </c>
      <c r="EJ322" s="3">
        <v>1</v>
      </c>
      <c r="EK322" s="3">
        <v>21</v>
      </c>
      <c r="EL322" s="3" t="s">
        <v>437</v>
      </c>
      <c r="EM322" s="3" t="s">
        <v>438</v>
      </c>
      <c r="EO322" s="3" t="s">
        <v>368</v>
      </c>
      <c r="EQ322" s="3">
        <v>0</v>
      </c>
      <c r="ER322" s="3">
        <v>33.29</v>
      </c>
      <c r="ES322" s="3">
        <v>33.29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FQ322" s="3">
        <v>0</v>
      </c>
      <c r="FR322" s="3">
        <v>0</v>
      </c>
      <c r="FS322" s="3">
        <v>0</v>
      </c>
      <c r="FX322" s="3">
        <v>109</v>
      </c>
      <c r="FY322" s="3">
        <v>61</v>
      </c>
      <c r="GA322" s="3" t="s">
        <v>3</v>
      </c>
      <c r="GD322" s="3">
        <v>1</v>
      </c>
      <c r="GF322" s="3">
        <v>-1072589213</v>
      </c>
      <c r="GG322" s="3">
        <v>2</v>
      </c>
      <c r="GH322" s="3">
        <v>1</v>
      </c>
      <c r="GI322" s="3">
        <v>2</v>
      </c>
      <c r="GJ322" s="3">
        <v>0</v>
      </c>
      <c r="GK322" s="3">
        <v>0</v>
      </c>
      <c r="GL322" s="3">
        <f t="shared" si="307"/>
        <v>0</v>
      </c>
      <c r="GM322" s="3">
        <f t="shared" si="308"/>
        <v>87832.34</v>
      </c>
      <c r="GN322" s="3">
        <f t="shared" si="309"/>
        <v>87832.34</v>
      </c>
      <c r="GO322" s="3">
        <f t="shared" si="310"/>
        <v>0</v>
      </c>
      <c r="GP322" s="3">
        <f t="shared" si="311"/>
        <v>0</v>
      </c>
      <c r="GR322" s="3">
        <v>0</v>
      </c>
      <c r="GS322" s="3">
        <v>3</v>
      </c>
      <c r="GT322" s="3">
        <v>0</v>
      </c>
      <c r="GU322" s="3" t="s">
        <v>3</v>
      </c>
      <c r="GV322" s="3">
        <f t="shared" si="312"/>
        <v>0</v>
      </c>
      <c r="GW322" s="3">
        <v>1</v>
      </c>
      <c r="GX322" s="3">
        <f t="shared" si="313"/>
        <v>0</v>
      </c>
      <c r="HA322" s="3">
        <v>0</v>
      </c>
      <c r="HB322" s="3">
        <v>0</v>
      </c>
      <c r="HC322" s="3">
        <f t="shared" si="314"/>
        <v>0</v>
      </c>
      <c r="HE322" s="3" t="s">
        <v>3</v>
      </c>
      <c r="HF322" s="3" t="s">
        <v>3</v>
      </c>
      <c r="HM322" s="3" t="s">
        <v>360</v>
      </c>
      <c r="HN322" s="3" t="s">
        <v>3</v>
      </c>
      <c r="HO322" s="3" t="s">
        <v>3</v>
      </c>
      <c r="HP322" s="3" t="s">
        <v>3</v>
      </c>
      <c r="HQ322" s="3" t="s">
        <v>3</v>
      </c>
      <c r="HS322" s="3">
        <v>0</v>
      </c>
      <c r="IK322" s="3">
        <v>0</v>
      </c>
    </row>
    <row r="323" spans="1:255" x14ac:dyDescent="0.25">
      <c r="A323" s="2">
        <v>17</v>
      </c>
      <c r="B323" s="2">
        <v>1</v>
      </c>
      <c r="C323" s="2">
        <f>ROW(SmtRes!A579)</f>
        <v>579</v>
      </c>
      <c r="D323" s="2">
        <f>ROW(EtalonRes!A417)</f>
        <v>417</v>
      </c>
      <c r="E323" s="2" t="s">
        <v>492</v>
      </c>
      <c r="F323" s="2" t="s">
        <v>493</v>
      </c>
      <c r="G323" s="2" t="s">
        <v>494</v>
      </c>
      <c r="H323" s="2" t="s">
        <v>435</v>
      </c>
      <c r="I323" s="2">
        <f>ROUND((130)/100,9)</f>
        <v>1.3</v>
      </c>
      <c r="J323" s="2">
        <v>0</v>
      </c>
      <c r="K323" s="2">
        <f>ROUND((130)/100,9)</f>
        <v>1.3</v>
      </c>
      <c r="L323" s="2"/>
      <c r="M323" s="2"/>
      <c r="N323" s="2"/>
      <c r="O323" s="2">
        <f t="shared" si="290"/>
        <v>842.75</v>
      </c>
      <c r="P323" s="2">
        <f t="shared" si="291"/>
        <v>45.4</v>
      </c>
      <c r="Q323" s="2">
        <f>(ROUND((ROUND(((((ET323*1.25)*1.2))*AV323*I323),2)*BB323),2)+ROUND((ROUND(((AE323-(((EU323*1.25)*1.2)))*AV323*I323),2)*BS323),2))</f>
        <v>87.28</v>
      </c>
      <c r="R323" s="2">
        <f>(ROUND((ROUND(((((EU323*1.25)*1.2))*AV323*I323),2)*BS323),2)+ROUND((ROUND(((AE323-(((EU323*1.25)*1.2)))*AV323*I323),2)*BS323),2))</f>
        <v>11.65</v>
      </c>
      <c r="S323" s="2">
        <f t="shared" si="292"/>
        <v>710.07</v>
      </c>
      <c r="T323" s="2">
        <f t="shared" si="293"/>
        <v>0</v>
      </c>
      <c r="U323" s="2">
        <f t="shared" si="294"/>
        <v>56.85168059999998</v>
      </c>
      <c r="V323" s="2">
        <f t="shared" si="295"/>
        <v>0</v>
      </c>
      <c r="W323" s="2">
        <f t="shared" si="296"/>
        <v>0</v>
      </c>
      <c r="X323" s="2">
        <f>(ROUND((((S323+ROUND((ROUND(((((EU323*1.25)*1.2))*AV323*I323),2)*BS323),2))*AT323)/100),2)+ROUND(((ROUND((ROUND(((AE323-(((EU323*1.25)*1.2)))*AV323*I323),2)*BS323),2)*AT323)/100),2))</f>
        <v>786.67</v>
      </c>
      <c r="Y323" s="2">
        <f>(ROUND((((S323+ROUND((ROUND(((((EU323*1.25)*1.2))*AV323*I323),2)*BS323),2))*AU323)/100),2)+ROUND(((ROUND((ROUND(((AE323-(((EU323*1.25)*1.2)))*AV323*I323),2)*BS323),2)*AU323)/100),2))</f>
        <v>440.25</v>
      </c>
      <c r="Z323" s="2"/>
      <c r="AA323" s="2">
        <v>86551701</v>
      </c>
      <c r="AB323" s="2">
        <f t="shared" si="297"/>
        <v>609.75599999999997</v>
      </c>
      <c r="AC323" s="2">
        <f>ROUND((((ES323*1)*1)),6)</f>
        <v>34.92</v>
      </c>
      <c r="AD323" s="2">
        <f>ROUND((((((ET323*1.25)*1.2))-(((EU323*1.25)*1.2)))+AE323),6)</f>
        <v>62.924999999999997</v>
      </c>
      <c r="AE323" s="2">
        <f>ROUND((((EU323*1.25)*1.2)),6)</f>
        <v>8.4</v>
      </c>
      <c r="AF323" s="2">
        <f>ROUND((((EV323*1.15)*1.2)),6)</f>
        <v>511.911</v>
      </c>
      <c r="AG323" s="2">
        <f t="shared" si="298"/>
        <v>0</v>
      </c>
      <c r="AH323" s="2">
        <f>(((EW323*1.15)*1.2))</f>
        <v>40.98599999999999</v>
      </c>
      <c r="AI323" s="2">
        <f>(((EX323*1.25)*1.2))</f>
        <v>0</v>
      </c>
      <c r="AJ323" s="2">
        <f t="shared" si="299"/>
        <v>0</v>
      </c>
      <c r="AK323" s="2">
        <v>447.82</v>
      </c>
      <c r="AL323" s="2">
        <v>34.92</v>
      </c>
      <c r="AM323" s="2">
        <v>41.95</v>
      </c>
      <c r="AN323" s="2">
        <v>5.6</v>
      </c>
      <c r="AO323" s="2">
        <v>370.95</v>
      </c>
      <c r="AP323" s="2">
        <v>0</v>
      </c>
      <c r="AQ323" s="2">
        <v>29.7</v>
      </c>
      <c r="AR323" s="2">
        <v>0</v>
      </c>
      <c r="AS323" s="2">
        <v>0</v>
      </c>
      <c r="AT323" s="2">
        <v>109</v>
      </c>
      <c r="AU323" s="2">
        <v>61</v>
      </c>
      <c r="AV323" s="2">
        <v>1.0669999999999999</v>
      </c>
      <c r="AW323" s="2">
        <v>1</v>
      </c>
      <c r="AX323" s="2"/>
      <c r="AY323" s="2"/>
      <c r="AZ323" s="2">
        <v>1</v>
      </c>
      <c r="BA323" s="2">
        <v>1</v>
      </c>
      <c r="BB323" s="2">
        <v>1</v>
      </c>
      <c r="BC323" s="2">
        <v>1</v>
      </c>
      <c r="BD323" s="2" t="s">
        <v>3</v>
      </c>
      <c r="BE323" s="2" t="s">
        <v>3</v>
      </c>
      <c r="BF323" s="2" t="s">
        <v>3</v>
      </c>
      <c r="BG323" s="2" t="s">
        <v>3</v>
      </c>
      <c r="BH323" s="2">
        <v>0</v>
      </c>
      <c r="BI323" s="2">
        <v>1</v>
      </c>
      <c r="BJ323" s="2" t="s">
        <v>495</v>
      </c>
      <c r="BK323" s="2"/>
      <c r="BL323" s="2"/>
      <c r="BM323" s="2">
        <v>21</v>
      </c>
      <c r="BN323" s="2">
        <v>0</v>
      </c>
      <c r="BO323" s="2" t="s">
        <v>493</v>
      </c>
      <c r="BP323" s="2">
        <v>1</v>
      </c>
      <c r="BQ323" s="2">
        <v>30</v>
      </c>
      <c r="BR323" s="2">
        <v>0</v>
      </c>
      <c r="BS323" s="2">
        <v>1</v>
      </c>
      <c r="BT323" s="2">
        <v>1</v>
      </c>
      <c r="BU323" s="2">
        <v>1</v>
      </c>
      <c r="BV323" s="2">
        <v>1</v>
      </c>
      <c r="BW323" s="2">
        <v>1</v>
      </c>
      <c r="BX323" s="2">
        <v>1</v>
      </c>
      <c r="BY323" s="2" t="s">
        <v>3</v>
      </c>
      <c r="BZ323" s="2">
        <v>109</v>
      </c>
      <c r="CA323" s="2">
        <v>61</v>
      </c>
      <c r="CB323" s="2" t="s">
        <v>3</v>
      </c>
      <c r="CC323" s="2"/>
      <c r="CD323" s="2"/>
      <c r="CE323" s="2">
        <v>1566</v>
      </c>
      <c r="CF323" s="2">
        <v>0</v>
      </c>
      <c r="CG323" s="2">
        <v>0</v>
      </c>
      <c r="CH323" s="2"/>
      <c r="CI323" s="2"/>
      <c r="CJ323" s="2"/>
      <c r="CK323" s="2"/>
      <c r="CL323" s="2"/>
      <c r="CM323" s="2">
        <v>0</v>
      </c>
      <c r="CN323" s="2" t="s">
        <v>965</v>
      </c>
      <c r="CO323" s="2">
        <v>0</v>
      </c>
      <c r="CP323" s="2">
        <f t="shared" si="300"/>
        <v>842.75</v>
      </c>
      <c r="CQ323" s="2">
        <f t="shared" si="301"/>
        <v>34.92</v>
      </c>
      <c r="CR323" s="2">
        <f>(ROUND((ROUND(((((ET323*1.25)*1.2))*AV323*1),2)*BB323),2)+ROUND((ROUND(((AE323-(((EU323*1.25)*1.2)))*AV323*1),2)*BS323),2))</f>
        <v>67.14</v>
      </c>
      <c r="CS323" s="2">
        <f>(ROUND((ROUND(((((EU323*1.25)*1.2))*AV323*1),2)*BS323),2)+ROUND((ROUND(((AE323-(((EU323*1.25)*1.2)))*AV323*1),2)*BS323),2))</f>
        <v>8.9600000000000009</v>
      </c>
      <c r="CT323" s="2">
        <f t="shared" si="302"/>
        <v>546.21</v>
      </c>
      <c r="CU323" s="2">
        <f t="shared" si="303"/>
        <v>0</v>
      </c>
      <c r="CV323" s="2">
        <f t="shared" si="304"/>
        <v>43.732061999999985</v>
      </c>
      <c r="CW323" s="2">
        <f t="shared" si="305"/>
        <v>0</v>
      </c>
      <c r="CX323" s="2">
        <f t="shared" si="306"/>
        <v>0</v>
      </c>
      <c r="CY323" s="2">
        <f>(ROUND((((S323+ROUND((ROUND(((((EU323*1.25)*1.2))*AV323*1),2)*BS323),2))*AT323)/100),2)+ROUND(((ROUND((ROUND(((AE323-(((EU323*1.25)*1.2)))*AV323*1),2)*BS323),2)*AT323)/100),2))</f>
        <v>783.74</v>
      </c>
      <c r="CZ323" s="2">
        <f>(ROUND((((S323+ROUND((ROUND(((((EU323*1.25)*1.2))*AV323*1),2)*BS323),2))*AU323)/100),2)+ROUND(((ROUND((ROUND(((AE323-(((EU323*1.25)*1.2)))*AV323*1),2)*BS323),2)*AU323)/100),2))</f>
        <v>438.61</v>
      </c>
      <c r="DA323" s="2"/>
      <c r="DB323" s="2">
        <v>101</v>
      </c>
      <c r="DC323" s="2" t="s">
        <v>3</v>
      </c>
      <c r="DD323" s="2" t="s">
        <v>360</v>
      </c>
      <c r="DE323" s="2" t="s">
        <v>361</v>
      </c>
      <c r="DF323" s="2" t="s">
        <v>361</v>
      </c>
      <c r="DG323" s="2" t="s">
        <v>362</v>
      </c>
      <c r="DH323" s="2" t="s">
        <v>3</v>
      </c>
      <c r="DI323" s="2" t="s">
        <v>362</v>
      </c>
      <c r="DJ323" s="2" t="s">
        <v>361</v>
      </c>
      <c r="DK323" s="2" t="s">
        <v>3</v>
      </c>
      <c r="DL323" s="2" t="s">
        <v>3</v>
      </c>
      <c r="DM323" s="2" t="s">
        <v>3</v>
      </c>
      <c r="DN323" s="2">
        <v>0</v>
      </c>
      <c r="DO323" s="2">
        <v>0</v>
      </c>
      <c r="DP323" s="2">
        <v>1</v>
      </c>
      <c r="DQ323" s="2">
        <v>1</v>
      </c>
      <c r="DR323" s="2"/>
      <c r="DS323" s="2"/>
      <c r="DT323" s="2"/>
      <c r="DU323" s="2">
        <v>1013</v>
      </c>
      <c r="DV323" s="2" t="s">
        <v>435</v>
      </c>
      <c r="DW323" s="2" t="s">
        <v>435</v>
      </c>
      <c r="DX323" s="2">
        <v>1</v>
      </c>
      <c r="DY323" s="2"/>
      <c r="DZ323" s="2" t="s">
        <v>3</v>
      </c>
      <c r="EA323" s="2" t="s">
        <v>3</v>
      </c>
      <c r="EB323" s="2" t="s">
        <v>3</v>
      </c>
      <c r="EC323" s="2" t="s">
        <v>3</v>
      </c>
      <c r="ED323" s="2"/>
      <c r="EE323" s="2">
        <v>85635393</v>
      </c>
      <c r="EF323" s="2">
        <v>30</v>
      </c>
      <c r="EG323" s="2" t="s">
        <v>28</v>
      </c>
      <c r="EH323" s="2">
        <v>0</v>
      </c>
      <c r="EI323" s="2" t="s">
        <v>3</v>
      </c>
      <c r="EJ323" s="2">
        <v>1</v>
      </c>
      <c r="EK323" s="2">
        <v>21</v>
      </c>
      <c r="EL323" s="2" t="s">
        <v>437</v>
      </c>
      <c r="EM323" s="2" t="s">
        <v>438</v>
      </c>
      <c r="EN323" s="2"/>
      <c r="EO323" s="2" t="s">
        <v>363</v>
      </c>
      <c r="EP323" s="2"/>
      <c r="EQ323" s="2">
        <v>131072</v>
      </c>
      <c r="ER323" s="2">
        <v>447.82</v>
      </c>
      <c r="ES323" s="2">
        <v>34.92</v>
      </c>
      <c r="ET323" s="2">
        <v>41.95</v>
      </c>
      <c r="EU323" s="2">
        <v>5.6</v>
      </c>
      <c r="EV323" s="2">
        <v>370.95</v>
      </c>
      <c r="EW323" s="2">
        <v>29.7</v>
      </c>
      <c r="EX323" s="2">
        <v>0</v>
      </c>
      <c r="EY323" s="2">
        <v>0</v>
      </c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>
        <v>0</v>
      </c>
      <c r="FR323" s="2">
        <v>0</v>
      </c>
      <c r="FS323" s="2">
        <v>0</v>
      </c>
      <c r="FT323" s="2"/>
      <c r="FU323" s="2"/>
      <c r="FV323" s="2"/>
      <c r="FW323" s="2"/>
      <c r="FX323" s="2">
        <v>109</v>
      </c>
      <c r="FY323" s="2">
        <v>61</v>
      </c>
      <c r="FZ323" s="2"/>
      <c r="GA323" s="2" t="s">
        <v>3</v>
      </c>
      <c r="GB323" s="2"/>
      <c r="GC323" s="2"/>
      <c r="GD323" s="2">
        <v>1</v>
      </c>
      <c r="GE323" s="2"/>
      <c r="GF323" s="2">
        <v>941858029</v>
      </c>
      <c r="GG323" s="2">
        <v>2</v>
      </c>
      <c r="GH323" s="2">
        <v>1</v>
      </c>
      <c r="GI323" s="2">
        <v>2</v>
      </c>
      <c r="GJ323" s="2">
        <v>0</v>
      </c>
      <c r="GK323" s="2">
        <v>0</v>
      </c>
      <c r="GL323" s="2">
        <f t="shared" si="307"/>
        <v>0</v>
      </c>
      <c r="GM323" s="2">
        <f t="shared" si="308"/>
        <v>2069.67</v>
      </c>
      <c r="GN323" s="2">
        <f t="shared" si="309"/>
        <v>2069.67</v>
      </c>
      <c r="GO323" s="2">
        <f t="shared" si="310"/>
        <v>0</v>
      </c>
      <c r="GP323" s="2">
        <f t="shared" si="311"/>
        <v>0</v>
      </c>
      <c r="GQ323" s="2"/>
      <c r="GR323" s="2">
        <v>0</v>
      </c>
      <c r="GS323" s="2">
        <v>3</v>
      </c>
      <c r="GT323" s="2">
        <v>0</v>
      </c>
      <c r="GU323" s="2" t="s">
        <v>3</v>
      </c>
      <c r="GV323" s="2">
        <f t="shared" si="312"/>
        <v>0</v>
      </c>
      <c r="GW323" s="2">
        <v>1</v>
      </c>
      <c r="GX323" s="2">
        <f t="shared" si="313"/>
        <v>0</v>
      </c>
      <c r="GY323" s="2"/>
      <c r="GZ323" s="2"/>
      <c r="HA323" s="2">
        <v>0</v>
      </c>
      <c r="HB323" s="2">
        <v>0</v>
      </c>
      <c r="HC323" s="2">
        <f t="shared" si="314"/>
        <v>0</v>
      </c>
      <c r="HD323" s="2"/>
      <c r="HE323" s="2" t="s">
        <v>3</v>
      </c>
      <c r="HF323" s="2" t="s">
        <v>3</v>
      </c>
      <c r="HG323" s="2"/>
      <c r="HH323" s="2"/>
      <c r="HI323" s="2"/>
      <c r="HJ323" s="2"/>
      <c r="HK323" s="2"/>
      <c r="HL323" s="2"/>
      <c r="HM323" s="2" t="s">
        <v>3</v>
      </c>
      <c r="HN323" s="2" t="s">
        <v>3</v>
      </c>
      <c r="HO323" s="2" t="s">
        <v>3</v>
      </c>
      <c r="HP323" s="2" t="s">
        <v>3</v>
      </c>
      <c r="HQ323" s="2" t="s">
        <v>3</v>
      </c>
      <c r="HR323" s="2"/>
      <c r="HS323" s="2">
        <v>0</v>
      </c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>
        <v>0</v>
      </c>
      <c r="IL323" s="2"/>
      <c r="IM323" s="2"/>
      <c r="IN323" s="2"/>
      <c r="IO323" s="2"/>
      <c r="IP323" s="2"/>
      <c r="IQ323" s="2"/>
      <c r="IR323" s="2"/>
      <c r="IS323" s="2"/>
      <c r="IT323" s="2"/>
      <c r="IU323" s="2"/>
    </row>
    <row r="324" spans="1:255" x14ac:dyDescent="0.25">
      <c r="A324" s="3">
        <v>17</v>
      </c>
      <c r="B324" s="3">
        <v>1</v>
      </c>
      <c r="C324" s="3">
        <f>ROW(SmtRes!A592)</f>
        <v>592</v>
      </c>
      <c r="D324" s="3">
        <f>ROW(EtalonRes!A432)</f>
        <v>432</v>
      </c>
      <c r="E324" s="3" t="s">
        <v>492</v>
      </c>
      <c r="F324" s="3" t="s">
        <v>493</v>
      </c>
      <c r="G324" s="3" t="s">
        <v>494</v>
      </c>
      <c r="H324" s="3" t="s">
        <v>435</v>
      </c>
      <c r="I324" s="3">
        <f>ROUND((130)/100,9)</f>
        <v>1.3</v>
      </c>
      <c r="J324" s="3">
        <v>0</v>
      </c>
      <c r="K324" s="3">
        <f>ROUND((130)/100,9)</f>
        <v>1.3</v>
      </c>
      <c r="O324" s="3">
        <f t="shared" si="290"/>
        <v>41751.82</v>
      </c>
      <c r="P324" s="3">
        <f t="shared" si="291"/>
        <v>323.7</v>
      </c>
      <c r="Q324" s="3">
        <f>(ROUND((ROUND(((((ET324*1.25)*1.2))*AV324*I324),2)*BB324),2)+ROUND((ROUND(((AE324-(((EU324*1.25)*1.2)))*AV324*I324),2)*BS324),2))</f>
        <v>1415.68</v>
      </c>
      <c r="R324" s="3">
        <f>(ROUND((ROUND(((((EU324*1.25)*1.2))*AV324*I324),2)*BS324),2)+ROUND((ROUND(((AE324-(((EU324*1.25)*1.2)))*AV324*I324),2)*BS324),2))</f>
        <v>656.48</v>
      </c>
      <c r="S324" s="3">
        <f t="shared" si="292"/>
        <v>40012.44</v>
      </c>
      <c r="T324" s="3">
        <f t="shared" si="293"/>
        <v>0</v>
      </c>
      <c r="U324" s="3">
        <f t="shared" si="294"/>
        <v>56.85168059999998</v>
      </c>
      <c r="V324" s="3">
        <f t="shared" si="295"/>
        <v>0</v>
      </c>
      <c r="W324" s="3">
        <f t="shared" si="296"/>
        <v>0</v>
      </c>
      <c r="X324" s="3">
        <f>(ROUND((((S324+ROUND((ROUND(((((EU324*1.25)*1.2))*AV324*I324),2)*BS324),2))*AT324)/100),2)+ROUND(((ROUND((ROUND(((AE324-(((EU324*1.25)*1.2)))*AV324*I324),2)*BS324),2)*AT324)/100),2))</f>
        <v>44329.120000000003</v>
      </c>
      <c r="Y324" s="3">
        <f>(ROUND((((S324+ROUND((ROUND(((((EU324*1.25)*1.2))*AV324*I324),2)*BS324),2))*AU324)/100),2)+ROUND(((ROUND((ROUND(((AE324-(((EU324*1.25)*1.2)))*AV324*I324),2)*BS324),2)*AU324)/100),2))</f>
        <v>24808.04</v>
      </c>
      <c r="AA324" s="3">
        <v>86551703</v>
      </c>
      <c r="AB324" s="3">
        <f t="shared" si="297"/>
        <v>609.75599999999997</v>
      </c>
      <c r="AC324" s="3">
        <f>ROUND((((ES324*1)*1)),6)</f>
        <v>34.92</v>
      </c>
      <c r="AD324" s="3">
        <f>ROUND((((((ET324*1.25)*1.2))-(((EU324*1.25)*1.2)))+AE324),6)</f>
        <v>62.924999999999997</v>
      </c>
      <c r="AE324" s="3">
        <f>ROUND((((EU324*1.25)*1.2)),6)</f>
        <v>8.4</v>
      </c>
      <c r="AF324" s="3">
        <f>ROUND((((EV324*1.15)*1.2)),6)</f>
        <v>511.911</v>
      </c>
      <c r="AG324" s="3">
        <f t="shared" si="298"/>
        <v>0</v>
      </c>
      <c r="AH324" s="3">
        <f>(((EW324*1.15)*1.2))</f>
        <v>40.98599999999999</v>
      </c>
      <c r="AI324" s="3">
        <f>(((EX324*1.25)*1.2))</f>
        <v>0</v>
      </c>
      <c r="AJ324" s="3">
        <f t="shared" si="299"/>
        <v>0</v>
      </c>
      <c r="AK324" s="3">
        <v>447.82</v>
      </c>
      <c r="AL324" s="3">
        <v>34.92</v>
      </c>
      <c r="AM324" s="3">
        <v>41.95</v>
      </c>
      <c r="AN324" s="3">
        <v>5.6</v>
      </c>
      <c r="AO324" s="3">
        <v>370.95</v>
      </c>
      <c r="AP324" s="3">
        <v>0</v>
      </c>
      <c r="AQ324" s="3">
        <v>29.7</v>
      </c>
      <c r="AR324" s="3">
        <v>0</v>
      </c>
      <c r="AS324" s="3">
        <v>0</v>
      </c>
      <c r="AT324" s="3">
        <v>109</v>
      </c>
      <c r="AU324" s="3">
        <v>61</v>
      </c>
      <c r="AV324" s="3">
        <v>1.0669999999999999</v>
      </c>
      <c r="AW324" s="3">
        <v>1</v>
      </c>
      <c r="AZ324" s="3">
        <v>1</v>
      </c>
      <c r="BA324" s="3">
        <v>56.35</v>
      </c>
      <c r="BB324" s="3">
        <v>16.22</v>
      </c>
      <c r="BC324" s="3">
        <v>7.13</v>
      </c>
      <c r="BD324" s="3" t="s">
        <v>3</v>
      </c>
      <c r="BE324" s="3" t="s">
        <v>3</v>
      </c>
      <c r="BF324" s="3" t="s">
        <v>3</v>
      </c>
      <c r="BG324" s="3" t="s">
        <v>3</v>
      </c>
      <c r="BH324" s="3">
        <v>0</v>
      </c>
      <c r="BI324" s="3">
        <v>1</v>
      </c>
      <c r="BJ324" s="3" t="s">
        <v>495</v>
      </c>
      <c r="BM324" s="3">
        <v>21</v>
      </c>
      <c r="BN324" s="3">
        <v>0</v>
      </c>
      <c r="BO324" s="3" t="s">
        <v>493</v>
      </c>
      <c r="BP324" s="3">
        <v>1</v>
      </c>
      <c r="BQ324" s="3">
        <v>30</v>
      </c>
      <c r="BR324" s="3">
        <v>0</v>
      </c>
      <c r="BS324" s="3">
        <v>56.35</v>
      </c>
      <c r="BT324" s="3">
        <v>1</v>
      </c>
      <c r="BU324" s="3">
        <v>1</v>
      </c>
      <c r="BV324" s="3">
        <v>1</v>
      </c>
      <c r="BW324" s="3">
        <v>1</v>
      </c>
      <c r="BX324" s="3">
        <v>1</v>
      </c>
      <c r="BY324" s="3" t="s">
        <v>3</v>
      </c>
      <c r="BZ324" s="3">
        <v>109</v>
      </c>
      <c r="CA324" s="3">
        <v>61</v>
      </c>
      <c r="CB324" s="3" t="s">
        <v>3</v>
      </c>
      <c r="CE324" s="3">
        <v>1566</v>
      </c>
      <c r="CF324" s="3">
        <v>0</v>
      </c>
      <c r="CG324" s="3">
        <v>0</v>
      </c>
      <c r="CM324" s="3">
        <v>0</v>
      </c>
      <c r="CN324" s="3" t="s">
        <v>965</v>
      </c>
      <c r="CO324" s="3">
        <v>0</v>
      </c>
      <c r="CP324" s="3">
        <f t="shared" si="300"/>
        <v>41751.82</v>
      </c>
      <c r="CQ324" s="3">
        <f t="shared" si="301"/>
        <v>248.98</v>
      </c>
      <c r="CR324" s="3">
        <f>(ROUND((ROUND(((((ET324*1.25)*1.2))*AV324*1),2)*BB324),2)+ROUND((ROUND(((AE324-(((EU324*1.25)*1.2)))*AV324*1),2)*BS324),2))</f>
        <v>1089.01</v>
      </c>
      <c r="CS324" s="3">
        <f>(ROUND((ROUND(((((EU324*1.25)*1.2))*AV324*1),2)*BS324),2)+ROUND((ROUND(((AE324-(((EU324*1.25)*1.2)))*AV324*1),2)*BS324),2))</f>
        <v>504.9</v>
      </c>
      <c r="CT324" s="3">
        <f t="shared" si="302"/>
        <v>30778.93</v>
      </c>
      <c r="CU324" s="3">
        <f t="shared" si="303"/>
        <v>0</v>
      </c>
      <c r="CV324" s="3">
        <f t="shared" si="304"/>
        <v>43.732061999999985</v>
      </c>
      <c r="CW324" s="3">
        <f t="shared" si="305"/>
        <v>0</v>
      </c>
      <c r="CX324" s="3">
        <f t="shared" si="306"/>
        <v>0</v>
      </c>
      <c r="CY324" s="3">
        <f>(ROUND((((S324+ROUND((ROUND(((((EU324*1.25)*1.2))*AV324*1),2)*BS324),2))*AT324)/100),2)+ROUND(((ROUND((ROUND(((AE324-(((EU324*1.25)*1.2)))*AV324*1),2)*BS324),2)*AT324)/100),2))</f>
        <v>44163.9</v>
      </c>
      <c r="CZ324" s="3">
        <f>(ROUND((((S324+ROUND((ROUND(((((EU324*1.25)*1.2))*AV324*1),2)*BS324),2))*AU324)/100),2)+ROUND(((ROUND((ROUND(((AE324-(((EU324*1.25)*1.2)))*AV324*1),2)*BS324),2)*AU324)/100),2))</f>
        <v>24715.58</v>
      </c>
      <c r="DB324" s="3">
        <v>103</v>
      </c>
      <c r="DC324" s="3" t="s">
        <v>3</v>
      </c>
      <c r="DD324" s="3" t="s">
        <v>360</v>
      </c>
      <c r="DE324" s="3" t="s">
        <v>361</v>
      </c>
      <c r="DF324" s="3" t="s">
        <v>361</v>
      </c>
      <c r="DG324" s="3" t="s">
        <v>362</v>
      </c>
      <c r="DH324" s="3" t="s">
        <v>3</v>
      </c>
      <c r="DI324" s="3" t="s">
        <v>362</v>
      </c>
      <c r="DJ324" s="3" t="s">
        <v>361</v>
      </c>
      <c r="DK324" s="3" t="s">
        <v>3</v>
      </c>
      <c r="DL324" s="3" t="s">
        <v>3</v>
      </c>
      <c r="DM324" s="3" t="s">
        <v>3</v>
      </c>
      <c r="DN324" s="3">
        <v>0</v>
      </c>
      <c r="DO324" s="3">
        <v>0</v>
      </c>
      <c r="DP324" s="3">
        <v>1</v>
      </c>
      <c r="DQ324" s="3">
        <v>1</v>
      </c>
      <c r="DU324" s="3">
        <v>1013</v>
      </c>
      <c r="DV324" s="3" t="s">
        <v>435</v>
      </c>
      <c r="DW324" s="3" t="s">
        <v>435</v>
      </c>
      <c r="DX324" s="3">
        <v>1</v>
      </c>
      <c r="DZ324" s="3" t="s">
        <v>3</v>
      </c>
      <c r="EA324" s="3" t="s">
        <v>3</v>
      </c>
      <c r="EB324" s="3" t="s">
        <v>3</v>
      </c>
      <c r="EC324" s="3" t="s">
        <v>3</v>
      </c>
      <c r="EE324" s="3">
        <v>85635393</v>
      </c>
      <c r="EF324" s="3">
        <v>30</v>
      </c>
      <c r="EG324" s="3" t="s">
        <v>28</v>
      </c>
      <c r="EH324" s="3">
        <v>0</v>
      </c>
      <c r="EI324" s="3" t="s">
        <v>3</v>
      </c>
      <c r="EJ324" s="3">
        <v>1</v>
      </c>
      <c r="EK324" s="3">
        <v>21</v>
      </c>
      <c r="EL324" s="3" t="s">
        <v>437</v>
      </c>
      <c r="EM324" s="3" t="s">
        <v>438</v>
      </c>
      <c r="EO324" s="3" t="s">
        <v>363</v>
      </c>
      <c r="EQ324" s="3">
        <v>131072</v>
      </c>
      <c r="ER324" s="3">
        <v>447.82</v>
      </c>
      <c r="ES324" s="3">
        <v>34.92</v>
      </c>
      <c r="ET324" s="3">
        <v>41.95</v>
      </c>
      <c r="EU324" s="3">
        <v>5.6</v>
      </c>
      <c r="EV324" s="3">
        <v>370.95</v>
      </c>
      <c r="EW324" s="3">
        <v>29.7</v>
      </c>
      <c r="EX324" s="3">
        <v>0</v>
      </c>
      <c r="EY324" s="3">
        <v>0</v>
      </c>
      <c r="FQ324" s="3">
        <v>0</v>
      </c>
      <c r="FR324" s="3">
        <v>0</v>
      </c>
      <c r="FS324" s="3">
        <v>0</v>
      </c>
      <c r="FX324" s="3">
        <v>109</v>
      </c>
      <c r="FY324" s="3">
        <v>61</v>
      </c>
      <c r="GA324" s="3" t="s">
        <v>3</v>
      </c>
      <c r="GD324" s="3">
        <v>1</v>
      </c>
      <c r="GF324" s="3">
        <v>941858029</v>
      </c>
      <c r="GG324" s="3">
        <v>2</v>
      </c>
      <c r="GH324" s="3">
        <v>1</v>
      </c>
      <c r="GI324" s="3">
        <v>2</v>
      </c>
      <c r="GJ324" s="3">
        <v>0</v>
      </c>
      <c r="GK324" s="3">
        <v>0</v>
      </c>
      <c r="GL324" s="3">
        <f t="shared" si="307"/>
        <v>0</v>
      </c>
      <c r="GM324" s="3">
        <f t="shared" si="308"/>
        <v>110888.98</v>
      </c>
      <c r="GN324" s="3">
        <f t="shared" si="309"/>
        <v>110888.98</v>
      </c>
      <c r="GO324" s="3">
        <f t="shared" si="310"/>
        <v>0</v>
      </c>
      <c r="GP324" s="3">
        <f t="shared" si="311"/>
        <v>0</v>
      </c>
      <c r="GR324" s="3">
        <v>0</v>
      </c>
      <c r="GS324" s="3">
        <v>3</v>
      </c>
      <c r="GT324" s="3">
        <v>0</v>
      </c>
      <c r="GU324" s="3" t="s">
        <v>3</v>
      </c>
      <c r="GV324" s="3">
        <f t="shared" si="312"/>
        <v>0</v>
      </c>
      <c r="GW324" s="3">
        <v>1</v>
      </c>
      <c r="GX324" s="3">
        <f t="shared" si="313"/>
        <v>0</v>
      </c>
      <c r="HA324" s="3">
        <v>0</v>
      </c>
      <c r="HB324" s="3">
        <v>0</v>
      </c>
      <c r="HC324" s="3">
        <f t="shared" si="314"/>
        <v>0</v>
      </c>
      <c r="HE324" s="3" t="s">
        <v>3</v>
      </c>
      <c r="HF324" s="3" t="s">
        <v>3</v>
      </c>
      <c r="HM324" s="3" t="s">
        <v>3</v>
      </c>
      <c r="HN324" s="3" t="s">
        <v>3</v>
      </c>
      <c r="HO324" s="3" t="s">
        <v>3</v>
      </c>
      <c r="HP324" s="3" t="s">
        <v>3</v>
      </c>
      <c r="HQ324" s="3" t="s">
        <v>3</v>
      </c>
      <c r="HS324" s="3">
        <v>0</v>
      </c>
      <c r="IK324" s="3">
        <v>0</v>
      </c>
    </row>
    <row r="325" spans="1:255" x14ac:dyDescent="0.25">
      <c r="A325" s="2">
        <v>18</v>
      </c>
      <c r="B325" s="2">
        <v>1</v>
      </c>
      <c r="C325" s="2">
        <v>579</v>
      </c>
      <c r="D325" s="2"/>
      <c r="E325" s="2" t="s">
        <v>496</v>
      </c>
      <c r="F325" s="2" t="s">
        <v>497</v>
      </c>
      <c r="G325" s="2" t="s">
        <v>498</v>
      </c>
      <c r="H325" s="2" t="s">
        <v>454</v>
      </c>
      <c r="I325" s="2">
        <f>I323*J325</f>
        <v>130</v>
      </c>
      <c r="J325" s="2">
        <v>100</v>
      </c>
      <c r="K325" s="2">
        <v>100</v>
      </c>
      <c r="L325" s="2"/>
      <c r="M325" s="2"/>
      <c r="N325" s="2"/>
      <c r="O325" s="2">
        <f t="shared" si="290"/>
        <v>4677.3999999999996</v>
      </c>
      <c r="P325" s="2">
        <f t="shared" si="291"/>
        <v>4677.3999999999996</v>
      </c>
      <c r="Q325" s="2">
        <f>(ROUND((ROUND(((ET325)*AV325*I325),2)*BB325),2)+ROUND((ROUND(((AE325-(EU325))*AV325*I325),2)*BS325),2))</f>
        <v>0</v>
      </c>
      <c r="R325" s="2">
        <f>(ROUND((ROUND(((EU325)*AV325*I325),2)*BS325),2)+ROUND((ROUND(((AE325-(EU325))*AV325*I325),2)*BS325),2))</f>
        <v>0</v>
      </c>
      <c r="S325" s="2">
        <f t="shared" si="292"/>
        <v>0</v>
      </c>
      <c r="T325" s="2">
        <f t="shared" si="293"/>
        <v>0</v>
      </c>
      <c r="U325" s="2">
        <f t="shared" si="294"/>
        <v>0</v>
      </c>
      <c r="V325" s="2">
        <f t="shared" si="295"/>
        <v>0</v>
      </c>
      <c r="W325" s="2">
        <f t="shared" si="296"/>
        <v>0</v>
      </c>
      <c r="X325" s="2">
        <f>(ROUND((((S325+ROUND((ROUND(((EU325)*AV325*I325),2)*BS325),2))*AT325)/100),2)+ROUND(((ROUND((ROUND(((AE325-(EU325))*AV325*I325),2)*BS325),2)*AT325)/100),2))</f>
        <v>0</v>
      </c>
      <c r="Y325" s="2">
        <f>(ROUND((((S325+ROUND((ROUND(((EU325)*AV325*I325),2)*BS325),2))*AU325)/100),2)+ROUND(((ROUND((ROUND(((AE325-(EU325))*AV325*I325),2)*BS325),2)*AU325)/100),2))</f>
        <v>0</v>
      </c>
      <c r="Z325" s="2"/>
      <c r="AA325" s="2">
        <v>86551701</v>
      </c>
      <c r="AB325" s="2">
        <f t="shared" si="297"/>
        <v>35.979999999999997</v>
      </c>
      <c r="AC325" s="2">
        <f>ROUND((ES325),6)</f>
        <v>35.979999999999997</v>
      </c>
      <c r="AD325" s="2">
        <f>ROUND((((ET325)-(EU325))+AE325),6)</f>
        <v>0</v>
      </c>
      <c r="AE325" s="2">
        <f>ROUND((EU325),6)</f>
        <v>0</v>
      </c>
      <c r="AF325" s="2">
        <f>ROUND((EV325),6)</f>
        <v>0</v>
      </c>
      <c r="AG325" s="2">
        <f t="shared" si="298"/>
        <v>0</v>
      </c>
      <c r="AH325" s="2">
        <f>(EW325)</f>
        <v>0</v>
      </c>
      <c r="AI325" s="2">
        <f>(EX325)</f>
        <v>0</v>
      </c>
      <c r="AJ325" s="2">
        <f t="shared" si="299"/>
        <v>0</v>
      </c>
      <c r="AK325" s="2">
        <v>35.979999999999997</v>
      </c>
      <c r="AL325" s="2">
        <v>35.979999999999997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109</v>
      </c>
      <c r="AU325" s="2">
        <v>61</v>
      </c>
      <c r="AV325" s="2">
        <v>1</v>
      </c>
      <c r="AW325" s="2">
        <v>1</v>
      </c>
      <c r="AX325" s="2"/>
      <c r="AY325" s="2"/>
      <c r="AZ325" s="2">
        <v>1</v>
      </c>
      <c r="BA325" s="2">
        <v>1</v>
      </c>
      <c r="BB325" s="2">
        <v>1</v>
      </c>
      <c r="BC325" s="2">
        <v>1</v>
      </c>
      <c r="BD325" s="2" t="s">
        <v>3</v>
      </c>
      <c r="BE325" s="2" t="s">
        <v>3</v>
      </c>
      <c r="BF325" s="2" t="s">
        <v>3</v>
      </c>
      <c r="BG325" s="2" t="s">
        <v>3</v>
      </c>
      <c r="BH325" s="2">
        <v>3</v>
      </c>
      <c r="BI325" s="2">
        <v>1</v>
      </c>
      <c r="BJ325" s="2" t="s">
        <v>499</v>
      </c>
      <c r="BK325" s="2"/>
      <c r="BL325" s="2"/>
      <c r="BM325" s="2">
        <v>21</v>
      </c>
      <c r="BN325" s="2">
        <v>0</v>
      </c>
      <c r="BO325" s="2" t="s">
        <v>3</v>
      </c>
      <c r="BP325" s="2">
        <v>0</v>
      </c>
      <c r="BQ325" s="2">
        <v>30</v>
      </c>
      <c r="BR325" s="2">
        <v>0</v>
      </c>
      <c r="BS325" s="2">
        <v>1</v>
      </c>
      <c r="BT325" s="2">
        <v>1</v>
      </c>
      <c r="BU325" s="2">
        <v>1</v>
      </c>
      <c r="BV325" s="2">
        <v>1</v>
      </c>
      <c r="BW325" s="2">
        <v>1</v>
      </c>
      <c r="BX325" s="2">
        <v>1</v>
      </c>
      <c r="BY325" s="2" t="s">
        <v>3</v>
      </c>
      <c r="BZ325" s="2">
        <v>109</v>
      </c>
      <c r="CA325" s="2">
        <v>61</v>
      </c>
      <c r="CB325" s="2" t="s">
        <v>3</v>
      </c>
      <c r="CC325" s="2"/>
      <c r="CD325" s="2"/>
      <c r="CE325" s="2">
        <v>1566</v>
      </c>
      <c r="CF325" s="2">
        <v>0</v>
      </c>
      <c r="CG325" s="2">
        <v>0</v>
      </c>
      <c r="CH325" s="2"/>
      <c r="CI325" s="2"/>
      <c r="CJ325" s="2"/>
      <c r="CK325" s="2"/>
      <c r="CL325" s="2"/>
      <c r="CM325" s="2">
        <v>0</v>
      </c>
      <c r="CN325" s="2" t="s">
        <v>966</v>
      </c>
      <c r="CO325" s="2">
        <v>0</v>
      </c>
      <c r="CP325" s="2">
        <f t="shared" si="300"/>
        <v>4677.3999999999996</v>
      </c>
      <c r="CQ325" s="2">
        <f t="shared" si="301"/>
        <v>35.979999999999997</v>
      </c>
      <c r="CR325" s="2">
        <f>(ROUND((ROUND(((ET325)*AV325*1),2)*BB325),2)+ROUND((ROUND(((AE325-(EU325))*AV325*1),2)*BS325),2))</f>
        <v>0</v>
      </c>
      <c r="CS325" s="2">
        <f>(ROUND((ROUND(((EU325)*AV325*1),2)*BS325),2)+ROUND((ROUND(((AE325-(EU325))*AV325*1),2)*BS325),2))</f>
        <v>0</v>
      </c>
      <c r="CT325" s="2">
        <f t="shared" si="302"/>
        <v>0</v>
      </c>
      <c r="CU325" s="2">
        <f t="shared" si="303"/>
        <v>0</v>
      </c>
      <c r="CV325" s="2">
        <f t="shared" si="304"/>
        <v>0</v>
      </c>
      <c r="CW325" s="2">
        <f t="shared" si="305"/>
        <v>0</v>
      </c>
      <c r="CX325" s="2">
        <f t="shared" si="306"/>
        <v>0</v>
      </c>
      <c r="CY325" s="2">
        <f>(ROUND((((S325+ROUND((ROUND(((EU325)*AV325*1),2)*BS325),2))*AT325)/100),2)+ROUND(((ROUND((ROUND(((AE325-(EU325))*AV325*1),2)*BS325),2)*AT325)/100),2))</f>
        <v>0</v>
      </c>
      <c r="CZ325" s="2">
        <f>(ROUND((((S325+ROUND((ROUND(((EU325)*AV325*1),2)*BS325),2))*AU325)/100),2)+ROUND(((ROUND((ROUND(((AE325-(EU325))*AV325*1),2)*BS325),2)*AU325)/100),2))</f>
        <v>0</v>
      </c>
      <c r="DA325" s="2"/>
      <c r="DB325" s="2"/>
      <c r="DC325" s="2" t="s">
        <v>3</v>
      </c>
      <c r="DD325" s="2" t="s">
        <v>3</v>
      </c>
      <c r="DE325" s="2" t="s">
        <v>3</v>
      </c>
      <c r="DF325" s="2" t="s">
        <v>3</v>
      </c>
      <c r="DG325" s="2" t="s">
        <v>3</v>
      </c>
      <c r="DH325" s="2" t="s">
        <v>3</v>
      </c>
      <c r="DI325" s="2" t="s">
        <v>3</v>
      </c>
      <c r="DJ325" s="2" t="s">
        <v>3</v>
      </c>
      <c r="DK325" s="2" t="s">
        <v>3</v>
      </c>
      <c r="DL325" s="2" t="s">
        <v>3</v>
      </c>
      <c r="DM325" s="2" t="s">
        <v>3</v>
      </c>
      <c r="DN325" s="2">
        <v>0</v>
      </c>
      <c r="DO325" s="2">
        <v>0</v>
      </c>
      <c r="DP325" s="2">
        <v>1</v>
      </c>
      <c r="DQ325" s="2">
        <v>1</v>
      </c>
      <c r="DR325" s="2"/>
      <c r="DS325" s="2"/>
      <c r="DT325" s="2"/>
      <c r="DU325" s="2">
        <v>1003</v>
      </c>
      <c r="DV325" s="2" t="s">
        <v>454</v>
      </c>
      <c r="DW325" s="2" t="s">
        <v>454</v>
      </c>
      <c r="DX325" s="2">
        <v>1</v>
      </c>
      <c r="DY325" s="2"/>
      <c r="DZ325" s="2" t="s">
        <v>3</v>
      </c>
      <c r="EA325" s="2" t="s">
        <v>3</v>
      </c>
      <c r="EB325" s="2" t="s">
        <v>3</v>
      </c>
      <c r="EC325" s="2" t="s">
        <v>3</v>
      </c>
      <c r="ED325" s="2"/>
      <c r="EE325" s="2">
        <v>85635393</v>
      </c>
      <c r="EF325" s="2">
        <v>30</v>
      </c>
      <c r="EG325" s="2" t="s">
        <v>28</v>
      </c>
      <c r="EH325" s="2">
        <v>0</v>
      </c>
      <c r="EI325" s="2" t="s">
        <v>3</v>
      </c>
      <c r="EJ325" s="2">
        <v>1</v>
      </c>
      <c r="EK325" s="2">
        <v>21</v>
      </c>
      <c r="EL325" s="2" t="s">
        <v>437</v>
      </c>
      <c r="EM325" s="2" t="s">
        <v>438</v>
      </c>
      <c r="EN325" s="2"/>
      <c r="EO325" s="2" t="s">
        <v>368</v>
      </c>
      <c r="EP325" s="2"/>
      <c r="EQ325" s="2">
        <v>0</v>
      </c>
      <c r="ER325" s="2">
        <v>35.979999999999997</v>
      </c>
      <c r="ES325" s="2">
        <v>35.979999999999997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>
        <v>0</v>
      </c>
      <c r="FR325" s="2">
        <v>0</v>
      </c>
      <c r="FS325" s="2">
        <v>0</v>
      </c>
      <c r="FT325" s="2"/>
      <c r="FU325" s="2"/>
      <c r="FV325" s="2"/>
      <c r="FW325" s="2"/>
      <c r="FX325" s="2">
        <v>109</v>
      </c>
      <c r="FY325" s="2">
        <v>61</v>
      </c>
      <c r="FZ325" s="2"/>
      <c r="GA325" s="2" t="s">
        <v>3</v>
      </c>
      <c r="GB325" s="2"/>
      <c r="GC325" s="2"/>
      <c r="GD325" s="2">
        <v>1</v>
      </c>
      <c r="GE325" s="2"/>
      <c r="GF325" s="2">
        <v>-337259316</v>
      </c>
      <c r="GG325" s="2">
        <v>2</v>
      </c>
      <c r="GH325" s="2">
        <v>1</v>
      </c>
      <c r="GI325" s="2">
        <v>-2</v>
      </c>
      <c r="GJ325" s="2">
        <v>0</v>
      </c>
      <c r="GK325" s="2">
        <v>0</v>
      </c>
      <c r="GL325" s="2">
        <f t="shared" si="307"/>
        <v>0</v>
      </c>
      <c r="GM325" s="2">
        <f t="shared" si="308"/>
        <v>4677.3999999999996</v>
      </c>
      <c r="GN325" s="2">
        <f t="shared" si="309"/>
        <v>4677.3999999999996</v>
      </c>
      <c r="GO325" s="2">
        <f t="shared" si="310"/>
        <v>0</v>
      </c>
      <c r="GP325" s="2">
        <f t="shared" si="311"/>
        <v>0</v>
      </c>
      <c r="GQ325" s="2"/>
      <c r="GR325" s="2">
        <v>0</v>
      </c>
      <c r="GS325" s="2">
        <v>3</v>
      </c>
      <c r="GT325" s="2">
        <v>0</v>
      </c>
      <c r="GU325" s="2" t="s">
        <v>3</v>
      </c>
      <c r="GV325" s="2">
        <f t="shared" si="312"/>
        <v>0</v>
      </c>
      <c r="GW325" s="2">
        <v>1</v>
      </c>
      <c r="GX325" s="2">
        <f t="shared" si="313"/>
        <v>0</v>
      </c>
      <c r="GY325" s="2"/>
      <c r="GZ325" s="2"/>
      <c r="HA325" s="2">
        <v>0</v>
      </c>
      <c r="HB325" s="2">
        <v>0</v>
      </c>
      <c r="HC325" s="2">
        <f t="shared" si="314"/>
        <v>0</v>
      </c>
      <c r="HD325" s="2"/>
      <c r="HE325" s="2" t="s">
        <v>3</v>
      </c>
      <c r="HF325" s="2" t="s">
        <v>3</v>
      </c>
      <c r="HG325" s="2"/>
      <c r="HH325" s="2"/>
      <c r="HI325" s="2"/>
      <c r="HJ325" s="2"/>
      <c r="HK325" s="2"/>
      <c r="HL325" s="2"/>
      <c r="HM325" s="2" t="s">
        <v>360</v>
      </c>
      <c r="HN325" s="2" t="s">
        <v>3</v>
      </c>
      <c r="HO325" s="2" t="s">
        <v>3</v>
      </c>
      <c r="HP325" s="2" t="s">
        <v>3</v>
      </c>
      <c r="HQ325" s="2" t="s">
        <v>3</v>
      </c>
      <c r="HR325" s="2"/>
      <c r="HS325" s="2">
        <v>0</v>
      </c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>
        <v>0</v>
      </c>
      <c r="IL325" s="2"/>
      <c r="IM325" s="2"/>
      <c r="IN325" s="2"/>
      <c r="IO325" s="2"/>
      <c r="IP325" s="2"/>
      <c r="IQ325" s="2"/>
      <c r="IR325" s="2"/>
      <c r="IS325" s="2"/>
      <c r="IT325" s="2"/>
      <c r="IU325" s="2"/>
    </row>
    <row r="326" spans="1:255" x14ac:dyDescent="0.25">
      <c r="A326" s="3">
        <v>18</v>
      </c>
      <c r="B326" s="3">
        <v>1</v>
      </c>
      <c r="C326" s="3">
        <v>592</v>
      </c>
      <c r="E326" s="3" t="s">
        <v>496</v>
      </c>
      <c r="F326" s="3" t="s">
        <v>497</v>
      </c>
      <c r="G326" s="3" t="s">
        <v>498</v>
      </c>
      <c r="H326" s="3" t="s">
        <v>454</v>
      </c>
      <c r="I326" s="3">
        <f>I324*J326</f>
        <v>130</v>
      </c>
      <c r="J326" s="3">
        <v>100</v>
      </c>
      <c r="K326" s="3">
        <v>100</v>
      </c>
      <c r="O326" s="3">
        <f t="shared" si="290"/>
        <v>114362.43</v>
      </c>
      <c r="P326" s="3">
        <f t="shared" si="291"/>
        <v>114362.43</v>
      </c>
      <c r="Q326" s="3">
        <f>(ROUND((ROUND(((ET326)*AV326*I326),2)*BB326),2)+ROUND((ROUND(((AE326-(EU326))*AV326*I326),2)*BS326),2))</f>
        <v>0</v>
      </c>
      <c r="R326" s="3">
        <f>(ROUND((ROUND(((EU326)*AV326*I326),2)*BS326),2)+ROUND((ROUND(((AE326-(EU326))*AV326*I326),2)*BS326),2))</f>
        <v>0</v>
      </c>
      <c r="S326" s="3">
        <f t="shared" si="292"/>
        <v>0</v>
      </c>
      <c r="T326" s="3">
        <f t="shared" si="293"/>
        <v>0</v>
      </c>
      <c r="U326" s="3">
        <f t="shared" si="294"/>
        <v>0</v>
      </c>
      <c r="V326" s="3">
        <f t="shared" si="295"/>
        <v>0</v>
      </c>
      <c r="W326" s="3">
        <f t="shared" si="296"/>
        <v>0</v>
      </c>
      <c r="X326" s="3">
        <f>(ROUND((((S326+ROUND((ROUND(((EU326)*AV326*I326),2)*BS326),2))*AT326)/100),2)+ROUND(((ROUND((ROUND(((AE326-(EU326))*AV326*I326),2)*BS326),2)*AT326)/100),2))</f>
        <v>0</v>
      </c>
      <c r="Y326" s="3">
        <f>(ROUND((((S326+ROUND((ROUND(((EU326)*AV326*I326),2)*BS326),2))*AU326)/100),2)+ROUND(((ROUND((ROUND(((AE326-(EU326))*AV326*I326),2)*BS326),2)*AU326)/100),2))</f>
        <v>0</v>
      </c>
      <c r="AA326" s="3">
        <v>86551703</v>
      </c>
      <c r="AB326" s="3">
        <f t="shared" si="297"/>
        <v>35.979999999999997</v>
      </c>
      <c r="AC326" s="3">
        <f>ROUND((ES326),6)</f>
        <v>35.979999999999997</v>
      </c>
      <c r="AD326" s="3">
        <f>ROUND((((ET326)-(EU326))+AE326),6)</f>
        <v>0</v>
      </c>
      <c r="AE326" s="3">
        <f>ROUND((EU326),6)</f>
        <v>0</v>
      </c>
      <c r="AF326" s="3">
        <f>ROUND((EV326),6)</f>
        <v>0</v>
      </c>
      <c r="AG326" s="3">
        <f t="shared" si="298"/>
        <v>0</v>
      </c>
      <c r="AH326" s="3">
        <f>(EW326)</f>
        <v>0</v>
      </c>
      <c r="AI326" s="3">
        <f>(EX326)</f>
        <v>0</v>
      </c>
      <c r="AJ326" s="3">
        <f t="shared" si="299"/>
        <v>0</v>
      </c>
      <c r="AK326" s="3">
        <v>35.979999999999997</v>
      </c>
      <c r="AL326" s="3">
        <v>35.979999999999997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109</v>
      </c>
      <c r="AU326" s="3">
        <v>61</v>
      </c>
      <c r="AV326" s="3">
        <v>1</v>
      </c>
      <c r="AW326" s="3">
        <v>1</v>
      </c>
      <c r="AZ326" s="3">
        <v>1</v>
      </c>
      <c r="BA326" s="3">
        <v>1</v>
      </c>
      <c r="BB326" s="3">
        <v>1</v>
      </c>
      <c r="BC326" s="3">
        <v>24.45</v>
      </c>
      <c r="BD326" s="3" t="s">
        <v>3</v>
      </c>
      <c r="BE326" s="3" t="s">
        <v>3</v>
      </c>
      <c r="BF326" s="3" t="s">
        <v>3</v>
      </c>
      <c r="BG326" s="3" t="s">
        <v>3</v>
      </c>
      <c r="BH326" s="3">
        <v>3</v>
      </c>
      <c r="BI326" s="3">
        <v>1</v>
      </c>
      <c r="BJ326" s="3" t="s">
        <v>499</v>
      </c>
      <c r="BM326" s="3">
        <v>21</v>
      </c>
      <c r="BN326" s="3">
        <v>0</v>
      </c>
      <c r="BO326" s="3" t="s">
        <v>497</v>
      </c>
      <c r="BP326" s="3">
        <v>1</v>
      </c>
      <c r="BQ326" s="3">
        <v>30</v>
      </c>
      <c r="BR326" s="3">
        <v>0</v>
      </c>
      <c r="BS326" s="3">
        <v>1</v>
      </c>
      <c r="BT326" s="3">
        <v>1</v>
      </c>
      <c r="BU326" s="3">
        <v>1</v>
      </c>
      <c r="BV326" s="3">
        <v>1</v>
      </c>
      <c r="BW326" s="3">
        <v>1</v>
      </c>
      <c r="BX326" s="3">
        <v>1</v>
      </c>
      <c r="BY326" s="3" t="s">
        <v>3</v>
      </c>
      <c r="BZ326" s="3">
        <v>109</v>
      </c>
      <c r="CA326" s="3">
        <v>61</v>
      </c>
      <c r="CB326" s="3" t="s">
        <v>3</v>
      </c>
      <c r="CE326" s="3">
        <v>1566</v>
      </c>
      <c r="CF326" s="3">
        <v>0</v>
      </c>
      <c r="CG326" s="3">
        <v>0</v>
      </c>
      <c r="CM326" s="3">
        <v>0</v>
      </c>
      <c r="CN326" s="3" t="s">
        <v>966</v>
      </c>
      <c r="CO326" s="3">
        <v>0</v>
      </c>
      <c r="CP326" s="3">
        <f t="shared" si="300"/>
        <v>114362.43</v>
      </c>
      <c r="CQ326" s="3">
        <f t="shared" si="301"/>
        <v>879.71</v>
      </c>
      <c r="CR326" s="3">
        <f>(ROUND((ROUND(((ET326)*AV326*1),2)*BB326),2)+ROUND((ROUND(((AE326-(EU326))*AV326*1),2)*BS326),2))</f>
        <v>0</v>
      </c>
      <c r="CS326" s="3">
        <f>(ROUND((ROUND(((EU326)*AV326*1),2)*BS326),2)+ROUND((ROUND(((AE326-(EU326))*AV326*1),2)*BS326),2))</f>
        <v>0</v>
      </c>
      <c r="CT326" s="3">
        <f t="shared" si="302"/>
        <v>0</v>
      </c>
      <c r="CU326" s="3">
        <f t="shared" si="303"/>
        <v>0</v>
      </c>
      <c r="CV326" s="3">
        <f t="shared" si="304"/>
        <v>0</v>
      </c>
      <c r="CW326" s="3">
        <f t="shared" si="305"/>
        <v>0</v>
      </c>
      <c r="CX326" s="3">
        <f t="shared" si="306"/>
        <v>0</v>
      </c>
      <c r="CY326" s="3">
        <f>(ROUND((((S326+ROUND((ROUND(((EU326)*AV326*1),2)*BS326),2))*AT326)/100),2)+ROUND(((ROUND((ROUND(((AE326-(EU326))*AV326*1),2)*BS326),2)*AT326)/100),2))</f>
        <v>0</v>
      </c>
      <c r="CZ326" s="3">
        <f>(ROUND((((S326+ROUND((ROUND(((EU326)*AV326*1),2)*BS326),2))*AU326)/100),2)+ROUND(((ROUND((ROUND(((AE326-(EU326))*AV326*1),2)*BS326),2)*AU326)/100),2))</f>
        <v>0</v>
      </c>
      <c r="DC326" s="3" t="s">
        <v>3</v>
      </c>
      <c r="DD326" s="3" t="s">
        <v>3</v>
      </c>
      <c r="DE326" s="3" t="s">
        <v>3</v>
      </c>
      <c r="DF326" s="3" t="s">
        <v>3</v>
      </c>
      <c r="DG326" s="3" t="s">
        <v>3</v>
      </c>
      <c r="DH326" s="3" t="s">
        <v>3</v>
      </c>
      <c r="DI326" s="3" t="s">
        <v>3</v>
      </c>
      <c r="DJ326" s="3" t="s">
        <v>3</v>
      </c>
      <c r="DK326" s="3" t="s">
        <v>3</v>
      </c>
      <c r="DL326" s="3" t="s">
        <v>3</v>
      </c>
      <c r="DM326" s="3" t="s">
        <v>3</v>
      </c>
      <c r="DN326" s="3">
        <v>0</v>
      </c>
      <c r="DO326" s="3">
        <v>0</v>
      </c>
      <c r="DP326" s="3">
        <v>1</v>
      </c>
      <c r="DQ326" s="3">
        <v>1</v>
      </c>
      <c r="DU326" s="3">
        <v>1003</v>
      </c>
      <c r="DV326" s="3" t="s">
        <v>454</v>
      </c>
      <c r="DW326" s="3" t="s">
        <v>454</v>
      </c>
      <c r="DX326" s="3">
        <v>1</v>
      </c>
      <c r="DZ326" s="3" t="s">
        <v>3</v>
      </c>
      <c r="EA326" s="3" t="s">
        <v>3</v>
      </c>
      <c r="EB326" s="3" t="s">
        <v>3</v>
      </c>
      <c r="EC326" s="3" t="s">
        <v>3</v>
      </c>
      <c r="EE326" s="3">
        <v>85635393</v>
      </c>
      <c r="EF326" s="3">
        <v>30</v>
      </c>
      <c r="EG326" s="3" t="s">
        <v>28</v>
      </c>
      <c r="EH326" s="3">
        <v>0</v>
      </c>
      <c r="EI326" s="3" t="s">
        <v>3</v>
      </c>
      <c r="EJ326" s="3">
        <v>1</v>
      </c>
      <c r="EK326" s="3">
        <v>21</v>
      </c>
      <c r="EL326" s="3" t="s">
        <v>437</v>
      </c>
      <c r="EM326" s="3" t="s">
        <v>438</v>
      </c>
      <c r="EO326" s="3" t="s">
        <v>368</v>
      </c>
      <c r="EQ326" s="3">
        <v>0</v>
      </c>
      <c r="ER326" s="3">
        <v>35.979999999999997</v>
      </c>
      <c r="ES326" s="3">
        <v>35.979999999999997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FQ326" s="3">
        <v>0</v>
      </c>
      <c r="FR326" s="3">
        <v>0</v>
      </c>
      <c r="FS326" s="3">
        <v>0</v>
      </c>
      <c r="FX326" s="3">
        <v>109</v>
      </c>
      <c r="FY326" s="3">
        <v>61</v>
      </c>
      <c r="GA326" s="3" t="s">
        <v>3</v>
      </c>
      <c r="GD326" s="3">
        <v>1</v>
      </c>
      <c r="GF326" s="3">
        <v>-337259316</v>
      </c>
      <c r="GG326" s="3">
        <v>2</v>
      </c>
      <c r="GH326" s="3">
        <v>1</v>
      </c>
      <c r="GI326" s="3">
        <v>2</v>
      </c>
      <c r="GJ326" s="3">
        <v>0</v>
      </c>
      <c r="GK326" s="3">
        <v>0</v>
      </c>
      <c r="GL326" s="3">
        <f t="shared" si="307"/>
        <v>0</v>
      </c>
      <c r="GM326" s="3">
        <f t="shared" si="308"/>
        <v>114362.43</v>
      </c>
      <c r="GN326" s="3">
        <f t="shared" si="309"/>
        <v>114362.43</v>
      </c>
      <c r="GO326" s="3">
        <f t="shared" si="310"/>
        <v>0</v>
      </c>
      <c r="GP326" s="3">
        <f t="shared" si="311"/>
        <v>0</v>
      </c>
      <c r="GR326" s="3">
        <v>0</v>
      </c>
      <c r="GS326" s="3">
        <v>3</v>
      </c>
      <c r="GT326" s="3">
        <v>0</v>
      </c>
      <c r="GU326" s="3" t="s">
        <v>3</v>
      </c>
      <c r="GV326" s="3">
        <f t="shared" si="312"/>
        <v>0</v>
      </c>
      <c r="GW326" s="3">
        <v>1</v>
      </c>
      <c r="GX326" s="3">
        <f t="shared" si="313"/>
        <v>0</v>
      </c>
      <c r="HA326" s="3">
        <v>0</v>
      </c>
      <c r="HB326" s="3">
        <v>0</v>
      </c>
      <c r="HC326" s="3">
        <f t="shared" si="314"/>
        <v>0</v>
      </c>
      <c r="HE326" s="3" t="s">
        <v>3</v>
      </c>
      <c r="HF326" s="3" t="s">
        <v>3</v>
      </c>
      <c r="HM326" s="3" t="s">
        <v>360</v>
      </c>
      <c r="HN326" s="3" t="s">
        <v>3</v>
      </c>
      <c r="HO326" s="3" t="s">
        <v>3</v>
      </c>
      <c r="HP326" s="3" t="s">
        <v>3</v>
      </c>
      <c r="HQ326" s="3" t="s">
        <v>3</v>
      </c>
      <c r="HS326" s="3">
        <v>0</v>
      </c>
      <c r="IK326" s="3">
        <v>0</v>
      </c>
    </row>
    <row r="327" spans="1:255" x14ac:dyDescent="0.25">
      <c r="A327" s="2">
        <v>17</v>
      </c>
      <c r="B327" s="2">
        <v>1</v>
      </c>
      <c r="C327" s="2">
        <f>ROW(SmtRes!A606)</f>
        <v>606</v>
      </c>
      <c r="D327" s="2">
        <f>ROW(EtalonRes!A447)</f>
        <v>447</v>
      </c>
      <c r="E327" s="2" t="s">
        <v>500</v>
      </c>
      <c r="F327" s="2" t="s">
        <v>501</v>
      </c>
      <c r="G327" s="2" t="s">
        <v>502</v>
      </c>
      <c r="H327" s="2" t="s">
        <v>435</v>
      </c>
      <c r="I327" s="2">
        <f>ROUND((75)/100,9)</f>
        <v>0.75</v>
      </c>
      <c r="J327" s="2">
        <v>0</v>
      </c>
      <c r="K327" s="2">
        <f>ROUND((75)/100,9)</f>
        <v>0.75</v>
      </c>
      <c r="L327" s="2"/>
      <c r="M327" s="2"/>
      <c r="N327" s="2"/>
      <c r="O327" s="2">
        <f t="shared" ref="O327:O358" si="333">ROUND(CP327,2)</f>
        <v>655.43</v>
      </c>
      <c r="P327" s="2">
        <f t="shared" ref="P327:P358" si="334">ROUND((ROUND((AC327*AW327*I327),2)*BC327),2)</f>
        <v>45.91</v>
      </c>
      <c r="Q327" s="2">
        <f>(ROUND((ROUND(((((ET327*1.25)*1.2))*AV327*I327),2)*BB327),2)+ROUND((ROUND(((AE327-(((EU327*1.25)*1.2)))*AV327*I327),2)*BS327),2))</f>
        <v>96.41</v>
      </c>
      <c r="R327" s="2">
        <f>(ROUND((ROUND(((((EU327*1.25)*1.2))*AV327*I327),2)*BS327),2)+ROUND((ROUND(((AE327-(((EU327*1.25)*1.2)))*AV327*I327),2)*BS327),2))</f>
        <v>13.7</v>
      </c>
      <c r="S327" s="2">
        <f t="shared" ref="S327:S358" si="335">ROUND((ROUND((AF327*AV327*I327),2)*BA327),2)</f>
        <v>513.11</v>
      </c>
      <c r="T327" s="2">
        <f t="shared" ref="T327:T358" si="336">ROUND(CU327*I327,2)</f>
        <v>0</v>
      </c>
      <c r="U327" s="2">
        <f t="shared" ref="U327:U358" si="337">CV327*I327</f>
        <v>41.081634000000001</v>
      </c>
      <c r="V327" s="2">
        <f t="shared" ref="V327:V358" si="338">CW327*I327</f>
        <v>0</v>
      </c>
      <c r="W327" s="2">
        <f t="shared" ref="W327:W358" si="339">ROUND(CX327*I327,2)</f>
        <v>0</v>
      </c>
      <c r="X327" s="2">
        <f>(ROUND((((S327+ROUND((ROUND(((((EU327*1.25)*1.2))*AV327*I327),2)*BS327),2))*AT327)/100),2)+ROUND(((ROUND((ROUND(((AE327-(((EU327*1.25)*1.2)))*AV327*I327),2)*BS327),2)*AT327)/100),2))</f>
        <v>574.22</v>
      </c>
      <c r="Y327" s="2">
        <f>(ROUND((((S327+ROUND((ROUND(((((EU327*1.25)*1.2))*AV327*I327),2)*BS327),2))*AU327)/100),2)+ROUND(((ROUND((ROUND(((AE327-(((EU327*1.25)*1.2)))*AV327*I327),2)*BS327),2)*AU327)/100),2))</f>
        <v>321.35000000000002</v>
      </c>
      <c r="Z327" s="2"/>
      <c r="AA327" s="2">
        <v>86551701</v>
      </c>
      <c r="AB327" s="2">
        <f t="shared" ref="AB327:AB358" si="340">ROUND((AC327+AD327+AF327),6)</f>
        <v>822.87940000000003</v>
      </c>
      <c r="AC327" s="2">
        <f>ROUND((((ES327*1)*1)),6)</f>
        <v>61.21</v>
      </c>
      <c r="AD327" s="2">
        <f>ROUND((((((ET327*1.25)*1.2))-(((EU327*1.25)*1.2)))+AE327),6)</f>
        <v>120.48</v>
      </c>
      <c r="AE327" s="2">
        <f>ROUND((((EU327*1.25)*1.2)),6)</f>
        <v>17.114999999999998</v>
      </c>
      <c r="AF327" s="2">
        <f>ROUND((((EV327*1.15)*1.2)),6)</f>
        <v>641.18939999999998</v>
      </c>
      <c r="AG327" s="2">
        <f t="shared" ref="AG327:AG358" si="341">ROUND((AP327),6)</f>
        <v>0</v>
      </c>
      <c r="AH327" s="2">
        <f>(((EW327*1.15)*1.2))</f>
        <v>51.335999999999999</v>
      </c>
      <c r="AI327" s="2">
        <f>(((EX327*1.25)*1.2))</f>
        <v>0</v>
      </c>
      <c r="AJ327" s="2">
        <f t="shared" ref="AJ327:AJ358" si="342">(AS327)</f>
        <v>0</v>
      </c>
      <c r="AK327" s="2">
        <v>606.16</v>
      </c>
      <c r="AL327" s="2">
        <v>61.21</v>
      </c>
      <c r="AM327" s="2">
        <v>80.319999999999993</v>
      </c>
      <c r="AN327" s="2">
        <v>11.41</v>
      </c>
      <c r="AO327" s="2">
        <v>464.63</v>
      </c>
      <c r="AP327" s="2">
        <v>0</v>
      </c>
      <c r="AQ327" s="2">
        <v>37.200000000000003</v>
      </c>
      <c r="AR327" s="2">
        <v>0</v>
      </c>
      <c r="AS327" s="2">
        <v>0</v>
      </c>
      <c r="AT327" s="2">
        <v>109</v>
      </c>
      <c r="AU327" s="2">
        <v>61</v>
      </c>
      <c r="AV327" s="2">
        <v>1.0669999999999999</v>
      </c>
      <c r="AW327" s="2">
        <v>1</v>
      </c>
      <c r="AX327" s="2"/>
      <c r="AY327" s="2"/>
      <c r="AZ327" s="2">
        <v>1</v>
      </c>
      <c r="BA327" s="2">
        <v>1</v>
      </c>
      <c r="BB327" s="2">
        <v>1</v>
      </c>
      <c r="BC327" s="2">
        <v>1</v>
      </c>
      <c r="BD327" s="2" t="s">
        <v>3</v>
      </c>
      <c r="BE327" s="2" t="s">
        <v>3</v>
      </c>
      <c r="BF327" s="2" t="s">
        <v>3</v>
      </c>
      <c r="BG327" s="2" t="s">
        <v>3</v>
      </c>
      <c r="BH327" s="2">
        <v>0</v>
      </c>
      <c r="BI327" s="2">
        <v>1</v>
      </c>
      <c r="BJ327" s="2" t="s">
        <v>503</v>
      </c>
      <c r="BK327" s="2"/>
      <c r="BL327" s="2"/>
      <c r="BM327" s="2">
        <v>21</v>
      </c>
      <c r="BN327" s="2">
        <v>0</v>
      </c>
      <c r="BO327" s="2" t="s">
        <v>501</v>
      </c>
      <c r="BP327" s="2">
        <v>1</v>
      </c>
      <c r="BQ327" s="2">
        <v>30</v>
      </c>
      <c r="BR327" s="2">
        <v>0</v>
      </c>
      <c r="BS327" s="2">
        <v>1</v>
      </c>
      <c r="BT327" s="2">
        <v>1</v>
      </c>
      <c r="BU327" s="2">
        <v>1</v>
      </c>
      <c r="BV327" s="2">
        <v>1</v>
      </c>
      <c r="BW327" s="2">
        <v>1</v>
      </c>
      <c r="BX327" s="2">
        <v>1</v>
      </c>
      <c r="BY327" s="2" t="s">
        <v>3</v>
      </c>
      <c r="BZ327" s="2">
        <v>109</v>
      </c>
      <c r="CA327" s="2">
        <v>61</v>
      </c>
      <c r="CB327" s="2" t="s">
        <v>3</v>
      </c>
      <c r="CC327" s="2"/>
      <c r="CD327" s="2"/>
      <c r="CE327" s="2">
        <v>1566</v>
      </c>
      <c r="CF327" s="2">
        <v>0</v>
      </c>
      <c r="CG327" s="2">
        <v>0</v>
      </c>
      <c r="CH327" s="2"/>
      <c r="CI327" s="2"/>
      <c r="CJ327" s="2"/>
      <c r="CK327" s="2"/>
      <c r="CL327" s="2"/>
      <c r="CM327" s="2">
        <v>0</v>
      </c>
      <c r="CN327" s="2" t="s">
        <v>965</v>
      </c>
      <c r="CO327" s="2">
        <v>0</v>
      </c>
      <c r="CP327" s="2">
        <f t="shared" ref="CP327:CP358" si="343">(P327+Q327+S327)</f>
        <v>655.43000000000006</v>
      </c>
      <c r="CQ327" s="2">
        <f t="shared" ref="CQ327:CQ358" si="344">ROUND((ROUND((AC327*AW327*1),2)*BC327),2)</f>
        <v>61.21</v>
      </c>
      <c r="CR327" s="2">
        <f>(ROUND((ROUND(((((ET327*1.25)*1.2))*AV327*1),2)*BB327),2)+ROUND((ROUND(((AE327-(((EU327*1.25)*1.2)))*AV327*1),2)*BS327),2))</f>
        <v>128.55000000000001</v>
      </c>
      <c r="CS327" s="2">
        <f>(ROUND((ROUND(((((EU327*1.25)*1.2))*AV327*1),2)*BS327),2)+ROUND((ROUND(((AE327-(((EU327*1.25)*1.2)))*AV327*1),2)*BS327),2))</f>
        <v>18.260000000000002</v>
      </c>
      <c r="CT327" s="2">
        <f t="shared" ref="CT327:CT358" si="345">ROUND((ROUND((AF327*AV327*1),2)*BA327),2)</f>
        <v>684.15</v>
      </c>
      <c r="CU327" s="2">
        <f t="shared" ref="CU327:CU358" si="346">AG327</f>
        <v>0</v>
      </c>
      <c r="CV327" s="2">
        <f t="shared" ref="CV327:CV358" si="347">(AH327*AV327)</f>
        <v>54.775511999999999</v>
      </c>
      <c r="CW327" s="2">
        <f t="shared" ref="CW327:CW358" si="348">AI327</f>
        <v>0</v>
      </c>
      <c r="CX327" s="2">
        <f t="shared" ref="CX327:CX358" si="349">AJ327</f>
        <v>0</v>
      </c>
      <c r="CY327" s="2">
        <f>(ROUND((((S327+ROUND((ROUND(((((EU327*1.25)*1.2))*AV327*1),2)*BS327),2))*AT327)/100),2)+ROUND(((ROUND((ROUND(((AE327-(((EU327*1.25)*1.2)))*AV327*1),2)*BS327),2)*AT327)/100),2))</f>
        <v>579.19000000000005</v>
      </c>
      <c r="CZ327" s="2">
        <f>(ROUND((((S327+ROUND((ROUND(((((EU327*1.25)*1.2))*AV327*1),2)*BS327),2))*AU327)/100),2)+ROUND(((ROUND((ROUND(((AE327-(((EU327*1.25)*1.2)))*AV327*1),2)*BS327),2)*AU327)/100),2))</f>
        <v>324.14</v>
      </c>
      <c r="DA327" s="2"/>
      <c r="DB327" s="2">
        <v>105</v>
      </c>
      <c r="DC327" s="2" t="s">
        <v>3</v>
      </c>
      <c r="DD327" s="2" t="s">
        <v>360</v>
      </c>
      <c r="DE327" s="2" t="s">
        <v>361</v>
      </c>
      <c r="DF327" s="2" t="s">
        <v>361</v>
      </c>
      <c r="DG327" s="2" t="s">
        <v>362</v>
      </c>
      <c r="DH327" s="2" t="s">
        <v>3</v>
      </c>
      <c r="DI327" s="2" t="s">
        <v>362</v>
      </c>
      <c r="DJ327" s="2" t="s">
        <v>361</v>
      </c>
      <c r="DK327" s="2" t="s">
        <v>3</v>
      </c>
      <c r="DL327" s="2" t="s">
        <v>3</v>
      </c>
      <c r="DM327" s="2" t="s">
        <v>3</v>
      </c>
      <c r="DN327" s="2">
        <v>0</v>
      </c>
      <c r="DO327" s="2">
        <v>0</v>
      </c>
      <c r="DP327" s="2">
        <v>1</v>
      </c>
      <c r="DQ327" s="2">
        <v>1</v>
      </c>
      <c r="DR327" s="2"/>
      <c r="DS327" s="2"/>
      <c r="DT327" s="2"/>
      <c r="DU327" s="2">
        <v>1013</v>
      </c>
      <c r="DV327" s="2" t="s">
        <v>435</v>
      </c>
      <c r="DW327" s="2" t="s">
        <v>435</v>
      </c>
      <c r="DX327" s="2">
        <v>1</v>
      </c>
      <c r="DY327" s="2"/>
      <c r="DZ327" s="2" t="s">
        <v>3</v>
      </c>
      <c r="EA327" s="2" t="s">
        <v>3</v>
      </c>
      <c r="EB327" s="2" t="s">
        <v>3</v>
      </c>
      <c r="EC327" s="2" t="s">
        <v>3</v>
      </c>
      <c r="ED327" s="2"/>
      <c r="EE327" s="2">
        <v>85635393</v>
      </c>
      <c r="EF327" s="2">
        <v>30</v>
      </c>
      <c r="EG327" s="2" t="s">
        <v>28</v>
      </c>
      <c r="EH327" s="2">
        <v>0</v>
      </c>
      <c r="EI327" s="2" t="s">
        <v>3</v>
      </c>
      <c r="EJ327" s="2">
        <v>1</v>
      </c>
      <c r="EK327" s="2">
        <v>21</v>
      </c>
      <c r="EL327" s="2" t="s">
        <v>437</v>
      </c>
      <c r="EM327" s="2" t="s">
        <v>438</v>
      </c>
      <c r="EN327" s="2"/>
      <c r="EO327" s="2" t="s">
        <v>363</v>
      </c>
      <c r="EP327" s="2"/>
      <c r="EQ327" s="2">
        <v>131072</v>
      </c>
      <c r="ER327" s="2">
        <v>606.16</v>
      </c>
      <c r="ES327" s="2">
        <v>61.21</v>
      </c>
      <c r="ET327" s="2">
        <v>80.319999999999993</v>
      </c>
      <c r="EU327" s="2">
        <v>11.41</v>
      </c>
      <c r="EV327" s="2">
        <v>464.63</v>
      </c>
      <c r="EW327" s="2">
        <v>37.200000000000003</v>
      </c>
      <c r="EX327" s="2">
        <v>0</v>
      </c>
      <c r="EY327" s="2">
        <v>0</v>
      </c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>
        <v>0</v>
      </c>
      <c r="FR327" s="2">
        <v>0</v>
      </c>
      <c r="FS327" s="2">
        <v>0</v>
      </c>
      <c r="FT327" s="2"/>
      <c r="FU327" s="2"/>
      <c r="FV327" s="2"/>
      <c r="FW327" s="2"/>
      <c r="FX327" s="2">
        <v>109</v>
      </c>
      <c r="FY327" s="2">
        <v>61</v>
      </c>
      <c r="FZ327" s="2"/>
      <c r="GA327" s="2" t="s">
        <v>3</v>
      </c>
      <c r="GB327" s="2"/>
      <c r="GC327" s="2"/>
      <c r="GD327" s="2">
        <v>1</v>
      </c>
      <c r="GE327" s="2"/>
      <c r="GF327" s="2">
        <v>-1362723995</v>
      </c>
      <c r="GG327" s="2">
        <v>2</v>
      </c>
      <c r="GH327" s="2">
        <v>1</v>
      </c>
      <c r="GI327" s="2">
        <v>2</v>
      </c>
      <c r="GJ327" s="2">
        <v>0</v>
      </c>
      <c r="GK327" s="2">
        <v>0</v>
      </c>
      <c r="GL327" s="2">
        <f t="shared" ref="GL327:GL358" si="350">ROUND(IF(AND(BH327=3,BI327=3,FS327&lt;&gt;0),P327,0),2)</f>
        <v>0</v>
      </c>
      <c r="GM327" s="2">
        <f t="shared" ref="GM327:GM358" si="351">ROUND(O327+X327+Y327,2)+GX327</f>
        <v>1551</v>
      </c>
      <c r="GN327" s="2">
        <f t="shared" ref="GN327:GN358" si="352">IF(OR(BI327=0,BI327=1),GM327-GX327,0)</f>
        <v>1551</v>
      </c>
      <c r="GO327" s="2">
        <f t="shared" ref="GO327:GO358" si="353">IF(BI327=2,GM327-GX327,0)</f>
        <v>0</v>
      </c>
      <c r="GP327" s="2">
        <f t="shared" ref="GP327:GP358" si="354">IF(BI327=4,GM327-GX327,0)</f>
        <v>0</v>
      </c>
      <c r="GQ327" s="2"/>
      <c r="GR327" s="2">
        <v>0</v>
      </c>
      <c r="GS327" s="2">
        <v>3</v>
      </c>
      <c r="GT327" s="2">
        <v>0</v>
      </c>
      <c r="GU327" s="2" t="s">
        <v>3</v>
      </c>
      <c r="GV327" s="2">
        <f t="shared" ref="GV327:GV358" si="355">ROUND((GT327),6)</f>
        <v>0</v>
      </c>
      <c r="GW327" s="2">
        <v>1</v>
      </c>
      <c r="GX327" s="2">
        <f t="shared" ref="GX327:GX358" si="356">ROUND(HC327*I327,2)</f>
        <v>0</v>
      </c>
      <c r="GY327" s="2"/>
      <c r="GZ327" s="2"/>
      <c r="HA327" s="2">
        <v>0</v>
      </c>
      <c r="HB327" s="2">
        <v>0</v>
      </c>
      <c r="HC327" s="2">
        <f t="shared" ref="HC327:HC358" si="357">GV327*GW327</f>
        <v>0</v>
      </c>
      <c r="HD327" s="2"/>
      <c r="HE327" s="2" t="s">
        <v>3</v>
      </c>
      <c r="HF327" s="2" t="s">
        <v>3</v>
      </c>
      <c r="HG327" s="2"/>
      <c r="HH327" s="2"/>
      <c r="HI327" s="2"/>
      <c r="HJ327" s="2"/>
      <c r="HK327" s="2"/>
      <c r="HL327" s="2"/>
      <c r="HM327" s="2" t="s">
        <v>3</v>
      </c>
      <c r="HN327" s="2" t="s">
        <v>3</v>
      </c>
      <c r="HO327" s="2" t="s">
        <v>3</v>
      </c>
      <c r="HP327" s="2" t="s">
        <v>3</v>
      </c>
      <c r="HQ327" s="2" t="s">
        <v>3</v>
      </c>
      <c r="HR327" s="2"/>
      <c r="HS327" s="2">
        <v>0</v>
      </c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>
        <v>0</v>
      </c>
      <c r="IL327" s="2"/>
      <c r="IM327" s="2"/>
      <c r="IN327" s="2"/>
      <c r="IO327" s="2"/>
      <c r="IP327" s="2"/>
      <c r="IQ327" s="2"/>
      <c r="IR327" s="2"/>
      <c r="IS327" s="2"/>
      <c r="IT327" s="2"/>
      <c r="IU327" s="2"/>
    </row>
    <row r="328" spans="1:255" x14ac:dyDescent="0.25">
      <c r="A328" s="3">
        <v>17</v>
      </c>
      <c r="B328" s="3">
        <v>1</v>
      </c>
      <c r="C328" s="3">
        <f>ROW(SmtRes!A620)</f>
        <v>620</v>
      </c>
      <c r="D328" s="3">
        <f>ROW(EtalonRes!A462)</f>
        <v>462</v>
      </c>
      <c r="E328" s="3" t="s">
        <v>500</v>
      </c>
      <c r="F328" s="3" t="s">
        <v>501</v>
      </c>
      <c r="G328" s="3" t="s">
        <v>502</v>
      </c>
      <c r="H328" s="3" t="s">
        <v>435</v>
      </c>
      <c r="I328" s="3">
        <f>ROUND((75)/100,9)</f>
        <v>0.75</v>
      </c>
      <c r="J328" s="3">
        <v>0</v>
      </c>
      <c r="K328" s="3">
        <f>ROUND((75)/100,9)</f>
        <v>0.75</v>
      </c>
      <c r="O328" s="3">
        <f t="shared" si="333"/>
        <v>30940.71</v>
      </c>
      <c r="P328" s="3">
        <f t="shared" si="334"/>
        <v>425.59</v>
      </c>
      <c r="Q328" s="3">
        <f>(ROUND((ROUND(((((ET328*1.25)*1.2))*AV328*I328),2)*BB328),2)+ROUND((ROUND(((AE328-(((EU328*1.25)*1.2)))*AV328*I328),2)*BS328),2))</f>
        <v>1601.37</v>
      </c>
      <c r="R328" s="3">
        <f>(ROUND((ROUND(((((EU328*1.25)*1.2))*AV328*I328),2)*BS328),2)+ROUND((ROUND(((AE328-(((EU328*1.25)*1.2)))*AV328*I328),2)*BS328),2))</f>
        <v>772</v>
      </c>
      <c r="S328" s="3">
        <f t="shared" si="335"/>
        <v>28913.75</v>
      </c>
      <c r="T328" s="3">
        <f t="shared" si="336"/>
        <v>0</v>
      </c>
      <c r="U328" s="3">
        <f t="shared" si="337"/>
        <v>41.081634000000001</v>
      </c>
      <c r="V328" s="3">
        <f t="shared" si="338"/>
        <v>0</v>
      </c>
      <c r="W328" s="3">
        <f t="shared" si="339"/>
        <v>0</v>
      </c>
      <c r="X328" s="3">
        <f>(ROUND((((S328+ROUND((ROUND(((((EU328*1.25)*1.2))*AV328*I328),2)*BS328),2))*AT328)/100),2)+ROUND(((ROUND((ROUND(((AE328-(((EU328*1.25)*1.2)))*AV328*I328),2)*BS328),2)*AT328)/100),2))</f>
        <v>32357.47</v>
      </c>
      <c r="Y328" s="3">
        <f>(ROUND((((S328+ROUND((ROUND(((((EU328*1.25)*1.2))*AV328*I328),2)*BS328),2))*AU328)/100),2)+ROUND(((ROUND((ROUND(((AE328-(((EU328*1.25)*1.2)))*AV328*I328),2)*BS328),2)*AU328)/100),2))</f>
        <v>18108.310000000001</v>
      </c>
      <c r="AA328" s="3">
        <v>86551703</v>
      </c>
      <c r="AB328" s="3">
        <f t="shared" si="340"/>
        <v>822.87940000000003</v>
      </c>
      <c r="AC328" s="3">
        <f>ROUND((((ES328*1)*1)),6)</f>
        <v>61.21</v>
      </c>
      <c r="AD328" s="3">
        <f>ROUND((((((ET328*1.25)*1.2))-(((EU328*1.25)*1.2)))+AE328),6)</f>
        <v>120.48</v>
      </c>
      <c r="AE328" s="3">
        <f>ROUND((((EU328*1.25)*1.2)),6)</f>
        <v>17.114999999999998</v>
      </c>
      <c r="AF328" s="3">
        <f>ROUND((((EV328*1.15)*1.2)),6)</f>
        <v>641.18939999999998</v>
      </c>
      <c r="AG328" s="3">
        <f t="shared" si="341"/>
        <v>0</v>
      </c>
      <c r="AH328" s="3">
        <f>(((EW328*1.15)*1.2))</f>
        <v>51.335999999999999</v>
      </c>
      <c r="AI328" s="3">
        <f>(((EX328*1.25)*1.2))</f>
        <v>0</v>
      </c>
      <c r="AJ328" s="3">
        <f t="shared" si="342"/>
        <v>0</v>
      </c>
      <c r="AK328" s="3">
        <v>606.16</v>
      </c>
      <c r="AL328" s="3">
        <v>61.21</v>
      </c>
      <c r="AM328" s="3">
        <v>80.319999999999993</v>
      </c>
      <c r="AN328" s="3">
        <v>11.41</v>
      </c>
      <c r="AO328" s="3">
        <v>464.63</v>
      </c>
      <c r="AP328" s="3">
        <v>0</v>
      </c>
      <c r="AQ328" s="3">
        <v>37.200000000000003</v>
      </c>
      <c r="AR328" s="3">
        <v>0</v>
      </c>
      <c r="AS328" s="3">
        <v>0</v>
      </c>
      <c r="AT328" s="3">
        <v>109</v>
      </c>
      <c r="AU328" s="3">
        <v>61</v>
      </c>
      <c r="AV328" s="3">
        <v>1.0669999999999999</v>
      </c>
      <c r="AW328" s="3">
        <v>1</v>
      </c>
      <c r="AZ328" s="3">
        <v>1</v>
      </c>
      <c r="BA328" s="3">
        <v>56.35</v>
      </c>
      <c r="BB328" s="3">
        <v>16.61</v>
      </c>
      <c r="BC328" s="3">
        <v>9.27</v>
      </c>
      <c r="BD328" s="3" t="s">
        <v>3</v>
      </c>
      <c r="BE328" s="3" t="s">
        <v>3</v>
      </c>
      <c r="BF328" s="3" t="s">
        <v>3</v>
      </c>
      <c r="BG328" s="3" t="s">
        <v>3</v>
      </c>
      <c r="BH328" s="3">
        <v>0</v>
      </c>
      <c r="BI328" s="3">
        <v>1</v>
      </c>
      <c r="BJ328" s="3" t="s">
        <v>503</v>
      </c>
      <c r="BM328" s="3">
        <v>21</v>
      </c>
      <c r="BN328" s="3">
        <v>0</v>
      </c>
      <c r="BO328" s="3" t="s">
        <v>501</v>
      </c>
      <c r="BP328" s="3">
        <v>1</v>
      </c>
      <c r="BQ328" s="3">
        <v>30</v>
      </c>
      <c r="BR328" s="3">
        <v>0</v>
      </c>
      <c r="BS328" s="3">
        <v>56.35</v>
      </c>
      <c r="BT328" s="3">
        <v>1</v>
      </c>
      <c r="BU328" s="3">
        <v>1</v>
      </c>
      <c r="BV328" s="3">
        <v>1</v>
      </c>
      <c r="BW328" s="3">
        <v>1</v>
      </c>
      <c r="BX328" s="3">
        <v>1</v>
      </c>
      <c r="BY328" s="3" t="s">
        <v>3</v>
      </c>
      <c r="BZ328" s="3">
        <v>109</v>
      </c>
      <c r="CA328" s="3">
        <v>61</v>
      </c>
      <c r="CB328" s="3" t="s">
        <v>3</v>
      </c>
      <c r="CE328" s="3">
        <v>1566</v>
      </c>
      <c r="CF328" s="3">
        <v>0</v>
      </c>
      <c r="CG328" s="3">
        <v>0</v>
      </c>
      <c r="CM328" s="3">
        <v>0</v>
      </c>
      <c r="CN328" s="3" t="s">
        <v>965</v>
      </c>
      <c r="CO328" s="3">
        <v>0</v>
      </c>
      <c r="CP328" s="3">
        <f t="shared" si="343"/>
        <v>30940.71</v>
      </c>
      <c r="CQ328" s="3">
        <f t="shared" si="344"/>
        <v>567.41999999999996</v>
      </c>
      <c r="CR328" s="3">
        <f>(ROUND((ROUND(((((ET328*1.25)*1.2))*AV328*1),2)*BB328),2)+ROUND((ROUND(((AE328-(((EU328*1.25)*1.2)))*AV328*1),2)*BS328),2))</f>
        <v>2135.2199999999998</v>
      </c>
      <c r="CS328" s="3">
        <f>(ROUND((ROUND(((((EU328*1.25)*1.2))*AV328*1),2)*BS328),2)+ROUND((ROUND(((AE328-(((EU328*1.25)*1.2)))*AV328*1),2)*BS328),2))</f>
        <v>1028.95</v>
      </c>
      <c r="CT328" s="3">
        <f t="shared" si="345"/>
        <v>38551.85</v>
      </c>
      <c r="CU328" s="3">
        <f t="shared" si="346"/>
        <v>0</v>
      </c>
      <c r="CV328" s="3">
        <f t="shared" si="347"/>
        <v>54.775511999999999</v>
      </c>
      <c r="CW328" s="3">
        <f t="shared" si="348"/>
        <v>0</v>
      </c>
      <c r="CX328" s="3">
        <f t="shared" si="349"/>
        <v>0</v>
      </c>
      <c r="CY328" s="3">
        <f>(ROUND((((S328+ROUND((ROUND(((((EU328*1.25)*1.2))*AV328*1),2)*BS328),2))*AT328)/100),2)+ROUND(((ROUND((ROUND(((AE328-(((EU328*1.25)*1.2)))*AV328*1),2)*BS328),2)*AT328)/100),2))</f>
        <v>32637.54</v>
      </c>
      <c r="CZ328" s="3">
        <f>(ROUND((((S328+ROUND((ROUND(((((EU328*1.25)*1.2))*AV328*1),2)*BS328),2))*AU328)/100),2)+ROUND(((ROUND((ROUND(((AE328-(((EU328*1.25)*1.2)))*AV328*1),2)*BS328),2)*AU328)/100),2))</f>
        <v>18265.05</v>
      </c>
      <c r="DB328" s="3">
        <v>107</v>
      </c>
      <c r="DC328" s="3" t="s">
        <v>3</v>
      </c>
      <c r="DD328" s="3" t="s">
        <v>360</v>
      </c>
      <c r="DE328" s="3" t="s">
        <v>361</v>
      </c>
      <c r="DF328" s="3" t="s">
        <v>361</v>
      </c>
      <c r="DG328" s="3" t="s">
        <v>362</v>
      </c>
      <c r="DH328" s="3" t="s">
        <v>3</v>
      </c>
      <c r="DI328" s="3" t="s">
        <v>362</v>
      </c>
      <c r="DJ328" s="3" t="s">
        <v>361</v>
      </c>
      <c r="DK328" s="3" t="s">
        <v>3</v>
      </c>
      <c r="DL328" s="3" t="s">
        <v>3</v>
      </c>
      <c r="DM328" s="3" t="s">
        <v>3</v>
      </c>
      <c r="DN328" s="3">
        <v>0</v>
      </c>
      <c r="DO328" s="3">
        <v>0</v>
      </c>
      <c r="DP328" s="3">
        <v>1</v>
      </c>
      <c r="DQ328" s="3">
        <v>1</v>
      </c>
      <c r="DU328" s="3">
        <v>1013</v>
      </c>
      <c r="DV328" s="3" t="s">
        <v>435</v>
      </c>
      <c r="DW328" s="3" t="s">
        <v>435</v>
      </c>
      <c r="DX328" s="3">
        <v>1</v>
      </c>
      <c r="DZ328" s="3" t="s">
        <v>3</v>
      </c>
      <c r="EA328" s="3" t="s">
        <v>3</v>
      </c>
      <c r="EB328" s="3" t="s">
        <v>3</v>
      </c>
      <c r="EC328" s="3" t="s">
        <v>3</v>
      </c>
      <c r="EE328" s="3">
        <v>85635393</v>
      </c>
      <c r="EF328" s="3">
        <v>30</v>
      </c>
      <c r="EG328" s="3" t="s">
        <v>28</v>
      </c>
      <c r="EH328" s="3">
        <v>0</v>
      </c>
      <c r="EI328" s="3" t="s">
        <v>3</v>
      </c>
      <c r="EJ328" s="3">
        <v>1</v>
      </c>
      <c r="EK328" s="3">
        <v>21</v>
      </c>
      <c r="EL328" s="3" t="s">
        <v>437</v>
      </c>
      <c r="EM328" s="3" t="s">
        <v>438</v>
      </c>
      <c r="EO328" s="3" t="s">
        <v>363</v>
      </c>
      <c r="EQ328" s="3">
        <v>131072</v>
      </c>
      <c r="ER328" s="3">
        <v>606.16</v>
      </c>
      <c r="ES328" s="3">
        <v>61.21</v>
      </c>
      <c r="ET328" s="3">
        <v>80.319999999999993</v>
      </c>
      <c r="EU328" s="3">
        <v>11.41</v>
      </c>
      <c r="EV328" s="3">
        <v>464.63</v>
      </c>
      <c r="EW328" s="3">
        <v>37.200000000000003</v>
      </c>
      <c r="EX328" s="3">
        <v>0</v>
      </c>
      <c r="EY328" s="3">
        <v>0</v>
      </c>
      <c r="FQ328" s="3">
        <v>0</v>
      </c>
      <c r="FR328" s="3">
        <v>0</v>
      </c>
      <c r="FS328" s="3">
        <v>0</v>
      </c>
      <c r="FX328" s="3">
        <v>109</v>
      </c>
      <c r="FY328" s="3">
        <v>61</v>
      </c>
      <c r="GA328" s="3" t="s">
        <v>3</v>
      </c>
      <c r="GD328" s="3">
        <v>1</v>
      </c>
      <c r="GF328" s="3">
        <v>-1362723995</v>
      </c>
      <c r="GG328" s="3">
        <v>2</v>
      </c>
      <c r="GH328" s="3">
        <v>1</v>
      </c>
      <c r="GI328" s="3">
        <v>2</v>
      </c>
      <c r="GJ328" s="3">
        <v>0</v>
      </c>
      <c r="GK328" s="3">
        <v>0</v>
      </c>
      <c r="GL328" s="3">
        <f t="shared" si="350"/>
        <v>0</v>
      </c>
      <c r="GM328" s="3">
        <f t="shared" si="351"/>
        <v>81406.490000000005</v>
      </c>
      <c r="GN328" s="3">
        <f t="shared" si="352"/>
        <v>81406.490000000005</v>
      </c>
      <c r="GO328" s="3">
        <f t="shared" si="353"/>
        <v>0</v>
      </c>
      <c r="GP328" s="3">
        <f t="shared" si="354"/>
        <v>0</v>
      </c>
      <c r="GR328" s="3">
        <v>0</v>
      </c>
      <c r="GS328" s="3">
        <v>3</v>
      </c>
      <c r="GT328" s="3">
        <v>0</v>
      </c>
      <c r="GU328" s="3" t="s">
        <v>3</v>
      </c>
      <c r="GV328" s="3">
        <f t="shared" si="355"/>
        <v>0</v>
      </c>
      <c r="GW328" s="3">
        <v>1</v>
      </c>
      <c r="GX328" s="3">
        <f t="shared" si="356"/>
        <v>0</v>
      </c>
      <c r="HA328" s="3">
        <v>0</v>
      </c>
      <c r="HB328" s="3">
        <v>0</v>
      </c>
      <c r="HC328" s="3">
        <f t="shared" si="357"/>
        <v>0</v>
      </c>
      <c r="HE328" s="3" t="s">
        <v>3</v>
      </c>
      <c r="HF328" s="3" t="s">
        <v>3</v>
      </c>
      <c r="HM328" s="3" t="s">
        <v>3</v>
      </c>
      <c r="HN328" s="3" t="s">
        <v>3</v>
      </c>
      <c r="HO328" s="3" t="s">
        <v>3</v>
      </c>
      <c r="HP328" s="3" t="s">
        <v>3</v>
      </c>
      <c r="HQ328" s="3" t="s">
        <v>3</v>
      </c>
      <c r="HS328" s="3">
        <v>0</v>
      </c>
      <c r="IK328" s="3">
        <v>0</v>
      </c>
    </row>
    <row r="329" spans="1:255" x14ac:dyDescent="0.25">
      <c r="A329" s="2">
        <v>18</v>
      </c>
      <c r="B329" s="2">
        <v>1</v>
      </c>
      <c r="C329" s="2">
        <v>606</v>
      </c>
      <c r="D329" s="2"/>
      <c r="E329" s="2" t="s">
        <v>504</v>
      </c>
      <c r="F329" s="2" t="s">
        <v>505</v>
      </c>
      <c r="G329" s="2" t="s">
        <v>506</v>
      </c>
      <c r="H329" s="2" t="s">
        <v>35</v>
      </c>
      <c r="I329" s="2">
        <f>I327*J329</f>
        <v>1</v>
      </c>
      <c r="J329" s="2">
        <v>1.3333333333333333</v>
      </c>
      <c r="K329" s="2">
        <v>1.3333330000000001</v>
      </c>
      <c r="L329" s="2"/>
      <c r="M329" s="2"/>
      <c r="N329" s="2"/>
      <c r="O329" s="2">
        <f t="shared" si="333"/>
        <v>256.39</v>
      </c>
      <c r="P329" s="2">
        <f t="shared" si="334"/>
        <v>256.39</v>
      </c>
      <c r="Q329" s="2">
        <f>(ROUND((ROUND(((ET329)*AV329*I329),2)*BB329),2)+ROUND((ROUND(((AE329-(EU329))*AV329*I329),2)*BS329),2))</f>
        <v>0</v>
      </c>
      <c r="R329" s="2">
        <f>(ROUND((ROUND(((EU329)*AV329*I329),2)*BS329),2)+ROUND((ROUND(((AE329-(EU329))*AV329*I329),2)*BS329),2))</f>
        <v>0</v>
      </c>
      <c r="S329" s="2">
        <f t="shared" si="335"/>
        <v>0</v>
      </c>
      <c r="T329" s="2">
        <f t="shared" si="336"/>
        <v>0</v>
      </c>
      <c r="U329" s="2">
        <f t="shared" si="337"/>
        <v>0</v>
      </c>
      <c r="V329" s="2">
        <f t="shared" si="338"/>
        <v>0</v>
      </c>
      <c r="W329" s="2">
        <f t="shared" si="339"/>
        <v>0</v>
      </c>
      <c r="X329" s="2">
        <f>(ROUND((((S329+ROUND((ROUND(((EU329)*AV329*I329),2)*BS329),2))*AT329)/100),2)+ROUND(((ROUND((ROUND(((AE329-(EU329))*AV329*I329),2)*BS329),2)*AT329)/100),2))</f>
        <v>0</v>
      </c>
      <c r="Y329" s="2">
        <f>(ROUND((((S329+ROUND((ROUND(((EU329)*AV329*I329),2)*BS329),2))*AU329)/100),2)+ROUND(((ROUND((ROUND(((AE329-(EU329))*AV329*I329),2)*BS329),2)*AU329)/100),2))</f>
        <v>0</v>
      </c>
      <c r="Z329" s="2"/>
      <c r="AA329" s="2">
        <v>86551701</v>
      </c>
      <c r="AB329" s="2">
        <f t="shared" si="340"/>
        <v>256.39</v>
      </c>
      <c r="AC329" s="2">
        <f>ROUND((ES329),6)</f>
        <v>256.39</v>
      </c>
      <c r="AD329" s="2">
        <f>ROUND((((ET329)-(EU329))+AE329),6)</f>
        <v>0</v>
      </c>
      <c r="AE329" s="2">
        <f t="shared" ref="AE329:AF332" si="358">ROUND((EU329),6)</f>
        <v>0</v>
      </c>
      <c r="AF329" s="2">
        <f t="shared" si="358"/>
        <v>0</v>
      </c>
      <c r="AG329" s="2">
        <f t="shared" si="341"/>
        <v>0</v>
      </c>
      <c r="AH329" s="2">
        <f t="shared" ref="AH329:AI332" si="359">(EW329)</f>
        <v>0</v>
      </c>
      <c r="AI329" s="2">
        <f t="shared" si="359"/>
        <v>0</v>
      </c>
      <c r="AJ329" s="2">
        <f t="shared" si="342"/>
        <v>0</v>
      </c>
      <c r="AK329" s="2">
        <v>256.39</v>
      </c>
      <c r="AL329" s="2">
        <v>256.39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109</v>
      </c>
      <c r="AU329" s="2">
        <v>61</v>
      </c>
      <c r="AV329" s="2">
        <v>1</v>
      </c>
      <c r="AW329" s="2">
        <v>1</v>
      </c>
      <c r="AX329" s="2"/>
      <c r="AY329" s="2"/>
      <c r="AZ329" s="2">
        <v>1</v>
      </c>
      <c r="BA329" s="2">
        <v>1</v>
      </c>
      <c r="BB329" s="2">
        <v>1</v>
      </c>
      <c r="BC329" s="2">
        <v>1</v>
      </c>
      <c r="BD329" s="2" t="s">
        <v>3</v>
      </c>
      <c r="BE329" s="2" t="s">
        <v>3</v>
      </c>
      <c r="BF329" s="2" t="s">
        <v>3</v>
      </c>
      <c r="BG329" s="2" t="s">
        <v>3</v>
      </c>
      <c r="BH329" s="2">
        <v>3</v>
      </c>
      <c r="BI329" s="2">
        <v>1</v>
      </c>
      <c r="BJ329" s="2" t="s">
        <v>507</v>
      </c>
      <c r="BK329" s="2"/>
      <c r="BL329" s="2"/>
      <c r="BM329" s="2">
        <v>21</v>
      </c>
      <c r="BN329" s="2">
        <v>0</v>
      </c>
      <c r="BO329" s="2" t="s">
        <v>3</v>
      </c>
      <c r="BP329" s="2">
        <v>0</v>
      </c>
      <c r="BQ329" s="2">
        <v>30</v>
      </c>
      <c r="BR329" s="2">
        <v>0</v>
      </c>
      <c r="BS329" s="2">
        <v>1</v>
      </c>
      <c r="BT329" s="2">
        <v>1</v>
      </c>
      <c r="BU329" s="2">
        <v>1</v>
      </c>
      <c r="BV329" s="2">
        <v>1</v>
      </c>
      <c r="BW329" s="2">
        <v>1</v>
      </c>
      <c r="BX329" s="2">
        <v>1</v>
      </c>
      <c r="BY329" s="2" t="s">
        <v>3</v>
      </c>
      <c r="BZ329" s="2">
        <v>109</v>
      </c>
      <c r="CA329" s="2">
        <v>61</v>
      </c>
      <c r="CB329" s="2" t="s">
        <v>3</v>
      </c>
      <c r="CC329" s="2"/>
      <c r="CD329" s="2"/>
      <c r="CE329" s="2">
        <v>1566</v>
      </c>
      <c r="CF329" s="2">
        <v>0</v>
      </c>
      <c r="CG329" s="2">
        <v>0</v>
      </c>
      <c r="CH329" s="2"/>
      <c r="CI329" s="2"/>
      <c r="CJ329" s="2"/>
      <c r="CK329" s="2"/>
      <c r="CL329" s="2"/>
      <c r="CM329" s="2">
        <v>0</v>
      </c>
      <c r="CN329" s="2" t="s">
        <v>966</v>
      </c>
      <c r="CO329" s="2">
        <v>0</v>
      </c>
      <c r="CP329" s="2">
        <f t="shared" si="343"/>
        <v>256.39</v>
      </c>
      <c r="CQ329" s="2">
        <f t="shared" si="344"/>
        <v>256.39</v>
      </c>
      <c r="CR329" s="2">
        <f>(ROUND((ROUND(((ET329)*AV329*1),2)*BB329),2)+ROUND((ROUND(((AE329-(EU329))*AV329*1),2)*BS329),2))</f>
        <v>0</v>
      </c>
      <c r="CS329" s="2">
        <f>(ROUND((ROUND(((EU329)*AV329*1),2)*BS329),2)+ROUND((ROUND(((AE329-(EU329))*AV329*1),2)*BS329),2))</f>
        <v>0</v>
      </c>
      <c r="CT329" s="2">
        <f t="shared" si="345"/>
        <v>0</v>
      </c>
      <c r="CU329" s="2">
        <f t="shared" si="346"/>
        <v>0</v>
      </c>
      <c r="CV329" s="2">
        <f t="shared" si="347"/>
        <v>0</v>
      </c>
      <c r="CW329" s="2">
        <f t="shared" si="348"/>
        <v>0</v>
      </c>
      <c r="CX329" s="2">
        <f t="shared" si="349"/>
        <v>0</v>
      </c>
      <c r="CY329" s="2">
        <f>(ROUND((((S329+ROUND((ROUND(((EU329)*AV329*1),2)*BS329),2))*AT329)/100),2)+ROUND(((ROUND((ROUND(((AE329-(EU329))*AV329*1),2)*BS329),2)*AT329)/100),2))</f>
        <v>0</v>
      </c>
      <c r="CZ329" s="2">
        <f>(ROUND((((S329+ROUND((ROUND(((EU329)*AV329*1),2)*BS329),2))*AU329)/100),2)+ROUND(((ROUND((ROUND(((AE329-(EU329))*AV329*1),2)*BS329),2)*AU329)/100),2))</f>
        <v>0</v>
      </c>
      <c r="DA329" s="2"/>
      <c r="DB329" s="2"/>
      <c r="DC329" s="2" t="s">
        <v>3</v>
      </c>
      <c r="DD329" s="2" t="s">
        <v>3</v>
      </c>
      <c r="DE329" s="2" t="s">
        <v>3</v>
      </c>
      <c r="DF329" s="2" t="s">
        <v>3</v>
      </c>
      <c r="DG329" s="2" t="s">
        <v>3</v>
      </c>
      <c r="DH329" s="2" t="s">
        <v>3</v>
      </c>
      <c r="DI329" s="2" t="s">
        <v>3</v>
      </c>
      <c r="DJ329" s="2" t="s">
        <v>3</v>
      </c>
      <c r="DK329" s="2" t="s">
        <v>3</v>
      </c>
      <c r="DL329" s="2" t="s">
        <v>3</v>
      </c>
      <c r="DM329" s="2" t="s">
        <v>3</v>
      </c>
      <c r="DN329" s="2">
        <v>0</v>
      </c>
      <c r="DO329" s="2">
        <v>0</v>
      </c>
      <c r="DP329" s="2">
        <v>1</v>
      </c>
      <c r="DQ329" s="2">
        <v>1</v>
      </c>
      <c r="DR329" s="2"/>
      <c r="DS329" s="2"/>
      <c r="DT329" s="2"/>
      <c r="DU329" s="2">
        <v>1010</v>
      </c>
      <c r="DV329" s="2" t="s">
        <v>35</v>
      </c>
      <c r="DW329" s="2" t="s">
        <v>35</v>
      </c>
      <c r="DX329" s="2">
        <v>1</v>
      </c>
      <c r="DY329" s="2"/>
      <c r="DZ329" s="2" t="s">
        <v>3</v>
      </c>
      <c r="EA329" s="2" t="s">
        <v>3</v>
      </c>
      <c r="EB329" s="2" t="s">
        <v>3</v>
      </c>
      <c r="EC329" s="2" t="s">
        <v>3</v>
      </c>
      <c r="ED329" s="2"/>
      <c r="EE329" s="2">
        <v>85635393</v>
      </c>
      <c r="EF329" s="2">
        <v>30</v>
      </c>
      <c r="EG329" s="2" t="s">
        <v>28</v>
      </c>
      <c r="EH329" s="2">
        <v>0</v>
      </c>
      <c r="EI329" s="2" t="s">
        <v>3</v>
      </c>
      <c r="EJ329" s="2">
        <v>1</v>
      </c>
      <c r="EK329" s="2">
        <v>21</v>
      </c>
      <c r="EL329" s="2" t="s">
        <v>437</v>
      </c>
      <c r="EM329" s="2" t="s">
        <v>438</v>
      </c>
      <c r="EN329" s="2"/>
      <c r="EO329" s="2" t="s">
        <v>368</v>
      </c>
      <c r="EP329" s="2"/>
      <c r="EQ329" s="2">
        <v>0</v>
      </c>
      <c r="ER329" s="2">
        <v>256.39</v>
      </c>
      <c r="ES329" s="2">
        <v>256.39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>
        <v>0</v>
      </c>
      <c r="FR329" s="2">
        <v>0</v>
      </c>
      <c r="FS329" s="2">
        <v>0</v>
      </c>
      <c r="FT329" s="2"/>
      <c r="FU329" s="2"/>
      <c r="FV329" s="2"/>
      <c r="FW329" s="2"/>
      <c r="FX329" s="2">
        <v>109</v>
      </c>
      <c r="FY329" s="2">
        <v>61</v>
      </c>
      <c r="FZ329" s="2"/>
      <c r="GA329" s="2" t="s">
        <v>3</v>
      </c>
      <c r="GB329" s="2"/>
      <c r="GC329" s="2"/>
      <c r="GD329" s="2">
        <v>1</v>
      </c>
      <c r="GE329" s="2"/>
      <c r="GF329" s="2">
        <v>1293305710</v>
      </c>
      <c r="GG329" s="2">
        <v>2</v>
      </c>
      <c r="GH329" s="2">
        <v>1</v>
      </c>
      <c r="GI329" s="2">
        <v>-2</v>
      </c>
      <c r="GJ329" s="2">
        <v>0</v>
      </c>
      <c r="GK329" s="2">
        <v>0</v>
      </c>
      <c r="GL329" s="2">
        <f t="shared" si="350"/>
        <v>0</v>
      </c>
      <c r="GM329" s="2">
        <f t="shared" si="351"/>
        <v>256.39</v>
      </c>
      <c r="GN329" s="2">
        <f t="shared" si="352"/>
        <v>256.39</v>
      </c>
      <c r="GO329" s="2">
        <f t="shared" si="353"/>
        <v>0</v>
      </c>
      <c r="GP329" s="2">
        <f t="shared" si="354"/>
        <v>0</v>
      </c>
      <c r="GQ329" s="2"/>
      <c r="GR329" s="2">
        <v>0</v>
      </c>
      <c r="GS329" s="2">
        <v>3</v>
      </c>
      <c r="GT329" s="2">
        <v>0</v>
      </c>
      <c r="GU329" s="2" t="s">
        <v>3</v>
      </c>
      <c r="GV329" s="2">
        <f t="shared" si="355"/>
        <v>0</v>
      </c>
      <c r="GW329" s="2">
        <v>1</v>
      </c>
      <c r="GX329" s="2">
        <f t="shared" si="356"/>
        <v>0</v>
      </c>
      <c r="GY329" s="2"/>
      <c r="GZ329" s="2"/>
      <c r="HA329" s="2">
        <v>0</v>
      </c>
      <c r="HB329" s="2">
        <v>0</v>
      </c>
      <c r="HC329" s="2">
        <f t="shared" si="357"/>
        <v>0</v>
      </c>
      <c r="HD329" s="2"/>
      <c r="HE329" s="2" t="s">
        <v>3</v>
      </c>
      <c r="HF329" s="2" t="s">
        <v>3</v>
      </c>
      <c r="HG329" s="2"/>
      <c r="HH329" s="2"/>
      <c r="HI329" s="2"/>
      <c r="HJ329" s="2"/>
      <c r="HK329" s="2"/>
      <c r="HL329" s="2"/>
      <c r="HM329" s="2" t="s">
        <v>360</v>
      </c>
      <c r="HN329" s="2" t="s">
        <v>3</v>
      </c>
      <c r="HO329" s="2" t="s">
        <v>3</v>
      </c>
      <c r="HP329" s="2" t="s">
        <v>3</v>
      </c>
      <c r="HQ329" s="2" t="s">
        <v>3</v>
      </c>
      <c r="HR329" s="2"/>
      <c r="HS329" s="2">
        <v>0</v>
      </c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>
        <v>0</v>
      </c>
      <c r="IL329" s="2"/>
      <c r="IM329" s="2"/>
      <c r="IN329" s="2"/>
      <c r="IO329" s="2"/>
      <c r="IP329" s="2"/>
      <c r="IQ329" s="2"/>
      <c r="IR329" s="2"/>
      <c r="IS329" s="2"/>
      <c r="IT329" s="2"/>
      <c r="IU329" s="2"/>
    </row>
    <row r="330" spans="1:255" x14ac:dyDescent="0.25">
      <c r="A330" s="3">
        <v>18</v>
      </c>
      <c r="B330" s="3">
        <v>1</v>
      </c>
      <c r="C330" s="3">
        <v>620</v>
      </c>
      <c r="E330" s="3" t="s">
        <v>504</v>
      </c>
      <c r="F330" s="3" t="s">
        <v>505</v>
      </c>
      <c r="G330" s="3" t="s">
        <v>506</v>
      </c>
      <c r="H330" s="3" t="s">
        <v>35</v>
      </c>
      <c r="I330" s="3">
        <f>I328*J330</f>
        <v>1</v>
      </c>
      <c r="J330" s="3">
        <v>1.3333333333333333</v>
      </c>
      <c r="K330" s="3">
        <v>1.3333330000000001</v>
      </c>
      <c r="O330" s="3">
        <f t="shared" si="333"/>
        <v>1904.98</v>
      </c>
      <c r="P330" s="3">
        <f t="shared" si="334"/>
        <v>1904.98</v>
      </c>
      <c r="Q330" s="3">
        <f>(ROUND((ROUND(((ET330)*AV330*I330),2)*BB330),2)+ROUND((ROUND(((AE330-(EU330))*AV330*I330),2)*BS330),2))</f>
        <v>0</v>
      </c>
      <c r="R330" s="3">
        <f>(ROUND((ROUND(((EU330)*AV330*I330),2)*BS330),2)+ROUND((ROUND(((AE330-(EU330))*AV330*I330),2)*BS330),2))</f>
        <v>0</v>
      </c>
      <c r="S330" s="3">
        <f t="shared" si="335"/>
        <v>0</v>
      </c>
      <c r="T330" s="3">
        <f t="shared" si="336"/>
        <v>0</v>
      </c>
      <c r="U330" s="3">
        <f t="shared" si="337"/>
        <v>0</v>
      </c>
      <c r="V330" s="3">
        <f t="shared" si="338"/>
        <v>0</v>
      </c>
      <c r="W330" s="3">
        <f t="shared" si="339"/>
        <v>0</v>
      </c>
      <c r="X330" s="3">
        <f>(ROUND((((S330+ROUND((ROUND(((EU330)*AV330*I330),2)*BS330),2))*AT330)/100),2)+ROUND(((ROUND((ROUND(((AE330-(EU330))*AV330*I330),2)*BS330),2)*AT330)/100),2))</f>
        <v>0</v>
      </c>
      <c r="Y330" s="3">
        <f>(ROUND((((S330+ROUND((ROUND(((EU330)*AV330*I330),2)*BS330),2))*AU330)/100),2)+ROUND(((ROUND((ROUND(((AE330-(EU330))*AV330*I330),2)*BS330),2)*AU330)/100),2))</f>
        <v>0</v>
      </c>
      <c r="AA330" s="3">
        <v>86551703</v>
      </c>
      <c r="AB330" s="3">
        <f t="shared" si="340"/>
        <v>256.39</v>
      </c>
      <c r="AC330" s="3">
        <f>ROUND((ES330),6)</f>
        <v>256.39</v>
      </c>
      <c r="AD330" s="3">
        <f>ROUND((((ET330)-(EU330))+AE330),6)</f>
        <v>0</v>
      </c>
      <c r="AE330" s="3">
        <f t="shared" si="358"/>
        <v>0</v>
      </c>
      <c r="AF330" s="3">
        <f t="shared" si="358"/>
        <v>0</v>
      </c>
      <c r="AG330" s="3">
        <f t="shared" si="341"/>
        <v>0</v>
      </c>
      <c r="AH330" s="3">
        <f t="shared" si="359"/>
        <v>0</v>
      </c>
      <c r="AI330" s="3">
        <f t="shared" si="359"/>
        <v>0</v>
      </c>
      <c r="AJ330" s="3">
        <f t="shared" si="342"/>
        <v>0</v>
      </c>
      <c r="AK330" s="3">
        <v>256.39</v>
      </c>
      <c r="AL330" s="3">
        <v>256.39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109</v>
      </c>
      <c r="AU330" s="3">
        <v>61</v>
      </c>
      <c r="AV330" s="3">
        <v>1</v>
      </c>
      <c r="AW330" s="3">
        <v>1</v>
      </c>
      <c r="AZ330" s="3">
        <v>1</v>
      </c>
      <c r="BA330" s="3">
        <v>1</v>
      </c>
      <c r="BB330" s="3">
        <v>1</v>
      </c>
      <c r="BC330" s="3">
        <v>7.43</v>
      </c>
      <c r="BD330" s="3" t="s">
        <v>3</v>
      </c>
      <c r="BE330" s="3" t="s">
        <v>3</v>
      </c>
      <c r="BF330" s="3" t="s">
        <v>3</v>
      </c>
      <c r="BG330" s="3" t="s">
        <v>3</v>
      </c>
      <c r="BH330" s="3">
        <v>3</v>
      </c>
      <c r="BI330" s="3">
        <v>1</v>
      </c>
      <c r="BJ330" s="3" t="s">
        <v>507</v>
      </c>
      <c r="BM330" s="3">
        <v>21</v>
      </c>
      <c r="BN330" s="3">
        <v>0</v>
      </c>
      <c r="BO330" s="3" t="s">
        <v>505</v>
      </c>
      <c r="BP330" s="3">
        <v>1</v>
      </c>
      <c r="BQ330" s="3">
        <v>30</v>
      </c>
      <c r="BR330" s="3">
        <v>0</v>
      </c>
      <c r="BS330" s="3">
        <v>1</v>
      </c>
      <c r="BT330" s="3">
        <v>1</v>
      </c>
      <c r="BU330" s="3">
        <v>1</v>
      </c>
      <c r="BV330" s="3">
        <v>1</v>
      </c>
      <c r="BW330" s="3">
        <v>1</v>
      </c>
      <c r="BX330" s="3">
        <v>1</v>
      </c>
      <c r="BY330" s="3" t="s">
        <v>3</v>
      </c>
      <c r="BZ330" s="3">
        <v>109</v>
      </c>
      <c r="CA330" s="3">
        <v>61</v>
      </c>
      <c r="CB330" s="3" t="s">
        <v>3</v>
      </c>
      <c r="CE330" s="3">
        <v>1566</v>
      </c>
      <c r="CF330" s="3">
        <v>0</v>
      </c>
      <c r="CG330" s="3">
        <v>0</v>
      </c>
      <c r="CM330" s="3">
        <v>0</v>
      </c>
      <c r="CN330" s="3" t="s">
        <v>966</v>
      </c>
      <c r="CO330" s="3">
        <v>0</v>
      </c>
      <c r="CP330" s="3">
        <f t="shared" si="343"/>
        <v>1904.98</v>
      </c>
      <c r="CQ330" s="3">
        <f t="shared" si="344"/>
        <v>1904.98</v>
      </c>
      <c r="CR330" s="3">
        <f>(ROUND((ROUND(((ET330)*AV330*1),2)*BB330),2)+ROUND((ROUND(((AE330-(EU330))*AV330*1),2)*BS330),2))</f>
        <v>0</v>
      </c>
      <c r="CS330" s="3">
        <f>(ROUND((ROUND(((EU330)*AV330*1),2)*BS330),2)+ROUND((ROUND(((AE330-(EU330))*AV330*1),2)*BS330),2))</f>
        <v>0</v>
      </c>
      <c r="CT330" s="3">
        <f t="shared" si="345"/>
        <v>0</v>
      </c>
      <c r="CU330" s="3">
        <f t="shared" si="346"/>
        <v>0</v>
      </c>
      <c r="CV330" s="3">
        <f t="shared" si="347"/>
        <v>0</v>
      </c>
      <c r="CW330" s="3">
        <f t="shared" si="348"/>
        <v>0</v>
      </c>
      <c r="CX330" s="3">
        <f t="shared" si="349"/>
        <v>0</v>
      </c>
      <c r="CY330" s="3">
        <f>(ROUND((((S330+ROUND((ROUND(((EU330)*AV330*1),2)*BS330),2))*AT330)/100),2)+ROUND(((ROUND((ROUND(((AE330-(EU330))*AV330*1),2)*BS330),2)*AT330)/100),2))</f>
        <v>0</v>
      </c>
      <c r="CZ330" s="3">
        <f>(ROUND((((S330+ROUND((ROUND(((EU330)*AV330*1),2)*BS330),2))*AU330)/100),2)+ROUND(((ROUND((ROUND(((AE330-(EU330))*AV330*1),2)*BS330),2)*AU330)/100),2))</f>
        <v>0</v>
      </c>
      <c r="DC330" s="3" t="s">
        <v>3</v>
      </c>
      <c r="DD330" s="3" t="s">
        <v>3</v>
      </c>
      <c r="DE330" s="3" t="s">
        <v>3</v>
      </c>
      <c r="DF330" s="3" t="s">
        <v>3</v>
      </c>
      <c r="DG330" s="3" t="s">
        <v>3</v>
      </c>
      <c r="DH330" s="3" t="s">
        <v>3</v>
      </c>
      <c r="DI330" s="3" t="s">
        <v>3</v>
      </c>
      <c r="DJ330" s="3" t="s">
        <v>3</v>
      </c>
      <c r="DK330" s="3" t="s">
        <v>3</v>
      </c>
      <c r="DL330" s="3" t="s">
        <v>3</v>
      </c>
      <c r="DM330" s="3" t="s">
        <v>3</v>
      </c>
      <c r="DN330" s="3">
        <v>0</v>
      </c>
      <c r="DO330" s="3">
        <v>0</v>
      </c>
      <c r="DP330" s="3">
        <v>1</v>
      </c>
      <c r="DQ330" s="3">
        <v>1</v>
      </c>
      <c r="DU330" s="3">
        <v>1010</v>
      </c>
      <c r="DV330" s="3" t="s">
        <v>35</v>
      </c>
      <c r="DW330" s="3" t="s">
        <v>35</v>
      </c>
      <c r="DX330" s="3">
        <v>1</v>
      </c>
      <c r="DZ330" s="3" t="s">
        <v>3</v>
      </c>
      <c r="EA330" s="3" t="s">
        <v>3</v>
      </c>
      <c r="EB330" s="3" t="s">
        <v>3</v>
      </c>
      <c r="EC330" s="3" t="s">
        <v>3</v>
      </c>
      <c r="EE330" s="3">
        <v>85635393</v>
      </c>
      <c r="EF330" s="3">
        <v>30</v>
      </c>
      <c r="EG330" s="3" t="s">
        <v>28</v>
      </c>
      <c r="EH330" s="3">
        <v>0</v>
      </c>
      <c r="EI330" s="3" t="s">
        <v>3</v>
      </c>
      <c r="EJ330" s="3">
        <v>1</v>
      </c>
      <c r="EK330" s="3">
        <v>21</v>
      </c>
      <c r="EL330" s="3" t="s">
        <v>437</v>
      </c>
      <c r="EM330" s="3" t="s">
        <v>438</v>
      </c>
      <c r="EO330" s="3" t="s">
        <v>368</v>
      </c>
      <c r="EQ330" s="3">
        <v>0</v>
      </c>
      <c r="ER330" s="3">
        <v>256.39</v>
      </c>
      <c r="ES330" s="3">
        <v>256.39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FQ330" s="3">
        <v>0</v>
      </c>
      <c r="FR330" s="3">
        <v>0</v>
      </c>
      <c r="FS330" s="3">
        <v>0</v>
      </c>
      <c r="FX330" s="3">
        <v>109</v>
      </c>
      <c r="FY330" s="3">
        <v>61</v>
      </c>
      <c r="GA330" s="3" t="s">
        <v>3</v>
      </c>
      <c r="GD330" s="3">
        <v>1</v>
      </c>
      <c r="GF330" s="3">
        <v>1293305710</v>
      </c>
      <c r="GG330" s="3">
        <v>2</v>
      </c>
      <c r="GH330" s="3">
        <v>1</v>
      </c>
      <c r="GI330" s="3">
        <v>2</v>
      </c>
      <c r="GJ330" s="3">
        <v>0</v>
      </c>
      <c r="GK330" s="3">
        <v>0</v>
      </c>
      <c r="GL330" s="3">
        <f t="shared" si="350"/>
        <v>0</v>
      </c>
      <c r="GM330" s="3">
        <f t="shared" si="351"/>
        <v>1904.98</v>
      </c>
      <c r="GN330" s="3">
        <f t="shared" si="352"/>
        <v>1904.98</v>
      </c>
      <c r="GO330" s="3">
        <f t="shared" si="353"/>
        <v>0</v>
      </c>
      <c r="GP330" s="3">
        <f t="shared" si="354"/>
        <v>0</v>
      </c>
      <c r="GR330" s="3">
        <v>0</v>
      </c>
      <c r="GS330" s="3">
        <v>3</v>
      </c>
      <c r="GT330" s="3">
        <v>0</v>
      </c>
      <c r="GU330" s="3" t="s">
        <v>3</v>
      </c>
      <c r="GV330" s="3">
        <f t="shared" si="355"/>
        <v>0</v>
      </c>
      <c r="GW330" s="3">
        <v>1</v>
      </c>
      <c r="GX330" s="3">
        <f t="shared" si="356"/>
        <v>0</v>
      </c>
      <c r="HA330" s="3">
        <v>0</v>
      </c>
      <c r="HB330" s="3">
        <v>0</v>
      </c>
      <c r="HC330" s="3">
        <f t="shared" si="357"/>
        <v>0</v>
      </c>
      <c r="HE330" s="3" t="s">
        <v>3</v>
      </c>
      <c r="HF330" s="3" t="s">
        <v>3</v>
      </c>
      <c r="HM330" s="3" t="s">
        <v>360</v>
      </c>
      <c r="HN330" s="3" t="s">
        <v>3</v>
      </c>
      <c r="HO330" s="3" t="s">
        <v>3</v>
      </c>
      <c r="HP330" s="3" t="s">
        <v>3</v>
      </c>
      <c r="HQ330" s="3" t="s">
        <v>3</v>
      </c>
      <c r="HS330" s="3">
        <v>0</v>
      </c>
      <c r="IK330" s="3">
        <v>0</v>
      </c>
    </row>
    <row r="331" spans="1:255" x14ac:dyDescent="0.25">
      <c r="A331" s="2">
        <v>18</v>
      </c>
      <c r="B331" s="2">
        <v>1</v>
      </c>
      <c r="C331" s="2">
        <v>605</v>
      </c>
      <c r="D331" s="2"/>
      <c r="E331" s="2" t="s">
        <v>508</v>
      </c>
      <c r="F331" s="2" t="s">
        <v>509</v>
      </c>
      <c r="G331" s="2" t="s">
        <v>510</v>
      </c>
      <c r="H331" s="2" t="s">
        <v>454</v>
      </c>
      <c r="I331" s="2">
        <f>I327*J331</f>
        <v>75</v>
      </c>
      <c r="J331" s="2">
        <v>100</v>
      </c>
      <c r="K331" s="2">
        <v>100</v>
      </c>
      <c r="L331" s="2"/>
      <c r="M331" s="2"/>
      <c r="N331" s="2"/>
      <c r="O331" s="2">
        <f t="shared" si="333"/>
        <v>3337.5</v>
      </c>
      <c r="P331" s="2">
        <f t="shared" si="334"/>
        <v>3337.5</v>
      </c>
      <c r="Q331" s="2">
        <f>(ROUND((ROUND(((ET331)*AV331*I331),2)*BB331),2)+ROUND((ROUND(((AE331-(EU331))*AV331*I331),2)*BS331),2))</f>
        <v>0</v>
      </c>
      <c r="R331" s="2">
        <f>(ROUND((ROUND(((EU331)*AV331*I331),2)*BS331),2)+ROUND((ROUND(((AE331-(EU331))*AV331*I331),2)*BS331),2))</f>
        <v>0</v>
      </c>
      <c r="S331" s="2">
        <f t="shared" si="335"/>
        <v>0</v>
      </c>
      <c r="T331" s="2">
        <f t="shared" si="336"/>
        <v>0</v>
      </c>
      <c r="U331" s="2">
        <f t="shared" si="337"/>
        <v>0</v>
      </c>
      <c r="V331" s="2">
        <f t="shared" si="338"/>
        <v>0</v>
      </c>
      <c r="W331" s="2">
        <f t="shared" si="339"/>
        <v>0</v>
      </c>
      <c r="X331" s="2">
        <f>(ROUND((((S331+ROUND((ROUND(((EU331)*AV331*I331),2)*BS331),2))*AT331)/100),2)+ROUND(((ROUND((ROUND(((AE331-(EU331))*AV331*I331),2)*BS331),2)*AT331)/100),2))</f>
        <v>0</v>
      </c>
      <c r="Y331" s="2">
        <f>(ROUND((((S331+ROUND((ROUND(((EU331)*AV331*I331),2)*BS331),2))*AU331)/100),2)+ROUND(((ROUND((ROUND(((AE331-(EU331))*AV331*I331),2)*BS331),2)*AU331)/100),2))</f>
        <v>0</v>
      </c>
      <c r="Z331" s="2"/>
      <c r="AA331" s="2">
        <v>86551701</v>
      </c>
      <c r="AB331" s="2">
        <f t="shared" si="340"/>
        <v>44.5</v>
      </c>
      <c r="AC331" s="2">
        <f>ROUND((ES331),6)</f>
        <v>44.5</v>
      </c>
      <c r="AD331" s="2">
        <f>ROUND((((ET331)-(EU331))+AE331),6)</f>
        <v>0</v>
      </c>
      <c r="AE331" s="2">
        <f t="shared" si="358"/>
        <v>0</v>
      </c>
      <c r="AF331" s="2">
        <f t="shared" si="358"/>
        <v>0</v>
      </c>
      <c r="AG331" s="2">
        <f t="shared" si="341"/>
        <v>0</v>
      </c>
      <c r="AH331" s="2">
        <f t="shared" si="359"/>
        <v>0</v>
      </c>
      <c r="AI331" s="2">
        <f t="shared" si="359"/>
        <v>0</v>
      </c>
      <c r="AJ331" s="2">
        <f t="shared" si="342"/>
        <v>0</v>
      </c>
      <c r="AK331" s="2">
        <v>44.5</v>
      </c>
      <c r="AL331" s="2">
        <v>44.5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109</v>
      </c>
      <c r="AU331" s="2">
        <v>61</v>
      </c>
      <c r="AV331" s="2">
        <v>1</v>
      </c>
      <c r="AW331" s="2">
        <v>1</v>
      </c>
      <c r="AX331" s="2"/>
      <c r="AY331" s="2"/>
      <c r="AZ331" s="2">
        <v>1</v>
      </c>
      <c r="BA331" s="2">
        <v>1</v>
      </c>
      <c r="BB331" s="2">
        <v>1</v>
      </c>
      <c r="BC331" s="2">
        <v>1</v>
      </c>
      <c r="BD331" s="2" t="s">
        <v>3</v>
      </c>
      <c r="BE331" s="2" t="s">
        <v>3</v>
      </c>
      <c r="BF331" s="2" t="s">
        <v>3</v>
      </c>
      <c r="BG331" s="2" t="s">
        <v>3</v>
      </c>
      <c r="BH331" s="2">
        <v>3</v>
      </c>
      <c r="BI331" s="2">
        <v>1</v>
      </c>
      <c r="BJ331" s="2" t="s">
        <v>511</v>
      </c>
      <c r="BK331" s="2"/>
      <c r="BL331" s="2"/>
      <c r="BM331" s="2">
        <v>21</v>
      </c>
      <c r="BN331" s="2">
        <v>0</v>
      </c>
      <c r="BO331" s="2" t="s">
        <v>3</v>
      </c>
      <c r="BP331" s="2">
        <v>0</v>
      </c>
      <c r="BQ331" s="2">
        <v>30</v>
      </c>
      <c r="BR331" s="2">
        <v>0</v>
      </c>
      <c r="BS331" s="2">
        <v>1</v>
      </c>
      <c r="BT331" s="2">
        <v>1</v>
      </c>
      <c r="BU331" s="2">
        <v>1</v>
      </c>
      <c r="BV331" s="2">
        <v>1</v>
      </c>
      <c r="BW331" s="2">
        <v>1</v>
      </c>
      <c r="BX331" s="2">
        <v>1</v>
      </c>
      <c r="BY331" s="2" t="s">
        <v>3</v>
      </c>
      <c r="BZ331" s="2">
        <v>109</v>
      </c>
      <c r="CA331" s="2">
        <v>61</v>
      </c>
      <c r="CB331" s="2" t="s">
        <v>3</v>
      </c>
      <c r="CC331" s="2"/>
      <c r="CD331" s="2"/>
      <c r="CE331" s="2">
        <v>1566</v>
      </c>
      <c r="CF331" s="2">
        <v>0</v>
      </c>
      <c r="CG331" s="2">
        <v>0</v>
      </c>
      <c r="CH331" s="2"/>
      <c r="CI331" s="2"/>
      <c r="CJ331" s="2"/>
      <c r="CK331" s="2"/>
      <c r="CL331" s="2"/>
      <c r="CM331" s="2">
        <v>0</v>
      </c>
      <c r="CN331" s="2" t="s">
        <v>966</v>
      </c>
      <c r="CO331" s="2">
        <v>0</v>
      </c>
      <c r="CP331" s="2">
        <f t="shared" si="343"/>
        <v>3337.5</v>
      </c>
      <c r="CQ331" s="2">
        <f t="shared" si="344"/>
        <v>44.5</v>
      </c>
      <c r="CR331" s="2">
        <f>(ROUND((ROUND(((ET331)*AV331*1),2)*BB331),2)+ROUND((ROUND(((AE331-(EU331))*AV331*1),2)*BS331),2))</f>
        <v>0</v>
      </c>
      <c r="CS331" s="2">
        <f>(ROUND((ROUND(((EU331)*AV331*1),2)*BS331),2)+ROUND((ROUND(((AE331-(EU331))*AV331*1),2)*BS331),2))</f>
        <v>0</v>
      </c>
      <c r="CT331" s="2">
        <f t="shared" si="345"/>
        <v>0</v>
      </c>
      <c r="CU331" s="2">
        <f t="shared" si="346"/>
        <v>0</v>
      </c>
      <c r="CV331" s="2">
        <f t="shared" si="347"/>
        <v>0</v>
      </c>
      <c r="CW331" s="2">
        <f t="shared" si="348"/>
        <v>0</v>
      </c>
      <c r="CX331" s="2">
        <f t="shared" si="349"/>
        <v>0</v>
      </c>
      <c r="CY331" s="2">
        <f>(ROUND((((S331+ROUND((ROUND(((EU331)*AV331*1),2)*BS331),2))*AT331)/100),2)+ROUND(((ROUND((ROUND(((AE331-(EU331))*AV331*1),2)*BS331),2)*AT331)/100),2))</f>
        <v>0</v>
      </c>
      <c r="CZ331" s="2">
        <f>(ROUND((((S331+ROUND((ROUND(((EU331)*AV331*1),2)*BS331),2))*AU331)/100),2)+ROUND(((ROUND((ROUND(((AE331-(EU331))*AV331*1),2)*BS331),2)*AU331)/100),2))</f>
        <v>0</v>
      </c>
      <c r="DA331" s="2"/>
      <c r="DB331" s="2"/>
      <c r="DC331" s="2" t="s">
        <v>3</v>
      </c>
      <c r="DD331" s="2" t="s">
        <v>3</v>
      </c>
      <c r="DE331" s="2" t="s">
        <v>3</v>
      </c>
      <c r="DF331" s="2" t="s">
        <v>3</v>
      </c>
      <c r="DG331" s="2" t="s">
        <v>3</v>
      </c>
      <c r="DH331" s="2" t="s">
        <v>3</v>
      </c>
      <c r="DI331" s="2" t="s">
        <v>3</v>
      </c>
      <c r="DJ331" s="2" t="s">
        <v>3</v>
      </c>
      <c r="DK331" s="2" t="s">
        <v>3</v>
      </c>
      <c r="DL331" s="2" t="s">
        <v>3</v>
      </c>
      <c r="DM331" s="2" t="s">
        <v>3</v>
      </c>
      <c r="DN331" s="2">
        <v>0</v>
      </c>
      <c r="DO331" s="2">
        <v>0</v>
      </c>
      <c r="DP331" s="2">
        <v>1</v>
      </c>
      <c r="DQ331" s="2">
        <v>1</v>
      </c>
      <c r="DR331" s="2"/>
      <c r="DS331" s="2"/>
      <c r="DT331" s="2"/>
      <c r="DU331" s="2">
        <v>1003</v>
      </c>
      <c r="DV331" s="2" t="s">
        <v>454</v>
      </c>
      <c r="DW331" s="2" t="s">
        <v>454</v>
      </c>
      <c r="DX331" s="2">
        <v>1</v>
      </c>
      <c r="DY331" s="2"/>
      <c r="DZ331" s="2" t="s">
        <v>3</v>
      </c>
      <c r="EA331" s="2" t="s">
        <v>3</v>
      </c>
      <c r="EB331" s="2" t="s">
        <v>3</v>
      </c>
      <c r="EC331" s="2" t="s">
        <v>3</v>
      </c>
      <c r="ED331" s="2"/>
      <c r="EE331" s="2">
        <v>85635393</v>
      </c>
      <c r="EF331" s="2">
        <v>30</v>
      </c>
      <c r="EG331" s="2" t="s">
        <v>28</v>
      </c>
      <c r="EH331" s="2">
        <v>0</v>
      </c>
      <c r="EI331" s="2" t="s">
        <v>3</v>
      </c>
      <c r="EJ331" s="2">
        <v>1</v>
      </c>
      <c r="EK331" s="2">
        <v>21</v>
      </c>
      <c r="EL331" s="2" t="s">
        <v>437</v>
      </c>
      <c r="EM331" s="2" t="s">
        <v>438</v>
      </c>
      <c r="EN331" s="2"/>
      <c r="EO331" s="2" t="s">
        <v>368</v>
      </c>
      <c r="EP331" s="2"/>
      <c r="EQ331" s="2">
        <v>0</v>
      </c>
      <c r="ER331" s="2">
        <v>44.5</v>
      </c>
      <c r="ES331" s="2">
        <v>44.5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>
        <v>0</v>
      </c>
      <c r="FR331" s="2">
        <v>0</v>
      </c>
      <c r="FS331" s="2">
        <v>0</v>
      </c>
      <c r="FT331" s="2"/>
      <c r="FU331" s="2"/>
      <c r="FV331" s="2"/>
      <c r="FW331" s="2"/>
      <c r="FX331" s="2">
        <v>109</v>
      </c>
      <c r="FY331" s="2">
        <v>61</v>
      </c>
      <c r="FZ331" s="2"/>
      <c r="GA331" s="2" t="s">
        <v>3</v>
      </c>
      <c r="GB331" s="2"/>
      <c r="GC331" s="2"/>
      <c r="GD331" s="2">
        <v>1</v>
      </c>
      <c r="GE331" s="2"/>
      <c r="GF331" s="2">
        <v>-284105215</v>
      </c>
      <c r="GG331" s="2">
        <v>2</v>
      </c>
      <c r="GH331" s="2">
        <v>1</v>
      </c>
      <c r="GI331" s="2">
        <v>-2</v>
      </c>
      <c r="GJ331" s="2">
        <v>0</v>
      </c>
      <c r="GK331" s="2">
        <v>0</v>
      </c>
      <c r="GL331" s="2">
        <f t="shared" si="350"/>
        <v>0</v>
      </c>
      <c r="GM331" s="2">
        <f t="shared" si="351"/>
        <v>3337.5</v>
      </c>
      <c r="GN331" s="2">
        <f t="shared" si="352"/>
        <v>3337.5</v>
      </c>
      <c r="GO331" s="2">
        <f t="shared" si="353"/>
        <v>0</v>
      </c>
      <c r="GP331" s="2">
        <f t="shared" si="354"/>
        <v>0</v>
      </c>
      <c r="GQ331" s="2"/>
      <c r="GR331" s="2">
        <v>0</v>
      </c>
      <c r="GS331" s="2">
        <v>3</v>
      </c>
      <c r="GT331" s="2">
        <v>0</v>
      </c>
      <c r="GU331" s="2" t="s">
        <v>3</v>
      </c>
      <c r="GV331" s="2">
        <f t="shared" si="355"/>
        <v>0</v>
      </c>
      <c r="GW331" s="2">
        <v>1</v>
      </c>
      <c r="GX331" s="2">
        <f t="shared" si="356"/>
        <v>0</v>
      </c>
      <c r="GY331" s="2"/>
      <c r="GZ331" s="2"/>
      <c r="HA331" s="2">
        <v>0</v>
      </c>
      <c r="HB331" s="2">
        <v>0</v>
      </c>
      <c r="HC331" s="2">
        <f t="shared" si="357"/>
        <v>0</v>
      </c>
      <c r="HD331" s="2"/>
      <c r="HE331" s="2" t="s">
        <v>3</v>
      </c>
      <c r="HF331" s="2" t="s">
        <v>3</v>
      </c>
      <c r="HG331" s="2"/>
      <c r="HH331" s="2"/>
      <c r="HI331" s="2"/>
      <c r="HJ331" s="2"/>
      <c r="HK331" s="2"/>
      <c r="HL331" s="2"/>
      <c r="HM331" s="2" t="s">
        <v>360</v>
      </c>
      <c r="HN331" s="2" t="s">
        <v>3</v>
      </c>
      <c r="HO331" s="2" t="s">
        <v>3</v>
      </c>
      <c r="HP331" s="2" t="s">
        <v>3</v>
      </c>
      <c r="HQ331" s="2" t="s">
        <v>3</v>
      </c>
      <c r="HR331" s="2"/>
      <c r="HS331" s="2">
        <v>0</v>
      </c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>
        <v>0</v>
      </c>
      <c r="IL331" s="2"/>
      <c r="IM331" s="2"/>
      <c r="IN331" s="2"/>
      <c r="IO331" s="2"/>
      <c r="IP331" s="2"/>
      <c r="IQ331" s="2"/>
      <c r="IR331" s="2"/>
      <c r="IS331" s="2"/>
      <c r="IT331" s="2"/>
      <c r="IU331" s="2"/>
    </row>
    <row r="332" spans="1:255" x14ac:dyDescent="0.25">
      <c r="A332" s="3">
        <v>18</v>
      </c>
      <c r="B332" s="3">
        <v>1</v>
      </c>
      <c r="C332" s="3">
        <v>619</v>
      </c>
      <c r="E332" s="3" t="s">
        <v>508</v>
      </c>
      <c r="F332" s="3" t="s">
        <v>509</v>
      </c>
      <c r="G332" s="3" t="s">
        <v>510</v>
      </c>
      <c r="H332" s="3" t="s">
        <v>454</v>
      </c>
      <c r="I332" s="3">
        <f>I328*J332</f>
        <v>75</v>
      </c>
      <c r="J332" s="3">
        <v>100</v>
      </c>
      <c r="K332" s="3">
        <v>100</v>
      </c>
      <c r="O332" s="3">
        <f t="shared" si="333"/>
        <v>68318.63</v>
      </c>
      <c r="P332" s="3">
        <f t="shared" si="334"/>
        <v>68318.63</v>
      </c>
      <c r="Q332" s="3">
        <f>(ROUND((ROUND(((ET332)*AV332*I332),2)*BB332),2)+ROUND((ROUND(((AE332-(EU332))*AV332*I332),2)*BS332),2))</f>
        <v>0</v>
      </c>
      <c r="R332" s="3">
        <f>(ROUND((ROUND(((EU332)*AV332*I332),2)*BS332),2)+ROUND((ROUND(((AE332-(EU332))*AV332*I332),2)*BS332),2))</f>
        <v>0</v>
      </c>
      <c r="S332" s="3">
        <f t="shared" si="335"/>
        <v>0</v>
      </c>
      <c r="T332" s="3">
        <f t="shared" si="336"/>
        <v>0</v>
      </c>
      <c r="U332" s="3">
        <f t="shared" si="337"/>
        <v>0</v>
      </c>
      <c r="V332" s="3">
        <f t="shared" si="338"/>
        <v>0</v>
      </c>
      <c r="W332" s="3">
        <f t="shared" si="339"/>
        <v>0</v>
      </c>
      <c r="X332" s="3">
        <f>(ROUND((((S332+ROUND((ROUND(((EU332)*AV332*I332),2)*BS332),2))*AT332)/100),2)+ROUND(((ROUND((ROUND(((AE332-(EU332))*AV332*I332),2)*BS332),2)*AT332)/100),2))</f>
        <v>0</v>
      </c>
      <c r="Y332" s="3">
        <f>(ROUND((((S332+ROUND((ROUND(((EU332)*AV332*I332),2)*BS332),2))*AU332)/100),2)+ROUND(((ROUND((ROUND(((AE332-(EU332))*AV332*I332),2)*BS332),2)*AU332)/100),2))</f>
        <v>0</v>
      </c>
      <c r="AA332" s="3">
        <v>86551703</v>
      </c>
      <c r="AB332" s="3">
        <f t="shared" si="340"/>
        <v>44.5</v>
      </c>
      <c r="AC332" s="3">
        <f>ROUND((ES332),6)</f>
        <v>44.5</v>
      </c>
      <c r="AD332" s="3">
        <f>ROUND((((ET332)-(EU332))+AE332),6)</f>
        <v>0</v>
      </c>
      <c r="AE332" s="3">
        <f t="shared" si="358"/>
        <v>0</v>
      </c>
      <c r="AF332" s="3">
        <f t="shared" si="358"/>
        <v>0</v>
      </c>
      <c r="AG332" s="3">
        <f t="shared" si="341"/>
        <v>0</v>
      </c>
      <c r="AH332" s="3">
        <f t="shared" si="359"/>
        <v>0</v>
      </c>
      <c r="AI332" s="3">
        <f t="shared" si="359"/>
        <v>0</v>
      </c>
      <c r="AJ332" s="3">
        <f t="shared" si="342"/>
        <v>0</v>
      </c>
      <c r="AK332" s="3">
        <v>44.5</v>
      </c>
      <c r="AL332" s="3">
        <v>44.5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109</v>
      </c>
      <c r="AU332" s="3">
        <v>61</v>
      </c>
      <c r="AV332" s="3">
        <v>1</v>
      </c>
      <c r="AW332" s="3">
        <v>1</v>
      </c>
      <c r="AZ332" s="3">
        <v>1</v>
      </c>
      <c r="BA332" s="3">
        <v>1</v>
      </c>
      <c r="BB332" s="3">
        <v>1</v>
      </c>
      <c r="BC332" s="3">
        <v>20.47</v>
      </c>
      <c r="BD332" s="3" t="s">
        <v>3</v>
      </c>
      <c r="BE332" s="3" t="s">
        <v>3</v>
      </c>
      <c r="BF332" s="3" t="s">
        <v>3</v>
      </c>
      <c r="BG332" s="3" t="s">
        <v>3</v>
      </c>
      <c r="BH332" s="3">
        <v>3</v>
      </c>
      <c r="BI332" s="3">
        <v>1</v>
      </c>
      <c r="BJ332" s="3" t="s">
        <v>511</v>
      </c>
      <c r="BM332" s="3">
        <v>21</v>
      </c>
      <c r="BN332" s="3">
        <v>0</v>
      </c>
      <c r="BO332" s="3" t="s">
        <v>509</v>
      </c>
      <c r="BP332" s="3">
        <v>1</v>
      </c>
      <c r="BQ332" s="3">
        <v>30</v>
      </c>
      <c r="BR332" s="3">
        <v>0</v>
      </c>
      <c r="BS332" s="3">
        <v>1</v>
      </c>
      <c r="BT332" s="3">
        <v>1</v>
      </c>
      <c r="BU332" s="3">
        <v>1</v>
      </c>
      <c r="BV332" s="3">
        <v>1</v>
      </c>
      <c r="BW332" s="3">
        <v>1</v>
      </c>
      <c r="BX332" s="3">
        <v>1</v>
      </c>
      <c r="BY332" s="3" t="s">
        <v>3</v>
      </c>
      <c r="BZ332" s="3">
        <v>109</v>
      </c>
      <c r="CA332" s="3">
        <v>61</v>
      </c>
      <c r="CB332" s="3" t="s">
        <v>3</v>
      </c>
      <c r="CE332" s="3">
        <v>1566</v>
      </c>
      <c r="CF332" s="3">
        <v>0</v>
      </c>
      <c r="CG332" s="3">
        <v>0</v>
      </c>
      <c r="CM332" s="3">
        <v>0</v>
      </c>
      <c r="CN332" s="3" t="s">
        <v>966</v>
      </c>
      <c r="CO332" s="3">
        <v>0</v>
      </c>
      <c r="CP332" s="3">
        <f t="shared" si="343"/>
        <v>68318.63</v>
      </c>
      <c r="CQ332" s="3">
        <f t="shared" si="344"/>
        <v>910.92</v>
      </c>
      <c r="CR332" s="3">
        <f>(ROUND((ROUND(((ET332)*AV332*1),2)*BB332),2)+ROUND((ROUND(((AE332-(EU332))*AV332*1),2)*BS332),2))</f>
        <v>0</v>
      </c>
      <c r="CS332" s="3">
        <f>(ROUND((ROUND(((EU332)*AV332*1),2)*BS332),2)+ROUND((ROUND(((AE332-(EU332))*AV332*1),2)*BS332),2))</f>
        <v>0</v>
      </c>
      <c r="CT332" s="3">
        <f t="shared" si="345"/>
        <v>0</v>
      </c>
      <c r="CU332" s="3">
        <f t="shared" si="346"/>
        <v>0</v>
      </c>
      <c r="CV332" s="3">
        <f t="shared" si="347"/>
        <v>0</v>
      </c>
      <c r="CW332" s="3">
        <f t="shared" si="348"/>
        <v>0</v>
      </c>
      <c r="CX332" s="3">
        <f t="shared" si="349"/>
        <v>0</v>
      </c>
      <c r="CY332" s="3">
        <f>(ROUND((((S332+ROUND((ROUND(((EU332)*AV332*1),2)*BS332),2))*AT332)/100),2)+ROUND(((ROUND((ROUND(((AE332-(EU332))*AV332*1),2)*BS332),2)*AT332)/100),2))</f>
        <v>0</v>
      </c>
      <c r="CZ332" s="3">
        <f>(ROUND((((S332+ROUND((ROUND(((EU332)*AV332*1),2)*BS332),2))*AU332)/100),2)+ROUND(((ROUND((ROUND(((AE332-(EU332))*AV332*1),2)*BS332),2)*AU332)/100),2))</f>
        <v>0</v>
      </c>
      <c r="DC332" s="3" t="s">
        <v>3</v>
      </c>
      <c r="DD332" s="3" t="s">
        <v>3</v>
      </c>
      <c r="DE332" s="3" t="s">
        <v>3</v>
      </c>
      <c r="DF332" s="3" t="s">
        <v>3</v>
      </c>
      <c r="DG332" s="3" t="s">
        <v>3</v>
      </c>
      <c r="DH332" s="3" t="s">
        <v>3</v>
      </c>
      <c r="DI332" s="3" t="s">
        <v>3</v>
      </c>
      <c r="DJ332" s="3" t="s">
        <v>3</v>
      </c>
      <c r="DK332" s="3" t="s">
        <v>3</v>
      </c>
      <c r="DL332" s="3" t="s">
        <v>3</v>
      </c>
      <c r="DM332" s="3" t="s">
        <v>3</v>
      </c>
      <c r="DN332" s="3">
        <v>0</v>
      </c>
      <c r="DO332" s="3">
        <v>0</v>
      </c>
      <c r="DP332" s="3">
        <v>1</v>
      </c>
      <c r="DQ332" s="3">
        <v>1</v>
      </c>
      <c r="DU332" s="3">
        <v>1003</v>
      </c>
      <c r="DV332" s="3" t="s">
        <v>454</v>
      </c>
      <c r="DW332" s="3" t="s">
        <v>454</v>
      </c>
      <c r="DX332" s="3">
        <v>1</v>
      </c>
      <c r="DZ332" s="3" t="s">
        <v>3</v>
      </c>
      <c r="EA332" s="3" t="s">
        <v>3</v>
      </c>
      <c r="EB332" s="3" t="s">
        <v>3</v>
      </c>
      <c r="EC332" s="3" t="s">
        <v>3</v>
      </c>
      <c r="EE332" s="3">
        <v>85635393</v>
      </c>
      <c r="EF332" s="3">
        <v>30</v>
      </c>
      <c r="EG332" s="3" t="s">
        <v>28</v>
      </c>
      <c r="EH332" s="3">
        <v>0</v>
      </c>
      <c r="EI332" s="3" t="s">
        <v>3</v>
      </c>
      <c r="EJ332" s="3">
        <v>1</v>
      </c>
      <c r="EK332" s="3">
        <v>21</v>
      </c>
      <c r="EL332" s="3" t="s">
        <v>437</v>
      </c>
      <c r="EM332" s="3" t="s">
        <v>438</v>
      </c>
      <c r="EO332" s="3" t="s">
        <v>368</v>
      </c>
      <c r="EQ332" s="3">
        <v>0</v>
      </c>
      <c r="ER332" s="3">
        <v>44.5</v>
      </c>
      <c r="ES332" s="3">
        <v>44.5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FQ332" s="3">
        <v>0</v>
      </c>
      <c r="FR332" s="3">
        <v>0</v>
      </c>
      <c r="FS332" s="3">
        <v>0</v>
      </c>
      <c r="FX332" s="3">
        <v>109</v>
      </c>
      <c r="FY332" s="3">
        <v>61</v>
      </c>
      <c r="GA332" s="3" t="s">
        <v>3</v>
      </c>
      <c r="GD332" s="3">
        <v>1</v>
      </c>
      <c r="GF332" s="3">
        <v>-284105215</v>
      </c>
      <c r="GG332" s="3">
        <v>2</v>
      </c>
      <c r="GH332" s="3">
        <v>1</v>
      </c>
      <c r="GI332" s="3">
        <v>2</v>
      </c>
      <c r="GJ332" s="3">
        <v>0</v>
      </c>
      <c r="GK332" s="3">
        <v>0</v>
      </c>
      <c r="GL332" s="3">
        <f t="shared" si="350"/>
        <v>0</v>
      </c>
      <c r="GM332" s="3">
        <f t="shared" si="351"/>
        <v>68318.63</v>
      </c>
      <c r="GN332" s="3">
        <f t="shared" si="352"/>
        <v>68318.63</v>
      </c>
      <c r="GO332" s="3">
        <f t="shared" si="353"/>
        <v>0</v>
      </c>
      <c r="GP332" s="3">
        <f t="shared" si="354"/>
        <v>0</v>
      </c>
      <c r="GR332" s="3">
        <v>0</v>
      </c>
      <c r="GS332" s="3">
        <v>3</v>
      </c>
      <c r="GT332" s="3">
        <v>0</v>
      </c>
      <c r="GU332" s="3" t="s">
        <v>3</v>
      </c>
      <c r="GV332" s="3">
        <f t="shared" si="355"/>
        <v>0</v>
      </c>
      <c r="GW332" s="3">
        <v>1</v>
      </c>
      <c r="GX332" s="3">
        <f t="shared" si="356"/>
        <v>0</v>
      </c>
      <c r="HA332" s="3">
        <v>0</v>
      </c>
      <c r="HB332" s="3">
        <v>0</v>
      </c>
      <c r="HC332" s="3">
        <f t="shared" si="357"/>
        <v>0</v>
      </c>
      <c r="HE332" s="3" t="s">
        <v>3</v>
      </c>
      <c r="HF332" s="3" t="s">
        <v>3</v>
      </c>
      <c r="HM332" s="3" t="s">
        <v>360</v>
      </c>
      <c r="HN332" s="3" t="s">
        <v>3</v>
      </c>
      <c r="HO332" s="3" t="s">
        <v>3</v>
      </c>
      <c r="HP332" s="3" t="s">
        <v>3</v>
      </c>
      <c r="HQ332" s="3" t="s">
        <v>3</v>
      </c>
      <c r="HS332" s="3">
        <v>0</v>
      </c>
      <c r="IK332" s="3">
        <v>0</v>
      </c>
    </row>
    <row r="333" spans="1:255" x14ac:dyDescent="0.25">
      <c r="A333" s="2">
        <v>17</v>
      </c>
      <c r="B333" s="2">
        <v>1</v>
      </c>
      <c r="C333" s="2">
        <f>ROW(SmtRes!A631)</f>
        <v>631</v>
      </c>
      <c r="D333" s="2">
        <f>ROW(EtalonRes!A474)</f>
        <v>474</v>
      </c>
      <c r="E333" s="2" t="s">
        <v>512</v>
      </c>
      <c r="F333" s="2" t="s">
        <v>513</v>
      </c>
      <c r="G333" s="2" t="s">
        <v>514</v>
      </c>
      <c r="H333" s="2" t="s">
        <v>435</v>
      </c>
      <c r="I333" s="2">
        <f>ROUND((175)/100,9)</f>
        <v>1.75</v>
      </c>
      <c r="J333" s="2">
        <v>0</v>
      </c>
      <c r="K333" s="2">
        <f>ROUND((175)/100,9)</f>
        <v>1.75</v>
      </c>
      <c r="L333" s="2"/>
      <c r="M333" s="2"/>
      <c r="N333" s="2"/>
      <c r="O333" s="2">
        <f t="shared" si="333"/>
        <v>2509.7800000000002</v>
      </c>
      <c r="P333" s="2">
        <f t="shared" si="334"/>
        <v>81.73</v>
      </c>
      <c r="Q333" s="2">
        <f>(ROUND((ROUND(((((ET333*1.25)*1.2))*AV333*I333),2)*BB333),2)+ROUND((ROUND(((AE333-(((EU333*1.25)*1.2)))*AV333*I333),2)*BS333),2))</f>
        <v>294.79000000000002</v>
      </c>
      <c r="R333" s="2">
        <f>(ROUND((ROUND(((((EU333*1.25)*1.2))*AV333*I333),2)*BS333),2)+ROUND((ROUND(((AE333-(((EU333*1.25)*1.2)))*AV333*I333),2)*BS333),2))</f>
        <v>39.49</v>
      </c>
      <c r="S333" s="2">
        <f t="shared" si="335"/>
        <v>2133.2600000000002</v>
      </c>
      <c r="T333" s="2">
        <f t="shared" si="336"/>
        <v>0</v>
      </c>
      <c r="U333" s="2">
        <f t="shared" si="337"/>
        <v>169.03840799999995</v>
      </c>
      <c r="V333" s="2">
        <f t="shared" si="338"/>
        <v>0</v>
      </c>
      <c r="W333" s="2">
        <f t="shared" si="339"/>
        <v>0</v>
      </c>
      <c r="X333" s="2">
        <f>(ROUND((((S333+ROUND((ROUND(((((EU333*1.25)*1.2))*AV333*I333),2)*BS333),2))*AT333)/100),2)+ROUND(((ROUND((ROUND(((AE333-(((EU333*1.25)*1.2)))*AV333*I333),2)*BS333),2)*AT333)/100),2))</f>
        <v>2368.3000000000002</v>
      </c>
      <c r="Y333" s="2">
        <f>(ROUND((((S333+ROUND((ROUND(((((EU333*1.25)*1.2))*AV333*I333),2)*BS333),2))*AU333)/100),2)+ROUND(((ROUND((ROUND(((AE333-(((EU333*1.25)*1.2)))*AV333*I333),2)*BS333),2)*AU333)/100),2))</f>
        <v>1325.38</v>
      </c>
      <c r="Z333" s="2"/>
      <c r="AA333" s="2">
        <v>86551701</v>
      </c>
      <c r="AB333" s="2">
        <f t="shared" si="340"/>
        <v>1347.0355999999999</v>
      </c>
      <c r="AC333" s="2">
        <f>ROUND((((ES333*1)*1)),6)</f>
        <v>46.7</v>
      </c>
      <c r="AD333" s="2">
        <f>ROUND((((((ET333*1.25)*1.2))-(((EU333*1.25)*1.2)))+AE333),6)</f>
        <v>157.875</v>
      </c>
      <c r="AE333" s="2">
        <f>ROUND((((EU333*1.25)*1.2)),6)</f>
        <v>21.15</v>
      </c>
      <c r="AF333" s="2">
        <f>ROUND((((EV333*1.15)*1.2)),6)</f>
        <v>1142.4606000000001</v>
      </c>
      <c r="AG333" s="2">
        <f t="shared" si="341"/>
        <v>0</v>
      </c>
      <c r="AH333" s="2">
        <f>(((EW333*1.15)*1.2))</f>
        <v>90.527999999999977</v>
      </c>
      <c r="AI333" s="2">
        <f>(((EX333*1.25)*1.2))</f>
        <v>0</v>
      </c>
      <c r="AJ333" s="2">
        <f t="shared" si="342"/>
        <v>0</v>
      </c>
      <c r="AK333" s="2">
        <v>979.82</v>
      </c>
      <c r="AL333" s="2">
        <v>46.7</v>
      </c>
      <c r="AM333" s="2">
        <v>105.25</v>
      </c>
      <c r="AN333" s="2">
        <v>14.1</v>
      </c>
      <c r="AO333" s="2">
        <v>827.87</v>
      </c>
      <c r="AP333" s="2">
        <v>0</v>
      </c>
      <c r="AQ333" s="2">
        <v>65.599999999999994</v>
      </c>
      <c r="AR333" s="2">
        <v>0</v>
      </c>
      <c r="AS333" s="2">
        <v>0</v>
      </c>
      <c r="AT333" s="2">
        <v>109</v>
      </c>
      <c r="AU333" s="2">
        <v>61</v>
      </c>
      <c r="AV333" s="2">
        <v>1.0669999999999999</v>
      </c>
      <c r="AW333" s="2">
        <v>1</v>
      </c>
      <c r="AX333" s="2"/>
      <c r="AY333" s="2"/>
      <c r="AZ333" s="2">
        <v>1</v>
      </c>
      <c r="BA333" s="2">
        <v>1</v>
      </c>
      <c r="BB333" s="2">
        <v>1</v>
      </c>
      <c r="BC333" s="2">
        <v>1</v>
      </c>
      <c r="BD333" s="2" t="s">
        <v>3</v>
      </c>
      <c r="BE333" s="2" t="s">
        <v>3</v>
      </c>
      <c r="BF333" s="2" t="s">
        <v>3</v>
      </c>
      <c r="BG333" s="2" t="s">
        <v>3</v>
      </c>
      <c r="BH333" s="2">
        <v>0</v>
      </c>
      <c r="BI333" s="2">
        <v>1</v>
      </c>
      <c r="BJ333" s="2" t="s">
        <v>515</v>
      </c>
      <c r="BK333" s="2"/>
      <c r="BL333" s="2"/>
      <c r="BM333" s="2">
        <v>21</v>
      </c>
      <c r="BN333" s="2">
        <v>0</v>
      </c>
      <c r="BO333" s="2" t="s">
        <v>513</v>
      </c>
      <c r="BP333" s="2">
        <v>1</v>
      </c>
      <c r="BQ333" s="2">
        <v>30</v>
      </c>
      <c r="BR333" s="2">
        <v>0</v>
      </c>
      <c r="BS333" s="2">
        <v>1</v>
      </c>
      <c r="BT333" s="2">
        <v>1</v>
      </c>
      <c r="BU333" s="2">
        <v>1</v>
      </c>
      <c r="BV333" s="2">
        <v>1</v>
      </c>
      <c r="BW333" s="2">
        <v>1</v>
      </c>
      <c r="BX333" s="2">
        <v>1</v>
      </c>
      <c r="BY333" s="2" t="s">
        <v>3</v>
      </c>
      <c r="BZ333" s="2">
        <v>109</v>
      </c>
      <c r="CA333" s="2">
        <v>61</v>
      </c>
      <c r="CB333" s="2" t="s">
        <v>3</v>
      </c>
      <c r="CC333" s="2"/>
      <c r="CD333" s="2"/>
      <c r="CE333" s="2">
        <v>1566</v>
      </c>
      <c r="CF333" s="2">
        <v>0</v>
      </c>
      <c r="CG333" s="2">
        <v>0</v>
      </c>
      <c r="CH333" s="2"/>
      <c r="CI333" s="2"/>
      <c r="CJ333" s="2"/>
      <c r="CK333" s="2"/>
      <c r="CL333" s="2"/>
      <c r="CM333" s="2">
        <v>0</v>
      </c>
      <c r="CN333" s="2" t="s">
        <v>965</v>
      </c>
      <c r="CO333" s="2">
        <v>0</v>
      </c>
      <c r="CP333" s="2">
        <f t="shared" si="343"/>
        <v>2509.7800000000002</v>
      </c>
      <c r="CQ333" s="2">
        <f t="shared" si="344"/>
        <v>46.7</v>
      </c>
      <c r="CR333" s="2">
        <f>(ROUND((ROUND(((((ET333*1.25)*1.2))*AV333*1),2)*BB333),2)+ROUND((ROUND(((AE333-(((EU333*1.25)*1.2)))*AV333*1),2)*BS333),2))</f>
        <v>168.45</v>
      </c>
      <c r="CS333" s="2">
        <f>(ROUND((ROUND(((((EU333*1.25)*1.2))*AV333*1),2)*BS333),2)+ROUND((ROUND(((AE333-(((EU333*1.25)*1.2)))*AV333*1),2)*BS333),2))</f>
        <v>22.57</v>
      </c>
      <c r="CT333" s="2">
        <f t="shared" si="345"/>
        <v>1219.01</v>
      </c>
      <c r="CU333" s="2">
        <f t="shared" si="346"/>
        <v>0</v>
      </c>
      <c r="CV333" s="2">
        <f t="shared" si="347"/>
        <v>96.593375999999978</v>
      </c>
      <c r="CW333" s="2">
        <f t="shared" si="348"/>
        <v>0</v>
      </c>
      <c r="CX333" s="2">
        <f t="shared" si="349"/>
        <v>0</v>
      </c>
      <c r="CY333" s="2">
        <f>(ROUND((((S333+ROUND((ROUND(((((EU333*1.25)*1.2))*AV333*1),2)*BS333),2))*AT333)/100),2)+ROUND(((ROUND((ROUND(((AE333-(((EU333*1.25)*1.2)))*AV333*1),2)*BS333),2)*AT333)/100),2))</f>
        <v>2349.85</v>
      </c>
      <c r="CZ333" s="2">
        <f>(ROUND((((S333+ROUND((ROUND(((((EU333*1.25)*1.2))*AV333*1),2)*BS333),2))*AU333)/100),2)+ROUND(((ROUND((ROUND(((AE333-(((EU333*1.25)*1.2)))*AV333*1),2)*BS333),2)*AU333)/100),2))</f>
        <v>1315.06</v>
      </c>
      <c r="DA333" s="2"/>
      <c r="DB333" s="2">
        <v>109</v>
      </c>
      <c r="DC333" s="2" t="s">
        <v>3</v>
      </c>
      <c r="DD333" s="2" t="s">
        <v>360</v>
      </c>
      <c r="DE333" s="2" t="s">
        <v>361</v>
      </c>
      <c r="DF333" s="2" t="s">
        <v>361</v>
      </c>
      <c r="DG333" s="2" t="s">
        <v>362</v>
      </c>
      <c r="DH333" s="2" t="s">
        <v>3</v>
      </c>
      <c r="DI333" s="2" t="s">
        <v>362</v>
      </c>
      <c r="DJ333" s="2" t="s">
        <v>361</v>
      </c>
      <c r="DK333" s="2" t="s">
        <v>3</v>
      </c>
      <c r="DL333" s="2" t="s">
        <v>3</v>
      </c>
      <c r="DM333" s="2" t="s">
        <v>3</v>
      </c>
      <c r="DN333" s="2">
        <v>0</v>
      </c>
      <c r="DO333" s="2">
        <v>0</v>
      </c>
      <c r="DP333" s="2">
        <v>1</v>
      </c>
      <c r="DQ333" s="2">
        <v>1</v>
      </c>
      <c r="DR333" s="2"/>
      <c r="DS333" s="2"/>
      <c r="DT333" s="2"/>
      <c r="DU333" s="2">
        <v>1013</v>
      </c>
      <c r="DV333" s="2" t="s">
        <v>435</v>
      </c>
      <c r="DW333" s="2" t="s">
        <v>435</v>
      </c>
      <c r="DX333" s="2">
        <v>1</v>
      </c>
      <c r="DY333" s="2"/>
      <c r="DZ333" s="2" t="s">
        <v>3</v>
      </c>
      <c r="EA333" s="2" t="s">
        <v>3</v>
      </c>
      <c r="EB333" s="2" t="s">
        <v>3</v>
      </c>
      <c r="EC333" s="2" t="s">
        <v>3</v>
      </c>
      <c r="ED333" s="2"/>
      <c r="EE333" s="2">
        <v>85635393</v>
      </c>
      <c r="EF333" s="2">
        <v>30</v>
      </c>
      <c r="EG333" s="2" t="s">
        <v>28</v>
      </c>
      <c r="EH333" s="2">
        <v>0</v>
      </c>
      <c r="EI333" s="2" t="s">
        <v>3</v>
      </c>
      <c r="EJ333" s="2">
        <v>1</v>
      </c>
      <c r="EK333" s="2">
        <v>21</v>
      </c>
      <c r="EL333" s="2" t="s">
        <v>437</v>
      </c>
      <c r="EM333" s="2" t="s">
        <v>438</v>
      </c>
      <c r="EN333" s="2"/>
      <c r="EO333" s="2" t="s">
        <v>363</v>
      </c>
      <c r="EP333" s="2"/>
      <c r="EQ333" s="2">
        <v>131072</v>
      </c>
      <c r="ER333" s="2">
        <v>979.82</v>
      </c>
      <c r="ES333" s="2">
        <v>46.7</v>
      </c>
      <c r="ET333" s="2">
        <v>105.25</v>
      </c>
      <c r="EU333" s="2">
        <v>14.1</v>
      </c>
      <c r="EV333" s="2">
        <v>827.87</v>
      </c>
      <c r="EW333" s="2">
        <v>65.599999999999994</v>
      </c>
      <c r="EX333" s="2">
        <v>0</v>
      </c>
      <c r="EY333" s="2">
        <v>0</v>
      </c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>
        <v>0</v>
      </c>
      <c r="FR333" s="2">
        <v>0</v>
      </c>
      <c r="FS333" s="2">
        <v>0</v>
      </c>
      <c r="FT333" s="2"/>
      <c r="FU333" s="2"/>
      <c r="FV333" s="2"/>
      <c r="FW333" s="2"/>
      <c r="FX333" s="2">
        <v>109</v>
      </c>
      <c r="FY333" s="2">
        <v>61</v>
      </c>
      <c r="FZ333" s="2"/>
      <c r="GA333" s="2" t="s">
        <v>3</v>
      </c>
      <c r="GB333" s="2"/>
      <c r="GC333" s="2"/>
      <c r="GD333" s="2">
        <v>1</v>
      </c>
      <c r="GE333" s="2"/>
      <c r="GF333" s="2">
        <v>41976596</v>
      </c>
      <c r="GG333" s="2">
        <v>2</v>
      </c>
      <c r="GH333" s="2">
        <v>1</v>
      </c>
      <c r="GI333" s="2">
        <v>2</v>
      </c>
      <c r="GJ333" s="2">
        <v>0</v>
      </c>
      <c r="GK333" s="2">
        <v>0</v>
      </c>
      <c r="GL333" s="2">
        <f t="shared" si="350"/>
        <v>0</v>
      </c>
      <c r="GM333" s="2">
        <f t="shared" si="351"/>
        <v>6203.46</v>
      </c>
      <c r="GN333" s="2">
        <f t="shared" si="352"/>
        <v>6203.46</v>
      </c>
      <c r="GO333" s="2">
        <f t="shared" si="353"/>
        <v>0</v>
      </c>
      <c r="GP333" s="2">
        <f t="shared" si="354"/>
        <v>0</v>
      </c>
      <c r="GQ333" s="2"/>
      <c r="GR333" s="2">
        <v>0</v>
      </c>
      <c r="GS333" s="2">
        <v>3</v>
      </c>
      <c r="GT333" s="2">
        <v>0</v>
      </c>
      <c r="GU333" s="2" t="s">
        <v>3</v>
      </c>
      <c r="GV333" s="2">
        <f t="shared" si="355"/>
        <v>0</v>
      </c>
      <c r="GW333" s="2">
        <v>1</v>
      </c>
      <c r="GX333" s="2">
        <f t="shared" si="356"/>
        <v>0</v>
      </c>
      <c r="GY333" s="2"/>
      <c r="GZ333" s="2"/>
      <c r="HA333" s="2">
        <v>0</v>
      </c>
      <c r="HB333" s="2">
        <v>0</v>
      </c>
      <c r="HC333" s="2">
        <f t="shared" si="357"/>
        <v>0</v>
      </c>
      <c r="HD333" s="2"/>
      <c r="HE333" s="2" t="s">
        <v>3</v>
      </c>
      <c r="HF333" s="2" t="s">
        <v>3</v>
      </c>
      <c r="HG333" s="2"/>
      <c r="HH333" s="2"/>
      <c r="HI333" s="2"/>
      <c r="HJ333" s="2"/>
      <c r="HK333" s="2"/>
      <c r="HL333" s="2"/>
      <c r="HM333" s="2" t="s">
        <v>3</v>
      </c>
      <c r="HN333" s="2" t="s">
        <v>3</v>
      </c>
      <c r="HO333" s="2" t="s">
        <v>3</v>
      </c>
      <c r="HP333" s="2" t="s">
        <v>3</v>
      </c>
      <c r="HQ333" s="2" t="s">
        <v>3</v>
      </c>
      <c r="HR333" s="2"/>
      <c r="HS333" s="2">
        <v>0</v>
      </c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>
        <v>0</v>
      </c>
      <c r="IL333" s="2"/>
      <c r="IM333" s="2"/>
      <c r="IN333" s="2"/>
      <c r="IO333" s="2"/>
      <c r="IP333" s="2"/>
      <c r="IQ333" s="2"/>
      <c r="IR333" s="2"/>
      <c r="IS333" s="2"/>
      <c r="IT333" s="2"/>
      <c r="IU333" s="2"/>
    </row>
    <row r="334" spans="1:255" x14ac:dyDescent="0.25">
      <c r="A334" s="3">
        <v>17</v>
      </c>
      <c r="B334" s="3">
        <v>1</v>
      </c>
      <c r="C334" s="3">
        <f>ROW(SmtRes!A642)</f>
        <v>642</v>
      </c>
      <c r="D334" s="3">
        <f>ROW(EtalonRes!A486)</f>
        <v>486</v>
      </c>
      <c r="E334" s="3" t="s">
        <v>512</v>
      </c>
      <c r="F334" s="3" t="s">
        <v>513</v>
      </c>
      <c r="G334" s="3" t="s">
        <v>514</v>
      </c>
      <c r="H334" s="3" t="s">
        <v>435</v>
      </c>
      <c r="I334" s="3">
        <f>ROUND((175)/100,9)</f>
        <v>1.75</v>
      </c>
      <c r="J334" s="3">
        <v>0</v>
      </c>
      <c r="K334" s="3">
        <f>ROUND((175)/100,9)</f>
        <v>1.75</v>
      </c>
      <c r="O334" s="3">
        <f t="shared" si="333"/>
        <v>125889.87</v>
      </c>
      <c r="P334" s="3">
        <f t="shared" si="334"/>
        <v>908.02</v>
      </c>
      <c r="Q334" s="3">
        <f>(ROUND((ROUND(((((ET334*1.25)*1.2))*AV334*I334),2)*BB334),2)+ROUND((ROUND(((AE334-(((EU334*1.25)*1.2)))*AV334*I334),2)*BS334),2))</f>
        <v>4772.6499999999996</v>
      </c>
      <c r="R334" s="3">
        <f>(ROUND((ROUND(((((EU334*1.25)*1.2))*AV334*I334),2)*BS334),2)+ROUND((ROUND(((AE334-(((EU334*1.25)*1.2)))*AV334*I334),2)*BS334),2))</f>
        <v>2225.2600000000002</v>
      </c>
      <c r="S334" s="3">
        <f t="shared" si="335"/>
        <v>120209.2</v>
      </c>
      <c r="T334" s="3">
        <f t="shared" si="336"/>
        <v>0</v>
      </c>
      <c r="U334" s="3">
        <f t="shared" si="337"/>
        <v>169.03840799999995</v>
      </c>
      <c r="V334" s="3">
        <f t="shared" si="338"/>
        <v>0</v>
      </c>
      <c r="W334" s="3">
        <f t="shared" si="339"/>
        <v>0</v>
      </c>
      <c r="X334" s="3">
        <f>(ROUND((((S334+ROUND((ROUND(((((EU334*1.25)*1.2))*AV334*I334),2)*BS334),2))*AT334)/100),2)+ROUND(((ROUND((ROUND(((AE334-(((EU334*1.25)*1.2)))*AV334*I334),2)*BS334),2)*AT334)/100),2))</f>
        <v>133453.56</v>
      </c>
      <c r="Y334" s="3">
        <f>(ROUND((((S334+ROUND((ROUND(((((EU334*1.25)*1.2))*AV334*I334),2)*BS334),2))*AU334)/100),2)+ROUND(((ROUND((ROUND(((AE334-(((EU334*1.25)*1.2)))*AV334*I334),2)*BS334),2)*AU334)/100),2))</f>
        <v>74685.02</v>
      </c>
      <c r="AA334" s="3">
        <v>86551703</v>
      </c>
      <c r="AB334" s="3">
        <f t="shared" si="340"/>
        <v>1347.0355999999999</v>
      </c>
      <c r="AC334" s="3">
        <f>ROUND((((ES334*1)*1)),6)</f>
        <v>46.7</v>
      </c>
      <c r="AD334" s="3">
        <f>ROUND((((((ET334*1.25)*1.2))-(((EU334*1.25)*1.2)))+AE334),6)</f>
        <v>157.875</v>
      </c>
      <c r="AE334" s="3">
        <f>ROUND((((EU334*1.25)*1.2)),6)</f>
        <v>21.15</v>
      </c>
      <c r="AF334" s="3">
        <f>ROUND((((EV334*1.15)*1.2)),6)</f>
        <v>1142.4606000000001</v>
      </c>
      <c r="AG334" s="3">
        <f t="shared" si="341"/>
        <v>0</v>
      </c>
      <c r="AH334" s="3">
        <f>(((EW334*1.15)*1.2))</f>
        <v>90.527999999999977</v>
      </c>
      <c r="AI334" s="3">
        <f>(((EX334*1.25)*1.2))</f>
        <v>0</v>
      </c>
      <c r="AJ334" s="3">
        <f t="shared" si="342"/>
        <v>0</v>
      </c>
      <c r="AK334" s="3">
        <v>979.82</v>
      </c>
      <c r="AL334" s="3">
        <v>46.7</v>
      </c>
      <c r="AM334" s="3">
        <v>105.25</v>
      </c>
      <c r="AN334" s="3">
        <v>14.1</v>
      </c>
      <c r="AO334" s="3">
        <v>827.87</v>
      </c>
      <c r="AP334" s="3">
        <v>0</v>
      </c>
      <c r="AQ334" s="3">
        <v>65.599999999999994</v>
      </c>
      <c r="AR334" s="3">
        <v>0</v>
      </c>
      <c r="AS334" s="3">
        <v>0</v>
      </c>
      <c r="AT334" s="3">
        <v>109</v>
      </c>
      <c r="AU334" s="3">
        <v>61</v>
      </c>
      <c r="AV334" s="3">
        <v>1.0669999999999999</v>
      </c>
      <c r="AW334" s="3">
        <v>1</v>
      </c>
      <c r="AZ334" s="3">
        <v>1</v>
      </c>
      <c r="BA334" s="3">
        <v>56.35</v>
      </c>
      <c r="BB334" s="3">
        <v>16.190000000000001</v>
      </c>
      <c r="BC334" s="3">
        <v>11.11</v>
      </c>
      <c r="BD334" s="3" t="s">
        <v>3</v>
      </c>
      <c r="BE334" s="3" t="s">
        <v>3</v>
      </c>
      <c r="BF334" s="3" t="s">
        <v>3</v>
      </c>
      <c r="BG334" s="3" t="s">
        <v>3</v>
      </c>
      <c r="BH334" s="3">
        <v>0</v>
      </c>
      <c r="BI334" s="3">
        <v>1</v>
      </c>
      <c r="BJ334" s="3" t="s">
        <v>515</v>
      </c>
      <c r="BM334" s="3">
        <v>21</v>
      </c>
      <c r="BN334" s="3">
        <v>0</v>
      </c>
      <c r="BO334" s="3" t="s">
        <v>513</v>
      </c>
      <c r="BP334" s="3">
        <v>1</v>
      </c>
      <c r="BQ334" s="3">
        <v>30</v>
      </c>
      <c r="BR334" s="3">
        <v>0</v>
      </c>
      <c r="BS334" s="3">
        <v>56.35</v>
      </c>
      <c r="BT334" s="3">
        <v>1</v>
      </c>
      <c r="BU334" s="3">
        <v>1</v>
      </c>
      <c r="BV334" s="3">
        <v>1</v>
      </c>
      <c r="BW334" s="3">
        <v>1</v>
      </c>
      <c r="BX334" s="3">
        <v>1</v>
      </c>
      <c r="BY334" s="3" t="s">
        <v>3</v>
      </c>
      <c r="BZ334" s="3">
        <v>109</v>
      </c>
      <c r="CA334" s="3">
        <v>61</v>
      </c>
      <c r="CB334" s="3" t="s">
        <v>3</v>
      </c>
      <c r="CE334" s="3">
        <v>1566</v>
      </c>
      <c r="CF334" s="3">
        <v>0</v>
      </c>
      <c r="CG334" s="3">
        <v>0</v>
      </c>
      <c r="CM334" s="3">
        <v>0</v>
      </c>
      <c r="CN334" s="3" t="s">
        <v>965</v>
      </c>
      <c r="CO334" s="3">
        <v>0</v>
      </c>
      <c r="CP334" s="3">
        <f t="shared" si="343"/>
        <v>125889.87</v>
      </c>
      <c r="CQ334" s="3">
        <f t="shared" si="344"/>
        <v>518.84</v>
      </c>
      <c r="CR334" s="3">
        <f>(ROUND((ROUND(((((ET334*1.25)*1.2))*AV334*1),2)*BB334),2)+ROUND((ROUND(((AE334-(((EU334*1.25)*1.2)))*AV334*1),2)*BS334),2))</f>
        <v>2727.21</v>
      </c>
      <c r="CS334" s="3">
        <f>(ROUND((ROUND(((((EU334*1.25)*1.2))*AV334*1),2)*BS334),2)+ROUND((ROUND(((AE334-(((EU334*1.25)*1.2)))*AV334*1),2)*BS334),2))</f>
        <v>1271.82</v>
      </c>
      <c r="CT334" s="3">
        <f t="shared" si="345"/>
        <v>68691.210000000006</v>
      </c>
      <c r="CU334" s="3">
        <f t="shared" si="346"/>
        <v>0</v>
      </c>
      <c r="CV334" s="3">
        <f t="shared" si="347"/>
        <v>96.593375999999978</v>
      </c>
      <c r="CW334" s="3">
        <f t="shared" si="348"/>
        <v>0</v>
      </c>
      <c r="CX334" s="3">
        <f t="shared" si="349"/>
        <v>0</v>
      </c>
      <c r="CY334" s="3">
        <f>(ROUND((((S334+ROUND((ROUND(((((EU334*1.25)*1.2))*AV334*1),2)*BS334),2))*AT334)/100),2)+ROUND(((ROUND((ROUND(((AE334-(((EU334*1.25)*1.2)))*AV334*1),2)*BS334),2)*AT334)/100),2))</f>
        <v>132414.31</v>
      </c>
      <c r="CZ334" s="3">
        <f>(ROUND((((S334+ROUND((ROUND(((((EU334*1.25)*1.2))*AV334*1),2)*BS334),2))*AU334)/100),2)+ROUND(((ROUND((ROUND(((AE334-(((EU334*1.25)*1.2)))*AV334*1),2)*BS334),2)*AU334)/100),2))</f>
        <v>74103.42</v>
      </c>
      <c r="DB334" s="3">
        <v>111</v>
      </c>
      <c r="DC334" s="3" t="s">
        <v>3</v>
      </c>
      <c r="DD334" s="3" t="s">
        <v>360</v>
      </c>
      <c r="DE334" s="3" t="s">
        <v>361</v>
      </c>
      <c r="DF334" s="3" t="s">
        <v>361</v>
      </c>
      <c r="DG334" s="3" t="s">
        <v>362</v>
      </c>
      <c r="DH334" s="3" t="s">
        <v>3</v>
      </c>
      <c r="DI334" s="3" t="s">
        <v>362</v>
      </c>
      <c r="DJ334" s="3" t="s">
        <v>361</v>
      </c>
      <c r="DK334" s="3" t="s">
        <v>3</v>
      </c>
      <c r="DL334" s="3" t="s">
        <v>3</v>
      </c>
      <c r="DM334" s="3" t="s">
        <v>3</v>
      </c>
      <c r="DN334" s="3">
        <v>0</v>
      </c>
      <c r="DO334" s="3">
        <v>0</v>
      </c>
      <c r="DP334" s="3">
        <v>1</v>
      </c>
      <c r="DQ334" s="3">
        <v>1</v>
      </c>
      <c r="DU334" s="3">
        <v>1013</v>
      </c>
      <c r="DV334" s="3" t="s">
        <v>435</v>
      </c>
      <c r="DW334" s="3" t="s">
        <v>435</v>
      </c>
      <c r="DX334" s="3">
        <v>1</v>
      </c>
      <c r="DZ334" s="3" t="s">
        <v>3</v>
      </c>
      <c r="EA334" s="3" t="s">
        <v>3</v>
      </c>
      <c r="EB334" s="3" t="s">
        <v>3</v>
      </c>
      <c r="EC334" s="3" t="s">
        <v>3</v>
      </c>
      <c r="EE334" s="3">
        <v>85635393</v>
      </c>
      <c r="EF334" s="3">
        <v>30</v>
      </c>
      <c r="EG334" s="3" t="s">
        <v>28</v>
      </c>
      <c r="EH334" s="3">
        <v>0</v>
      </c>
      <c r="EI334" s="3" t="s">
        <v>3</v>
      </c>
      <c r="EJ334" s="3">
        <v>1</v>
      </c>
      <c r="EK334" s="3">
        <v>21</v>
      </c>
      <c r="EL334" s="3" t="s">
        <v>437</v>
      </c>
      <c r="EM334" s="3" t="s">
        <v>438</v>
      </c>
      <c r="EO334" s="3" t="s">
        <v>363</v>
      </c>
      <c r="EQ334" s="3">
        <v>131072</v>
      </c>
      <c r="ER334" s="3">
        <v>979.82</v>
      </c>
      <c r="ES334" s="3">
        <v>46.7</v>
      </c>
      <c r="ET334" s="3">
        <v>105.25</v>
      </c>
      <c r="EU334" s="3">
        <v>14.1</v>
      </c>
      <c r="EV334" s="3">
        <v>827.87</v>
      </c>
      <c r="EW334" s="3">
        <v>65.599999999999994</v>
      </c>
      <c r="EX334" s="3">
        <v>0</v>
      </c>
      <c r="EY334" s="3">
        <v>0</v>
      </c>
      <c r="FQ334" s="3">
        <v>0</v>
      </c>
      <c r="FR334" s="3">
        <v>0</v>
      </c>
      <c r="FS334" s="3">
        <v>0</v>
      </c>
      <c r="FX334" s="3">
        <v>109</v>
      </c>
      <c r="FY334" s="3">
        <v>61</v>
      </c>
      <c r="GA334" s="3" t="s">
        <v>3</v>
      </c>
      <c r="GD334" s="3">
        <v>1</v>
      </c>
      <c r="GF334" s="3">
        <v>41976596</v>
      </c>
      <c r="GG334" s="3">
        <v>2</v>
      </c>
      <c r="GH334" s="3">
        <v>1</v>
      </c>
      <c r="GI334" s="3">
        <v>2</v>
      </c>
      <c r="GJ334" s="3">
        <v>0</v>
      </c>
      <c r="GK334" s="3">
        <v>0</v>
      </c>
      <c r="GL334" s="3">
        <f t="shared" si="350"/>
        <v>0</v>
      </c>
      <c r="GM334" s="3">
        <f t="shared" si="351"/>
        <v>334028.45</v>
      </c>
      <c r="GN334" s="3">
        <f t="shared" si="352"/>
        <v>334028.45</v>
      </c>
      <c r="GO334" s="3">
        <f t="shared" si="353"/>
        <v>0</v>
      </c>
      <c r="GP334" s="3">
        <f t="shared" si="354"/>
        <v>0</v>
      </c>
      <c r="GR334" s="3">
        <v>0</v>
      </c>
      <c r="GS334" s="3">
        <v>3</v>
      </c>
      <c r="GT334" s="3">
        <v>0</v>
      </c>
      <c r="GU334" s="3" t="s">
        <v>3</v>
      </c>
      <c r="GV334" s="3">
        <f t="shared" si="355"/>
        <v>0</v>
      </c>
      <c r="GW334" s="3">
        <v>1</v>
      </c>
      <c r="GX334" s="3">
        <f t="shared" si="356"/>
        <v>0</v>
      </c>
      <c r="HA334" s="3">
        <v>0</v>
      </c>
      <c r="HB334" s="3">
        <v>0</v>
      </c>
      <c r="HC334" s="3">
        <f t="shared" si="357"/>
        <v>0</v>
      </c>
      <c r="HE334" s="3" t="s">
        <v>3</v>
      </c>
      <c r="HF334" s="3" t="s">
        <v>3</v>
      </c>
      <c r="HM334" s="3" t="s">
        <v>3</v>
      </c>
      <c r="HN334" s="3" t="s">
        <v>3</v>
      </c>
      <c r="HO334" s="3" t="s">
        <v>3</v>
      </c>
      <c r="HP334" s="3" t="s">
        <v>3</v>
      </c>
      <c r="HQ334" s="3" t="s">
        <v>3</v>
      </c>
      <c r="HS334" s="3">
        <v>0</v>
      </c>
      <c r="IK334" s="3">
        <v>0</v>
      </c>
    </row>
    <row r="335" spans="1:255" x14ac:dyDescent="0.25">
      <c r="A335" s="2">
        <v>18</v>
      </c>
      <c r="B335" s="2">
        <v>1</v>
      </c>
      <c r="C335" s="2">
        <v>630</v>
      </c>
      <c r="D335" s="2"/>
      <c r="E335" s="2" t="s">
        <v>516</v>
      </c>
      <c r="F335" s="2" t="s">
        <v>517</v>
      </c>
      <c r="G335" s="2" t="s">
        <v>518</v>
      </c>
      <c r="H335" s="2" t="s">
        <v>454</v>
      </c>
      <c r="I335" s="2">
        <f>I333*J335</f>
        <v>175</v>
      </c>
      <c r="J335" s="2">
        <v>100</v>
      </c>
      <c r="K335" s="2">
        <v>100</v>
      </c>
      <c r="L335" s="2"/>
      <c r="M335" s="2"/>
      <c r="N335" s="2"/>
      <c r="O335" s="2">
        <f t="shared" si="333"/>
        <v>13832</v>
      </c>
      <c r="P335" s="2">
        <f t="shared" si="334"/>
        <v>13832</v>
      </c>
      <c r="Q335" s="2">
        <f>(ROUND((ROUND(((ET335)*AV335*I335),2)*BB335),2)+ROUND((ROUND(((AE335-(EU335))*AV335*I335),2)*BS335),2))</f>
        <v>0</v>
      </c>
      <c r="R335" s="2">
        <f>(ROUND((ROUND(((EU335)*AV335*I335),2)*BS335),2)+ROUND((ROUND(((AE335-(EU335))*AV335*I335),2)*BS335),2))</f>
        <v>0</v>
      </c>
      <c r="S335" s="2">
        <f t="shared" si="335"/>
        <v>0</v>
      </c>
      <c r="T335" s="2">
        <f t="shared" si="336"/>
        <v>0</v>
      </c>
      <c r="U335" s="2">
        <f t="shared" si="337"/>
        <v>0</v>
      </c>
      <c r="V335" s="2">
        <f t="shared" si="338"/>
        <v>0</v>
      </c>
      <c r="W335" s="2">
        <f t="shared" si="339"/>
        <v>0</v>
      </c>
      <c r="X335" s="2">
        <f>(ROUND((((S335+ROUND((ROUND(((EU335)*AV335*I335),2)*BS335),2))*AT335)/100),2)+ROUND(((ROUND((ROUND(((AE335-(EU335))*AV335*I335),2)*BS335),2)*AT335)/100),2))</f>
        <v>0</v>
      </c>
      <c r="Y335" s="2">
        <f>(ROUND((((S335+ROUND((ROUND(((EU335)*AV335*I335),2)*BS335),2))*AU335)/100),2)+ROUND(((ROUND((ROUND(((AE335-(EU335))*AV335*I335),2)*BS335),2)*AU335)/100),2))</f>
        <v>0</v>
      </c>
      <c r="Z335" s="2"/>
      <c r="AA335" s="2">
        <v>86551701</v>
      </c>
      <c r="AB335" s="2">
        <f t="shared" si="340"/>
        <v>79.040000000000006</v>
      </c>
      <c r="AC335" s="2">
        <f>ROUND((ES335),6)</f>
        <v>79.040000000000006</v>
      </c>
      <c r="AD335" s="2">
        <f>ROUND((((ET335)-(EU335))+AE335),6)</f>
        <v>0</v>
      </c>
      <c r="AE335" s="2">
        <f>ROUND((EU335),6)</f>
        <v>0</v>
      </c>
      <c r="AF335" s="2">
        <f>ROUND((EV335),6)</f>
        <v>0</v>
      </c>
      <c r="AG335" s="2">
        <f t="shared" si="341"/>
        <v>0</v>
      </c>
      <c r="AH335" s="2">
        <f>(EW335)</f>
        <v>0</v>
      </c>
      <c r="AI335" s="2">
        <f>(EX335)</f>
        <v>0</v>
      </c>
      <c r="AJ335" s="2">
        <f t="shared" si="342"/>
        <v>0</v>
      </c>
      <c r="AK335" s="2">
        <v>79.040000000000006</v>
      </c>
      <c r="AL335" s="2">
        <v>79.040000000000006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109</v>
      </c>
      <c r="AU335" s="2">
        <v>61</v>
      </c>
      <c r="AV335" s="2">
        <v>1</v>
      </c>
      <c r="AW335" s="2">
        <v>1</v>
      </c>
      <c r="AX335" s="2"/>
      <c r="AY335" s="2"/>
      <c r="AZ335" s="2">
        <v>1</v>
      </c>
      <c r="BA335" s="2">
        <v>1</v>
      </c>
      <c r="BB335" s="2">
        <v>1</v>
      </c>
      <c r="BC335" s="2">
        <v>1</v>
      </c>
      <c r="BD335" s="2" t="s">
        <v>3</v>
      </c>
      <c r="BE335" s="2" t="s">
        <v>3</v>
      </c>
      <c r="BF335" s="2" t="s">
        <v>3</v>
      </c>
      <c r="BG335" s="2" t="s">
        <v>3</v>
      </c>
      <c r="BH335" s="2">
        <v>3</v>
      </c>
      <c r="BI335" s="2">
        <v>1</v>
      </c>
      <c r="BJ335" s="2" t="s">
        <v>519</v>
      </c>
      <c r="BK335" s="2"/>
      <c r="BL335" s="2"/>
      <c r="BM335" s="2">
        <v>21</v>
      </c>
      <c r="BN335" s="2">
        <v>0</v>
      </c>
      <c r="BO335" s="2" t="s">
        <v>3</v>
      </c>
      <c r="BP335" s="2">
        <v>0</v>
      </c>
      <c r="BQ335" s="2">
        <v>30</v>
      </c>
      <c r="BR335" s="2">
        <v>0</v>
      </c>
      <c r="BS335" s="2">
        <v>1</v>
      </c>
      <c r="BT335" s="2">
        <v>1</v>
      </c>
      <c r="BU335" s="2">
        <v>1</v>
      </c>
      <c r="BV335" s="2">
        <v>1</v>
      </c>
      <c r="BW335" s="2">
        <v>1</v>
      </c>
      <c r="BX335" s="2">
        <v>1</v>
      </c>
      <c r="BY335" s="2" t="s">
        <v>3</v>
      </c>
      <c r="BZ335" s="2">
        <v>109</v>
      </c>
      <c r="CA335" s="2">
        <v>61</v>
      </c>
      <c r="CB335" s="2" t="s">
        <v>3</v>
      </c>
      <c r="CC335" s="2"/>
      <c r="CD335" s="2"/>
      <c r="CE335" s="2">
        <v>1566</v>
      </c>
      <c r="CF335" s="2">
        <v>0</v>
      </c>
      <c r="CG335" s="2">
        <v>0</v>
      </c>
      <c r="CH335" s="2"/>
      <c r="CI335" s="2"/>
      <c r="CJ335" s="2"/>
      <c r="CK335" s="2"/>
      <c r="CL335" s="2"/>
      <c r="CM335" s="2">
        <v>0</v>
      </c>
      <c r="CN335" s="2" t="s">
        <v>966</v>
      </c>
      <c r="CO335" s="2">
        <v>0</v>
      </c>
      <c r="CP335" s="2">
        <f t="shared" si="343"/>
        <v>13832</v>
      </c>
      <c r="CQ335" s="2">
        <f t="shared" si="344"/>
        <v>79.040000000000006</v>
      </c>
      <c r="CR335" s="2">
        <f>(ROUND((ROUND(((ET335)*AV335*1),2)*BB335),2)+ROUND((ROUND(((AE335-(EU335))*AV335*1),2)*BS335),2))</f>
        <v>0</v>
      </c>
      <c r="CS335" s="2">
        <f>(ROUND((ROUND(((EU335)*AV335*1),2)*BS335),2)+ROUND((ROUND(((AE335-(EU335))*AV335*1),2)*BS335),2))</f>
        <v>0</v>
      </c>
      <c r="CT335" s="2">
        <f t="shared" si="345"/>
        <v>0</v>
      </c>
      <c r="CU335" s="2">
        <f t="shared" si="346"/>
        <v>0</v>
      </c>
      <c r="CV335" s="2">
        <f t="shared" si="347"/>
        <v>0</v>
      </c>
      <c r="CW335" s="2">
        <f t="shared" si="348"/>
        <v>0</v>
      </c>
      <c r="CX335" s="2">
        <f t="shared" si="349"/>
        <v>0</v>
      </c>
      <c r="CY335" s="2">
        <f>(ROUND((((S335+ROUND((ROUND(((EU335)*AV335*1),2)*BS335),2))*AT335)/100),2)+ROUND(((ROUND((ROUND(((AE335-(EU335))*AV335*1),2)*BS335),2)*AT335)/100),2))</f>
        <v>0</v>
      </c>
      <c r="CZ335" s="2">
        <f>(ROUND((((S335+ROUND((ROUND(((EU335)*AV335*1),2)*BS335),2))*AU335)/100),2)+ROUND(((ROUND((ROUND(((AE335-(EU335))*AV335*1),2)*BS335),2)*AU335)/100),2))</f>
        <v>0</v>
      </c>
      <c r="DA335" s="2"/>
      <c r="DB335" s="2"/>
      <c r="DC335" s="2" t="s">
        <v>3</v>
      </c>
      <c r="DD335" s="2" t="s">
        <v>3</v>
      </c>
      <c r="DE335" s="2" t="s">
        <v>3</v>
      </c>
      <c r="DF335" s="2" t="s">
        <v>3</v>
      </c>
      <c r="DG335" s="2" t="s">
        <v>3</v>
      </c>
      <c r="DH335" s="2" t="s">
        <v>3</v>
      </c>
      <c r="DI335" s="2" t="s">
        <v>3</v>
      </c>
      <c r="DJ335" s="2" t="s">
        <v>3</v>
      </c>
      <c r="DK335" s="2" t="s">
        <v>3</v>
      </c>
      <c r="DL335" s="2" t="s">
        <v>3</v>
      </c>
      <c r="DM335" s="2" t="s">
        <v>3</v>
      </c>
      <c r="DN335" s="2">
        <v>0</v>
      </c>
      <c r="DO335" s="2">
        <v>0</v>
      </c>
      <c r="DP335" s="2">
        <v>1</v>
      </c>
      <c r="DQ335" s="2">
        <v>1</v>
      </c>
      <c r="DR335" s="2"/>
      <c r="DS335" s="2"/>
      <c r="DT335" s="2"/>
      <c r="DU335" s="2">
        <v>1003</v>
      </c>
      <c r="DV335" s="2" t="s">
        <v>454</v>
      </c>
      <c r="DW335" s="2" t="s">
        <v>454</v>
      </c>
      <c r="DX335" s="2">
        <v>1</v>
      </c>
      <c r="DY335" s="2"/>
      <c r="DZ335" s="2" t="s">
        <v>3</v>
      </c>
      <c r="EA335" s="2" t="s">
        <v>3</v>
      </c>
      <c r="EB335" s="2" t="s">
        <v>3</v>
      </c>
      <c r="EC335" s="2" t="s">
        <v>3</v>
      </c>
      <c r="ED335" s="2"/>
      <c r="EE335" s="2">
        <v>85635393</v>
      </c>
      <c r="EF335" s="2">
        <v>30</v>
      </c>
      <c r="EG335" s="2" t="s">
        <v>28</v>
      </c>
      <c r="EH335" s="2">
        <v>0</v>
      </c>
      <c r="EI335" s="2" t="s">
        <v>3</v>
      </c>
      <c r="EJ335" s="2">
        <v>1</v>
      </c>
      <c r="EK335" s="2">
        <v>21</v>
      </c>
      <c r="EL335" s="2" t="s">
        <v>437</v>
      </c>
      <c r="EM335" s="2" t="s">
        <v>438</v>
      </c>
      <c r="EN335" s="2"/>
      <c r="EO335" s="2" t="s">
        <v>368</v>
      </c>
      <c r="EP335" s="2"/>
      <c r="EQ335" s="2">
        <v>0</v>
      </c>
      <c r="ER335" s="2">
        <v>79.040000000000006</v>
      </c>
      <c r="ES335" s="2">
        <v>79.040000000000006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>
        <v>0</v>
      </c>
      <c r="FR335" s="2">
        <v>0</v>
      </c>
      <c r="FS335" s="2">
        <v>0</v>
      </c>
      <c r="FT335" s="2"/>
      <c r="FU335" s="2"/>
      <c r="FV335" s="2"/>
      <c r="FW335" s="2"/>
      <c r="FX335" s="2">
        <v>109</v>
      </c>
      <c r="FY335" s="2">
        <v>61</v>
      </c>
      <c r="FZ335" s="2"/>
      <c r="GA335" s="2" t="s">
        <v>3</v>
      </c>
      <c r="GB335" s="2"/>
      <c r="GC335" s="2"/>
      <c r="GD335" s="2">
        <v>1</v>
      </c>
      <c r="GE335" s="2"/>
      <c r="GF335" s="2">
        <v>-958209142</v>
      </c>
      <c r="GG335" s="2">
        <v>2</v>
      </c>
      <c r="GH335" s="2">
        <v>1</v>
      </c>
      <c r="GI335" s="2">
        <v>-2</v>
      </c>
      <c r="GJ335" s="2">
        <v>0</v>
      </c>
      <c r="GK335" s="2">
        <v>0</v>
      </c>
      <c r="GL335" s="2">
        <f t="shared" si="350"/>
        <v>0</v>
      </c>
      <c r="GM335" s="2">
        <f t="shared" si="351"/>
        <v>13832</v>
      </c>
      <c r="GN335" s="2">
        <f t="shared" si="352"/>
        <v>13832</v>
      </c>
      <c r="GO335" s="2">
        <f t="shared" si="353"/>
        <v>0</v>
      </c>
      <c r="GP335" s="2">
        <f t="shared" si="354"/>
        <v>0</v>
      </c>
      <c r="GQ335" s="2"/>
      <c r="GR335" s="2">
        <v>0</v>
      </c>
      <c r="GS335" s="2">
        <v>3</v>
      </c>
      <c r="GT335" s="2">
        <v>0</v>
      </c>
      <c r="GU335" s="2" t="s">
        <v>3</v>
      </c>
      <c r="GV335" s="2">
        <f t="shared" si="355"/>
        <v>0</v>
      </c>
      <c r="GW335" s="2">
        <v>1</v>
      </c>
      <c r="GX335" s="2">
        <f t="shared" si="356"/>
        <v>0</v>
      </c>
      <c r="GY335" s="2"/>
      <c r="GZ335" s="2"/>
      <c r="HA335" s="2">
        <v>0</v>
      </c>
      <c r="HB335" s="2">
        <v>0</v>
      </c>
      <c r="HC335" s="2">
        <f t="shared" si="357"/>
        <v>0</v>
      </c>
      <c r="HD335" s="2"/>
      <c r="HE335" s="2" t="s">
        <v>3</v>
      </c>
      <c r="HF335" s="2" t="s">
        <v>3</v>
      </c>
      <c r="HG335" s="2"/>
      <c r="HH335" s="2"/>
      <c r="HI335" s="2"/>
      <c r="HJ335" s="2"/>
      <c r="HK335" s="2"/>
      <c r="HL335" s="2"/>
      <c r="HM335" s="2" t="s">
        <v>360</v>
      </c>
      <c r="HN335" s="2" t="s">
        <v>3</v>
      </c>
      <c r="HO335" s="2" t="s">
        <v>3</v>
      </c>
      <c r="HP335" s="2" t="s">
        <v>3</v>
      </c>
      <c r="HQ335" s="2" t="s">
        <v>3</v>
      </c>
      <c r="HR335" s="2"/>
      <c r="HS335" s="2">
        <v>0</v>
      </c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>
        <v>0</v>
      </c>
      <c r="IL335" s="2"/>
      <c r="IM335" s="2"/>
      <c r="IN335" s="2"/>
      <c r="IO335" s="2"/>
      <c r="IP335" s="2"/>
      <c r="IQ335" s="2"/>
      <c r="IR335" s="2"/>
      <c r="IS335" s="2"/>
      <c r="IT335" s="2"/>
      <c r="IU335" s="2"/>
    </row>
    <row r="336" spans="1:255" x14ac:dyDescent="0.25">
      <c r="A336" s="3">
        <v>18</v>
      </c>
      <c r="B336" s="3">
        <v>1</v>
      </c>
      <c r="C336" s="3">
        <v>641</v>
      </c>
      <c r="E336" s="3" t="s">
        <v>516</v>
      </c>
      <c r="F336" s="3" t="s">
        <v>517</v>
      </c>
      <c r="G336" s="3" t="s">
        <v>518</v>
      </c>
      <c r="H336" s="3" t="s">
        <v>454</v>
      </c>
      <c r="I336" s="3">
        <f>I334*J336</f>
        <v>175</v>
      </c>
      <c r="J336" s="3">
        <v>100</v>
      </c>
      <c r="K336" s="3">
        <v>100</v>
      </c>
      <c r="O336" s="3">
        <f t="shared" si="333"/>
        <v>310251.76</v>
      </c>
      <c r="P336" s="3">
        <f t="shared" si="334"/>
        <v>310251.76</v>
      </c>
      <c r="Q336" s="3">
        <f>(ROUND((ROUND(((ET336)*AV336*I336),2)*BB336),2)+ROUND((ROUND(((AE336-(EU336))*AV336*I336),2)*BS336),2))</f>
        <v>0</v>
      </c>
      <c r="R336" s="3">
        <f>(ROUND((ROUND(((EU336)*AV336*I336),2)*BS336),2)+ROUND((ROUND(((AE336-(EU336))*AV336*I336),2)*BS336),2))</f>
        <v>0</v>
      </c>
      <c r="S336" s="3">
        <f t="shared" si="335"/>
        <v>0</v>
      </c>
      <c r="T336" s="3">
        <f t="shared" si="336"/>
        <v>0</v>
      </c>
      <c r="U336" s="3">
        <f t="shared" si="337"/>
        <v>0</v>
      </c>
      <c r="V336" s="3">
        <f t="shared" si="338"/>
        <v>0</v>
      </c>
      <c r="W336" s="3">
        <f t="shared" si="339"/>
        <v>0</v>
      </c>
      <c r="X336" s="3">
        <f>(ROUND((((S336+ROUND((ROUND(((EU336)*AV336*I336),2)*BS336),2))*AT336)/100),2)+ROUND(((ROUND((ROUND(((AE336-(EU336))*AV336*I336),2)*BS336),2)*AT336)/100),2))</f>
        <v>0</v>
      </c>
      <c r="Y336" s="3">
        <f>(ROUND((((S336+ROUND((ROUND(((EU336)*AV336*I336),2)*BS336),2))*AU336)/100),2)+ROUND(((ROUND((ROUND(((AE336-(EU336))*AV336*I336),2)*BS336),2)*AU336)/100),2))</f>
        <v>0</v>
      </c>
      <c r="AA336" s="3">
        <v>86551703</v>
      </c>
      <c r="AB336" s="3">
        <f t="shared" si="340"/>
        <v>79.040000000000006</v>
      </c>
      <c r="AC336" s="3">
        <f>ROUND((ES336),6)</f>
        <v>79.040000000000006</v>
      </c>
      <c r="AD336" s="3">
        <f>ROUND((((ET336)-(EU336))+AE336),6)</f>
        <v>0</v>
      </c>
      <c r="AE336" s="3">
        <f>ROUND((EU336),6)</f>
        <v>0</v>
      </c>
      <c r="AF336" s="3">
        <f>ROUND((EV336),6)</f>
        <v>0</v>
      </c>
      <c r="AG336" s="3">
        <f t="shared" si="341"/>
        <v>0</v>
      </c>
      <c r="AH336" s="3">
        <f>(EW336)</f>
        <v>0</v>
      </c>
      <c r="AI336" s="3">
        <f>(EX336)</f>
        <v>0</v>
      </c>
      <c r="AJ336" s="3">
        <f t="shared" si="342"/>
        <v>0</v>
      </c>
      <c r="AK336" s="3">
        <v>79.040000000000006</v>
      </c>
      <c r="AL336" s="3">
        <v>79.040000000000006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109</v>
      </c>
      <c r="AU336" s="3">
        <v>61</v>
      </c>
      <c r="AV336" s="3">
        <v>1</v>
      </c>
      <c r="AW336" s="3">
        <v>1</v>
      </c>
      <c r="AZ336" s="3">
        <v>1</v>
      </c>
      <c r="BA336" s="3">
        <v>1</v>
      </c>
      <c r="BB336" s="3">
        <v>1</v>
      </c>
      <c r="BC336" s="3">
        <v>22.43</v>
      </c>
      <c r="BD336" s="3" t="s">
        <v>3</v>
      </c>
      <c r="BE336" s="3" t="s">
        <v>3</v>
      </c>
      <c r="BF336" s="3" t="s">
        <v>3</v>
      </c>
      <c r="BG336" s="3" t="s">
        <v>3</v>
      </c>
      <c r="BH336" s="3">
        <v>3</v>
      </c>
      <c r="BI336" s="3">
        <v>1</v>
      </c>
      <c r="BJ336" s="3" t="s">
        <v>519</v>
      </c>
      <c r="BM336" s="3">
        <v>21</v>
      </c>
      <c r="BN336" s="3">
        <v>0</v>
      </c>
      <c r="BO336" s="3" t="s">
        <v>517</v>
      </c>
      <c r="BP336" s="3">
        <v>1</v>
      </c>
      <c r="BQ336" s="3">
        <v>30</v>
      </c>
      <c r="BR336" s="3">
        <v>0</v>
      </c>
      <c r="BS336" s="3">
        <v>1</v>
      </c>
      <c r="BT336" s="3">
        <v>1</v>
      </c>
      <c r="BU336" s="3">
        <v>1</v>
      </c>
      <c r="BV336" s="3">
        <v>1</v>
      </c>
      <c r="BW336" s="3">
        <v>1</v>
      </c>
      <c r="BX336" s="3">
        <v>1</v>
      </c>
      <c r="BY336" s="3" t="s">
        <v>3</v>
      </c>
      <c r="BZ336" s="3">
        <v>109</v>
      </c>
      <c r="CA336" s="3">
        <v>61</v>
      </c>
      <c r="CB336" s="3" t="s">
        <v>3</v>
      </c>
      <c r="CE336" s="3">
        <v>1566</v>
      </c>
      <c r="CF336" s="3">
        <v>0</v>
      </c>
      <c r="CG336" s="3">
        <v>0</v>
      </c>
      <c r="CM336" s="3">
        <v>0</v>
      </c>
      <c r="CN336" s="3" t="s">
        <v>966</v>
      </c>
      <c r="CO336" s="3">
        <v>0</v>
      </c>
      <c r="CP336" s="3">
        <f t="shared" si="343"/>
        <v>310251.76</v>
      </c>
      <c r="CQ336" s="3">
        <f t="shared" si="344"/>
        <v>1772.87</v>
      </c>
      <c r="CR336" s="3">
        <f>(ROUND((ROUND(((ET336)*AV336*1),2)*BB336),2)+ROUND((ROUND(((AE336-(EU336))*AV336*1),2)*BS336),2))</f>
        <v>0</v>
      </c>
      <c r="CS336" s="3">
        <f>(ROUND((ROUND(((EU336)*AV336*1),2)*BS336),2)+ROUND((ROUND(((AE336-(EU336))*AV336*1),2)*BS336),2))</f>
        <v>0</v>
      </c>
      <c r="CT336" s="3">
        <f t="shared" si="345"/>
        <v>0</v>
      </c>
      <c r="CU336" s="3">
        <f t="shared" si="346"/>
        <v>0</v>
      </c>
      <c r="CV336" s="3">
        <f t="shared" si="347"/>
        <v>0</v>
      </c>
      <c r="CW336" s="3">
        <f t="shared" si="348"/>
        <v>0</v>
      </c>
      <c r="CX336" s="3">
        <f t="shared" si="349"/>
        <v>0</v>
      </c>
      <c r="CY336" s="3">
        <f>(ROUND((((S336+ROUND((ROUND(((EU336)*AV336*1),2)*BS336),2))*AT336)/100),2)+ROUND(((ROUND((ROUND(((AE336-(EU336))*AV336*1),2)*BS336),2)*AT336)/100),2))</f>
        <v>0</v>
      </c>
      <c r="CZ336" s="3">
        <f>(ROUND((((S336+ROUND((ROUND(((EU336)*AV336*1),2)*BS336),2))*AU336)/100),2)+ROUND(((ROUND((ROUND(((AE336-(EU336))*AV336*1),2)*BS336),2)*AU336)/100),2))</f>
        <v>0</v>
      </c>
      <c r="DC336" s="3" t="s">
        <v>3</v>
      </c>
      <c r="DD336" s="3" t="s">
        <v>3</v>
      </c>
      <c r="DE336" s="3" t="s">
        <v>3</v>
      </c>
      <c r="DF336" s="3" t="s">
        <v>3</v>
      </c>
      <c r="DG336" s="3" t="s">
        <v>3</v>
      </c>
      <c r="DH336" s="3" t="s">
        <v>3</v>
      </c>
      <c r="DI336" s="3" t="s">
        <v>3</v>
      </c>
      <c r="DJ336" s="3" t="s">
        <v>3</v>
      </c>
      <c r="DK336" s="3" t="s">
        <v>3</v>
      </c>
      <c r="DL336" s="3" t="s">
        <v>3</v>
      </c>
      <c r="DM336" s="3" t="s">
        <v>3</v>
      </c>
      <c r="DN336" s="3">
        <v>0</v>
      </c>
      <c r="DO336" s="3">
        <v>0</v>
      </c>
      <c r="DP336" s="3">
        <v>1</v>
      </c>
      <c r="DQ336" s="3">
        <v>1</v>
      </c>
      <c r="DU336" s="3">
        <v>1003</v>
      </c>
      <c r="DV336" s="3" t="s">
        <v>454</v>
      </c>
      <c r="DW336" s="3" t="s">
        <v>454</v>
      </c>
      <c r="DX336" s="3">
        <v>1</v>
      </c>
      <c r="DZ336" s="3" t="s">
        <v>3</v>
      </c>
      <c r="EA336" s="3" t="s">
        <v>3</v>
      </c>
      <c r="EB336" s="3" t="s">
        <v>3</v>
      </c>
      <c r="EC336" s="3" t="s">
        <v>3</v>
      </c>
      <c r="EE336" s="3">
        <v>85635393</v>
      </c>
      <c r="EF336" s="3">
        <v>30</v>
      </c>
      <c r="EG336" s="3" t="s">
        <v>28</v>
      </c>
      <c r="EH336" s="3">
        <v>0</v>
      </c>
      <c r="EI336" s="3" t="s">
        <v>3</v>
      </c>
      <c r="EJ336" s="3">
        <v>1</v>
      </c>
      <c r="EK336" s="3">
        <v>21</v>
      </c>
      <c r="EL336" s="3" t="s">
        <v>437</v>
      </c>
      <c r="EM336" s="3" t="s">
        <v>438</v>
      </c>
      <c r="EO336" s="3" t="s">
        <v>368</v>
      </c>
      <c r="EQ336" s="3">
        <v>0</v>
      </c>
      <c r="ER336" s="3">
        <v>79.040000000000006</v>
      </c>
      <c r="ES336" s="3">
        <v>79.040000000000006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FQ336" s="3">
        <v>0</v>
      </c>
      <c r="FR336" s="3">
        <v>0</v>
      </c>
      <c r="FS336" s="3">
        <v>0</v>
      </c>
      <c r="FX336" s="3">
        <v>109</v>
      </c>
      <c r="FY336" s="3">
        <v>61</v>
      </c>
      <c r="GA336" s="3" t="s">
        <v>3</v>
      </c>
      <c r="GD336" s="3">
        <v>1</v>
      </c>
      <c r="GF336" s="3">
        <v>-958209142</v>
      </c>
      <c r="GG336" s="3">
        <v>2</v>
      </c>
      <c r="GH336" s="3">
        <v>1</v>
      </c>
      <c r="GI336" s="3">
        <v>2</v>
      </c>
      <c r="GJ336" s="3">
        <v>0</v>
      </c>
      <c r="GK336" s="3">
        <v>0</v>
      </c>
      <c r="GL336" s="3">
        <f t="shared" si="350"/>
        <v>0</v>
      </c>
      <c r="GM336" s="3">
        <f t="shared" si="351"/>
        <v>310251.76</v>
      </c>
      <c r="GN336" s="3">
        <f t="shared" si="352"/>
        <v>310251.76</v>
      </c>
      <c r="GO336" s="3">
        <f t="shared" si="353"/>
        <v>0</v>
      </c>
      <c r="GP336" s="3">
        <f t="shared" si="354"/>
        <v>0</v>
      </c>
      <c r="GR336" s="3">
        <v>0</v>
      </c>
      <c r="GS336" s="3">
        <v>3</v>
      </c>
      <c r="GT336" s="3">
        <v>0</v>
      </c>
      <c r="GU336" s="3" t="s">
        <v>3</v>
      </c>
      <c r="GV336" s="3">
        <f t="shared" si="355"/>
        <v>0</v>
      </c>
      <c r="GW336" s="3">
        <v>1</v>
      </c>
      <c r="GX336" s="3">
        <f t="shared" si="356"/>
        <v>0</v>
      </c>
      <c r="HA336" s="3">
        <v>0</v>
      </c>
      <c r="HB336" s="3">
        <v>0</v>
      </c>
      <c r="HC336" s="3">
        <f t="shared" si="357"/>
        <v>0</v>
      </c>
      <c r="HE336" s="3" t="s">
        <v>3</v>
      </c>
      <c r="HF336" s="3" t="s">
        <v>3</v>
      </c>
      <c r="HM336" s="3" t="s">
        <v>360</v>
      </c>
      <c r="HN336" s="3" t="s">
        <v>3</v>
      </c>
      <c r="HO336" s="3" t="s">
        <v>3</v>
      </c>
      <c r="HP336" s="3" t="s">
        <v>3</v>
      </c>
      <c r="HQ336" s="3" t="s">
        <v>3</v>
      </c>
      <c r="HS336" s="3">
        <v>0</v>
      </c>
      <c r="IK336" s="3">
        <v>0</v>
      </c>
    </row>
    <row r="337" spans="1:255" x14ac:dyDescent="0.25">
      <c r="A337" s="2">
        <v>17</v>
      </c>
      <c r="B337" s="2">
        <v>1</v>
      </c>
      <c r="C337" s="2">
        <f>ROW(SmtRes!A653)</f>
        <v>653</v>
      </c>
      <c r="D337" s="2">
        <f>ROW(EtalonRes!A498)</f>
        <v>498</v>
      </c>
      <c r="E337" s="2" t="s">
        <v>520</v>
      </c>
      <c r="F337" s="2" t="s">
        <v>521</v>
      </c>
      <c r="G337" s="2" t="s">
        <v>522</v>
      </c>
      <c r="H337" s="2" t="s">
        <v>435</v>
      </c>
      <c r="I337" s="2">
        <f>ROUND((10)/100,9)</f>
        <v>0.1</v>
      </c>
      <c r="J337" s="2">
        <v>0</v>
      </c>
      <c r="K337" s="2">
        <f>ROUND((10)/100,9)</f>
        <v>0.1</v>
      </c>
      <c r="L337" s="2"/>
      <c r="M337" s="2"/>
      <c r="N337" s="2"/>
      <c r="O337" s="2">
        <f t="shared" si="333"/>
        <v>164.37</v>
      </c>
      <c r="P337" s="2">
        <f t="shared" si="334"/>
        <v>7.99</v>
      </c>
      <c r="Q337" s="2">
        <f>(ROUND((ROUND(((((ET337*1.25)*1.2))*AV337*I337),2)*BB337),2)+ROUND((ROUND(((AE337-(((EU337*1.25)*1.2)))*AV337*I337),2)*BS337),2))</f>
        <v>23.05</v>
      </c>
      <c r="R337" s="2">
        <f>(ROUND((ROUND(((((EU337*1.25)*1.2))*AV337*I337),2)*BS337),2)+ROUND((ROUND(((AE337-(((EU337*1.25)*1.2)))*AV337*I337),2)*BS337),2))</f>
        <v>3.1</v>
      </c>
      <c r="S337" s="2">
        <f t="shared" si="335"/>
        <v>133.33000000000001</v>
      </c>
      <c r="T337" s="2">
        <f t="shared" si="336"/>
        <v>0</v>
      </c>
      <c r="U337" s="2">
        <f t="shared" si="337"/>
        <v>10.675335</v>
      </c>
      <c r="V337" s="2">
        <f t="shared" si="338"/>
        <v>0</v>
      </c>
      <c r="W337" s="2">
        <f t="shared" si="339"/>
        <v>0</v>
      </c>
      <c r="X337" s="2">
        <f>(ROUND((((S337+ROUND((ROUND(((((EU337*1.25)*1.2))*AV337*I337),2)*BS337),2))*AT337)/100),2)+ROUND(((ROUND((ROUND(((AE337-(((EU337*1.25)*1.2)))*AV337*I337),2)*BS337),2)*AT337)/100),2))</f>
        <v>148.71</v>
      </c>
      <c r="Y337" s="2">
        <f>(ROUND((((S337+ROUND((ROUND(((((EU337*1.25)*1.2))*AV337*I337),2)*BS337),2))*AU337)/100),2)+ROUND(((ROUND((ROUND(((AE337-(((EU337*1.25)*1.2)))*AV337*I337),2)*BS337),2)*AU337)/100),2))</f>
        <v>83.22</v>
      </c>
      <c r="Z337" s="2"/>
      <c r="AA337" s="2">
        <v>86551701</v>
      </c>
      <c r="AB337" s="2">
        <f t="shared" si="340"/>
        <v>1545.5426</v>
      </c>
      <c r="AC337" s="2">
        <f>ROUND((((ES337*1)*1)),6)</f>
        <v>79.88</v>
      </c>
      <c r="AD337" s="2">
        <f>ROUND((((((ET337*1.25)*1.2))-(((EU337*1.25)*1.2)))+AE337),6)</f>
        <v>216.04499999999999</v>
      </c>
      <c r="AE337" s="2">
        <f>ROUND((((EU337*1.25)*1.2)),6)</f>
        <v>29.04</v>
      </c>
      <c r="AF337" s="2">
        <f>ROUND((((EV337*1.15)*1.2)),6)</f>
        <v>1249.6176</v>
      </c>
      <c r="AG337" s="2">
        <f t="shared" si="341"/>
        <v>0</v>
      </c>
      <c r="AH337" s="2">
        <f>(((EW337*1.15)*1.2))</f>
        <v>100.05</v>
      </c>
      <c r="AI337" s="2">
        <f>(((EX337*1.25)*1.2))</f>
        <v>0</v>
      </c>
      <c r="AJ337" s="2">
        <f t="shared" si="342"/>
        <v>0</v>
      </c>
      <c r="AK337" s="2">
        <v>1129.43</v>
      </c>
      <c r="AL337" s="2">
        <v>79.88</v>
      </c>
      <c r="AM337" s="2">
        <v>144.03</v>
      </c>
      <c r="AN337" s="2">
        <v>19.36</v>
      </c>
      <c r="AO337" s="2">
        <v>905.52</v>
      </c>
      <c r="AP337" s="2">
        <v>0</v>
      </c>
      <c r="AQ337" s="2">
        <v>72.5</v>
      </c>
      <c r="AR337" s="2">
        <v>0</v>
      </c>
      <c r="AS337" s="2">
        <v>0</v>
      </c>
      <c r="AT337" s="2">
        <v>109</v>
      </c>
      <c r="AU337" s="2">
        <v>61</v>
      </c>
      <c r="AV337" s="2">
        <v>1.0669999999999999</v>
      </c>
      <c r="AW337" s="2">
        <v>1</v>
      </c>
      <c r="AX337" s="2"/>
      <c r="AY337" s="2"/>
      <c r="AZ337" s="2">
        <v>1</v>
      </c>
      <c r="BA337" s="2">
        <v>1</v>
      </c>
      <c r="BB337" s="2">
        <v>1</v>
      </c>
      <c r="BC337" s="2">
        <v>1</v>
      </c>
      <c r="BD337" s="2" t="s">
        <v>3</v>
      </c>
      <c r="BE337" s="2" t="s">
        <v>3</v>
      </c>
      <c r="BF337" s="2" t="s">
        <v>3</v>
      </c>
      <c r="BG337" s="2" t="s">
        <v>3</v>
      </c>
      <c r="BH337" s="2">
        <v>0</v>
      </c>
      <c r="BI337" s="2">
        <v>1</v>
      </c>
      <c r="BJ337" s="2" t="s">
        <v>523</v>
      </c>
      <c r="BK337" s="2"/>
      <c r="BL337" s="2"/>
      <c r="BM337" s="2">
        <v>21</v>
      </c>
      <c r="BN337" s="2">
        <v>0</v>
      </c>
      <c r="BO337" s="2" t="s">
        <v>521</v>
      </c>
      <c r="BP337" s="2">
        <v>1</v>
      </c>
      <c r="BQ337" s="2">
        <v>30</v>
      </c>
      <c r="BR337" s="2">
        <v>0</v>
      </c>
      <c r="BS337" s="2">
        <v>1</v>
      </c>
      <c r="BT337" s="2">
        <v>1</v>
      </c>
      <c r="BU337" s="2">
        <v>1</v>
      </c>
      <c r="BV337" s="2">
        <v>1</v>
      </c>
      <c r="BW337" s="2">
        <v>1</v>
      </c>
      <c r="BX337" s="2">
        <v>1</v>
      </c>
      <c r="BY337" s="2" t="s">
        <v>3</v>
      </c>
      <c r="BZ337" s="2">
        <v>109</v>
      </c>
      <c r="CA337" s="2">
        <v>61</v>
      </c>
      <c r="CB337" s="2" t="s">
        <v>3</v>
      </c>
      <c r="CC337" s="2"/>
      <c r="CD337" s="2"/>
      <c r="CE337" s="2">
        <v>1566</v>
      </c>
      <c r="CF337" s="2">
        <v>0</v>
      </c>
      <c r="CG337" s="2">
        <v>0</v>
      </c>
      <c r="CH337" s="2"/>
      <c r="CI337" s="2"/>
      <c r="CJ337" s="2"/>
      <c r="CK337" s="2"/>
      <c r="CL337" s="2"/>
      <c r="CM337" s="2">
        <v>0</v>
      </c>
      <c r="CN337" s="2" t="s">
        <v>965</v>
      </c>
      <c r="CO337" s="2">
        <v>0</v>
      </c>
      <c r="CP337" s="2">
        <f t="shared" si="343"/>
        <v>164.37</v>
      </c>
      <c r="CQ337" s="2">
        <f t="shared" si="344"/>
        <v>79.88</v>
      </c>
      <c r="CR337" s="2">
        <f>(ROUND((ROUND(((((ET337*1.25)*1.2))*AV337*1),2)*BB337),2)+ROUND((ROUND(((AE337-(((EU337*1.25)*1.2)))*AV337*1),2)*BS337),2))</f>
        <v>230.52</v>
      </c>
      <c r="CS337" s="2">
        <f>(ROUND((ROUND(((((EU337*1.25)*1.2))*AV337*1),2)*BS337),2)+ROUND((ROUND(((AE337-(((EU337*1.25)*1.2)))*AV337*1),2)*BS337),2))</f>
        <v>30.99</v>
      </c>
      <c r="CT337" s="2">
        <f t="shared" si="345"/>
        <v>1333.34</v>
      </c>
      <c r="CU337" s="2">
        <f t="shared" si="346"/>
        <v>0</v>
      </c>
      <c r="CV337" s="2">
        <f t="shared" si="347"/>
        <v>106.75335</v>
      </c>
      <c r="CW337" s="2">
        <f t="shared" si="348"/>
        <v>0</v>
      </c>
      <c r="CX337" s="2">
        <f t="shared" si="349"/>
        <v>0</v>
      </c>
      <c r="CY337" s="2">
        <f>(ROUND((((S337+ROUND((ROUND(((((EU337*1.25)*1.2))*AV337*1),2)*BS337),2))*AT337)/100),2)+ROUND(((ROUND((ROUND(((AE337-(((EU337*1.25)*1.2)))*AV337*1),2)*BS337),2)*AT337)/100),2))</f>
        <v>179.11</v>
      </c>
      <c r="CZ337" s="2">
        <f>(ROUND((((S337+ROUND((ROUND(((((EU337*1.25)*1.2))*AV337*1),2)*BS337),2))*AU337)/100),2)+ROUND(((ROUND((ROUND(((AE337-(((EU337*1.25)*1.2)))*AV337*1),2)*BS337),2)*AU337)/100),2))</f>
        <v>100.24</v>
      </c>
      <c r="DA337" s="2"/>
      <c r="DB337" s="2">
        <v>113</v>
      </c>
      <c r="DC337" s="2" t="s">
        <v>3</v>
      </c>
      <c r="DD337" s="2" t="s">
        <v>360</v>
      </c>
      <c r="DE337" s="2" t="s">
        <v>361</v>
      </c>
      <c r="DF337" s="2" t="s">
        <v>361</v>
      </c>
      <c r="DG337" s="2" t="s">
        <v>362</v>
      </c>
      <c r="DH337" s="2" t="s">
        <v>3</v>
      </c>
      <c r="DI337" s="2" t="s">
        <v>362</v>
      </c>
      <c r="DJ337" s="2" t="s">
        <v>361</v>
      </c>
      <c r="DK337" s="2" t="s">
        <v>3</v>
      </c>
      <c r="DL337" s="2" t="s">
        <v>3</v>
      </c>
      <c r="DM337" s="2" t="s">
        <v>3</v>
      </c>
      <c r="DN337" s="2">
        <v>0</v>
      </c>
      <c r="DO337" s="2">
        <v>0</v>
      </c>
      <c r="DP337" s="2">
        <v>1</v>
      </c>
      <c r="DQ337" s="2">
        <v>1</v>
      </c>
      <c r="DR337" s="2"/>
      <c r="DS337" s="2"/>
      <c r="DT337" s="2"/>
      <c r="DU337" s="2">
        <v>1013</v>
      </c>
      <c r="DV337" s="2" t="s">
        <v>435</v>
      </c>
      <c r="DW337" s="2" t="s">
        <v>435</v>
      </c>
      <c r="DX337" s="2">
        <v>1</v>
      </c>
      <c r="DY337" s="2"/>
      <c r="DZ337" s="2" t="s">
        <v>3</v>
      </c>
      <c r="EA337" s="2" t="s">
        <v>3</v>
      </c>
      <c r="EB337" s="2" t="s">
        <v>3</v>
      </c>
      <c r="EC337" s="2" t="s">
        <v>3</v>
      </c>
      <c r="ED337" s="2"/>
      <c r="EE337" s="2">
        <v>85635393</v>
      </c>
      <c r="EF337" s="2">
        <v>30</v>
      </c>
      <c r="EG337" s="2" t="s">
        <v>28</v>
      </c>
      <c r="EH337" s="2">
        <v>0</v>
      </c>
      <c r="EI337" s="2" t="s">
        <v>3</v>
      </c>
      <c r="EJ337" s="2">
        <v>1</v>
      </c>
      <c r="EK337" s="2">
        <v>21</v>
      </c>
      <c r="EL337" s="2" t="s">
        <v>437</v>
      </c>
      <c r="EM337" s="2" t="s">
        <v>438</v>
      </c>
      <c r="EN337" s="2"/>
      <c r="EO337" s="2" t="s">
        <v>363</v>
      </c>
      <c r="EP337" s="2"/>
      <c r="EQ337" s="2">
        <v>131072</v>
      </c>
      <c r="ER337" s="2">
        <v>1129.43</v>
      </c>
      <c r="ES337" s="2">
        <v>79.88</v>
      </c>
      <c r="ET337" s="2">
        <v>144.03</v>
      </c>
      <c r="EU337" s="2">
        <v>19.36</v>
      </c>
      <c r="EV337" s="2">
        <v>905.52</v>
      </c>
      <c r="EW337" s="2">
        <v>72.5</v>
      </c>
      <c r="EX337" s="2">
        <v>0</v>
      </c>
      <c r="EY337" s="2">
        <v>0</v>
      </c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>
        <v>0</v>
      </c>
      <c r="FR337" s="2">
        <v>0</v>
      </c>
      <c r="FS337" s="2">
        <v>0</v>
      </c>
      <c r="FT337" s="2"/>
      <c r="FU337" s="2"/>
      <c r="FV337" s="2"/>
      <c r="FW337" s="2"/>
      <c r="FX337" s="2">
        <v>109</v>
      </c>
      <c r="FY337" s="2">
        <v>61</v>
      </c>
      <c r="FZ337" s="2"/>
      <c r="GA337" s="2" t="s">
        <v>3</v>
      </c>
      <c r="GB337" s="2"/>
      <c r="GC337" s="2"/>
      <c r="GD337" s="2">
        <v>1</v>
      </c>
      <c r="GE337" s="2"/>
      <c r="GF337" s="2">
        <v>210482719</v>
      </c>
      <c r="GG337" s="2">
        <v>2</v>
      </c>
      <c r="GH337" s="2">
        <v>1</v>
      </c>
      <c r="GI337" s="2">
        <v>2</v>
      </c>
      <c r="GJ337" s="2">
        <v>0</v>
      </c>
      <c r="GK337" s="2">
        <v>0</v>
      </c>
      <c r="GL337" s="2">
        <f t="shared" si="350"/>
        <v>0</v>
      </c>
      <c r="GM337" s="2">
        <f t="shared" si="351"/>
        <v>396.3</v>
      </c>
      <c r="GN337" s="2">
        <f t="shared" si="352"/>
        <v>396.3</v>
      </c>
      <c r="GO337" s="2">
        <f t="shared" si="353"/>
        <v>0</v>
      </c>
      <c r="GP337" s="2">
        <f t="shared" si="354"/>
        <v>0</v>
      </c>
      <c r="GQ337" s="2"/>
      <c r="GR337" s="2">
        <v>0</v>
      </c>
      <c r="GS337" s="2">
        <v>3</v>
      </c>
      <c r="GT337" s="2">
        <v>0</v>
      </c>
      <c r="GU337" s="2" t="s">
        <v>3</v>
      </c>
      <c r="GV337" s="2">
        <f t="shared" si="355"/>
        <v>0</v>
      </c>
      <c r="GW337" s="2">
        <v>1</v>
      </c>
      <c r="GX337" s="2">
        <f t="shared" si="356"/>
        <v>0</v>
      </c>
      <c r="GY337" s="2"/>
      <c r="GZ337" s="2"/>
      <c r="HA337" s="2">
        <v>0</v>
      </c>
      <c r="HB337" s="2">
        <v>0</v>
      </c>
      <c r="HC337" s="2">
        <f t="shared" si="357"/>
        <v>0</v>
      </c>
      <c r="HD337" s="2"/>
      <c r="HE337" s="2" t="s">
        <v>3</v>
      </c>
      <c r="HF337" s="2" t="s">
        <v>3</v>
      </c>
      <c r="HG337" s="2"/>
      <c r="HH337" s="2"/>
      <c r="HI337" s="2"/>
      <c r="HJ337" s="2"/>
      <c r="HK337" s="2"/>
      <c r="HL337" s="2"/>
      <c r="HM337" s="2" t="s">
        <v>3</v>
      </c>
      <c r="HN337" s="2" t="s">
        <v>3</v>
      </c>
      <c r="HO337" s="2" t="s">
        <v>3</v>
      </c>
      <c r="HP337" s="2" t="s">
        <v>3</v>
      </c>
      <c r="HQ337" s="2" t="s">
        <v>3</v>
      </c>
      <c r="HR337" s="2"/>
      <c r="HS337" s="2">
        <v>0</v>
      </c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>
        <v>0</v>
      </c>
      <c r="IL337" s="2"/>
      <c r="IM337" s="2"/>
      <c r="IN337" s="2"/>
      <c r="IO337" s="2"/>
      <c r="IP337" s="2"/>
      <c r="IQ337" s="2"/>
      <c r="IR337" s="2"/>
      <c r="IS337" s="2"/>
      <c r="IT337" s="2"/>
      <c r="IU337" s="2"/>
    </row>
    <row r="338" spans="1:255" x14ac:dyDescent="0.25">
      <c r="A338" s="3">
        <v>17</v>
      </c>
      <c r="B338" s="3">
        <v>1</v>
      </c>
      <c r="C338" s="3">
        <f>ROW(SmtRes!A664)</f>
        <v>664</v>
      </c>
      <c r="D338" s="3">
        <f>ROW(EtalonRes!A510)</f>
        <v>510</v>
      </c>
      <c r="E338" s="3" t="s">
        <v>520</v>
      </c>
      <c r="F338" s="3" t="s">
        <v>521</v>
      </c>
      <c r="G338" s="3" t="s">
        <v>522</v>
      </c>
      <c r="H338" s="3" t="s">
        <v>435</v>
      </c>
      <c r="I338" s="3">
        <f>ROUND((10)/100,9)</f>
        <v>0.1</v>
      </c>
      <c r="J338" s="3">
        <v>0</v>
      </c>
      <c r="K338" s="3">
        <f>ROUND((10)/100,9)</f>
        <v>0.1</v>
      </c>
      <c r="O338" s="3">
        <f t="shared" si="333"/>
        <v>7971.96</v>
      </c>
      <c r="P338" s="3">
        <f t="shared" si="334"/>
        <v>85.17</v>
      </c>
      <c r="Q338" s="3">
        <f>(ROUND((ROUND(((((ET338*1.25)*1.2))*AV338*I338),2)*BB338),2)+ROUND((ROUND(((AE338-(((EU338*1.25)*1.2)))*AV338*I338),2)*BS338),2))</f>
        <v>373.64</v>
      </c>
      <c r="R338" s="3">
        <f>(ROUND((ROUND(((((EU338*1.25)*1.2))*AV338*I338),2)*BS338),2)+ROUND((ROUND(((AE338-(((EU338*1.25)*1.2)))*AV338*I338),2)*BS338),2))</f>
        <v>174.69</v>
      </c>
      <c r="S338" s="3">
        <f t="shared" si="335"/>
        <v>7513.15</v>
      </c>
      <c r="T338" s="3">
        <f t="shared" si="336"/>
        <v>0</v>
      </c>
      <c r="U338" s="3">
        <f t="shared" si="337"/>
        <v>10.675335</v>
      </c>
      <c r="V338" s="3">
        <f t="shared" si="338"/>
        <v>0</v>
      </c>
      <c r="W338" s="3">
        <f t="shared" si="339"/>
        <v>0</v>
      </c>
      <c r="X338" s="3">
        <f>(ROUND((((S338+ROUND((ROUND(((((EU338*1.25)*1.2))*AV338*I338),2)*BS338),2))*AT338)/100),2)+ROUND(((ROUND((ROUND(((AE338-(((EU338*1.25)*1.2)))*AV338*I338),2)*BS338),2)*AT338)/100),2))</f>
        <v>8379.75</v>
      </c>
      <c r="Y338" s="3">
        <f>(ROUND((((S338+ROUND((ROUND(((((EU338*1.25)*1.2))*AV338*I338),2)*BS338),2))*AU338)/100),2)+ROUND(((ROUND((ROUND(((AE338-(((EU338*1.25)*1.2)))*AV338*I338),2)*BS338),2)*AU338)/100),2))</f>
        <v>4689.58</v>
      </c>
      <c r="AA338" s="3">
        <v>86551703</v>
      </c>
      <c r="AB338" s="3">
        <f t="shared" si="340"/>
        <v>1545.5426</v>
      </c>
      <c r="AC338" s="3">
        <f>ROUND((((ES338*1)*1)),6)</f>
        <v>79.88</v>
      </c>
      <c r="AD338" s="3">
        <f>ROUND((((((ET338*1.25)*1.2))-(((EU338*1.25)*1.2)))+AE338),6)</f>
        <v>216.04499999999999</v>
      </c>
      <c r="AE338" s="3">
        <f>ROUND((((EU338*1.25)*1.2)),6)</f>
        <v>29.04</v>
      </c>
      <c r="AF338" s="3">
        <f>ROUND((((EV338*1.15)*1.2)),6)</f>
        <v>1249.6176</v>
      </c>
      <c r="AG338" s="3">
        <f t="shared" si="341"/>
        <v>0</v>
      </c>
      <c r="AH338" s="3">
        <f>(((EW338*1.15)*1.2))</f>
        <v>100.05</v>
      </c>
      <c r="AI338" s="3">
        <f>(((EX338*1.25)*1.2))</f>
        <v>0</v>
      </c>
      <c r="AJ338" s="3">
        <f t="shared" si="342"/>
        <v>0</v>
      </c>
      <c r="AK338" s="3">
        <v>1129.43</v>
      </c>
      <c r="AL338" s="3">
        <v>79.88</v>
      </c>
      <c r="AM338" s="3">
        <v>144.03</v>
      </c>
      <c r="AN338" s="3">
        <v>19.36</v>
      </c>
      <c r="AO338" s="3">
        <v>905.52</v>
      </c>
      <c r="AP338" s="3">
        <v>0</v>
      </c>
      <c r="AQ338" s="3">
        <v>72.5</v>
      </c>
      <c r="AR338" s="3">
        <v>0</v>
      </c>
      <c r="AS338" s="3">
        <v>0</v>
      </c>
      <c r="AT338" s="3">
        <v>109</v>
      </c>
      <c r="AU338" s="3">
        <v>61</v>
      </c>
      <c r="AV338" s="3">
        <v>1.0669999999999999</v>
      </c>
      <c r="AW338" s="3">
        <v>1</v>
      </c>
      <c r="AZ338" s="3">
        <v>1</v>
      </c>
      <c r="BA338" s="3">
        <v>56.35</v>
      </c>
      <c r="BB338" s="3">
        <v>16.21</v>
      </c>
      <c r="BC338" s="3">
        <v>10.66</v>
      </c>
      <c r="BD338" s="3" t="s">
        <v>3</v>
      </c>
      <c r="BE338" s="3" t="s">
        <v>3</v>
      </c>
      <c r="BF338" s="3" t="s">
        <v>3</v>
      </c>
      <c r="BG338" s="3" t="s">
        <v>3</v>
      </c>
      <c r="BH338" s="3">
        <v>0</v>
      </c>
      <c r="BI338" s="3">
        <v>1</v>
      </c>
      <c r="BJ338" s="3" t="s">
        <v>523</v>
      </c>
      <c r="BM338" s="3">
        <v>21</v>
      </c>
      <c r="BN338" s="3">
        <v>0</v>
      </c>
      <c r="BO338" s="3" t="s">
        <v>521</v>
      </c>
      <c r="BP338" s="3">
        <v>1</v>
      </c>
      <c r="BQ338" s="3">
        <v>30</v>
      </c>
      <c r="BR338" s="3">
        <v>0</v>
      </c>
      <c r="BS338" s="3">
        <v>56.35</v>
      </c>
      <c r="BT338" s="3">
        <v>1</v>
      </c>
      <c r="BU338" s="3">
        <v>1</v>
      </c>
      <c r="BV338" s="3">
        <v>1</v>
      </c>
      <c r="BW338" s="3">
        <v>1</v>
      </c>
      <c r="BX338" s="3">
        <v>1</v>
      </c>
      <c r="BY338" s="3" t="s">
        <v>3</v>
      </c>
      <c r="BZ338" s="3">
        <v>109</v>
      </c>
      <c r="CA338" s="3">
        <v>61</v>
      </c>
      <c r="CB338" s="3" t="s">
        <v>3</v>
      </c>
      <c r="CE338" s="3">
        <v>1566</v>
      </c>
      <c r="CF338" s="3">
        <v>0</v>
      </c>
      <c r="CG338" s="3">
        <v>0</v>
      </c>
      <c r="CM338" s="3">
        <v>0</v>
      </c>
      <c r="CN338" s="3" t="s">
        <v>965</v>
      </c>
      <c r="CO338" s="3">
        <v>0</v>
      </c>
      <c r="CP338" s="3">
        <f t="shared" si="343"/>
        <v>7971.96</v>
      </c>
      <c r="CQ338" s="3">
        <f t="shared" si="344"/>
        <v>851.52</v>
      </c>
      <c r="CR338" s="3">
        <f>(ROUND((ROUND(((((ET338*1.25)*1.2))*AV338*1),2)*BB338),2)+ROUND((ROUND(((AE338-(((EU338*1.25)*1.2)))*AV338*1),2)*BS338),2))</f>
        <v>3736.73</v>
      </c>
      <c r="CS338" s="3">
        <f>(ROUND((ROUND(((((EU338*1.25)*1.2))*AV338*1),2)*BS338),2)+ROUND((ROUND(((AE338-(((EU338*1.25)*1.2)))*AV338*1),2)*BS338),2))</f>
        <v>1746.29</v>
      </c>
      <c r="CT338" s="3">
        <f t="shared" si="345"/>
        <v>75133.710000000006</v>
      </c>
      <c r="CU338" s="3">
        <f t="shared" si="346"/>
        <v>0</v>
      </c>
      <c r="CV338" s="3">
        <f t="shared" si="347"/>
        <v>106.75335</v>
      </c>
      <c r="CW338" s="3">
        <f t="shared" si="348"/>
        <v>0</v>
      </c>
      <c r="CX338" s="3">
        <f t="shared" si="349"/>
        <v>0</v>
      </c>
      <c r="CY338" s="3">
        <f>(ROUND((((S338+ROUND((ROUND(((((EU338*1.25)*1.2))*AV338*1),2)*BS338),2))*AT338)/100),2)+ROUND(((ROUND((ROUND(((AE338-(((EU338*1.25)*1.2)))*AV338*1),2)*BS338),2)*AT338)/100),2))</f>
        <v>10092.790000000001</v>
      </c>
      <c r="CZ338" s="3">
        <f>(ROUND((((S338+ROUND((ROUND(((((EU338*1.25)*1.2))*AV338*1),2)*BS338),2))*AU338)/100),2)+ROUND(((ROUND((ROUND(((AE338-(((EU338*1.25)*1.2)))*AV338*1),2)*BS338),2)*AU338)/100),2))</f>
        <v>5648.26</v>
      </c>
      <c r="DB338" s="3">
        <v>115</v>
      </c>
      <c r="DC338" s="3" t="s">
        <v>3</v>
      </c>
      <c r="DD338" s="3" t="s">
        <v>360</v>
      </c>
      <c r="DE338" s="3" t="s">
        <v>361</v>
      </c>
      <c r="DF338" s="3" t="s">
        <v>361</v>
      </c>
      <c r="DG338" s="3" t="s">
        <v>362</v>
      </c>
      <c r="DH338" s="3" t="s">
        <v>3</v>
      </c>
      <c r="DI338" s="3" t="s">
        <v>362</v>
      </c>
      <c r="DJ338" s="3" t="s">
        <v>361</v>
      </c>
      <c r="DK338" s="3" t="s">
        <v>3</v>
      </c>
      <c r="DL338" s="3" t="s">
        <v>3</v>
      </c>
      <c r="DM338" s="3" t="s">
        <v>3</v>
      </c>
      <c r="DN338" s="3">
        <v>0</v>
      </c>
      <c r="DO338" s="3">
        <v>0</v>
      </c>
      <c r="DP338" s="3">
        <v>1</v>
      </c>
      <c r="DQ338" s="3">
        <v>1</v>
      </c>
      <c r="DU338" s="3">
        <v>1013</v>
      </c>
      <c r="DV338" s="3" t="s">
        <v>435</v>
      </c>
      <c r="DW338" s="3" t="s">
        <v>435</v>
      </c>
      <c r="DX338" s="3">
        <v>1</v>
      </c>
      <c r="DZ338" s="3" t="s">
        <v>3</v>
      </c>
      <c r="EA338" s="3" t="s">
        <v>3</v>
      </c>
      <c r="EB338" s="3" t="s">
        <v>3</v>
      </c>
      <c r="EC338" s="3" t="s">
        <v>3</v>
      </c>
      <c r="EE338" s="3">
        <v>85635393</v>
      </c>
      <c r="EF338" s="3">
        <v>30</v>
      </c>
      <c r="EG338" s="3" t="s">
        <v>28</v>
      </c>
      <c r="EH338" s="3">
        <v>0</v>
      </c>
      <c r="EI338" s="3" t="s">
        <v>3</v>
      </c>
      <c r="EJ338" s="3">
        <v>1</v>
      </c>
      <c r="EK338" s="3">
        <v>21</v>
      </c>
      <c r="EL338" s="3" t="s">
        <v>437</v>
      </c>
      <c r="EM338" s="3" t="s">
        <v>438</v>
      </c>
      <c r="EO338" s="3" t="s">
        <v>363</v>
      </c>
      <c r="EQ338" s="3">
        <v>131072</v>
      </c>
      <c r="ER338" s="3">
        <v>1129.43</v>
      </c>
      <c r="ES338" s="3">
        <v>79.88</v>
      </c>
      <c r="ET338" s="3">
        <v>144.03</v>
      </c>
      <c r="EU338" s="3">
        <v>19.36</v>
      </c>
      <c r="EV338" s="3">
        <v>905.52</v>
      </c>
      <c r="EW338" s="3">
        <v>72.5</v>
      </c>
      <c r="EX338" s="3">
        <v>0</v>
      </c>
      <c r="EY338" s="3">
        <v>0</v>
      </c>
      <c r="FQ338" s="3">
        <v>0</v>
      </c>
      <c r="FR338" s="3">
        <v>0</v>
      </c>
      <c r="FS338" s="3">
        <v>0</v>
      </c>
      <c r="FX338" s="3">
        <v>109</v>
      </c>
      <c r="FY338" s="3">
        <v>61</v>
      </c>
      <c r="GA338" s="3" t="s">
        <v>3</v>
      </c>
      <c r="GD338" s="3">
        <v>1</v>
      </c>
      <c r="GF338" s="3">
        <v>210482719</v>
      </c>
      <c r="GG338" s="3">
        <v>2</v>
      </c>
      <c r="GH338" s="3">
        <v>1</v>
      </c>
      <c r="GI338" s="3">
        <v>2</v>
      </c>
      <c r="GJ338" s="3">
        <v>0</v>
      </c>
      <c r="GK338" s="3">
        <v>0</v>
      </c>
      <c r="GL338" s="3">
        <f t="shared" si="350"/>
        <v>0</v>
      </c>
      <c r="GM338" s="3">
        <f t="shared" si="351"/>
        <v>21041.29</v>
      </c>
      <c r="GN338" s="3">
        <f t="shared" si="352"/>
        <v>21041.29</v>
      </c>
      <c r="GO338" s="3">
        <f t="shared" si="353"/>
        <v>0</v>
      </c>
      <c r="GP338" s="3">
        <f t="shared" si="354"/>
        <v>0</v>
      </c>
      <c r="GR338" s="3">
        <v>0</v>
      </c>
      <c r="GS338" s="3">
        <v>3</v>
      </c>
      <c r="GT338" s="3">
        <v>0</v>
      </c>
      <c r="GU338" s="3" t="s">
        <v>3</v>
      </c>
      <c r="GV338" s="3">
        <f t="shared" si="355"/>
        <v>0</v>
      </c>
      <c r="GW338" s="3">
        <v>1</v>
      </c>
      <c r="GX338" s="3">
        <f t="shared" si="356"/>
        <v>0</v>
      </c>
      <c r="HA338" s="3">
        <v>0</v>
      </c>
      <c r="HB338" s="3">
        <v>0</v>
      </c>
      <c r="HC338" s="3">
        <f t="shared" si="357"/>
        <v>0</v>
      </c>
      <c r="HE338" s="3" t="s">
        <v>3</v>
      </c>
      <c r="HF338" s="3" t="s">
        <v>3</v>
      </c>
      <c r="HM338" s="3" t="s">
        <v>3</v>
      </c>
      <c r="HN338" s="3" t="s">
        <v>3</v>
      </c>
      <c r="HO338" s="3" t="s">
        <v>3</v>
      </c>
      <c r="HP338" s="3" t="s">
        <v>3</v>
      </c>
      <c r="HQ338" s="3" t="s">
        <v>3</v>
      </c>
      <c r="HS338" s="3">
        <v>0</v>
      </c>
      <c r="IK338" s="3">
        <v>0</v>
      </c>
    </row>
    <row r="339" spans="1:255" x14ac:dyDescent="0.25">
      <c r="A339" s="2">
        <v>18</v>
      </c>
      <c r="B339" s="2">
        <v>1</v>
      </c>
      <c r="C339" s="2">
        <v>652</v>
      </c>
      <c r="D339" s="2"/>
      <c r="E339" s="2" t="s">
        <v>524</v>
      </c>
      <c r="F339" s="2" t="s">
        <v>525</v>
      </c>
      <c r="G339" s="2" t="s">
        <v>526</v>
      </c>
      <c r="H339" s="2" t="s">
        <v>454</v>
      </c>
      <c r="I339" s="2">
        <f>I337*J339</f>
        <v>10</v>
      </c>
      <c r="J339" s="2">
        <v>100</v>
      </c>
      <c r="K339" s="2">
        <v>100</v>
      </c>
      <c r="L339" s="2"/>
      <c r="M339" s="2"/>
      <c r="N339" s="2"/>
      <c r="O339" s="2">
        <f t="shared" si="333"/>
        <v>1087</v>
      </c>
      <c r="P339" s="2">
        <f t="shared" si="334"/>
        <v>1087</v>
      </c>
      <c r="Q339" s="2">
        <f>(ROUND((ROUND(((ET339)*AV339*I339),2)*BB339),2)+ROUND((ROUND(((AE339-(EU339))*AV339*I339),2)*BS339),2))</f>
        <v>0</v>
      </c>
      <c r="R339" s="2">
        <f>(ROUND((ROUND(((EU339)*AV339*I339),2)*BS339),2)+ROUND((ROUND(((AE339-(EU339))*AV339*I339),2)*BS339),2))</f>
        <v>0</v>
      </c>
      <c r="S339" s="2">
        <f t="shared" si="335"/>
        <v>0</v>
      </c>
      <c r="T339" s="2">
        <f t="shared" si="336"/>
        <v>0</v>
      </c>
      <c r="U339" s="2">
        <f t="shared" si="337"/>
        <v>0</v>
      </c>
      <c r="V339" s="2">
        <f t="shared" si="338"/>
        <v>0</v>
      </c>
      <c r="W339" s="2">
        <f t="shared" si="339"/>
        <v>0</v>
      </c>
      <c r="X339" s="2">
        <f>(ROUND((((S339+ROUND((ROUND(((EU339)*AV339*I339),2)*BS339),2))*AT339)/100),2)+ROUND(((ROUND((ROUND(((AE339-(EU339))*AV339*I339),2)*BS339),2)*AT339)/100),2))</f>
        <v>0</v>
      </c>
      <c r="Y339" s="2">
        <f>(ROUND((((S339+ROUND((ROUND(((EU339)*AV339*I339),2)*BS339),2))*AU339)/100),2)+ROUND(((ROUND((ROUND(((AE339-(EU339))*AV339*I339),2)*BS339),2)*AU339)/100),2))</f>
        <v>0</v>
      </c>
      <c r="Z339" s="2"/>
      <c r="AA339" s="2">
        <v>86551701</v>
      </c>
      <c r="AB339" s="2">
        <f t="shared" si="340"/>
        <v>108.7</v>
      </c>
      <c r="AC339" s="2">
        <f>ROUND((ES339),6)</f>
        <v>108.7</v>
      </c>
      <c r="AD339" s="2">
        <f>ROUND((((ET339)-(EU339))+AE339),6)</f>
        <v>0</v>
      </c>
      <c r="AE339" s="2">
        <f>ROUND((EU339),6)</f>
        <v>0</v>
      </c>
      <c r="AF339" s="2">
        <f>ROUND((EV339),6)</f>
        <v>0</v>
      </c>
      <c r="AG339" s="2">
        <f t="shared" si="341"/>
        <v>0</v>
      </c>
      <c r="AH339" s="2">
        <f>(EW339)</f>
        <v>0</v>
      </c>
      <c r="AI339" s="2">
        <f>(EX339)</f>
        <v>0</v>
      </c>
      <c r="AJ339" s="2">
        <f t="shared" si="342"/>
        <v>0</v>
      </c>
      <c r="AK339" s="2">
        <v>108.7</v>
      </c>
      <c r="AL339" s="2">
        <v>108.7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109</v>
      </c>
      <c r="AU339" s="2">
        <v>61</v>
      </c>
      <c r="AV339" s="2">
        <v>1</v>
      </c>
      <c r="AW339" s="2">
        <v>1</v>
      </c>
      <c r="AX339" s="2"/>
      <c r="AY339" s="2"/>
      <c r="AZ339" s="2">
        <v>1</v>
      </c>
      <c r="BA339" s="2">
        <v>1</v>
      </c>
      <c r="BB339" s="2">
        <v>1</v>
      </c>
      <c r="BC339" s="2">
        <v>1</v>
      </c>
      <c r="BD339" s="2" t="s">
        <v>3</v>
      </c>
      <c r="BE339" s="2" t="s">
        <v>3</v>
      </c>
      <c r="BF339" s="2" t="s">
        <v>3</v>
      </c>
      <c r="BG339" s="2" t="s">
        <v>3</v>
      </c>
      <c r="BH339" s="2">
        <v>3</v>
      </c>
      <c r="BI339" s="2">
        <v>1</v>
      </c>
      <c r="BJ339" s="2" t="s">
        <v>527</v>
      </c>
      <c r="BK339" s="2"/>
      <c r="BL339" s="2"/>
      <c r="BM339" s="2">
        <v>21</v>
      </c>
      <c r="BN339" s="2">
        <v>0</v>
      </c>
      <c r="BO339" s="2" t="s">
        <v>3</v>
      </c>
      <c r="BP339" s="2">
        <v>0</v>
      </c>
      <c r="BQ339" s="2">
        <v>30</v>
      </c>
      <c r="BR339" s="2">
        <v>0</v>
      </c>
      <c r="BS339" s="2">
        <v>1</v>
      </c>
      <c r="BT339" s="2">
        <v>1</v>
      </c>
      <c r="BU339" s="2">
        <v>1</v>
      </c>
      <c r="BV339" s="2">
        <v>1</v>
      </c>
      <c r="BW339" s="2">
        <v>1</v>
      </c>
      <c r="BX339" s="2">
        <v>1</v>
      </c>
      <c r="BY339" s="2" t="s">
        <v>3</v>
      </c>
      <c r="BZ339" s="2">
        <v>109</v>
      </c>
      <c r="CA339" s="2">
        <v>61</v>
      </c>
      <c r="CB339" s="2" t="s">
        <v>3</v>
      </c>
      <c r="CC339" s="2"/>
      <c r="CD339" s="2"/>
      <c r="CE339" s="2">
        <v>1566</v>
      </c>
      <c r="CF339" s="2">
        <v>0</v>
      </c>
      <c r="CG339" s="2">
        <v>0</v>
      </c>
      <c r="CH339" s="2"/>
      <c r="CI339" s="2"/>
      <c r="CJ339" s="2"/>
      <c r="CK339" s="2"/>
      <c r="CL339" s="2"/>
      <c r="CM339" s="2">
        <v>0</v>
      </c>
      <c r="CN339" s="2" t="s">
        <v>966</v>
      </c>
      <c r="CO339" s="2">
        <v>0</v>
      </c>
      <c r="CP339" s="2">
        <f t="shared" si="343"/>
        <v>1087</v>
      </c>
      <c r="CQ339" s="2">
        <f t="shared" si="344"/>
        <v>108.7</v>
      </c>
      <c r="CR339" s="2">
        <f>(ROUND((ROUND(((ET339)*AV339*1),2)*BB339),2)+ROUND((ROUND(((AE339-(EU339))*AV339*1),2)*BS339),2))</f>
        <v>0</v>
      </c>
      <c r="CS339" s="2">
        <f>(ROUND((ROUND(((EU339)*AV339*1),2)*BS339),2)+ROUND((ROUND(((AE339-(EU339))*AV339*1),2)*BS339),2))</f>
        <v>0</v>
      </c>
      <c r="CT339" s="2">
        <f t="shared" si="345"/>
        <v>0</v>
      </c>
      <c r="CU339" s="2">
        <f t="shared" si="346"/>
        <v>0</v>
      </c>
      <c r="CV339" s="2">
        <f t="shared" si="347"/>
        <v>0</v>
      </c>
      <c r="CW339" s="2">
        <f t="shared" si="348"/>
        <v>0</v>
      </c>
      <c r="CX339" s="2">
        <f t="shared" si="349"/>
        <v>0</v>
      </c>
      <c r="CY339" s="2">
        <f>(ROUND((((S339+ROUND((ROUND(((EU339)*AV339*1),2)*BS339),2))*AT339)/100),2)+ROUND(((ROUND((ROUND(((AE339-(EU339))*AV339*1),2)*BS339),2)*AT339)/100),2))</f>
        <v>0</v>
      </c>
      <c r="CZ339" s="2">
        <f>(ROUND((((S339+ROUND((ROUND(((EU339)*AV339*1),2)*BS339),2))*AU339)/100),2)+ROUND(((ROUND((ROUND(((AE339-(EU339))*AV339*1),2)*BS339),2)*AU339)/100),2))</f>
        <v>0</v>
      </c>
      <c r="DA339" s="2"/>
      <c r="DB339" s="2"/>
      <c r="DC339" s="2" t="s">
        <v>3</v>
      </c>
      <c r="DD339" s="2" t="s">
        <v>3</v>
      </c>
      <c r="DE339" s="2" t="s">
        <v>3</v>
      </c>
      <c r="DF339" s="2" t="s">
        <v>3</v>
      </c>
      <c r="DG339" s="2" t="s">
        <v>3</v>
      </c>
      <c r="DH339" s="2" t="s">
        <v>3</v>
      </c>
      <c r="DI339" s="2" t="s">
        <v>3</v>
      </c>
      <c r="DJ339" s="2" t="s">
        <v>3</v>
      </c>
      <c r="DK339" s="2" t="s">
        <v>3</v>
      </c>
      <c r="DL339" s="2" t="s">
        <v>3</v>
      </c>
      <c r="DM339" s="2" t="s">
        <v>3</v>
      </c>
      <c r="DN339" s="2">
        <v>0</v>
      </c>
      <c r="DO339" s="2">
        <v>0</v>
      </c>
      <c r="DP339" s="2">
        <v>1</v>
      </c>
      <c r="DQ339" s="2">
        <v>1</v>
      </c>
      <c r="DR339" s="2"/>
      <c r="DS339" s="2"/>
      <c r="DT339" s="2"/>
      <c r="DU339" s="2">
        <v>1003</v>
      </c>
      <c r="DV339" s="2" t="s">
        <v>454</v>
      </c>
      <c r="DW339" s="2" t="s">
        <v>454</v>
      </c>
      <c r="DX339" s="2">
        <v>1</v>
      </c>
      <c r="DY339" s="2"/>
      <c r="DZ339" s="2" t="s">
        <v>3</v>
      </c>
      <c r="EA339" s="2" t="s">
        <v>3</v>
      </c>
      <c r="EB339" s="2" t="s">
        <v>3</v>
      </c>
      <c r="EC339" s="2" t="s">
        <v>3</v>
      </c>
      <c r="ED339" s="2"/>
      <c r="EE339" s="2">
        <v>85635393</v>
      </c>
      <c r="EF339" s="2">
        <v>30</v>
      </c>
      <c r="EG339" s="2" t="s">
        <v>28</v>
      </c>
      <c r="EH339" s="2">
        <v>0</v>
      </c>
      <c r="EI339" s="2" t="s">
        <v>3</v>
      </c>
      <c r="EJ339" s="2">
        <v>1</v>
      </c>
      <c r="EK339" s="2">
        <v>21</v>
      </c>
      <c r="EL339" s="2" t="s">
        <v>437</v>
      </c>
      <c r="EM339" s="2" t="s">
        <v>438</v>
      </c>
      <c r="EN339" s="2"/>
      <c r="EO339" s="2" t="s">
        <v>368</v>
      </c>
      <c r="EP339" s="2"/>
      <c r="EQ339" s="2">
        <v>0</v>
      </c>
      <c r="ER339" s="2">
        <v>108.7</v>
      </c>
      <c r="ES339" s="2">
        <v>108.7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>
        <v>0</v>
      </c>
      <c r="FR339" s="2">
        <v>0</v>
      </c>
      <c r="FS339" s="2">
        <v>0</v>
      </c>
      <c r="FT339" s="2"/>
      <c r="FU339" s="2"/>
      <c r="FV339" s="2"/>
      <c r="FW339" s="2"/>
      <c r="FX339" s="2">
        <v>109</v>
      </c>
      <c r="FY339" s="2">
        <v>61</v>
      </c>
      <c r="FZ339" s="2"/>
      <c r="GA339" s="2" t="s">
        <v>3</v>
      </c>
      <c r="GB339" s="2"/>
      <c r="GC339" s="2"/>
      <c r="GD339" s="2">
        <v>1</v>
      </c>
      <c r="GE339" s="2"/>
      <c r="GF339" s="2">
        <v>1897095614</v>
      </c>
      <c r="GG339" s="2">
        <v>2</v>
      </c>
      <c r="GH339" s="2">
        <v>1</v>
      </c>
      <c r="GI339" s="2">
        <v>-2</v>
      </c>
      <c r="GJ339" s="2">
        <v>0</v>
      </c>
      <c r="GK339" s="2">
        <v>0</v>
      </c>
      <c r="GL339" s="2">
        <f t="shared" si="350"/>
        <v>0</v>
      </c>
      <c r="GM339" s="2">
        <f t="shared" si="351"/>
        <v>1087</v>
      </c>
      <c r="GN339" s="2">
        <f t="shared" si="352"/>
        <v>1087</v>
      </c>
      <c r="GO339" s="2">
        <f t="shared" si="353"/>
        <v>0</v>
      </c>
      <c r="GP339" s="2">
        <f t="shared" si="354"/>
        <v>0</v>
      </c>
      <c r="GQ339" s="2"/>
      <c r="GR339" s="2">
        <v>0</v>
      </c>
      <c r="GS339" s="2">
        <v>3</v>
      </c>
      <c r="GT339" s="2">
        <v>0</v>
      </c>
      <c r="GU339" s="2" t="s">
        <v>3</v>
      </c>
      <c r="GV339" s="2">
        <f t="shared" si="355"/>
        <v>0</v>
      </c>
      <c r="GW339" s="2">
        <v>1</v>
      </c>
      <c r="GX339" s="2">
        <f t="shared" si="356"/>
        <v>0</v>
      </c>
      <c r="GY339" s="2"/>
      <c r="GZ339" s="2"/>
      <c r="HA339" s="2">
        <v>0</v>
      </c>
      <c r="HB339" s="2">
        <v>0</v>
      </c>
      <c r="HC339" s="2">
        <f t="shared" si="357"/>
        <v>0</v>
      </c>
      <c r="HD339" s="2"/>
      <c r="HE339" s="2" t="s">
        <v>3</v>
      </c>
      <c r="HF339" s="2" t="s">
        <v>3</v>
      </c>
      <c r="HG339" s="2"/>
      <c r="HH339" s="2"/>
      <c r="HI339" s="2"/>
      <c r="HJ339" s="2"/>
      <c r="HK339" s="2"/>
      <c r="HL339" s="2"/>
      <c r="HM339" s="2" t="s">
        <v>360</v>
      </c>
      <c r="HN339" s="2" t="s">
        <v>3</v>
      </c>
      <c r="HO339" s="2" t="s">
        <v>3</v>
      </c>
      <c r="HP339" s="2" t="s">
        <v>3</v>
      </c>
      <c r="HQ339" s="2" t="s">
        <v>3</v>
      </c>
      <c r="HR339" s="2"/>
      <c r="HS339" s="2">
        <v>0</v>
      </c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>
        <v>0</v>
      </c>
      <c r="IL339" s="2"/>
      <c r="IM339" s="2"/>
      <c r="IN339" s="2"/>
      <c r="IO339" s="2"/>
      <c r="IP339" s="2"/>
      <c r="IQ339" s="2"/>
      <c r="IR339" s="2"/>
      <c r="IS339" s="2"/>
      <c r="IT339" s="2"/>
      <c r="IU339" s="2"/>
    </row>
    <row r="340" spans="1:255" x14ac:dyDescent="0.25">
      <c r="A340" s="3">
        <v>18</v>
      </c>
      <c r="B340" s="3">
        <v>1</v>
      </c>
      <c r="C340" s="3">
        <v>663</v>
      </c>
      <c r="E340" s="3" t="s">
        <v>524</v>
      </c>
      <c r="F340" s="3" t="s">
        <v>525</v>
      </c>
      <c r="G340" s="3" t="s">
        <v>526</v>
      </c>
      <c r="H340" s="3" t="s">
        <v>454</v>
      </c>
      <c r="I340" s="3">
        <f>I338*J340</f>
        <v>10</v>
      </c>
      <c r="J340" s="3">
        <v>100</v>
      </c>
      <c r="K340" s="3">
        <v>100</v>
      </c>
      <c r="O340" s="3">
        <f t="shared" si="333"/>
        <v>18142.03</v>
      </c>
      <c r="P340" s="3">
        <f t="shared" si="334"/>
        <v>18142.03</v>
      </c>
      <c r="Q340" s="3">
        <f>(ROUND((ROUND(((ET340)*AV340*I340),2)*BB340),2)+ROUND((ROUND(((AE340-(EU340))*AV340*I340),2)*BS340),2))</f>
        <v>0</v>
      </c>
      <c r="R340" s="3">
        <f>(ROUND((ROUND(((EU340)*AV340*I340),2)*BS340),2)+ROUND((ROUND(((AE340-(EU340))*AV340*I340),2)*BS340),2))</f>
        <v>0</v>
      </c>
      <c r="S340" s="3">
        <f t="shared" si="335"/>
        <v>0</v>
      </c>
      <c r="T340" s="3">
        <f t="shared" si="336"/>
        <v>0</v>
      </c>
      <c r="U340" s="3">
        <f t="shared" si="337"/>
        <v>0</v>
      </c>
      <c r="V340" s="3">
        <f t="shared" si="338"/>
        <v>0</v>
      </c>
      <c r="W340" s="3">
        <f t="shared" si="339"/>
        <v>0</v>
      </c>
      <c r="X340" s="3">
        <f>(ROUND((((S340+ROUND((ROUND(((EU340)*AV340*I340),2)*BS340),2))*AT340)/100),2)+ROUND(((ROUND((ROUND(((AE340-(EU340))*AV340*I340),2)*BS340),2)*AT340)/100),2))</f>
        <v>0</v>
      </c>
      <c r="Y340" s="3">
        <f>(ROUND((((S340+ROUND((ROUND(((EU340)*AV340*I340),2)*BS340),2))*AU340)/100),2)+ROUND(((ROUND((ROUND(((AE340-(EU340))*AV340*I340),2)*BS340),2)*AU340)/100),2))</f>
        <v>0</v>
      </c>
      <c r="AA340" s="3">
        <v>86551703</v>
      </c>
      <c r="AB340" s="3">
        <f t="shared" si="340"/>
        <v>108.7</v>
      </c>
      <c r="AC340" s="3">
        <f>ROUND((ES340),6)</f>
        <v>108.7</v>
      </c>
      <c r="AD340" s="3">
        <f>ROUND((((ET340)-(EU340))+AE340),6)</f>
        <v>0</v>
      </c>
      <c r="AE340" s="3">
        <f>ROUND((EU340),6)</f>
        <v>0</v>
      </c>
      <c r="AF340" s="3">
        <f>ROUND((EV340),6)</f>
        <v>0</v>
      </c>
      <c r="AG340" s="3">
        <f t="shared" si="341"/>
        <v>0</v>
      </c>
      <c r="AH340" s="3">
        <f>(EW340)</f>
        <v>0</v>
      </c>
      <c r="AI340" s="3">
        <f>(EX340)</f>
        <v>0</v>
      </c>
      <c r="AJ340" s="3">
        <f t="shared" si="342"/>
        <v>0</v>
      </c>
      <c r="AK340" s="3">
        <v>108.7</v>
      </c>
      <c r="AL340" s="3">
        <v>108.7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109</v>
      </c>
      <c r="AU340" s="3">
        <v>61</v>
      </c>
      <c r="AV340" s="3">
        <v>1</v>
      </c>
      <c r="AW340" s="3">
        <v>1</v>
      </c>
      <c r="AZ340" s="3">
        <v>1</v>
      </c>
      <c r="BA340" s="3">
        <v>1</v>
      </c>
      <c r="BB340" s="3">
        <v>1</v>
      </c>
      <c r="BC340" s="3">
        <v>16.690000000000001</v>
      </c>
      <c r="BD340" s="3" t="s">
        <v>3</v>
      </c>
      <c r="BE340" s="3" t="s">
        <v>3</v>
      </c>
      <c r="BF340" s="3" t="s">
        <v>3</v>
      </c>
      <c r="BG340" s="3" t="s">
        <v>3</v>
      </c>
      <c r="BH340" s="3">
        <v>3</v>
      </c>
      <c r="BI340" s="3">
        <v>1</v>
      </c>
      <c r="BJ340" s="3" t="s">
        <v>527</v>
      </c>
      <c r="BM340" s="3">
        <v>21</v>
      </c>
      <c r="BN340" s="3">
        <v>0</v>
      </c>
      <c r="BO340" s="3" t="s">
        <v>525</v>
      </c>
      <c r="BP340" s="3">
        <v>1</v>
      </c>
      <c r="BQ340" s="3">
        <v>30</v>
      </c>
      <c r="BR340" s="3">
        <v>0</v>
      </c>
      <c r="BS340" s="3">
        <v>1</v>
      </c>
      <c r="BT340" s="3">
        <v>1</v>
      </c>
      <c r="BU340" s="3">
        <v>1</v>
      </c>
      <c r="BV340" s="3">
        <v>1</v>
      </c>
      <c r="BW340" s="3">
        <v>1</v>
      </c>
      <c r="BX340" s="3">
        <v>1</v>
      </c>
      <c r="BY340" s="3" t="s">
        <v>3</v>
      </c>
      <c r="BZ340" s="3">
        <v>109</v>
      </c>
      <c r="CA340" s="3">
        <v>61</v>
      </c>
      <c r="CB340" s="3" t="s">
        <v>3</v>
      </c>
      <c r="CE340" s="3">
        <v>1566</v>
      </c>
      <c r="CF340" s="3">
        <v>0</v>
      </c>
      <c r="CG340" s="3">
        <v>0</v>
      </c>
      <c r="CM340" s="3">
        <v>0</v>
      </c>
      <c r="CN340" s="3" t="s">
        <v>966</v>
      </c>
      <c r="CO340" s="3">
        <v>0</v>
      </c>
      <c r="CP340" s="3">
        <f t="shared" si="343"/>
        <v>18142.03</v>
      </c>
      <c r="CQ340" s="3">
        <f t="shared" si="344"/>
        <v>1814.2</v>
      </c>
      <c r="CR340" s="3">
        <f>(ROUND((ROUND(((ET340)*AV340*1),2)*BB340),2)+ROUND((ROUND(((AE340-(EU340))*AV340*1),2)*BS340),2))</f>
        <v>0</v>
      </c>
      <c r="CS340" s="3">
        <f>(ROUND((ROUND(((EU340)*AV340*1),2)*BS340),2)+ROUND((ROUND(((AE340-(EU340))*AV340*1),2)*BS340),2))</f>
        <v>0</v>
      </c>
      <c r="CT340" s="3">
        <f t="shared" si="345"/>
        <v>0</v>
      </c>
      <c r="CU340" s="3">
        <f t="shared" si="346"/>
        <v>0</v>
      </c>
      <c r="CV340" s="3">
        <f t="shared" si="347"/>
        <v>0</v>
      </c>
      <c r="CW340" s="3">
        <f t="shared" si="348"/>
        <v>0</v>
      </c>
      <c r="CX340" s="3">
        <f t="shared" si="349"/>
        <v>0</v>
      </c>
      <c r="CY340" s="3">
        <f>(ROUND((((S340+ROUND((ROUND(((EU340)*AV340*1),2)*BS340),2))*AT340)/100),2)+ROUND(((ROUND((ROUND(((AE340-(EU340))*AV340*1),2)*BS340),2)*AT340)/100),2))</f>
        <v>0</v>
      </c>
      <c r="CZ340" s="3">
        <f>(ROUND((((S340+ROUND((ROUND(((EU340)*AV340*1),2)*BS340),2))*AU340)/100),2)+ROUND(((ROUND((ROUND(((AE340-(EU340))*AV340*1),2)*BS340),2)*AU340)/100),2))</f>
        <v>0</v>
      </c>
      <c r="DC340" s="3" t="s">
        <v>3</v>
      </c>
      <c r="DD340" s="3" t="s">
        <v>3</v>
      </c>
      <c r="DE340" s="3" t="s">
        <v>3</v>
      </c>
      <c r="DF340" s="3" t="s">
        <v>3</v>
      </c>
      <c r="DG340" s="3" t="s">
        <v>3</v>
      </c>
      <c r="DH340" s="3" t="s">
        <v>3</v>
      </c>
      <c r="DI340" s="3" t="s">
        <v>3</v>
      </c>
      <c r="DJ340" s="3" t="s">
        <v>3</v>
      </c>
      <c r="DK340" s="3" t="s">
        <v>3</v>
      </c>
      <c r="DL340" s="3" t="s">
        <v>3</v>
      </c>
      <c r="DM340" s="3" t="s">
        <v>3</v>
      </c>
      <c r="DN340" s="3">
        <v>0</v>
      </c>
      <c r="DO340" s="3">
        <v>0</v>
      </c>
      <c r="DP340" s="3">
        <v>1</v>
      </c>
      <c r="DQ340" s="3">
        <v>1</v>
      </c>
      <c r="DU340" s="3">
        <v>1003</v>
      </c>
      <c r="DV340" s="3" t="s">
        <v>454</v>
      </c>
      <c r="DW340" s="3" t="s">
        <v>454</v>
      </c>
      <c r="DX340" s="3">
        <v>1</v>
      </c>
      <c r="DZ340" s="3" t="s">
        <v>3</v>
      </c>
      <c r="EA340" s="3" t="s">
        <v>3</v>
      </c>
      <c r="EB340" s="3" t="s">
        <v>3</v>
      </c>
      <c r="EC340" s="3" t="s">
        <v>3</v>
      </c>
      <c r="EE340" s="3">
        <v>85635393</v>
      </c>
      <c r="EF340" s="3">
        <v>30</v>
      </c>
      <c r="EG340" s="3" t="s">
        <v>28</v>
      </c>
      <c r="EH340" s="3">
        <v>0</v>
      </c>
      <c r="EI340" s="3" t="s">
        <v>3</v>
      </c>
      <c r="EJ340" s="3">
        <v>1</v>
      </c>
      <c r="EK340" s="3">
        <v>21</v>
      </c>
      <c r="EL340" s="3" t="s">
        <v>437</v>
      </c>
      <c r="EM340" s="3" t="s">
        <v>438</v>
      </c>
      <c r="EO340" s="3" t="s">
        <v>368</v>
      </c>
      <c r="EQ340" s="3">
        <v>0</v>
      </c>
      <c r="ER340" s="3">
        <v>108.7</v>
      </c>
      <c r="ES340" s="3">
        <v>108.7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FQ340" s="3">
        <v>0</v>
      </c>
      <c r="FR340" s="3">
        <v>0</v>
      </c>
      <c r="FS340" s="3">
        <v>0</v>
      </c>
      <c r="FX340" s="3">
        <v>109</v>
      </c>
      <c r="FY340" s="3">
        <v>61</v>
      </c>
      <c r="GA340" s="3" t="s">
        <v>3</v>
      </c>
      <c r="GD340" s="3">
        <v>1</v>
      </c>
      <c r="GF340" s="3">
        <v>1897095614</v>
      </c>
      <c r="GG340" s="3">
        <v>2</v>
      </c>
      <c r="GH340" s="3">
        <v>1</v>
      </c>
      <c r="GI340" s="3">
        <v>2</v>
      </c>
      <c r="GJ340" s="3">
        <v>0</v>
      </c>
      <c r="GK340" s="3">
        <v>0</v>
      </c>
      <c r="GL340" s="3">
        <f t="shared" si="350"/>
        <v>0</v>
      </c>
      <c r="GM340" s="3">
        <f t="shared" si="351"/>
        <v>18142.03</v>
      </c>
      <c r="GN340" s="3">
        <f t="shared" si="352"/>
        <v>18142.03</v>
      </c>
      <c r="GO340" s="3">
        <f t="shared" si="353"/>
        <v>0</v>
      </c>
      <c r="GP340" s="3">
        <f t="shared" si="354"/>
        <v>0</v>
      </c>
      <c r="GR340" s="3">
        <v>0</v>
      </c>
      <c r="GS340" s="3">
        <v>3</v>
      </c>
      <c r="GT340" s="3">
        <v>0</v>
      </c>
      <c r="GU340" s="3" t="s">
        <v>3</v>
      </c>
      <c r="GV340" s="3">
        <f t="shared" si="355"/>
        <v>0</v>
      </c>
      <c r="GW340" s="3">
        <v>1</v>
      </c>
      <c r="GX340" s="3">
        <f t="shared" si="356"/>
        <v>0</v>
      </c>
      <c r="HA340" s="3">
        <v>0</v>
      </c>
      <c r="HB340" s="3">
        <v>0</v>
      </c>
      <c r="HC340" s="3">
        <f t="shared" si="357"/>
        <v>0</v>
      </c>
      <c r="HE340" s="3" t="s">
        <v>3</v>
      </c>
      <c r="HF340" s="3" t="s">
        <v>3</v>
      </c>
      <c r="HM340" s="3" t="s">
        <v>360</v>
      </c>
      <c r="HN340" s="3" t="s">
        <v>3</v>
      </c>
      <c r="HO340" s="3" t="s">
        <v>3</v>
      </c>
      <c r="HP340" s="3" t="s">
        <v>3</v>
      </c>
      <c r="HQ340" s="3" t="s">
        <v>3</v>
      </c>
      <c r="HS340" s="3">
        <v>0</v>
      </c>
      <c r="IK340" s="3">
        <v>0</v>
      </c>
    </row>
    <row r="341" spans="1:255" x14ac:dyDescent="0.25">
      <c r="A341" s="2">
        <v>17</v>
      </c>
      <c r="B341" s="2">
        <v>1</v>
      </c>
      <c r="C341" s="2">
        <f>ROW(SmtRes!A672)</f>
        <v>672</v>
      </c>
      <c r="D341" s="2">
        <f>ROW(EtalonRes!A518)</f>
        <v>518</v>
      </c>
      <c r="E341" s="2" t="s">
        <v>528</v>
      </c>
      <c r="F341" s="2" t="s">
        <v>529</v>
      </c>
      <c r="G341" s="2" t="s">
        <v>530</v>
      </c>
      <c r="H341" s="2" t="s">
        <v>342</v>
      </c>
      <c r="I341" s="2">
        <f>ROUND(1,9)</f>
        <v>1</v>
      </c>
      <c r="J341" s="2">
        <v>0</v>
      </c>
      <c r="K341" s="2">
        <f>ROUND(1,9)</f>
        <v>1</v>
      </c>
      <c r="L341" s="2"/>
      <c r="M341" s="2"/>
      <c r="N341" s="2"/>
      <c r="O341" s="2">
        <f t="shared" si="333"/>
        <v>97.57</v>
      </c>
      <c r="P341" s="2">
        <f t="shared" si="334"/>
        <v>42.18</v>
      </c>
      <c r="Q341" s="2">
        <f>(ROUND((ROUND(((((ET341*1.25)*1.2))*AV341*I341),2)*BB341),2)+ROUND((ROUND(((AE341-(((EU341*1.25)*1.2)))*AV341*I341),2)*BS341),2))</f>
        <v>9.83</v>
      </c>
      <c r="R341" s="2">
        <f>(ROUND((ROUND(((((EU341*1.25)*1.2))*AV341*I341),2)*BS341),2)+ROUND((ROUND(((AE341-(((EU341*1.25)*1.2)))*AV341*I341),2)*BS341),2))</f>
        <v>0.4</v>
      </c>
      <c r="S341" s="2">
        <f t="shared" si="335"/>
        <v>45.56</v>
      </c>
      <c r="T341" s="2">
        <f t="shared" si="336"/>
        <v>0</v>
      </c>
      <c r="U341" s="2">
        <f t="shared" si="337"/>
        <v>3.8283959999999992</v>
      </c>
      <c r="V341" s="2">
        <f t="shared" si="338"/>
        <v>0</v>
      </c>
      <c r="W341" s="2">
        <f t="shared" si="339"/>
        <v>0</v>
      </c>
      <c r="X341" s="2">
        <f>(ROUND((((S341+ROUND((ROUND(((((EU341*1.25)*1.2))*AV341*I341),2)*BS341),2))*AT341)/100),2)+ROUND(((ROUND((ROUND(((AE341-(((EU341*1.25)*1.2)))*AV341*I341),2)*BS341),2)*AT341)/100),2))</f>
        <v>50.1</v>
      </c>
      <c r="Y341" s="2">
        <f>(ROUND((((S341+ROUND((ROUND(((((EU341*1.25)*1.2))*AV341*I341),2)*BS341),2))*AU341)/100),2)+ROUND(((ROUND((ROUND(((AE341-(((EU341*1.25)*1.2)))*AV341*I341),2)*BS341),2)*AU341)/100),2))</f>
        <v>28.04</v>
      </c>
      <c r="Z341" s="2"/>
      <c r="AA341" s="2">
        <v>86551701</v>
      </c>
      <c r="AB341" s="2">
        <f t="shared" si="340"/>
        <v>94.087199999999996</v>
      </c>
      <c r="AC341" s="2">
        <f>ROUND((((ES341*1)*1)),6)</f>
        <v>42.18</v>
      </c>
      <c r="AD341" s="2">
        <f>ROUND((((((ET341*1.25)*1.2))-(((EU341*1.25)*1.2)))+AE341),6)</f>
        <v>9.2100000000000009</v>
      </c>
      <c r="AE341" s="2">
        <f>ROUND((((EU341*1.25)*1.2)),6)</f>
        <v>0.375</v>
      </c>
      <c r="AF341" s="2">
        <f>ROUND((((EV341*1.15)*1.2)),6)</f>
        <v>42.697200000000002</v>
      </c>
      <c r="AG341" s="2">
        <f t="shared" si="341"/>
        <v>0</v>
      </c>
      <c r="AH341" s="2">
        <f>(((EW341*1.15)*1.2))</f>
        <v>3.5879999999999996</v>
      </c>
      <c r="AI341" s="2">
        <f>(((EX341*1.25)*1.2))</f>
        <v>0</v>
      </c>
      <c r="AJ341" s="2">
        <f t="shared" si="342"/>
        <v>0</v>
      </c>
      <c r="AK341" s="2">
        <v>79.260000000000005</v>
      </c>
      <c r="AL341" s="2">
        <v>42.18</v>
      </c>
      <c r="AM341" s="2">
        <v>6.14</v>
      </c>
      <c r="AN341" s="2">
        <v>0.25</v>
      </c>
      <c r="AO341" s="2">
        <v>30.94</v>
      </c>
      <c r="AP341" s="2">
        <v>0</v>
      </c>
      <c r="AQ341" s="2">
        <v>2.6</v>
      </c>
      <c r="AR341" s="2">
        <v>0</v>
      </c>
      <c r="AS341" s="2">
        <v>0</v>
      </c>
      <c r="AT341" s="2">
        <v>109</v>
      </c>
      <c r="AU341" s="2">
        <v>61</v>
      </c>
      <c r="AV341" s="2">
        <v>1.0669999999999999</v>
      </c>
      <c r="AW341" s="2">
        <v>1</v>
      </c>
      <c r="AX341" s="2"/>
      <c r="AY341" s="2"/>
      <c r="AZ341" s="2">
        <v>1</v>
      </c>
      <c r="BA341" s="2">
        <v>1</v>
      </c>
      <c r="BB341" s="2">
        <v>1</v>
      </c>
      <c r="BC341" s="2">
        <v>1</v>
      </c>
      <c r="BD341" s="2" t="s">
        <v>3</v>
      </c>
      <c r="BE341" s="2" t="s">
        <v>3</v>
      </c>
      <c r="BF341" s="2" t="s">
        <v>3</v>
      </c>
      <c r="BG341" s="2" t="s">
        <v>3</v>
      </c>
      <c r="BH341" s="2">
        <v>0</v>
      </c>
      <c r="BI341" s="2">
        <v>1</v>
      </c>
      <c r="BJ341" s="2" t="s">
        <v>531</v>
      </c>
      <c r="BK341" s="2"/>
      <c r="BL341" s="2"/>
      <c r="BM341" s="2">
        <v>21</v>
      </c>
      <c r="BN341" s="2">
        <v>0</v>
      </c>
      <c r="BO341" s="2" t="s">
        <v>529</v>
      </c>
      <c r="BP341" s="2">
        <v>1</v>
      </c>
      <c r="BQ341" s="2">
        <v>30</v>
      </c>
      <c r="BR341" s="2">
        <v>0</v>
      </c>
      <c r="BS341" s="2">
        <v>1</v>
      </c>
      <c r="BT341" s="2">
        <v>1</v>
      </c>
      <c r="BU341" s="2">
        <v>1</v>
      </c>
      <c r="BV341" s="2">
        <v>1</v>
      </c>
      <c r="BW341" s="2">
        <v>1</v>
      </c>
      <c r="BX341" s="2">
        <v>1</v>
      </c>
      <c r="BY341" s="2" t="s">
        <v>3</v>
      </c>
      <c r="BZ341" s="2">
        <v>109</v>
      </c>
      <c r="CA341" s="2">
        <v>61</v>
      </c>
      <c r="CB341" s="2" t="s">
        <v>3</v>
      </c>
      <c r="CC341" s="2"/>
      <c r="CD341" s="2"/>
      <c r="CE341" s="2">
        <v>1566</v>
      </c>
      <c r="CF341" s="2">
        <v>0</v>
      </c>
      <c r="CG341" s="2">
        <v>0</v>
      </c>
      <c r="CH341" s="2"/>
      <c r="CI341" s="2"/>
      <c r="CJ341" s="2"/>
      <c r="CK341" s="2"/>
      <c r="CL341" s="2"/>
      <c r="CM341" s="2">
        <v>0</v>
      </c>
      <c r="CN341" s="2" t="s">
        <v>965</v>
      </c>
      <c r="CO341" s="2">
        <v>0</v>
      </c>
      <c r="CP341" s="2">
        <f t="shared" si="343"/>
        <v>97.57</v>
      </c>
      <c r="CQ341" s="2">
        <f t="shared" si="344"/>
        <v>42.18</v>
      </c>
      <c r="CR341" s="2">
        <f>(ROUND((ROUND(((((ET341*1.25)*1.2))*AV341*1),2)*BB341),2)+ROUND((ROUND(((AE341-(((EU341*1.25)*1.2)))*AV341*1),2)*BS341),2))</f>
        <v>9.83</v>
      </c>
      <c r="CS341" s="2">
        <f>(ROUND((ROUND(((((EU341*1.25)*1.2))*AV341*1),2)*BS341),2)+ROUND((ROUND(((AE341-(((EU341*1.25)*1.2)))*AV341*1),2)*BS341),2))</f>
        <v>0.4</v>
      </c>
      <c r="CT341" s="2">
        <f t="shared" si="345"/>
        <v>45.56</v>
      </c>
      <c r="CU341" s="2">
        <f t="shared" si="346"/>
        <v>0</v>
      </c>
      <c r="CV341" s="2">
        <f t="shared" si="347"/>
        <v>3.8283959999999992</v>
      </c>
      <c r="CW341" s="2">
        <f t="shared" si="348"/>
        <v>0</v>
      </c>
      <c r="CX341" s="2">
        <f t="shared" si="349"/>
        <v>0</v>
      </c>
      <c r="CY341" s="2">
        <f>(ROUND((((S341+ROUND((ROUND(((((EU341*1.25)*1.2))*AV341*1),2)*BS341),2))*AT341)/100),2)+ROUND(((ROUND((ROUND(((AE341-(((EU341*1.25)*1.2)))*AV341*1),2)*BS341),2)*AT341)/100),2))</f>
        <v>50.1</v>
      </c>
      <c r="CZ341" s="2">
        <f>(ROUND((((S341+ROUND((ROUND(((((EU341*1.25)*1.2))*AV341*1),2)*BS341),2))*AU341)/100),2)+ROUND(((ROUND((ROUND(((AE341-(((EU341*1.25)*1.2)))*AV341*1),2)*BS341),2)*AU341)/100),2))</f>
        <v>28.04</v>
      </c>
      <c r="DA341" s="2"/>
      <c r="DB341" s="2">
        <v>117</v>
      </c>
      <c r="DC341" s="2" t="s">
        <v>3</v>
      </c>
      <c r="DD341" s="2" t="s">
        <v>360</v>
      </c>
      <c r="DE341" s="2" t="s">
        <v>361</v>
      </c>
      <c r="DF341" s="2" t="s">
        <v>361</v>
      </c>
      <c r="DG341" s="2" t="s">
        <v>362</v>
      </c>
      <c r="DH341" s="2" t="s">
        <v>3</v>
      </c>
      <c r="DI341" s="2" t="s">
        <v>362</v>
      </c>
      <c r="DJ341" s="2" t="s">
        <v>361</v>
      </c>
      <c r="DK341" s="2" t="s">
        <v>3</v>
      </c>
      <c r="DL341" s="2" t="s">
        <v>3</v>
      </c>
      <c r="DM341" s="2" t="s">
        <v>3</v>
      </c>
      <c r="DN341" s="2">
        <v>0</v>
      </c>
      <c r="DO341" s="2">
        <v>0</v>
      </c>
      <c r="DP341" s="2">
        <v>1</v>
      </c>
      <c r="DQ341" s="2">
        <v>1</v>
      </c>
      <c r="DR341" s="2"/>
      <c r="DS341" s="2"/>
      <c r="DT341" s="2"/>
      <c r="DU341" s="2">
        <v>1013</v>
      </c>
      <c r="DV341" s="2" t="s">
        <v>342</v>
      </c>
      <c r="DW341" s="2" t="s">
        <v>342</v>
      </c>
      <c r="DX341" s="2">
        <v>1</v>
      </c>
      <c r="DY341" s="2"/>
      <c r="DZ341" s="2" t="s">
        <v>3</v>
      </c>
      <c r="EA341" s="2" t="s">
        <v>3</v>
      </c>
      <c r="EB341" s="2" t="s">
        <v>3</v>
      </c>
      <c r="EC341" s="2" t="s">
        <v>3</v>
      </c>
      <c r="ED341" s="2"/>
      <c r="EE341" s="2">
        <v>85635393</v>
      </c>
      <c r="EF341" s="2">
        <v>30</v>
      </c>
      <c r="EG341" s="2" t="s">
        <v>28</v>
      </c>
      <c r="EH341" s="2">
        <v>0</v>
      </c>
      <c r="EI341" s="2" t="s">
        <v>3</v>
      </c>
      <c r="EJ341" s="2">
        <v>1</v>
      </c>
      <c r="EK341" s="2">
        <v>21</v>
      </c>
      <c r="EL341" s="2" t="s">
        <v>437</v>
      </c>
      <c r="EM341" s="2" t="s">
        <v>438</v>
      </c>
      <c r="EN341" s="2"/>
      <c r="EO341" s="2" t="s">
        <v>363</v>
      </c>
      <c r="EP341" s="2"/>
      <c r="EQ341" s="2">
        <v>131072</v>
      </c>
      <c r="ER341" s="2">
        <v>79.260000000000005</v>
      </c>
      <c r="ES341" s="2">
        <v>42.18</v>
      </c>
      <c r="ET341" s="2">
        <v>6.14</v>
      </c>
      <c r="EU341" s="2">
        <v>0.25</v>
      </c>
      <c r="EV341" s="2">
        <v>30.94</v>
      </c>
      <c r="EW341" s="2">
        <v>2.6</v>
      </c>
      <c r="EX341" s="2">
        <v>0</v>
      </c>
      <c r="EY341" s="2">
        <v>0</v>
      </c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>
        <v>0</v>
      </c>
      <c r="FR341" s="2">
        <v>0</v>
      </c>
      <c r="FS341" s="2">
        <v>0</v>
      </c>
      <c r="FT341" s="2"/>
      <c r="FU341" s="2"/>
      <c r="FV341" s="2"/>
      <c r="FW341" s="2"/>
      <c r="FX341" s="2">
        <v>109</v>
      </c>
      <c r="FY341" s="2">
        <v>61</v>
      </c>
      <c r="FZ341" s="2"/>
      <c r="GA341" s="2" t="s">
        <v>3</v>
      </c>
      <c r="GB341" s="2"/>
      <c r="GC341" s="2"/>
      <c r="GD341" s="2">
        <v>1</v>
      </c>
      <c r="GE341" s="2"/>
      <c r="GF341" s="2">
        <v>-567217693</v>
      </c>
      <c r="GG341" s="2">
        <v>2</v>
      </c>
      <c r="GH341" s="2">
        <v>1</v>
      </c>
      <c r="GI341" s="2">
        <v>2</v>
      </c>
      <c r="GJ341" s="2">
        <v>0</v>
      </c>
      <c r="GK341" s="2">
        <v>0</v>
      </c>
      <c r="GL341" s="2">
        <f t="shared" si="350"/>
        <v>0</v>
      </c>
      <c r="GM341" s="2">
        <f t="shared" si="351"/>
        <v>175.71</v>
      </c>
      <c r="GN341" s="2">
        <f t="shared" si="352"/>
        <v>175.71</v>
      </c>
      <c r="GO341" s="2">
        <f t="shared" si="353"/>
        <v>0</v>
      </c>
      <c r="GP341" s="2">
        <f t="shared" si="354"/>
        <v>0</v>
      </c>
      <c r="GQ341" s="2"/>
      <c r="GR341" s="2">
        <v>0</v>
      </c>
      <c r="GS341" s="2">
        <v>3</v>
      </c>
      <c r="GT341" s="2">
        <v>0</v>
      </c>
      <c r="GU341" s="2" t="s">
        <v>3</v>
      </c>
      <c r="GV341" s="2">
        <f t="shared" si="355"/>
        <v>0</v>
      </c>
      <c r="GW341" s="2">
        <v>1</v>
      </c>
      <c r="GX341" s="2">
        <f t="shared" si="356"/>
        <v>0</v>
      </c>
      <c r="GY341" s="2"/>
      <c r="GZ341" s="2"/>
      <c r="HA341" s="2">
        <v>0</v>
      </c>
      <c r="HB341" s="2">
        <v>0</v>
      </c>
      <c r="HC341" s="2">
        <f t="shared" si="357"/>
        <v>0</v>
      </c>
      <c r="HD341" s="2"/>
      <c r="HE341" s="2" t="s">
        <v>3</v>
      </c>
      <c r="HF341" s="2" t="s">
        <v>3</v>
      </c>
      <c r="HG341" s="2"/>
      <c r="HH341" s="2"/>
      <c r="HI341" s="2"/>
      <c r="HJ341" s="2"/>
      <c r="HK341" s="2"/>
      <c r="HL341" s="2"/>
      <c r="HM341" s="2" t="s">
        <v>3</v>
      </c>
      <c r="HN341" s="2" t="s">
        <v>3</v>
      </c>
      <c r="HO341" s="2" t="s">
        <v>3</v>
      </c>
      <c r="HP341" s="2" t="s">
        <v>3</v>
      </c>
      <c r="HQ341" s="2" t="s">
        <v>3</v>
      </c>
      <c r="HR341" s="2"/>
      <c r="HS341" s="2">
        <v>0</v>
      </c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>
        <v>0</v>
      </c>
      <c r="IL341" s="2"/>
      <c r="IM341" s="2"/>
      <c r="IN341" s="2"/>
      <c r="IO341" s="2"/>
      <c r="IP341" s="2"/>
      <c r="IQ341" s="2"/>
      <c r="IR341" s="2"/>
      <c r="IS341" s="2"/>
      <c r="IT341" s="2"/>
      <c r="IU341" s="2"/>
    </row>
    <row r="342" spans="1:255" x14ac:dyDescent="0.25">
      <c r="A342" s="3">
        <v>17</v>
      </c>
      <c r="B342" s="3">
        <v>1</v>
      </c>
      <c r="C342" s="3">
        <f>ROW(SmtRes!A680)</f>
        <v>680</v>
      </c>
      <c r="D342" s="3">
        <f>ROW(EtalonRes!A526)</f>
        <v>526</v>
      </c>
      <c r="E342" s="3" t="s">
        <v>528</v>
      </c>
      <c r="F342" s="3" t="s">
        <v>529</v>
      </c>
      <c r="G342" s="3" t="s">
        <v>530</v>
      </c>
      <c r="H342" s="3" t="s">
        <v>342</v>
      </c>
      <c r="I342" s="3">
        <f>ROUND(1,9)</f>
        <v>1</v>
      </c>
      <c r="J342" s="3">
        <v>0</v>
      </c>
      <c r="K342" s="3">
        <f>ROUND(1,9)</f>
        <v>1</v>
      </c>
      <c r="O342" s="3">
        <f t="shared" si="333"/>
        <v>3061.88</v>
      </c>
      <c r="P342" s="3">
        <f t="shared" si="334"/>
        <v>352.62</v>
      </c>
      <c r="Q342" s="3">
        <f>(ROUND((ROUND(((((ET342*1.25)*1.2))*AV342*I342),2)*BB342),2)+ROUND((ROUND(((AE342-(((EU342*1.25)*1.2)))*AV342*I342),2)*BS342),2))</f>
        <v>141.94999999999999</v>
      </c>
      <c r="R342" s="3">
        <f>(ROUND((ROUND(((((EU342*1.25)*1.2))*AV342*I342),2)*BS342),2)+ROUND((ROUND(((AE342-(((EU342*1.25)*1.2)))*AV342*I342),2)*BS342),2))</f>
        <v>22.54</v>
      </c>
      <c r="S342" s="3">
        <f t="shared" si="335"/>
        <v>2567.31</v>
      </c>
      <c r="T342" s="3">
        <f t="shared" si="336"/>
        <v>0</v>
      </c>
      <c r="U342" s="3">
        <f t="shared" si="337"/>
        <v>3.8283959999999992</v>
      </c>
      <c r="V342" s="3">
        <f t="shared" si="338"/>
        <v>0</v>
      </c>
      <c r="W342" s="3">
        <f t="shared" si="339"/>
        <v>0</v>
      </c>
      <c r="X342" s="3">
        <f>(ROUND((((S342+ROUND((ROUND(((((EU342*1.25)*1.2))*AV342*I342),2)*BS342),2))*AT342)/100),2)+ROUND(((ROUND((ROUND(((AE342-(((EU342*1.25)*1.2)))*AV342*I342),2)*BS342),2)*AT342)/100),2))</f>
        <v>2822.94</v>
      </c>
      <c r="Y342" s="3">
        <f>(ROUND((((S342+ROUND((ROUND(((((EU342*1.25)*1.2))*AV342*I342),2)*BS342),2))*AU342)/100),2)+ROUND(((ROUND((ROUND(((AE342-(((EU342*1.25)*1.2)))*AV342*I342),2)*BS342),2)*AU342)/100),2))</f>
        <v>1579.81</v>
      </c>
      <c r="AA342" s="3">
        <v>86551703</v>
      </c>
      <c r="AB342" s="3">
        <f t="shared" si="340"/>
        <v>94.087199999999996</v>
      </c>
      <c r="AC342" s="3">
        <f>ROUND((((ES342*1)*1)),6)</f>
        <v>42.18</v>
      </c>
      <c r="AD342" s="3">
        <f>ROUND((((((ET342*1.25)*1.2))-(((EU342*1.25)*1.2)))+AE342),6)</f>
        <v>9.2100000000000009</v>
      </c>
      <c r="AE342" s="3">
        <f>ROUND((((EU342*1.25)*1.2)),6)</f>
        <v>0.375</v>
      </c>
      <c r="AF342" s="3">
        <f>ROUND((((EV342*1.15)*1.2)),6)</f>
        <v>42.697200000000002</v>
      </c>
      <c r="AG342" s="3">
        <f t="shared" si="341"/>
        <v>0</v>
      </c>
      <c r="AH342" s="3">
        <f>(((EW342*1.15)*1.2))</f>
        <v>3.5879999999999996</v>
      </c>
      <c r="AI342" s="3">
        <f>(((EX342*1.25)*1.2))</f>
        <v>0</v>
      </c>
      <c r="AJ342" s="3">
        <f t="shared" si="342"/>
        <v>0</v>
      </c>
      <c r="AK342" s="3">
        <v>79.260000000000005</v>
      </c>
      <c r="AL342" s="3">
        <v>42.18</v>
      </c>
      <c r="AM342" s="3">
        <v>6.14</v>
      </c>
      <c r="AN342" s="3">
        <v>0.25</v>
      </c>
      <c r="AO342" s="3">
        <v>30.94</v>
      </c>
      <c r="AP342" s="3">
        <v>0</v>
      </c>
      <c r="AQ342" s="3">
        <v>2.6</v>
      </c>
      <c r="AR342" s="3">
        <v>0</v>
      </c>
      <c r="AS342" s="3">
        <v>0</v>
      </c>
      <c r="AT342" s="3">
        <v>109</v>
      </c>
      <c r="AU342" s="3">
        <v>61</v>
      </c>
      <c r="AV342" s="3">
        <v>1.0669999999999999</v>
      </c>
      <c r="AW342" s="3">
        <v>1</v>
      </c>
      <c r="AZ342" s="3">
        <v>1</v>
      </c>
      <c r="BA342" s="3">
        <v>56.35</v>
      </c>
      <c r="BB342" s="3">
        <v>14.44</v>
      </c>
      <c r="BC342" s="3">
        <v>8.36</v>
      </c>
      <c r="BD342" s="3" t="s">
        <v>3</v>
      </c>
      <c r="BE342" s="3" t="s">
        <v>3</v>
      </c>
      <c r="BF342" s="3" t="s">
        <v>3</v>
      </c>
      <c r="BG342" s="3" t="s">
        <v>3</v>
      </c>
      <c r="BH342" s="3">
        <v>0</v>
      </c>
      <c r="BI342" s="3">
        <v>1</v>
      </c>
      <c r="BJ342" s="3" t="s">
        <v>531</v>
      </c>
      <c r="BM342" s="3">
        <v>21</v>
      </c>
      <c r="BN342" s="3">
        <v>0</v>
      </c>
      <c r="BO342" s="3" t="s">
        <v>529</v>
      </c>
      <c r="BP342" s="3">
        <v>1</v>
      </c>
      <c r="BQ342" s="3">
        <v>30</v>
      </c>
      <c r="BR342" s="3">
        <v>0</v>
      </c>
      <c r="BS342" s="3">
        <v>56.35</v>
      </c>
      <c r="BT342" s="3">
        <v>1</v>
      </c>
      <c r="BU342" s="3">
        <v>1</v>
      </c>
      <c r="BV342" s="3">
        <v>1</v>
      </c>
      <c r="BW342" s="3">
        <v>1</v>
      </c>
      <c r="BX342" s="3">
        <v>1</v>
      </c>
      <c r="BY342" s="3" t="s">
        <v>3</v>
      </c>
      <c r="BZ342" s="3">
        <v>109</v>
      </c>
      <c r="CA342" s="3">
        <v>61</v>
      </c>
      <c r="CB342" s="3" t="s">
        <v>3</v>
      </c>
      <c r="CE342" s="3">
        <v>1566</v>
      </c>
      <c r="CF342" s="3">
        <v>0</v>
      </c>
      <c r="CG342" s="3">
        <v>0</v>
      </c>
      <c r="CM342" s="3">
        <v>0</v>
      </c>
      <c r="CN342" s="3" t="s">
        <v>965</v>
      </c>
      <c r="CO342" s="3">
        <v>0</v>
      </c>
      <c r="CP342" s="3">
        <f t="shared" si="343"/>
        <v>3061.88</v>
      </c>
      <c r="CQ342" s="3">
        <f t="shared" si="344"/>
        <v>352.62</v>
      </c>
      <c r="CR342" s="3">
        <f>(ROUND((ROUND(((((ET342*1.25)*1.2))*AV342*1),2)*BB342),2)+ROUND((ROUND(((AE342-(((EU342*1.25)*1.2)))*AV342*1),2)*BS342),2))</f>
        <v>141.94999999999999</v>
      </c>
      <c r="CS342" s="3">
        <f>(ROUND((ROUND(((((EU342*1.25)*1.2))*AV342*1),2)*BS342),2)+ROUND((ROUND(((AE342-(((EU342*1.25)*1.2)))*AV342*1),2)*BS342),2))</f>
        <v>22.54</v>
      </c>
      <c r="CT342" s="3">
        <f t="shared" si="345"/>
        <v>2567.31</v>
      </c>
      <c r="CU342" s="3">
        <f t="shared" si="346"/>
        <v>0</v>
      </c>
      <c r="CV342" s="3">
        <f t="shared" si="347"/>
        <v>3.8283959999999992</v>
      </c>
      <c r="CW342" s="3">
        <f t="shared" si="348"/>
        <v>0</v>
      </c>
      <c r="CX342" s="3">
        <f t="shared" si="349"/>
        <v>0</v>
      </c>
      <c r="CY342" s="3">
        <f>(ROUND((((S342+ROUND((ROUND(((((EU342*1.25)*1.2))*AV342*1),2)*BS342),2))*AT342)/100),2)+ROUND(((ROUND((ROUND(((AE342-(((EU342*1.25)*1.2)))*AV342*1),2)*BS342),2)*AT342)/100),2))</f>
        <v>2822.94</v>
      </c>
      <c r="CZ342" s="3">
        <f>(ROUND((((S342+ROUND((ROUND(((((EU342*1.25)*1.2))*AV342*1),2)*BS342),2))*AU342)/100),2)+ROUND(((ROUND((ROUND(((AE342-(((EU342*1.25)*1.2)))*AV342*1),2)*BS342),2)*AU342)/100),2))</f>
        <v>1579.81</v>
      </c>
      <c r="DB342" s="3">
        <v>119</v>
      </c>
      <c r="DC342" s="3" t="s">
        <v>3</v>
      </c>
      <c r="DD342" s="3" t="s">
        <v>360</v>
      </c>
      <c r="DE342" s="3" t="s">
        <v>361</v>
      </c>
      <c r="DF342" s="3" t="s">
        <v>361</v>
      </c>
      <c r="DG342" s="3" t="s">
        <v>362</v>
      </c>
      <c r="DH342" s="3" t="s">
        <v>3</v>
      </c>
      <c r="DI342" s="3" t="s">
        <v>362</v>
      </c>
      <c r="DJ342" s="3" t="s">
        <v>361</v>
      </c>
      <c r="DK342" s="3" t="s">
        <v>3</v>
      </c>
      <c r="DL342" s="3" t="s">
        <v>3</v>
      </c>
      <c r="DM342" s="3" t="s">
        <v>3</v>
      </c>
      <c r="DN342" s="3">
        <v>0</v>
      </c>
      <c r="DO342" s="3">
        <v>0</v>
      </c>
      <c r="DP342" s="3">
        <v>1</v>
      </c>
      <c r="DQ342" s="3">
        <v>1</v>
      </c>
      <c r="DU342" s="3">
        <v>1013</v>
      </c>
      <c r="DV342" s="3" t="s">
        <v>342</v>
      </c>
      <c r="DW342" s="3" t="s">
        <v>342</v>
      </c>
      <c r="DX342" s="3">
        <v>1</v>
      </c>
      <c r="DZ342" s="3" t="s">
        <v>3</v>
      </c>
      <c r="EA342" s="3" t="s">
        <v>3</v>
      </c>
      <c r="EB342" s="3" t="s">
        <v>3</v>
      </c>
      <c r="EC342" s="3" t="s">
        <v>3</v>
      </c>
      <c r="EE342" s="3">
        <v>85635393</v>
      </c>
      <c r="EF342" s="3">
        <v>30</v>
      </c>
      <c r="EG342" s="3" t="s">
        <v>28</v>
      </c>
      <c r="EH342" s="3">
        <v>0</v>
      </c>
      <c r="EI342" s="3" t="s">
        <v>3</v>
      </c>
      <c r="EJ342" s="3">
        <v>1</v>
      </c>
      <c r="EK342" s="3">
        <v>21</v>
      </c>
      <c r="EL342" s="3" t="s">
        <v>437</v>
      </c>
      <c r="EM342" s="3" t="s">
        <v>438</v>
      </c>
      <c r="EO342" s="3" t="s">
        <v>363</v>
      </c>
      <c r="EQ342" s="3">
        <v>131072</v>
      </c>
      <c r="ER342" s="3">
        <v>79.260000000000005</v>
      </c>
      <c r="ES342" s="3">
        <v>42.18</v>
      </c>
      <c r="ET342" s="3">
        <v>6.14</v>
      </c>
      <c r="EU342" s="3">
        <v>0.25</v>
      </c>
      <c r="EV342" s="3">
        <v>30.94</v>
      </c>
      <c r="EW342" s="3">
        <v>2.6</v>
      </c>
      <c r="EX342" s="3">
        <v>0</v>
      </c>
      <c r="EY342" s="3">
        <v>0</v>
      </c>
      <c r="FQ342" s="3">
        <v>0</v>
      </c>
      <c r="FR342" s="3">
        <v>0</v>
      </c>
      <c r="FS342" s="3">
        <v>0</v>
      </c>
      <c r="FX342" s="3">
        <v>109</v>
      </c>
      <c r="FY342" s="3">
        <v>61</v>
      </c>
      <c r="GA342" s="3" t="s">
        <v>3</v>
      </c>
      <c r="GD342" s="3">
        <v>1</v>
      </c>
      <c r="GF342" s="3">
        <v>-567217693</v>
      </c>
      <c r="GG342" s="3">
        <v>2</v>
      </c>
      <c r="GH342" s="3">
        <v>1</v>
      </c>
      <c r="GI342" s="3">
        <v>2</v>
      </c>
      <c r="GJ342" s="3">
        <v>0</v>
      </c>
      <c r="GK342" s="3">
        <v>0</v>
      </c>
      <c r="GL342" s="3">
        <f t="shared" si="350"/>
        <v>0</v>
      </c>
      <c r="GM342" s="3">
        <f t="shared" si="351"/>
        <v>7464.63</v>
      </c>
      <c r="GN342" s="3">
        <f t="shared" si="352"/>
        <v>7464.63</v>
      </c>
      <c r="GO342" s="3">
        <f t="shared" si="353"/>
        <v>0</v>
      </c>
      <c r="GP342" s="3">
        <f t="shared" si="354"/>
        <v>0</v>
      </c>
      <c r="GR342" s="3">
        <v>0</v>
      </c>
      <c r="GS342" s="3">
        <v>3</v>
      </c>
      <c r="GT342" s="3">
        <v>0</v>
      </c>
      <c r="GU342" s="3" t="s">
        <v>3</v>
      </c>
      <c r="GV342" s="3">
        <f t="shared" si="355"/>
        <v>0</v>
      </c>
      <c r="GW342" s="3">
        <v>1</v>
      </c>
      <c r="GX342" s="3">
        <f t="shared" si="356"/>
        <v>0</v>
      </c>
      <c r="HA342" s="3">
        <v>0</v>
      </c>
      <c r="HB342" s="3">
        <v>0</v>
      </c>
      <c r="HC342" s="3">
        <f t="shared" si="357"/>
        <v>0</v>
      </c>
      <c r="HE342" s="3" t="s">
        <v>3</v>
      </c>
      <c r="HF342" s="3" t="s">
        <v>3</v>
      </c>
      <c r="HM342" s="3" t="s">
        <v>3</v>
      </c>
      <c r="HN342" s="3" t="s">
        <v>3</v>
      </c>
      <c r="HO342" s="3" t="s">
        <v>3</v>
      </c>
      <c r="HP342" s="3" t="s">
        <v>3</v>
      </c>
      <c r="HQ342" s="3" t="s">
        <v>3</v>
      </c>
      <c r="HS342" s="3">
        <v>0</v>
      </c>
      <c r="IK342" s="3">
        <v>0</v>
      </c>
    </row>
    <row r="343" spans="1:255" x14ac:dyDescent="0.25">
      <c r="A343" s="2">
        <v>18</v>
      </c>
      <c r="B343" s="2">
        <v>1</v>
      </c>
      <c r="C343" s="2">
        <v>670</v>
      </c>
      <c r="D343" s="2"/>
      <c r="E343" s="2" t="s">
        <v>532</v>
      </c>
      <c r="F343" s="2" t="s">
        <v>533</v>
      </c>
      <c r="G343" s="2" t="s">
        <v>534</v>
      </c>
      <c r="H343" s="2" t="s">
        <v>35</v>
      </c>
      <c r="I343" s="2">
        <f>I341*J343</f>
        <v>2</v>
      </c>
      <c r="J343" s="2">
        <v>2</v>
      </c>
      <c r="K343" s="2">
        <v>2</v>
      </c>
      <c r="L343" s="2"/>
      <c r="M343" s="2"/>
      <c r="N343" s="2"/>
      <c r="O343" s="2">
        <f t="shared" si="333"/>
        <v>214.46</v>
      </c>
      <c r="P343" s="2">
        <f t="shared" si="334"/>
        <v>214.46</v>
      </c>
      <c r="Q343" s="2">
        <f>(ROUND((ROUND(((ET343)*AV343*I343),2)*BB343),2)+ROUND((ROUND(((AE343-(EU343))*AV343*I343),2)*BS343),2))</f>
        <v>0</v>
      </c>
      <c r="R343" s="2">
        <f>(ROUND((ROUND(((EU343)*AV343*I343),2)*BS343),2)+ROUND((ROUND(((AE343-(EU343))*AV343*I343),2)*BS343),2))</f>
        <v>0</v>
      </c>
      <c r="S343" s="2">
        <f t="shared" si="335"/>
        <v>0</v>
      </c>
      <c r="T343" s="2">
        <f t="shared" si="336"/>
        <v>0</v>
      </c>
      <c r="U343" s="2">
        <f t="shared" si="337"/>
        <v>0</v>
      </c>
      <c r="V343" s="2">
        <f t="shared" si="338"/>
        <v>0</v>
      </c>
      <c r="W343" s="2">
        <f t="shared" si="339"/>
        <v>0</v>
      </c>
      <c r="X343" s="2">
        <f>(ROUND((((S343+ROUND((ROUND(((EU343)*AV343*I343),2)*BS343),2))*AT343)/100),2)+ROUND(((ROUND((ROUND(((AE343-(EU343))*AV343*I343),2)*BS343),2)*AT343)/100),2))</f>
        <v>0</v>
      </c>
      <c r="Y343" s="2">
        <f>(ROUND((((S343+ROUND((ROUND(((EU343)*AV343*I343),2)*BS343),2))*AU343)/100),2)+ROUND(((ROUND((ROUND(((AE343-(EU343))*AV343*I343),2)*BS343),2)*AU343)/100),2))</f>
        <v>0</v>
      </c>
      <c r="Z343" s="2"/>
      <c r="AA343" s="2">
        <v>86551701</v>
      </c>
      <c r="AB343" s="2">
        <f t="shared" si="340"/>
        <v>107.23</v>
      </c>
      <c r="AC343" s="2">
        <f>ROUND((ES343),6)</f>
        <v>107.23</v>
      </c>
      <c r="AD343" s="2">
        <f>ROUND((((ET343)-(EU343))+AE343),6)</f>
        <v>0</v>
      </c>
      <c r="AE343" s="2">
        <f t="shared" ref="AE343:AF346" si="360">ROUND((EU343),6)</f>
        <v>0</v>
      </c>
      <c r="AF343" s="2">
        <f t="shared" si="360"/>
        <v>0</v>
      </c>
      <c r="AG343" s="2">
        <f t="shared" si="341"/>
        <v>0</v>
      </c>
      <c r="AH343" s="2">
        <f t="shared" ref="AH343:AI346" si="361">(EW343)</f>
        <v>0</v>
      </c>
      <c r="AI343" s="2">
        <f t="shared" si="361"/>
        <v>0</v>
      </c>
      <c r="AJ343" s="2">
        <f t="shared" si="342"/>
        <v>0</v>
      </c>
      <c r="AK343" s="2">
        <v>107.23</v>
      </c>
      <c r="AL343" s="2">
        <v>107.23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109</v>
      </c>
      <c r="AU343" s="2">
        <v>61</v>
      </c>
      <c r="AV343" s="2">
        <v>1</v>
      </c>
      <c r="AW343" s="2">
        <v>1</v>
      </c>
      <c r="AX343" s="2"/>
      <c r="AY343" s="2"/>
      <c r="AZ343" s="2">
        <v>1</v>
      </c>
      <c r="BA343" s="2">
        <v>1</v>
      </c>
      <c r="BB343" s="2">
        <v>1</v>
      </c>
      <c r="BC343" s="2">
        <v>1</v>
      </c>
      <c r="BD343" s="2" t="s">
        <v>3</v>
      </c>
      <c r="BE343" s="2" t="s">
        <v>3</v>
      </c>
      <c r="BF343" s="2" t="s">
        <v>3</v>
      </c>
      <c r="BG343" s="2" t="s">
        <v>3</v>
      </c>
      <c r="BH343" s="2">
        <v>3</v>
      </c>
      <c r="BI343" s="2">
        <v>1</v>
      </c>
      <c r="BJ343" s="2" t="s">
        <v>535</v>
      </c>
      <c r="BK343" s="2"/>
      <c r="BL343" s="2"/>
      <c r="BM343" s="2">
        <v>21</v>
      </c>
      <c r="BN343" s="2">
        <v>0</v>
      </c>
      <c r="BO343" s="2" t="s">
        <v>3</v>
      </c>
      <c r="BP343" s="2">
        <v>0</v>
      </c>
      <c r="BQ343" s="2">
        <v>30</v>
      </c>
      <c r="BR343" s="2">
        <v>0</v>
      </c>
      <c r="BS343" s="2">
        <v>1</v>
      </c>
      <c r="BT343" s="2">
        <v>1</v>
      </c>
      <c r="BU343" s="2">
        <v>1</v>
      </c>
      <c r="BV343" s="2">
        <v>1</v>
      </c>
      <c r="BW343" s="2">
        <v>1</v>
      </c>
      <c r="BX343" s="2">
        <v>1</v>
      </c>
      <c r="BY343" s="2" t="s">
        <v>3</v>
      </c>
      <c r="BZ343" s="2">
        <v>109</v>
      </c>
      <c r="CA343" s="2">
        <v>61</v>
      </c>
      <c r="CB343" s="2" t="s">
        <v>3</v>
      </c>
      <c r="CC343" s="2"/>
      <c r="CD343" s="2"/>
      <c r="CE343" s="2">
        <v>1566</v>
      </c>
      <c r="CF343" s="2">
        <v>0</v>
      </c>
      <c r="CG343" s="2">
        <v>0</v>
      </c>
      <c r="CH343" s="2"/>
      <c r="CI343" s="2"/>
      <c r="CJ343" s="2"/>
      <c r="CK343" s="2"/>
      <c r="CL343" s="2"/>
      <c r="CM343" s="2">
        <v>0</v>
      </c>
      <c r="CN343" s="2" t="s">
        <v>966</v>
      </c>
      <c r="CO343" s="2">
        <v>0</v>
      </c>
      <c r="CP343" s="2">
        <f t="shared" si="343"/>
        <v>214.46</v>
      </c>
      <c r="CQ343" s="2">
        <f t="shared" si="344"/>
        <v>107.23</v>
      </c>
      <c r="CR343" s="2">
        <f>(ROUND((ROUND(((ET343)*AV343*1),2)*BB343),2)+ROUND((ROUND(((AE343-(EU343))*AV343*1),2)*BS343),2))</f>
        <v>0</v>
      </c>
      <c r="CS343" s="2">
        <f>(ROUND((ROUND(((EU343)*AV343*1),2)*BS343),2)+ROUND((ROUND(((AE343-(EU343))*AV343*1),2)*BS343),2))</f>
        <v>0</v>
      </c>
      <c r="CT343" s="2">
        <f t="shared" si="345"/>
        <v>0</v>
      </c>
      <c r="CU343" s="2">
        <f t="shared" si="346"/>
        <v>0</v>
      </c>
      <c r="CV343" s="2">
        <f t="shared" si="347"/>
        <v>0</v>
      </c>
      <c r="CW343" s="2">
        <f t="shared" si="348"/>
        <v>0</v>
      </c>
      <c r="CX343" s="2">
        <f t="shared" si="349"/>
        <v>0</v>
      </c>
      <c r="CY343" s="2">
        <f>(ROUND((((S343+ROUND((ROUND(((EU343)*AV343*1),2)*BS343),2))*AT343)/100),2)+ROUND(((ROUND((ROUND(((AE343-(EU343))*AV343*1),2)*BS343),2)*AT343)/100),2))</f>
        <v>0</v>
      </c>
      <c r="CZ343" s="2">
        <f>(ROUND((((S343+ROUND((ROUND(((EU343)*AV343*1),2)*BS343),2))*AU343)/100),2)+ROUND(((ROUND((ROUND(((AE343-(EU343))*AV343*1),2)*BS343),2)*AU343)/100),2))</f>
        <v>0</v>
      </c>
      <c r="DA343" s="2"/>
      <c r="DB343" s="2"/>
      <c r="DC343" s="2" t="s">
        <v>3</v>
      </c>
      <c r="DD343" s="2" t="s">
        <v>3</v>
      </c>
      <c r="DE343" s="2" t="s">
        <v>3</v>
      </c>
      <c r="DF343" s="2" t="s">
        <v>3</v>
      </c>
      <c r="DG343" s="2" t="s">
        <v>3</v>
      </c>
      <c r="DH343" s="2" t="s">
        <v>3</v>
      </c>
      <c r="DI343" s="2" t="s">
        <v>3</v>
      </c>
      <c r="DJ343" s="2" t="s">
        <v>3</v>
      </c>
      <c r="DK343" s="2" t="s">
        <v>3</v>
      </c>
      <c r="DL343" s="2" t="s">
        <v>3</v>
      </c>
      <c r="DM343" s="2" t="s">
        <v>3</v>
      </c>
      <c r="DN343" s="2">
        <v>0</v>
      </c>
      <c r="DO343" s="2">
        <v>0</v>
      </c>
      <c r="DP343" s="2">
        <v>1</v>
      </c>
      <c r="DQ343" s="2">
        <v>1</v>
      </c>
      <c r="DR343" s="2"/>
      <c r="DS343" s="2"/>
      <c r="DT343" s="2"/>
      <c r="DU343" s="2">
        <v>1010</v>
      </c>
      <c r="DV343" s="2" t="s">
        <v>35</v>
      </c>
      <c r="DW343" s="2" t="s">
        <v>35</v>
      </c>
      <c r="DX343" s="2">
        <v>1</v>
      </c>
      <c r="DY343" s="2"/>
      <c r="DZ343" s="2" t="s">
        <v>3</v>
      </c>
      <c r="EA343" s="2" t="s">
        <v>3</v>
      </c>
      <c r="EB343" s="2" t="s">
        <v>3</v>
      </c>
      <c r="EC343" s="2" t="s">
        <v>3</v>
      </c>
      <c r="ED343" s="2"/>
      <c r="EE343" s="2">
        <v>85635393</v>
      </c>
      <c r="EF343" s="2">
        <v>30</v>
      </c>
      <c r="EG343" s="2" t="s">
        <v>28</v>
      </c>
      <c r="EH343" s="2">
        <v>0</v>
      </c>
      <c r="EI343" s="2" t="s">
        <v>3</v>
      </c>
      <c r="EJ343" s="2">
        <v>1</v>
      </c>
      <c r="EK343" s="2">
        <v>21</v>
      </c>
      <c r="EL343" s="2" t="s">
        <v>437</v>
      </c>
      <c r="EM343" s="2" t="s">
        <v>438</v>
      </c>
      <c r="EN343" s="2"/>
      <c r="EO343" s="2" t="s">
        <v>368</v>
      </c>
      <c r="EP343" s="2"/>
      <c r="EQ343" s="2">
        <v>0</v>
      </c>
      <c r="ER343" s="2">
        <v>107.23</v>
      </c>
      <c r="ES343" s="2">
        <v>107.23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>
        <v>0</v>
      </c>
      <c r="FR343" s="2">
        <v>0</v>
      </c>
      <c r="FS343" s="2">
        <v>0</v>
      </c>
      <c r="FT343" s="2"/>
      <c r="FU343" s="2"/>
      <c r="FV343" s="2"/>
      <c r="FW343" s="2"/>
      <c r="FX343" s="2">
        <v>109</v>
      </c>
      <c r="FY343" s="2">
        <v>61</v>
      </c>
      <c r="FZ343" s="2"/>
      <c r="GA343" s="2" t="s">
        <v>3</v>
      </c>
      <c r="GB343" s="2"/>
      <c r="GC343" s="2"/>
      <c r="GD343" s="2">
        <v>1</v>
      </c>
      <c r="GE343" s="2"/>
      <c r="GF343" s="2">
        <v>235948314</v>
      </c>
      <c r="GG343" s="2">
        <v>2</v>
      </c>
      <c r="GH343" s="2">
        <v>1</v>
      </c>
      <c r="GI343" s="2">
        <v>-2</v>
      </c>
      <c r="GJ343" s="2">
        <v>0</v>
      </c>
      <c r="GK343" s="2">
        <v>0</v>
      </c>
      <c r="GL343" s="2">
        <f t="shared" si="350"/>
        <v>0</v>
      </c>
      <c r="GM343" s="2">
        <f t="shared" si="351"/>
        <v>214.46</v>
      </c>
      <c r="GN343" s="2">
        <f t="shared" si="352"/>
        <v>214.46</v>
      </c>
      <c r="GO343" s="2">
        <f t="shared" si="353"/>
        <v>0</v>
      </c>
      <c r="GP343" s="2">
        <f t="shared" si="354"/>
        <v>0</v>
      </c>
      <c r="GQ343" s="2"/>
      <c r="GR343" s="2">
        <v>0</v>
      </c>
      <c r="GS343" s="2">
        <v>3</v>
      </c>
      <c r="GT343" s="2">
        <v>0</v>
      </c>
      <c r="GU343" s="2" t="s">
        <v>3</v>
      </c>
      <c r="GV343" s="2">
        <f t="shared" si="355"/>
        <v>0</v>
      </c>
      <c r="GW343" s="2">
        <v>1</v>
      </c>
      <c r="GX343" s="2">
        <f t="shared" si="356"/>
        <v>0</v>
      </c>
      <c r="GY343" s="2"/>
      <c r="GZ343" s="2"/>
      <c r="HA343" s="2">
        <v>0</v>
      </c>
      <c r="HB343" s="2">
        <v>0</v>
      </c>
      <c r="HC343" s="2">
        <f t="shared" si="357"/>
        <v>0</v>
      </c>
      <c r="HD343" s="2"/>
      <c r="HE343" s="2" t="s">
        <v>3</v>
      </c>
      <c r="HF343" s="2" t="s">
        <v>3</v>
      </c>
      <c r="HG343" s="2"/>
      <c r="HH343" s="2"/>
      <c r="HI343" s="2"/>
      <c r="HJ343" s="2"/>
      <c r="HK343" s="2"/>
      <c r="HL343" s="2"/>
      <c r="HM343" s="2" t="s">
        <v>360</v>
      </c>
      <c r="HN343" s="2" t="s">
        <v>3</v>
      </c>
      <c r="HO343" s="2" t="s">
        <v>3</v>
      </c>
      <c r="HP343" s="2" t="s">
        <v>3</v>
      </c>
      <c r="HQ343" s="2" t="s">
        <v>3</v>
      </c>
      <c r="HR343" s="2"/>
      <c r="HS343" s="2">
        <v>0</v>
      </c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>
        <v>0</v>
      </c>
      <c r="IL343" s="2"/>
      <c r="IM343" s="2"/>
      <c r="IN343" s="2"/>
      <c r="IO343" s="2"/>
      <c r="IP343" s="2"/>
      <c r="IQ343" s="2"/>
      <c r="IR343" s="2"/>
      <c r="IS343" s="2"/>
      <c r="IT343" s="2"/>
      <c r="IU343" s="2"/>
    </row>
    <row r="344" spans="1:255" x14ac:dyDescent="0.25">
      <c r="A344" s="3">
        <v>18</v>
      </c>
      <c r="B344" s="3">
        <v>1</v>
      </c>
      <c r="C344" s="3">
        <v>678</v>
      </c>
      <c r="E344" s="3" t="s">
        <v>532</v>
      </c>
      <c r="F344" s="3" t="s">
        <v>533</v>
      </c>
      <c r="G344" s="3" t="s">
        <v>534</v>
      </c>
      <c r="H344" s="3" t="s">
        <v>35</v>
      </c>
      <c r="I344" s="3">
        <f>I342*J344</f>
        <v>2</v>
      </c>
      <c r="J344" s="3">
        <v>2</v>
      </c>
      <c r="K344" s="3">
        <v>2</v>
      </c>
      <c r="O344" s="3">
        <f t="shared" si="333"/>
        <v>1488.35</v>
      </c>
      <c r="P344" s="3">
        <f t="shared" si="334"/>
        <v>1488.35</v>
      </c>
      <c r="Q344" s="3">
        <f>(ROUND((ROUND(((ET344)*AV344*I344),2)*BB344),2)+ROUND((ROUND(((AE344-(EU344))*AV344*I344),2)*BS344),2))</f>
        <v>0</v>
      </c>
      <c r="R344" s="3">
        <f>(ROUND((ROUND(((EU344)*AV344*I344),2)*BS344),2)+ROUND((ROUND(((AE344-(EU344))*AV344*I344),2)*BS344),2))</f>
        <v>0</v>
      </c>
      <c r="S344" s="3">
        <f t="shared" si="335"/>
        <v>0</v>
      </c>
      <c r="T344" s="3">
        <f t="shared" si="336"/>
        <v>0</v>
      </c>
      <c r="U344" s="3">
        <f t="shared" si="337"/>
        <v>0</v>
      </c>
      <c r="V344" s="3">
        <f t="shared" si="338"/>
        <v>0</v>
      </c>
      <c r="W344" s="3">
        <f t="shared" si="339"/>
        <v>0</v>
      </c>
      <c r="X344" s="3">
        <f>(ROUND((((S344+ROUND((ROUND(((EU344)*AV344*I344),2)*BS344),2))*AT344)/100),2)+ROUND(((ROUND((ROUND(((AE344-(EU344))*AV344*I344),2)*BS344),2)*AT344)/100),2))</f>
        <v>0</v>
      </c>
      <c r="Y344" s="3">
        <f>(ROUND((((S344+ROUND((ROUND(((EU344)*AV344*I344),2)*BS344),2))*AU344)/100),2)+ROUND(((ROUND((ROUND(((AE344-(EU344))*AV344*I344),2)*BS344),2)*AU344)/100),2))</f>
        <v>0</v>
      </c>
      <c r="AA344" s="3">
        <v>86551703</v>
      </c>
      <c r="AB344" s="3">
        <f t="shared" si="340"/>
        <v>107.23</v>
      </c>
      <c r="AC344" s="3">
        <f>ROUND((ES344),6)</f>
        <v>107.23</v>
      </c>
      <c r="AD344" s="3">
        <f>ROUND((((ET344)-(EU344))+AE344),6)</f>
        <v>0</v>
      </c>
      <c r="AE344" s="3">
        <f t="shared" si="360"/>
        <v>0</v>
      </c>
      <c r="AF344" s="3">
        <f t="shared" si="360"/>
        <v>0</v>
      </c>
      <c r="AG344" s="3">
        <f t="shared" si="341"/>
        <v>0</v>
      </c>
      <c r="AH344" s="3">
        <f t="shared" si="361"/>
        <v>0</v>
      </c>
      <c r="AI344" s="3">
        <f t="shared" si="361"/>
        <v>0</v>
      </c>
      <c r="AJ344" s="3">
        <f t="shared" si="342"/>
        <v>0</v>
      </c>
      <c r="AK344" s="3">
        <v>107.23</v>
      </c>
      <c r="AL344" s="3">
        <v>107.23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109</v>
      </c>
      <c r="AU344" s="3">
        <v>61</v>
      </c>
      <c r="AV344" s="3">
        <v>1</v>
      </c>
      <c r="AW344" s="3">
        <v>1</v>
      </c>
      <c r="AZ344" s="3">
        <v>1</v>
      </c>
      <c r="BA344" s="3">
        <v>1</v>
      </c>
      <c r="BB344" s="3">
        <v>1</v>
      </c>
      <c r="BC344" s="3">
        <v>6.94</v>
      </c>
      <c r="BD344" s="3" t="s">
        <v>3</v>
      </c>
      <c r="BE344" s="3" t="s">
        <v>3</v>
      </c>
      <c r="BF344" s="3" t="s">
        <v>3</v>
      </c>
      <c r="BG344" s="3" t="s">
        <v>3</v>
      </c>
      <c r="BH344" s="3">
        <v>3</v>
      </c>
      <c r="BI344" s="3">
        <v>1</v>
      </c>
      <c r="BJ344" s="3" t="s">
        <v>535</v>
      </c>
      <c r="BM344" s="3">
        <v>21</v>
      </c>
      <c r="BN344" s="3">
        <v>0</v>
      </c>
      <c r="BO344" s="3" t="s">
        <v>533</v>
      </c>
      <c r="BP344" s="3">
        <v>1</v>
      </c>
      <c r="BQ344" s="3">
        <v>30</v>
      </c>
      <c r="BR344" s="3">
        <v>0</v>
      </c>
      <c r="BS344" s="3">
        <v>1</v>
      </c>
      <c r="BT344" s="3">
        <v>1</v>
      </c>
      <c r="BU344" s="3">
        <v>1</v>
      </c>
      <c r="BV344" s="3">
        <v>1</v>
      </c>
      <c r="BW344" s="3">
        <v>1</v>
      </c>
      <c r="BX344" s="3">
        <v>1</v>
      </c>
      <c r="BY344" s="3" t="s">
        <v>3</v>
      </c>
      <c r="BZ344" s="3">
        <v>109</v>
      </c>
      <c r="CA344" s="3">
        <v>61</v>
      </c>
      <c r="CB344" s="3" t="s">
        <v>3</v>
      </c>
      <c r="CE344" s="3">
        <v>1566</v>
      </c>
      <c r="CF344" s="3">
        <v>0</v>
      </c>
      <c r="CG344" s="3">
        <v>0</v>
      </c>
      <c r="CM344" s="3">
        <v>0</v>
      </c>
      <c r="CN344" s="3" t="s">
        <v>966</v>
      </c>
      <c r="CO344" s="3">
        <v>0</v>
      </c>
      <c r="CP344" s="3">
        <f t="shared" si="343"/>
        <v>1488.35</v>
      </c>
      <c r="CQ344" s="3">
        <f t="shared" si="344"/>
        <v>744.18</v>
      </c>
      <c r="CR344" s="3">
        <f>(ROUND((ROUND(((ET344)*AV344*1),2)*BB344),2)+ROUND((ROUND(((AE344-(EU344))*AV344*1),2)*BS344),2))</f>
        <v>0</v>
      </c>
      <c r="CS344" s="3">
        <f>(ROUND((ROUND(((EU344)*AV344*1),2)*BS344),2)+ROUND((ROUND(((AE344-(EU344))*AV344*1),2)*BS344),2))</f>
        <v>0</v>
      </c>
      <c r="CT344" s="3">
        <f t="shared" si="345"/>
        <v>0</v>
      </c>
      <c r="CU344" s="3">
        <f t="shared" si="346"/>
        <v>0</v>
      </c>
      <c r="CV344" s="3">
        <f t="shared" si="347"/>
        <v>0</v>
      </c>
      <c r="CW344" s="3">
        <f t="shared" si="348"/>
        <v>0</v>
      </c>
      <c r="CX344" s="3">
        <f t="shared" si="349"/>
        <v>0</v>
      </c>
      <c r="CY344" s="3">
        <f>(ROUND((((S344+ROUND((ROUND(((EU344)*AV344*1),2)*BS344),2))*AT344)/100),2)+ROUND(((ROUND((ROUND(((AE344-(EU344))*AV344*1),2)*BS344),2)*AT344)/100),2))</f>
        <v>0</v>
      </c>
      <c r="CZ344" s="3">
        <f>(ROUND((((S344+ROUND((ROUND(((EU344)*AV344*1),2)*BS344),2))*AU344)/100),2)+ROUND(((ROUND((ROUND(((AE344-(EU344))*AV344*1),2)*BS344),2)*AU344)/100),2))</f>
        <v>0</v>
      </c>
      <c r="DC344" s="3" t="s">
        <v>3</v>
      </c>
      <c r="DD344" s="3" t="s">
        <v>3</v>
      </c>
      <c r="DE344" s="3" t="s">
        <v>3</v>
      </c>
      <c r="DF344" s="3" t="s">
        <v>3</v>
      </c>
      <c r="DG344" s="3" t="s">
        <v>3</v>
      </c>
      <c r="DH344" s="3" t="s">
        <v>3</v>
      </c>
      <c r="DI344" s="3" t="s">
        <v>3</v>
      </c>
      <c r="DJ344" s="3" t="s">
        <v>3</v>
      </c>
      <c r="DK344" s="3" t="s">
        <v>3</v>
      </c>
      <c r="DL344" s="3" t="s">
        <v>3</v>
      </c>
      <c r="DM344" s="3" t="s">
        <v>3</v>
      </c>
      <c r="DN344" s="3">
        <v>0</v>
      </c>
      <c r="DO344" s="3">
        <v>0</v>
      </c>
      <c r="DP344" s="3">
        <v>1</v>
      </c>
      <c r="DQ344" s="3">
        <v>1</v>
      </c>
      <c r="DU344" s="3">
        <v>1010</v>
      </c>
      <c r="DV344" s="3" t="s">
        <v>35</v>
      </c>
      <c r="DW344" s="3" t="s">
        <v>35</v>
      </c>
      <c r="DX344" s="3">
        <v>1</v>
      </c>
      <c r="DZ344" s="3" t="s">
        <v>3</v>
      </c>
      <c r="EA344" s="3" t="s">
        <v>3</v>
      </c>
      <c r="EB344" s="3" t="s">
        <v>3</v>
      </c>
      <c r="EC344" s="3" t="s">
        <v>3</v>
      </c>
      <c r="EE344" s="3">
        <v>85635393</v>
      </c>
      <c r="EF344" s="3">
        <v>30</v>
      </c>
      <c r="EG344" s="3" t="s">
        <v>28</v>
      </c>
      <c r="EH344" s="3">
        <v>0</v>
      </c>
      <c r="EI344" s="3" t="s">
        <v>3</v>
      </c>
      <c r="EJ344" s="3">
        <v>1</v>
      </c>
      <c r="EK344" s="3">
        <v>21</v>
      </c>
      <c r="EL344" s="3" t="s">
        <v>437</v>
      </c>
      <c r="EM344" s="3" t="s">
        <v>438</v>
      </c>
      <c r="EO344" s="3" t="s">
        <v>368</v>
      </c>
      <c r="EQ344" s="3">
        <v>0</v>
      </c>
      <c r="ER344" s="3">
        <v>107.23</v>
      </c>
      <c r="ES344" s="3">
        <v>107.23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FQ344" s="3">
        <v>0</v>
      </c>
      <c r="FR344" s="3">
        <v>0</v>
      </c>
      <c r="FS344" s="3">
        <v>0</v>
      </c>
      <c r="FX344" s="3">
        <v>109</v>
      </c>
      <c r="FY344" s="3">
        <v>61</v>
      </c>
      <c r="GA344" s="3" t="s">
        <v>3</v>
      </c>
      <c r="GD344" s="3">
        <v>1</v>
      </c>
      <c r="GF344" s="3">
        <v>235948314</v>
      </c>
      <c r="GG344" s="3">
        <v>2</v>
      </c>
      <c r="GH344" s="3">
        <v>1</v>
      </c>
      <c r="GI344" s="3">
        <v>2</v>
      </c>
      <c r="GJ344" s="3">
        <v>0</v>
      </c>
      <c r="GK344" s="3">
        <v>0</v>
      </c>
      <c r="GL344" s="3">
        <f t="shared" si="350"/>
        <v>0</v>
      </c>
      <c r="GM344" s="3">
        <f t="shared" si="351"/>
        <v>1488.35</v>
      </c>
      <c r="GN344" s="3">
        <f t="shared" si="352"/>
        <v>1488.35</v>
      </c>
      <c r="GO344" s="3">
        <f t="shared" si="353"/>
        <v>0</v>
      </c>
      <c r="GP344" s="3">
        <f t="shared" si="354"/>
        <v>0</v>
      </c>
      <c r="GR344" s="3">
        <v>0</v>
      </c>
      <c r="GS344" s="3">
        <v>3</v>
      </c>
      <c r="GT344" s="3">
        <v>0</v>
      </c>
      <c r="GU344" s="3" t="s">
        <v>3</v>
      </c>
      <c r="GV344" s="3">
        <f t="shared" si="355"/>
        <v>0</v>
      </c>
      <c r="GW344" s="3">
        <v>1</v>
      </c>
      <c r="GX344" s="3">
        <f t="shared" si="356"/>
        <v>0</v>
      </c>
      <c r="HA344" s="3">
        <v>0</v>
      </c>
      <c r="HB344" s="3">
        <v>0</v>
      </c>
      <c r="HC344" s="3">
        <f t="shared" si="357"/>
        <v>0</v>
      </c>
      <c r="HE344" s="3" t="s">
        <v>3</v>
      </c>
      <c r="HF344" s="3" t="s">
        <v>3</v>
      </c>
      <c r="HM344" s="3" t="s">
        <v>360</v>
      </c>
      <c r="HN344" s="3" t="s">
        <v>3</v>
      </c>
      <c r="HO344" s="3" t="s">
        <v>3</v>
      </c>
      <c r="HP344" s="3" t="s">
        <v>3</v>
      </c>
      <c r="HQ344" s="3" t="s">
        <v>3</v>
      </c>
      <c r="HS344" s="3">
        <v>0</v>
      </c>
      <c r="IK344" s="3">
        <v>0</v>
      </c>
    </row>
    <row r="345" spans="1:255" x14ac:dyDescent="0.25">
      <c r="A345" s="2">
        <v>18</v>
      </c>
      <c r="B345" s="2">
        <v>1</v>
      </c>
      <c r="C345" s="2">
        <v>671</v>
      </c>
      <c r="D345" s="2"/>
      <c r="E345" s="2" t="s">
        <v>536</v>
      </c>
      <c r="F345" s="2" t="s">
        <v>537</v>
      </c>
      <c r="G345" s="2" t="s">
        <v>538</v>
      </c>
      <c r="H345" s="2" t="s">
        <v>35</v>
      </c>
      <c r="I345" s="2">
        <f>I341*J345</f>
        <v>1</v>
      </c>
      <c r="J345" s="2">
        <v>1</v>
      </c>
      <c r="K345" s="2">
        <v>1</v>
      </c>
      <c r="L345" s="2"/>
      <c r="M345" s="2"/>
      <c r="N345" s="2"/>
      <c r="O345" s="2">
        <f t="shared" si="333"/>
        <v>554.79</v>
      </c>
      <c r="P345" s="2">
        <f t="shared" si="334"/>
        <v>554.79</v>
      </c>
      <c r="Q345" s="2">
        <f>(ROUND((ROUND(((ET345)*AV345*I345),2)*BB345),2)+ROUND((ROUND(((AE345-(EU345))*AV345*I345),2)*BS345),2))</f>
        <v>0</v>
      </c>
      <c r="R345" s="2">
        <f>(ROUND((ROUND(((EU345)*AV345*I345),2)*BS345),2)+ROUND((ROUND(((AE345-(EU345))*AV345*I345),2)*BS345),2))</f>
        <v>0</v>
      </c>
      <c r="S345" s="2">
        <f t="shared" si="335"/>
        <v>0</v>
      </c>
      <c r="T345" s="2">
        <f t="shared" si="336"/>
        <v>0</v>
      </c>
      <c r="U345" s="2">
        <f t="shared" si="337"/>
        <v>0</v>
      </c>
      <c r="V345" s="2">
        <f t="shared" si="338"/>
        <v>0</v>
      </c>
      <c r="W345" s="2">
        <f t="shared" si="339"/>
        <v>0</v>
      </c>
      <c r="X345" s="2">
        <f>(ROUND((((S345+ROUND((ROUND(((EU345)*AV345*I345),2)*BS345),2))*AT345)/100),2)+ROUND(((ROUND((ROUND(((AE345-(EU345))*AV345*I345),2)*BS345),2)*AT345)/100),2))</f>
        <v>0</v>
      </c>
      <c r="Y345" s="2">
        <f>(ROUND((((S345+ROUND((ROUND(((EU345)*AV345*I345),2)*BS345),2))*AU345)/100),2)+ROUND(((ROUND((ROUND(((AE345-(EU345))*AV345*I345),2)*BS345),2)*AU345)/100),2))</f>
        <v>0</v>
      </c>
      <c r="Z345" s="2"/>
      <c r="AA345" s="2">
        <v>86551701</v>
      </c>
      <c r="AB345" s="2">
        <f t="shared" si="340"/>
        <v>554.79</v>
      </c>
      <c r="AC345" s="2">
        <f>ROUND((ES345),6)</f>
        <v>554.79</v>
      </c>
      <c r="AD345" s="2">
        <f>ROUND((((ET345)-(EU345))+AE345),6)</f>
        <v>0</v>
      </c>
      <c r="AE345" s="2">
        <f t="shared" si="360"/>
        <v>0</v>
      </c>
      <c r="AF345" s="2">
        <f t="shared" si="360"/>
        <v>0</v>
      </c>
      <c r="AG345" s="2">
        <f t="shared" si="341"/>
        <v>0</v>
      </c>
      <c r="AH345" s="2">
        <f t="shared" si="361"/>
        <v>0</v>
      </c>
      <c r="AI345" s="2">
        <f t="shared" si="361"/>
        <v>0</v>
      </c>
      <c r="AJ345" s="2">
        <f t="shared" si="342"/>
        <v>0</v>
      </c>
      <c r="AK345" s="2">
        <v>554.79</v>
      </c>
      <c r="AL345" s="2">
        <v>554.79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109</v>
      </c>
      <c r="AU345" s="2">
        <v>61</v>
      </c>
      <c r="AV345" s="2">
        <v>1</v>
      </c>
      <c r="AW345" s="2">
        <v>1</v>
      </c>
      <c r="AX345" s="2"/>
      <c r="AY345" s="2"/>
      <c r="AZ345" s="2">
        <v>1</v>
      </c>
      <c r="BA345" s="2">
        <v>1</v>
      </c>
      <c r="BB345" s="2">
        <v>1</v>
      </c>
      <c r="BC345" s="2">
        <v>1</v>
      </c>
      <c r="BD345" s="2" t="s">
        <v>3</v>
      </c>
      <c r="BE345" s="2" t="s">
        <v>3</v>
      </c>
      <c r="BF345" s="2" t="s">
        <v>3</v>
      </c>
      <c r="BG345" s="2" t="s">
        <v>3</v>
      </c>
      <c r="BH345" s="2">
        <v>3</v>
      </c>
      <c r="BI345" s="2">
        <v>1</v>
      </c>
      <c r="BJ345" s="2" t="s">
        <v>539</v>
      </c>
      <c r="BK345" s="2"/>
      <c r="BL345" s="2"/>
      <c r="BM345" s="2">
        <v>21</v>
      </c>
      <c r="BN345" s="2">
        <v>0</v>
      </c>
      <c r="BO345" s="2" t="s">
        <v>3</v>
      </c>
      <c r="BP345" s="2">
        <v>0</v>
      </c>
      <c r="BQ345" s="2">
        <v>30</v>
      </c>
      <c r="BR345" s="2">
        <v>0</v>
      </c>
      <c r="BS345" s="2">
        <v>1</v>
      </c>
      <c r="BT345" s="2">
        <v>1</v>
      </c>
      <c r="BU345" s="2">
        <v>1</v>
      </c>
      <c r="BV345" s="2">
        <v>1</v>
      </c>
      <c r="BW345" s="2">
        <v>1</v>
      </c>
      <c r="BX345" s="2">
        <v>1</v>
      </c>
      <c r="BY345" s="2" t="s">
        <v>3</v>
      </c>
      <c r="BZ345" s="2">
        <v>109</v>
      </c>
      <c r="CA345" s="2">
        <v>61</v>
      </c>
      <c r="CB345" s="2" t="s">
        <v>3</v>
      </c>
      <c r="CC345" s="2"/>
      <c r="CD345" s="2"/>
      <c r="CE345" s="2">
        <v>1566</v>
      </c>
      <c r="CF345" s="2">
        <v>0</v>
      </c>
      <c r="CG345" s="2">
        <v>0</v>
      </c>
      <c r="CH345" s="2"/>
      <c r="CI345" s="2"/>
      <c r="CJ345" s="2"/>
      <c r="CK345" s="2"/>
      <c r="CL345" s="2"/>
      <c r="CM345" s="2">
        <v>0</v>
      </c>
      <c r="CN345" s="2" t="s">
        <v>966</v>
      </c>
      <c r="CO345" s="2">
        <v>0</v>
      </c>
      <c r="CP345" s="2">
        <f t="shared" si="343"/>
        <v>554.79</v>
      </c>
      <c r="CQ345" s="2">
        <f t="shared" si="344"/>
        <v>554.79</v>
      </c>
      <c r="CR345" s="2">
        <f>(ROUND((ROUND(((ET345)*AV345*1),2)*BB345),2)+ROUND((ROUND(((AE345-(EU345))*AV345*1),2)*BS345),2))</f>
        <v>0</v>
      </c>
      <c r="CS345" s="2">
        <f>(ROUND((ROUND(((EU345)*AV345*1),2)*BS345),2)+ROUND((ROUND(((AE345-(EU345))*AV345*1),2)*BS345),2))</f>
        <v>0</v>
      </c>
      <c r="CT345" s="2">
        <f t="shared" si="345"/>
        <v>0</v>
      </c>
      <c r="CU345" s="2">
        <f t="shared" si="346"/>
        <v>0</v>
      </c>
      <c r="CV345" s="2">
        <f t="shared" si="347"/>
        <v>0</v>
      </c>
      <c r="CW345" s="2">
        <f t="shared" si="348"/>
        <v>0</v>
      </c>
      <c r="CX345" s="2">
        <f t="shared" si="349"/>
        <v>0</v>
      </c>
      <c r="CY345" s="2">
        <f>(ROUND((((S345+ROUND((ROUND(((EU345)*AV345*1),2)*BS345),2))*AT345)/100),2)+ROUND(((ROUND((ROUND(((AE345-(EU345))*AV345*1),2)*BS345),2)*AT345)/100),2))</f>
        <v>0</v>
      </c>
      <c r="CZ345" s="2">
        <f>(ROUND((((S345+ROUND((ROUND(((EU345)*AV345*1),2)*BS345),2))*AU345)/100),2)+ROUND(((ROUND((ROUND(((AE345-(EU345))*AV345*1),2)*BS345),2)*AU345)/100),2))</f>
        <v>0</v>
      </c>
      <c r="DA345" s="2"/>
      <c r="DB345" s="2"/>
      <c r="DC345" s="2" t="s">
        <v>3</v>
      </c>
      <c r="DD345" s="2" t="s">
        <v>3</v>
      </c>
      <c r="DE345" s="2" t="s">
        <v>3</v>
      </c>
      <c r="DF345" s="2" t="s">
        <v>3</v>
      </c>
      <c r="DG345" s="2" t="s">
        <v>3</v>
      </c>
      <c r="DH345" s="2" t="s">
        <v>3</v>
      </c>
      <c r="DI345" s="2" t="s">
        <v>3</v>
      </c>
      <c r="DJ345" s="2" t="s">
        <v>3</v>
      </c>
      <c r="DK345" s="2" t="s">
        <v>3</v>
      </c>
      <c r="DL345" s="2" t="s">
        <v>3</v>
      </c>
      <c r="DM345" s="2" t="s">
        <v>3</v>
      </c>
      <c r="DN345" s="2">
        <v>0</v>
      </c>
      <c r="DO345" s="2">
        <v>0</v>
      </c>
      <c r="DP345" s="2">
        <v>1</v>
      </c>
      <c r="DQ345" s="2">
        <v>1</v>
      </c>
      <c r="DR345" s="2"/>
      <c r="DS345" s="2"/>
      <c r="DT345" s="2"/>
      <c r="DU345" s="2">
        <v>1010</v>
      </c>
      <c r="DV345" s="2" t="s">
        <v>35</v>
      </c>
      <c r="DW345" s="2" t="s">
        <v>35</v>
      </c>
      <c r="DX345" s="2">
        <v>1</v>
      </c>
      <c r="DY345" s="2"/>
      <c r="DZ345" s="2" t="s">
        <v>3</v>
      </c>
      <c r="EA345" s="2" t="s">
        <v>3</v>
      </c>
      <c r="EB345" s="2" t="s">
        <v>3</v>
      </c>
      <c r="EC345" s="2" t="s">
        <v>3</v>
      </c>
      <c r="ED345" s="2"/>
      <c r="EE345" s="2">
        <v>85635393</v>
      </c>
      <c r="EF345" s="2">
        <v>30</v>
      </c>
      <c r="EG345" s="2" t="s">
        <v>28</v>
      </c>
      <c r="EH345" s="2">
        <v>0</v>
      </c>
      <c r="EI345" s="2" t="s">
        <v>3</v>
      </c>
      <c r="EJ345" s="2">
        <v>1</v>
      </c>
      <c r="EK345" s="2">
        <v>21</v>
      </c>
      <c r="EL345" s="2" t="s">
        <v>437</v>
      </c>
      <c r="EM345" s="2" t="s">
        <v>438</v>
      </c>
      <c r="EN345" s="2"/>
      <c r="EO345" s="2" t="s">
        <v>368</v>
      </c>
      <c r="EP345" s="2"/>
      <c r="EQ345" s="2">
        <v>0</v>
      </c>
      <c r="ER345" s="2">
        <v>554.79</v>
      </c>
      <c r="ES345" s="2">
        <v>554.79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>
        <v>0</v>
      </c>
      <c r="FR345" s="2">
        <v>0</v>
      </c>
      <c r="FS345" s="2">
        <v>0</v>
      </c>
      <c r="FT345" s="2"/>
      <c r="FU345" s="2"/>
      <c r="FV345" s="2"/>
      <c r="FW345" s="2"/>
      <c r="FX345" s="2">
        <v>109</v>
      </c>
      <c r="FY345" s="2">
        <v>61</v>
      </c>
      <c r="FZ345" s="2"/>
      <c r="GA345" s="2" t="s">
        <v>3</v>
      </c>
      <c r="GB345" s="2"/>
      <c r="GC345" s="2"/>
      <c r="GD345" s="2">
        <v>1</v>
      </c>
      <c r="GE345" s="2"/>
      <c r="GF345" s="2">
        <v>441517876</v>
      </c>
      <c r="GG345" s="2">
        <v>2</v>
      </c>
      <c r="GH345" s="2">
        <v>1</v>
      </c>
      <c r="GI345" s="2">
        <v>-2</v>
      </c>
      <c r="GJ345" s="2">
        <v>0</v>
      </c>
      <c r="GK345" s="2">
        <v>0</v>
      </c>
      <c r="GL345" s="2">
        <f t="shared" si="350"/>
        <v>0</v>
      </c>
      <c r="GM345" s="2">
        <f t="shared" si="351"/>
        <v>554.79</v>
      </c>
      <c r="GN345" s="2">
        <f t="shared" si="352"/>
        <v>554.79</v>
      </c>
      <c r="GO345" s="2">
        <f t="shared" si="353"/>
        <v>0</v>
      </c>
      <c r="GP345" s="2">
        <f t="shared" si="354"/>
        <v>0</v>
      </c>
      <c r="GQ345" s="2"/>
      <c r="GR345" s="2">
        <v>0</v>
      </c>
      <c r="GS345" s="2">
        <v>3</v>
      </c>
      <c r="GT345" s="2">
        <v>0</v>
      </c>
      <c r="GU345" s="2" t="s">
        <v>3</v>
      </c>
      <c r="GV345" s="2">
        <f t="shared" si="355"/>
        <v>0</v>
      </c>
      <c r="GW345" s="2">
        <v>1</v>
      </c>
      <c r="GX345" s="2">
        <f t="shared" si="356"/>
        <v>0</v>
      </c>
      <c r="GY345" s="2"/>
      <c r="GZ345" s="2"/>
      <c r="HA345" s="2">
        <v>0</v>
      </c>
      <c r="HB345" s="2">
        <v>0</v>
      </c>
      <c r="HC345" s="2">
        <f t="shared" si="357"/>
        <v>0</v>
      </c>
      <c r="HD345" s="2"/>
      <c r="HE345" s="2" t="s">
        <v>3</v>
      </c>
      <c r="HF345" s="2" t="s">
        <v>3</v>
      </c>
      <c r="HG345" s="2"/>
      <c r="HH345" s="2"/>
      <c r="HI345" s="2"/>
      <c r="HJ345" s="2"/>
      <c r="HK345" s="2"/>
      <c r="HL345" s="2"/>
      <c r="HM345" s="2" t="s">
        <v>360</v>
      </c>
      <c r="HN345" s="2" t="s">
        <v>3</v>
      </c>
      <c r="HO345" s="2" t="s">
        <v>3</v>
      </c>
      <c r="HP345" s="2" t="s">
        <v>3</v>
      </c>
      <c r="HQ345" s="2" t="s">
        <v>3</v>
      </c>
      <c r="HR345" s="2"/>
      <c r="HS345" s="2">
        <v>0</v>
      </c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>
        <v>0</v>
      </c>
      <c r="IL345" s="2"/>
      <c r="IM345" s="2"/>
      <c r="IN345" s="2"/>
      <c r="IO345" s="2"/>
      <c r="IP345" s="2"/>
      <c r="IQ345" s="2"/>
      <c r="IR345" s="2"/>
      <c r="IS345" s="2"/>
      <c r="IT345" s="2"/>
      <c r="IU345" s="2"/>
    </row>
    <row r="346" spans="1:255" x14ac:dyDescent="0.25">
      <c r="A346" s="3">
        <v>18</v>
      </c>
      <c r="B346" s="3">
        <v>1</v>
      </c>
      <c r="C346" s="3">
        <v>679</v>
      </c>
      <c r="E346" s="3" t="s">
        <v>536</v>
      </c>
      <c r="F346" s="3" t="s">
        <v>537</v>
      </c>
      <c r="G346" s="3" t="s">
        <v>538</v>
      </c>
      <c r="H346" s="3" t="s">
        <v>35</v>
      </c>
      <c r="I346" s="3">
        <f>I342*J346</f>
        <v>1</v>
      </c>
      <c r="J346" s="3">
        <v>1</v>
      </c>
      <c r="K346" s="3">
        <v>1</v>
      </c>
      <c r="O346" s="3">
        <f t="shared" si="333"/>
        <v>5681.05</v>
      </c>
      <c r="P346" s="3">
        <f t="shared" si="334"/>
        <v>5681.05</v>
      </c>
      <c r="Q346" s="3">
        <f>(ROUND((ROUND(((ET346)*AV346*I346),2)*BB346),2)+ROUND((ROUND(((AE346-(EU346))*AV346*I346),2)*BS346),2))</f>
        <v>0</v>
      </c>
      <c r="R346" s="3">
        <f>(ROUND((ROUND(((EU346)*AV346*I346),2)*BS346),2)+ROUND((ROUND(((AE346-(EU346))*AV346*I346),2)*BS346),2))</f>
        <v>0</v>
      </c>
      <c r="S346" s="3">
        <f t="shared" si="335"/>
        <v>0</v>
      </c>
      <c r="T346" s="3">
        <f t="shared" si="336"/>
        <v>0</v>
      </c>
      <c r="U346" s="3">
        <f t="shared" si="337"/>
        <v>0</v>
      </c>
      <c r="V346" s="3">
        <f t="shared" si="338"/>
        <v>0</v>
      </c>
      <c r="W346" s="3">
        <f t="shared" si="339"/>
        <v>0</v>
      </c>
      <c r="X346" s="3">
        <f>(ROUND((((S346+ROUND((ROUND(((EU346)*AV346*I346),2)*BS346),2))*AT346)/100),2)+ROUND(((ROUND((ROUND(((AE346-(EU346))*AV346*I346),2)*BS346),2)*AT346)/100),2))</f>
        <v>0</v>
      </c>
      <c r="Y346" s="3">
        <f>(ROUND((((S346+ROUND((ROUND(((EU346)*AV346*I346),2)*BS346),2))*AU346)/100),2)+ROUND(((ROUND((ROUND(((AE346-(EU346))*AV346*I346),2)*BS346),2)*AU346)/100),2))</f>
        <v>0</v>
      </c>
      <c r="AA346" s="3">
        <v>86551703</v>
      </c>
      <c r="AB346" s="3">
        <f t="shared" si="340"/>
        <v>554.79</v>
      </c>
      <c r="AC346" s="3">
        <f>ROUND((ES346),6)</f>
        <v>554.79</v>
      </c>
      <c r="AD346" s="3">
        <f>ROUND((((ET346)-(EU346))+AE346),6)</f>
        <v>0</v>
      </c>
      <c r="AE346" s="3">
        <f t="shared" si="360"/>
        <v>0</v>
      </c>
      <c r="AF346" s="3">
        <f t="shared" si="360"/>
        <v>0</v>
      </c>
      <c r="AG346" s="3">
        <f t="shared" si="341"/>
        <v>0</v>
      </c>
      <c r="AH346" s="3">
        <f t="shared" si="361"/>
        <v>0</v>
      </c>
      <c r="AI346" s="3">
        <f t="shared" si="361"/>
        <v>0</v>
      </c>
      <c r="AJ346" s="3">
        <f t="shared" si="342"/>
        <v>0</v>
      </c>
      <c r="AK346" s="3">
        <v>554.79</v>
      </c>
      <c r="AL346" s="3">
        <v>554.79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109</v>
      </c>
      <c r="AU346" s="3">
        <v>61</v>
      </c>
      <c r="AV346" s="3">
        <v>1</v>
      </c>
      <c r="AW346" s="3">
        <v>1</v>
      </c>
      <c r="AZ346" s="3">
        <v>1</v>
      </c>
      <c r="BA346" s="3">
        <v>1</v>
      </c>
      <c r="BB346" s="3">
        <v>1</v>
      </c>
      <c r="BC346" s="3">
        <v>10.24</v>
      </c>
      <c r="BD346" s="3" t="s">
        <v>3</v>
      </c>
      <c r="BE346" s="3" t="s">
        <v>3</v>
      </c>
      <c r="BF346" s="3" t="s">
        <v>3</v>
      </c>
      <c r="BG346" s="3" t="s">
        <v>3</v>
      </c>
      <c r="BH346" s="3">
        <v>3</v>
      </c>
      <c r="BI346" s="3">
        <v>1</v>
      </c>
      <c r="BJ346" s="3" t="s">
        <v>539</v>
      </c>
      <c r="BM346" s="3">
        <v>21</v>
      </c>
      <c r="BN346" s="3">
        <v>0</v>
      </c>
      <c r="BO346" s="3" t="s">
        <v>537</v>
      </c>
      <c r="BP346" s="3">
        <v>1</v>
      </c>
      <c r="BQ346" s="3">
        <v>30</v>
      </c>
      <c r="BR346" s="3">
        <v>0</v>
      </c>
      <c r="BS346" s="3">
        <v>1</v>
      </c>
      <c r="BT346" s="3">
        <v>1</v>
      </c>
      <c r="BU346" s="3">
        <v>1</v>
      </c>
      <c r="BV346" s="3">
        <v>1</v>
      </c>
      <c r="BW346" s="3">
        <v>1</v>
      </c>
      <c r="BX346" s="3">
        <v>1</v>
      </c>
      <c r="BY346" s="3" t="s">
        <v>3</v>
      </c>
      <c r="BZ346" s="3">
        <v>109</v>
      </c>
      <c r="CA346" s="3">
        <v>61</v>
      </c>
      <c r="CB346" s="3" t="s">
        <v>3</v>
      </c>
      <c r="CE346" s="3">
        <v>1566</v>
      </c>
      <c r="CF346" s="3">
        <v>0</v>
      </c>
      <c r="CG346" s="3">
        <v>0</v>
      </c>
      <c r="CM346" s="3">
        <v>0</v>
      </c>
      <c r="CN346" s="3" t="s">
        <v>966</v>
      </c>
      <c r="CO346" s="3">
        <v>0</v>
      </c>
      <c r="CP346" s="3">
        <f t="shared" si="343"/>
        <v>5681.05</v>
      </c>
      <c r="CQ346" s="3">
        <f t="shared" si="344"/>
        <v>5681.05</v>
      </c>
      <c r="CR346" s="3">
        <f>(ROUND((ROUND(((ET346)*AV346*1),2)*BB346),2)+ROUND((ROUND(((AE346-(EU346))*AV346*1),2)*BS346),2))</f>
        <v>0</v>
      </c>
      <c r="CS346" s="3">
        <f>(ROUND((ROUND(((EU346)*AV346*1),2)*BS346),2)+ROUND((ROUND(((AE346-(EU346))*AV346*1),2)*BS346),2))</f>
        <v>0</v>
      </c>
      <c r="CT346" s="3">
        <f t="shared" si="345"/>
        <v>0</v>
      </c>
      <c r="CU346" s="3">
        <f t="shared" si="346"/>
        <v>0</v>
      </c>
      <c r="CV346" s="3">
        <f t="shared" si="347"/>
        <v>0</v>
      </c>
      <c r="CW346" s="3">
        <f t="shared" si="348"/>
        <v>0</v>
      </c>
      <c r="CX346" s="3">
        <f t="shared" si="349"/>
        <v>0</v>
      </c>
      <c r="CY346" s="3">
        <f>(ROUND((((S346+ROUND((ROUND(((EU346)*AV346*1),2)*BS346),2))*AT346)/100),2)+ROUND(((ROUND((ROUND(((AE346-(EU346))*AV346*1),2)*BS346),2)*AT346)/100),2))</f>
        <v>0</v>
      </c>
      <c r="CZ346" s="3">
        <f>(ROUND((((S346+ROUND((ROUND(((EU346)*AV346*1),2)*BS346),2))*AU346)/100),2)+ROUND(((ROUND((ROUND(((AE346-(EU346))*AV346*1),2)*BS346),2)*AU346)/100),2))</f>
        <v>0</v>
      </c>
      <c r="DC346" s="3" t="s">
        <v>3</v>
      </c>
      <c r="DD346" s="3" t="s">
        <v>3</v>
      </c>
      <c r="DE346" s="3" t="s">
        <v>3</v>
      </c>
      <c r="DF346" s="3" t="s">
        <v>3</v>
      </c>
      <c r="DG346" s="3" t="s">
        <v>3</v>
      </c>
      <c r="DH346" s="3" t="s">
        <v>3</v>
      </c>
      <c r="DI346" s="3" t="s">
        <v>3</v>
      </c>
      <c r="DJ346" s="3" t="s">
        <v>3</v>
      </c>
      <c r="DK346" s="3" t="s">
        <v>3</v>
      </c>
      <c r="DL346" s="3" t="s">
        <v>3</v>
      </c>
      <c r="DM346" s="3" t="s">
        <v>3</v>
      </c>
      <c r="DN346" s="3">
        <v>0</v>
      </c>
      <c r="DO346" s="3">
        <v>0</v>
      </c>
      <c r="DP346" s="3">
        <v>1</v>
      </c>
      <c r="DQ346" s="3">
        <v>1</v>
      </c>
      <c r="DU346" s="3">
        <v>1010</v>
      </c>
      <c r="DV346" s="3" t="s">
        <v>35</v>
      </c>
      <c r="DW346" s="3" t="s">
        <v>35</v>
      </c>
      <c r="DX346" s="3">
        <v>1</v>
      </c>
      <c r="DZ346" s="3" t="s">
        <v>3</v>
      </c>
      <c r="EA346" s="3" t="s">
        <v>3</v>
      </c>
      <c r="EB346" s="3" t="s">
        <v>3</v>
      </c>
      <c r="EC346" s="3" t="s">
        <v>3</v>
      </c>
      <c r="EE346" s="3">
        <v>85635393</v>
      </c>
      <c r="EF346" s="3">
        <v>30</v>
      </c>
      <c r="EG346" s="3" t="s">
        <v>28</v>
      </c>
      <c r="EH346" s="3">
        <v>0</v>
      </c>
      <c r="EI346" s="3" t="s">
        <v>3</v>
      </c>
      <c r="EJ346" s="3">
        <v>1</v>
      </c>
      <c r="EK346" s="3">
        <v>21</v>
      </c>
      <c r="EL346" s="3" t="s">
        <v>437</v>
      </c>
      <c r="EM346" s="3" t="s">
        <v>438</v>
      </c>
      <c r="EO346" s="3" t="s">
        <v>368</v>
      </c>
      <c r="EQ346" s="3">
        <v>0</v>
      </c>
      <c r="ER346" s="3">
        <v>554.79</v>
      </c>
      <c r="ES346" s="3">
        <v>554.79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FQ346" s="3">
        <v>0</v>
      </c>
      <c r="FR346" s="3">
        <v>0</v>
      </c>
      <c r="FS346" s="3">
        <v>0</v>
      </c>
      <c r="FX346" s="3">
        <v>109</v>
      </c>
      <c r="FY346" s="3">
        <v>61</v>
      </c>
      <c r="GA346" s="3" t="s">
        <v>3</v>
      </c>
      <c r="GD346" s="3">
        <v>1</v>
      </c>
      <c r="GF346" s="3">
        <v>441517876</v>
      </c>
      <c r="GG346" s="3">
        <v>2</v>
      </c>
      <c r="GH346" s="3">
        <v>1</v>
      </c>
      <c r="GI346" s="3">
        <v>2</v>
      </c>
      <c r="GJ346" s="3">
        <v>0</v>
      </c>
      <c r="GK346" s="3">
        <v>0</v>
      </c>
      <c r="GL346" s="3">
        <f t="shared" si="350"/>
        <v>0</v>
      </c>
      <c r="GM346" s="3">
        <f t="shared" si="351"/>
        <v>5681.05</v>
      </c>
      <c r="GN346" s="3">
        <f t="shared" si="352"/>
        <v>5681.05</v>
      </c>
      <c r="GO346" s="3">
        <f t="shared" si="353"/>
        <v>0</v>
      </c>
      <c r="GP346" s="3">
        <f t="shared" si="354"/>
        <v>0</v>
      </c>
      <c r="GR346" s="3">
        <v>0</v>
      </c>
      <c r="GS346" s="3">
        <v>3</v>
      </c>
      <c r="GT346" s="3">
        <v>0</v>
      </c>
      <c r="GU346" s="3" t="s">
        <v>3</v>
      </c>
      <c r="GV346" s="3">
        <f t="shared" si="355"/>
        <v>0</v>
      </c>
      <c r="GW346" s="3">
        <v>1</v>
      </c>
      <c r="GX346" s="3">
        <f t="shared" si="356"/>
        <v>0</v>
      </c>
      <c r="HA346" s="3">
        <v>0</v>
      </c>
      <c r="HB346" s="3">
        <v>0</v>
      </c>
      <c r="HC346" s="3">
        <f t="shared" si="357"/>
        <v>0</v>
      </c>
      <c r="HE346" s="3" t="s">
        <v>3</v>
      </c>
      <c r="HF346" s="3" t="s">
        <v>3</v>
      </c>
      <c r="HM346" s="3" t="s">
        <v>360</v>
      </c>
      <c r="HN346" s="3" t="s">
        <v>3</v>
      </c>
      <c r="HO346" s="3" t="s">
        <v>3</v>
      </c>
      <c r="HP346" s="3" t="s">
        <v>3</v>
      </c>
      <c r="HQ346" s="3" t="s">
        <v>3</v>
      </c>
      <c r="HS346" s="3">
        <v>0</v>
      </c>
      <c r="IK346" s="3">
        <v>0</v>
      </c>
    </row>
    <row r="347" spans="1:255" x14ac:dyDescent="0.25">
      <c r="A347" s="2">
        <v>17</v>
      </c>
      <c r="B347" s="2">
        <v>1</v>
      </c>
      <c r="C347" s="2">
        <f>ROW(SmtRes!A685)</f>
        <v>685</v>
      </c>
      <c r="D347" s="2">
        <f>ROW(EtalonRes!A531)</f>
        <v>531</v>
      </c>
      <c r="E347" s="2" t="s">
        <v>540</v>
      </c>
      <c r="F347" s="2" t="s">
        <v>541</v>
      </c>
      <c r="G347" s="2" t="s">
        <v>542</v>
      </c>
      <c r="H347" s="2" t="s">
        <v>435</v>
      </c>
      <c r="I347" s="2">
        <f>ROUND((2500+425+305+160+130+75)/100,9)</f>
        <v>35.950000000000003</v>
      </c>
      <c r="J347" s="2">
        <v>0</v>
      </c>
      <c r="K347" s="2">
        <f>ROUND((2500+425+305+160+130+75)/100,9)</f>
        <v>35.950000000000003</v>
      </c>
      <c r="L347" s="2"/>
      <c r="M347" s="2"/>
      <c r="N347" s="2"/>
      <c r="O347" s="2">
        <f t="shared" si="333"/>
        <v>4371.87</v>
      </c>
      <c r="P347" s="2">
        <f t="shared" si="334"/>
        <v>324.99</v>
      </c>
      <c r="Q347" s="2">
        <f>(ROUND((ROUND(((((ET347*1.25)*1.2))*AV347*I347),2)*BB347),2)+ROUND((ROUND(((AE347-(((EU347*1.25)*1.2)))*AV347*I347),2)*BS347),2))</f>
        <v>0</v>
      </c>
      <c r="R347" s="2">
        <f>(ROUND((ROUND(((((EU347*1.25)*1.2))*AV347*I347),2)*BS347),2)+ROUND((ROUND(((AE347-(((EU347*1.25)*1.2)))*AV347*I347),2)*BS347),2))</f>
        <v>0</v>
      </c>
      <c r="S347" s="2">
        <f t="shared" si="335"/>
        <v>4046.88</v>
      </c>
      <c r="T347" s="2">
        <f t="shared" si="336"/>
        <v>0</v>
      </c>
      <c r="U347" s="2">
        <f t="shared" si="337"/>
        <v>265.20403436999993</v>
      </c>
      <c r="V347" s="2">
        <f t="shared" si="338"/>
        <v>0</v>
      </c>
      <c r="W347" s="2">
        <f t="shared" si="339"/>
        <v>0</v>
      </c>
      <c r="X347" s="2">
        <f>(ROUND((((S347+ROUND((ROUND(((((EU347*1.25)*1.2))*AV347*I347),2)*BS347),2))*AT347)/100),2)+ROUND(((ROUND((ROUND(((AE347-(((EU347*1.25)*1.2)))*AV347*I347),2)*BS347),2)*AT347)/100),2))</f>
        <v>4411.1000000000004</v>
      </c>
      <c r="Y347" s="2">
        <f>(ROUND((((S347+ROUND((ROUND(((((EU347*1.25)*1.2))*AV347*I347),2)*BS347),2))*AU347)/100),2)+ROUND(((ROUND((ROUND(((AE347-(((EU347*1.25)*1.2)))*AV347*I347),2)*BS347),2)*AU347)/100),2))</f>
        <v>2468.6</v>
      </c>
      <c r="Z347" s="2"/>
      <c r="AA347" s="2">
        <v>86551701</v>
      </c>
      <c r="AB347" s="2">
        <f t="shared" si="340"/>
        <v>114.541</v>
      </c>
      <c r="AC347" s="2">
        <f>ROUND((((ES347*1)*1)),6)</f>
        <v>9.0399999999999991</v>
      </c>
      <c r="AD347" s="2">
        <f>ROUND((((((ET347*1.25)*1.2))-(((EU347*1.25)*1.2)))+AE347),6)</f>
        <v>0</v>
      </c>
      <c r="AE347" s="2">
        <f>ROUND((((EU347*1.25)*1.2)),6)</f>
        <v>0</v>
      </c>
      <c r="AF347" s="2">
        <f>ROUND((((EV347*1.15)*1.2)),6)</f>
        <v>105.501</v>
      </c>
      <c r="AG347" s="2">
        <f t="shared" si="341"/>
        <v>0</v>
      </c>
      <c r="AH347" s="2">
        <f>(((EW347*1.15)*1.2))</f>
        <v>6.9137999999999984</v>
      </c>
      <c r="AI347" s="2">
        <f>(((EX347*1.25)*1.2))</f>
        <v>0</v>
      </c>
      <c r="AJ347" s="2">
        <f t="shared" si="342"/>
        <v>0</v>
      </c>
      <c r="AK347" s="2">
        <v>85.49</v>
      </c>
      <c r="AL347" s="2">
        <v>9.0399999999999991</v>
      </c>
      <c r="AM347" s="2">
        <v>0</v>
      </c>
      <c r="AN347" s="2">
        <v>0</v>
      </c>
      <c r="AO347" s="2">
        <v>76.45</v>
      </c>
      <c r="AP347" s="2">
        <v>0</v>
      </c>
      <c r="AQ347" s="2">
        <v>5.01</v>
      </c>
      <c r="AR347" s="2">
        <v>0</v>
      </c>
      <c r="AS347" s="2">
        <v>0</v>
      </c>
      <c r="AT347" s="2">
        <v>109</v>
      </c>
      <c r="AU347" s="2">
        <v>61</v>
      </c>
      <c r="AV347" s="2">
        <v>1.0669999999999999</v>
      </c>
      <c r="AW347" s="2">
        <v>1</v>
      </c>
      <c r="AX347" s="2"/>
      <c r="AY347" s="2"/>
      <c r="AZ347" s="2">
        <v>1</v>
      </c>
      <c r="BA347" s="2">
        <v>1</v>
      </c>
      <c r="BB347" s="2">
        <v>1</v>
      </c>
      <c r="BC347" s="2">
        <v>1</v>
      </c>
      <c r="BD347" s="2" t="s">
        <v>3</v>
      </c>
      <c r="BE347" s="2" t="s">
        <v>3</v>
      </c>
      <c r="BF347" s="2" t="s">
        <v>3</v>
      </c>
      <c r="BG347" s="2" t="s">
        <v>3</v>
      </c>
      <c r="BH347" s="2">
        <v>0</v>
      </c>
      <c r="BI347" s="2">
        <v>1</v>
      </c>
      <c r="BJ347" s="2" t="s">
        <v>543</v>
      </c>
      <c r="BK347" s="2"/>
      <c r="BL347" s="2"/>
      <c r="BM347" s="2">
        <v>21</v>
      </c>
      <c r="BN347" s="2">
        <v>0</v>
      </c>
      <c r="BO347" s="2" t="s">
        <v>541</v>
      </c>
      <c r="BP347" s="2">
        <v>1</v>
      </c>
      <c r="BQ347" s="2">
        <v>30</v>
      </c>
      <c r="BR347" s="2">
        <v>0</v>
      </c>
      <c r="BS347" s="2">
        <v>1</v>
      </c>
      <c r="BT347" s="2">
        <v>1</v>
      </c>
      <c r="BU347" s="2">
        <v>1</v>
      </c>
      <c r="BV347" s="2">
        <v>1</v>
      </c>
      <c r="BW347" s="2">
        <v>1</v>
      </c>
      <c r="BX347" s="2">
        <v>1</v>
      </c>
      <c r="BY347" s="2" t="s">
        <v>3</v>
      </c>
      <c r="BZ347" s="2">
        <v>109</v>
      </c>
      <c r="CA347" s="2">
        <v>61</v>
      </c>
      <c r="CB347" s="2" t="s">
        <v>3</v>
      </c>
      <c r="CC347" s="2"/>
      <c r="CD347" s="2"/>
      <c r="CE347" s="2">
        <v>1566</v>
      </c>
      <c r="CF347" s="2">
        <v>0</v>
      </c>
      <c r="CG347" s="2">
        <v>0</v>
      </c>
      <c r="CH347" s="2"/>
      <c r="CI347" s="2"/>
      <c r="CJ347" s="2"/>
      <c r="CK347" s="2"/>
      <c r="CL347" s="2"/>
      <c r="CM347" s="2">
        <v>0</v>
      </c>
      <c r="CN347" s="2" t="s">
        <v>965</v>
      </c>
      <c r="CO347" s="2">
        <v>0</v>
      </c>
      <c r="CP347" s="2">
        <f t="shared" si="343"/>
        <v>4371.87</v>
      </c>
      <c r="CQ347" s="2">
        <f t="shared" si="344"/>
        <v>9.0399999999999991</v>
      </c>
      <c r="CR347" s="2">
        <f>(ROUND((ROUND(((((ET347*1.25)*1.2))*AV347*1),2)*BB347),2)+ROUND((ROUND(((AE347-(((EU347*1.25)*1.2)))*AV347*1),2)*BS347),2))</f>
        <v>0</v>
      </c>
      <c r="CS347" s="2">
        <f>(ROUND((ROUND(((((EU347*1.25)*1.2))*AV347*1),2)*BS347),2)+ROUND((ROUND(((AE347-(((EU347*1.25)*1.2)))*AV347*1),2)*BS347),2))</f>
        <v>0</v>
      </c>
      <c r="CT347" s="2">
        <f t="shared" si="345"/>
        <v>112.57</v>
      </c>
      <c r="CU347" s="2">
        <f t="shared" si="346"/>
        <v>0</v>
      </c>
      <c r="CV347" s="2">
        <f t="shared" si="347"/>
        <v>7.3770245999999977</v>
      </c>
      <c r="CW347" s="2">
        <f t="shared" si="348"/>
        <v>0</v>
      </c>
      <c r="CX347" s="2">
        <f t="shared" si="349"/>
        <v>0</v>
      </c>
      <c r="CY347" s="2">
        <f>(ROUND((((S347+ROUND((ROUND(((((EU347*1.25)*1.2))*AV347*1),2)*BS347),2))*AT347)/100),2)+ROUND(((ROUND((ROUND(((AE347-(((EU347*1.25)*1.2)))*AV347*1),2)*BS347),2)*AT347)/100),2))</f>
        <v>4411.1000000000004</v>
      </c>
      <c r="CZ347" s="2">
        <f>(ROUND((((S347+ROUND((ROUND(((((EU347*1.25)*1.2))*AV347*1),2)*BS347),2))*AU347)/100),2)+ROUND(((ROUND((ROUND(((AE347-(((EU347*1.25)*1.2)))*AV347*1),2)*BS347),2)*AU347)/100),2))</f>
        <v>2468.6</v>
      </c>
      <c r="DA347" s="2"/>
      <c r="DB347" s="2">
        <v>121</v>
      </c>
      <c r="DC347" s="2" t="s">
        <v>3</v>
      </c>
      <c r="DD347" s="2" t="s">
        <v>360</v>
      </c>
      <c r="DE347" s="2" t="s">
        <v>361</v>
      </c>
      <c r="DF347" s="2" t="s">
        <v>361</v>
      </c>
      <c r="DG347" s="2" t="s">
        <v>362</v>
      </c>
      <c r="DH347" s="2" t="s">
        <v>3</v>
      </c>
      <c r="DI347" s="2" t="s">
        <v>362</v>
      </c>
      <c r="DJ347" s="2" t="s">
        <v>361</v>
      </c>
      <c r="DK347" s="2" t="s">
        <v>3</v>
      </c>
      <c r="DL347" s="2" t="s">
        <v>3</v>
      </c>
      <c r="DM347" s="2" t="s">
        <v>3</v>
      </c>
      <c r="DN347" s="2">
        <v>0</v>
      </c>
      <c r="DO347" s="2">
        <v>0</v>
      </c>
      <c r="DP347" s="2">
        <v>1</v>
      </c>
      <c r="DQ347" s="2">
        <v>1</v>
      </c>
      <c r="DR347" s="2"/>
      <c r="DS347" s="2"/>
      <c r="DT347" s="2"/>
      <c r="DU347" s="2">
        <v>1013</v>
      </c>
      <c r="DV347" s="2" t="s">
        <v>435</v>
      </c>
      <c r="DW347" s="2" t="s">
        <v>435</v>
      </c>
      <c r="DX347" s="2">
        <v>1</v>
      </c>
      <c r="DY347" s="2"/>
      <c r="DZ347" s="2" t="s">
        <v>3</v>
      </c>
      <c r="EA347" s="2" t="s">
        <v>3</v>
      </c>
      <c r="EB347" s="2" t="s">
        <v>3</v>
      </c>
      <c r="EC347" s="2" t="s">
        <v>3</v>
      </c>
      <c r="ED347" s="2"/>
      <c r="EE347" s="2">
        <v>85635393</v>
      </c>
      <c r="EF347" s="2">
        <v>30</v>
      </c>
      <c r="EG347" s="2" t="s">
        <v>28</v>
      </c>
      <c r="EH347" s="2">
        <v>0</v>
      </c>
      <c r="EI347" s="2" t="s">
        <v>3</v>
      </c>
      <c r="EJ347" s="2">
        <v>1</v>
      </c>
      <c r="EK347" s="2">
        <v>21</v>
      </c>
      <c r="EL347" s="2" t="s">
        <v>437</v>
      </c>
      <c r="EM347" s="2" t="s">
        <v>438</v>
      </c>
      <c r="EN347" s="2"/>
      <c r="EO347" s="2" t="s">
        <v>363</v>
      </c>
      <c r="EP347" s="2"/>
      <c r="EQ347" s="2">
        <v>131072</v>
      </c>
      <c r="ER347" s="2">
        <v>85.49</v>
      </c>
      <c r="ES347" s="2">
        <v>9.0399999999999991</v>
      </c>
      <c r="ET347" s="2">
        <v>0</v>
      </c>
      <c r="EU347" s="2">
        <v>0</v>
      </c>
      <c r="EV347" s="2">
        <v>76.45</v>
      </c>
      <c r="EW347" s="2">
        <v>5.01</v>
      </c>
      <c r="EX347" s="2">
        <v>0</v>
      </c>
      <c r="EY347" s="2">
        <v>0</v>
      </c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>
        <v>0</v>
      </c>
      <c r="FR347" s="2">
        <v>0</v>
      </c>
      <c r="FS347" s="2">
        <v>0</v>
      </c>
      <c r="FT347" s="2"/>
      <c r="FU347" s="2"/>
      <c r="FV347" s="2"/>
      <c r="FW347" s="2"/>
      <c r="FX347" s="2">
        <v>109</v>
      </c>
      <c r="FY347" s="2">
        <v>61</v>
      </c>
      <c r="FZ347" s="2"/>
      <c r="GA347" s="2" t="s">
        <v>3</v>
      </c>
      <c r="GB347" s="2"/>
      <c r="GC347" s="2"/>
      <c r="GD347" s="2">
        <v>1</v>
      </c>
      <c r="GE347" s="2"/>
      <c r="GF347" s="2">
        <v>332992495</v>
      </c>
      <c r="GG347" s="2">
        <v>2</v>
      </c>
      <c r="GH347" s="2">
        <v>1</v>
      </c>
      <c r="GI347" s="2">
        <v>2</v>
      </c>
      <c r="GJ347" s="2">
        <v>0</v>
      </c>
      <c r="GK347" s="2">
        <v>0</v>
      </c>
      <c r="GL347" s="2">
        <f t="shared" si="350"/>
        <v>0</v>
      </c>
      <c r="GM347" s="2">
        <f t="shared" si="351"/>
        <v>11251.57</v>
      </c>
      <c r="GN347" s="2">
        <f t="shared" si="352"/>
        <v>11251.57</v>
      </c>
      <c r="GO347" s="2">
        <f t="shared" si="353"/>
        <v>0</v>
      </c>
      <c r="GP347" s="2">
        <f t="shared" si="354"/>
        <v>0</v>
      </c>
      <c r="GQ347" s="2"/>
      <c r="GR347" s="2">
        <v>0</v>
      </c>
      <c r="GS347" s="2">
        <v>3</v>
      </c>
      <c r="GT347" s="2">
        <v>0</v>
      </c>
      <c r="GU347" s="2" t="s">
        <v>3</v>
      </c>
      <c r="GV347" s="2">
        <f t="shared" si="355"/>
        <v>0</v>
      </c>
      <c r="GW347" s="2">
        <v>1</v>
      </c>
      <c r="GX347" s="2">
        <f t="shared" si="356"/>
        <v>0</v>
      </c>
      <c r="GY347" s="2"/>
      <c r="GZ347" s="2"/>
      <c r="HA347" s="2">
        <v>0</v>
      </c>
      <c r="HB347" s="2">
        <v>0</v>
      </c>
      <c r="HC347" s="2">
        <f t="shared" si="357"/>
        <v>0</v>
      </c>
      <c r="HD347" s="2"/>
      <c r="HE347" s="2" t="s">
        <v>3</v>
      </c>
      <c r="HF347" s="2" t="s">
        <v>3</v>
      </c>
      <c r="HG347" s="2"/>
      <c r="HH347" s="2"/>
      <c r="HI347" s="2"/>
      <c r="HJ347" s="2"/>
      <c r="HK347" s="2"/>
      <c r="HL347" s="2"/>
      <c r="HM347" s="2" t="s">
        <v>3</v>
      </c>
      <c r="HN347" s="2" t="s">
        <v>3</v>
      </c>
      <c r="HO347" s="2" t="s">
        <v>3</v>
      </c>
      <c r="HP347" s="2" t="s">
        <v>3</v>
      </c>
      <c r="HQ347" s="2" t="s">
        <v>3</v>
      </c>
      <c r="HR347" s="2"/>
      <c r="HS347" s="2">
        <v>0</v>
      </c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>
        <v>0</v>
      </c>
      <c r="IL347" s="2"/>
      <c r="IM347" s="2"/>
      <c r="IN347" s="2"/>
      <c r="IO347" s="2"/>
      <c r="IP347" s="2"/>
      <c r="IQ347" s="2"/>
      <c r="IR347" s="2"/>
      <c r="IS347" s="2"/>
      <c r="IT347" s="2"/>
      <c r="IU347" s="2"/>
    </row>
    <row r="348" spans="1:255" x14ac:dyDescent="0.25">
      <c r="A348" s="3">
        <v>17</v>
      </c>
      <c r="B348" s="3">
        <v>1</v>
      </c>
      <c r="C348" s="3">
        <f>ROW(SmtRes!A690)</f>
        <v>690</v>
      </c>
      <c r="D348" s="3">
        <f>ROW(EtalonRes!A536)</f>
        <v>536</v>
      </c>
      <c r="E348" s="3" t="s">
        <v>540</v>
      </c>
      <c r="F348" s="3" t="s">
        <v>541</v>
      </c>
      <c r="G348" s="3" t="s">
        <v>542</v>
      </c>
      <c r="H348" s="3" t="s">
        <v>435</v>
      </c>
      <c r="I348" s="3">
        <f>ROUND((2500+425+305+160+130+75)/100,9)</f>
        <v>35.950000000000003</v>
      </c>
      <c r="J348" s="3">
        <v>0</v>
      </c>
      <c r="K348" s="3">
        <f>ROUND((2500+425+305+160+130+75)/100,9)</f>
        <v>35.950000000000003</v>
      </c>
      <c r="O348" s="3">
        <f t="shared" si="333"/>
        <v>230401.12</v>
      </c>
      <c r="P348" s="3">
        <f t="shared" si="334"/>
        <v>2359.4299999999998</v>
      </c>
      <c r="Q348" s="3">
        <f>(ROUND((ROUND(((((ET348*1.25)*1.2))*AV348*I348),2)*BB348),2)+ROUND((ROUND(((AE348-(((EU348*1.25)*1.2)))*AV348*I348),2)*BS348),2))</f>
        <v>0</v>
      </c>
      <c r="R348" s="3">
        <f>(ROUND((ROUND(((((EU348*1.25)*1.2))*AV348*I348),2)*BS348),2)+ROUND((ROUND(((AE348-(((EU348*1.25)*1.2)))*AV348*I348),2)*BS348),2))</f>
        <v>0</v>
      </c>
      <c r="S348" s="3">
        <f t="shared" si="335"/>
        <v>228041.69</v>
      </c>
      <c r="T348" s="3">
        <f t="shared" si="336"/>
        <v>0</v>
      </c>
      <c r="U348" s="3">
        <f t="shared" si="337"/>
        <v>265.20403436999993</v>
      </c>
      <c r="V348" s="3">
        <f t="shared" si="338"/>
        <v>0</v>
      </c>
      <c r="W348" s="3">
        <f t="shared" si="339"/>
        <v>0</v>
      </c>
      <c r="X348" s="3">
        <f>(ROUND((((S348+ROUND((ROUND(((((EU348*1.25)*1.2))*AV348*I348),2)*BS348),2))*AT348)/100),2)+ROUND(((ROUND((ROUND(((AE348-(((EU348*1.25)*1.2)))*AV348*I348),2)*BS348),2)*AT348)/100),2))</f>
        <v>248565.44</v>
      </c>
      <c r="Y348" s="3">
        <f>(ROUND((((S348+ROUND((ROUND(((((EU348*1.25)*1.2))*AV348*I348),2)*BS348),2))*AU348)/100),2)+ROUND(((ROUND((ROUND(((AE348-(((EU348*1.25)*1.2)))*AV348*I348),2)*BS348),2)*AU348)/100),2))</f>
        <v>139105.43</v>
      </c>
      <c r="AA348" s="3">
        <v>86551703</v>
      </c>
      <c r="AB348" s="3">
        <f t="shared" si="340"/>
        <v>114.541</v>
      </c>
      <c r="AC348" s="3">
        <f>ROUND((((ES348*1)*1)),6)</f>
        <v>9.0399999999999991</v>
      </c>
      <c r="AD348" s="3">
        <f>ROUND((((((ET348*1.25)*1.2))-(((EU348*1.25)*1.2)))+AE348),6)</f>
        <v>0</v>
      </c>
      <c r="AE348" s="3">
        <f>ROUND((((EU348*1.25)*1.2)),6)</f>
        <v>0</v>
      </c>
      <c r="AF348" s="3">
        <f>ROUND((((EV348*1.15)*1.2)),6)</f>
        <v>105.501</v>
      </c>
      <c r="AG348" s="3">
        <f t="shared" si="341"/>
        <v>0</v>
      </c>
      <c r="AH348" s="3">
        <f>(((EW348*1.15)*1.2))</f>
        <v>6.9137999999999984</v>
      </c>
      <c r="AI348" s="3">
        <f>(((EX348*1.25)*1.2))</f>
        <v>0</v>
      </c>
      <c r="AJ348" s="3">
        <f t="shared" si="342"/>
        <v>0</v>
      </c>
      <c r="AK348" s="3">
        <v>85.49</v>
      </c>
      <c r="AL348" s="3">
        <v>9.0399999999999991</v>
      </c>
      <c r="AM348" s="3">
        <v>0</v>
      </c>
      <c r="AN348" s="3">
        <v>0</v>
      </c>
      <c r="AO348" s="3">
        <v>76.45</v>
      </c>
      <c r="AP348" s="3">
        <v>0</v>
      </c>
      <c r="AQ348" s="3">
        <v>5.01</v>
      </c>
      <c r="AR348" s="3">
        <v>0</v>
      </c>
      <c r="AS348" s="3">
        <v>0</v>
      </c>
      <c r="AT348" s="3">
        <v>109</v>
      </c>
      <c r="AU348" s="3">
        <v>61</v>
      </c>
      <c r="AV348" s="3">
        <v>1.0669999999999999</v>
      </c>
      <c r="AW348" s="3">
        <v>1</v>
      </c>
      <c r="AZ348" s="3">
        <v>1</v>
      </c>
      <c r="BA348" s="3">
        <v>56.35</v>
      </c>
      <c r="BB348" s="3">
        <v>1</v>
      </c>
      <c r="BC348" s="3">
        <v>7.26</v>
      </c>
      <c r="BD348" s="3" t="s">
        <v>3</v>
      </c>
      <c r="BE348" s="3" t="s">
        <v>3</v>
      </c>
      <c r="BF348" s="3" t="s">
        <v>3</v>
      </c>
      <c r="BG348" s="3" t="s">
        <v>3</v>
      </c>
      <c r="BH348" s="3">
        <v>0</v>
      </c>
      <c r="BI348" s="3">
        <v>1</v>
      </c>
      <c r="BJ348" s="3" t="s">
        <v>543</v>
      </c>
      <c r="BM348" s="3">
        <v>21</v>
      </c>
      <c r="BN348" s="3">
        <v>0</v>
      </c>
      <c r="BO348" s="3" t="s">
        <v>541</v>
      </c>
      <c r="BP348" s="3">
        <v>1</v>
      </c>
      <c r="BQ348" s="3">
        <v>30</v>
      </c>
      <c r="BR348" s="3">
        <v>0</v>
      </c>
      <c r="BS348" s="3">
        <v>56.35</v>
      </c>
      <c r="BT348" s="3">
        <v>1</v>
      </c>
      <c r="BU348" s="3">
        <v>1</v>
      </c>
      <c r="BV348" s="3">
        <v>1</v>
      </c>
      <c r="BW348" s="3">
        <v>1</v>
      </c>
      <c r="BX348" s="3">
        <v>1</v>
      </c>
      <c r="BY348" s="3" t="s">
        <v>3</v>
      </c>
      <c r="BZ348" s="3">
        <v>109</v>
      </c>
      <c r="CA348" s="3">
        <v>61</v>
      </c>
      <c r="CB348" s="3" t="s">
        <v>3</v>
      </c>
      <c r="CE348" s="3">
        <v>1566</v>
      </c>
      <c r="CF348" s="3">
        <v>0</v>
      </c>
      <c r="CG348" s="3">
        <v>0</v>
      </c>
      <c r="CM348" s="3">
        <v>0</v>
      </c>
      <c r="CN348" s="3" t="s">
        <v>965</v>
      </c>
      <c r="CO348" s="3">
        <v>0</v>
      </c>
      <c r="CP348" s="3">
        <f t="shared" si="343"/>
        <v>230401.12</v>
      </c>
      <c r="CQ348" s="3">
        <f t="shared" si="344"/>
        <v>65.63</v>
      </c>
      <c r="CR348" s="3">
        <f>(ROUND((ROUND(((((ET348*1.25)*1.2))*AV348*1),2)*BB348),2)+ROUND((ROUND(((AE348-(((EU348*1.25)*1.2)))*AV348*1),2)*BS348),2))</f>
        <v>0</v>
      </c>
      <c r="CS348" s="3">
        <f>(ROUND((ROUND(((((EU348*1.25)*1.2))*AV348*1),2)*BS348),2)+ROUND((ROUND(((AE348-(((EU348*1.25)*1.2)))*AV348*1),2)*BS348),2))</f>
        <v>0</v>
      </c>
      <c r="CT348" s="3">
        <f t="shared" si="345"/>
        <v>6343.32</v>
      </c>
      <c r="CU348" s="3">
        <f t="shared" si="346"/>
        <v>0</v>
      </c>
      <c r="CV348" s="3">
        <f t="shared" si="347"/>
        <v>7.3770245999999977</v>
      </c>
      <c r="CW348" s="3">
        <f t="shared" si="348"/>
        <v>0</v>
      </c>
      <c r="CX348" s="3">
        <f t="shared" si="349"/>
        <v>0</v>
      </c>
      <c r="CY348" s="3">
        <f>(ROUND((((S348+ROUND((ROUND(((((EU348*1.25)*1.2))*AV348*1),2)*BS348),2))*AT348)/100),2)+ROUND(((ROUND((ROUND(((AE348-(((EU348*1.25)*1.2)))*AV348*1),2)*BS348),2)*AT348)/100),2))</f>
        <v>248565.44</v>
      </c>
      <c r="CZ348" s="3">
        <f>(ROUND((((S348+ROUND((ROUND(((((EU348*1.25)*1.2))*AV348*1),2)*BS348),2))*AU348)/100),2)+ROUND(((ROUND((ROUND(((AE348-(((EU348*1.25)*1.2)))*AV348*1),2)*BS348),2)*AU348)/100),2))</f>
        <v>139105.43</v>
      </c>
      <c r="DB348" s="3">
        <v>123</v>
      </c>
      <c r="DC348" s="3" t="s">
        <v>3</v>
      </c>
      <c r="DD348" s="3" t="s">
        <v>360</v>
      </c>
      <c r="DE348" s="3" t="s">
        <v>361</v>
      </c>
      <c r="DF348" s="3" t="s">
        <v>361</v>
      </c>
      <c r="DG348" s="3" t="s">
        <v>362</v>
      </c>
      <c r="DH348" s="3" t="s">
        <v>3</v>
      </c>
      <c r="DI348" s="3" t="s">
        <v>362</v>
      </c>
      <c r="DJ348" s="3" t="s">
        <v>361</v>
      </c>
      <c r="DK348" s="3" t="s">
        <v>3</v>
      </c>
      <c r="DL348" s="3" t="s">
        <v>3</v>
      </c>
      <c r="DM348" s="3" t="s">
        <v>3</v>
      </c>
      <c r="DN348" s="3">
        <v>0</v>
      </c>
      <c r="DO348" s="3">
        <v>0</v>
      </c>
      <c r="DP348" s="3">
        <v>1</v>
      </c>
      <c r="DQ348" s="3">
        <v>1</v>
      </c>
      <c r="DU348" s="3">
        <v>1013</v>
      </c>
      <c r="DV348" s="3" t="s">
        <v>435</v>
      </c>
      <c r="DW348" s="3" t="s">
        <v>435</v>
      </c>
      <c r="DX348" s="3">
        <v>1</v>
      </c>
      <c r="DZ348" s="3" t="s">
        <v>3</v>
      </c>
      <c r="EA348" s="3" t="s">
        <v>3</v>
      </c>
      <c r="EB348" s="3" t="s">
        <v>3</v>
      </c>
      <c r="EC348" s="3" t="s">
        <v>3</v>
      </c>
      <c r="EE348" s="3">
        <v>85635393</v>
      </c>
      <c r="EF348" s="3">
        <v>30</v>
      </c>
      <c r="EG348" s="3" t="s">
        <v>28</v>
      </c>
      <c r="EH348" s="3">
        <v>0</v>
      </c>
      <c r="EI348" s="3" t="s">
        <v>3</v>
      </c>
      <c r="EJ348" s="3">
        <v>1</v>
      </c>
      <c r="EK348" s="3">
        <v>21</v>
      </c>
      <c r="EL348" s="3" t="s">
        <v>437</v>
      </c>
      <c r="EM348" s="3" t="s">
        <v>438</v>
      </c>
      <c r="EO348" s="3" t="s">
        <v>363</v>
      </c>
      <c r="EQ348" s="3">
        <v>131072</v>
      </c>
      <c r="ER348" s="3">
        <v>85.49</v>
      </c>
      <c r="ES348" s="3">
        <v>9.0399999999999991</v>
      </c>
      <c r="ET348" s="3">
        <v>0</v>
      </c>
      <c r="EU348" s="3">
        <v>0</v>
      </c>
      <c r="EV348" s="3">
        <v>76.45</v>
      </c>
      <c r="EW348" s="3">
        <v>5.01</v>
      </c>
      <c r="EX348" s="3">
        <v>0</v>
      </c>
      <c r="EY348" s="3">
        <v>0</v>
      </c>
      <c r="FQ348" s="3">
        <v>0</v>
      </c>
      <c r="FR348" s="3">
        <v>0</v>
      </c>
      <c r="FS348" s="3">
        <v>0</v>
      </c>
      <c r="FX348" s="3">
        <v>109</v>
      </c>
      <c r="FY348" s="3">
        <v>61</v>
      </c>
      <c r="GA348" s="3" t="s">
        <v>3</v>
      </c>
      <c r="GD348" s="3">
        <v>1</v>
      </c>
      <c r="GF348" s="3">
        <v>332992495</v>
      </c>
      <c r="GG348" s="3">
        <v>2</v>
      </c>
      <c r="GH348" s="3">
        <v>1</v>
      </c>
      <c r="GI348" s="3">
        <v>2</v>
      </c>
      <c r="GJ348" s="3">
        <v>0</v>
      </c>
      <c r="GK348" s="3">
        <v>0</v>
      </c>
      <c r="GL348" s="3">
        <f t="shared" si="350"/>
        <v>0</v>
      </c>
      <c r="GM348" s="3">
        <f t="shared" si="351"/>
        <v>618071.99</v>
      </c>
      <c r="GN348" s="3">
        <f t="shared" si="352"/>
        <v>618071.99</v>
      </c>
      <c r="GO348" s="3">
        <f t="shared" si="353"/>
        <v>0</v>
      </c>
      <c r="GP348" s="3">
        <f t="shared" si="354"/>
        <v>0</v>
      </c>
      <c r="GR348" s="3">
        <v>0</v>
      </c>
      <c r="GS348" s="3">
        <v>3</v>
      </c>
      <c r="GT348" s="3">
        <v>0</v>
      </c>
      <c r="GU348" s="3" t="s">
        <v>3</v>
      </c>
      <c r="GV348" s="3">
        <f t="shared" si="355"/>
        <v>0</v>
      </c>
      <c r="GW348" s="3">
        <v>1</v>
      </c>
      <c r="GX348" s="3">
        <f t="shared" si="356"/>
        <v>0</v>
      </c>
      <c r="HA348" s="3">
        <v>0</v>
      </c>
      <c r="HB348" s="3">
        <v>0</v>
      </c>
      <c r="HC348" s="3">
        <f t="shared" si="357"/>
        <v>0</v>
      </c>
      <c r="HE348" s="3" t="s">
        <v>3</v>
      </c>
      <c r="HF348" s="3" t="s">
        <v>3</v>
      </c>
      <c r="HM348" s="3" t="s">
        <v>3</v>
      </c>
      <c r="HN348" s="3" t="s">
        <v>3</v>
      </c>
      <c r="HO348" s="3" t="s">
        <v>3</v>
      </c>
      <c r="HP348" s="3" t="s">
        <v>3</v>
      </c>
      <c r="HQ348" s="3" t="s">
        <v>3</v>
      </c>
      <c r="HS348" s="3">
        <v>0</v>
      </c>
      <c r="IK348" s="3">
        <v>0</v>
      </c>
    </row>
    <row r="349" spans="1:255" x14ac:dyDescent="0.25">
      <c r="A349" s="2">
        <v>17</v>
      </c>
      <c r="B349" s="2">
        <v>1</v>
      </c>
      <c r="C349" s="2">
        <f>ROW(SmtRes!A695)</f>
        <v>695</v>
      </c>
      <c r="D349" s="2">
        <f>ROW(EtalonRes!A541)</f>
        <v>541</v>
      </c>
      <c r="E349" s="2" t="s">
        <v>544</v>
      </c>
      <c r="F349" s="2" t="s">
        <v>545</v>
      </c>
      <c r="G349" s="2" t="s">
        <v>546</v>
      </c>
      <c r="H349" s="2" t="s">
        <v>435</v>
      </c>
      <c r="I349" s="2">
        <f>ROUND((175+10)/100,9)</f>
        <v>1.85</v>
      </c>
      <c r="J349" s="2">
        <v>0</v>
      </c>
      <c r="K349" s="2">
        <f>ROUND((175+10)/100,9)</f>
        <v>1.85</v>
      </c>
      <c r="L349" s="2"/>
      <c r="M349" s="2"/>
      <c r="N349" s="2"/>
      <c r="O349" s="2">
        <f t="shared" si="333"/>
        <v>261.60000000000002</v>
      </c>
      <c r="P349" s="2">
        <f t="shared" si="334"/>
        <v>53.35</v>
      </c>
      <c r="Q349" s="2">
        <f>(ROUND((ROUND(((((ET349*1.25)*1.2))*AV349*I349),2)*BB349),2)+ROUND((ROUND(((AE349-(((EU349*1.25)*1.2)))*AV349*I349),2)*BS349),2))</f>
        <v>0</v>
      </c>
      <c r="R349" s="2">
        <f>(ROUND((ROUND(((((EU349*1.25)*1.2))*AV349*I349),2)*BS349),2)+ROUND((ROUND(((AE349-(((EU349*1.25)*1.2)))*AV349*I349),2)*BS349),2))</f>
        <v>0</v>
      </c>
      <c r="S349" s="2">
        <f t="shared" si="335"/>
        <v>208.25</v>
      </c>
      <c r="T349" s="2">
        <f t="shared" si="336"/>
        <v>0</v>
      </c>
      <c r="U349" s="2">
        <f t="shared" si="337"/>
        <v>13.647495509999997</v>
      </c>
      <c r="V349" s="2">
        <f t="shared" si="338"/>
        <v>0</v>
      </c>
      <c r="W349" s="2">
        <f t="shared" si="339"/>
        <v>0</v>
      </c>
      <c r="X349" s="2">
        <f>(ROUND((((S349+ROUND((ROUND(((((EU349*1.25)*1.2))*AV349*I349),2)*BS349),2))*AT349)/100),2)+ROUND(((ROUND((ROUND(((AE349-(((EU349*1.25)*1.2)))*AV349*I349),2)*BS349),2)*AT349)/100),2))</f>
        <v>226.99</v>
      </c>
      <c r="Y349" s="2">
        <f>(ROUND((((S349+ROUND((ROUND(((((EU349*1.25)*1.2))*AV349*I349),2)*BS349),2))*AU349)/100),2)+ROUND(((ROUND((ROUND(((AE349-(((EU349*1.25)*1.2)))*AV349*I349),2)*BS349),2)*AU349)/100),2))</f>
        <v>127.03</v>
      </c>
      <c r="Z349" s="2"/>
      <c r="AA349" s="2">
        <v>86551701</v>
      </c>
      <c r="AB349" s="2">
        <f t="shared" si="340"/>
        <v>134.34100000000001</v>
      </c>
      <c r="AC349" s="2">
        <f>ROUND((((ES349*1)*1)),6)</f>
        <v>28.84</v>
      </c>
      <c r="AD349" s="2">
        <f>ROUND((((((ET349*1.25)*1.2))-(((EU349*1.25)*1.2)))+AE349),6)</f>
        <v>0</v>
      </c>
      <c r="AE349" s="2">
        <f>ROUND((((EU349*1.25)*1.2)),6)</f>
        <v>0</v>
      </c>
      <c r="AF349" s="2">
        <f>ROUND((((EV349*1.15)*1.2)),6)</f>
        <v>105.501</v>
      </c>
      <c r="AG349" s="2">
        <f t="shared" si="341"/>
        <v>0</v>
      </c>
      <c r="AH349" s="2">
        <f>(((EW349*1.15)*1.2))</f>
        <v>6.9137999999999984</v>
      </c>
      <c r="AI349" s="2">
        <f>(((EX349*1.25)*1.2))</f>
        <v>0</v>
      </c>
      <c r="AJ349" s="2">
        <f t="shared" si="342"/>
        <v>0</v>
      </c>
      <c r="AK349" s="2">
        <v>105.29</v>
      </c>
      <c r="AL349" s="2">
        <v>28.84</v>
      </c>
      <c r="AM349" s="2">
        <v>0</v>
      </c>
      <c r="AN349" s="2">
        <v>0</v>
      </c>
      <c r="AO349" s="2">
        <v>76.45</v>
      </c>
      <c r="AP349" s="2">
        <v>0</v>
      </c>
      <c r="AQ349" s="2">
        <v>5.01</v>
      </c>
      <c r="AR349" s="2">
        <v>0</v>
      </c>
      <c r="AS349" s="2">
        <v>0</v>
      </c>
      <c r="AT349" s="2">
        <v>109</v>
      </c>
      <c r="AU349" s="2">
        <v>61</v>
      </c>
      <c r="AV349" s="2">
        <v>1.0669999999999999</v>
      </c>
      <c r="AW349" s="2">
        <v>1</v>
      </c>
      <c r="AX349" s="2"/>
      <c r="AY349" s="2"/>
      <c r="AZ349" s="2">
        <v>1</v>
      </c>
      <c r="BA349" s="2">
        <v>1</v>
      </c>
      <c r="BB349" s="2">
        <v>1</v>
      </c>
      <c r="BC349" s="2">
        <v>1</v>
      </c>
      <c r="BD349" s="2" t="s">
        <v>3</v>
      </c>
      <c r="BE349" s="2" t="s">
        <v>3</v>
      </c>
      <c r="BF349" s="2" t="s">
        <v>3</v>
      </c>
      <c r="BG349" s="2" t="s">
        <v>3</v>
      </c>
      <c r="BH349" s="2">
        <v>0</v>
      </c>
      <c r="BI349" s="2">
        <v>1</v>
      </c>
      <c r="BJ349" s="2" t="s">
        <v>547</v>
      </c>
      <c r="BK349" s="2"/>
      <c r="BL349" s="2"/>
      <c r="BM349" s="2">
        <v>21</v>
      </c>
      <c r="BN349" s="2">
        <v>0</v>
      </c>
      <c r="BO349" s="2" t="s">
        <v>545</v>
      </c>
      <c r="BP349" s="2">
        <v>1</v>
      </c>
      <c r="BQ349" s="2">
        <v>30</v>
      </c>
      <c r="BR349" s="2">
        <v>0</v>
      </c>
      <c r="BS349" s="2">
        <v>1</v>
      </c>
      <c r="BT349" s="2">
        <v>1</v>
      </c>
      <c r="BU349" s="2">
        <v>1</v>
      </c>
      <c r="BV349" s="2">
        <v>1</v>
      </c>
      <c r="BW349" s="2">
        <v>1</v>
      </c>
      <c r="BX349" s="2">
        <v>1</v>
      </c>
      <c r="BY349" s="2" t="s">
        <v>3</v>
      </c>
      <c r="BZ349" s="2">
        <v>109</v>
      </c>
      <c r="CA349" s="2">
        <v>61</v>
      </c>
      <c r="CB349" s="2" t="s">
        <v>3</v>
      </c>
      <c r="CC349" s="2"/>
      <c r="CD349" s="2"/>
      <c r="CE349" s="2">
        <v>1566</v>
      </c>
      <c r="CF349" s="2">
        <v>0</v>
      </c>
      <c r="CG349" s="2">
        <v>0</v>
      </c>
      <c r="CH349" s="2"/>
      <c r="CI349" s="2"/>
      <c r="CJ349" s="2"/>
      <c r="CK349" s="2"/>
      <c r="CL349" s="2"/>
      <c r="CM349" s="2">
        <v>0</v>
      </c>
      <c r="CN349" s="2" t="s">
        <v>965</v>
      </c>
      <c r="CO349" s="2">
        <v>0</v>
      </c>
      <c r="CP349" s="2">
        <f t="shared" si="343"/>
        <v>261.60000000000002</v>
      </c>
      <c r="CQ349" s="2">
        <f t="shared" si="344"/>
        <v>28.84</v>
      </c>
      <c r="CR349" s="2">
        <f>(ROUND((ROUND(((((ET349*1.25)*1.2))*AV349*1),2)*BB349),2)+ROUND((ROUND(((AE349-(((EU349*1.25)*1.2)))*AV349*1),2)*BS349),2))</f>
        <v>0</v>
      </c>
      <c r="CS349" s="2">
        <f>(ROUND((ROUND(((((EU349*1.25)*1.2))*AV349*1),2)*BS349),2)+ROUND((ROUND(((AE349-(((EU349*1.25)*1.2)))*AV349*1),2)*BS349),2))</f>
        <v>0</v>
      </c>
      <c r="CT349" s="2">
        <f t="shared" si="345"/>
        <v>112.57</v>
      </c>
      <c r="CU349" s="2">
        <f t="shared" si="346"/>
        <v>0</v>
      </c>
      <c r="CV349" s="2">
        <f t="shared" si="347"/>
        <v>7.3770245999999977</v>
      </c>
      <c r="CW349" s="2">
        <f t="shared" si="348"/>
        <v>0</v>
      </c>
      <c r="CX349" s="2">
        <f t="shared" si="349"/>
        <v>0</v>
      </c>
      <c r="CY349" s="2">
        <f>(ROUND((((S349+ROUND((ROUND(((((EU349*1.25)*1.2))*AV349*1),2)*BS349),2))*AT349)/100),2)+ROUND(((ROUND((ROUND(((AE349-(((EU349*1.25)*1.2)))*AV349*1),2)*BS349),2)*AT349)/100),2))</f>
        <v>226.99</v>
      </c>
      <c r="CZ349" s="2">
        <f>(ROUND((((S349+ROUND((ROUND(((((EU349*1.25)*1.2))*AV349*1),2)*BS349),2))*AU349)/100),2)+ROUND(((ROUND((ROUND(((AE349-(((EU349*1.25)*1.2)))*AV349*1),2)*BS349),2)*AU349)/100),2))</f>
        <v>127.03</v>
      </c>
      <c r="DA349" s="2"/>
      <c r="DB349" s="2">
        <v>125</v>
      </c>
      <c r="DC349" s="2" t="s">
        <v>3</v>
      </c>
      <c r="DD349" s="2" t="s">
        <v>360</v>
      </c>
      <c r="DE349" s="2" t="s">
        <v>361</v>
      </c>
      <c r="DF349" s="2" t="s">
        <v>361</v>
      </c>
      <c r="DG349" s="2" t="s">
        <v>362</v>
      </c>
      <c r="DH349" s="2" t="s">
        <v>3</v>
      </c>
      <c r="DI349" s="2" t="s">
        <v>362</v>
      </c>
      <c r="DJ349" s="2" t="s">
        <v>361</v>
      </c>
      <c r="DK349" s="2" t="s">
        <v>3</v>
      </c>
      <c r="DL349" s="2" t="s">
        <v>3</v>
      </c>
      <c r="DM349" s="2" t="s">
        <v>3</v>
      </c>
      <c r="DN349" s="2">
        <v>0</v>
      </c>
      <c r="DO349" s="2">
        <v>0</v>
      </c>
      <c r="DP349" s="2">
        <v>1</v>
      </c>
      <c r="DQ349" s="2">
        <v>1</v>
      </c>
      <c r="DR349" s="2"/>
      <c r="DS349" s="2"/>
      <c r="DT349" s="2"/>
      <c r="DU349" s="2">
        <v>1013</v>
      </c>
      <c r="DV349" s="2" t="s">
        <v>435</v>
      </c>
      <c r="DW349" s="2" t="s">
        <v>435</v>
      </c>
      <c r="DX349" s="2">
        <v>1</v>
      </c>
      <c r="DY349" s="2"/>
      <c r="DZ349" s="2" t="s">
        <v>3</v>
      </c>
      <c r="EA349" s="2" t="s">
        <v>3</v>
      </c>
      <c r="EB349" s="2" t="s">
        <v>3</v>
      </c>
      <c r="EC349" s="2" t="s">
        <v>3</v>
      </c>
      <c r="ED349" s="2"/>
      <c r="EE349" s="2">
        <v>85635393</v>
      </c>
      <c r="EF349" s="2">
        <v>30</v>
      </c>
      <c r="EG349" s="2" t="s">
        <v>28</v>
      </c>
      <c r="EH349" s="2">
        <v>0</v>
      </c>
      <c r="EI349" s="2" t="s">
        <v>3</v>
      </c>
      <c r="EJ349" s="2">
        <v>1</v>
      </c>
      <c r="EK349" s="2">
        <v>21</v>
      </c>
      <c r="EL349" s="2" t="s">
        <v>437</v>
      </c>
      <c r="EM349" s="2" t="s">
        <v>438</v>
      </c>
      <c r="EN349" s="2"/>
      <c r="EO349" s="2" t="s">
        <v>363</v>
      </c>
      <c r="EP349" s="2"/>
      <c r="EQ349" s="2">
        <v>131072</v>
      </c>
      <c r="ER349" s="2">
        <v>105.29</v>
      </c>
      <c r="ES349" s="2">
        <v>28.84</v>
      </c>
      <c r="ET349" s="2">
        <v>0</v>
      </c>
      <c r="EU349" s="2">
        <v>0</v>
      </c>
      <c r="EV349" s="2">
        <v>76.45</v>
      </c>
      <c r="EW349" s="2">
        <v>5.01</v>
      </c>
      <c r="EX349" s="2">
        <v>0</v>
      </c>
      <c r="EY349" s="2">
        <v>0</v>
      </c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>
        <v>0</v>
      </c>
      <c r="FR349" s="2">
        <v>0</v>
      </c>
      <c r="FS349" s="2">
        <v>0</v>
      </c>
      <c r="FT349" s="2"/>
      <c r="FU349" s="2"/>
      <c r="FV349" s="2"/>
      <c r="FW349" s="2"/>
      <c r="FX349" s="2">
        <v>109</v>
      </c>
      <c r="FY349" s="2">
        <v>61</v>
      </c>
      <c r="FZ349" s="2"/>
      <c r="GA349" s="2" t="s">
        <v>3</v>
      </c>
      <c r="GB349" s="2"/>
      <c r="GC349" s="2"/>
      <c r="GD349" s="2">
        <v>1</v>
      </c>
      <c r="GE349" s="2"/>
      <c r="GF349" s="2">
        <v>-1217993707</v>
      </c>
      <c r="GG349" s="2">
        <v>2</v>
      </c>
      <c r="GH349" s="2">
        <v>1</v>
      </c>
      <c r="GI349" s="2">
        <v>2</v>
      </c>
      <c r="GJ349" s="2">
        <v>0</v>
      </c>
      <c r="GK349" s="2">
        <v>0</v>
      </c>
      <c r="GL349" s="2">
        <f t="shared" si="350"/>
        <v>0</v>
      </c>
      <c r="GM349" s="2">
        <f t="shared" si="351"/>
        <v>615.62</v>
      </c>
      <c r="GN349" s="2">
        <f t="shared" si="352"/>
        <v>615.62</v>
      </c>
      <c r="GO349" s="2">
        <f t="shared" si="353"/>
        <v>0</v>
      </c>
      <c r="GP349" s="2">
        <f t="shared" si="354"/>
        <v>0</v>
      </c>
      <c r="GQ349" s="2"/>
      <c r="GR349" s="2">
        <v>0</v>
      </c>
      <c r="GS349" s="2">
        <v>3</v>
      </c>
      <c r="GT349" s="2">
        <v>0</v>
      </c>
      <c r="GU349" s="2" t="s">
        <v>3</v>
      </c>
      <c r="GV349" s="2">
        <f t="shared" si="355"/>
        <v>0</v>
      </c>
      <c r="GW349" s="2">
        <v>1</v>
      </c>
      <c r="GX349" s="2">
        <f t="shared" si="356"/>
        <v>0</v>
      </c>
      <c r="GY349" s="2"/>
      <c r="GZ349" s="2"/>
      <c r="HA349" s="2">
        <v>0</v>
      </c>
      <c r="HB349" s="2">
        <v>0</v>
      </c>
      <c r="HC349" s="2">
        <f t="shared" si="357"/>
        <v>0</v>
      </c>
      <c r="HD349" s="2"/>
      <c r="HE349" s="2" t="s">
        <v>3</v>
      </c>
      <c r="HF349" s="2" t="s">
        <v>3</v>
      </c>
      <c r="HG349" s="2"/>
      <c r="HH349" s="2"/>
      <c r="HI349" s="2"/>
      <c r="HJ349" s="2"/>
      <c r="HK349" s="2"/>
      <c r="HL349" s="2"/>
      <c r="HM349" s="2" t="s">
        <v>3</v>
      </c>
      <c r="HN349" s="2" t="s">
        <v>3</v>
      </c>
      <c r="HO349" s="2" t="s">
        <v>3</v>
      </c>
      <c r="HP349" s="2" t="s">
        <v>3</v>
      </c>
      <c r="HQ349" s="2" t="s">
        <v>3</v>
      </c>
      <c r="HR349" s="2"/>
      <c r="HS349" s="2">
        <v>0</v>
      </c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>
        <v>0</v>
      </c>
      <c r="IL349" s="2"/>
      <c r="IM349" s="2"/>
      <c r="IN349" s="2"/>
      <c r="IO349" s="2"/>
      <c r="IP349" s="2"/>
      <c r="IQ349" s="2"/>
      <c r="IR349" s="2"/>
      <c r="IS349" s="2"/>
      <c r="IT349" s="2"/>
      <c r="IU349" s="2"/>
    </row>
    <row r="350" spans="1:255" x14ac:dyDescent="0.25">
      <c r="A350" s="3">
        <v>17</v>
      </c>
      <c r="B350" s="3">
        <v>1</v>
      </c>
      <c r="C350" s="3">
        <f>ROW(SmtRes!A700)</f>
        <v>700</v>
      </c>
      <c r="D350" s="3">
        <f>ROW(EtalonRes!A546)</f>
        <v>546</v>
      </c>
      <c r="E350" s="3" t="s">
        <v>544</v>
      </c>
      <c r="F350" s="3" t="s">
        <v>545</v>
      </c>
      <c r="G350" s="3" t="s">
        <v>546</v>
      </c>
      <c r="H350" s="3" t="s">
        <v>435</v>
      </c>
      <c r="I350" s="3">
        <f>ROUND((175+10)/100,9)</f>
        <v>1.85</v>
      </c>
      <c r="J350" s="3">
        <v>0</v>
      </c>
      <c r="K350" s="3">
        <f>ROUND((175+10)/100,9)</f>
        <v>1.85</v>
      </c>
      <c r="O350" s="3">
        <f t="shared" si="333"/>
        <v>12140.35</v>
      </c>
      <c r="P350" s="3">
        <f t="shared" si="334"/>
        <v>405.46</v>
      </c>
      <c r="Q350" s="3">
        <f>(ROUND((ROUND(((((ET350*1.25)*1.2))*AV350*I350),2)*BB350),2)+ROUND((ROUND(((AE350-(((EU350*1.25)*1.2)))*AV350*I350),2)*BS350),2))</f>
        <v>0</v>
      </c>
      <c r="R350" s="3">
        <f>(ROUND((ROUND(((((EU350*1.25)*1.2))*AV350*I350),2)*BS350),2)+ROUND((ROUND(((AE350-(((EU350*1.25)*1.2)))*AV350*I350),2)*BS350),2))</f>
        <v>0</v>
      </c>
      <c r="S350" s="3">
        <f t="shared" si="335"/>
        <v>11734.89</v>
      </c>
      <c r="T350" s="3">
        <f t="shared" si="336"/>
        <v>0</v>
      </c>
      <c r="U350" s="3">
        <f t="shared" si="337"/>
        <v>13.647495509999997</v>
      </c>
      <c r="V350" s="3">
        <f t="shared" si="338"/>
        <v>0</v>
      </c>
      <c r="W350" s="3">
        <f t="shared" si="339"/>
        <v>0</v>
      </c>
      <c r="X350" s="3">
        <f>(ROUND((((S350+ROUND((ROUND(((((EU350*1.25)*1.2))*AV350*I350),2)*BS350),2))*AT350)/100),2)+ROUND(((ROUND((ROUND(((AE350-(((EU350*1.25)*1.2)))*AV350*I350),2)*BS350),2)*AT350)/100),2))</f>
        <v>12791.03</v>
      </c>
      <c r="Y350" s="3">
        <f>(ROUND((((S350+ROUND((ROUND(((((EU350*1.25)*1.2))*AV350*I350),2)*BS350),2))*AU350)/100),2)+ROUND(((ROUND((ROUND(((AE350-(((EU350*1.25)*1.2)))*AV350*I350),2)*BS350),2)*AU350)/100),2))</f>
        <v>7158.28</v>
      </c>
      <c r="AA350" s="3">
        <v>86551703</v>
      </c>
      <c r="AB350" s="3">
        <f t="shared" si="340"/>
        <v>134.34100000000001</v>
      </c>
      <c r="AC350" s="3">
        <f>ROUND((((ES350*1)*1)),6)</f>
        <v>28.84</v>
      </c>
      <c r="AD350" s="3">
        <f>ROUND((((((ET350*1.25)*1.2))-(((EU350*1.25)*1.2)))+AE350),6)</f>
        <v>0</v>
      </c>
      <c r="AE350" s="3">
        <f>ROUND((((EU350*1.25)*1.2)),6)</f>
        <v>0</v>
      </c>
      <c r="AF350" s="3">
        <f>ROUND((((EV350*1.15)*1.2)),6)</f>
        <v>105.501</v>
      </c>
      <c r="AG350" s="3">
        <f t="shared" si="341"/>
        <v>0</v>
      </c>
      <c r="AH350" s="3">
        <f>(((EW350*1.15)*1.2))</f>
        <v>6.9137999999999984</v>
      </c>
      <c r="AI350" s="3">
        <f>(((EX350*1.25)*1.2))</f>
        <v>0</v>
      </c>
      <c r="AJ350" s="3">
        <f t="shared" si="342"/>
        <v>0</v>
      </c>
      <c r="AK350" s="3">
        <v>105.29</v>
      </c>
      <c r="AL350" s="3">
        <v>28.84</v>
      </c>
      <c r="AM350" s="3">
        <v>0</v>
      </c>
      <c r="AN350" s="3">
        <v>0</v>
      </c>
      <c r="AO350" s="3">
        <v>76.45</v>
      </c>
      <c r="AP350" s="3">
        <v>0</v>
      </c>
      <c r="AQ350" s="3">
        <v>5.01</v>
      </c>
      <c r="AR350" s="3">
        <v>0</v>
      </c>
      <c r="AS350" s="3">
        <v>0</v>
      </c>
      <c r="AT350" s="3">
        <v>109</v>
      </c>
      <c r="AU350" s="3">
        <v>61</v>
      </c>
      <c r="AV350" s="3">
        <v>1.0669999999999999</v>
      </c>
      <c r="AW350" s="3">
        <v>1</v>
      </c>
      <c r="AZ350" s="3">
        <v>1</v>
      </c>
      <c r="BA350" s="3">
        <v>56.35</v>
      </c>
      <c r="BB350" s="3">
        <v>1</v>
      </c>
      <c r="BC350" s="3">
        <v>7.6</v>
      </c>
      <c r="BD350" s="3" t="s">
        <v>3</v>
      </c>
      <c r="BE350" s="3" t="s">
        <v>3</v>
      </c>
      <c r="BF350" s="3" t="s">
        <v>3</v>
      </c>
      <c r="BG350" s="3" t="s">
        <v>3</v>
      </c>
      <c r="BH350" s="3">
        <v>0</v>
      </c>
      <c r="BI350" s="3">
        <v>1</v>
      </c>
      <c r="BJ350" s="3" t="s">
        <v>547</v>
      </c>
      <c r="BM350" s="3">
        <v>21</v>
      </c>
      <c r="BN350" s="3">
        <v>0</v>
      </c>
      <c r="BO350" s="3" t="s">
        <v>545</v>
      </c>
      <c r="BP350" s="3">
        <v>1</v>
      </c>
      <c r="BQ350" s="3">
        <v>30</v>
      </c>
      <c r="BR350" s="3">
        <v>0</v>
      </c>
      <c r="BS350" s="3">
        <v>56.35</v>
      </c>
      <c r="BT350" s="3">
        <v>1</v>
      </c>
      <c r="BU350" s="3">
        <v>1</v>
      </c>
      <c r="BV350" s="3">
        <v>1</v>
      </c>
      <c r="BW350" s="3">
        <v>1</v>
      </c>
      <c r="BX350" s="3">
        <v>1</v>
      </c>
      <c r="BY350" s="3" t="s">
        <v>3</v>
      </c>
      <c r="BZ350" s="3">
        <v>109</v>
      </c>
      <c r="CA350" s="3">
        <v>61</v>
      </c>
      <c r="CB350" s="3" t="s">
        <v>3</v>
      </c>
      <c r="CE350" s="3">
        <v>1566</v>
      </c>
      <c r="CF350" s="3">
        <v>0</v>
      </c>
      <c r="CG350" s="3">
        <v>0</v>
      </c>
      <c r="CM350" s="3">
        <v>0</v>
      </c>
      <c r="CN350" s="3" t="s">
        <v>965</v>
      </c>
      <c r="CO350" s="3">
        <v>0</v>
      </c>
      <c r="CP350" s="3">
        <f t="shared" si="343"/>
        <v>12140.349999999999</v>
      </c>
      <c r="CQ350" s="3">
        <f t="shared" si="344"/>
        <v>219.18</v>
      </c>
      <c r="CR350" s="3">
        <f>(ROUND((ROUND(((((ET350*1.25)*1.2))*AV350*1),2)*BB350),2)+ROUND((ROUND(((AE350-(((EU350*1.25)*1.2)))*AV350*1),2)*BS350),2))</f>
        <v>0</v>
      </c>
      <c r="CS350" s="3">
        <f>(ROUND((ROUND(((((EU350*1.25)*1.2))*AV350*1),2)*BS350),2)+ROUND((ROUND(((AE350-(((EU350*1.25)*1.2)))*AV350*1),2)*BS350),2))</f>
        <v>0</v>
      </c>
      <c r="CT350" s="3">
        <f t="shared" si="345"/>
        <v>6343.32</v>
      </c>
      <c r="CU350" s="3">
        <f t="shared" si="346"/>
        <v>0</v>
      </c>
      <c r="CV350" s="3">
        <f t="shared" si="347"/>
        <v>7.3770245999999977</v>
      </c>
      <c r="CW350" s="3">
        <f t="shared" si="348"/>
        <v>0</v>
      </c>
      <c r="CX350" s="3">
        <f t="shared" si="349"/>
        <v>0</v>
      </c>
      <c r="CY350" s="3">
        <f>(ROUND((((S350+ROUND((ROUND(((((EU350*1.25)*1.2))*AV350*1),2)*BS350),2))*AT350)/100),2)+ROUND(((ROUND((ROUND(((AE350-(((EU350*1.25)*1.2)))*AV350*1),2)*BS350),2)*AT350)/100),2))</f>
        <v>12791.03</v>
      </c>
      <c r="CZ350" s="3">
        <f>(ROUND((((S350+ROUND((ROUND(((((EU350*1.25)*1.2))*AV350*1),2)*BS350),2))*AU350)/100),2)+ROUND(((ROUND((ROUND(((AE350-(((EU350*1.25)*1.2)))*AV350*1),2)*BS350),2)*AU350)/100),2))</f>
        <v>7158.28</v>
      </c>
      <c r="DB350" s="3">
        <v>127</v>
      </c>
      <c r="DC350" s="3" t="s">
        <v>3</v>
      </c>
      <c r="DD350" s="3" t="s">
        <v>360</v>
      </c>
      <c r="DE350" s="3" t="s">
        <v>361</v>
      </c>
      <c r="DF350" s="3" t="s">
        <v>361</v>
      </c>
      <c r="DG350" s="3" t="s">
        <v>362</v>
      </c>
      <c r="DH350" s="3" t="s">
        <v>3</v>
      </c>
      <c r="DI350" s="3" t="s">
        <v>362</v>
      </c>
      <c r="DJ350" s="3" t="s">
        <v>361</v>
      </c>
      <c r="DK350" s="3" t="s">
        <v>3</v>
      </c>
      <c r="DL350" s="3" t="s">
        <v>3</v>
      </c>
      <c r="DM350" s="3" t="s">
        <v>3</v>
      </c>
      <c r="DN350" s="3">
        <v>0</v>
      </c>
      <c r="DO350" s="3">
        <v>0</v>
      </c>
      <c r="DP350" s="3">
        <v>1</v>
      </c>
      <c r="DQ350" s="3">
        <v>1</v>
      </c>
      <c r="DU350" s="3">
        <v>1013</v>
      </c>
      <c r="DV350" s="3" t="s">
        <v>435</v>
      </c>
      <c r="DW350" s="3" t="s">
        <v>435</v>
      </c>
      <c r="DX350" s="3">
        <v>1</v>
      </c>
      <c r="DZ350" s="3" t="s">
        <v>3</v>
      </c>
      <c r="EA350" s="3" t="s">
        <v>3</v>
      </c>
      <c r="EB350" s="3" t="s">
        <v>3</v>
      </c>
      <c r="EC350" s="3" t="s">
        <v>3</v>
      </c>
      <c r="EE350" s="3">
        <v>85635393</v>
      </c>
      <c r="EF350" s="3">
        <v>30</v>
      </c>
      <c r="EG350" s="3" t="s">
        <v>28</v>
      </c>
      <c r="EH350" s="3">
        <v>0</v>
      </c>
      <c r="EI350" s="3" t="s">
        <v>3</v>
      </c>
      <c r="EJ350" s="3">
        <v>1</v>
      </c>
      <c r="EK350" s="3">
        <v>21</v>
      </c>
      <c r="EL350" s="3" t="s">
        <v>437</v>
      </c>
      <c r="EM350" s="3" t="s">
        <v>438</v>
      </c>
      <c r="EO350" s="3" t="s">
        <v>363</v>
      </c>
      <c r="EQ350" s="3">
        <v>131072</v>
      </c>
      <c r="ER350" s="3">
        <v>105.29</v>
      </c>
      <c r="ES350" s="3">
        <v>28.84</v>
      </c>
      <c r="ET350" s="3">
        <v>0</v>
      </c>
      <c r="EU350" s="3">
        <v>0</v>
      </c>
      <c r="EV350" s="3">
        <v>76.45</v>
      </c>
      <c r="EW350" s="3">
        <v>5.01</v>
      </c>
      <c r="EX350" s="3">
        <v>0</v>
      </c>
      <c r="EY350" s="3">
        <v>0</v>
      </c>
      <c r="FQ350" s="3">
        <v>0</v>
      </c>
      <c r="FR350" s="3">
        <v>0</v>
      </c>
      <c r="FS350" s="3">
        <v>0</v>
      </c>
      <c r="FX350" s="3">
        <v>109</v>
      </c>
      <c r="FY350" s="3">
        <v>61</v>
      </c>
      <c r="GA350" s="3" t="s">
        <v>3</v>
      </c>
      <c r="GD350" s="3">
        <v>1</v>
      </c>
      <c r="GF350" s="3">
        <v>-1217993707</v>
      </c>
      <c r="GG350" s="3">
        <v>2</v>
      </c>
      <c r="GH350" s="3">
        <v>1</v>
      </c>
      <c r="GI350" s="3">
        <v>2</v>
      </c>
      <c r="GJ350" s="3">
        <v>0</v>
      </c>
      <c r="GK350" s="3">
        <v>0</v>
      </c>
      <c r="GL350" s="3">
        <f t="shared" si="350"/>
        <v>0</v>
      </c>
      <c r="GM350" s="3">
        <f t="shared" si="351"/>
        <v>32089.66</v>
      </c>
      <c r="GN350" s="3">
        <f t="shared" si="352"/>
        <v>32089.66</v>
      </c>
      <c r="GO350" s="3">
        <f t="shared" si="353"/>
        <v>0</v>
      </c>
      <c r="GP350" s="3">
        <f t="shared" si="354"/>
        <v>0</v>
      </c>
      <c r="GR350" s="3">
        <v>0</v>
      </c>
      <c r="GS350" s="3">
        <v>3</v>
      </c>
      <c r="GT350" s="3">
        <v>0</v>
      </c>
      <c r="GU350" s="3" t="s">
        <v>3</v>
      </c>
      <c r="GV350" s="3">
        <f t="shared" si="355"/>
        <v>0</v>
      </c>
      <c r="GW350" s="3">
        <v>1</v>
      </c>
      <c r="GX350" s="3">
        <f t="shared" si="356"/>
        <v>0</v>
      </c>
      <c r="HA350" s="3">
        <v>0</v>
      </c>
      <c r="HB350" s="3">
        <v>0</v>
      </c>
      <c r="HC350" s="3">
        <f t="shared" si="357"/>
        <v>0</v>
      </c>
      <c r="HE350" s="3" t="s">
        <v>3</v>
      </c>
      <c r="HF350" s="3" t="s">
        <v>3</v>
      </c>
      <c r="HM350" s="3" t="s">
        <v>3</v>
      </c>
      <c r="HN350" s="3" t="s">
        <v>3</v>
      </c>
      <c r="HO350" s="3" t="s">
        <v>3</v>
      </c>
      <c r="HP350" s="3" t="s">
        <v>3</v>
      </c>
      <c r="HQ350" s="3" t="s">
        <v>3</v>
      </c>
      <c r="HS350" s="3">
        <v>0</v>
      </c>
      <c r="IK350" s="3">
        <v>0</v>
      </c>
    </row>
    <row r="351" spans="1:255" x14ac:dyDescent="0.25">
      <c r="A351" s="2">
        <v>17</v>
      </c>
      <c r="B351" s="2">
        <v>1</v>
      </c>
      <c r="C351" s="2">
        <f>ROW(SmtRes!A707)</f>
        <v>707</v>
      </c>
      <c r="D351" s="2">
        <f>ROW(EtalonRes!A553)</f>
        <v>553</v>
      </c>
      <c r="E351" s="2" t="s">
        <v>548</v>
      </c>
      <c r="F351" s="2" t="s">
        <v>549</v>
      </c>
      <c r="G351" s="2" t="s">
        <v>550</v>
      </c>
      <c r="H351" s="2" t="s">
        <v>551</v>
      </c>
      <c r="I351" s="2">
        <f>ROUND((2500*0.11+425*0.13+305*0.16+160*0.18+130*0.21+75*0.26+175*0.37+10*0.48)/100,9)</f>
        <v>5.242</v>
      </c>
      <c r="J351" s="2">
        <v>0</v>
      </c>
      <c r="K351" s="2">
        <f>ROUND((2500*0.11+425*0.13+305*0.16+160*0.18+130*0.21+75*0.26+175*0.37+10*0.48)/100,9)</f>
        <v>5.242</v>
      </c>
      <c r="L351" s="2"/>
      <c r="M351" s="2"/>
      <c r="N351" s="2"/>
      <c r="O351" s="2">
        <f t="shared" si="333"/>
        <v>1828.19</v>
      </c>
      <c r="P351" s="2">
        <f t="shared" si="334"/>
        <v>98.97</v>
      </c>
      <c r="Q351" s="2">
        <f>(ROUND((ROUND((((((ET351*2)*1.25)*1.2))*AV351*I351),2)*BB351),2)+ROUND((ROUND(((AE351-((((EU351*2)*1.25)*1.2)))*AV351*I351),2)*BS351),2))</f>
        <v>224.58</v>
      </c>
      <c r="R351" s="2">
        <f>(ROUND((ROUND((((((EU351*2)*1.25)*1.2))*AV351*I351),2)*BS351),2)+ROUND((ROUND(((AE351-((((EU351*2)*1.25)*1.2)))*AV351*I351),2)*BS351),2))</f>
        <v>4.12</v>
      </c>
      <c r="S351" s="2">
        <f t="shared" si="335"/>
        <v>1504.64</v>
      </c>
      <c r="T351" s="2">
        <f t="shared" si="336"/>
        <v>0</v>
      </c>
      <c r="U351" s="2">
        <f t="shared" si="337"/>
        <v>80.435413994399966</v>
      </c>
      <c r="V351" s="2">
        <f t="shared" si="338"/>
        <v>0</v>
      </c>
      <c r="W351" s="2">
        <f t="shared" si="339"/>
        <v>0</v>
      </c>
      <c r="X351" s="2">
        <f>(ROUND((((S351+ROUND((ROUND((((((EU351*2)*1.25)*1.2))*AV351*I351),2)*BS351),2))*AT351)/100),2)+ROUND(((ROUND((ROUND(((AE351-((((EU351*2)*1.25)*1.2)))*AV351*I351),2)*BS351),2)*AT351)/100),2))</f>
        <v>1282.45</v>
      </c>
      <c r="Y351" s="2">
        <f>(ROUND((((S351+ROUND((ROUND((((((EU351*2)*1.25)*1.2))*AV351*I351),2)*BS351),2))*AU351)/100),2)+ROUND(((ROUND((ROUND(((AE351-((((EU351*2)*1.25)*1.2)))*AV351*I351),2)*BS351),2)*AU351)/100),2))</f>
        <v>648.77</v>
      </c>
      <c r="Z351" s="2"/>
      <c r="AA351" s="2">
        <v>86551701</v>
      </c>
      <c r="AB351" s="2">
        <f t="shared" si="340"/>
        <v>333.95080000000002</v>
      </c>
      <c r="AC351" s="2">
        <f>ROUND(((((ES351*2)*1)*1)),6)</f>
        <v>18.88</v>
      </c>
      <c r="AD351" s="2">
        <f>ROUND(((((((ET351*2)*1.25)*1.2))-((((EU351*2)*1.25)*1.2)))+AE351),6)</f>
        <v>40.92</v>
      </c>
      <c r="AE351" s="2">
        <f>ROUND(((((EU351*2)*1.25)*1.2)),6)</f>
        <v>0.75</v>
      </c>
      <c r="AF351" s="2">
        <f>ROUND(((((EV351*2)*1.15)*1.2)),6)</f>
        <v>274.1508</v>
      </c>
      <c r="AG351" s="2">
        <f t="shared" si="341"/>
        <v>0</v>
      </c>
      <c r="AH351" s="2">
        <f>((((EW351*2)*1.15)*1.2))</f>
        <v>14.655599999999996</v>
      </c>
      <c r="AI351" s="2">
        <f>((((EX351*2)*1.25)*1.2))</f>
        <v>0</v>
      </c>
      <c r="AJ351" s="2">
        <f t="shared" si="342"/>
        <v>0</v>
      </c>
      <c r="AK351" s="2">
        <v>122.41</v>
      </c>
      <c r="AL351" s="2">
        <v>9.44</v>
      </c>
      <c r="AM351" s="2">
        <v>13.64</v>
      </c>
      <c r="AN351" s="2">
        <v>0.25</v>
      </c>
      <c r="AO351" s="2">
        <v>99.33</v>
      </c>
      <c r="AP351" s="2">
        <v>0</v>
      </c>
      <c r="AQ351" s="2">
        <v>5.31</v>
      </c>
      <c r="AR351" s="2">
        <v>0</v>
      </c>
      <c r="AS351" s="2">
        <v>0</v>
      </c>
      <c r="AT351" s="2">
        <v>85</v>
      </c>
      <c r="AU351" s="2">
        <v>43</v>
      </c>
      <c r="AV351" s="2">
        <v>1.0469999999999999</v>
      </c>
      <c r="AW351" s="2">
        <v>1</v>
      </c>
      <c r="AX351" s="2"/>
      <c r="AY351" s="2"/>
      <c r="AZ351" s="2">
        <v>1</v>
      </c>
      <c r="BA351" s="2">
        <v>1</v>
      </c>
      <c r="BB351" s="2">
        <v>1</v>
      </c>
      <c r="BC351" s="2">
        <v>1</v>
      </c>
      <c r="BD351" s="2" t="s">
        <v>3</v>
      </c>
      <c r="BE351" s="2" t="s">
        <v>3</v>
      </c>
      <c r="BF351" s="2" t="s">
        <v>3</v>
      </c>
      <c r="BG351" s="2" t="s">
        <v>3</v>
      </c>
      <c r="BH351" s="2">
        <v>0</v>
      </c>
      <c r="BI351" s="2">
        <v>1</v>
      </c>
      <c r="BJ351" s="2" t="s">
        <v>552</v>
      </c>
      <c r="BK351" s="2"/>
      <c r="BL351" s="2"/>
      <c r="BM351" s="2">
        <v>59</v>
      </c>
      <c r="BN351" s="2">
        <v>0</v>
      </c>
      <c r="BO351" s="2" t="s">
        <v>549</v>
      </c>
      <c r="BP351" s="2">
        <v>1</v>
      </c>
      <c r="BQ351" s="2">
        <v>30</v>
      </c>
      <c r="BR351" s="2">
        <v>0</v>
      </c>
      <c r="BS351" s="2">
        <v>1</v>
      </c>
      <c r="BT351" s="2">
        <v>1</v>
      </c>
      <c r="BU351" s="2">
        <v>1</v>
      </c>
      <c r="BV351" s="2">
        <v>1</v>
      </c>
      <c r="BW351" s="2">
        <v>1</v>
      </c>
      <c r="BX351" s="2">
        <v>1</v>
      </c>
      <c r="BY351" s="2" t="s">
        <v>3</v>
      </c>
      <c r="BZ351" s="2">
        <v>85</v>
      </c>
      <c r="CA351" s="2">
        <v>43</v>
      </c>
      <c r="CB351" s="2" t="s">
        <v>3</v>
      </c>
      <c r="CC351" s="2"/>
      <c r="CD351" s="2"/>
      <c r="CE351" s="2">
        <v>1566</v>
      </c>
      <c r="CF351" s="2">
        <v>0</v>
      </c>
      <c r="CG351" s="2">
        <v>0</v>
      </c>
      <c r="CH351" s="2"/>
      <c r="CI351" s="2"/>
      <c r="CJ351" s="2"/>
      <c r="CK351" s="2"/>
      <c r="CL351" s="2"/>
      <c r="CM351" s="2">
        <v>0</v>
      </c>
      <c r="CN351" s="2" t="s">
        <v>965</v>
      </c>
      <c r="CO351" s="2">
        <v>0</v>
      </c>
      <c r="CP351" s="2">
        <f t="shared" si="343"/>
        <v>1828.19</v>
      </c>
      <c r="CQ351" s="2">
        <f t="shared" si="344"/>
        <v>18.88</v>
      </c>
      <c r="CR351" s="2">
        <f>(ROUND((ROUND((((((ET351*2)*1.25)*1.2))*AV351*1),2)*BB351),2)+ROUND((ROUND(((AE351-((((EU351*2)*1.25)*1.2)))*AV351*1),2)*BS351),2))</f>
        <v>42.84</v>
      </c>
      <c r="CS351" s="2">
        <f>(ROUND((ROUND((((((EU351*2)*1.25)*1.2))*AV351*1),2)*BS351),2)+ROUND((ROUND(((AE351-((((EU351*2)*1.25)*1.2)))*AV351*1),2)*BS351),2))</f>
        <v>0.79</v>
      </c>
      <c r="CT351" s="2">
        <f t="shared" si="345"/>
        <v>287.04000000000002</v>
      </c>
      <c r="CU351" s="2">
        <f t="shared" si="346"/>
        <v>0</v>
      </c>
      <c r="CV351" s="2">
        <f t="shared" si="347"/>
        <v>15.344413199999995</v>
      </c>
      <c r="CW351" s="2">
        <f t="shared" si="348"/>
        <v>0</v>
      </c>
      <c r="CX351" s="2">
        <f t="shared" si="349"/>
        <v>0</v>
      </c>
      <c r="CY351" s="2">
        <f>(ROUND((((S351+ROUND((ROUND((((((EU351*2)*1.25)*1.2))*AV351*1),2)*BS351),2))*AT351)/100),2)+ROUND(((ROUND((ROUND(((AE351-((((EU351*2)*1.25)*1.2)))*AV351*1),2)*BS351),2)*AT351)/100),2))</f>
        <v>1279.6199999999999</v>
      </c>
      <c r="CZ351" s="2">
        <f>(ROUND((((S351+ROUND((ROUND((((((EU351*2)*1.25)*1.2))*AV351*1),2)*BS351),2))*AU351)/100),2)+ROUND(((ROUND((ROUND(((AE351-((((EU351*2)*1.25)*1.2)))*AV351*1),2)*BS351),2)*AU351)/100),2))</f>
        <v>647.33000000000004</v>
      </c>
      <c r="DA351" s="2"/>
      <c r="DB351" s="2">
        <v>129</v>
      </c>
      <c r="DC351" s="2" t="s">
        <v>3</v>
      </c>
      <c r="DD351" s="2" t="s">
        <v>553</v>
      </c>
      <c r="DE351" s="2" t="s">
        <v>554</v>
      </c>
      <c r="DF351" s="2" t="s">
        <v>554</v>
      </c>
      <c r="DG351" s="2" t="s">
        <v>555</v>
      </c>
      <c r="DH351" s="2" t="s">
        <v>3</v>
      </c>
      <c r="DI351" s="2" t="s">
        <v>555</v>
      </c>
      <c r="DJ351" s="2" t="s">
        <v>554</v>
      </c>
      <c r="DK351" s="2" t="s">
        <v>3</v>
      </c>
      <c r="DL351" s="2" t="s">
        <v>3</v>
      </c>
      <c r="DM351" s="2" t="s">
        <v>3</v>
      </c>
      <c r="DN351" s="2">
        <v>0</v>
      </c>
      <c r="DO351" s="2">
        <v>0</v>
      </c>
      <c r="DP351" s="2">
        <v>1</v>
      </c>
      <c r="DQ351" s="2">
        <v>1</v>
      </c>
      <c r="DR351" s="2"/>
      <c r="DS351" s="2"/>
      <c r="DT351" s="2"/>
      <c r="DU351" s="2">
        <v>1005</v>
      </c>
      <c r="DV351" s="2" t="s">
        <v>551</v>
      </c>
      <c r="DW351" s="2" t="s">
        <v>551</v>
      </c>
      <c r="DX351" s="2">
        <v>100</v>
      </c>
      <c r="DY351" s="2"/>
      <c r="DZ351" s="2" t="s">
        <v>3</v>
      </c>
      <c r="EA351" s="2" t="s">
        <v>3</v>
      </c>
      <c r="EB351" s="2" t="s">
        <v>3</v>
      </c>
      <c r="EC351" s="2" t="s">
        <v>3</v>
      </c>
      <c r="ED351" s="2"/>
      <c r="EE351" s="2">
        <v>85635433</v>
      </c>
      <c r="EF351" s="2">
        <v>30</v>
      </c>
      <c r="EG351" s="2" t="s">
        <v>28</v>
      </c>
      <c r="EH351" s="2">
        <v>0</v>
      </c>
      <c r="EI351" s="2" t="s">
        <v>3</v>
      </c>
      <c r="EJ351" s="2">
        <v>1</v>
      </c>
      <c r="EK351" s="2">
        <v>59</v>
      </c>
      <c r="EL351" s="2" t="s">
        <v>556</v>
      </c>
      <c r="EM351" s="2" t="s">
        <v>557</v>
      </c>
      <c r="EN351" s="2"/>
      <c r="EO351" s="2" t="s">
        <v>363</v>
      </c>
      <c r="EP351" s="2"/>
      <c r="EQ351" s="2">
        <v>131072</v>
      </c>
      <c r="ER351" s="2">
        <v>122.41</v>
      </c>
      <c r="ES351" s="2">
        <v>9.44</v>
      </c>
      <c r="ET351" s="2">
        <v>13.64</v>
      </c>
      <c r="EU351" s="2">
        <v>0.25</v>
      </c>
      <c r="EV351" s="2">
        <v>99.33</v>
      </c>
      <c r="EW351" s="2">
        <v>5.31</v>
      </c>
      <c r="EX351" s="2">
        <v>0</v>
      </c>
      <c r="EY351" s="2">
        <v>0</v>
      </c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>
        <v>0</v>
      </c>
      <c r="FR351" s="2">
        <v>0</v>
      </c>
      <c r="FS351" s="2">
        <v>0</v>
      </c>
      <c r="FT351" s="2"/>
      <c r="FU351" s="2"/>
      <c r="FV351" s="2"/>
      <c r="FW351" s="2"/>
      <c r="FX351" s="2">
        <v>85</v>
      </c>
      <c r="FY351" s="2">
        <v>43</v>
      </c>
      <c r="FZ351" s="2"/>
      <c r="GA351" s="2" t="s">
        <v>3</v>
      </c>
      <c r="GB351" s="2"/>
      <c r="GC351" s="2"/>
      <c r="GD351" s="2">
        <v>1</v>
      </c>
      <c r="GE351" s="2"/>
      <c r="GF351" s="2">
        <v>1042934724</v>
      </c>
      <c r="GG351" s="2">
        <v>2</v>
      </c>
      <c r="GH351" s="2">
        <v>1</v>
      </c>
      <c r="GI351" s="2">
        <v>2</v>
      </c>
      <c r="GJ351" s="2">
        <v>0</v>
      </c>
      <c r="GK351" s="2">
        <v>0</v>
      </c>
      <c r="GL351" s="2">
        <f t="shared" si="350"/>
        <v>0</v>
      </c>
      <c r="GM351" s="2">
        <f t="shared" si="351"/>
        <v>3759.41</v>
      </c>
      <c r="GN351" s="2">
        <f t="shared" si="352"/>
        <v>3759.41</v>
      </c>
      <c r="GO351" s="2">
        <f t="shared" si="353"/>
        <v>0</v>
      </c>
      <c r="GP351" s="2">
        <f t="shared" si="354"/>
        <v>0</v>
      </c>
      <c r="GQ351" s="2"/>
      <c r="GR351" s="2">
        <v>0</v>
      </c>
      <c r="GS351" s="2">
        <v>3</v>
      </c>
      <c r="GT351" s="2">
        <v>0</v>
      </c>
      <c r="GU351" s="2" t="s">
        <v>3</v>
      </c>
      <c r="GV351" s="2">
        <f t="shared" si="355"/>
        <v>0</v>
      </c>
      <c r="GW351" s="2">
        <v>1</v>
      </c>
      <c r="GX351" s="2">
        <f t="shared" si="356"/>
        <v>0</v>
      </c>
      <c r="GY351" s="2"/>
      <c r="GZ351" s="2"/>
      <c r="HA351" s="2">
        <v>0</v>
      </c>
      <c r="HB351" s="2">
        <v>0</v>
      </c>
      <c r="HC351" s="2">
        <f t="shared" si="357"/>
        <v>0</v>
      </c>
      <c r="HD351" s="2"/>
      <c r="HE351" s="2" t="s">
        <v>3</v>
      </c>
      <c r="HF351" s="2" t="s">
        <v>3</v>
      </c>
      <c r="HG351" s="2"/>
      <c r="HH351" s="2"/>
      <c r="HI351" s="2"/>
      <c r="HJ351" s="2"/>
      <c r="HK351" s="2"/>
      <c r="HL351" s="2"/>
      <c r="HM351" s="2" t="s">
        <v>3</v>
      </c>
      <c r="HN351" s="2" t="s">
        <v>3</v>
      </c>
      <c r="HO351" s="2" t="s">
        <v>3</v>
      </c>
      <c r="HP351" s="2" t="s">
        <v>3</v>
      </c>
      <c r="HQ351" s="2" t="s">
        <v>3</v>
      </c>
      <c r="HR351" s="2"/>
      <c r="HS351" s="2">
        <v>0</v>
      </c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>
        <v>0</v>
      </c>
      <c r="IL351" s="2"/>
      <c r="IM351" s="2"/>
      <c r="IN351" s="2"/>
      <c r="IO351" s="2"/>
      <c r="IP351" s="2"/>
      <c r="IQ351" s="2"/>
      <c r="IR351" s="2"/>
      <c r="IS351" s="2"/>
      <c r="IT351" s="2"/>
      <c r="IU351" s="2"/>
    </row>
    <row r="352" spans="1:255" x14ac:dyDescent="0.25">
      <c r="A352" s="3">
        <v>17</v>
      </c>
      <c r="B352" s="3">
        <v>1</v>
      </c>
      <c r="C352" s="3">
        <f>ROW(SmtRes!A714)</f>
        <v>714</v>
      </c>
      <c r="D352" s="3">
        <f>ROW(EtalonRes!A560)</f>
        <v>560</v>
      </c>
      <c r="E352" s="3" t="s">
        <v>548</v>
      </c>
      <c r="F352" s="3" t="s">
        <v>549</v>
      </c>
      <c r="G352" s="3" t="s">
        <v>550</v>
      </c>
      <c r="H352" s="3" t="s">
        <v>551</v>
      </c>
      <c r="I352" s="3">
        <f>ROUND((2500*0.11+425*0.13+305*0.16+160*0.18+130*0.21+75*0.26+175*0.37+10*0.48)/100,9)</f>
        <v>5.242</v>
      </c>
      <c r="J352" s="3">
        <v>0</v>
      </c>
      <c r="K352" s="3">
        <f>ROUND((2500*0.11+425*0.13+305*0.16+160*0.18+130*0.21+75*0.26+175*0.37+10*0.48)/100,9)</f>
        <v>5.242</v>
      </c>
      <c r="O352" s="3">
        <f t="shared" si="333"/>
        <v>90895.13</v>
      </c>
      <c r="P352" s="3">
        <f t="shared" si="334"/>
        <v>3445.15</v>
      </c>
      <c r="Q352" s="3">
        <f>(ROUND((ROUND((((((ET352*2)*1.25)*1.2))*AV352*I352),2)*BB352),2)+ROUND((ROUND(((AE352-((((EU352*2)*1.25)*1.2)))*AV352*I352),2)*BS352),2))</f>
        <v>2663.52</v>
      </c>
      <c r="R352" s="3">
        <f>(ROUND((ROUND((((((EU352*2)*1.25)*1.2))*AV352*I352),2)*BS352),2)+ROUND((ROUND(((AE352-((((EU352*2)*1.25)*1.2)))*AV352*I352),2)*BS352),2))</f>
        <v>232.16</v>
      </c>
      <c r="S352" s="3">
        <f t="shared" si="335"/>
        <v>84786.46</v>
      </c>
      <c r="T352" s="3">
        <f t="shared" si="336"/>
        <v>0</v>
      </c>
      <c r="U352" s="3">
        <f t="shared" si="337"/>
        <v>80.435413994399966</v>
      </c>
      <c r="V352" s="3">
        <f t="shared" si="338"/>
        <v>0</v>
      </c>
      <c r="W352" s="3">
        <f t="shared" si="339"/>
        <v>0</v>
      </c>
      <c r="X352" s="3">
        <f>(ROUND((((S352+ROUND((ROUND((((((EU352*2)*1.25)*1.2))*AV352*I352),2)*BS352),2))*AT352)/100),2)+ROUND(((ROUND((ROUND(((AE352-((((EU352*2)*1.25)*1.2)))*AV352*I352),2)*BS352),2)*AT352)/100),2))</f>
        <v>72265.83</v>
      </c>
      <c r="Y352" s="3">
        <f>(ROUND((((S352+ROUND((ROUND((((((EU352*2)*1.25)*1.2))*AV352*I352),2)*BS352),2))*AU352)/100),2)+ROUND(((ROUND((ROUND(((AE352-((((EU352*2)*1.25)*1.2)))*AV352*I352),2)*BS352),2)*AU352)/100),2))</f>
        <v>36558.01</v>
      </c>
      <c r="AA352" s="3">
        <v>86551703</v>
      </c>
      <c r="AB352" s="3">
        <f t="shared" si="340"/>
        <v>333.95080000000002</v>
      </c>
      <c r="AC352" s="3">
        <f>ROUND(((((ES352*2)*1)*1)),6)</f>
        <v>18.88</v>
      </c>
      <c r="AD352" s="3">
        <f>ROUND(((((((ET352*2)*1.25)*1.2))-((((EU352*2)*1.25)*1.2)))+AE352),6)</f>
        <v>40.92</v>
      </c>
      <c r="AE352" s="3">
        <f>ROUND(((((EU352*2)*1.25)*1.2)),6)</f>
        <v>0.75</v>
      </c>
      <c r="AF352" s="3">
        <f>ROUND(((((EV352*2)*1.15)*1.2)),6)</f>
        <v>274.1508</v>
      </c>
      <c r="AG352" s="3">
        <f t="shared" si="341"/>
        <v>0</v>
      </c>
      <c r="AH352" s="3">
        <f>((((EW352*2)*1.15)*1.2))</f>
        <v>14.655599999999996</v>
      </c>
      <c r="AI352" s="3">
        <f>((((EX352*2)*1.25)*1.2))</f>
        <v>0</v>
      </c>
      <c r="AJ352" s="3">
        <f t="shared" si="342"/>
        <v>0</v>
      </c>
      <c r="AK352" s="3">
        <v>122.41</v>
      </c>
      <c r="AL352" s="3">
        <v>9.44</v>
      </c>
      <c r="AM352" s="3">
        <v>13.64</v>
      </c>
      <c r="AN352" s="3">
        <v>0.25</v>
      </c>
      <c r="AO352" s="3">
        <v>99.33</v>
      </c>
      <c r="AP352" s="3">
        <v>0</v>
      </c>
      <c r="AQ352" s="3">
        <v>5.31</v>
      </c>
      <c r="AR352" s="3">
        <v>0</v>
      </c>
      <c r="AS352" s="3">
        <v>0</v>
      </c>
      <c r="AT352" s="3">
        <v>85</v>
      </c>
      <c r="AU352" s="3">
        <v>43</v>
      </c>
      <c r="AV352" s="3">
        <v>1.0469999999999999</v>
      </c>
      <c r="AW352" s="3">
        <v>1</v>
      </c>
      <c r="AZ352" s="3">
        <v>1</v>
      </c>
      <c r="BA352" s="3">
        <v>56.35</v>
      </c>
      <c r="BB352" s="3">
        <v>11.86</v>
      </c>
      <c r="BC352" s="3">
        <v>34.81</v>
      </c>
      <c r="BD352" s="3" t="s">
        <v>3</v>
      </c>
      <c r="BE352" s="3" t="s">
        <v>3</v>
      </c>
      <c r="BF352" s="3" t="s">
        <v>3</v>
      </c>
      <c r="BG352" s="3" t="s">
        <v>3</v>
      </c>
      <c r="BH352" s="3">
        <v>0</v>
      </c>
      <c r="BI352" s="3">
        <v>1</v>
      </c>
      <c r="BJ352" s="3" t="s">
        <v>552</v>
      </c>
      <c r="BM352" s="3">
        <v>59</v>
      </c>
      <c r="BN352" s="3">
        <v>0</v>
      </c>
      <c r="BO352" s="3" t="s">
        <v>549</v>
      </c>
      <c r="BP352" s="3">
        <v>1</v>
      </c>
      <c r="BQ352" s="3">
        <v>30</v>
      </c>
      <c r="BR352" s="3">
        <v>0</v>
      </c>
      <c r="BS352" s="3">
        <v>56.35</v>
      </c>
      <c r="BT352" s="3">
        <v>1</v>
      </c>
      <c r="BU352" s="3">
        <v>1</v>
      </c>
      <c r="BV352" s="3">
        <v>1</v>
      </c>
      <c r="BW352" s="3">
        <v>1</v>
      </c>
      <c r="BX352" s="3">
        <v>1</v>
      </c>
      <c r="BY352" s="3" t="s">
        <v>3</v>
      </c>
      <c r="BZ352" s="3">
        <v>85</v>
      </c>
      <c r="CA352" s="3">
        <v>43</v>
      </c>
      <c r="CB352" s="3" t="s">
        <v>3</v>
      </c>
      <c r="CE352" s="3">
        <v>1566</v>
      </c>
      <c r="CF352" s="3">
        <v>0</v>
      </c>
      <c r="CG352" s="3">
        <v>0</v>
      </c>
      <c r="CM352" s="3">
        <v>0</v>
      </c>
      <c r="CN352" s="3" t="s">
        <v>965</v>
      </c>
      <c r="CO352" s="3">
        <v>0</v>
      </c>
      <c r="CP352" s="3">
        <f t="shared" si="343"/>
        <v>90895.13</v>
      </c>
      <c r="CQ352" s="3">
        <f t="shared" si="344"/>
        <v>657.21</v>
      </c>
      <c r="CR352" s="3">
        <f>(ROUND((ROUND((((((ET352*2)*1.25)*1.2))*AV352*1),2)*BB352),2)+ROUND((ROUND(((AE352-((((EU352*2)*1.25)*1.2)))*AV352*1),2)*BS352),2))</f>
        <v>508.08</v>
      </c>
      <c r="CS352" s="3">
        <f>(ROUND((ROUND((((((EU352*2)*1.25)*1.2))*AV352*1),2)*BS352),2)+ROUND((ROUND(((AE352-((((EU352*2)*1.25)*1.2)))*AV352*1),2)*BS352),2))</f>
        <v>44.52</v>
      </c>
      <c r="CT352" s="3">
        <f t="shared" si="345"/>
        <v>16174.7</v>
      </c>
      <c r="CU352" s="3">
        <f t="shared" si="346"/>
        <v>0</v>
      </c>
      <c r="CV352" s="3">
        <f t="shared" si="347"/>
        <v>15.344413199999995</v>
      </c>
      <c r="CW352" s="3">
        <f t="shared" si="348"/>
        <v>0</v>
      </c>
      <c r="CX352" s="3">
        <f t="shared" si="349"/>
        <v>0</v>
      </c>
      <c r="CY352" s="3">
        <f>(ROUND((((S352+ROUND((ROUND((((((EU352*2)*1.25)*1.2))*AV352*1),2)*BS352),2))*AT352)/100),2)+ROUND(((ROUND((ROUND(((AE352-((((EU352*2)*1.25)*1.2)))*AV352*1),2)*BS352),2)*AT352)/100),2))</f>
        <v>72106.33</v>
      </c>
      <c r="CZ352" s="3">
        <f>(ROUND((((S352+ROUND((ROUND((((((EU352*2)*1.25)*1.2))*AV352*1),2)*BS352),2))*AU352)/100),2)+ROUND(((ROUND((ROUND(((AE352-((((EU352*2)*1.25)*1.2)))*AV352*1),2)*BS352),2)*AU352)/100),2))</f>
        <v>36477.32</v>
      </c>
      <c r="DB352" s="3">
        <v>132</v>
      </c>
      <c r="DC352" s="3" t="s">
        <v>3</v>
      </c>
      <c r="DD352" s="3" t="s">
        <v>553</v>
      </c>
      <c r="DE352" s="3" t="s">
        <v>554</v>
      </c>
      <c r="DF352" s="3" t="s">
        <v>554</v>
      </c>
      <c r="DG352" s="3" t="s">
        <v>555</v>
      </c>
      <c r="DH352" s="3" t="s">
        <v>3</v>
      </c>
      <c r="DI352" s="3" t="s">
        <v>555</v>
      </c>
      <c r="DJ352" s="3" t="s">
        <v>554</v>
      </c>
      <c r="DK352" s="3" t="s">
        <v>3</v>
      </c>
      <c r="DL352" s="3" t="s">
        <v>3</v>
      </c>
      <c r="DM352" s="3" t="s">
        <v>3</v>
      </c>
      <c r="DN352" s="3">
        <v>0</v>
      </c>
      <c r="DO352" s="3">
        <v>0</v>
      </c>
      <c r="DP352" s="3">
        <v>1</v>
      </c>
      <c r="DQ352" s="3">
        <v>1</v>
      </c>
      <c r="DU352" s="3">
        <v>1005</v>
      </c>
      <c r="DV352" s="3" t="s">
        <v>551</v>
      </c>
      <c r="DW352" s="3" t="s">
        <v>551</v>
      </c>
      <c r="DX352" s="3">
        <v>100</v>
      </c>
      <c r="DZ352" s="3" t="s">
        <v>3</v>
      </c>
      <c r="EA352" s="3" t="s">
        <v>3</v>
      </c>
      <c r="EB352" s="3" t="s">
        <v>3</v>
      </c>
      <c r="EC352" s="3" t="s">
        <v>3</v>
      </c>
      <c r="EE352" s="3">
        <v>85635433</v>
      </c>
      <c r="EF352" s="3">
        <v>30</v>
      </c>
      <c r="EG352" s="3" t="s">
        <v>28</v>
      </c>
      <c r="EH352" s="3">
        <v>0</v>
      </c>
      <c r="EI352" s="3" t="s">
        <v>3</v>
      </c>
      <c r="EJ352" s="3">
        <v>1</v>
      </c>
      <c r="EK352" s="3">
        <v>59</v>
      </c>
      <c r="EL352" s="3" t="s">
        <v>556</v>
      </c>
      <c r="EM352" s="3" t="s">
        <v>557</v>
      </c>
      <c r="EO352" s="3" t="s">
        <v>363</v>
      </c>
      <c r="EQ352" s="3">
        <v>131072</v>
      </c>
      <c r="ER352" s="3">
        <v>122.41</v>
      </c>
      <c r="ES352" s="3">
        <v>9.44</v>
      </c>
      <c r="ET352" s="3">
        <v>13.64</v>
      </c>
      <c r="EU352" s="3">
        <v>0.25</v>
      </c>
      <c r="EV352" s="3">
        <v>99.33</v>
      </c>
      <c r="EW352" s="3">
        <v>5.31</v>
      </c>
      <c r="EX352" s="3">
        <v>0</v>
      </c>
      <c r="EY352" s="3">
        <v>0</v>
      </c>
      <c r="FQ352" s="3">
        <v>0</v>
      </c>
      <c r="FR352" s="3">
        <v>0</v>
      </c>
      <c r="FS352" s="3">
        <v>0</v>
      </c>
      <c r="FX352" s="3">
        <v>85</v>
      </c>
      <c r="FY352" s="3">
        <v>43</v>
      </c>
      <c r="GA352" s="3" t="s">
        <v>3</v>
      </c>
      <c r="GD352" s="3">
        <v>1</v>
      </c>
      <c r="GF352" s="3">
        <v>1042934724</v>
      </c>
      <c r="GG352" s="3">
        <v>2</v>
      </c>
      <c r="GH352" s="3">
        <v>1</v>
      </c>
      <c r="GI352" s="3">
        <v>2</v>
      </c>
      <c r="GJ352" s="3">
        <v>0</v>
      </c>
      <c r="GK352" s="3">
        <v>0</v>
      </c>
      <c r="GL352" s="3">
        <f t="shared" si="350"/>
        <v>0</v>
      </c>
      <c r="GM352" s="3">
        <f t="shared" si="351"/>
        <v>199718.97</v>
      </c>
      <c r="GN352" s="3">
        <f t="shared" si="352"/>
        <v>199718.97</v>
      </c>
      <c r="GO352" s="3">
        <f t="shared" si="353"/>
        <v>0</v>
      </c>
      <c r="GP352" s="3">
        <f t="shared" si="354"/>
        <v>0</v>
      </c>
      <c r="GR352" s="3">
        <v>0</v>
      </c>
      <c r="GS352" s="3">
        <v>3</v>
      </c>
      <c r="GT352" s="3">
        <v>0</v>
      </c>
      <c r="GU352" s="3" t="s">
        <v>3</v>
      </c>
      <c r="GV352" s="3">
        <f t="shared" si="355"/>
        <v>0</v>
      </c>
      <c r="GW352" s="3">
        <v>1</v>
      </c>
      <c r="GX352" s="3">
        <f t="shared" si="356"/>
        <v>0</v>
      </c>
      <c r="HA352" s="3">
        <v>0</v>
      </c>
      <c r="HB352" s="3">
        <v>0</v>
      </c>
      <c r="HC352" s="3">
        <f t="shared" si="357"/>
        <v>0</v>
      </c>
      <c r="HE352" s="3" t="s">
        <v>3</v>
      </c>
      <c r="HF352" s="3" t="s">
        <v>3</v>
      </c>
      <c r="HM352" s="3" t="s">
        <v>3</v>
      </c>
      <c r="HN352" s="3" t="s">
        <v>3</v>
      </c>
      <c r="HO352" s="3" t="s">
        <v>3</v>
      </c>
      <c r="HP352" s="3" t="s">
        <v>3</v>
      </c>
      <c r="HQ352" s="3" t="s">
        <v>3</v>
      </c>
      <c r="HS352" s="3">
        <v>0</v>
      </c>
      <c r="IK352" s="3">
        <v>0</v>
      </c>
    </row>
    <row r="353" spans="1:255" x14ac:dyDescent="0.25">
      <c r="A353" s="2">
        <v>18</v>
      </c>
      <c r="B353" s="2">
        <v>1</v>
      </c>
      <c r="C353" s="2">
        <v>706</v>
      </c>
      <c r="D353" s="2"/>
      <c r="E353" s="2" t="s">
        <v>558</v>
      </c>
      <c r="F353" s="2" t="s">
        <v>559</v>
      </c>
      <c r="G353" s="2" t="s">
        <v>560</v>
      </c>
      <c r="H353" s="2" t="s">
        <v>561</v>
      </c>
      <c r="I353" s="2">
        <f>I351*J353</f>
        <v>9.4355999999999995E-2</v>
      </c>
      <c r="J353" s="2">
        <v>1.7999999999999999E-2</v>
      </c>
      <c r="K353" s="2">
        <v>8.9999999999999993E-3</v>
      </c>
      <c r="L353" s="2"/>
      <c r="M353" s="2"/>
      <c r="N353" s="2"/>
      <c r="O353" s="2">
        <f t="shared" si="333"/>
        <v>1760.03</v>
      </c>
      <c r="P353" s="2">
        <f t="shared" si="334"/>
        <v>1760.03</v>
      </c>
      <c r="Q353" s="2">
        <f>(ROUND((ROUND(((ET353)*AV353*I353),2)*BB353),2)+ROUND((ROUND(((AE353-(EU353))*AV353*I353),2)*BS353),2))</f>
        <v>0</v>
      </c>
      <c r="R353" s="2">
        <f>(ROUND((ROUND(((EU353)*AV353*I353),2)*BS353),2)+ROUND((ROUND(((AE353-(EU353))*AV353*I353),2)*BS353),2))</f>
        <v>0</v>
      </c>
      <c r="S353" s="2">
        <f t="shared" si="335"/>
        <v>0</v>
      </c>
      <c r="T353" s="2">
        <f t="shared" si="336"/>
        <v>0</v>
      </c>
      <c r="U353" s="2">
        <f t="shared" si="337"/>
        <v>0</v>
      </c>
      <c r="V353" s="2">
        <f t="shared" si="338"/>
        <v>0</v>
      </c>
      <c r="W353" s="2">
        <f t="shared" si="339"/>
        <v>0</v>
      </c>
      <c r="X353" s="2">
        <f>(ROUND((((S353+ROUND((ROUND(((EU353)*AV353*I353),2)*BS353),2))*AT353)/100),2)+ROUND(((ROUND((ROUND(((AE353-(EU353))*AV353*I353),2)*BS353),2)*AT353)/100),2))</f>
        <v>0</v>
      </c>
      <c r="Y353" s="2">
        <f>(ROUND((((S353+ROUND((ROUND(((EU353)*AV353*I353),2)*BS353),2))*AU353)/100),2)+ROUND(((ROUND((ROUND(((AE353-(EU353))*AV353*I353),2)*BS353),2)*AU353)/100),2))</f>
        <v>0</v>
      </c>
      <c r="Z353" s="2"/>
      <c r="AA353" s="2">
        <v>86551701</v>
      </c>
      <c r="AB353" s="2">
        <f t="shared" si="340"/>
        <v>18653.07</v>
      </c>
      <c r="AC353" s="2">
        <f>ROUND((ES353),6)</f>
        <v>18653.07</v>
      </c>
      <c r="AD353" s="2">
        <f>ROUND((((ET353)-(EU353))+AE353),6)</f>
        <v>0</v>
      </c>
      <c r="AE353" s="2">
        <f>ROUND((EU353),6)</f>
        <v>0</v>
      </c>
      <c r="AF353" s="2">
        <f>ROUND((EV353),6)</f>
        <v>0</v>
      </c>
      <c r="AG353" s="2">
        <f t="shared" si="341"/>
        <v>0</v>
      </c>
      <c r="AH353" s="2">
        <f>(EW353)</f>
        <v>0</v>
      </c>
      <c r="AI353" s="2">
        <f>(EX353)</f>
        <v>0</v>
      </c>
      <c r="AJ353" s="2">
        <f t="shared" si="342"/>
        <v>0</v>
      </c>
      <c r="AK353" s="2">
        <v>18653.07</v>
      </c>
      <c r="AL353" s="2">
        <v>18653.07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85</v>
      </c>
      <c r="AU353" s="2">
        <v>43</v>
      </c>
      <c r="AV353" s="2">
        <v>1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3</v>
      </c>
      <c r="BI353" s="2">
        <v>1</v>
      </c>
      <c r="BJ353" s="2" t="s">
        <v>562</v>
      </c>
      <c r="BK353" s="2"/>
      <c r="BL353" s="2"/>
      <c r="BM353" s="2">
        <v>59</v>
      </c>
      <c r="BN353" s="2">
        <v>0</v>
      </c>
      <c r="BO353" s="2" t="s">
        <v>3</v>
      </c>
      <c r="BP353" s="2">
        <v>0</v>
      </c>
      <c r="BQ353" s="2">
        <v>30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85</v>
      </c>
      <c r="CA353" s="2">
        <v>43</v>
      </c>
      <c r="CB353" s="2" t="s">
        <v>3</v>
      </c>
      <c r="CC353" s="2"/>
      <c r="CD353" s="2"/>
      <c r="CE353" s="2">
        <v>1566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966</v>
      </c>
      <c r="CO353" s="2">
        <v>0</v>
      </c>
      <c r="CP353" s="2">
        <f t="shared" si="343"/>
        <v>1760.03</v>
      </c>
      <c r="CQ353" s="2">
        <f t="shared" si="344"/>
        <v>18653.07</v>
      </c>
      <c r="CR353" s="2">
        <f>(ROUND((ROUND(((ET353)*AV353*1),2)*BB353),2)+ROUND((ROUND(((AE353-(EU353))*AV353*1),2)*BS353),2))</f>
        <v>0</v>
      </c>
      <c r="CS353" s="2">
        <f>(ROUND((ROUND(((EU353)*AV353*1),2)*BS353),2)+ROUND((ROUND(((AE353-(EU353))*AV353*1),2)*BS353),2))</f>
        <v>0</v>
      </c>
      <c r="CT353" s="2">
        <f t="shared" si="345"/>
        <v>0</v>
      </c>
      <c r="CU353" s="2">
        <f t="shared" si="346"/>
        <v>0</v>
      </c>
      <c r="CV353" s="2">
        <f t="shared" si="347"/>
        <v>0</v>
      </c>
      <c r="CW353" s="2">
        <f t="shared" si="348"/>
        <v>0</v>
      </c>
      <c r="CX353" s="2">
        <f t="shared" si="349"/>
        <v>0</v>
      </c>
      <c r="CY353" s="2">
        <f>(ROUND((((S353+ROUND((ROUND(((EU353)*AV353*1),2)*BS353),2))*AT353)/100),2)+ROUND(((ROUND((ROUND(((AE353-(EU353))*AV353*1),2)*BS353),2)*AT353)/100),2))</f>
        <v>0</v>
      </c>
      <c r="CZ353" s="2">
        <f>(ROUND((((S353+ROUND((ROUND(((EU353)*AV353*1),2)*BS353),2))*AU353)/100),2)+ROUND(((ROUND((ROUND(((AE353-(EU353))*AV353*1),2)*BS353),2)*AU353)/100),2))</f>
        <v>0</v>
      </c>
      <c r="DA353" s="2"/>
      <c r="DB353" s="2"/>
      <c r="DC353" s="2" t="s">
        <v>3</v>
      </c>
      <c r="DD353" s="2" t="s">
        <v>3</v>
      </c>
      <c r="DE353" s="2" t="s">
        <v>3</v>
      </c>
      <c r="DF353" s="2" t="s">
        <v>3</v>
      </c>
      <c r="DG353" s="2" t="s">
        <v>3</v>
      </c>
      <c r="DH353" s="2" t="s">
        <v>3</v>
      </c>
      <c r="DI353" s="2" t="s">
        <v>3</v>
      </c>
      <c r="DJ353" s="2" t="s">
        <v>3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1009</v>
      </c>
      <c r="DV353" s="2" t="s">
        <v>561</v>
      </c>
      <c r="DW353" s="2" t="s">
        <v>561</v>
      </c>
      <c r="DX353" s="2">
        <v>1000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85635433</v>
      </c>
      <c r="EF353" s="2">
        <v>30</v>
      </c>
      <c r="EG353" s="2" t="s">
        <v>28</v>
      </c>
      <c r="EH353" s="2">
        <v>0</v>
      </c>
      <c r="EI353" s="2" t="s">
        <v>3</v>
      </c>
      <c r="EJ353" s="2">
        <v>1</v>
      </c>
      <c r="EK353" s="2">
        <v>59</v>
      </c>
      <c r="EL353" s="2" t="s">
        <v>556</v>
      </c>
      <c r="EM353" s="2" t="s">
        <v>557</v>
      </c>
      <c r="EN353" s="2"/>
      <c r="EO353" s="2" t="s">
        <v>368</v>
      </c>
      <c r="EP353" s="2"/>
      <c r="EQ353" s="2">
        <v>0</v>
      </c>
      <c r="ER353" s="2">
        <v>18653.07</v>
      </c>
      <c r="ES353" s="2">
        <v>18653.07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85</v>
      </c>
      <c r="FY353" s="2">
        <v>43</v>
      </c>
      <c r="FZ353" s="2"/>
      <c r="GA353" s="2" t="s">
        <v>3</v>
      </c>
      <c r="GB353" s="2"/>
      <c r="GC353" s="2"/>
      <c r="GD353" s="2">
        <v>1</v>
      </c>
      <c r="GE353" s="2"/>
      <c r="GF353" s="2">
        <v>650902129</v>
      </c>
      <c r="GG353" s="2">
        <v>2</v>
      </c>
      <c r="GH353" s="2">
        <v>1</v>
      </c>
      <c r="GI353" s="2">
        <v>-2</v>
      </c>
      <c r="GJ353" s="2">
        <v>0</v>
      </c>
      <c r="GK353" s="2">
        <v>0</v>
      </c>
      <c r="GL353" s="2">
        <f t="shared" si="350"/>
        <v>0</v>
      </c>
      <c r="GM353" s="2">
        <f t="shared" si="351"/>
        <v>1760.03</v>
      </c>
      <c r="GN353" s="2">
        <f t="shared" si="352"/>
        <v>1760.03</v>
      </c>
      <c r="GO353" s="2">
        <f t="shared" si="353"/>
        <v>0</v>
      </c>
      <c r="GP353" s="2">
        <f t="shared" si="354"/>
        <v>0</v>
      </c>
      <c r="GQ353" s="2"/>
      <c r="GR353" s="2">
        <v>0</v>
      </c>
      <c r="GS353" s="2">
        <v>3</v>
      </c>
      <c r="GT353" s="2">
        <v>0</v>
      </c>
      <c r="GU353" s="2" t="s">
        <v>3</v>
      </c>
      <c r="GV353" s="2">
        <f t="shared" si="355"/>
        <v>0</v>
      </c>
      <c r="GW353" s="2">
        <v>1</v>
      </c>
      <c r="GX353" s="2">
        <f t="shared" si="356"/>
        <v>0</v>
      </c>
      <c r="GY353" s="2"/>
      <c r="GZ353" s="2"/>
      <c r="HA353" s="2">
        <v>0</v>
      </c>
      <c r="HB353" s="2">
        <v>0</v>
      </c>
      <c r="HC353" s="2">
        <f t="shared" si="357"/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553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5">
      <c r="A354" s="3">
        <v>18</v>
      </c>
      <c r="B354" s="3">
        <v>1</v>
      </c>
      <c r="C354" s="3">
        <v>713</v>
      </c>
      <c r="E354" s="3" t="s">
        <v>558</v>
      </c>
      <c r="F354" s="3" t="s">
        <v>559</v>
      </c>
      <c r="G354" s="3" t="s">
        <v>560</v>
      </c>
      <c r="H354" s="3" t="s">
        <v>561</v>
      </c>
      <c r="I354" s="3">
        <f>I352*J354</f>
        <v>9.4355999999999995E-2</v>
      </c>
      <c r="J354" s="3">
        <v>1.7999999999999999E-2</v>
      </c>
      <c r="K354" s="3">
        <v>8.9999999999999993E-3</v>
      </c>
      <c r="O354" s="3">
        <f t="shared" si="333"/>
        <v>6318.51</v>
      </c>
      <c r="P354" s="3">
        <f t="shared" si="334"/>
        <v>6318.51</v>
      </c>
      <c r="Q354" s="3">
        <f>(ROUND((ROUND(((ET354)*AV354*I354),2)*BB354),2)+ROUND((ROUND(((AE354-(EU354))*AV354*I354),2)*BS354),2))</f>
        <v>0</v>
      </c>
      <c r="R354" s="3">
        <f>(ROUND((ROUND(((EU354)*AV354*I354),2)*BS354),2)+ROUND((ROUND(((AE354-(EU354))*AV354*I354),2)*BS354),2))</f>
        <v>0</v>
      </c>
      <c r="S354" s="3">
        <f t="shared" si="335"/>
        <v>0</v>
      </c>
      <c r="T354" s="3">
        <f t="shared" si="336"/>
        <v>0</v>
      </c>
      <c r="U354" s="3">
        <f t="shared" si="337"/>
        <v>0</v>
      </c>
      <c r="V354" s="3">
        <f t="shared" si="338"/>
        <v>0</v>
      </c>
      <c r="W354" s="3">
        <f t="shared" si="339"/>
        <v>0</v>
      </c>
      <c r="X354" s="3">
        <f>(ROUND((((S354+ROUND((ROUND(((EU354)*AV354*I354),2)*BS354),2))*AT354)/100),2)+ROUND(((ROUND((ROUND(((AE354-(EU354))*AV354*I354),2)*BS354),2)*AT354)/100),2))</f>
        <v>0</v>
      </c>
      <c r="Y354" s="3">
        <f>(ROUND((((S354+ROUND((ROUND(((EU354)*AV354*I354),2)*BS354),2))*AU354)/100),2)+ROUND(((ROUND((ROUND(((AE354-(EU354))*AV354*I354),2)*BS354),2)*AU354)/100),2))</f>
        <v>0</v>
      </c>
      <c r="AA354" s="3">
        <v>86551703</v>
      </c>
      <c r="AB354" s="3">
        <f t="shared" si="340"/>
        <v>18653.07</v>
      </c>
      <c r="AC354" s="3">
        <f>ROUND((ES354),6)</f>
        <v>18653.07</v>
      </c>
      <c r="AD354" s="3">
        <f>ROUND((((ET354)-(EU354))+AE354),6)</f>
        <v>0</v>
      </c>
      <c r="AE354" s="3">
        <f>ROUND((EU354),6)</f>
        <v>0</v>
      </c>
      <c r="AF354" s="3">
        <f>ROUND((EV354),6)</f>
        <v>0</v>
      </c>
      <c r="AG354" s="3">
        <f t="shared" si="341"/>
        <v>0</v>
      </c>
      <c r="AH354" s="3">
        <f>(EW354)</f>
        <v>0</v>
      </c>
      <c r="AI354" s="3">
        <f>(EX354)</f>
        <v>0</v>
      </c>
      <c r="AJ354" s="3">
        <f t="shared" si="342"/>
        <v>0</v>
      </c>
      <c r="AK354" s="3">
        <v>18653.07</v>
      </c>
      <c r="AL354" s="3">
        <v>18653.07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85</v>
      </c>
      <c r="AU354" s="3">
        <v>43</v>
      </c>
      <c r="AV354" s="3">
        <v>1</v>
      </c>
      <c r="AW354" s="3">
        <v>1</v>
      </c>
      <c r="AZ354" s="3">
        <v>1</v>
      </c>
      <c r="BA354" s="3">
        <v>1</v>
      </c>
      <c r="BB354" s="3">
        <v>1</v>
      </c>
      <c r="BC354" s="3">
        <v>3.59</v>
      </c>
      <c r="BD354" s="3" t="s">
        <v>3</v>
      </c>
      <c r="BE354" s="3" t="s">
        <v>3</v>
      </c>
      <c r="BF354" s="3" t="s">
        <v>3</v>
      </c>
      <c r="BG354" s="3" t="s">
        <v>3</v>
      </c>
      <c r="BH354" s="3">
        <v>3</v>
      </c>
      <c r="BI354" s="3">
        <v>1</v>
      </c>
      <c r="BJ354" s="3" t="s">
        <v>562</v>
      </c>
      <c r="BM354" s="3">
        <v>59</v>
      </c>
      <c r="BN354" s="3">
        <v>0</v>
      </c>
      <c r="BO354" s="3" t="s">
        <v>559</v>
      </c>
      <c r="BP354" s="3">
        <v>1</v>
      </c>
      <c r="BQ354" s="3">
        <v>30</v>
      </c>
      <c r="BR354" s="3">
        <v>0</v>
      </c>
      <c r="BS354" s="3">
        <v>1</v>
      </c>
      <c r="BT354" s="3">
        <v>1</v>
      </c>
      <c r="BU354" s="3">
        <v>1</v>
      </c>
      <c r="BV354" s="3">
        <v>1</v>
      </c>
      <c r="BW354" s="3">
        <v>1</v>
      </c>
      <c r="BX354" s="3">
        <v>1</v>
      </c>
      <c r="BY354" s="3" t="s">
        <v>3</v>
      </c>
      <c r="BZ354" s="3">
        <v>85</v>
      </c>
      <c r="CA354" s="3">
        <v>43</v>
      </c>
      <c r="CB354" s="3" t="s">
        <v>3</v>
      </c>
      <c r="CE354" s="3">
        <v>1566</v>
      </c>
      <c r="CF354" s="3">
        <v>0</v>
      </c>
      <c r="CG354" s="3">
        <v>0</v>
      </c>
      <c r="CM354" s="3">
        <v>0</v>
      </c>
      <c r="CN354" s="3" t="s">
        <v>966</v>
      </c>
      <c r="CO354" s="3">
        <v>0</v>
      </c>
      <c r="CP354" s="3">
        <f t="shared" si="343"/>
        <v>6318.51</v>
      </c>
      <c r="CQ354" s="3">
        <f t="shared" si="344"/>
        <v>66964.52</v>
      </c>
      <c r="CR354" s="3">
        <f>(ROUND((ROUND(((ET354)*AV354*1),2)*BB354),2)+ROUND((ROUND(((AE354-(EU354))*AV354*1),2)*BS354),2))</f>
        <v>0</v>
      </c>
      <c r="CS354" s="3">
        <f>(ROUND((ROUND(((EU354)*AV354*1),2)*BS354),2)+ROUND((ROUND(((AE354-(EU354))*AV354*1),2)*BS354),2))</f>
        <v>0</v>
      </c>
      <c r="CT354" s="3">
        <f t="shared" si="345"/>
        <v>0</v>
      </c>
      <c r="CU354" s="3">
        <f t="shared" si="346"/>
        <v>0</v>
      </c>
      <c r="CV354" s="3">
        <f t="shared" si="347"/>
        <v>0</v>
      </c>
      <c r="CW354" s="3">
        <f t="shared" si="348"/>
        <v>0</v>
      </c>
      <c r="CX354" s="3">
        <f t="shared" si="349"/>
        <v>0</v>
      </c>
      <c r="CY354" s="3">
        <f>(ROUND((((S354+ROUND((ROUND(((EU354)*AV354*1),2)*BS354),2))*AT354)/100),2)+ROUND(((ROUND((ROUND(((AE354-(EU354))*AV354*1),2)*BS354),2)*AT354)/100),2))</f>
        <v>0</v>
      </c>
      <c r="CZ354" s="3">
        <f>(ROUND((((S354+ROUND((ROUND(((EU354)*AV354*1),2)*BS354),2))*AU354)/100),2)+ROUND(((ROUND((ROUND(((AE354-(EU354))*AV354*1),2)*BS354),2)*AU354)/100),2))</f>
        <v>0</v>
      </c>
      <c r="DC354" s="3" t="s">
        <v>3</v>
      </c>
      <c r="DD354" s="3" t="s">
        <v>3</v>
      </c>
      <c r="DE354" s="3" t="s">
        <v>3</v>
      </c>
      <c r="DF354" s="3" t="s">
        <v>3</v>
      </c>
      <c r="DG354" s="3" t="s">
        <v>3</v>
      </c>
      <c r="DH354" s="3" t="s">
        <v>3</v>
      </c>
      <c r="DI354" s="3" t="s">
        <v>3</v>
      </c>
      <c r="DJ354" s="3" t="s">
        <v>3</v>
      </c>
      <c r="DK354" s="3" t="s">
        <v>3</v>
      </c>
      <c r="DL354" s="3" t="s">
        <v>3</v>
      </c>
      <c r="DM354" s="3" t="s">
        <v>3</v>
      </c>
      <c r="DN354" s="3">
        <v>0</v>
      </c>
      <c r="DO354" s="3">
        <v>0</v>
      </c>
      <c r="DP354" s="3">
        <v>1</v>
      </c>
      <c r="DQ354" s="3">
        <v>1</v>
      </c>
      <c r="DU354" s="3">
        <v>1009</v>
      </c>
      <c r="DV354" s="3" t="s">
        <v>561</v>
      </c>
      <c r="DW354" s="3" t="s">
        <v>561</v>
      </c>
      <c r="DX354" s="3">
        <v>1000</v>
      </c>
      <c r="DZ354" s="3" t="s">
        <v>3</v>
      </c>
      <c r="EA354" s="3" t="s">
        <v>3</v>
      </c>
      <c r="EB354" s="3" t="s">
        <v>3</v>
      </c>
      <c r="EC354" s="3" t="s">
        <v>3</v>
      </c>
      <c r="EE354" s="3">
        <v>85635433</v>
      </c>
      <c r="EF354" s="3">
        <v>30</v>
      </c>
      <c r="EG354" s="3" t="s">
        <v>28</v>
      </c>
      <c r="EH354" s="3">
        <v>0</v>
      </c>
      <c r="EI354" s="3" t="s">
        <v>3</v>
      </c>
      <c r="EJ354" s="3">
        <v>1</v>
      </c>
      <c r="EK354" s="3">
        <v>59</v>
      </c>
      <c r="EL354" s="3" t="s">
        <v>556</v>
      </c>
      <c r="EM354" s="3" t="s">
        <v>557</v>
      </c>
      <c r="EO354" s="3" t="s">
        <v>368</v>
      </c>
      <c r="EQ354" s="3">
        <v>0</v>
      </c>
      <c r="ER354" s="3">
        <v>18653.07</v>
      </c>
      <c r="ES354" s="3">
        <v>18653.07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FQ354" s="3">
        <v>0</v>
      </c>
      <c r="FR354" s="3">
        <v>0</v>
      </c>
      <c r="FS354" s="3">
        <v>0</v>
      </c>
      <c r="FX354" s="3">
        <v>85</v>
      </c>
      <c r="FY354" s="3">
        <v>43</v>
      </c>
      <c r="GA354" s="3" t="s">
        <v>3</v>
      </c>
      <c r="GD354" s="3">
        <v>1</v>
      </c>
      <c r="GF354" s="3">
        <v>650902129</v>
      </c>
      <c r="GG354" s="3">
        <v>2</v>
      </c>
      <c r="GH354" s="3">
        <v>1</v>
      </c>
      <c r="GI354" s="3">
        <v>2</v>
      </c>
      <c r="GJ354" s="3">
        <v>0</v>
      </c>
      <c r="GK354" s="3">
        <v>0</v>
      </c>
      <c r="GL354" s="3">
        <f t="shared" si="350"/>
        <v>0</v>
      </c>
      <c r="GM354" s="3">
        <f t="shared" si="351"/>
        <v>6318.51</v>
      </c>
      <c r="GN354" s="3">
        <f t="shared" si="352"/>
        <v>6318.51</v>
      </c>
      <c r="GO354" s="3">
        <f t="shared" si="353"/>
        <v>0</v>
      </c>
      <c r="GP354" s="3">
        <f t="shared" si="354"/>
        <v>0</v>
      </c>
      <c r="GR354" s="3">
        <v>0</v>
      </c>
      <c r="GS354" s="3">
        <v>3</v>
      </c>
      <c r="GT354" s="3">
        <v>0</v>
      </c>
      <c r="GU354" s="3" t="s">
        <v>3</v>
      </c>
      <c r="GV354" s="3">
        <f t="shared" si="355"/>
        <v>0</v>
      </c>
      <c r="GW354" s="3">
        <v>1</v>
      </c>
      <c r="GX354" s="3">
        <f t="shared" si="356"/>
        <v>0</v>
      </c>
      <c r="HA354" s="3">
        <v>0</v>
      </c>
      <c r="HB354" s="3">
        <v>0</v>
      </c>
      <c r="HC354" s="3">
        <f t="shared" si="357"/>
        <v>0</v>
      </c>
      <c r="HE354" s="3" t="s">
        <v>3</v>
      </c>
      <c r="HF354" s="3" t="s">
        <v>3</v>
      </c>
      <c r="HM354" s="3" t="s">
        <v>553</v>
      </c>
      <c r="HN354" s="3" t="s">
        <v>3</v>
      </c>
      <c r="HO354" s="3" t="s">
        <v>3</v>
      </c>
      <c r="HP354" s="3" t="s">
        <v>3</v>
      </c>
      <c r="HQ354" s="3" t="s">
        <v>3</v>
      </c>
      <c r="HS354" s="3">
        <v>0</v>
      </c>
      <c r="IK354" s="3">
        <v>0</v>
      </c>
    </row>
    <row r="355" spans="1:255" x14ac:dyDescent="0.25">
      <c r="A355" s="2">
        <v>17</v>
      </c>
      <c r="B355" s="2">
        <v>1</v>
      </c>
      <c r="C355" s="2">
        <f>ROW(SmtRes!A727)</f>
        <v>727</v>
      </c>
      <c r="D355" s="2">
        <f>ROW(EtalonRes!A569)</f>
        <v>569</v>
      </c>
      <c r="E355" s="2" t="s">
        <v>563</v>
      </c>
      <c r="F355" s="2" t="s">
        <v>564</v>
      </c>
      <c r="G355" s="2" t="s">
        <v>565</v>
      </c>
      <c r="H355" s="2" t="s">
        <v>566</v>
      </c>
      <c r="I355" s="2">
        <f>ROUND((2500+425+305+160+130+72+175+10)/10,9)</f>
        <v>377.7</v>
      </c>
      <c r="J355" s="2">
        <v>0</v>
      </c>
      <c r="K355" s="2">
        <f>ROUND((2500+425+305+160+130+72+175+10)/10,9)</f>
        <v>377.7</v>
      </c>
      <c r="L355" s="2"/>
      <c r="M355" s="2"/>
      <c r="N355" s="2"/>
      <c r="O355" s="2">
        <f t="shared" si="333"/>
        <v>37482.49</v>
      </c>
      <c r="P355" s="2">
        <f t="shared" si="334"/>
        <v>21429.91</v>
      </c>
      <c r="Q355" s="2">
        <f>(ROUND((ROUND(((((ET355*1.25)*1.2))*AV355*I355),2)*BB355),2)+ROUND((ROUND(((AE355-(((EU355*1.25)*1.2)))*AV355*I355),2)*BS355),2))</f>
        <v>444.88</v>
      </c>
      <c r="R355" s="2">
        <f>(ROUND((ROUND(((((EU355*1.25)*1.2))*AV355*I355),2)*BS355),2)+ROUND((ROUND(((AE355-(((EU355*1.25)*1.2)))*AV355*I355),2)*BS355),2))</f>
        <v>65.25</v>
      </c>
      <c r="S355" s="2">
        <f t="shared" si="335"/>
        <v>15607.7</v>
      </c>
      <c r="T355" s="2">
        <f t="shared" si="336"/>
        <v>0</v>
      </c>
      <c r="U355" s="2">
        <f t="shared" si="337"/>
        <v>1200.5919683999998</v>
      </c>
      <c r="V355" s="2">
        <f t="shared" si="338"/>
        <v>0</v>
      </c>
      <c r="W355" s="2">
        <f t="shared" si="339"/>
        <v>0</v>
      </c>
      <c r="X355" s="2">
        <f>(ROUND((((S355+ROUND((ROUND(((((EU355*1.25)*1.2))*AV355*I355),2)*BS355),2))*AT355)/100),2)+ROUND(((ROUND((ROUND(((AE355-(((EU355*1.25)*1.2)))*AV355*I355),2)*BS355),2)*AT355)/100),2))</f>
        <v>13635.47</v>
      </c>
      <c r="Y355" s="2">
        <f>(ROUND((((S355+ROUND((ROUND(((((EU355*1.25)*1.2))*AV355*I355),2)*BS355),2))*AU355)/100),2)+ROUND(((ROUND((ROUND(((AE355-(((EU355*1.25)*1.2)))*AV355*I355),2)*BS355),2)*AU355)/100),2))</f>
        <v>7366.29</v>
      </c>
      <c r="Z355" s="2"/>
      <c r="AA355" s="2">
        <v>86551701</v>
      </c>
      <c r="AB355" s="2">
        <f t="shared" si="340"/>
        <v>96.272999999999996</v>
      </c>
      <c r="AC355" s="2">
        <f>ROUND((((ES355*1)*1)),6)</f>
        <v>55.68</v>
      </c>
      <c r="AD355" s="2">
        <f>ROUND((((((ET355*1.25)*1.2))-(((EU355*1.25)*1.2)))+AE355),6)</f>
        <v>1.125</v>
      </c>
      <c r="AE355" s="2">
        <f>ROUND((((EU355*1.25)*1.2)),6)</f>
        <v>0.16500000000000001</v>
      </c>
      <c r="AF355" s="2">
        <f>ROUND((((EV355*1.15)*1.2)),6)</f>
        <v>39.468000000000004</v>
      </c>
      <c r="AG355" s="2">
        <f t="shared" si="341"/>
        <v>0</v>
      </c>
      <c r="AH355" s="2">
        <f>(((EW355*1.15)*1.2))</f>
        <v>3.0359999999999996</v>
      </c>
      <c r="AI355" s="2">
        <f>(((EX355*1.25)*1.2))</f>
        <v>0</v>
      </c>
      <c r="AJ355" s="2">
        <f t="shared" si="342"/>
        <v>0</v>
      </c>
      <c r="AK355" s="2">
        <v>85.03</v>
      </c>
      <c r="AL355" s="2">
        <v>55.68</v>
      </c>
      <c r="AM355" s="2">
        <v>0.75</v>
      </c>
      <c r="AN355" s="2">
        <v>0.11</v>
      </c>
      <c r="AO355" s="2">
        <v>28.6</v>
      </c>
      <c r="AP355" s="2">
        <v>0</v>
      </c>
      <c r="AQ355" s="2">
        <v>2.2000000000000002</v>
      </c>
      <c r="AR355" s="2">
        <v>0</v>
      </c>
      <c r="AS355" s="2">
        <v>0</v>
      </c>
      <c r="AT355" s="2">
        <v>87</v>
      </c>
      <c r="AU355" s="2">
        <v>47</v>
      </c>
      <c r="AV355" s="2">
        <v>1.0469999999999999</v>
      </c>
      <c r="AW355" s="2">
        <v>1.0189999999999999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0</v>
      </c>
      <c r="BI355" s="2">
        <v>1</v>
      </c>
      <c r="BJ355" s="2" t="s">
        <v>567</v>
      </c>
      <c r="BK355" s="2"/>
      <c r="BL355" s="2"/>
      <c r="BM355" s="2">
        <v>29</v>
      </c>
      <c r="BN355" s="2">
        <v>0</v>
      </c>
      <c r="BO355" s="2" t="s">
        <v>564</v>
      </c>
      <c r="BP355" s="2">
        <v>1</v>
      </c>
      <c r="BQ355" s="2">
        <v>30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87</v>
      </c>
      <c r="CA355" s="2">
        <v>47</v>
      </c>
      <c r="CB355" s="2" t="s">
        <v>3</v>
      </c>
      <c r="CC355" s="2"/>
      <c r="CD355" s="2"/>
      <c r="CE355" s="2">
        <v>1566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965</v>
      </c>
      <c r="CO355" s="2">
        <v>0</v>
      </c>
      <c r="CP355" s="2">
        <f t="shared" si="343"/>
        <v>37482.490000000005</v>
      </c>
      <c r="CQ355" s="2">
        <f t="shared" si="344"/>
        <v>56.74</v>
      </c>
      <c r="CR355" s="2">
        <f>(ROUND((ROUND(((((ET355*1.25)*1.2))*AV355*1),2)*BB355),2)+ROUND((ROUND(((AE355-(((EU355*1.25)*1.2)))*AV355*1),2)*BS355),2))</f>
        <v>1.18</v>
      </c>
      <c r="CS355" s="2">
        <f>(ROUND((ROUND(((((EU355*1.25)*1.2))*AV355*1),2)*BS355),2)+ROUND((ROUND(((AE355-(((EU355*1.25)*1.2)))*AV355*1),2)*BS355),2))</f>
        <v>0.17</v>
      </c>
      <c r="CT355" s="2">
        <f t="shared" si="345"/>
        <v>41.32</v>
      </c>
      <c r="CU355" s="2">
        <f t="shared" si="346"/>
        <v>0</v>
      </c>
      <c r="CV355" s="2">
        <f t="shared" si="347"/>
        <v>3.1786919999999994</v>
      </c>
      <c r="CW355" s="2">
        <f t="shared" si="348"/>
        <v>0</v>
      </c>
      <c r="CX355" s="2">
        <f t="shared" si="349"/>
        <v>0</v>
      </c>
      <c r="CY355" s="2">
        <f>(ROUND((((S355+ROUND((ROUND(((((EU355*1.25)*1.2))*AV355*1),2)*BS355),2))*AT355)/100),2)+ROUND(((ROUND((ROUND(((AE355-(((EU355*1.25)*1.2)))*AV355*1),2)*BS355),2)*AT355)/100),2))</f>
        <v>13578.85</v>
      </c>
      <c r="CZ355" s="2">
        <f>(ROUND((((S355+ROUND((ROUND(((((EU355*1.25)*1.2))*AV355*1),2)*BS355),2))*AU355)/100),2)+ROUND(((ROUND((ROUND(((AE355-(((EU355*1.25)*1.2)))*AV355*1),2)*BS355),2)*AU355)/100),2))</f>
        <v>7335.7</v>
      </c>
      <c r="DA355" s="2"/>
      <c r="DB355" s="2">
        <v>135</v>
      </c>
      <c r="DC355" s="2" t="s">
        <v>3</v>
      </c>
      <c r="DD355" s="2" t="s">
        <v>360</v>
      </c>
      <c r="DE355" s="2" t="s">
        <v>361</v>
      </c>
      <c r="DF355" s="2" t="s">
        <v>361</v>
      </c>
      <c r="DG355" s="2" t="s">
        <v>362</v>
      </c>
      <c r="DH355" s="2" t="s">
        <v>3</v>
      </c>
      <c r="DI355" s="2" t="s">
        <v>362</v>
      </c>
      <c r="DJ355" s="2" t="s">
        <v>361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1013</v>
      </c>
      <c r="DV355" s="2" t="s">
        <v>566</v>
      </c>
      <c r="DW355" s="2" t="s">
        <v>566</v>
      </c>
      <c r="DX355" s="2">
        <v>1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85635401</v>
      </c>
      <c r="EF355" s="2">
        <v>30</v>
      </c>
      <c r="EG355" s="2" t="s">
        <v>28</v>
      </c>
      <c r="EH355" s="2">
        <v>0</v>
      </c>
      <c r="EI355" s="2" t="s">
        <v>3</v>
      </c>
      <c r="EJ355" s="2">
        <v>1</v>
      </c>
      <c r="EK355" s="2">
        <v>29</v>
      </c>
      <c r="EL355" s="2" t="s">
        <v>568</v>
      </c>
      <c r="EM355" s="2" t="s">
        <v>569</v>
      </c>
      <c r="EN355" s="2"/>
      <c r="EO355" s="2" t="s">
        <v>363</v>
      </c>
      <c r="EP355" s="2"/>
      <c r="EQ355" s="2">
        <v>131072</v>
      </c>
      <c r="ER355" s="2">
        <v>85.03</v>
      </c>
      <c r="ES355" s="2">
        <v>55.68</v>
      </c>
      <c r="ET355" s="2">
        <v>0.75</v>
      </c>
      <c r="EU355" s="2">
        <v>0.11</v>
      </c>
      <c r="EV355" s="2">
        <v>28.6</v>
      </c>
      <c r="EW355" s="2">
        <v>2.2000000000000002</v>
      </c>
      <c r="EX355" s="2">
        <v>0</v>
      </c>
      <c r="EY355" s="2">
        <v>0</v>
      </c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87</v>
      </c>
      <c r="FY355" s="2">
        <v>47</v>
      </c>
      <c r="FZ355" s="2"/>
      <c r="GA355" s="2" t="s">
        <v>3</v>
      </c>
      <c r="GB355" s="2"/>
      <c r="GC355" s="2"/>
      <c r="GD355" s="2">
        <v>1</v>
      </c>
      <c r="GE355" s="2"/>
      <c r="GF355" s="2">
        <v>-2051619664</v>
      </c>
      <c r="GG355" s="2">
        <v>2</v>
      </c>
      <c r="GH355" s="2">
        <v>1</v>
      </c>
      <c r="GI355" s="2">
        <v>2</v>
      </c>
      <c r="GJ355" s="2">
        <v>0</v>
      </c>
      <c r="GK355" s="2">
        <v>0</v>
      </c>
      <c r="GL355" s="2">
        <f t="shared" si="350"/>
        <v>0</v>
      </c>
      <c r="GM355" s="2">
        <f t="shared" si="351"/>
        <v>58484.25</v>
      </c>
      <c r="GN355" s="2">
        <f t="shared" si="352"/>
        <v>58484.25</v>
      </c>
      <c r="GO355" s="2">
        <f t="shared" si="353"/>
        <v>0</v>
      </c>
      <c r="GP355" s="2">
        <f t="shared" si="354"/>
        <v>0</v>
      </c>
      <c r="GQ355" s="2"/>
      <c r="GR355" s="2">
        <v>0</v>
      </c>
      <c r="GS355" s="2">
        <v>3</v>
      </c>
      <c r="GT355" s="2">
        <v>0</v>
      </c>
      <c r="GU355" s="2" t="s">
        <v>3</v>
      </c>
      <c r="GV355" s="2">
        <f t="shared" si="355"/>
        <v>0</v>
      </c>
      <c r="GW355" s="2">
        <v>1</v>
      </c>
      <c r="GX355" s="2">
        <f t="shared" si="356"/>
        <v>0</v>
      </c>
      <c r="GY355" s="2"/>
      <c r="GZ355" s="2"/>
      <c r="HA355" s="2">
        <v>0</v>
      </c>
      <c r="HB355" s="2">
        <v>0</v>
      </c>
      <c r="HC355" s="2">
        <f t="shared" si="357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3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5">
      <c r="A356" s="3">
        <v>17</v>
      </c>
      <c r="B356" s="3">
        <v>1</v>
      </c>
      <c r="C356" s="3">
        <f>ROW(SmtRes!A740)</f>
        <v>740</v>
      </c>
      <c r="D356" s="3">
        <f>ROW(EtalonRes!A578)</f>
        <v>578</v>
      </c>
      <c r="E356" s="3" t="s">
        <v>563</v>
      </c>
      <c r="F356" s="3" t="s">
        <v>564</v>
      </c>
      <c r="G356" s="3" t="s">
        <v>565</v>
      </c>
      <c r="H356" s="3" t="s">
        <v>566</v>
      </c>
      <c r="I356" s="3">
        <f>ROUND((2500+425+305+160+130+72+175+10)/10,9)</f>
        <v>377.7</v>
      </c>
      <c r="J356" s="3">
        <v>0</v>
      </c>
      <c r="K356" s="3">
        <f>ROUND((2500+425+305+160+130+72+175+10)/10,9)</f>
        <v>377.7</v>
      </c>
      <c r="O356" s="3">
        <f t="shared" si="333"/>
        <v>1307310.75</v>
      </c>
      <c r="P356" s="3">
        <f t="shared" si="334"/>
        <v>420240.54</v>
      </c>
      <c r="Q356" s="3">
        <f>(ROUND((ROUND(((((ET356*1.25)*1.2))*AV356*I356),2)*BB356),2)+ROUND((ROUND(((AE356-(((EU356*1.25)*1.2)))*AV356*I356),2)*BS356),2))</f>
        <v>7576.31</v>
      </c>
      <c r="R356" s="3">
        <f>(ROUND((ROUND(((((EU356*1.25)*1.2))*AV356*I356),2)*BS356),2)+ROUND((ROUND(((AE356-(((EU356*1.25)*1.2)))*AV356*I356),2)*BS356),2))</f>
        <v>3676.84</v>
      </c>
      <c r="S356" s="3">
        <f t="shared" si="335"/>
        <v>879493.9</v>
      </c>
      <c r="T356" s="3">
        <f t="shared" si="336"/>
        <v>0</v>
      </c>
      <c r="U356" s="3">
        <f t="shared" si="337"/>
        <v>1200.5919683999998</v>
      </c>
      <c r="V356" s="3">
        <f t="shared" si="338"/>
        <v>0</v>
      </c>
      <c r="W356" s="3">
        <f t="shared" si="339"/>
        <v>0</v>
      </c>
      <c r="X356" s="3">
        <f>(ROUND((((S356+ROUND((ROUND(((((EU356*1.25)*1.2))*AV356*I356),2)*BS356),2))*AT356)/100),2)+ROUND(((ROUND((ROUND(((AE356-(((EU356*1.25)*1.2)))*AV356*I356),2)*BS356),2)*AT356)/100),2))</f>
        <v>768358.54</v>
      </c>
      <c r="Y356" s="3">
        <f>(ROUND((((S356+ROUND((ROUND(((((EU356*1.25)*1.2))*AV356*I356),2)*BS356),2))*AU356)/100),2)+ROUND(((ROUND((ROUND(((AE356-(((EU356*1.25)*1.2)))*AV356*I356),2)*BS356),2)*AU356)/100),2))</f>
        <v>415090.25</v>
      </c>
      <c r="AA356" s="3">
        <v>86551703</v>
      </c>
      <c r="AB356" s="3">
        <f t="shared" si="340"/>
        <v>96.272999999999996</v>
      </c>
      <c r="AC356" s="3">
        <f>ROUND((((ES356*1)*1)),6)</f>
        <v>55.68</v>
      </c>
      <c r="AD356" s="3">
        <f>ROUND((((((ET356*1.25)*1.2))-(((EU356*1.25)*1.2)))+AE356),6)</f>
        <v>1.125</v>
      </c>
      <c r="AE356" s="3">
        <f>ROUND((((EU356*1.25)*1.2)),6)</f>
        <v>0.16500000000000001</v>
      </c>
      <c r="AF356" s="3">
        <f>ROUND((((EV356*1.15)*1.2)),6)</f>
        <v>39.468000000000004</v>
      </c>
      <c r="AG356" s="3">
        <f t="shared" si="341"/>
        <v>0</v>
      </c>
      <c r="AH356" s="3">
        <f>(((EW356*1.15)*1.2))</f>
        <v>3.0359999999999996</v>
      </c>
      <c r="AI356" s="3">
        <f>(((EX356*1.25)*1.2))</f>
        <v>0</v>
      </c>
      <c r="AJ356" s="3">
        <f t="shared" si="342"/>
        <v>0</v>
      </c>
      <c r="AK356" s="3">
        <v>85.03</v>
      </c>
      <c r="AL356" s="3">
        <v>55.68</v>
      </c>
      <c r="AM356" s="3">
        <v>0.75</v>
      </c>
      <c r="AN356" s="3">
        <v>0.11</v>
      </c>
      <c r="AO356" s="3">
        <v>28.6</v>
      </c>
      <c r="AP356" s="3">
        <v>0</v>
      </c>
      <c r="AQ356" s="3">
        <v>2.2000000000000002</v>
      </c>
      <c r="AR356" s="3">
        <v>0</v>
      </c>
      <c r="AS356" s="3">
        <v>0</v>
      </c>
      <c r="AT356" s="3">
        <v>87</v>
      </c>
      <c r="AU356" s="3">
        <v>47</v>
      </c>
      <c r="AV356" s="3">
        <v>1.0469999999999999</v>
      </c>
      <c r="AW356" s="3">
        <v>1.0189999999999999</v>
      </c>
      <c r="AZ356" s="3">
        <v>1</v>
      </c>
      <c r="BA356" s="3">
        <v>56.35</v>
      </c>
      <c r="BB356" s="3">
        <v>17.03</v>
      </c>
      <c r="BC356" s="3">
        <v>19.61</v>
      </c>
      <c r="BD356" s="3" t="s">
        <v>3</v>
      </c>
      <c r="BE356" s="3" t="s">
        <v>3</v>
      </c>
      <c r="BF356" s="3" t="s">
        <v>3</v>
      </c>
      <c r="BG356" s="3" t="s">
        <v>3</v>
      </c>
      <c r="BH356" s="3">
        <v>0</v>
      </c>
      <c r="BI356" s="3">
        <v>1</v>
      </c>
      <c r="BJ356" s="3" t="s">
        <v>567</v>
      </c>
      <c r="BM356" s="3">
        <v>29</v>
      </c>
      <c r="BN356" s="3">
        <v>0</v>
      </c>
      <c r="BO356" s="3" t="s">
        <v>564</v>
      </c>
      <c r="BP356" s="3">
        <v>1</v>
      </c>
      <c r="BQ356" s="3">
        <v>30</v>
      </c>
      <c r="BR356" s="3">
        <v>0</v>
      </c>
      <c r="BS356" s="3">
        <v>56.35</v>
      </c>
      <c r="BT356" s="3">
        <v>1</v>
      </c>
      <c r="BU356" s="3">
        <v>1</v>
      </c>
      <c r="BV356" s="3">
        <v>1</v>
      </c>
      <c r="BW356" s="3">
        <v>1</v>
      </c>
      <c r="BX356" s="3">
        <v>1</v>
      </c>
      <c r="BY356" s="3" t="s">
        <v>3</v>
      </c>
      <c r="BZ356" s="3">
        <v>87</v>
      </c>
      <c r="CA356" s="3">
        <v>47</v>
      </c>
      <c r="CB356" s="3" t="s">
        <v>3</v>
      </c>
      <c r="CE356" s="3">
        <v>1566</v>
      </c>
      <c r="CF356" s="3">
        <v>0</v>
      </c>
      <c r="CG356" s="3">
        <v>0</v>
      </c>
      <c r="CM356" s="3">
        <v>0</v>
      </c>
      <c r="CN356" s="3" t="s">
        <v>965</v>
      </c>
      <c r="CO356" s="3">
        <v>0</v>
      </c>
      <c r="CP356" s="3">
        <f t="shared" si="343"/>
        <v>1307310.75</v>
      </c>
      <c r="CQ356" s="3">
        <f t="shared" si="344"/>
        <v>1112.67</v>
      </c>
      <c r="CR356" s="3">
        <f>(ROUND((ROUND(((((ET356*1.25)*1.2))*AV356*1),2)*BB356),2)+ROUND((ROUND(((AE356-(((EU356*1.25)*1.2)))*AV356*1),2)*BS356),2))</f>
        <v>20.100000000000001</v>
      </c>
      <c r="CS356" s="3">
        <f>(ROUND((ROUND(((((EU356*1.25)*1.2))*AV356*1),2)*BS356),2)+ROUND((ROUND(((AE356-(((EU356*1.25)*1.2)))*AV356*1),2)*BS356),2))</f>
        <v>9.58</v>
      </c>
      <c r="CT356" s="3">
        <f t="shared" si="345"/>
        <v>2328.38</v>
      </c>
      <c r="CU356" s="3">
        <f t="shared" si="346"/>
        <v>0</v>
      </c>
      <c r="CV356" s="3">
        <f t="shared" si="347"/>
        <v>3.1786919999999994</v>
      </c>
      <c r="CW356" s="3">
        <f t="shared" si="348"/>
        <v>0</v>
      </c>
      <c r="CX356" s="3">
        <f t="shared" si="349"/>
        <v>0</v>
      </c>
      <c r="CY356" s="3">
        <f>(ROUND((((S356+ROUND((ROUND(((((EU356*1.25)*1.2))*AV356*1),2)*BS356),2))*AT356)/100),2)+ROUND(((ROUND((ROUND(((AE356-(((EU356*1.25)*1.2)))*AV356*1),2)*BS356),2)*AT356)/100),2))</f>
        <v>765168.03</v>
      </c>
      <c r="CZ356" s="3">
        <f>(ROUND((((S356+ROUND((ROUND(((((EU356*1.25)*1.2))*AV356*1),2)*BS356),2))*AU356)/100),2)+ROUND(((ROUND((ROUND(((AE356-(((EU356*1.25)*1.2)))*AV356*1),2)*BS356),2)*AU356)/100),2))</f>
        <v>413366.64</v>
      </c>
      <c r="DB356" s="3">
        <v>137</v>
      </c>
      <c r="DC356" s="3" t="s">
        <v>3</v>
      </c>
      <c r="DD356" s="3" t="s">
        <v>360</v>
      </c>
      <c r="DE356" s="3" t="s">
        <v>361</v>
      </c>
      <c r="DF356" s="3" t="s">
        <v>361</v>
      </c>
      <c r="DG356" s="3" t="s">
        <v>362</v>
      </c>
      <c r="DH356" s="3" t="s">
        <v>3</v>
      </c>
      <c r="DI356" s="3" t="s">
        <v>362</v>
      </c>
      <c r="DJ356" s="3" t="s">
        <v>361</v>
      </c>
      <c r="DK356" s="3" t="s">
        <v>3</v>
      </c>
      <c r="DL356" s="3" t="s">
        <v>3</v>
      </c>
      <c r="DM356" s="3" t="s">
        <v>3</v>
      </c>
      <c r="DN356" s="3">
        <v>0</v>
      </c>
      <c r="DO356" s="3">
        <v>0</v>
      </c>
      <c r="DP356" s="3">
        <v>1</v>
      </c>
      <c r="DQ356" s="3">
        <v>1</v>
      </c>
      <c r="DU356" s="3">
        <v>1013</v>
      </c>
      <c r="DV356" s="3" t="s">
        <v>566</v>
      </c>
      <c r="DW356" s="3" t="s">
        <v>566</v>
      </c>
      <c r="DX356" s="3">
        <v>1</v>
      </c>
      <c r="DZ356" s="3" t="s">
        <v>3</v>
      </c>
      <c r="EA356" s="3" t="s">
        <v>3</v>
      </c>
      <c r="EB356" s="3" t="s">
        <v>3</v>
      </c>
      <c r="EC356" s="3" t="s">
        <v>3</v>
      </c>
      <c r="EE356" s="3">
        <v>85635401</v>
      </c>
      <c r="EF356" s="3">
        <v>30</v>
      </c>
      <c r="EG356" s="3" t="s">
        <v>28</v>
      </c>
      <c r="EH356" s="3">
        <v>0</v>
      </c>
      <c r="EI356" s="3" t="s">
        <v>3</v>
      </c>
      <c r="EJ356" s="3">
        <v>1</v>
      </c>
      <c r="EK356" s="3">
        <v>29</v>
      </c>
      <c r="EL356" s="3" t="s">
        <v>568</v>
      </c>
      <c r="EM356" s="3" t="s">
        <v>569</v>
      </c>
      <c r="EO356" s="3" t="s">
        <v>363</v>
      </c>
      <c r="EQ356" s="3">
        <v>131072</v>
      </c>
      <c r="ER356" s="3">
        <v>85.03</v>
      </c>
      <c r="ES356" s="3">
        <v>55.68</v>
      </c>
      <c r="ET356" s="3">
        <v>0.75</v>
      </c>
      <c r="EU356" s="3">
        <v>0.11</v>
      </c>
      <c r="EV356" s="3">
        <v>28.6</v>
      </c>
      <c r="EW356" s="3">
        <v>2.2000000000000002</v>
      </c>
      <c r="EX356" s="3">
        <v>0</v>
      </c>
      <c r="EY356" s="3">
        <v>0</v>
      </c>
      <c r="FQ356" s="3">
        <v>0</v>
      </c>
      <c r="FR356" s="3">
        <v>0</v>
      </c>
      <c r="FS356" s="3">
        <v>0</v>
      </c>
      <c r="FX356" s="3">
        <v>87</v>
      </c>
      <c r="FY356" s="3">
        <v>47</v>
      </c>
      <c r="GA356" s="3" t="s">
        <v>3</v>
      </c>
      <c r="GD356" s="3">
        <v>1</v>
      </c>
      <c r="GF356" s="3">
        <v>-2051619664</v>
      </c>
      <c r="GG356" s="3">
        <v>2</v>
      </c>
      <c r="GH356" s="3">
        <v>1</v>
      </c>
      <c r="GI356" s="3">
        <v>2</v>
      </c>
      <c r="GJ356" s="3">
        <v>0</v>
      </c>
      <c r="GK356" s="3">
        <v>0</v>
      </c>
      <c r="GL356" s="3">
        <f t="shared" si="350"/>
        <v>0</v>
      </c>
      <c r="GM356" s="3">
        <f t="shared" si="351"/>
        <v>2490759.54</v>
      </c>
      <c r="GN356" s="3">
        <f t="shared" si="352"/>
        <v>2490759.54</v>
      </c>
      <c r="GO356" s="3">
        <f t="shared" si="353"/>
        <v>0</v>
      </c>
      <c r="GP356" s="3">
        <f t="shared" si="354"/>
        <v>0</v>
      </c>
      <c r="GR356" s="3">
        <v>0</v>
      </c>
      <c r="GS356" s="3">
        <v>3</v>
      </c>
      <c r="GT356" s="3">
        <v>0</v>
      </c>
      <c r="GU356" s="3" t="s">
        <v>3</v>
      </c>
      <c r="GV356" s="3">
        <f t="shared" si="355"/>
        <v>0</v>
      </c>
      <c r="GW356" s="3">
        <v>1</v>
      </c>
      <c r="GX356" s="3">
        <f t="shared" si="356"/>
        <v>0</v>
      </c>
      <c r="HA356" s="3">
        <v>0</v>
      </c>
      <c r="HB356" s="3">
        <v>0</v>
      </c>
      <c r="HC356" s="3">
        <f t="shared" si="357"/>
        <v>0</v>
      </c>
      <c r="HE356" s="3" t="s">
        <v>3</v>
      </c>
      <c r="HF356" s="3" t="s">
        <v>3</v>
      </c>
      <c r="HM356" s="3" t="s">
        <v>3</v>
      </c>
      <c r="HN356" s="3" t="s">
        <v>3</v>
      </c>
      <c r="HO356" s="3" t="s">
        <v>3</v>
      </c>
      <c r="HP356" s="3" t="s">
        <v>3</v>
      </c>
      <c r="HQ356" s="3" t="s">
        <v>3</v>
      </c>
      <c r="HS356" s="3">
        <v>0</v>
      </c>
      <c r="IK356" s="3">
        <v>0</v>
      </c>
    </row>
    <row r="357" spans="1:255" x14ac:dyDescent="0.25">
      <c r="A357" s="2">
        <v>18</v>
      </c>
      <c r="B357" s="2">
        <v>1</v>
      </c>
      <c r="C357" s="2">
        <v>727</v>
      </c>
      <c r="D357" s="2"/>
      <c r="E357" s="2" t="s">
        <v>570</v>
      </c>
      <c r="F357" s="2" t="s">
        <v>571</v>
      </c>
      <c r="G357" s="2" t="s">
        <v>572</v>
      </c>
      <c r="H357" s="2" t="s">
        <v>454</v>
      </c>
      <c r="I357" s="2">
        <f>I355*J357</f>
        <v>5665.5</v>
      </c>
      <c r="J357" s="2">
        <v>15</v>
      </c>
      <c r="K357" s="2">
        <v>15</v>
      </c>
      <c r="L357" s="2"/>
      <c r="M357" s="2"/>
      <c r="N357" s="2"/>
      <c r="O357" s="2">
        <f t="shared" si="333"/>
        <v>13566.89</v>
      </c>
      <c r="P357" s="2">
        <f t="shared" si="334"/>
        <v>13566.89</v>
      </c>
      <c r="Q357" s="2">
        <f t="shared" ref="Q357:Q378" si="362">(ROUND((ROUND(((ET357)*AV357*I357),2)*BB357),2)+ROUND((ROUND(((AE357-(EU357))*AV357*I357),2)*BS357),2))</f>
        <v>0</v>
      </c>
      <c r="R357" s="2">
        <f t="shared" ref="R357:R378" si="363">(ROUND((ROUND(((EU357)*AV357*I357),2)*BS357),2)+ROUND((ROUND(((AE357-(EU357))*AV357*I357),2)*BS357),2))</f>
        <v>0</v>
      </c>
      <c r="S357" s="2">
        <f t="shared" si="335"/>
        <v>0</v>
      </c>
      <c r="T357" s="2">
        <f t="shared" si="336"/>
        <v>0</v>
      </c>
      <c r="U357" s="2">
        <f t="shared" si="337"/>
        <v>0</v>
      </c>
      <c r="V357" s="2">
        <f t="shared" si="338"/>
        <v>0</v>
      </c>
      <c r="W357" s="2">
        <f t="shared" si="339"/>
        <v>0</v>
      </c>
      <c r="X357" s="2">
        <f t="shared" ref="X357:X378" si="364">(ROUND((((S357+ROUND((ROUND(((EU357)*AV357*I357),2)*BS357),2))*AT357)/100),2)+ROUND(((ROUND((ROUND(((AE357-(EU357))*AV357*I357),2)*BS357),2)*AT357)/100),2))</f>
        <v>0</v>
      </c>
      <c r="Y357" s="2">
        <f t="shared" ref="Y357:Y378" si="365">(ROUND((((S357+ROUND((ROUND(((EU357)*AV357*I357),2)*BS357),2))*AU357)/100),2)+ROUND(((ROUND((ROUND(((AE357-(EU357))*AV357*I357),2)*BS357),2)*AU357)/100),2))</f>
        <v>0</v>
      </c>
      <c r="Z357" s="2"/>
      <c r="AA357" s="2">
        <v>86551701</v>
      </c>
      <c r="AB357" s="2">
        <f t="shared" si="340"/>
        <v>2.35</v>
      </c>
      <c r="AC357" s="2">
        <f t="shared" ref="AC357:AC378" si="366">ROUND((ES357),6)</f>
        <v>2.35</v>
      </c>
      <c r="AD357" s="2">
        <f t="shared" ref="AD357:AD378" si="367">ROUND((((ET357)-(EU357))+AE357),6)</f>
        <v>0</v>
      </c>
      <c r="AE357" s="2">
        <f t="shared" ref="AE357:AE378" si="368">ROUND((EU357),6)</f>
        <v>0</v>
      </c>
      <c r="AF357" s="2">
        <f t="shared" ref="AF357:AF378" si="369">ROUND((EV357),6)</f>
        <v>0</v>
      </c>
      <c r="AG357" s="2">
        <f t="shared" si="341"/>
        <v>0</v>
      </c>
      <c r="AH357" s="2">
        <f t="shared" ref="AH357:AH378" si="370">(EW357)</f>
        <v>0</v>
      </c>
      <c r="AI357" s="2">
        <f t="shared" ref="AI357:AI378" si="371">(EX357)</f>
        <v>0</v>
      </c>
      <c r="AJ357" s="2">
        <f t="shared" si="342"/>
        <v>0</v>
      </c>
      <c r="AK357" s="2">
        <v>2.35</v>
      </c>
      <c r="AL357" s="2">
        <v>2.35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87</v>
      </c>
      <c r="AU357" s="2">
        <v>47</v>
      </c>
      <c r="AV357" s="2">
        <v>1</v>
      </c>
      <c r="AW357" s="2">
        <v>1.0189999999999999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1</v>
      </c>
      <c r="BJ357" s="2" t="s">
        <v>573</v>
      </c>
      <c r="BK357" s="2"/>
      <c r="BL357" s="2"/>
      <c r="BM357" s="2">
        <v>29</v>
      </c>
      <c r="BN357" s="2">
        <v>0</v>
      </c>
      <c r="BO357" s="2" t="s">
        <v>3</v>
      </c>
      <c r="BP357" s="2">
        <v>0</v>
      </c>
      <c r="BQ357" s="2">
        <v>30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87</v>
      </c>
      <c r="CA357" s="2">
        <v>47</v>
      </c>
      <c r="CB357" s="2" t="s">
        <v>3</v>
      </c>
      <c r="CC357" s="2"/>
      <c r="CD357" s="2"/>
      <c r="CE357" s="2">
        <v>1566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966</v>
      </c>
      <c r="CO357" s="2">
        <v>0</v>
      </c>
      <c r="CP357" s="2">
        <f t="shared" si="343"/>
        <v>13566.89</v>
      </c>
      <c r="CQ357" s="2">
        <f t="shared" si="344"/>
        <v>2.39</v>
      </c>
      <c r="CR357" s="2">
        <f t="shared" ref="CR357:CR378" si="372">(ROUND((ROUND(((ET357)*AV357*1),2)*BB357),2)+ROUND((ROUND(((AE357-(EU357))*AV357*1),2)*BS357),2))</f>
        <v>0</v>
      </c>
      <c r="CS357" s="2">
        <f t="shared" ref="CS357:CS378" si="373">(ROUND((ROUND(((EU357)*AV357*1),2)*BS357),2)+ROUND((ROUND(((AE357-(EU357))*AV357*1),2)*BS357),2))</f>
        <v>0</v>
      </c>
      <c r="CT357" s="2">
        <f t="shared" si="345"/>
        <v>0</v>
      </c>
      <c r="CU357" s="2">
        <f t="shared" si="346"/>
        <v>0</v>
      </c>
      <c r="CV357" s="2">
        <f t="shared" si="347"/>
        <v>0</v>
      </c>
      <c r="CW357" s="2">
        <f t="shared" si="348"/>
        <v>0</v>
      </c>
      <c r="CX357" s="2">
        <f t="shared" si="349"/>
        <v>0</v>
      </c>
      <c r="CY357" s="2">
        <f t="shared" ref="CY357:CY378" si="374">(ROUND((((S357+ROUND((ROUND(((EU357)*AV357*1),2)*BS357),2))*AT357)/100),2)+ROUND(((ROUND((ROUND(((AE357-(EU357))*AV357*1),2)*BS357),2)*AT357)/100),2))</f>
        <v>0</v>
      </c>
      <c r="CZ357" s="2">
        <f t="shared" ref="CZ357:CZ378" si="375">(ROUND((((S357+ROUND((ROUND(((EU357)*AV357*1),2)*BS357),2))*AU357)/100),2)+ROUND(((ROUND((ROUND(((AE357-(EU357))*AV357*1),2)*BS357),2)*AU357)/100),2))</f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1003</v>
      </c>
      <c r="DV357" s="2" t="s">
        <v>454</v>
      </c>
      <c r="DW357" s="2" t="s">
        <v>454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85635401</v>
      </c>
      <c r="EF357" s="2">
        <v>30</v>
      </c>
      <c r="EG357" s="2" t="s">
        <v>28</v>
      </c>
      <c r="EH357" s="2">
        <v>0</v>
      </c>
      <c r="EI357" s="2" t="s">
        <v>3</v>
      </c>
      <c r="EJ357" s="2">
        <v>1</v>
      </c>
      <c r="EK357" s="2">
        <v>29</v>
      </c>
      <c r="EL357" s="2" t="s">
        <v>568</v>
      </c>
      <c r="EM357" s="2" t="s">
        <v>569</v>
      </c>
      <c r="EN357" s="2"/>
      <c r="EO357" s="2" t="s">
        <v>368</v>
      </c>
      <c r="EP357" s="2"/>
      <c r="EQ357" s="2">
        <v>0</v>
      </c>
      <c r="ER357" s="2">
        <v>2.35</v>
      </c>
      <c r="ES357" s="2">
        <v>2.35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87</v>
      </c>
      <c r="FY357" s="2">
        <v>47</v>
      </c>
      <c r="FZ357" s="2"/>
      <c r="GA357" s="2" t="s">
        <v>3</v>
      </c>
      <c r="GB357" s="2"/>
      <c r="GC357" s="2"/>
      <c r="GD357" s="2">
        <v>1</v>
      </c>
      <c r="GE357" s="2"/>
      <c r="GF357" s="2">
        <v>1628137600</v>
      </c>
      <c r="GG357" s="2">
        <v>2</v>
      </c>
      <c r="GH357" s="2">
        <v>1</v>
      </c>
      <c r="GI357" s="2">
        <v>-2</v>
      </c>
      <c r="GJ357" s="2">
        <v>0</v>
      </c>
      <c r="GK357" s="2">
        <v>0</v>
      </c>
      <c r="GL357" s="2">
        <f t="shared" si="350"/>
        <v>0</v>
      </c>
      <c r="GM357" s="2">
        <f t="shared" si="351"/>
        <v>13566.89</v>
      </c>
      <c r="GN357" s="2">
        <f t="shared" si="352"/>
        <v>13566.89</v>
      </c>
      <c r="GO357" s="2">
        <f t="shared" si="353"/>
        <v>0</v>
      </c>
      <c r="GP357" s="2">
        <f t="shared" si="354"/>
        <v>0</v>
      </c>
      <c r="GQ357" s="2"/>
      <c r="GR357" s="2">
        <v>0</v>
      </c>
      <c r="GS357" s="2">
        <v>3</v>
      </c>
      <c r="GT357" s="2">
        <v>0</v>
      </c>
      <c r="GU357" s="2" t="s">
        <v>3</v>
      </c>
      <c r="GV357" s="2">
        <f t="shared" si="355"/>
        <v>0</v>
      </c>
      <c r="GW357" s="2">
        <v>1</v>
      </c>
      <c r="GX357" s="2">
        <f t="shared" si="356"/>
        <v>0</v>
      </c>
      <c r="GY357" s="2"/>
      <c r="GZ357" s="2"/>
      <c r="HA357" s="2">
        <v>0</v>
      </c>
      <c r="HB357" s="2">
        <v>0</v>
      </c>
      <c r="HC357" s="2">
        <f t="shared" si="357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360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5">
      <c r="A358" s="3">
        <v>18</v>
      </c>
      <c r="B358" s="3">
        <v>1</v>
      </c>
      <c r="C358" s="3">
        <v>740</v>
      </c>
      <c r="E358" s="3" t="s">
        <v>570</v>
      </c>
      <c r="F358" s="3" t="s">
        <v>571</v>
      </c>
      <c r="G358" s="3" t="s">
        <v>572</v>
      </c>
      <c r="H358" s="3" t="s">
        <v>454</v>
      </c>
      <c r="I358" s="3">
        <f>I356*J358</f>
        <v>5665.5</v>
      </c>
      <c r="J358" s="3">
        <v>15</v>
      </c>
      <c r="K358" s="3">
        <v>15</v>
      </c>
      <c r="O358" s="3">
        <f t="shared" si="333"/>
        <v>211507.82</v>
      </c>
      <c r="P358" s="3">
        <f t="shared" si="334"/>
        <v>211507.82</v>
      </c>
      <c r="Q358" s="3">
        <f t="shared" si="362"/>
        <v>0</v>
      </c>
      <c r="R358" s="3">
        <f t="shared" si="363"/>
        <v>0</v>
      </c>
      <c r="S358" s="3">
        <f t="shared" si="335"/>
        <v>0</v>
      </c>
      <c r="T358" s="3">
        <f t="shared" si="336"/>
        <v>0</v>
      </c>
      <c r="U358" s="3">
        <f t="shared" si="337"/>
        <v>0</v>
      </c>
      <c r="V358" s="3">
        <f t="shared" si="338"/>
        <v>0</v>
      </c>
      <c r="W358" s="3">
        <f t="shared" si="339"/>
        <v>0</v>
      </c>
      <c r="X358" s="3">
        <f t="shared" si="364"/>
        <v>0</v>
      </c>
      <c r="Y358" s="3">
        <f t="shared" si="365"/>
        <v>0</v>
      </c>
      <c r="AA358" s="3">
        <v>86551703</v>
      </c>
      <c r="AB358" s="3">
        <f t="shared" si="340"/>
        <v>2.35</v>
      </c>
      <c r="AC358" s="3">
        <f t="shared" si="366"/>
        <v>2.35</v>
      </c>
      <c r="AD358" s="3">
        <f t="shared" si="367"/>
        <v>0</v>
      </c>
      <c r="AE358" s="3">
        <f t="shared" si="368"/>
        <v>0</v>
      </c>
      <c r="AF358" s="3">
        <f t="shared" si="369"/>
        <v>0</v>
      </c>
      <c r="AG358" s="3">
        <f t="shared" si="341"/>
        <v>0</v>
      </c>
      <c r="AH358" s="3">
        <f t="shared" si="370"/>
        <v>0</v>
      </c>
      <c r="AI358" s="3">
        <f t="shared" si="371"/>
        <v>0</v>
      </c>
      <c r="AJ358" s="3">
        <f t="shared" si="342"/>
        <v>0</v>
      </c>
      <c r="AK358" s="3">
        <v>2.35</v>
      </c>
      <c r="AL358" s="3">
        <v>2.35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87</v>
      </c>
      <c r="AU358" s="3">
        <v>47</v>
      </c>
      <c r="AV358" s="3">
        <v>1</v>
      </c>
      <c r="AW358" s="3">
        <v>1.0189999999999999</v>
      </c>
      <c r="AZ358" s="3">
        <v>1</v>
      </c>
      <c r="BA358" s="3">
        <v>1</v>
      </c>
      <c r="BB358" s="3">
        <v>1</v>
      </c>
      <c r="BC358" s="3">
        <v>15.59</v>
      </c>
      <c r="BD358" s="3" t="s">
        <v>3</v>
      </c>
      <c r="BE358" s="3" t="s">
        <v>3</v>
      </c>
      <c r="BF358" s="3" t="s">
        <v>3</v>
      </c>
      <c r="BG358" s="3" t="s">
        <v>3</v>
      </c>
      <c r="BH358" s="3">
        <v>3</v>
      </c>
      <c r="BI358" s="3">
        <v>1</v>
      </c>
      <c r="BJ358" s="3" t="s">
        <v>573</v>
      </c>
      <c r="BM358" s="3">
        <v>29</v>
      </c>
      <c r="BN358" s="3">
        <v>0</v>
      </c>
      <c r="BO358" s="3" t="s">
        <v>571</v>
      </c>
      <c r="BP358" s="3">
        <v>1</v>
      </c>
      <c r="BQ358" s="3">
        <v>30</v>
      </c>
      <c r="BR358" s="3">
        <v>0</v>
      </c>
      <c r="BS358" s="3">
        <v>1</v>
      </c>
      <c r="BT358" s="3">
        <v>1</v>
      </c>
      <c r="BU358" s="3">
        <v>1</v>
      </c>
      <c r="BV358" s="3">
        <v>1</v>
      </c>
      <c r="BW358" s="3">
        <v>1</v>
      </c>
      <c r="BX358" s="3">
        <v>1</v>
      </c>
      <c r="BY358" s="3" t="s">
        <v>3</v>
      </c>
      <c r="BZ358" s="3">
        <v>87</v>
      </c>
      <c r="CA358" s="3">
        <v>47</v>
      </c>
      <c r="CB358" s="3" t="s">
        <v>3</v>
      </c>
      <c r="CE358" s="3">
        <v>1566</v>
      </c>
      <c r="CF358" s="3">
        <v>0</v>
      </c>
      <c r="CG358" s="3">
        <v>0</v>
      </c>
      <c r="CM358" s="3">
        <v>0</v>
      </c>
      <c r="CN358" s="3" t="s">
        <v>966</v>
      </c>
      <c r="CO358" s="3">
        <v>0</v>
      </c>
      <c r="CP358" s="3">
        <f t="shared" si="343"/>
        <v>211507.82</v>
      </c>
      <c r="CQ358" s="3">
        <f t="shared" si="344"/>
        <v>37.26</v>
      </c>
      <c r="CR358" s="3">
        <f t="shared" si="372"/>
        <v>0</v>
      </c>
      <c r="CS358" s="3">
        <f t="shared" si="373"/>
        <v>0</v>
      </c>
      <c r="CT358" s="3">
        <f t="shared" si="345"/>
        <v>0</v>
      </c>
      <c r="CU358" s="3">
        <f t="shared" si="346"/>
        <v>0</v>
      </c>
      <c r="CV358" s="3">
        <f t="shared" si="347"/>
        <v>0</v>
      </c>
      <c r="CW358" s="3">
        <f t="shared" si="348"/>
        <v>0</v>
      </c>
      <c r="CX358" s="3">
        <f t="shared" si="349"/>
        <v>0</v>
      </c>
      <c r="CY358" s="3">
        <f t="shared" si="374"/>
        <v>0</v>
      </c>
      <c r="CZ358" s="3">
        <f t="shared" si="375"/>
        <v>0</v>
      </c>
      <c r="DC358" s="3" t="s">
        <v>3</v>
      </c>
      <c r="DD358" s="3" t="s">
        <v>3</v>
      </c>
      <c r="DE358" s="3" t="s">
        <v>3</v>
      </c>
      <c r="DF358" s="3" t="s">
        <v>3</v>
      </c>
      <c r="DG358" s="3" t="s">
        <v>3</v>
      </c>
      <c r="DH358" s="3" t="s">
        <v>3</v>
      </c>
      <c r="DI358" s="3" t="s">
        <v>3</v>
      </c>
      <c r="DJ358" s="3" t="s">
        <v>3</v>
      </c>
      <c r="DK358" s="3" t="s">
        <v>3</v>
      </c>
      <c r="DL358" s="3" t="s">
        <v>3</v>
      </c>
      <c r="DM358" s="3" t="s">
        <v>3</v>
      </c>
      <c r="DN358" s="3">
        <v>0</v>
      </c>
      <c r="DO358" s="3">
        <v>0</v>
      </c>
      <c r="DP358" s="3">
        <v>1</v>
      </c>
      <c r="DQ358" s="3">
        <v>1</v>
      </c>
      <c r="DU358" s="3">
        <v>1003</v>
      </c>
      <c r="DV358" s="3" t="s">
        <v>454</v>
      </c>
      <c r="DW358" s="3" t="s">
        <v>454</v>
      </c>
      <c r="DX358" s="3">
        <v>1</v>
      </c>
      <c r="DZ358" s="3" t="s">
        <v>3</v>
      </c>
      <c r="EA358" s="3" t="s">
        <v>3</v>
      </c>
      <c r="EB358" s="3" t="s">
        <v>3</v>
      </c>
      <c r="EC358" s="3" t="s">
        <v>3</v>
      </c>
      <c r="EE358" s="3">
        <v>85635401</v>
      </c>
      <c r="EF358" s="3">
        <v>30</v>
      </c>
      <c r="EG358" s="3" t="s">
        <v>28</v>
      </c>
      <c r="EH358" s="3">
        <v>0</v>
      </c>
      <c r="EI358" s="3" t="s">
        <v>3</v>
      </c>
      <c r="EJ358" s="3">
        <v>1</v>
      </c>
      <c r="EK358" s="3">
        <v>29</v>
      </c>
      <c r="EL358" s="3" t="s">
        <v>568</v>
      </c>
      <c r="EM358" s="3" t="s">
        <v>569</v>
      </c>
      <c r="EO358" s="3" t="s">
        <v>368</v>
      </c>
      <c r="EQ358" s="3">
        <v>0</v>
      </c>
      <c r="ER358" s="3">
        <v>2.35</v>
      </c>
      <c r="ES358" s="3">
        <v>2.35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FQ358" s="3">
        <v>0</v>
      </c>
      <c r="FR358" s="3">
        <v>0</v>
      </c>
      <c r="FS358" s="3">
        <v>0</v>
      </c>
      <c r="FX358" s="3">
        <v>87</v>
      </c>
      <c r="FY358" s="3">
        <v>47</v>
      </c>
      <c r="GA358" s="3" t="s">
        <v>3</v>
      </c>
      <c r="GD358" s="3">
        <v>1</v>
      </c>
      <c r="GF358" s="3">
        <v>1628137600</v>
      </c>
      <c r="GG358" s="3">
        <v>2</v>
      </c>
      <c r="GH358" s="3">
        <v>1</v>
      </c>
      <c r="GI358" s="3">
        <v>2</v>
      </c>
      <c r="GJ358" s="3">
        <v>0</v>
      </c>
      <c r="GK358" s="3">
        <v>0</v>
      </c>
      <c r="GL358" s="3">
        <f t="shared" si="350"/>
        <v>0</v>
      </c>
      <c r="GM358" s="3">
        <f t="shared" si="351"/>
        <v>211507.82</v>
      </c>
      <c r="GN358" s="3">
        <f t="shared" si="352"/>
        <v>211507.82</v>
      </c>
      <c r="GO358" s="3">
        <f t="shared" si="353"/>
        <v>0</v>
      </c>
      <c r="GP358" s="3">
        <f t="shared" si="354"/>
        <v>0</v>
      </c>
      <c r="GR358" s="3">
        <v>0</v>
      </c>
      <c r="GS358" s="3">
        <v>3</v>
      </c>
      <c r="GT358" s="3">
        <v>0</v>
      </c>
      <c r="GU358" s="3" t="s">
        <v>3</v>
      </c>
      <c r="GV358" s="3">
        <f t="shared" si="355"/>
        <v>0</v>
      </c>
      <c r="GW358" s="3">
        <v>1</v>
      </c>
      <c r="GX358" s="3">
        <f t="shared" si="356"/>
        <v>0</v>
      </c>
      <c r="HA358" s="3">
        <v>0</v>
      </c>
      <c r="HB358" s="3">
        <v>0</v>
      </c>
      <c r="HC358" s="3">
        <f t="shared" si="357"/>
        <v>0</v>
      </c>
      <c r="HE358" s="3" t="s">
        <v>3</v>
      </c>
      <c r="HF358" s="3" t="s">
        <v>3</v>
      </c>
      <c r="HM358" s="3" t="s">
        <v>360</v>
      </c>
      <c r="HN358" s="3" t="s">
        <v>3</v>
      </c>
      <c r="HO358" s="3" t="s">
        <v>3</v>
      </c>
      <c r="HP358" s="3" t="s">
        <v>3</v>
      </c>
      <c r="HQ358" s="3" t="s">
        <v>3</v>
      </c>
      <c r="HS358" s="3">
        <v>0</v>
      </c>
      <c r="IK358" s="3">
        <v>0</v>
      </c>
    </row>
    <row r="359" spans="1:255" x14ac:dyDescent="0.25">
      <c r="A359" s="2">
        <v>18</v>
      </c>
      <c r="B359" s="2">
        <v>1</v>
      </c>
      <c r="C359" s="2">
        <v>717</v>
      </c>
      <c r="D359" s="2"/>
      <c r="E359" s="2" t="s">
        <v>574</v>
      </c>
      <c r="F359" s="2" t="s">
        <v>575</v>
      </c>
      <c r="G359" s="2" t="s">
        <v>967</v>
      </c>
      <c r="H359" s="2" t="s">
        <v>454</v>
      </c>
      <c r="I359" s="2">
        <f>I355*J359</f>
        <v>2625</v>
      </c>
      <c r="J359" s="2">
        <v>6.9499602859412235</v>
      </c>
      <c r="K359" s="2">
        <v>6.9499602859999996</v>
      </c>
      <c r="L359" s="2"/>
      <c r="M359" s="2"/>
      <c r="N359" s="2"/>
      <c r="O359" s="2">
        <f t="shared" ref="O359:O390" si="376">ROUND(CP359,2)</f>
        <v>25384.560000000001</v>
      </c>
      <c r="P359" s="2">
        <f t="shared" ref="P359:P390" si="377">ROUND((ROUND((AC359*AW359*I359),2)*BC359),2)</f>
        <v>25384.560000000001</v>
      </c>
      <c r="Q359" s="2">
        <f t="shared" si="362"/>
        <v>0</v>
      </c>
      <c r="R359" s="2">
        <f t="shared" si="363"/>
        <v>0</v>
      </c>
      <c r="S359" s="2">
        <f t="shared" ref="S359:S390" si="378">ROUND((ROUND((AF359*AV359*I359),2)*BA359),2)</f>
        <v>0</v>
      </c>
      <c r="T359" s="2">
        <f t="shared" ref="T359:T390" si="379">ROUND(CU359*I359,2)</f>
        <v>0</v>
      </c>
      <c r="U359" s="2">
        <f t="shared" ref="U359:U390" si="380">CV359*I359</f>
        <v>0</v>
      </c>
      <c r="V359" s="2">
        <f t="shared" ref="V359:V390" si="381">CW359*I359</f>
        <v>0</v>
      </c>
      <c r="W359" s="2">
        <f t="shared" ref="W359:W390" si="382">ROUND(CX359*I359,2)</f>
        <v>0</v>
      </c>
      <c r="X359" s="2">
        <f t="shared" si="364"/>
        <v>0</v>
      </c>
      <c r="Y359" s="2">
        <f t="shared" si="365"/>
        <v>0</v>
      </c>
      <c r="Z359" s="2"/>
      <c r="AA359" s="2">
        <v>86551701</v>
      </c>
      <c r="AB359" s="2">
        <f t="shared" ref="AB359:AB390" si="383">ROUND((AC359+AD359+AF359),6)</f>
        <v>9.49</v>
      </c>
      <c r="AC359" s="2">
        <f t="shared" si="366"/>
        <v>9.49</v>
      </c>
      <c r="AD359" s="2">
        <f t="shared" si="367"/>
        <v>0</v>
      </c>
      <c r="AE359" s="2">
        <f t="shared" si="368"/>
        <v>0</v>
      </c>
      <c r="AF359" s="2">
        <f t="shared" si="369"/>
        <v>0</v>
      </c>
      <c r="AG359" s="2">
        <f t="shared" ref="AG359:AG390" si="384">ROUND((AP359),6)</f>
        <v>0</v>
      </c>
      <c r="AH359" s="2">
        <f t="shared" si="370"/>
        <v>0</v>
      </c>
      <c r="AI359" s="2">
        <f t="shared" si="371"/>
        <v>0</v>
      </c>
      <c r="AJ359" s="2">
        <f t="shared" ref="AJ359:AJ390" si="385">(AS359)</f>
        <v>0</v>
      </c>
      <c r="AK359" s="2">
        <v>9.49</v>
      </c>
      <c r="AL359" s="2">
        <v>9.49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87</v>
      </c>
      <c r="AU359" s="2">
        <v>47</v>
      </c>
      <c r="AV359" s="2">
        <v>1</v>
      </c>
      <c r="AW359" s="2">
        <v>1.0189999999999999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3</v>
      </c>
      <c r="BI359" s="2">
        <v>1</v>
      </c>
      <c r="BJ359" s="2" t="s">
        <v>576</v>
      </c>
      <c r="BK359" s="2"/>
      <c r="BL359" s="2"/>
      <c r="BM359" s="2">
        <v>29</v>
      </c>
      <c r="BN359" s="2">
        <v>0</v>
      </c>
      <c r="BO359" s="2" t="s">
        <v>3</v>
      </c>
      <c r="BP359" s="2">
        <v>0</v>
      </c>
      <c r="BQ359" s="2">
        <v>30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87</v>
      </c>
      <c r="CA359" s="2">
        <v>47</v>
      </c>
      <c r="CB359" s="2" t="s">
        <v>3</v>
      </c>
      <c r="CC359" s="2"/>
      <c r="CD359" s="2"/>
      <c r="CE359" s="2">
        <v>1566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966</v>
      </c>
      <c r="CO359" s="2">
        <v>0</v>
      </c>
      <c r="CP359" s="2">
        <f t="shared" ref="CP359:CP390" si="386">(P359+Q359+S359)</f>
        <v>25384.560000000001</v>
      </c>
      <c r="CQ359" s="2">
        <f t="shared" ref="CQ359:CQ390" si="387">ROUND((ROUND((AC359*AW359*1),2)*BC359),2)</f>
        <v>9.67</v>
      </c>
      <c r="CR359" s="2">
        <f t="shared" si="372"/>
        <v>0</v>
      </c>
      <c r="CS359" s="2">
        <f t="shared" si="373"/>
        <v>0</v>
      </c>
      <c r="CT359" s="2">
        <f t="shared" ref="CT359:CT390" si="388">ROUND((ROUND((AF359*AV359*1),2)*BA359),2)</f>
        <v>0</v>
      </c>
      <c r="CU359" s="2">
        <f t="shared" ref="CU359:CU390" si="389">AG359</f>
        <v>0</v>
      </c>
      <c r="CV359" s="2">
        <f t="shared" ref="CV359:CV390" si="390">(AH359*AV359)</f>
        <v>0</v>
      </c>
      <c r="CW359" s="2">
        <f t="shared" ref="CW359:CW390" si="391">AI359</f>
        <v>0</v>
      </c>
      <c r="CX359" s="2">
        <f t="shared" ref="CX359:CX390" si="392">AJ359</f>
        <v>0</v>
      </c>
      <c r="CY359" s="2">
        <f t="shared" si="374"/>
        <v>0</v>
      </c>
      <c r="CZ359" s="2">
        <f t="shared" si="375"/>
        <v>0</v>
      </c>
      <c r="DA359" s="2"/>
      <c r="DB359" s="2"/>
      <c r="DC359" s="2" t="s">
        <v>3</v>
      </c>
      <c r="DD359" s="2" t="s">
        <v>3</v>
      </c>
      <c r="DE359" s="2" t="s">
        <v>3</v>
      </c>
      <c r="DF359" s="2" t="s">
        <v>3</v>
      </c>
      <c r="DG359" s="2" t="s">
        <v>3</v>
      </c>
      <c r="DH359" s="2" t="s">
        <v>3</v>
      </c>
      <c r="DI359" s="2" t="s">
        <v>3</v>
      </c>
      <c r="DJ359" s="2" t="s">
        <v>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1003</v>
      </c>
      <c r="DV359" s="2" t="s">
        <v>454</v>
      </c>
      <c r="DW359" s="2" t="s">
        <v>454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85635401</v>
      </c>
      <c r="EF359" s="2">
        <v>30</v>
      </c>
      <c r="EG359" s="2" t="s">
        <v>28</v>
      </c>
      <c r="EH359" s="2">
        <v>0</v>
      </c>
      <c r="EI359" s="2" t="s">
        <v>3</v>
      </c>
      <c r="EJ359" s="2">
        <v>1</v>
      </c>
      <c r="EK359" s="2">
        <v>29</v>
      </c>
      <c r="EL359" s="2" t="s">
        <v>568</v>
      </c>
      <c r="EM359" s="2" t="s">
        <v>569</v>
      </c>
      <c r="EN359" s="2"/>
      <c r="EO359" s="2" t="s">
        <v>368</v>
      </c>
      <c r="EP359" s="2"/>
      <c r="EQ359" s="2">
        <v>0</v>
      </c>
      <c r="ER359" s="2">
        <v>9.49</v>
      </c>
      <c r="ES359" s="2">
        <v>9.49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87</v>
      </c>
      <c r="FY359" s="2">
        <v>47</v>
      </c>
      <c r="FZ359" s="2"/>
      <c r="GA359" s="2" t="s">
        <v>3</v>
      </c>
      <c r="GB359" s="2"/>
      <c r="GC359" s="2"/>
      <c r="GD359" s="2">
        <v>1</v>
      </c>
      <c r="GE359" s="2"/>
      <c r="GF359" s="2">
        <v>-1279300490</v>
      </c>
      <c r="GG359" s="2">
        <v>2</v>
      </c>
      <c r="GH359" s="2">
        <v>1</v>
      </c>
      <c r="GI359" s="2">
        <v>-2</v>
      </c>
      <c r="GJ359" s="2">
        <v>0</v>
      </c>
      <c r="GK359" s="2">
        <v>0</v>
      </c>
      <c r="GL359" s="2">
        <f t="shared" ref="GL359:GL390" si="393">ROUND(IF(AND(BH359=3,BI359=3,FS359&lt;&gt;0),P359,0),2)</f>
        <v>0</v>
      </c>
      <c r="GM359" s="2">
        <f t="shared" ref="GM359:GM390" si="394">ROUND(O359+X359+Y359,2)+GX359</f>
        <v>25384.560000000001</v>
      </c>
      <c r="GN359" s="2">
        <f t="shared" ref="GN359:GN390" si="395">IF(OR(BI359=0,BI359=1),GM359-GX359,0)</f>
        <v>25384.560000000001</v>
      </c>
      <c r="GO359" s="2">
        <f t="shared" ref="GO359:GO390" si="396">IF(BI359=2,GM359-GX359,0)</f>
        <v>0</v>
      </c>
      <c r="GP359" s="2">
        <f t="shared" ref="GP359:GP390" si="397">IF(BI359=4,GM359-GX359,0)</f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ref="GV359:GV390" si="398">ROUND((GT359),6)</f>
        <v>0</v>
      </c>
      <c r="GW359" s="2">
        <v>1</v>
      </c>
      <c r="GX359" s="2">
        <f t="shared" ref="GX359:GX390" si="399">ROUND(HC359*I359,2)</f>
        <v>0</v>
      </c>
      <c r="GY359" s="2"/>
      <c r="GZ359" s="2"/>
      <c r="HA359" s="2">
        <v>0</v>
      </c>
      <c r="HB359" s="2">
        <v>0</v>
      </c>
      <c r="HC359" s="2">
        <f t="shared" ref="HC359:HC390" si="400">GV359*GW359</f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360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5">
      <c r="A360" s="3">
        <v>18</v>
      </c>
      <c r="B360" s="3">
        <v>1</v>
      </c>
      <c r="C360" s="3">
        <v>730</v>
      </c>
      <c r="E360" s="3" t="s">
        <v>574</v>
      </c>
      <c r="F360" s="3" t="s">
        <v>575</v>
      </c>
      <c r="G360" s="3" t="s">
        <v>967</v>
      </c>
      <c r="H360" s="3" t="s">
        <v>454</v>
      </c>
      <c r="I360" s="3">
        <f>I356*J360</f>
        <v>2625</v>
      </c>
      <c r="J360" s="3">
        <v>6.9499602859412235</v>
      </c>
      <c r="K360" s="3">
        <v>6.9499602859999996</v>
      </c>
      <c r="O360" s="3">
        <f t="shared" si="376"/>
        <v>183276.52</v>
      </c>
      <c r="P360" s="3">
        <f t="shared" si="377"/>
        <v>183276.52</v>
      </c>
      <c r="Q360" s="3">
        <f t="shared" si="362"/>
        <v>0</v>
      </c>
      <c r="R360" s="3">
        <f t="shared" si="363"/>
        <v>0</v>
      </c>
      <c r="S360" s="3">
        <f t="shared" si="378"/>
        <v>0</v>
      </c>
      <c r="T360" s="3">
        <f t="shared" si="379"/>
        <v>0</v>
      </c>
      <c r="U360" s="3">
        <f t="shared" si="380"/>
        <v>0</v>
      </c>
      <c r="V360" s="3">
        <f t="shared" si="381"/>
        <v>0</v>
      </c>
      <c r="W360" s="3">
        <f t="shared" si="382"/>
        <v>0</v>
      </c>
      <c r="X360" s="3">
        <f t="shared" si="364"/>
        <v>0</v>
      </c>
      <c r="Y360" s="3">
        <f t="shared" si="365"/>
        <v>0</v>
      </c>
      <c r="AA360" s="3">
        <v>86551703</v>
      </c>
      <c r="AB360" s="3">
        <f t="shared" si="383"/>
        <v>9.49</v>
      </c>
      <c r="AC360" s="3">
        <f t="shared" si="366"/>
        <v>9.49</v>
      </c>
      <c r="AD360" s="3">
        <f t="shared" si="367"/>
        <v>0</v>
      </c>
      <c r="AE360" s="3">
        <f t="shared" si="368"/>
        <v>0</v>
      </c>
      <c r="AF360" s="3">
        <f t="shared" si="369"/>
        <v>0</v>
      </c>
      <c r="AG360" s="3">
        <f t="shared" si="384"/>
        <v>0</v>
      </c>
      <c r="AH360" s="3">
        <f t="shared" si="370"/>
        <v>0</v>
      </c>
      <c r="AI360" s="3">
        <f t="shared" si="371"/>
        <v>0</v>
      </c>
      <c r="AJ360" s="3">
        <f t="shared" si="385"/>
        <v>0</v>
      </c>
      <c r="AK360" s="3">
        <v>9.49</v>
      </c>
      <c r="AL360" s="3">
        <v>9.49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87</v>
      </c>
      <c r="AU360" s="3">
        <v>47</v>
      </c>
      <c r="AV360" s="3">
        <v>1</v>
      </c>
      <c r="AW360" s="3">
        <v>1.0189999999999999</v>
      </c>
      <c r="AZ360" s="3">
        <v>1</v>
      </c>
      <c r="BA360" s="3">
        <v>1</v>
      </c>
      <c r="BB360" s="3">
        <v>1</v>
      </c>
      <c r="BC360" s="3">
        <v>7.22</v>
      </c>
      <c r="BD360" s="3" t="s">
        <v>3</v>
      </c>
      <c r="BE360" s="3" t="s">
        <v>3</v>
      </c>
      <c r="BF360" s="3" t="s">
        <v>3</v>
      </c>
      <c r="BG360" s="3" t="s">
        <v>3</v>
      </c>
      <c r="BH360" s="3">
        <v>3</v>
      </c>
      <c r="BI360" s="3">
        <v>1</v>
      </c>
      <c r="BJ360" s="3" t="s">
        <v>576</v>
      </c>
      <c r="BM360" s="3">
        <v>29</v>
      </c>
      <c r="BN360" s="3">
        <v>0</v>
      </c>
      <c r="BO360" s="3" t="s">
        <v>575</v>
      </c>
      <c r="BP360" s="3">
        <v>1</v>
      </c>
      <c r="BQ360" s="3">
        <v>30</v>
      </c>
      <c r="BR360" s="3">
        <v>0</v>
      </c>
      <c r="BS360" s="3">
        <v>1</v>
      </c>
      <c r="BT360" s="3">
        <v>1</v>
      </c>
      <c r="BU360" s="3">
        <v>1</v>
      </c>
      <c r="BV360" s="3">
        <v>1</v>
      </c>
      <c r="BW360" s="3">
        <v>1</v>
      </c>
      <c r="BX360" s="3">
        <v>1</v>
      </c>
      <c r="BY360" s="3" t="s">
        <v>3</v>
      </c>
      <c r="BZ360" s="3">
        <v>87</v>
      </c>
      <c r="CA360" s="3">
        <v>47</v>
      </c>
      <c r="CB360" s="3" t="s">
        <v>3</v>
      </c>
      <c r="CE360" s="3">
        <v>1566</v>
      </c>
      <c r="CF360" s="3">
        <v>0</v>
      </c>
      <c r="CG360" s="3">
        <v>0</v>
      </c>
      <c r="CM360" s="3">
        <v>0</v>
      </c>
      <c r="CN360" s="3" t="s">
        <v>966</v>
      </c>
      <c r="CO360" s="3">
        <v>0</v>
      </c>
      <c r="CP360" s="3">
        <f t="shared" si="386"/>
        <v>183276.52</v>
      </c>
      <c r="CQ360" s="3">
        <f t="shared" si="387"/>
        <v>69.819999999999993</v>
      </c>
      <c r="CR360" s="3">
        <f t="shared" si="372"/>
        <v>0</v>
      </c>
      <c r="CS360" s="3">
        <f t="shared" si="373"/>
        <v>0</v>
      </c>
      <c r="CT360" s="3">
        <f t="shared" si="388"/>
        <v>0</v>
      </c>
      <c r="CU360" s="3">
        <f t="shared" si="389"/>
        <v>0</v>
      </c>
      <c r="CV360" s="3">
        <f t="shared" si="390"/>
        <v>0</v>
      </c>
      <c r="CW360" s="3">
        <f t="shared" si="391"/>
        <v>0</v>
      </c>
      <c r="CX360" s="3">
        <f t="shared" si="392"/>
        <v>0</v>
      </c>
      <c r="CY360" s="3">
        <f t="shared" si="374"/>
        <v>0</v>
      </c>
      <c r="CZ360" s="3">
        <f t="shared" si="375"/>
        <v>0</v>
      </c>
      <c r="DC360" s="3" t="s">
        <v>3</v>
      </c>
      <c r="DD360" s="3" t="s">
        <v>3</v>
      </c>
      <c r="DE360" s="3" t="s">
        <v>3</v>
      </c>
      <c r="DF360" s="3" t="s">
        <v>3</v>
      </c>
      <c r="DG360" s="3" t="s">
        <v>3</v>
      </c>
      <c r="DH360" s="3" t="s">
        <v>3</v>
      </c>
      <c r="DI360" s="3" t="s">
        <v>3</v>
      </c>
      <c r="DJ360" s="3" t="s">
        <v>3</v>
      </c>
      <c r="DK360" s="3" t="s">
        <v>3</v>
      </c>
      <c r="DL360" s="3" t="s">
        <v>3</v>
      </c>
      <c r="DM360" s="3" t="s">
        <v>3</v>
      </c>
      <c r="DN360" s="3">
        <v>0</v>
      </c>
      <c r="DO360" s="3">
        <v>0</v>
      </c>
      <c r="DP360" s="3">
        <v>1</v>
      </c>
      <c r="DQ360" s="3">
        <v>1</v>
      </c>
      <c r="DU360" s="3">
        <v>1003</v>
      </c>
      <c r="DV360" s="3" t="s">
        <v>454</v>
      </c>
      <c r="DW360" s="3" t="s">
        <v>454</v>
      </c>
      <c r="DX360" s="3">
        <v>1</v>
      </c>
      <c r="DZ360" s="3" t="s">
        <v>3</v>
      </c>
      <c r="EA360" s="3" t="s">
        <v>3</v>
      </c>
      <c r="EB360" s="3" t="s">
        <v>3</v>
      </c>
      <c r="EC360" s="3" t="s">
        <v>3</v>
      </c>
      <c r="EE360" s="3">
        <v>85635401</v>
      </c>
      <c r="EF360" s="3">
        <v>30</v>
      </c>
      <c r="EG360" s="3" t="s">
        <v>28</v>
      </c>
      <c r="EH360" s="3">
        <v>0</v>
      </c>
      <c r="EI360" s="3" t="s">
        <v>3</v>
      </c>
      <c r="EJ360" s="3">
        <v>1</v>
      </c>
      <c r="EK360" s="3">
        <v>29</v>
      </c>
      <c r="EL360" s="3" t="s">
        <v>568</v>
      </c>
      <c r="EM360" s="3" t="s">
        <v>569</v>
      </c>
      <c r="EO360" s="3" t="s">
        <v>368</v>
      </c>
      <c r="EQ360" s="3">
        <v>0</v>
      </c>
      <c r="ER360" s="3">
        <v>9.49</v>
      </c>
      <c r="ES360" s="3">
        <v>9.49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FQ360" s="3">
        <v>0</v>
      </c>
      <c r="FR360" s="3">
        <v>0</v>
      </c>
      <c r="FS360" s="3">
        <v>0</v>
      </c>
      <c r="FX360" s="3">
        <v>87</v>
      </c>
      <c r="FY360" s="3">
        <v>47</v>
      </c>
      <c r="GA360" s="3" t="s">
        <v>3</v>
      </c>
      <c r="GD360" s="3">
        <v>1</v>
      </c>
      <c r="GF360" s="3">
        <v>-1279300490</v>
      </c>
      <c r="GG360" s="3">
        <v>2</v>
      </c>
      <c r="GH360" s="3">
        <v>1</v>
      </c>
      <c r="GI360" s="3">
        <v>2</v>
      </c>
      <c r="GJ360" s="3">
        <v>0</v>
      </c>
      <c r="GK360" s="3">
        <v>0</v>
      </c>
      <c r="GL360" s="3">
        <f t="shared" si="393"/>
        <v>0</v>
      </c>
      <c r="GM360" s="3">
        <f t="shared" si="394"/>
        <v>183276.52</v>
      </c>
      <c r="GN360" s="3">
        <f t="shared" si="395"/>
        <v>183276.52</v>
      </c>
      <c r="GO360" s="3">
        <f t="shared" si="396"/>
        <v>0</v>
      </c>
      <c r="GP360" s="3">
        <f t="shared" si="397"/>
        <v>0</v>
      </c>
      <c r="GR360" s="3">
        <v>0</v>
      </c>
      <c r="GS360" s="3">
        <v>3</v>
      </c>
      <c r="GT360" s="3">
        <v>0</v>
      </c>
      <c r="GU360" s="3" t="s">
        <v>3</v>
      </c>
      <c r="GV360" s="3">
        <f t="shared" si="398"/>
        <v>0</v>
      </c>
      <c r="GW360" s="3">
        <v>1</v>
      </c>
      <c r="GX360" s="3">
        <f t="shared" si="399"/>
        <v>0</v>
      </c>
      <c r="HA360" s="3">
        <v>0</v>
      </c>
      <c r="HB360" s="3">
        <v>0</v>
      </c>
      <c r="HC360" s="3">
        <f t="shared" si="400"/>
        <v>0</v>
      </c>
      <c r="HE360" s="3" t="s">
        <v>3</v>
      </c>
      <c r="HF360" s="3" t="s">
        <v>3</v>
      </c>
      <c r="HM360" s="3" t="s">
        <v>360</v>
      </c>
      <c r="HN360" s="3" t="s">
        <v>3</v>
      </c>
      <c r="HO360" s="3" t="s">
        <v>3</v>
      </c>
      <c r="HP360" s="3" t="s">
        <v>3</v>
      </c>
      <c r="HQ360" s="3" t="s">
        <v>3</v>
      </c>
      <c r="HS360" s="3">
        <v>0</v>
      </c>
      <c r="IK360" s="3">
        <v>0</v>
      </c>
    </row>
    <row r="361" spans="1:255" x14ac:dyDescent="0.25">
      <c r="A361" s="2">
        <v>18</v>
      </c>
      <c r="B361" s="2">
        <v>1</v>
      </c>
      <c r="C361" s="2">
        <v>718</v>
      </c>
      <c r="D361" s="2"/>
      <c r="E361" s="2" t="s">
        <v>577</v>
      </c>
      <c r="F361" s="2" t="s">
        <v>578</v>
      </c>
      <c r="G361" s="2" t="s">
        <v>968</v>
      </c>
      <c r="H361" s="2" t="s">
        <v>454</v>
      </c>
      <c r="I361" s="2">
        <f>I355*J361</f>
        <v>446.25</v>
      </c>
      <c r="J361" s="2">
        <v>1.181493248610008</v>
      </c>
      <c r="K361" s="2">
        <v>1.1814932490000001</v>
      </c>
      <c r="L361" s="2"/>
      <c r="M361" s="2"/>
      <c r="N361" s="2"/>
      <c r="O361" s="2">
        <f t="shared" si="376"/>
        <v>4720.08</v>
      </c>
      <c r="P361" s="2">
        <f t="shared" si="377"/>
        <v>4720.08</v>
      </c>
      <c r="Q361" s="2">
        <f t="shared" si="362"/>
        <v>0</v>
      </c>
      <c r="R361" s="2">
        <f t="shared" si="363"/>
        <v>0</v>
      </c>
      <c r="S361" s="2">
        <f t="shared" si="378"/>
        <v>0</v>
      </c>
      <c r="T361" s="2">
        <f t="shared" si="379"/>
        <v>0</v>
      </c>
      <c r="U361" s="2">
        <f t="shared" si="380"/>
        <v>0</v>
      </c>
      <c r="V361" s="2">
        <f t="shared" si="381"/>
        <v>0</v>
      </c>
      <c r="W361" s="2">
        <f t="shared" si="382"/>
        <v>0</v>
      </c>
      <c r="X361" s="2">
        <f t="shared" si="364"/>
        <v>0</v>
      </c>
      <c r="Y361" s="2">
        <f t="shared" si="365"/>
        <v>0</v>
      </c>
      <c r="Z361" s="2"/>
      <c r="AA361" s="2">
        <v>86551701</v>
      </c>
      <c r="AB361" s="2">
        <f t="shared" si="383"/>
        <v>10.38</v>
      </c>
      <c r="AC361" s="2">
        <f t="shared" si="366"/>
        <v>10.38</v>
      </c>
      <c r="AD361" s="2">
        <f t="shared" si="367"/>
        <v>0</v>
      </c>
      <c r="AE361" s="2">
        <f t="shared" si="368"/>
        <v>0</v>
      </c>
      <c r="AF361" s="2">
        <f t="shared" si="369"/>
        <v>0</v>
      </c>
      <c r="AG361" s="2">
        <f t="shared" si="384"/>
        <v>0</v>
      </c>
      <c r="AH361" s="2">
        <f t="shared" si="370"/>
        <v>0</v>
      </c>
      <c r="AI361" s="2">
        <f t="shared" si="371"/>
        <v>0</v>
      </c>
      <c r="AJ361" s="2">
        <f t="shared" si="385"/>
        <v>0</v>
      </c>
      <c r="AK361" s="2">
        <v>10.38</v>
      </c>
      <c r="AL361" s="2">
        <v>10.38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87</v>
      </c>
      <c r="AU361" s="2">
        <v>47</v>
      </c>
      <c r="AV361" s="2">
        <v>1</v>
      </c>
      <c r="AW361" s="2">
        <v>1.0189999999999999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3</v>
      </c>
      <c r="BI361" s="2">
        <v>1</v>
      </c>
      <c r="BJ361" s="2" t="s">
        <v>579</v>
      </c>
      <c r="BK361" s="2"/>
      <c r="BL361" s="2"/>
      <c r="BM361" s="2">
        <v>29</v>
      </c>
      <c r="BN361" s="2">
        <v>0</v>
      </c>
      <c r="BO361" s="2" t="s">
        <v>3</v>
      </c>
      <c r="BP361" s="2">
        <v>0</v>
      </c>
      <c r="BQ361" s="2">
        <v>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87</v>
      </c>
      <c r="CA361" s="2">
        <v>47</v>
      </c>
      <c r="CB361" s="2" t="s">
        <v>3</v>
      </c>
      <c r="CC361" s="2"/>
      <c r="CD361" s="2"/>
      <c r="CE361" s="2">
        <v>1566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966</v>
      </c>
      <c r="CO361" s="2">
        <v>0</v>
      </c>
      <c r="CP361" s="2">
        <f t="shared" si="386"/>
        <v>4720.08</v>
      </c>
      <c r="CQ361" s="2">
        <f t="shared" si="387"/>
        <v>10.58</v>
      </c>
      <c r="CR361" s="2">
        <f t="shared" si="372"/>
        <v>0</v>
      </c>
      <c r="CS361" s="2">
        <f t="shared" si="373"/>
        <v>0</v>
      </c>
      <c r="CT361" s="2">
        <f t="shared" si="388"/>
        <v>0</v>
      </c>
      <c r="CU361" s="2">
        <f t="shared" si="389"/>
        <v>0</v>
      </c>
      <c r="CV361" s="2">
        <f t="shared" si="390"/>
        <v>0</v>
      </c>
      <c r="CW361" s="2">
        <f t="shared" si="391"/>
        <v>0</v>
      </c>
      <c r="CX361" s="2">
        <f t="shared" si="392"/>
        <v>0</v>
      </c>
      <c r="CY361" s="2">
        <f t="shared" si="374"/>
        <v>0</v>
      </c>
      <c r="CZ361" s="2">
        <f t="shared" si="375"/>
        <v>0</v>
      </c>
      <c r="DA361" s="2"/>
      <c r="DB361" s="2"/>
      <c r="DC361" s="2" t="s">
        <v>3</v>
      </c>
      <c r="DD361" s="2" t="s">
        <v>3</v>
      </c>
      <c r="DE361" s="2" t="s">
        <v>3</v>
      </c>
      <c r="DF361" s="2" t="s">
        <v>3</v>
      </c>
      <c r="DG361" s="2" t="s">
        <v>3</v>
      </c>
      <c r="DH361" s="2" t="s">
        <v>3</v>
      </c>
      <c r="DI361" s="2" t="s">
        <v>3</v>
      </c>
      <c r="DJ361" s="2" t="s">
        <v>3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1003</v>
      </c>
      <c r="DV361" s="2" t="s">
        <v>454</v>
      </c>
      <c r="DW361" s="2" t="s">
        <v>454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85635401</v>
      </c>
      <c r="EF361" s="2">
        <v>30</v>
      </c>
      <c r="EG361" s="2" t="s">
        <v>28</v>
      </c>
      <c r="EH361" s="2">
        <v>0</v>
      </c>
      <c r="EI361" s="2" t="s">
        <v>3</v>
      </c>
      <c r="EJ361" s="2">
        <v>1</v>
      </c>
      <c r="EK361" s="2">
        <v>29</v>
      </c>
      <c r="EL361" s="2" t="s">
        <v>568</v>
      </c>
      <c r="EM361" s="2" t="s">
        <v>569</v>
      </c>
      <c r="EN361" s="2"/>
      <c r="EO361" s="2" t="s">
        <v>368</v>
      </c>
      <c r="EP361" s="2"/>
      <c r="EQ361" s="2">
        <v>0</v>
      </c>
      <c r="ER361" s="2">
        <v>10.38</v>
      </c>
      <c r="ES361" s="2">
        <v>10.38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87</v>
      </c>
      <c r="FY361" s="2">
        <v>47</v>
      </c>
      <c r="FZ361" s="2"/>
      <c r="GA361" s="2" t="s">
        <v>3</v>
      </c>
      <c r="GB361" s="2"/>
      <c r="GC361" s="2"/>
      <c r="GD361" s="2">
        <v>1</v>
      </c>
      <c r="GE361" s="2"/>
      <c r="GF361" s="2">
        <v>442356811</v>
      </c>
      <c r="GG361" s="2">
        <v>2</v>
      </c>
      <c r="GH361" s="2">
        <v>1</v>
      </c>
      <c r="GI361" s="2">
        <v>-2</v>
      </c>
      <c r="GJ361" s="2">
        <v>0</v>
      </c>
      <c r="GK361" s="2">
        <v>0</v>
      </c>
      <c r="GL361" s="2">
        <f t="shared" si="393"/>
        <v>0</v>
      </c>
      <c r="GM361" s="2">
        <f t="shared" si="394"/>
        <v>4720.08</v>
      </c>
      <c r="GN361" s="2">
        <f t="shared" si="395"/>
        <v>4720.08</v>
      </c>
      <c r="GO361" s="2">
        <f t="shared" si="396"/>
        <v>0</v>
      </c>
      <c r="GP361" s="2">
        <f t="shared" si="397"/>
        <v>0</v>
      </c>
      <c r="GQ361" s="2"/>
      <c r="GR361" s="2">
        <v>0</v>
      </c>
      <c r="GS361" s="2">
        <v>3</v>
      </c>
      <c r="GT361" s="2">
        <v>0</v>
      </c>
      <c r="GU361" s="2" t="s">
        <v>3</v>
      </c>
      <c r="GV361" s="2">
        <f t="shared" si="398"/>
        <v>0</v>
      </c>
      <c r="GW361" s="2">
        <v>1</v>
      </c>
      <c r="GX361" s="2">
        <f t="shared" si="399"/>
        <v>0</v>
      </c>
      <c r="GY361" s="2"/>
      <c r="GZ361" s="2"/>
      <c r="HA361" s="2">
        <v>0</v>
      </c>
      <c r="HB361" s="2">
        <v>0</v>
      </c>
      <c r="HC361" s="2">
        <f t="shared" si="400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360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5">
      <c r="A362" s="3">
        <v>18</v>
      </c>
      <c r="B362" s="3">
        <v>1</v>
      </c>
      <c r="C362" s="3">
        <v>731</v>
      </c>
      <c r="E362" s="3" t="s">
        <v>577</v>
      </c>
      <c r="F362" s="3" t="s">
        <v>578</v>
      </c>
      <c r="G362" s="3" t="s">
        <v>968</v>
      </c>
      <c r="H362" s="3" t="s">
        <v>454</v>
      </c>
      <c r="I362" s="3">
        <f>I356*J362</f>
        <v>446.25</v>
      </c>
      <c r="J362" s="3">
        <v>1.181493248610008</v>
      </c>
      <c r="K362" s="3">
        <v>1.1814932490000001</v>
      </c>
      <c r="O362" s="3">
        <f t="shared" si="376"/>
        <v>33606.97</v>
      </c>
      <c r="P362" s="3">
        <f t="shared" si="377"/>
        <v>33606.97</v>
      </c>
      <c r="Q362" s="3">
        <f t="shared" si="362"/>
        <v>0</v>
      </c>
      <c r="R362" s="3">
        <f t="shared" si="363"/>
        <v>0</v>
      </c>
      <c r="S362" s="3">
        <f t="shared" si="378"/>
        <v>0</v>
      </c>
      <c r="T362" s="3">
        <f t="shared" si="379"/>
        <v>0</v>
      </c>
      <c r="U362" s="3">
        <f t="shared" si="380"/>
        <v>0</v>
      </c>
      <c r="V362" s="3">
        <f t="shared" si="381"/>
        <v>0</v>
      </c>
      <c r="W362" s="3">
        <f t="shared" si="382"/>
        <v>0</v>
      </c>
      <c r="X362" s="3">
        <f t="shared" si="364"/>
        <v>0</v>
      </c>
      <c r="Y362" s="3">
        <f t="shared" si="365"/>
        <v>0</v>
      </c>
      <c r="AA362" s="3">
        <v>86551703</v>
      </c>
      <c r="AB362" s="3">
        <f t="shared" si="383"/>
        <v>10.38</v>
      </c>
      <c r="AC362" s="3">
        <f t="shared" si="366"/>
        <v>10.38</v>
      </c>
      <c r="AD362" s="3">
        <f t="shared" si="367"/>
        <v>0</v>
      </c>
      <c r="AE362" s="3">
        <f t="shared" si="368"/>
        <v>0</v>
      </c>
      <c r="AF362" s="3">
        <f t="shared" si="369"/>
        <v>0</v>
      </c>
      <c r="AG362" s="3">
        <f t="shared" si="384"/>
        <v>0</v>
      </c>
      <c r="AH362" s="3">
        <f t="shared" si="370"/>
        <v>0</v>
      </c>
      <c r="AI362" s="3">
        <f t="shared" si="371"/>
        <v>0</v>
      </c>
      <c r="AJ362" s="3">
        <f t="shared" si="385"/>
        <v>0</v>
      </c>
      <c r="AK362" s="3">
        <v>10.38</v>
      </c>
      <c r="AL362" s="3">
        <v>10.38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87</v>
      </c>
      <c r="AU362" s="3">
        <v>47</v>
      </c>
      <c r="AV362" s="3">
        <v>1</v>
      </c>
      <c r="AW362" s="3">
        <v>1.0189999999999999</v>
      </c>
      <c r="AZ362" s="3">
        <v>1</v>
      </c>
      <c r="BA362" s="3">
        <v>1</v>
      </c>
      <c r="BB362" s="3">
        <v>1</v>
      </c>
      <c r="BC362" s="3">
        <v>7.12</v>
      </c>
      <c r="BD362" s="3" t="s">
        <v>3</v>
      </c>
      <c r="BE362" s="3" t="s">
        <v>3</v>
      </c>
      <c r="BF362" s="3" t="s">
        <v>3</v>
      </c>
      <c r="BG362" s="3" t="s">
        <v>3</v>
      </c>
      <c r="BH362" s="3">
        <v>3</v>
      </c>
      <c r="BI362" s="3">
        <v>1</v>
      </c>
      <c r="BJ362" s="3" t="s">
        <v>579</v>
      </c>
      <c r="BM362" s="3">
        <v>29</v>
      </c>
      <c r="BN362" s="3">
        <v>0</v>
      </c>
      <c r="BO362" s="3" t="s">
        <v>578</v>
      </c>
      <c r="BP362" s="3">
        <v>1</v>
      </c>
      <c r="BQ362" s="3">
        <v>30</v>
      </c>
      <c r="BR362" s="3">
        <v>0</v>
      </c>
      <c r="BS362" s="3">
        <v>1</v>
      </c>
      <c r="BT362" s="3">
        <v>1</v>
      </c>
      <c r="BU362" s="3">
        <v>1</v>
      </c>
      <c r="BV362" s="3">
        <v>1</v>
      </c>
      <c r="BW362" s="3">
        <v>1</v>
      </c>
      <c r="BX362" s="3">
        <v>1</v>
      </c>
      <c r="BY362" s="3" t="s">
        <v>3</v>
      </c>
      <c r="BZ362" s="3">
        <v>87</v>
      </c>
      <c r="CA362" s="3">
        <v>47</v>
      </c>
      <c r="CB362" s="3" t="s">
        <v>3</v>
      </c>
      <c r="CE362" s="3">
        <v>1566</v>
      </c>
      <c r="CF362" s="3">
        <v>0</v>
      </c>
      <c r="CG362" s="3">
        <v>0</v>
      </c>
      <c r="CM362" s="3">
        <v>0</v>
      </c>
      <c r="CN362" s="3" t="s">
        <v>966</v>
      </c>
      <c r="CO362" s="3">
        <v>0</v>
      </c>
      <c r="CP362" s="3">
        <f t="shared" si="386"/>
        <v>33606.97</v>
      </c>
      <c r="CQ362" s="3">
        <f t="shared" si="387"/>
        <v>75.33</v>
      </c>
      <c r="CR362" s="3">
        <f t="shared" si="372"/>
        <v>0</v>
      </c>
      <c r="CS362" s="3">
        <f t="shared" si="373"/>
        <v>0</v>
      </c>
      <c r="CT362" s="3">
        <f t="shared" si="388"/>
        <v>0</v>
      </c>
      <c r="CU362" s="3">
        <f t="shared" si="389"/>
        <v>0</v>
      </c>
      <c r="CV362" s="3">
        <f t="shared" si="390"/>
        <v>0</v>
      </c>
      <c r="CW362" s="3">
        <f t="shared" si="391"/>
        <v>0</v>
      </c>
      <c r="CX362" s="3">
        <f t="shared" si="392"/>
        <v>0</v>
      </c>
      <c r="CY362" s="3">
        <f t="shared" si="374"/>
        <v>0</v>
      </c>
      <c r="CZ362" s="3">
        <f t="shared" si="375"/>
        <v>0</v>
      </c>
      <c r="DC362" s="3" t="s">
        <v>3</v>
      </c>
      <c r="DD362" s="3" t="s">
        <v>3</v>
      </c>
      <c r="DE362" s="3" t="s">
        <v>3</v>
      </c>
      <c r="DF362" s="3" t="s">
        <v>3</v>
      </c>
      <c r="DG362" s="3" t="s">
        <v>3</v>
      </c>
      <c r="DH362" s="3" t="s">
        <v>3</v>
      </c>
      <c r="DI362" s="3" t="s">
        <v>3</v>
      </c>
      <c r="DJ362" s="3" t="s">
        <v>3</v>
      </c>
      <c r="DK362" s="3" t="s">
        <v>3</v>
      </c>
      <c r="DL362" s="3" t="s">
        <v>3</v>
      </c>
      <c r="DM362" s="3" t="s">
        <v>3</v>
      </c>
      <c r="DN362" s="3">
        <v>0</v>
      </c>
      <c r="DO362" s="3">
        <v>0</v>
      </c>
      <c r="DP362" s="3">
        <v>1</v>
      </c>
      <c r="DQ362" s="3">
        <v>1</v>
      </c>
      <c r="DU362" s="3">
        <v>1003</v>
      </c>
      <c r="DV362" s="3" t="s">
        <v>454</v>
      </c>
      <c r="DW362" s="3" t="s">
        <v>454</v>
      </c>
      <c r="DX362" s="3">
        <v>1</v>
      </c>
      <c r="DZ362" s="3" t="s">
        <v>3</v>
      </c>
      <c r="EA362" s="3" t="s">
        <v>3</v>
      </c>
      <c r="EB362" s="3" t="s">
        <v>3</v>
      </c>
      <c r="EC362" s="3" t="s">
        <v>3</v>
      </c>
      <c r="EE362" s="3">
        <v>85635401</v>
      </c>
      <c r="EF362" s="3">
        <v>30</v>
      </c>
      <c r="EG362" s="3" t="s">
        <v>28</v>
      </c>
      <c r="EH362" s="3">
        <v>0</v>
      </c>
      <c r="EI362" s="3" t="s">
        <v>3</v>
      </c>
      <c r="EJ362" s="3">
        <v>1</v>
      </c>
      <c r="EK362" s="3">
        <v>29</v>
      </c>
      <c r="EL362" s="3" t="s">
        <v>568</v>
      </c>
      <c r="EM362" s="3" t="s">
        <v>569</v>
      </c>
      <c r="EO362" s="3" t="s">
        <v>368</v>
      </c>
      <c r="EQ362" s="3">
        <v>0</v>
      </c>
      <c r="ER362" s="3">
        <v>10.38</v>
      </c>
      <c r="ES362" s="3">
        <v>10.38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FQ362" s="3">
        <v>0</v>
      </c>
      <c r="FR362" s="3">
        <v>0</v>
      </c>
      <c r="FS362" s="3">
        <v>0</v>
      </c>
      <c r="FX362" s="3">
        <v>87</v>
      </c>
      <c r="FY362" s="3">
        <v>47</v>
      </c>
      <c r="GA362" s="3" t="s">
        <v>3</v>
      </c>
      <c r="GD362" s="3">
        <v>1</v>
      </c>
      <c r="GF362" s="3">
        <v>442356811</v>
      </c>
      <c r="GG362" s="3">
        <v>2</v>
      </c>
      <c r="GH362" s="3">
        <v>1</v>
      </c>
      <c r="GI362" s="3">
        <v>2</v>
      </c>
      <c r="GJ362" s="3">
        <v>0</v>
      </c>
      <c r="GK362" s="3">
        <v>0</v>
      </c>
      <c r="GL362" s="3">
        <f t="shared" si="393"/>
        <v>0</v>
      </c>
      <c r="GM362" s="3">
        <f t="shared" si="394"/>
        <v>33606.97</v>
      </c>
      <c r="GN362" s="3">
        <f t="shared" si="395"/>
        <v>33606.97</v>
      </c>
      <c r="GO362" s="3">
        <f t="shared" si="396"/>
        <v>0</v>
      </c>
      <c r="GP362" s="3">
        <f t="shared" si="397"/>
        <v>0</v>
      </c>
      <c r="GR362" s="3">
        <v>0</v>
      </c>
      <c r="GS362" s="3">
        <v>3</v>
      </c>
      <c r="GT362" s="3">
        <v>0</v>
      </c>
      <c r="GU362" s="3" t="s">
        <v>3</v>
      </c>
      <c r="GV362" s="3">
        <f t="shared" si="398"/>
        <v>0</v>
      </c>
      <c r="GW362" s="3">
        <v>1</v>
      </c>
      <c r="GX362" s="3">
        <f t="shared" si="399"/>
        <v>0</v>
      </c>
      <c r="HA362" s="3">
        <v>0</v>
      </c>
      <c r="HB362" s="3">
        <v>0</v>
      </c>
      <c r="HC362" s="3">
        <f t="shared" si="400"/>
        <v>0</v>
      </c>
      <c r="HE362" s="3" t="s">
        <v>3</v>
      </c>
      <c r="HF362" s="3" t="s">
        <v>3</v>
      </c>
      <c r="HM362" s="3" t="s">
        <v>360</v>
      </c>
      <c r="HN362" s="3" t="s">
        <v>3</v>
      </c>
      <c r="HO362" s="3" t="s">
        <v>3</v>
      </c>
      <c r="HP362" s="3" t="s">
        <v>3</v>
      </c>
      <c r="HQ362" s="3" t="s">
        <v>3</v>
      </c>
      <c r="HS362" s="3">
        <v>0</v>
      </c>
      <c r="IK362" s="3">
        <v>0</v>
      </c>
    </row>
    <row r="363" spans="1:255" x14ac:dyDescent="0.25">
      <c r="A363" s="2">
        <v>18</v>
      </c>
      <c r="B363" s="2">
        <v>1</v>
      </c>
      <c r="C363" s="2">
        <v>719</v>
      </c>
      <c r="D363" s="2"/>
      <c r="E363" s="2" t="s">
        <v>580</v>
      </c>
      <c r="F363" s="2" t="s">
        <v>581</v>
      </c>
      <c r="G363" s="2" t="s">
        <v>969</v>
      </c>
      <c r="H363" s="2" t="s">
        <v>454</v>
      </c>
      <c r="I363" s="2">
        <f>I355*J363</f>
        <v>320.25</v>
      </c>
      <c r="J363" s="2">
        <v>0.84789515488482925</v>
      </c>
      <c r="K363" s="2">
        <v>0.84789515500000001</v>
      </c>
      <c r="L363" s="2"/>
      <c r="M363" s="2"/>
      <c r="N363" s="2"/>
      <c r="O363" s="2">
        <f t="shared" si="376"/>
        <v>3929.07</v>
      </c>
      <c r="P363" s="2">
        <f t="shared" si="377"/>
        <v>3929.07</v>
      </c>
      <c r="Q363" s="2">
        <f t="shared" si="362"/>
        <v>0</v>
      </c>
      <c r="R363" s="2">
        <f t="shared" si="363"/>
        <v>0</v>
      </c>
      <c r="S363" s="2">
        <f t="shared" si="378"/>
        <v>0</v>
      </c>
      <c r="T363" s="2">
        <f t="shared" si="379"/>
        <v>0</v>
      </c>
      <c r="U363" s="2">
        <f t="shared" si="380"/>
        <v>0</v>
      </c>
      <c r="V363" s="2">
        <f t="shared" si="381"/>
        <v>0</v>
      </c>
      <c r="W363" s="2">
        <f t="shared" si="382"/>
        <v>0</v>
      </c>
      <c r="X363" s="2">
        <f t="shared" si="364"/>
        <v>0</v>
      </c>
      <c r="Y363" s="2">
        <f t="shared" si="365"/>
        <v>0</v>
      </c>
      <c r="Z363" s="2"/>
      <c r="AA363" s="2">
        <v>86551701</v>
      </c>
      <c r="AB363" s="2">
        <f t="shared" si="383"/>
        <v>12.04</v>
      </c>
      <c r="AC363" s="2">
        <f t="shared" si="366"/>
        <v>12.04</v>
      </c>
      <c r="AD363" s="2">
        <f t="shared" si="367"/>
        <v>0</v>
      </c>
      <c r="AE363" s="2">
        <f t="shared" si="368"/>
        <v>0</v>
      </c>
      <c r="AF363" s="2">
        <f t="shared" si="369"/>
        <v>0</v>
      </c>
      <c r="AG363" s="2">
        <f t="shared" si="384"/>
        <v>0</v>
      </c>
      <c r="AH363" s="2">
        <f t="shared" si="370"/>
        <v>0</v>
      </c>
      <c r="AI363" s="2">
        <f t="shared" si="371"/>
        <v>0</v>
      </c>
      <c r="AJ363" s="2">
        <f t="shared" si="385"/>
        <v>0</v>
      </c>
      <c r="AK363" s="2">
        <v>12.04</v>
      </c>
      <c r="AL363" s="2">
        <v>12.04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87</v>
      </c>
      <c r="AU363" s="2">
        <v>47</v>
      </c>
      <c r="AV363" s="2">
        <v>1</v>
      </c>
      <c r="AW363" s="2">
        <v>1.0189999999999999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1</v>
      </c>
      <c r="BJ363" s="2" t="s">
        <v>582</v>
      </c>
      <c r="BK363" s="2"/>
      <c r="BL363" s="2"/>
      <c r="BM363" s="2">
        <v>29</v>
      </c>
      <c r="BN363" s="2">
        <v>0</v>
      </c>
      <c r="BO363" s="2" t="s">
        <v>3</v>
      </c>
      <c r="BP363" s="2">
        <v>0</v>
      </c>
      <c r="BQ363" s="2">
        <v>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87</v>
      </c>
      <c r="CA363" s="2">
        <v>47</v>
      </c>
      <c r="CB363" s="2" t="s">
        <v>3</v>
      </c>
      <c r="CC363" s="2"/>
      <c r="CD363" s="2"/>
      <c r="CE363" s="2">
        <v>1566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966</v>
      </c>
      <c r="CO363" s="2">
        <v>0</v>
      </c>
      <c r="CP363" s="2">
        <f t="shared" si="386"/>
        <v>3929.07</v>
      </c>
      <c r="CQ363" s="2">
        <f t="shared" si="387"/>
        <v>12.27</v>
      </c>
      <c r="CR363" s="2">
        <f t="shared" si="372"/>
        <v>0</v>
      </c>
      <c r="CS363" s="2">
        <f t="shared" si="373"/>
        <v>0</v>
      </c>
      <c r="CT363" s="2">
        <f t="shared" si="388"/>
        <v>0</v>
      </c>
      <c r="CU363" s="2">
        <f t="shared" si="389"/>
        <v>0</v>
      </c>
      <c r="CV363" s="2">
        <f t="shared" si="390"/>
        <v>0</v>
      </c>
      <c r="CW363" s="2">
        <f t="shared" si="391"/>
        <v>0</v>
      </c>
      <c r="CX363" s="2">
        <f t="shared" si="392"/>
        <v>0</v>
      </c>
      <c r="CY363" s="2">
        <f t="shared" si="374"/>
        <v>0</v>
      </c>
      <c r="CZ363" s="2">
        <f t="shared" si="375"/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1003</v>
      </c>
      <c r="DV363" s="2" t="s">
        <v>454</v>
      </c>
      <c r="DW363" s="2" t="s">
        <v>454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85635401</v>
      </c>
      <c r="EF363" s="2">
        <v>30</v>
      </c>
      <c r="EG363" s="2" t="s">
        <v>28</v>
      </c>
      <c r="EH363" s="2">
        <v>0</v>
      </c>
      <c r="EI363" s="2" t="s">
        <v>3</v>
      </c>
      <c r="EJ363" s="2">
        <v>1</v>
      </c>
      <c r="EK363" s="2">
        <v>29</v>
      </c>
      <c r="EL363" s="2" t="s">
        <v>568</v>
      </c>
      <c r="EM363" s="2" t="s">
        <v>569</v>
      </c>
      <c r="EN363" s="2"/>
      <c r="EO363" s="2" t="s">
        <v>368</v>
      </c>
      <c r="EP363" s="2"/>
      <c r="EQ363" s="2">
        <v>0</v>
      </c>
      <c r="ER363" s="2">
        <v>12.04</v>
      </c>
      <c r="ES363" s="2">
        <v>12.04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87</v>
      </c>
      <c r="FY363" s="2">
        <v>47</v>
      </c>
      <c r="FZ363" s="2"/>
      <c r="GA363" s="2" t="s">
        <v>3</v>
      </c>
      <c r="GB363" s="2"/>
      <c r="GC363" s="2"/>
      <c r="GD363" s="2">
        <v>1</v>
      </c>
      <c r="GE363" s="2"/>
      <c r="GF363" s="2">
        <v>996614633</v>
      </c>
      <c r="GG363" s="2">
        <v>2</v>
      </c>
      <c r="GH363" s="2">
        <v>1</v>
      </c>
      <c r="GI363" s="2">
        <v>-2</v>
      </c>
      <c r="GJ363" s="2">
        <v>0</v>
      </c>
      <c r="GK363" s="2">
        <v>0</v>
      </c>
      <c r="GL363" s="2">
        <f t="shared" si="393"/>
        <v>0</v>
      </c>
      <c r="GM363" s="2">
        <f t="shared" si="394"/>
        <v>3929.07</v>
      </c>
      <c r="GN363" s="2">
        <f t="shared" si="395"/>
        <v>3929.07</v>
      </c>
      <c r="GO363" s="2">
        <f t="shared" si="396"/>
        <v>0</v>
      </c>
      <c r="GP363" s="2">
        <f t="shared" si="397"/>
        <v>0</v>
      </c>
      <c r="GQ363" s="2"/>
      <c r="GR363" s="2">
        <v>0</v>
      </c>
      <c r="GS363" s="2">
        <v>3</v>
      </c>
      <c r="GT363" s="2">
        <v>0</v>
      </c>
      <c r="GU363" s="2" t="s">
        <v>3</v>
      </c>
      <c r="GV363" s="2">
        <f t="shared" si="398"/>
        <v>0</v>
      </c>
      <c r="GW363" s="2">
        <v>1</v>
      </c>
      <c r="GX363" s="2">
        <f t="shared" si="399"/>
        <v>0</v>
      </c>
      <c r="GY363" s="2"/>
      <c r="GZ363" s="2"/>
      <c r="HA363" s="2">
        <v>0</v>
      </c>
      <c r="HB363" s="2">
        <v>0</v>
      </c>
      <c r="HC363" s="2">
        <f t="shared" si="400"/>
        <v>0</v>
      </c>
      <c r="HD363" s="2"/>
      <c r="HE363" s="2" t="s">
        <v>3</v>
      </c>
      <c r="HF363" s="2" t="s">
        <v>3</v>
      </c>
      <c r="HG363" s="2"/>
      <c r="HH363" s="2"/>
      <c r="HI363" s="2"/>
      <c r="HJ363" s="2"/>
      <c r="HK363" s="2"/>
      <c r="HL363" s="2"/>
      <c r="HM363" s="2" t="s">
        <v>360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5">
      <c r="A364" s="3">
        <v>18</v>
      </c>
      <c r="B364" s="3">
        <v>1</v>
      </c>
      <c r="C364" s="3">
        <v>732</v>
      </c>
      <c r="E364" s="3" t="s">
        <v>580</v>
      </c>
      <c r="F364" s="3" t="s">
        <v>581</v>
      </c>
      <c r="G364" s="3" t="s">
        <v>969</v>
      </c>
      <c r="H364" s="3" t="s">
        <v>454</v>
      </c>
      <c r="I364" s="3">
        <f>I356*J364</f>
        <v>320.25</v>
      </c>
      <c r="J364" s="3">
        <v>0.84789515488482925</v>
      </c>
      <c r="K364" s="3">
        <v>0.84789515500000001</v>
      </c>
      <c r="O364" s="3">
        <f t="shared" si="376"/>
        <v>28485.759999999998</v>
      </c>
      <c r="P364" s="3">
        <f t="shared" si="377"/>
        <v>28485.759999999998</v>
      </c>
      <c r="Q364" s="3">
        <f t="shared" si="362"/>
        <v>0</v>
      </c>
      <c r="R364" s="3">
        <f t="shared" si="363"/>
        <v>0</v>
      </c>
      <c r="S364" s="3">
        <f t="shared" si="378"/>
        <v>0</v>
      </c>
      <c r="T364" s="3">
        <f t="shared" si="379"/>
        <v>0</v>
      </c>
      <c r="U364" s="3">
        <f t="shared" si="380"/>
        <v>0</v>
      </c>
      <c r="V364" s="3">
        <f t="shared" si="381"/>
        <v>0</v>
      </c>
      <c r="W364" s="3">
        <f t="shared" si="382"/>
        <v>0</v>
      </c>
      <c r="X364" s="3">
        <f t="shared" si="364"/>
        <v>0</v>
      </c>
      <c r="Y364" s="3">
        <f t="shared" si="365"/>
        <v>0</v>
      </c>
      <c r="AA364" s="3">
        <v>86551703</v>
      </c>
      <c r="AB364" s="3">
        <f t="shared" si="383"/>
        <v>12.04</v>
      </c>
      <c r="AC364" s="3">
        <f t="shared" si="366"/>
        <v>12.04</v>
      </c>
      <c r="AD364" s="3">
        <f t="shared" si="367"/>
        <v>0</v>
      </c>
      <c r="AE364" s="3">
        <f t="shared" si="368"/>
        <v>0</v>
      </c>
      <c r="AF364" s="3">
        <f t="shared" si="369"/>
        <v>0</v>
      </c>
      <c r="AG364" s="3">
        <f t="shared" si="384"/>
        <v>0</v>
      </c>
      <c r="AH364" s="3">
        <f t="shared" si="370"/>
        <v>0</v>
      </c>
      <c r="AI364" s="3">
        <f t="shared" si="371"/>
        <v>0</v>
      </c>
      <c r="AJ364" s="3">
        <f t="shared" si="385"/>
        <v>0</v>
      </c>
      <c r="AK364" s="3">
        <v>12.04</v>
      </c>
      <c r="AL364" s="3">
        <v>12.04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87</v>
      </c>
      <c r="AU364" s="3">
        <v>47</v>
      </c>
      <c r="AV364" s="3">
        <v>1</v>
      </c>
      <c r="AW364" s="3">
        <v>1.0189999999999999</v>
      </c>
      <c r="AZ364" s="3">
        <v>1</v>
      </c>
      <c r="BA364" s="3">
        <v>1</v>
      </c>
      <c r="BB364" s="3">
        <v>1</v>
      </c>
      <c r="BC364" s="3">
        <v>7.25</v>
      </c>
      <c r="BD364" s="3" t="s">
        <v>3</v>
      </c>
      <c r="BE364" s="3" t="s">
        <v>3</v>
      </c>
      <c r="BF364" s="3" t="s">
        <v>3</v>
      </c>
      <c r="BG364" s="3" t="s">
        <v>3</v>
      </c>
      <c r="BH364" s="3">
        <v>3</v>
      </c>
      <c r="BI364" s="3">
        <v>1</v>
      </c>
      <c r="BJ364" s="3" t="s">
        <v>582</v>
      </c>
      <c r="BM364" s="3">
        <v>29</v>
      </c>
      <c r="BN364" s="3">
        <v>0</v>
      </c>
      <c r="BO364" s="3" t="s">
        <v>581</v>
      </c>
      <c r="BP364" s="3">
        <v>1</v>
      </c>
      <c r="BQ364" s="3">
        <v>30</v>
      </c>
      <c r="BR364" s="3">
        <v>0</v>
      </c>
      <c r="BS364" s="3">
        <v>1</v>
      </c>
      <c r="BT364" s="3">
        <v>1</v>
      </c>
      <c r="BU364" s="3">
        <v>1</v>
      </c>
      <c r="BV364" s="3">
        <v>1</v>
      </c>
      <c r="BW364" s="3">
        <v>1</v>
      </c>
      <c r="BX364" s="3">
        <v>1</v>
      </c>
      <c r="BY364" s="3" t="s">
        <v>3</v>
      </c>
      <c r="BZ364" s="3">
        <v>87</v>
      </c>
      <c r="CA364" s="3">
        <v>47</v>
      </c>
      <c r="CB364" s="3" t="s">
        <v>3</v>
      </c>
      <c r="CE364" s="3">
        <v>1566</v>
      </c>
      <c r="CF364" s="3">
        <v>0</v>
      </c>
      <c r="CG364" s="3">
        <v>0</v>
      </c>
      <c r="CM364" s="3">
        <v>0</v>
      </c>
      <c r="CN364" s="3" t="s">
        <v>966</v>
      </c>
      <c r="CO364" s="3">
        <v>0</v>
      </c>
      <c r="CP364" s="3">
        <f t="shared" si="386"/>
        <v>28485.759999999998</v>
      </c>
      <c r="CQ364" s="3">
        <f t="shared" si="387"/>
        <v>88.96</v>
      </c>
      <c r="CR364" s="3">
        <f t="shared" si="372"/>
        <v>0</v>
      </c>
      <c r="CS364" s="3">
        <f t="shared" si="373"/>
        <v>0</v>
      </c>
      <c r="CT364" s="3">
        <f t="shared" si="388"/>
        <v>0</v>
      </c>
      <c r="CU364" s="3">
        <f t="shared" si="389"/>
        <v>0</v>
      </c>
      <c r="CV364" s="3">
        <f t="shared" si="390"/>
        <v>0</v>
      </c>
      <c r="CW364" s="3">
        <f t="shared" si="391"/>
        <v>0</v>
      </c>
      <c r="CX364" s="3">
        <f t="shared" si="392"/>
        <v>0</v>
      </c>
      <c r="CY364" s="3">
        <f t="shared" si="374"/>
        <v>0</v>
      </c>
      <c r="CZ364" s="3">
        <f t="shared" si="375"/>
        <v>0</v>
      </c>
      <c r="DC364" s="3" t="s">
        <v>3</v>
      </c>
      <c r="DD364" s="3" t="s">
        <v>3</v>
      </c>
      <c r="DE364" s="3" t="s">
        <v>3</v>
      </c>
      <c r="DF364" s="3" t="s">
        <v>3</v>
      </c>
      <c r="DG364" s="3" t="s">
        <v>3</v>
      </c>
      <c r="DH364" s="3" t="s">
        <v>3</v>
      </c>
      <c r="DI364" s="3" t="s">
        <v>3</v>
      </c>
      <c r="DJ364" s="3" t="s">
        <v>3</v>
      </c>
      <c r="DK364" s="3" t="s">
        <v>3</v>
      </c>
      <c r="DL364" s="3" t="s">
        <v>3</v>
      </c>
      <c r="DM364" s="3" t="s">
        <v>3</v>
      </c>
      <c r="DN364" s="3">
        <v>0</v>
      </c>
      <c r="DO364" s="3">
        <v>0</v>
      </c>
      <c r="DP364" s="3">
        <v>1</v>
      </c>
      <c r="DQ364" s="3">
        <v>1</v>
      </c>
      <c r="DU364" s="3">
        <v>1003</v>
      </c>
      <c r="DV364" s="3" t="s">
        <v>454</v>
      </c>
      <c r="DW364" s="3" t="s">
        <v>454</v>
      </c>
      <c r="DX364" s="3">
        <v>1</v>
      </c>
      <c r="DZ364" s="3" t="s">
        <v>3</v>
      </c>
      <c r="EA364" s="3" t="s">
        <v>3</v>
      </c>
      <c r="EB364" s="3" t="s">
        <v>3</v>
      </c>
      <c r="EC364" s="3" t="s">
        <v>3</v>
      </c>
      <c r="EE364" s="3">
        <v>85635401</v>
      </c>
      <c r="EF364" s="3">
        <v>30</v>
      </c>
      <c r="EG364" s="3" t="s">
        <v>28</v>
      </c>
      <c r="EH364" s="3">
        <v>0</v>
      </c>
      <c r="EI364" s="3" t="s">
        <v>3</v>
      </c>
      <c r="EJ364" s="3">
        <v>1</v>
      </c>
      <c r="EK364" s="3">
        <v>29</v>
      </c>
      <c r="EL364" s="3" t="s">
        <v>568</v>
      </c>
      <c r="EM364" s="3" t="s">
        <v>569</v>
      </c>
      <c r="EO364" s="3" t="s">
        <v>368</v>
      </c>
      <c r="EQ364" s="3">
        <v>0</v>
      </c>
      <c r="ER364" s="3">
        <v>12.04</v>
      </c>
      <c r="ES364" s="3">
        <v>12.04</v>
      </c>
      <c r="ET364" s="3">
        <v>0</v>
      </c>
      <c r="EU364" s="3">
        <v>0</v>
      </c>
      <c r="EV364" s="3">
        <v>0</v>
      </c>
      <c r="EW364" s="3">
        <v>0</v>
      </c>
      <c r="EX364" s="3">
        <v>0</v>
      </c>
      <c r="FQ364" s="3">
        <v>0</v>
      </c>
      <c r="FR364" s="3">
        <v>0</v>
      </c>
      <c r="FS364" s="3">
        <v>0</v>
      </c>
      <c r="FX364" s="3">
        <v>87</v>
      </c>
      <c r="FY364" s="3">
        <v>47</v>
      </c>
      <c r="GA364" s="3" t="s">
        <v>3</v>
      </c>
      <c r="GD364" s="3">
        <v>1</v>
      </c>
      <c r="GF364" s="3">
        <v>996614633</v>
      </c>
      <c r="GG364" s="3">
        <v>2</v>
      </c>
      <c r="GH364" s="3">
        <v>1</v>
      </c>
      <c r="GI364" s="3">
        <v>2</v>
      </c>
      <c r="GJ364" s="3">
        <v>0</v>
      </c>
      <c r="GK364" s="3">
        <v>0</v>
      </c>
      <c r="GL364" s="3">
        <f t="shared" si="393"/>
        <v>0</v>
      </c>
      <c r="GM364" s="3">
        <f t="shared" si="394"/>
        <v>28485.759999999998</v>
      </c>
      <c r="GN364" s="3">
        <f t="shared" si="395"/>
        <v>28485.759999999998</v>
      </c>
      <c r="GO364" s="3">
        <f t="shared" si="396"/>
        <v>0</v>
      </c>
      <c r="GP364" s="3">
        <f t="shared" si="397"/>
        <v>0</v>
      </c>
      <c r="GR364" s="3">
        <v>0</v>
      </c>
      <c r="GS364" s="3">
        <v>3</v>
      </c>
      <c r="GT364" s="3">
        <v>0</v>
      </c>
      <c r="GU364" s="3" t="s">
        <v>3</v>
      </c>
      <c r="GV364" s="3">
        <f t="shared" si="398"/>
        <v>0</v>
      </c>
      <c r="GW364" s="3">
        <v>1</v>
      </c>
      <c r="GX364" s="3">
        <f t="shared" si="399"/>
        <v>0</v>
      </c>
      <c r="HA364" s="3">
        <v>0</v>
      </c>
      <c r="HB364" s="3">
        <v>0</v>
      </c>
      <c r="HC364" s="3">
        <f t="shared" si="400"/>
        <v>0</v>
      </c>
      <c r="HE364" s="3" t="s">
        <v>3</v>
      </c>
      <c r="HF364" s="3" t="s">
        <v>3</v>
      </c>
      <c r="HM364" s="3" t="s">
        <v>360</v>
      </c>
      <c r="HN364" s="3" t="s">
        <v>3</v>
      </c>
      <c r="HO364" s="3" t="s">
        <v>3</v>
      </c>
      <c r="HP364" s="3" t="s">
        <v>3</v>
      </c>
      <c r="HQ364" s="3" t="s">
        <v>3</v>
      </c>
      <c r="HS364" s="3">
        <v>0</v>
      </c>
      <c r="IK364" s="3">
        <v>0</v>
      </c>
    </row>
    <row r="365" spans="1:255" x14ac:dyDescent="0.25">
      <c r="A365" s="2">
        <v>18</v>
      </c>
      <c r="B365" s="2">
        <v>1</v>
      </c>
      <c r="C365" s="2">
        <v>720</v>
      </c>
      <c r="D365" s="2"/>
      <c r="E365" s="2" t="s">
        <v>583</v>
      </c>
      <c r="F365" s="2" t="s">
        <v>584</v>
      </c>
      <c r="G365" s="2" t="s">
        <v>970</v>
      </c>
      <c r="H365" s="2" t="s">
        <v>454</v>
      </c>
      <c r="I365" s="2">
        <f>I355*J365</f>
        <v>168</v>
      </c>
      <c r="J365" s="2">
        <v>0.44479745830023831</v>
      </c>
      <c r="K365" s="2">
        <v>0.44479745799999998</v>
      </c>
      <c r="L365" s="2"/>
      <c r="M365" s="2"/>
      <c r="N365" s="2"/>
      <c r="O365" s="2">
        <f t="shared" si="376"/>
        <v>2473.7199999999998</v>
      </c>
      <c r="P365" s="2">
        <f t="shared" si="377"/>
        <v>2473.7199999999998</v>
      </c>
      <c r="Q365" s="2">
        <f t="shared" si="362"/>
        <v>0</v>
      </c>
      <c r="R365" s="2">
        <f t="shared" si="363"/>
        <v>0</v>
      </c>
      <c r="S365" s="2">
        <f t="shared" si="378"/>
        <v>0</v>
      </c>
      <c r="T365" s="2">
        <f t="shared" si="379"/>
        <v>0</v>
      </c>
      <c r="U365" s="2">
        <f t="shared" si="380"/>
        <v>0</v>
      </c>
      <c r="V365" s="2">
        <f t="shared" si="381"/>
        <v>0</v>
      </c>
      <c r="W365" s="2">
        <f t="shared" si="382"/>
        <v>0</v>
      </c>
      <c r="X365" s="2">
        <f t="shared" si="364"/>
        <v>0</v>
      </c>
      <c r="Y365" s="2">
        <f t="shared" si="365"/>
        <v>0</v>
      </c>
      <c r="Z365" s="2"/>
      <c r="AA365" s="2">
        <v>86551701</v>
      </c>
      <c r="AB365" s="2">
        <f t="shared" si="383"/>
        <v>14.45</v>
      </c>
      <c r="AC365" s="2">
        <f t="shared" si="366"/>
        <v>14.45</v>
      </c>
      <c r="AD365" s="2">
        <f t="shared" si="367"/>
        <v>0</v>
      </c>
      <c r="AE365" s="2">
        <f t="shared" si="368"/>
        <v>0</v>
      </c>
      <c r="AF365" s="2">
        <f t="shared" si="369"/>
        <v>0</v>
      </c>
      <c r="AG365" s="2">
        <f t="shared" si="384"/>
        <v>0</v>
      </c>
      <c r="AH365" s="2">
        <f t="shared" si="370"/>
        <v>0</v>
      </c>
      <c r="AI365" s="2">
        <f t="shared" si="371"/>
        <v>0</v>
      </c>
      <c r="AJ365" s="2">
        <f t="shared" si="385"/>
        <v>0</v>
      </c>
      <c r="AK365" s="2">
        <v>14.45</v>
      </c>
      <c r="AL365" s="2">
        <v>14.45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87</v>
      </c>
      <c r="AU365" s="2">
        <v>47</v>
      </c>
      <c r="AV365" s="2">
        <v>1</v>
      </c>
      <c r="AW365" s="2">
        <v>1.0189999999999999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3</v>
      </c>
      <c r="BI365" s="2">
        <v>1</v>
      </c>
      <c r="BJ365" s="2" t="s">
        <v>585</v>
      </c>
      <c r="BK365" s="2"/>
      <c r="BL365" s="2"/>
      <c r="BM365" s="2">
        <v>29</v>
      </c>
      <c r="BN365" s="2">
        <v>0</v>
      </c>
      <c r="BO365" s="2" t="s">
        <v>3</v>
      </c>
      <c r="BP365" s="2">
        <v>0</v>
      </c>
      <c r="BQ365" s="2">
        <v>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87</v>
      </c>
      <c r="CA365" s="2">
        <v>47</v>
      </c>
      <c r="CB365" s="2" t="s">
        <v>3</v>
      </c>
      <c r="CC365" s="2"/>
      <c r="CD365" s="2"/>
      <c r="CE365" s="2">
        <v>1566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966</v>
      </c>
      <c r="CO365" s="2">
        <v>0</v>
      </c>
      <c r="CP365" s="2">
        <f t="shared" si="386"/>
        <v>2473.7199999999998</v>
      </c>
      <c r="CQ365" s="2">
        <f t="shared" si="387"/>
        <v>14.72</v>
      </c>
      <c r="CR365" s="2">
        <f t="shared" si="372"/>
        <v>0</v>
      </c>
      <c r="CS365" s="2">
        <f t="shared" si="373"/>
        <v>0</v>
      </c>
      <c r="CT365" s="2">
        <f t="shared" si="388"/>
        <v>0</v>
      </c>
      <c r="CU365" s="2">
        <f t="shared" si="389"/>
        <v>0</v>
      </c>
      <c r="CV365" s="2">
        <f t="shared" si="390"/>
        <v>0</v>
      </c>
      <c r="CW365" s="2">
        <f t="shared" si="391"/>
        <v>0</v>
      </c>
      <c r="CX365" s="2">
        <f t="shared" si="392"/>
        <v>0</v>
      </c>
      <c r="CY365" s="2">
        <f t="shared" si="374"/>
        <v>0</v>
      </c>
      <c r="CZ365" s="2">
        <f t="shared" si="375"/>
        <v>0</v>
      </c>
      <c r="DA365" s="2"/>
      <c r="DB365" s="2"/>
      <c r="DC365" s="2" t="s">
        <v>3</v>
      </c>
      <c r="DD365" s="2" t="s">
        <v>3</v>
      </c>
      <c r="DE365" s="2" t="s">
        <v>3</v>
      </c>
      <c r="DF365" s="2" t="s">
        <v>3</v>
      </c>
      <c r="DG365" s="2" t="s">
        <v>3</v>
      </c>
      <c r="DH365" s="2" t="s">
        <v>3</v>
      </c>
      <c r="DI365" s="2" t="s">
        <v>3</v>
      </c>
      <c r="DJ365" s="2" t="s">
        <v>3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1003</v>
      </c>
      <c r="DV365" s="2" t="s">
        <v>454</v>
      </c>
      <c r="DW365" s="2" t="s">
        <v>454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85635401</v>
      </c>
      <c r="EF365" s="2">
        <v>30</v>
      </c>
      <c r="EG365" s="2" t="s">
        <v>28</v>
      </c>
      <c r="EH365" s="2">
        <v>0</v>
      </c>
      <c r="EI365" s="2" t="s">
        <v>3</v>
      </c>
      <c r="EJ365" s="2">
        <v>1</v>
      </c>
      <c r="EK365" s="2">
        <v>29</v>
      </c>
      <c r="EL365" s="2" t="s">
        <v>568</v>
      </c>
      <c r="EM365" s="2" t="s">
        <v>569</v>
      </c>
      <c r="EN365" s="2"/>
      <c r="EO365" s="2" t="s">
        <v>368</v>
      </c>
      <c r="EP365" s="2"/>
      <c r="EQ365" s="2">
        <v>0</v>
      </c>
      <c r="ER365" s="2">
        <v>14.45</v>
      </c>
      <c r="ES365" s="2">
        <v>14.45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87</v>
      </c>
      <c r="FY365" s="2">
        <v>47</v>
      </c>
      <c r="FZ365" s="2"/>
      <c r="GA365" s="2" t="s">
        <v>3</v>
      </c>
      <c r="GB365" s="2"/>
      <c r="GC365" s="2"/>
      <c r="GD365" s="2">
        <v>1</v>
      </c>
      <c r="GE365" s="2"/>
      <c r="GF365" s="2">
        <v>-1335964830</v>
      </c>
      <c r="GG365" s="2">
        <v>2</v>
      </c>
      <c r="GH365" s="2">
        <v>1</v>
      </c>
      <c r="GI365" s="2">
        <v>-2</v>
      </c>
      <c r="GJ365" s="2">
        <v>0</v>
      </c>
      <c r="GK365" s="2">
        <v>0</v>
      </c>
      <c r="GL365" s="2">
        <f t="shared" si="393"/>
        <v>0</v>
      </c>
      <c r="GM365" s="2">
        <f t="shared" si="394"/>
        <v>2473.7199999999998</v>
      </c>
      <c r="GN365" s="2">
        <f t="shared" si="395"/>
        <v>2473.7199999999998</v>
      </c>
      <c r="GO365" s="2">
        <f t="shared" si="396"/>
        <v>0</v>
      </c>
      <c r="GP365" s="2">
        <f t="shared" si="397"/>
        <v>0</v>
      </c>
      <c r="GQ365" s="2"/>
      <c r="GR365" s="2">
        <v>0</v>
      </c>
      <c r="GS365" s="2">
        <v>3</v>
      </c>
      <c r="GT365" s="2">
        <v>0</v>
      </c>
      <c r="GU365" s="2" t="s">
        <v>3</v>
      </c>
      <c r="GV365" s="2">
        <f t="shared" si="398"/>
        <v>0</v>
      </c>
      <c r="GW365" s="2">
        <v>1</v>
      </c>
      <c r="GX365" s="2">
        <f t="shared" si="399"/>
        <v>0</v>
      </c>
      <c r="GY365" s="2"/>
      <c r="GZ365" s="2"/>
      <c r="HA365" s="2">
        <v>0</v>
      </c>
      <c r="HB365" s="2">
        <v>0</v>
      </c>
      <c r="HC365" s="2">
        <f t="shared" si="400"/>
        <v>0</v>
      </c>
      <c r="HD365" s="2"/>
      <c r="HE365" s="2" t="s">
        <v>3</v>
      </c>
      <c r="HF365" s="2" t="s">
        <v>3</v>
      </c>
      <c r="HG365" s="2"/>
      <c r="HH365" s="2"/>
      <c r="HI365" s="2"/>
      <c r="HJ365" s="2"/>
      <c r="HK365" s="2"/>
      <c r="HL365" s="2"/>
      <c r="HM365" s="2" t="s">
        <v>360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5">
      <c r="A366" s="3">
        <v>18</v>
      </c>
      <c r="B366" s="3">
        <v>1</v>
      </c>
      <c r="C366" s="3">
        <v>733</v>
      </c>
      <c r="E366" s="3" t="s">
        <v>583</v>
      </c>
      <c r="F366" s="3" t="s">
        <v>584</v>
      </c>
      <c r="G366" s="3" t="s">
        <v>970</v>
      </c>
      <c r="H366" s="3" t="s">
        <v>454</v>
      </c>
      <c r="I366" s="3">
        <f>I356*J366</f>
        <v>168</v>
      </c>
      <c r="J366" s="3">
        <v>0.44479745830023831</v>
      </c>
      <c r="K366" s="3">
        <v>0.44479745799999998</v>
      </c>
      <c r="O366" s="3">
        <f t="shared" si="376"/>
        <v>18256.05</v>
      </c>
      <c r="P366" s="3">
        <f t="shared" si="377"/>
        <v>18256.05</v>
      </c>
      <c r="Q366" s="3">
        <f t="shared" si="362"/>
        <v>0</v>
      </c>
      <c r="R366" s="3">
        <f t="shared" si="363"/>
        <v>0</v>
      </c>
      <c r="S366" s="3">
        <f t="shared" si="378"/>
        <v>0</v>
      </c>
      <c r="T366" s="3">
        <f t="shared" si="379"/>
        <v>0</v>
      </c>
      <c r="U366" s="3">
        <f t="shared" si="380"/>
        <v>0</v>
      </c>
      <c r="V366" s="3">
        <f t="shared" si="381"/>
        <v>0</v>
      </c>
      <c r="W366" s="3">
        <f t="shared" si="382"/>
        <v>0</v>
      </c>
      <c r="X366" s="3">
        <f t="shared" si="364"/>
        <v>0</v>
      </c>
      <c r="Y366" s="3">
        <f t="shared" si="365"/>
        <v>0</v>
      </c>
      <c r="AA366" s="3">
        <v>86551703</v>
      </c>
      <c r="AB366" s="3">
        <f t="shared" si="383"/>
        <v>14.45</v>
      </c>
      <c r="AC366" s="3">
        <f t="shared" si="366"/>
        <v>14.45</v>
      </c>
      <c r="AD366" s="3">
        <f t="shared" si="367"/>
        <v>0</v>
      </c>
      <c r="AE366" s="3">
        <f t="shared" si="368"/>
        <v>0</v>
      </c>
      <c r="AF366" s="3">
        <f t="shared" si="369"/>
        <v>0</v>
      </c>
      <c r="AG366" s="3">
        <f t="shared" si="384"/>
        <v>0</v>
      </c>
      <c r="AH366" s="3">
        <f t="shared" si="370"/>
        <v>0</v>
      </c>
      <c r="AI366" s="3">
        <f t="shared" si="371"/>
        <v>0</v>
      </c>
      <c r="AJ366" s="3">
        <f t="shared" si="385"/>
        <v>0</v>
      </c>
      <c r="AK366" s="3">
        <v>14.45</v>
      </c>
      <c r="AL366" s="3">
        <v>14.45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87</v>
      </c>
      <c r="AU366" s="3">
        <v>47</v>
      </c>
      <c r="AV366" s="3">
        <v>1</v>
      </c>
      <c r="AW366" s="3">
        <v>1.0189999999999999</v>
      </c>
      <c r="AZ366" s="3">
        <v>1</v>
      </c>
      <c r="BA366" s="3">
        <v>1</v>
      </c>
      <c r="BB366" s="3">
        <v>1</v>
      </c>
      <c r="BC366" s="3">
        <v>7.38</v>
      </c>
      <c r="BD366" s="3" t="s">
        <v>3</v>
      </c>
      <c r="BE366" s="3" t="s">
        <v>3</v>
      </c>
      <c r="BF366" s="3" t="s">
        <v>3</v>
      </c>
      <c r="BG366" s="3" t="s">
        <v>3</v>
      </c>
      <c r="BH366" s="3">
        <v>3</v>
      </c>
      <c r="BI366" s="3">
        <v>1</v>
      </c>
      <c r="BJ366" s="3" t="s">
        <v>585</v>
      </c>
      <c r="BM366" s="3">
        <v>29</v>
      </c>
      <c r="BN366" s="3">
        <v>0</v>
      </c>
      <c r="BO366" s="3" t="s">
        <v>584</v>
      </c>
      <c r="BP366" s="3">
        <v>1</v>
      </c>
      <c r="BQ366" s="3">
        <v>30</v>
      </c>
      <c r="BR366" s="3">
        <v>0</v>
      </c>
      <c r="BS366" s="3">
        <v>1</v>
      </c>
      <c r="BT366" s="3">
        <v>1</v>
      </c>
      <c r="BU366" s="3">
        <v>1</v>
      </c>
      <c r="BV366" s="3">
        <v>1</v>
      </c>
      <c r="BW366" s="3">
        <v>1</v>
      </c>
      <c r="BX366" s="3">
        <v>1</v>
      </c>
      <c r="BY366" s="3" t="s">
        <v>3</v>
      </c>
      <c r="BZ366" s="3">
        <v>87</v>
      </c>
      <c r="CA366" s="3">
        <v>47</v>
      </c>
      <c r="CB366" s="3" t="s">
        <v>3</v>
      </c>
      <c r="CE366" s="3">
        <v>1566</v>
      </c>
      <c r="CF366" s="3">
        <v>0</v>
      </c>
      <c r="CG366" s="3">
        <v>0</v>
      </c>
      <c r="CM366" s="3">
        <v>0</v>
      </c>
      <c r="CN366" s="3" t="s">
        <v>966</v>
      </c>
      <c r="CO366" s="3">
        <v>0</v>
      </c>
      <c r="CP366" s="3">
        <f t="shared" si="386"/>
        <v>18256.05</v>
      </c>
      <c r="CQ366" s="3">
        <f t="shared" si="387"/>
        <v>108.63</v>
      </c>
      <c r="CR366" s="3">
        <f t="shared" si="372"/>
        <v>0</v>
      </c>
      <c r="CS366" s="3">
        <f t="shared" si="373"/>
        <v>0</v>
      </c>
      <c r="CT366" s="3">
        <f t="shared" si="388"/>
        <v>0</v>
      </c>
      <c r="CU366" s="3">
        <f t="shared" si="389"/>
        <v>0</v>
      </c>
      <c r="CV366" s="3">
        <f t="shared" si="390"/>
        <v>0</v>
      </c>
      <c r="CW366" s="3">
        <f t="shared" si="391"/>
        <v>0</v>
      </c>
      <c r="CX366" s="3">
        <f t="shared" si="392"/>
        <v>0</v>
      </c>
      <c r="CY366" s="3">
        <f t="shared" si="374"/>
        <v>0</v>
      </c>
      <c r="CZ366" s="3">
        <f t="shared" si="375"/>
        <v>0</v>
      </c>
      <c r="DC366" s="3" t="s">
        <v>3</v>
      </c>
      <c r="DD366" s="3" t="s">
        <v>3</v>
      </c>
      <c r="DE366" s="3" t="s">
        <v>3</v>
      </c>
      <c r="DF366" s="3" t="s">
        <v>3</v>
      </c>
      <c r="DG366" s="3" t="s">
        <v>3</v>
      </c>
      <c r="DH366" s="3" t="s">
        <v>3</v>
      </c>
      <c r="DI366" s="3" t="s">
        <v>3</v>
      </c>
      <c r="DJ366" s="3" t="s">
        <v>3</v>
      </c>
      <c r="DK366" s="3" t="s">
        <v>3</v>
      </c>
      <c r="DL366" s="3" t="s">
        <v>3</v>
      </c>
      <c r="DM366" s="3" t="s">
        <v>3</v>
      </c>
      <c r="DN366" s="3">
        <v>0</v>
      </c>
      <c r="DO366" s="3">
        <v>0</v>
      </c>
      <c r="DP366" s="3">
        <v>1</v>
      </c>
      <c r="DQ366" s="3">
        <v>1</v>
      </c>
      <c r="DU366" s="3">
        <v>1003</v>
      </c>
      <c r="DV366" s="3" t="s">
        <v>454</v>
      </c>
      <c r="DW366" s="3" t="s">
        <v>454</v>
      </c>
      <c r="DX366" s="3">
        <v>1</v>
      </c>
      <c r="DZ366" s="3" t="s">
        <v>3</v>
      </c>
      <c r="EA366" s="3" t="s">
        <v>3</v>
      </c>
      <c r="EB366" s="3" t="s">
        <v>3</v>
      </c>
      <c r="EC366" s="3" t="s">
        <v>3</v>
      </c>
      <c r="EE366" s="3">
        <v>85635401</v>
      </c>
      <c r="EF366" s="3">
        <v>30</v>
      </c>
      <c r="EG366" s="3" t="s">
        <v>28</v>
      </c>
      <c r="EH366" s="3">
        <v>0</v>
      </c>
      <c r="EI366" s="3" t="s">
        <v>3</v>
      </c>
      <c r="EJ366" s="3">
        <v>1</v>
      </c>
      <c r="EK366" s="3">
        <v>29</v>
      </c>
      <c r="EL366" s="3" t="s">
        <v>568</v>
      </c>
      <c r="EM366" s="3" t="s">
        <v>569</v>
      </c>
      <c r="EO366" s="3" t="s">
        <v>368</v>
      </c>
      <c r="EQ366" s="3">
        <v>0</v>
      </c>
      <c r="ER366" s="3">
        <v>14.45</v>
      </c>
      <c r="ES366" s="3">
        <v>14.45</v>
      </c>
      <c r="ET366" s="3">
        <v>0</v>
      </c>
      <c r="EU366" s="3">
        <v>0</v>
      </c>
      <c r="EV366" s="3">
        <v>0</v>
      </c>
      <c r="EW366" s="3">
        <v>0</v>
      </c>
      <c r="EX366" s="3">
        <v>0</v>
      </c>
      <c r="FQ366" s="3">
        <v>0</v>
      </c>
      <c r="FR366" s="3">
        <v>0</v>
      </c>
      <c r="FS366" s="3">
        <v>0</v>
      </c>
      <c r="FX366" s="3">
        <v>87</v>
      </c>
      <c r="FY366" s="3">
        <v>47</v>
      </c>
      <c r="GA366" s="3" t="s">
        <v>3</v>
      </c>
      <c r="GD366" s="3">
        <v>1</v>
      </c>
      <c r="GF366" s="3">
        <v>-1335964830</v>
      </c>
      <c r="GG366" s="3">
        <v>2</v>
      </c>
      <c r="GH366" s="3">
        <v>1</v>
      </c>
      <c r="GI366" s="3">
        <v>2</v>
      </c>
      <c r="GJ366" s="3">
        <v>0</v>
      </c>
      <c r="GK366" s="3">
        <v>0</v>
      </c>
      <c r="GL366" s="3">
        <f t="shared" si="393"/>
        <v>0</v>
      </c>
      <c r="GM366" s="3">
        <f t="shared" si="394"/>
        <v>18256.05</v>
      </c>
      <c r="GN366" s="3">
        <f t="shared" si="395"/>
        <v>18256.05</v>
      </c>
      <c r="GO366" s="3">
        <f t="shared" si="396"/>
        <v>0</v>
      </c>
      <c r="GP366" s="3">
        <f t="shared" si="397"/>
        <v>0</v>
      </c>
      <c r="GR366" s="3">
        <v>0</v>
      </c>
      <c r="GS366" s="3">
        <v>3</v>
      </c>
      <c r="GT366" s="3">
        <v>0</v>
      </c>
      <c r="GU366" s="3" t="s">
        <v>3</v>
      </c>
      <c r="GV366" s="3">
        <f t="shared" si="398"/>
        <v>0</v>
      </c>
      <c r="GW366" s="3">
        <v>1</v>
      </c>
      <c r="GX366" s="3">
        <f t="shared" si="399"/>
        <v>0</v>
      </c>
      <c r="HA366" s="3">
        <v>0</v>
      </c>
      <c r="HB366" s="3">
        <v>0</v>
      </c>
      <c r="HC366" s="3">
        <f t="shared" si="400"/>
        <v>0</v>
      </c>
      <c r="HE366" s="3" t="s">
        <v>3</v>
      </c>
      <c r="HF366" s="3" t="s">
        <v>3</v>
      </c>
      <c r="HM366" s="3" t="s">
        <v>360</v>
      </c>
      <c r="HN366" s="3" t="s">
        <v>3</v>
      </c>
      <c r="HO366" s="3" t="s">
        <v>3</v>
      </c>
      <c r="HP366" s="3" t="s">
        <v>3</v>
      </c>
      <c r="HQ366" s="3" t="s">
        <v>3</v>
      </c>
      <c r="HS366" s="3">
        <v>0</v>
      </c>
      <c r="IK366" s="3">
        <v>0</v>
      </c>
    </row>
    <row r="367" spans="1:255" x14ac:dyDescent="0.25">
      <c r="A367" s="2">
        <v>18</v>
      </c>
      <c r="B367" s="2">
        <v>1</v>
      </c>
      <c r="C367" s="2">
        <v>721</v>
      </c>
      <c r="D367" s="2"/>
      <c r="E367" s="2" t="s">
        <v>586</v>
      </c>
      <c r="F367" s="2" t="s">
        <v>587</v>
      </c>
      <c r="G367" s="2" t="s">
        <v>971</v>
      </c>
      <c r="H367" s="2" t="s">
        <v>454</v>
      </c>
      <c r="I367" s="2">
        <f>I355*J367</f>
        <v>136.5</v>
      </c>
      <c r="J367" s="2">
        <v>0.36139793486894362</v>
      </c>
      <c r="K367" s="2">
        <v>0.361397935</v>
      </c>
      <c r="L367" s="2"/>
      <c r="M367" s="2"/>
      <c r="N367" s="2"/>
      <c r="O367" s="2">
        <f t="shared" si="376"/>
        <v>2345.12</v>
      </c>
      <c r="P367" s="2">
        <f t="shared" si="377"/>
        <v>2345.12</v>
      </c>
      <c r="Q367" s="2">
        <f t="shared" si="362"/>
        <v>0</v>
      </c>
      <c r="R367" s="2">
        <f t="shared" si="363"/>
        <v>0</v>
      </c>
      <c r="S367" s="2">
        <f t="shared" si="378"/>
        <v>0</v>
      </c>
      <c r="T367" s="2">
        <f t="shared" si="379"/>
        <v>0</v>
      </c>
      <c r="U367" s="2">
        <f t="shared" si="380"/>
        <v>0</v>
      </c>
      <c r="V367" s="2">
        <f t="shared" si="381"/>
        <v>0</v>
      </c>
      <c r="W367" s="2">
        <f t="shared" si="382"/>
        <v>0</v>
      </c>
      <c r="X367" s="2">
        <f t="shared" si="364"/>
        <v>0</v>
      </c>
      <c r="Y367" s="2">
        <f t="shared" si="365"/>
        <v>0</v>
      </c>
      <c r="Z367" s="2"/>
      <c r="AA367" s="2">
        <v>86551701</v>
      </c>
      <c r="AB367" s="2">
        <f t="shared" si="383"/>
        <v>16.86</v>
      </c>
      <c r="AC367" s="2">
        <f t="shared" si="366"/>
        <v>16.86</v>
      </c>
      <c r="AD367" s="2">
        <f t="shared" si="367"/>
        <v>0</v>
      </c>
      <c r="AE367" s="2">
        <f t="shared" si="368"/>
        <v>0</v>
      </c>
      <c r="AF367" s="2">
        <f t="shared" si="369"/>
        <v>0</v>
      </c>
      <c r="AG367" s="2">
        <f t="shared" si="384"/>
        <v>0</v>
      </c>
      <c r="AH367" s="2">
        <f t="shared" si="370"/>
        <v>0</v>
      </c>
      <c r="AI367" s="2">
        <f t="shared" si="371"/>
        <v>0</v>
      </c>
      <c r="AJ367" s="2">
        <f t="shared" si="385"/>
        <v>0</v>
      </c>
      <c r="AK367" s="2">
        <v>16.86</v>
      </c>
      <c r="AL367" s="2">
        <v>16.86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87</v>
      </c>
      <c r="AU367" s="2">
        <v>47</v>
      </c>
      <c r="AV367" s="2">
        <v>1</v>
      </c>
      <c r="AW367" s="2">
        <v>1.0189999999999999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3</v>
      </c>
      <c r="BI367" s="2">
        <v>1</v>
      </c>
      <c r="BJ367" s="2" t="s">
        <v>588</v>
      </c>
      <c r="BK367" s="2"/>
      <c r="BL367" s="2"/>
      <c r="BM367" s="2">
        <v>29</v>
      </c>
      <c r="BN367" s="2">
        <v>0</v>
      </c>
      <c r="BO367" s="2" t="s">
        <v>3</v>
      </c>
      <c r="BP367" s="2">
        <v>0</v>
      </c>
      <c r="BQ367" s="2">
        <v>30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87</v>
      </c>
      <c r="CA367" s="2">
        <v>47</v>
      </c>
      <c r="CB367" s="2" t="s">
        <v>3</v>
      </c>
      <c r="CC367" s="2"/>
      <c r="CD367" s="2"/>
      <c r="CE367" s="2">
        <v>1566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966</v>
      </c>
      <c r="CO367" s="2">
        <v>0</v>
      </c>
      <c r="CP367" s="2">
        <f t="shared" si="386"/>
        <v>2345.12</v>
      </c>
      <c r="CQ367" s="2">
        <f t="shared" si="387"/>
        <v>17.18</v>
      </c>
      <c r="CR367" s="2">
        <f t="shared" si="372"/>
        <v>0</v>
      </c>
      <c r="CS367" s="2">
        <f t="shared" si="373"/>
        <v>0</v>
      </c>
      <c r="CT367" s="2">
        <f t="shared" si="388"/>
        <v>0</v>
      </c>
      <c r="CU367" s="2">
        <f t="shared" si="389"/>
        <v>0</v>
      </c>
      <c r="CV367" s="2">
        <f t="shared" si="390"/>
        <v>0</v>
      </c>
      <c r="CW367" s="2">
        <f t="shared" si="391"/>
        <v>0</v>
      </c>
      <c r="CX367" s="2">
        <f t="shared" si="392"/>
        <v>0</v>
      </c>
      <c r="CY367" s="2">
        <f t="shared" si="374"/>
        <v>0</v>
      </c>
      <c r="CZ367" s="2">
        <f t="shared" si="375"/>
        <v>0</v>
      </c>
      <c r="DA367" s="2"/>
      <c r="DB367" s="2"/>
      <c r="DC367" s="2" t="s">
        <v>3</v>
      </c>
      <c r="DD367" s="2" t="s">
        <v>3</v>
      </c>
      <c r="DE367" s="2" t="s">
        <v>3</v>
      </c>
      <c r="DF367" s="2" t="s">
        <v>3</v>
      </c>
      <c r="DG367" s="2" t="s">
        <v>3</v>
      </c>
      <c r="DH367" s="2" t="s">
        <v>3</v>
      </c>
      <c r="DI367" s="2" t="s">
        <v>3</v>
      </c>
      <c r="DJ367" s="2" t="s">
        <v>3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1003</v>
      </c>
      <c r="DV367" s="2" t="s">
        <v>454</v>
      </c>
      <c r="DW367" s="2" t="s">
        <v>454</v>
      </c>
      <c r="DX367" s="2">
        <v>1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85635401</v>
      </c>
      <c r="EF367" s="2">
        <v>30</v>
      </c>
      <c r="EG367" s="2" t="s">
        <v>28</v>
      </c>
      <c r="EH367" s="2">
        <v>0</v>
      </c>
      <c r="EI367" s="2" t="s">
        <v>3</v>
      </c>
      <c r="EJ367" s="2">
        <v>1</v>
      </c>
      <c r="EK367" s="2">
        <v>29</v>
      </c>
      <c r="EL367" s="2" t="s">
        <v>568</v>
      </c>
      <c r="EM367" s="2" t="s">
        <v>569</v>
      </c>
      <c r="EN367" s="2"/>
      <c r="EO367" s="2" t="s">
        <v>368</v>
      </c>
      <c r="EP367" s="2"/>
      <c r="EQ367" s="2">
        <v>0</v>
      </c>
      <c r="ER367" s="2">
        <v>16.86</v>
      </c>
      <c r="ES367" s="2">
        <v>16.86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87</v>
      </c>
      <c r="FY367" s="2">
        <v>47</v>
      </c>
      <c r="FZ367" s="2"/>
      <c r="GA367" s="2" t="s">
        <v>3</v>
      </c>
      <c r="GB367" s="2"/>
      <c r="GC367" s="2"/>
      <c r="GD367" s="2">
        <v>1</v>
      </c>
      <c r="GE367" s="2"/>
      <c r="GF367" s="2">
        <v>1800936510</v>
      </c>
      <c r="GG367" s="2">
        <v>2</v>
      </c>
      <c r="GH367" s="2">
        <v>1</v>
      </c>
      <c r="GI367" s="2">
        <v>-2</v>
      </c>
      <c r="GJ367" s="2">
        <v>0</v>
      </c>
      <c r="GK367" s="2">
        <v>0</v>
      </c>
      <c r="GL367" s="2">
        <f t="shared" si="393"/>
        <v>0</v>
      </c>
      <c r="GM367" s="2">
        <f t="shared" si="394"/>
        <v>2345.12</v>
      </c>
      <c r="GN367" s="2">
        <f t="shared" si="395"/>
        <v>2345.12</v>
      </c>
      <c r="GO367" s="2">
        <f t="shared" si="396"/>
        <v>0</v>
      </c>
      <c r="GP367" s="2">
        <f t="shared" si="397"/>
        <v>0</v>
      </c>
      <c r="GQ367" s="2"/>
      <c r="GR367" s="2">
        <v>0</v>
      </c>
      <c r="GS367" s="2">
        <v>3</v>
      </c>
      <c r="GT367" s="2">
        <v>0</v>
      </c>
      <c r="GU367" s="2" t="s">
        <v>3</v>
      </c>
      <c r="GV367" s="2">
        <f t="shared" si="398"/>
        <v>0</v>
      </c>
      <c r="GW367" s="2">
        <v>1</v>
      </c>
      <c r="GX367" s="2">
        <f t="shared" si="399"/>
        <v>0</v>
      </c>
      <c r="GY367" s="2"/>
      <c r="GZ367" s="2"/>
      <c r="HA367" s="2">
        <v>0</v>
      </c>
      <c r="HB367" s="2">
        <v>0</v>
      </c>
      <c r="HC367" s="2">
        <f t="shared" si="400"/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360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5">
      <c r="A368" s="3">
        <v>18</v>
      </c>
      <c r="B368" s="3">
        <v>1</v>
      </c>
      <c r="C368" s="3">
        <v>734</v>
      </c>
      <c r="E368" s="3" t="s">
        <v>586</v>
      </c>
      <c r="F368" s="3" t="s">
        <v>587</v>
      </c>
      <c r="G368" s="3" t="s">
        <v>971</v>
      </c>
      <c r="H368" s="3" t="s">
        <v>454</v>
      </c>
      <c r="I368" s="3">
        <f>I356*J368</f>
        <v>136.5</v>
      </c>
      <c r="J368" s="3">
        <v>0.36139793486894362</v>
      </c>
      <c r="K368" s="3">
        <v>0.361397935</v>
      </c>
      <c r="O368" s="3">
        <f t="shared" si="376"/>
        <v>15641.95</v>
      </c>
      <c r="P368" s="3">
        <f t="shared" si="377"/>
        <v>15641.95</v>
      </c>
      <c r="Q368" s="3">
        <f t="shared" si="362"/>
        <v>0</v>
      </c>
      <c r="R368" s="3">
        <f t="shared" si="363"/>
        <v>0</v>
      </c>
      <c r="S368" s="3">
        <f t="shared" si="378"/>
        <v>0</v>
      </c>
      <c r="T368" s="3">
        <f t="shared" si="379"/>
        <v>0</v>
      </c>
      <c r="U368" s="3">
        <f t="shared" si="380"/>
        <v>0</v>
      </c>
      <c r="V368" s="3">
        <f t="shared" si="381"/>
        <v>0</v>
      </c>
      <c r="W368" s="3">
        <f t="shared" si="382"/>
        <v>0</v>
      </c>
      <c r="X368" s="3">
        <f t="shared" si="364"/>
        <v>0</v>
      </c>
      <c r="Y368" s="3">
        <f t="shared" si="365"/>
        <v>0</v>
      </c>
      <c r="AA368" s="3">
        <v>86551703</v>
      </c>
      <c r="AB368" s="3">
        <f t="shared" si="383"/>
        <v>16.86</v>
      </c>
      <c r="AC368" s="3">
        <f t="shared" si="366"/>
        <v>16.86</v>
      </c>
      <c r="AD368" s="3">
        <f t="shared" si="367"/>
        <v>0</v>
      </c>
      <c r="AE368" s="3">
        <f t="shared" si="368"/>
        <v>0</v>
      </c>
      <c r="AF368" s="3">
        <f t="shared" si="369"/>
        <v>0</v>
      </c>
      <c r="AG368" s="3">
        <f t="shared" si="384"/>
        <v>0</v>
      </c>
      <c r="AH368" s="3">
        <f t="shared" si="370"/>
        <v>0</v>
      </c>
      <c r="AI368" s="3">
        <f t="shared" si="371"/>
        <v>0</v>
      </c>
      <c r="AJ368" s="3">
        <f t="shared" si="385"/>
        <v>0</v>
      </c>
      <c r="AK368" s="3">
        <v>16.86</v>
      </c>
      <c r="AL368" s="3">
        <v>16.86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87</v>
      </c>
      <c r="AU368" s="3">
        <v>47</v>
      </c>
      <c r="AV368" s="3">
        <v>1</v>
      </c>
      <c r="AW368" s="3">
        <v>1.0189999999999999</v>
      </c>
      <c r="AZ368" s="3">
        <v>1</v>
      </c>
      <c r="BA368" s="3">
        <v>1</v>
      </c>
      <c r="BB368" s="3">
        <v>1</v>
      </c>
      <c r="BC368" s="3">
        <v>6.67</v>
      </c>
      <c r="BD368" s="3" t="s">
        <v>3</v>
      </c>
      <c r="BE368" s="3" t="s">
        <v>3</v>
      </c>
      <c r="BF368" s="3" t="s">
        <v>3</v>
      </c>
      <c r="BG368" s="3" t="s">
        <v>3</v>
      </c>
      <c r="BH368" s="3">
        <v>3</v>
      </c>
      <c r="BI368" s="3">
        <v>1</v>
      </c>
      <c r="BJ368" s="3" t="s">
        <v>588</v>
      </c>
      <c r="BM368" s="3">
        <v>29</v>
      </c>
      <c r="BN368" s="3">
        <v>0</v>
      </c>
      <c r="BO368" s="3" t="s">
        <v>587</v>
      </c>
      <c r="BP368" s="3">
        <v>1</v>
      </c>
      <c r="BQ368" s="3">
        <v>30</v>
      </c>
      <c r="BR368" s="3">
        <v>0</v>
      </c>
      <c r="BS368" s="3">
        <v>1</v>
      </c>
      <c r="BT368" s="3">
        <v>1</v>
      </c>
      <c r="BU368" s="3">
        <v>1</v>
      </c>
      <c r="BV368" s="3">
        <v>1</v>
      </c>
      <c r="BW368" s="3">
        <v>1</v>
      </c>
      <c r="BX368" s="3">
        <v>1</v>
      </c>
      <c r="BY368" s="3" t="s">
        <v>3</v>
      </c>
      <c r="BZ368" s="3">
        <v>87</v>
      </c>
      <c r="CA368" s="3">
        <v>47</v>
      </c>
      <c r="CB368" s="3" t="s">
        <v>3</v>
      </c>
      <c r="CE368" s="3">
        <v>1566</v>
      </c>
      <c r="CF368" s="3">
        <v>0</v>
      </c>
      <c r="CG368" s="3">
        <v>0</v>
      </c>
      <c r="CM368" s="3">
        <v>0</v>
      </c>
      <c r="CN368" s="3" t="s">
        <v>966</v>
      </c>
      <c r="CO368" s="3">
        <v>0</v>
      </c>
      <c r="CP368" s="3">
        <f t="shared" si="386"/>
        <v>15641.95</v>
      </c>
      <c r="CQ368" s="3">
        <f t="shared" si="387"/>
        <v>114.59</v>
      </c>
      <c r="CR368" s="3">
        <f t="shared" si="372"/>
        <v>0</v>
      </c>
      <c r="CS368" s="3">
        <f t="shared" si="373"/>
        <v>0</v>
      </c>
      <c r="CT368" s="3">
        <f t="shared" si="388"/>
        <v>0</v>
      </c>
      <c r="CU368" s="3">
        <f t="shared" si="389"/>
        <v>0</v>
      </c>
      <c r="CV368" s="3">
        <f t="shared" si="390"/>
        <v>0</v>
      </c>
      <c r="CW368" s="3">
        <f t="shared" si="391"/>
        <v>0</v>
      </c>
      <c r="CX368" s="3">
        <f t="shared" si="392"/>
        <v>0</v>
      </c>
      <c r="CY368" s="3">
        <f t="shared" si="374"/>
        <v>0</v>
      </c>
      <c r="CZ368" s="3">
        <f t="shared" si="375"/>
        <v>0</v>
      </c>
      <c r="DC368" s="3" t="s">
        <v>3</v>
      </c>
      <c r="DD368" s="3" t="s">
        <v>3</v>
      </c>
      <c r="DE368" s="3" t="s">
        <v>3</v>
      </c>
      <c r="DF368" s="3" t="s">
        <v>3</v>
      </c>
      <c r="DG368" s="3" t="s">
        <v>3</v>
      </c>
      <c r="DH368" s="3" t="s">
        <v>3</v>
      </c>
      <c r="DI368" s="3" t="s">
        <v>3</v>
      </c>
      <c r="DJ368" s="3" t="s">
        <v>3</v>
      </c>
      <c r="DK368" s="3" t="s">
        <v>3</v>
      </c>
      <c r="DL368" s="3" t="s">
        <v>3</v>
      </c>
      <c r="DM368" s="3" t="s">
        <v>3</v>
      </c>
      <c r="DN368" s="3">
        <v>0</v>
      </c>
      <c r="DO368" s="3">
        <v>0</v>
      </c>
      <c r="DP368" s="3">
        <v>1</v>
      </c>
      <c r="DQ368" s="3">
        <v>1</v>
      </c>
      <c r="DU368" s="3">
        <v>1003</v>
      </c>
      <c r="DV368" s="3" t="s">
        <v>454</v>
      </c>
      <c r="DW368" s="3" t="s">
        <v>454</v>
      </c>
      <c r="DX368" s="3">
        <v>1</v>
      </c>
      <c r="DZ368" s="3" t="s">
        <v>3</v>
      </c>
      <c r="EA368" s="3" t="s">
        <v>3</v>
      </c>
      <c r="EB368" s="3" t="s">
        <v>3</v>
      </c>
      <c r="EC368" s="3" t="s">
        <v>3</v>
      </c>
      <c r="EE368" s="3">
        <v>85635401</v>
      </c>
      <c r="EF368" s="3">
        <v>30</v>
      </c>
      <c r="EG368" s="3" t="s">
        <v>28</v>
      </c>
      <c r="EH368" s="3">
        <v>0</v>
      </c>
      <c r="EI368" s="3" t="s">
        <v>3</v>
      </c>
      <c r="EJ368" s="3">
        <v>1</v>
      </c>
      <c r="EK368" s="3">
        <v>29</v>
      </c>
      <c r="EL368" s="3" t="s">
        <v>568</v>
      </c>
      <c r="EM368" s="3" t="s">
        <v>569</v>
      </c>
      <c r="EO368" s="3" t="s">
        <v>368</v>
      </c>
      <c r="EQ368" s="3">
        <v>0</v>
      </c>
      <c r="ER368" s="3">
        <v>16.86</v>
      </c>
      <c r="ES368" s="3">
        <v>16.86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FQ368" s="3">
        <v>0</v>
      </c>
      <c r="FR368" s="3">
        <v>0</v>
      </c>
      <c r="FS368" s="3">
        <v>0</v>
      </c>
      <c r="FX368" s="3">
        <v>87</v>
      </c>
      <c r="FY368" s="3">
        <v>47</v>
      </c>
      <c r="GA368" s="3" t="s">
        <v>3</v>
      </c>
      <c r="GD368" s="3">
        <v>1</v>
      </c>
      <c r="GF368" s="3">
        <v>1800936510</v>
      </c>
      <c r="GG368" s="3">
        <v>2</v>
      </c>
      <c r="GH368" s="3">
        <v>1</v>
      </c>
      <c r="GI368" s="3">
        <v>2</v>
      </c>
      <c r="GJ368" s="3">
        <v>0</v>
      </c>
      <c r="GK368" s="3">
        <v>0</v>
      </c>
      <c r="GL368" s="3">
        <f t="shared" si="393"/>
        <v>0</v>
      </c>
      <c r="GM368" s="3">
        <f t="shared" si="394"/>
        <v>15641.95</v>
      </c>
      <c r="GN368" s="3">
        <f t="shared" si="395"/>
        <v>15641.95</v>
      </c>
      <c r="GO368" s="3">
        <f t="shared" si="396"/>
        <v>0</v>
      </c>
      <c r="GP368" s="3">
        <f t="shared" si="397"/>
        <v>0</v>
      </c>
      <c r="GR368" s="3">
        <v>0</v>
      </c>
      <c r="GS368" s="3">
        <v>3</v>
      </c>
      <c r="GT368" s="3">
        <v>0</v>
      </c>
      <c r="GU368" s="3" t="s">
        <v>3</v>
      </c>
      <c r="GV368" s="3">
        <f t="shared" si="398"/>
        <v>0</v>
      </c>
      <c r="GW368" s="3">
        <v>1</v>
      </c>
      <c r="GX368" s="3">
        <f t="shared" si="399"/>
        <v>0</v>
      </c>
      <c r="HA368" s="3">
        <v>0</v>
      </c>
      <c r="HB368" s="3">
        <v>0</v>
      </c>
      <c r="HC368" s="3">
        <f t="shared" si="400"/>
        <v>0</v>
      </c>
      <c r="HE368" s="3" t="s">
        <v>3</v>
      </c>
      <c r="HF368" s="3" t="s">
        <v>3</v>
      </c>
      <c r="HM368" s="3" t="s">
        <v>360</v>
      </c>
      <c r="HN368" s="3" t="s">
        <v>3</v>
      </c>
      <c r="HO368" s="3" t="s">
        <v>3</v>
      </c>
      <c r="HP368" s="3" t="s">
        <v>3</v>
      </c>
      <c r="HQ368" s="3" t="s">
        <v>3</v>
      </c>
      <c r="HS368" s="3">
        <v>0</v>
      </c>
      <c r="IK368" s="3">
        <v>0</v>
      </c>
    </row>
    <row r="369" spans="1:255" x14ac:dyDescent="0.25">
      <c r="A369" s="2">
        <v>18</v>
      </c>
      <c r="B369" s="2">
        <v>1</v>
      </c>
      <c r="C369" s="2">
        <v>722</v>
      </c>
      <c r="D369" s="2"/>
      <c r="E369" s="2" t="s">
        <v>589</v>
      </c>
      <c r="F369" s="2" t="s">
        <v>590</v>
      </c>
      <c r="G369" s="2" t="s">
        <v>972</v>
      </c>
      <c r="H369" s="2" t="s">
        <v>454</v>
      </c>
      <c r="I369" s="2">
        <f>I355*J369</f>
        <v>78.75</v>
      </c>
      <c r="J369" s="2">
        <v>0.20849880857823669</v>
      </c>
      <c r="K369" s="2">
        <v>0.20849880900000001</v>
      </c>
      <c r="L369" s="2"/>
      <c r="M369" s="2"/>
      <c r="N369" s="2"/>
      <c r="O369" s="2">
        <f t="shared" si="376"/>
        <v>1471.72</v>
      </c>
      <c r="P369" s="2">
        <f t="shared" si="377"/>
        <v>1471.72</v>
      </c>
      <c r="Q369" s="2">
        <f t="shared" si="362"/>
        <v>0</v>
      </c>
      <c r="R369" s="2">
        <f t="shared" si="363"/>
        <v>0</v>
      </c>
      <c r="S369" s="2">
        <f t="shared" si="378"/>
        <v>0</v>
      </c>
      <c r="T369" s="2">
        <f t="shared" si="379"/>
        <v>0</v>
      </c>
      <c r="U369" s="2">
        <f t="shared" si="380"/>
        <v>0</v>
      </c>
      <c r="V369" s="2">
        <f t="shared" si="381"/>
        <v>0</v>
      </c>
      <c r="W369" s="2">
        <f t="shared" si="382"/>
        <v>0</v>
      </c>
      <c r="X369" s="2">
        <f t="shared" si="364"/>
        <v>0</v>
      </c>
      <c r="Y369" s="2">
        <f t="shared" si="365"/>
        <v>0</v>
      </c>
      <c r="Z369" s="2"/>
      <c r="AA369" s="2">
        <v>86551701</v>
      </c>
      <c r="AB369" s="2">
        <f t="shared" si="383"/>
        <v>18.34</v>
      </c>
      <c r="AC369" s="2">
        <f t="shared" si="366"/>
        <v>18.34</v>
      </c>
      <c r="AD369" s="2">
        <f t="shared" si="367"/>
        <v>0</v>
      </c>
      <c r="AE369" s="2">
        <f t="shared" si="368"/>
        <v>0</v>
      </c>
      <c r="AF369" s="2">
        <f t="shared" si="369"/>
        <v>0</v>
      </c>
      <c r="AG369" s="2">
        <f t="shared" si="384"/>
        <v>0</v>
      </c>
      <c r="AH369" s="2">
        <f t="shared" si="370"/>
        <v>0</v>
      </c>
      <c r="AI369" s="2">
        <f t="shared" si="371"/>
        <v>0</v>
      </c>
      <c r="AJ369" s="2">
        <f t="shared" si="385"/>
        <v>0</v>
      </c>
      <c r="AK369" s="2">
        <v>18.34</v>
      </c>
      <c r="AL369" s="2">
        <v>18.34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87</v>
      </c>
      <c r="AU369" s="2">
        <v>47</v>
      </c>
      <c r="AV369" s="2">
        <v>1</v>
      </c>
      <c r="AW369" s="2">
        <v>1.0189999999999999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3</v>
      </c>
      <c r="BI369" s="2">
        <v>1</v>
      </c>
      <c r="BJ369" s="2" t="s">
        <v>591</v>
      </c>
      <c r="BK369" s="2"/>
      <c r="BL369" s="2"/>
      <c r="BM369" s="2">
        <v>29</v>
      </c>
      <c r="BN369" s="2">
        <v>0</v>
      </c>
      <c r="BO369" s="2" t="s">
        <v>3</v>
      </c>
      <c r="BP369" s="2">
        <v>0</v>
      </c>
      <c r="BQ369" s="2">
        <v>30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87</v>
      </c>
      <c r="CA369" s="2">
        <v>47</v>
      </c>
      <c r="CB369" s="2" t="s">
        <v>3</v>
      </c>
      <c r="CC369" s="2"/>
      <c r="CD369" s="2"/>
      <c r="CE369" s="2">
        <v>1566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966</v>
      </c>
      <c r="CO369" s="2">
        <v>0</v>
      </c>
      <c r="CP369" s="2">
        <f t="shared" si="386"/>
        <v>1471.72</v>
      </c>
      <c r="CQ369" s="2">
        <f t="shared" si="387"/>
        <v>18.690000000000001</v>
      </c>
      <c r="CR369" s="2">
        <f t="shared" si="372"/>
        <v>0</v>
      </c>
      <c r="CS369" s="2">
        <f t="shared" si="373"/>
        <v>0</v>
      </c>
      <c r="CT369" s="2">
        <f t="shared" si="388"/>
        <v>0</v>
      </c>
      <c r="CU369" s="2">
        <f t="shared" si="389"/>
        <v>0</v>
      </c>
      <c r="CV369" s="2">
        <f t="shared" si="390"/>
        <v>0</v>
      </c>
      <c r="CW369" s="2">
        <f t="shared" si="391"/>
        <v>0</v>
      </c>
      <c r="CX369" s="2">
        <f t="shared" si="392"/>
        <v>0</v>
      </c>
      <c r="CY369" s="2">
        <f t="shared" si="374"/>
        <v>0</v>
      </c>
      <c r="CZ369" s="2">
        <f t="shared" si="375"/>
        <v>0</v>
      </c>
      <c r="DA369" s="2"/>
      <c r="DB369" s="2"/>
      <c r="DC369" s="2" t="s">
        <v>3</v>
      </c>
      <c r="DD369" s="2" t="s">
        <v>3</v>
      </c>
      <c r="DE369" s="2" t="s">
        <v>3</v>
      </c>
      <c r="DF369" s="2" t="s">
        <v>3</v>
      </c>
      <c r="DG369" s="2" t="s">
        <v>3</v>
      </c>
      <c r="DH369" s="2" t="s">
        <v>3</v>
      </c>
      <c r="DI369" s="2" t="s">
        <v>3</v>
      </c>
      <c r="DJ369" s="2" t="s">
        <v>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1003</v>
      </c>
      <c r="DV369" s="2" t="s">
        <v>454</v>
      </c>
      <c r="DW369" s="2" t="s">
        <v>454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85635401</v>
      </c>
      <c r="EF369" s="2">
        <v>30</v>
      </c>
      <c r="EG369" s="2" t="s">
        <v>28</v>
      </c>
      <c r="EH369" s="2">
        <v>0</v>
      </c>
      <c r="EI369" s="2" t="s">
        <v>3</v>
      </c>
      <c r="EJ369" s="2">
        <v>1</v>
      </c>
      <c r="EK369" s="2">
        <v>29</v>
      </c>
      <c r="EL369" s="2" t="s">
        <v>568</v>
      </c>
      <c r="EM369" s="2" t="s">
        <v>569</v>
      </c>
      <c r="EN369" s="2"/>
      <c r="EO369" s="2" t="s">
        <v>368</v>
      </c>
      <c r="EP369" s="2"/>
      <c r="EQ369" s="2">
        <v>0</v>
      </c>
      <c r="ER369" s="2">
        <v>18.34</v>
      </c>
      <c r="ES369" s="2">
        <v>18.34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87</v>
      </c>
      <c r="FY369" s="2">
        <v>47</v>
      </c>
      <c r="FZ369" s="2"/>
      <c r="GA369" s="2" t="s">
        <v>3</v>
      </c>
      <c r="GB369" s="2"/>
      <c r="GC369" s="2"/>
      <c r="GD369" s="2">
        <v>1</v>
      </c>
      <c r="GE369" s="2"/>
      <c r="GF369" s="2">
        <v>591400329</v>
      </c>
      <c r="GG369" s="2">
        <v>2</v>
      </c>
      <c r="GH369" s="2">
        <v>1</v>
      </c>
      <c r="GI369" s="2">
        <v>-2</v>
      </c>
      <c r="GJ369" s="2">
        <v>0</v>
      </c>
      <c r="GK369" s="2">
        <v>0</v>
      </c>
      <c r="GL369" s="2">
        <f t="shared" si="393"/>
        <v>0</v>
      </c>
      <c r="GM369" s="2">
        <f t="shared" si="394"/>
        <v>1471.72</v>
      </c>
      <c r="GN369" s="2">
        <f t="shared" si="395"/>
        <v>1471.72</v>
      </c>
      <c r="GO369" s="2">
        <f t="shared" si="396"/>
        <v>0</v>
      </c>
      <c r="GP369" s="2">
        <f t="shared" si="397"/>
        <v>0</v>
      </c>
      <c r="GQ369" s="2"/>
      <c r="GR369" s="2">
        <v>0</v>
      </c>
      <c r="GS369" s="2">
        <v>3</v>
      </c>
      <c r="GT369" s="2">
        <v>0</v>
      </c>
      <c r="GU369" s="2" t="s">
        <v>3</v>
      </c>
      <c r="GV369" s="2">
        <f t="shared" si="398"/>
        <v>0</v>
      </c>
      <c r="GW369" s="2">
        <v>1</v>
      </c>
      <c r="GX369" s="2">
        <f t="shared" si="399"/>
        <v>0</v>
      </c>
      <c r="GY369" s="2"/>
      <c r="GZ369" s="2"/>
      <c r="HA369" s="2">
        <v>0</v>
      </c>
      <c r="HB369" s="2">
        <v>0</v>
      </c>
      <c r="HC369" s="2">
        <f t="shared" si="400"/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360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5">
      <c r="A370" s="3">
        <v>18</v>
      </c>
      <c r="B370" s="3">
        <v>1</v>
      </c>
      <c r="C370" s="3">
        <v>735</v>
      </c>
      <c r="E370" s="3" t="s">
        <v>589</v>
      </c>
      <c r="F370" s="3" t="s">
        <v>590</v>
      </c>
      <c r="G370" s="3" t="s">
        <v>972</v>
      </c>
      <c r="H370" s="3" t="s">
        <v>454</v>
      </c>
      <c r="I370" s="3">
        <f>I356*J370</f>
        <v>78.75</v>
      </c>
      <c r="J370" s="3">
        <v>0.20849880857823669</v>
      </c>
      <c r="K370" s="3">
        <v>0.20849880900000001</v>
      </c>
      <c r="O370" s="3">
        <f t="shared" si="376"/>
        <v>10463.93</v>
      </c>
      <c r="P370" s="3">
        <f t="shared" si="377"/>
        <v>10463.93</v>
      </c>
      <c r="Q370" s="3">
        <f t="shared" si="362"/>
        <v>0</v>
      </c>
      <c r="R370" s="3">
        <f t="shared" si="363"/>
        <v>0</v>
      </c>
      <c r="S370" s="3">
        <f t="shared" si="378"/>
        <v>0</v>
      </c>
      <c r="T370" s="3">
        <f t="shared" si="379"/>
        <v>0</v>
      </c>
      <c r="U370" s="3">
        <f t="shared" si="380"/>
        <v>0</v>
      </c>
      <c r="V370" s="3">
        <f t="shared" si="381"/>
        <v>0</v>
      </c>
      <c r="W370" s="3">
        <f t="shared" si="382"/>
        <v>0</v>
      </c>
      <c r="X370" s="3">
        <f t="shared" si="364"/>
        <v>0</v>
      </c>
      <c r="Y370" s="3">
        <f t="shared" si="365"/>
        <v>0</v>
      </c>
      <c r="AA370" s="3">
        <v>86551703</v>
      </c>
      <c r="AB370" s="3">
        <f t="shared" si="383"/>
        <v>18.34</v>
      </c>
      <c r="AC370" s="3">
        <f t="shared" si="366"/>
        <v>18.34</v>
      </c>
      <c r="AD370" s="3">
        <f t="shared" si="367"/>
        <v>0</v>
      </c>
      <c r="AE370" s="3">
        <f t="shared" si="368"/>
        <v>0</v>
      </c>
      <c r="AF370" s="3">
        <f t="shared" si="369"/>
        <v>0</v>
      </c>
      <c r="AG370" s="3">
        <f t="shared" si="384"/>
        <v>0</v>
      </c>
      <c r="AH370" s="3">
        <f t="shared" si="370"/>
        <v>0</v>
      </c>
      <c r="AI370" s="3">
        <f t="shared" si="371"/>
        <v>0</v>
      </c>
      <c r="AJ370" s="3">
        <f t="shared" si="385"/>
        <v>0</v>
      </c>
      <c r="AK370" s="3">
        <v>18.34</v>
      </c>
      <c r="AL370" s="3">
        <v>18.34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87</v>
      </c>
      <c r="AU370" s="3">
        <v>47</v>
      </c>
      <c r="AV370" s="3">
        <v>1</v>
      </c>
      <c r="AW370" s="3">
        <v>1.0189999999999999</v>
      </c>
      <c r="AZ370" s="3">
        <v>1</v>
      </c>
      <c r="BA370" s="3">
        <v>1</v>
      </c>
      <c r="BB370" s="3">
        <v>1</v>
      </c>
      <c r="BC370" s="3">
        <v>7.11</v>
      </c>
      <c r="BD370" s="3" t="s">
        <v>3</v>
      </c>
      <c r="BE370" s="3" t="s">
        <v>3</v>
      </c>
      <c r="BF370" s="3" t="s">
        <v>3</v>
      </c>
      <c r="BG370" s="3" t="s">
        <v>3</v>
      </c>
      <c r="BH370" s="3">
        <v>3</v>
      </c>
      <c r="BI370" s="3">
        <v>1</v>
      </c>
      <c r="BJ370" s="3" t="s">
        <v>591</v>
      </c>
      <c r="BM370" s="3">
        <v>29</v>
      </c>
      <c r="BN370" s="3">
        <v>0</v>
      </c>
      <c r="BO370" s="3" t="s">
        <v>590</v>
      </c>
      <c r="BP370" s="3">
        <v>1</v>
      </c>
      <c r="BQ370" s="3">
        <v>30</v>
      </c>
      <c r="BR370" s="3">
        <v>0</v>
      </c>
      <c r="BS370" s="3">
        <v>1</v>
      </c>
      <c r="BT370" s="3">
        <v>1</v>
      </c>
      <c r="BU370" s="3">
        <v>1</v>
      </c>
      <c r="BV370" s="3">
        <v>1</v>
      </c>
      <c r="BW370" s="3">
        <v>1</v>
      </c>
      <c r="BX370" s="3">
        <v>1</v>
      </c>
      <c r="BY370" s="3" t="s">
        <v>3</v>
      </c>
      <c r="BZ370" s="3">
        <v>87</v>
      </c>
      <c r="CA370" s="3">
        <v>47</v>
      </c>
      <c r="CB370" s="3" t="s">
        <v>3</v>
      </c>
      <c r="CE370" s="3">
        <v>1566</v>
      </c>
      <c r="CF370" s="3">
        <v>0</v>
      </c>
      <c r="CG370" s="3">
        <v>0</v>
      </c>
      <c r="CM370" s="3">
        <v>0</v>
      </c>
      <c r="CN370" s="3" t="s">
        <v>966</v>
      </c>
      <c r="CO370" s="3">
        <v>0</v>
      </c>
      <c r="CP370" s="3">
        <f t="shared" si="386"/>
        <v>10463.93</v>
      </c>
      <c r="CQ370" s="3">
        <f t="shared" si="387"/>
        <v>132.88999999999999</v>
      </c>
      <c r="CR370" s="3">
        <f t="shared" si="372"/>
        <v>0</v>
      </c>
      <c r="CS370" s="3">
        <f t="shared" si="373"/>
        <v>0</v>
      </c>
      <c r="CT370" s="3">
        <f t="shared" si="388"/>
        <v>0</v>
      </c>
      <c r="CU370" s="3">
        <f t="shared" si="389"/>
        <v>0</v>
      </c>
      <c r="CV370" s="3">
        <f t="shared" si="390"/>
        <v>0</v>
      </c>
      <c r="CW370" s="3">
        <f t="shared" si="391"/>
        <v>0</v>
      </c>
      <c r="CX370" s="3">
        <f t="shared" si="392"/>
        <v>0</v>
      </c>
      <c r="CY370" s="3">
        <f t="shared" si="374"/>
        <v>0</v>
      </c>
      <c r="CZ370" s="3">
        <f t="shared" si="375"/>
        <v>0</v>
      </c>
      <c r="DC370" s="3" t="s">
        <v>3</v>
      </c>
      <c r="DD370" s="3" t="s">
        <v>3</v>
      </c>
      <c r="DE370" s="3" t="s">
        <v>3</v>
      </c>
      <c r="DF370" s="3" t="s">
        <v>3</v>
      </c>
      <c r="DG370" s="3" t="s">
        <v>3</v>
      </c>
      <c r="DH370" s="3" t="s">
        <v>3</v>
      </c>
      <c r="DI370" s="3" t="s">
        <v>3</v>
      </c>
      <c r="DJ370" s="3" t="s">
        <v>3</v>
      </c>
      <c r="DK370" s="3" t="s">
        <v>3</v>
      </c>
      <c r="DL370" s="3" t="s">
        <v>3</v>
      </c>
      <c r="DM370" s="3" t="s">
        <v>3</v>
      </c>
      <c r="DN370" s="3">
        <v>0</v>
      </c>
      <c r="DO370" s="3">
        <v>0</v>
      </c>
      <c r="DP370" s="3">
        <v>1</v>
      </c>
      <c r="DQ370" s="3">
        <v>1</v>
      </c>
      <c r="DU370" s="3">
        <v>1003</v>
      </c>
      <c r="DV370" s="3" t="s">
        <v>454</v>
      </c>
      <c r="DW370" s="3" t="s">
        <v>454</v>
      </c>
      <c r="DX370" s="3">
        <v>1</v>
      </c>
      <c r="DZ370" s="3" t="s">
        <v>3</v>
      </c>
      <c r="EA370" s="3" t="s">
        <v>3</v>
      </c>
      <c r="EB370" s="3" t="s">
        <v>3</v>
      </c>
      <c r="EC370" s="3" t="s">
        <v>3</v>
      </c>
      <c r="EE370" s="3">
        <v>85635401</v>
      </c>
      <c r="EF370" s="3">
        <v>30</v>
      </c>
      <c r="EG370" s="3" t="s">
        <v>28</v>
      </c>
      <c r="EH370" s="3">
        <v>0</v>
      </c>
      <c r="EI370" s="3" t="s">
        <v>3</v>
      </c>
      <c r="EJ370" s="3">
        <v>1</v>
      </c>
      <c r="EK370" s="3">
        <v>29</v>
      </c>
      <c r="EL370" s="3" t="s">
        <v>568</v>
      </c>
      <c r="EM370" s="3" t="s">
        <v>569</v>
      </c>
      <c r="EO370" s="3" t="s">
        <v>368</v>
      </c>
      <c r="EQ370" s="3">
        <v>0</v>
      </c>
      <c r="ER370" s="3">
        <v>18.34</v>
      </c>
      <c r="ES370" s="3">
        <v>18.34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FQ370" s="3">
        <v>0</v>
      </c>
      <c r="FR370" s="3">
        <v>0</v>
      </c>
      <c r="FS370" s="3">
        <v>0</v>
      </c>
      <c r="FX370" s="3">
        <v>87</v>
      </c>
      <c r="FY370" s="3">
        <v>47</v>
      </c>
      <c r="GA370" s="3" t="s">
        <v>3</v>
      </c>
      <c r="GD370" s="3">
        <v>1</v>
      </c>
      <c r="GF370" s="3">
        <v>591400329</v>
      </c>
      <c r="GG370" s="3">
        <v>2</v>
      </c>
      <c r="GH370" s="3">
        <v>1</v>
      </c>
      <c r="GI370" s="3">
        <v>2</v>
      </c>
      <c r="GJ370" s="3">
        <v>0</v>
      </c>
      <c r="GK370" s="3">
        <v>0</v>
      </c>
      <c r="GL370" s="3">
        <f t="shared" si="393"/>
        <v>0</v>
      </c>
      <c r="GM370" s="3">
        <f t="shared" si="394"/>
        <v>10463.93</v>
      </c>
      <c r="GN370" s="3">
        <f t="shared" si="395"/>
        <v>10463.93</v>
      </c>
      <c r="GO370" s="3">
        <f t="shared" si="396"/>
        <v>0</v>
      </c>
      <c r="GP370" s="3">
        <f t="shared" si="397"/>
        <v>0</v>
      </c>
      <c r="GR370" s="3">
        <v>0</v>
      </c>
      <c r="GS370" s="3">
        <v>3</v>
      </c>
      <c r="GT370" s="3">
        <v>0</v>
      </c>
      <c r="GU370" s="3" t="s">
        <v>3</v>
      </c>
      <c r="GV370" s="3">
        <f t="shared" si="398"/>
        <v>0</v>
      </c>
      <c r="GW370" s="3">
        <v>1</v>
      </c>
      <c r="GX370" s="3">
        <f t="shared" si="399"/>
        <v>0</v>
      </c>
      <c r="HA370" s="3">
        <v>0</v>
      </c>
      <c r="HB370" s="3">
        <v>0</v>
      </c>
      <c r="HC370" s="3">
        <f t="shared" si="400"/>
        <v>0</v>
      </c>
      <c r="HE370" s="3" t="s">
        <v>3</v>
      </c>
      <c r="HF370" s="3" t="s">
        <v>3</v>
      </c>
      <c r="HM370" s="3" t="s">
        <v>360</v>
      </c>
      <c r="HN370" s="3" t="s">
        <v>3</v>
      </c>
      <c r="HO370" s="3" t="s">
        <v>3</v>
      </c>
      <c r="HP370" s="3" t="s">
        <v>3</v>
      </c>
      <c r="HQ370" s="3" t="s">
        <v>3</v>
      </c>
      <c r="HS370" s="3">
        <v>0</v>
      </c>
      <c r="IK370" s="3">
        <v>0</v>
      </c>
    </row>
    <row r="371" spans="1:255" x14ac:dyDescent="0.25">
      <c r="A371" s="2">
        <v>18</v>
      </c>
      <c r="B371" s="2">
        <v>1</v>
      </c>
      <c r="C371" s="2">
        <v>723</v>
      </c>
      <c r="D371" s="2"/>
      <c r="E371" s="2" t="s">
        <v>592</v>
      </c>
      <c r="F371" s="2" t="s">
        <v>593</v>
      </c>
      <c r="G371" s="2" t="s">
        <v>973</v>
      </c>
      <c r="H371" s="2" t="s">
        <v>454</v>
      </c>
      <c r="I371" s="2">
        <f>I355*J371</f>
        <v>183.75</v>
      </c>
      <c r="J371" s="2">
        <v>0.48649722001588563</v>
      </c>
      <c r="K371" s="2">
        <v>0.48649722000000001</v>
      </c>
      <c r="L371" s="2"/>
      <c r="M371" s="2"/>
      <c r="N371" s="2"/>
      <c r="O371" s="2">
        <f t="shared" si="376"/>
        <v>5688.39</v>
      </c>
      <c r="P371" s="2">
        <f t="shared" si="377"/>
        <v>5688.39</v>
      </c>
      <c r="Q371" s="2">
        <f t="shared" si="362"/>
        <v>0</v>
      </c>
      <c r="R371" s="2">
        <f t="shared" si="363"/>
        <v>0</v>
      </c>
      <c r="S371" s="2">
        <f t="shared" si="378"/>
        <v>0</v>
      </c>
      <c r="T371" s="2">
        <f t="shared" si="379"/>
        <v>0</v>
      </c>
      <c r="U371" s="2">
        <f t="shared" si="380"/>
        <v>0</v>
      </c>
      <c r="V371" s="2">
        <f t="shared" si="381"/>
        <v>0</v>
      </c>
      <c r="W371" s="2">
        <f t="shared" si="382"/>
        <v>0</v>
      </c>
      <c r="X371" s="2">
        <f t="shared" si="364"/>
        <v>0</v>
      </c>
      <c r="Y371" s="2">
        <f t="shared" si="365"/>
        <v>0</v>
      </c>
      <c r="Z371" s="2"/>
      <c r="AA371" s="2">
        <v>86551701</v>
      </c>
      <c r="AB371" s="2">
        <f t="shared" si="383"/>
        <v>30.38</v>
      </c>
      <c r="AC371" s="2">
        <f t="shared" si="366"/>
        <v>30.38</v>
      </c>
      <c r="AD371" s="2">
        <f t="shared" si="367"/>
        <v>0</v>
      </c>
      <c r="AE371" s="2">
        <f t="shared" si="368"/>
        <v>0</v>
      </c>
      <c r="AF371" s="2">
        <f t="shared" si="369"/>
        <v>0</v>
      </c>
      <c r="AG371" s="2">
        <f t="shared" si="384"/>
        <v>0</v>
      </c>
      <c r="AH371" s="2">
        <f t="shared" si="370"/>
        <v>0</v>
      </c>
      <c r="AI371" s="2">
        <f t="shared" si="371"/>
        <v>0</v>
      </c>
      <c r="AJ371" s="2">
        <f t="shared" si="385"/>
        <v>0</v>
      </c>
      <c r="AK371" s="2">
        <v>30.38</v>
      </c>
      <c r="AL371" s="2">
        <v>30.38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87</v>
      </c>
      <c r="AU371" s="2">
        <v>47</v>
      </c>
      <c r="AV371" s="2">
        <v>1</v>
      </c>
      <c r="AW371" s="2">
        <v>1.0189999999999999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3</v>
      </c>
      <c r="BI371" s="2">
        <v>1</v>
      </c>
      <c r="BJ371" s="2" t="s">
        <v>594</v>
      </c>
      <c r="BK371" s="2"/>
      <c r="BL371" s="2"/>
      <c r="BM371" s="2">
        <v>29</v>
      </c>
      <c r="BN371" s="2">
        <v>0</v>
      </c>
      <c r="BO371" s="2" t="s">
        <v>3</v>
      </c>
      <c r="BP371" s="2">
        <v>0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87</v>
      </c>
      <c r="CA371" s="2">
        <v>47</v>
      </c>
      <c r="CB371" s="2" t="s">
        <v>3</v>
      </c>
      <c r="CC371" s="2"/>
      <c r="CD371" s="2"/>
      <c r="CE371" s="2">
        <v>1566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966</v>
      </c>
      <c r="CO371" s="2">
        <v>0</v>
      </c>
      <c r="CP371" s="2">
        <f t="shared" si="386"/>
        <v>5688.39</v>
      </c>
      <c r="CQ371" s="2">
        <f t="shared" si="387"/>
        <v>30.96</v>
      </c>
      <c r="CR371" s="2">
        <f t="shared" si="372"/>
        <v>0</v>
      </c>
      <c r="CS371" s="2">
        <f t="shared" si="373"/>
        <v>0</v>
      </c>
      <c r="CT371" s="2">
        <f t="shared" si="388"/>
        <v>0</v>
      </c>
      <c r="CU371" s="2">
        <f t="shared" si="389"/>
        <v>0</v>
      </c>
      <c r="CV371" s="2">
        <f t="shared" si="390"/>
        <v>0</v>
      </c>
      <c r="CW371" s="2">
        <f t="shared" si="391"/>
        <v>0</v>
      </c>
      <c r="CX371" s="2">
        <f t="shared" si="392"/>
        <v>0</v>
      </c>
      <c r="CY371" s="2">
        <f t="shared" si="374"/>
        <v>0</v>
      </c>
      <c r="CZ371" s="2">
        <f t="shared" si="375"/>
        <v>0</v>
      </c>
      <c r="DA371" s="2"/>
      <c r="DB371" s="2"/>
      <c r="DC371" s="2" t="s">
        <v>3</v>
      </c>
      <c r="DD371" s="2" t="s">
        <v>3</v>
      </c>
      <c r="DE371" s="2" t="s">
        <v>3</v>
      </c>
      <c r="DF371" s="2" t="s">
        <v>3</v>
      </c>
      <c r="DG371" s="2" t="s">
        <v>3</v>
      </c>
      <c r="DH371" s="2" t="s">
        <v>3</v>
      </c>
      <c r="DI371" s="2" t="s">
        <v>3</v>
      </c>
      <c r="DJ371" s="2" t="s">
        <v>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1003</v>
      </c>
      <c r="DV371" s="2" t="s">
        <v>454</v>
      </c>
      <c r="DW371" s="2" t="s">
        <v>454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85635401</v>
      </c>
      <c r="EF371" s="2">
        <v>30</v>
      </c>
      <c r="EG371" s="2" t="s">
        <v>28</v>
      </c>
      <c r="EH371" s="2">
        <v>0</v>
      </c>
      <c r="EI371" s="2" t="s">
        <v>3</v>
      </c>
      <c r="EJ371" s="2">
        <v>1</v>
      </c>
      <c r="EK371" s="2">
        <v>29</v>
      </c>
      <c r="EL371" s="2" t="s">
        <v>568</v>
      </c>
      <c r="EM371" s="2" t="s">
        <v>569</v>
      </c>
      <c r="EN371" s="2"/>
      <c r="EO371" s="2" t="s">
        <v>368</v>
      </c>
      <c r="EP371" s="2"/>
      <c r="EQ371" s="2">
        <v>0</v>
      </c>
      <c r="ER371" s="2">
        <v>30.38</v>
      </c>
      <c r="ES371" s="2">
        <v>30.38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87</v>
      </c>
      <c r="FY371" s="2">
        <v>47</v>
      </c>
      <c r="FZ371" s="2"/>
      <c r="GA371" s="2" t="s">
        <v>3</v>
      </c>
      <c r="GB371" s="2"/>
      <c r="GC371" s="2"/>
      <c r="GD371" s="2">
        <v>1</v>
      </c>
      <c r="GE371" s="2"/>
      <c r="GF371" s="2">
        <v>-1997428832</v>
      </c>
      <c r="GG371" s="2">
        <v>2</v>
      </c>
      <c r="GH371" s="2">
        <v>1</v>
      </c>
      <c r="GI371" s="2">
        <v>-2</v>
      </c>
      <c r="GJ371" s="2">
        <v>0</v>
      </c>
      <c r="GK371" s="2">
        <v>0</v>
      </c>
      <c r="GL371" s="2">
        <f t="shared" si="393"/>
        <v>0</v>
      </c>
      <c r="GM371" s="2">
        <f t="shared" si="394"/>
        <v>5688.39</v>
      </c>
      <c r="GN371" s="2">
        <f t="shared" si="395"/>
        <v>5688.39</v>
      </c>
      <c r="GO371" s="2">
        <f t="shared" si="396"/>
        <v>0</v>
      </c>
      <c r="GP371" s="2">
        <f t="shared" si="397"/>
        <v>0</v>
      </c>
      <c r="GQ371" s="2"/>
      <c r="GR371" s="2">
        <v>0</v>
      </c>
      <c r="GS371" s="2">
        <v>3</v>
      </c>
      <c r="GT371" s="2">
        <v>0</v>
      </c>
      <c r="GU371" s="2" t="s">
        <v>3</v>
      </c>
      <c r="GV371" s="2">
        <f t="shared" si="398"/>
        <v>0</v>
      </c>
      <c r="GW371" s="2">
        <v>1</v>
      </c>
      <c r="GX371" s="2">
        <f t="shared" si="399"/>
        <v>0</v>
      </c>
      <c r="GY371" s="2"/>
      <c r="GZ371" s="2"/>
      <c r="HA371" s="2">
        <v>0</v>
      </c>
      <c r="HB371" s="2">
        <v>0</v>
      </c>
      <c r="HC371" s="2">
        <f t="shared" si="400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360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5">
      <c r="A372" s="3">
        <v>18</v>
      </c>
      <c r="B372" s="3">
        <v>1</v>
      </c>
      <c r="C372" s="3">
        <v>736</v>
      </c>
      <c r="E372" s="3" t="s">
        <v>592</v>
      </c>
      <c r="F372" s="3" t="s">
        <v>593</v>
      </c>
      <c r="G372" s="3" t="s">
        <v>973</v>
      </c>
      <c r="H372" s="3" t="s">
        <v>454</v>
      </c>
      <c r="I372" s="3">
        <f>I356*J372</f>
        <v>183.75</v>
      </c>
      <c r="J372" s="3">
        <v>0.48649722001588563</v>
      </c>
      <c r="K372" s="3">
        <v>0.48649722000000001</v>
      </c>
      <c r="O372" s="3">
        <f t="shared" si="376"/>
        <v>37372.720000000001</v>
      </c>
      <c r="P372" s="3">
        <f t="shared" si="377"/>
        <v>37372.720000000001</v>
      </c>
      <c r="Q372" s="3">
        <f t="shared" si="362"/>
        <v>0</v>
      </c>
      <c r="R372" s="3">
        <f t="shared" si="363"/>
        <v>0</v>
      </c>
      <c r="S372" s="3">
        <f t="shared" si="378"/>
        <v>0</v>
      </c>
      <c r="T372" s="3">
        <f t="shared" si="379"/>
        <v>0</v>
      </c>
      <c r="U372" s="3">
        <f t="shared" si="380"/>
        <v>0</v>
      </c>
      <c r="V372" s="3">
        <f t="shared" si="381"/>
        <v>0</v>
      </c>
      <c r="W372" s="3">
        <f t="shared" si="382"/>
        <v>0</v>
      </c>
      <c r="X372" s="3">
        <f t="shared" si="364"/>
        <v>0</v>
      </c>
      <c r="Y372" s="3">
        <f t="shared" si="365"/>
        <v>0</v>
      </c>
      <c r="AA372" s="3">
        <v>86551703</v>
      </c>
      <c r="AB372" s="3">
        <f t="shared" si="383"/>
        <v>30.38</v>
      </c>
      <c r="AC372" s="3">
        <f t="shared" si="366"/>
        <v>30.38</v>
      </c>
      <c r="AD372" s="3">
        <f t="shared" si="367"/>
        <v>0</v>
      </c>
      <c r="AE372" s="3">
        <f t="shared" si="368"/>
        <v>0</v>
      </c>
      <c r="AF372" s="3">
        <f t="shared" si="369"/>
        <v>0</v>
      </c>
      <c r="AG372" s="3">
        <f t="shared" si="384"/>
        <v>0</v>
      </c>
      <c r="AH372" s="3">
        <f t="shared" si="370"/>
        <v>0</v>
      </c>
      <c r="AI372" s="3">
        <f t="shared" si="371"/>
        <v>0</v>
      </c>
      <c r="AJ372" s="3">
        <f t="shared" si="385"/>
        <v>0</v>
      </c>
      <c r="AK372" s="3">
        <v>30.38</v>
      </c>
      <c r="AL372" s="3">
        <v>30.38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87</v>
      </c>
      <c r="AU372" s="3">
        <v>47</v>
      </c>
      <c r="AV372" s="3">
        <v>1</v>
      </c>
      <c r="AW372" s="3">
        <v>1.0189999999999999</v>
      </c>
      <c r="AZ372" s="3">
        <v>1</v>
      </c>
      <c r="BA372" s="3">
        <v>1</v>
      </c>
      <c r="BB372" s="3">
        <v>1</v>
      </c>
      <c r="BC372" s="3">
        <v>6.57</v>
      </c>
      <c r="BD372" s="3" t="s">
        <v>3</v>
      </c>
      <c r="BE372" s="3" t="s">
        <v>3</v>
      </c>
      <c r="BF372" s="3" t="s">
        <v>3</v>
      </c>
      <c r="BG372" s="3" t="s">
        <v>3</v>
      </c>
      <c r="BH372" s="3">
        <v>3</v>
      </c>
      <c r="BI372" s="3">
        <v>1</v>
      </c>
      <c r="BJ372" s="3" t="s">
        <v>594</v>
      </c>
      <c r="BM372" s="3">
        <v>29</v>
      </c>
      <c r="BN372" s="3">
        <v>0</v>
      </c>
      <c r="BO372" s="3" t="s">
        <v>593</v>
      </c>
      <c r="BP372" s="3">
        <v>1</v>
      </c>
      <c r="BQ372" s="3">
        <v>30</v>
      </c>
      <c r="BR372" s="3">
        <v>0</v>
      </c>
      <c r="BS372" s="3">
        <v>1</v>
      </c>
      <c r="BT372" s="3">
        <v>1</v>
      </c>
      <c r="BU372" s="3">
        <v>1</v>
      </c>
      <c r="BV372" s="3">
        <v>1</v>
      </c>
      <c r="BW372" s="3">
        <v>1</v>
      </c>
      <c r="BX372" s="3">
        <v>1</v>
      </c>
      <c r="BY372" s="3" t="s">
        <v>3</v>
      </c>
      <c r="BZ372" s="3">
        <v>87</v>
      </c>
      <c r="CA372" s="3">
        <v>47</v>
      </c>
      <c r="CB372" s="3" t="s">
        <v>3</v>
      </c>
      <c r="CE372" s="3">
        <v>1566</v>
      </c>
      <c r="CF372" s="3">
        <v>0</v>
      </c>
      <c r="CG372" s="3">
        <v>0</v>
      </c>
      <c r="CM372" s="3">
        <v>0</v>
      </c>
      <c r="CN372" s="3" t="s">
        <v>966</v>
      </c>
      <c r="CO372" s="3">
        <v>0</v>
      </c>
      <c r="CP372" s="3">
        <f t="shared" si="386"/>
        <v>37372.720000000001</v>
      </c>
      <c r="CQ372" s="3">
        <f t="shared" si="387"/>
        <v>203.41</v>
      </c>
      <c r="CR372" s="3">
        <f t="shared" si="372"/>
        <v>0</v>
      </c>
      <c r="CS372" s="3">
        <f t="shared" si="373"/>
        <v>0</v>
      </c>
      <c r="CT372" s="3">
        <f t="shared" si="388"/>
        <v>0</v>
      </c>
      <c r="CU372" s="3">
        <f t="shared" si="389"/>
        <v>0</v>
      </c>
      <c r="CV372" s="3">
        <f t="shared" si="390"/>
        <v>0</v>
      </c>
      <c r="CW372" s="3">
        <f t="shared" si="391"/>
        <v>0</v>
      </c>
      <c r="CX372" s="3">
        <f t="shared" si="392"/>
        <v>0</v>
      </c>
      <c r="CY372" s="3">
        <f t="shared" si="374"/>
        <v>0</v>
      </c>
      <c r="CZ372" s="3">
        <f t="shared" si="375"/>
        <v>0</v>
      </c>
      <c r="DC372" s="3" t="s">
        <v>3</v>
      </c>
      <c r="DD372" s="3" t="s">
        <v>3</v>
      </c>
      <c r="DE372" s="3" t="s">
        <v>3</v>
      </c>
      <c r="DF372" s="3" t="s">
        <v>3</v>
      </c>
      <c r="DG372" s="3" t="s">
        <v>3</v>
      </c>
      <c r="DH372" s="3" t="s">
        <v>3</v>
      </c>
      <c r="DI372" s="3" t="s">
        <v>3</v>
      </c>
      <c r="DJ372" s="3" t="s">
        <v>3</v>
      </c>
      <c r="DK372" s="3" t="s">
        <v>3</v>
      </c>
      <c r="DL372" s="3" t="s">
        <v>3</v>
      </c>
      <c r="DM372" s="3" t="s">
        <v>3</v>
      </c>
      <c r="DN372" s="3">
        <v>0</v>
      </c>
      <c r="DO372" s="3">
        <v>0</v>
      </c>
      <c r="DP372" s="3">
        <v>1</v>
      </c>
      <c r="DQ372" s="3">
        <v>1</v>
      </c>
      <c r="DU372" s="3">
        <v>1003</v>
      </c>
      <c r="DV372" s="3" t="s">
        <v>454</v>
      </c>
      <c r="DW372" s="3" t="s">
        <v>454</v>
      </c>
      <c r="DX372" s="3">
        <v>1</v>
      </c>
      <c r="DZ372" s="3" t="s">
        <v>3</v>
      </c>
      <c r="EA372" s="3" t="s">
        <v>3</v>
      </c>
      <c r="EB372" s="3" t="s">
        <v>3</v>
      </c>
      <c r="EC372" s="3" t="s">
        <v>3</v>
      </c>
      <c r="EE372" s="3">
        <v>85635401</v>
      </c>
      <c r="EF372" s="3">
        <v>30</v>
      </c>
      <c r="EG372" s="3" t="s">
        <v>28</v>
      </c>
      <c r="EH372" s="3">
        <v>0</v>
      </c>
      <c r="EI372" s="3" t="s">
        <v>3</v>
      </c>
      <c r="EJ372" s="3">
        <v>1</v>
      </c>
      <c r="EK372" s="3">
        <v>29</v>
      </c>
      <c r="EL372" s="3" t="s">
        <v>568</v>
      </c>
      <c r="EM372" s="3" t="s">
        <v>569</v>
      </c>
      <c r="EO372" s="3" t="s">
        <v>368</v>
      </c>
      <c r="EQ372" s="3">
        <v>0</v>
      </c>
      <c r="ER372" s="3">
        <v>30.38</v>
      </c>
      <c r="ES372" s="3">
        <v>30.38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FQ372" s="3">
        <v>0</v>
      </c>
      <c r="FR372" s="3">
        <v>0</v>
      </c>
      <c r="FS372" s="3">
        <v>0</v>
      </c>
      <c r="FX372" s="3">
        <v>87</v>
      </c>
      <c r="FY372" s="3">
        <v>47</v>
      </c>
      <c r="GA372" s="3" t="s">
        <v>3</v>
      </c>
      <c r="GD372" s="3">
        <v>1</v>
      </c>
      <c r="GF372" s="3">
        <v>-1997428832</v>
      </c>
      <c r="GG372" s="3">
        <v>2</v>
      </c>
      <c r="GH372" s="3">
        <v>1</v>
      </c>
      <c r="GI372" s="3">
        <v>2</v>
      </c>
      <c r="GJ372" s="3">
        <v>0</v>
      </c>
      <c r="GK372" s="3">
        <v>0</v>
      </c>
      <c r="GL372" s="3">
        <f t="shared" si="393"/>
        <v>0</v>
      </c>
      <c r="GM372" s="3">
        <f t="shared" si="394"/>
        <v>37372.720000000001</v>
      </c>
      <c r="GN372" s="3">
        <f t="shared" si="395"/>
        <v>37372.720000000001</v>
      </c>
      <c r="GO372" s="3">
        <f t="shared" si="396"/>
        <v>0</v>
      </c>
      <c r="GP372" s="3">
        <f t="shared" si="397"/>
        <v>0</v>
      </c>
      <c r="GR372" s="3">
        <v>0</v>
      </c>
      <c r="GS372" s="3">
        <v>3</v>
      </c>
      <c r="GT372" s="3">
        <v>0</v>
      </c>
      <c r="GU372" s="3" t="s">
        <v>3</v>
      </c>
      <c r="GV372" s="3">
        <f t="shared" si="398"/>
        <v>0</v>
      </c>
      <c r="GW372" s="3">
        <v>1</v>
      </c>
      <c r="GX372" s="3">
        <f t="shared" si="399"/>
        <v>0</v>
      </c>
      <c r="HA372" s="3">
        <v>0</v>
      </c>
      <c r="HB372" s="3">
        <v>0</v>
      </c>
      <c r="HC372" s="3">
        <f t="shared" si="400"/>
        <v>0</v>
      </c>
      <c r="HE372" s="3" t="s">
        <v>3</v>
      </c>
      <c r="HF372" s="3" t="s">
        <v>3</v>
      </c>
      <c r="HM372" s="3" t="s">
        <v>360</v>
      </c>
      <c r="HN372" s="3" t="s">
        <v>3</v>
      </c>
      <c r="HO372" s="3" t="s">
        <v>3</v>
      </c>
      <c r="HP372" s="3" t="s">
        <v>3</v>
      </c>
      <c r="HQ372" s="3" t="s">
        <v>3</v>
      </c>
      <c r="HS372" s="3">
        <v>0</v>
      </c>
      <c r="IK372" s="3">
        <v>0</v>
      </c>
    </row>
    <row r="373" spans="1:255" x14ac:dyDescent="0.25">
      <c r="A373" s="2">
        <v>18</v>
      </c>
      <c r="B373" s="2">
        <v>1</v>
      </c>
      <c r="C373" s="2">
        <v>724</v>
      </c>
      <c r="D373" s="2"/>
      <c r="E373" s="2" t="s">
        <v>595</v>
      </c>
      <c r="F373" s="2" t="s">
        <v>596</v>
      </c>
      <c r="G373" s="2" t="s">
        <v>974</v>
      </c>
      <c r="H373" s="2" t="s">
        <v>454</v>
      </c>
      <c r="I373" s="2">
        <f>I355*J373</f>
        <v>10.5</v>
      </c>
      <c r="J373" s="2">
        <v>2.7799841143764895E-2</v>
      </c>
      <c r="K373" s="2">
        <v>2.7799839999999999E-2</v>
      </c>
      <c r="L373" s="2"/>
      <c r="M373" s="2"/>
      <c r="N373" s="2"/>
      <c r="O373" s="2">
        <f t="shared" si="376"/>
        <v>773.04</v>
      </c>
      <c r="P373" s="2">
        <f t="shared" si="377"/>
        <v>773.04</v>
      </c>
      <c r="Q373" s="2">
        <f t="shared" si="362"/>
        <v>0</v>
      </c>
      <c r="R373" s="2">
        <f t="shared" si="363"/>
        <v>0</v>
      </c>
      <c r="S373" s="2">
        <f t="shared" si="378"/>
        <v>0</v>
      </c>
      <c r="T373" s="2">
        <f t="shared" si="379"/>
        <v>0</v>
      </c>
      <c r="U373" s="2">
        <f t="shared" si="380"/>
        <v>0</v>
      </c>
      <c r="V373" s="2">
        <f t="shared" si="381"/>
        <v>0</v>
      </c>
      <c r="W373" s="2">
        <f t="shared" si="382"/>
        <v>0</v>
      </c>
      <c r="X373" s="2">
        <f t="shared" si="364"/>
        <v>0</v>
      </c>
      <c r="Y373" s="2">
        <f t="shared" si="365"/>
        <v>0</v>
      </c>
      <c r="Z373" s="2"/>
      <c r="AA373" s="2">
        <v>86551701</v>
      </c>
      <c r="AB373" s="2">
        <f t="shared" si="383"/>
        <v>72.25</v>
      </c>
      <c r="AC373" s="2">
        <f t="shared" si="366"/>
        <v>72.25</v>
      </c>
      <c r="AD373" s="2">
        <f t="shared" si="367"/>
        <v>0</v>
      </c>
      <c r="AE373" s="2">
        <f t="shared" si="368"/>
        <v>0</v>
      </c>
      <c r="AF373" s="2">
        <f t="shared" si="369"/>
        <v>0</v>
      </c>
      <c r="AG373" s="2">
        <f t="shared" si="384"/>
        <v>0</v>
      </c>
      <c r="AH373" s="2">
        <f t="shared" si="370"/>
        <v>0</v>
      </c>
      <c r="AI373" s="2">
        <f t="shared" si="371"/>
        <v>0</v>
      </c>
      <c r="AJ373" s="2">
        <f t="shared" si="385"/>
        <v>0</v>
      </c>
      <c r="AK373" s="2">
        <v>72.25</v>
      </c>
      <c r="AL373" s="2">
        <v>72.25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87</v>
      </c>
      <c r="AU373" s="2">
        <v>47</v>
      </c>
      <c r="AV373" s="2">
        <v>1</v>
      </c>
      <c r="AW373" s="2">
        <v>1.0189999999999999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3</v>
      </c>
      <c r="BI373" s="2">
        <v>1</v>
      </c>
      <c r="BJ373" s="2" t="s">
        <v>597</v>
      </c>
      <c r="BK373" s="2"/>
      <c r="BL373" s="2"/>
      <c r="BM373" s="2">
        <v>29</v>
      </c>
      <c r="BN373" s="2">
        <v>0</v>
      </c>
      <c r="BO373" s="2" t="s">
        <v>3</v>
      </c>
      <c r="BP373" s="2">
        <v>0</v>
      </c>
      <c r="BQ373" s="2">
        <v>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87</v>
      </c>
      <c r="CA373" s="2">
        <v>47</v>
      </c>
      <c r="CB373" s="2" t="s">
        <v>3</v>
      </c>
      <c r="CC373" s="2"/>
      <c r="CD373" s="2"/>
      <c r="CE373" s="2">
        <v>1566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966</v>
      </c>
      <c r="CO373" s="2">
        <v>0</v>
      </c>
      <c r="CP373" s="2">
        <f t="shared" si="386"/>
        <v>773.04</v>
      </c>
      <c r="CQ373" s="2">
        <f t="shared" si="387"/>
        <v>73.62</v>
      </c>
      <c r="CR373" s="2">
        <f t="shared" si="372"/>
        <v>0</v>
      </c>
      <c r="CS373" s="2">
        <f t="shared" si="373"/>
        <v>0</v>
      </c>
      <c r="CT373" s="2">
        <f t="shared" si="388"/>
        <v>0</v>
      </c>
      <c r="CU373" s="2">
        <f t="shared" si="389"/>
        <v>0</v>
      </c>
      <c r="CV373" s="2">
        <f t="shared" si="390"/>
        <v>0</v>
      </c>
      <c r="CW373" s="2">
        <f t="shared" si="391"/>
        <v>0</v>
      </c>
      <c r="CX373" s="2">
        <f t="shared" si="392"/>
        <v>0</v>
      </c>
      <c r="CY373" s="2">
        <f t="shared" si="374"/>
        <v>0</v>
      </c>
      <c r="CZ373" s="2">
        <f t="shared" si="375"/>
        <v>0</v>
      </c>
      <c r="DA373" s="2"/>
      <c r="DB373" s="2"/>
      <c r="DC373" s="2" t="s">
        <v>3</v>
      </c>
      <c r="DD373" s="2" t="s">
        <v>3</v>
      </c>
      <c r="DE373" s="2" t="s">
        <v>3</v>
      </c>
      <c r="DF373" s="2" t="s">
        <v>3</v>
      </c>
      <c r="DG373" s="2" t="s">
        <v>3</v>
      </c>
      <c r="DH373" s="2" t="s">
        <v>3</v>
      </c>
      <c r="DI373" s="2" t="s">
        <v>3</v>
      </c>
      <c r="DJ373" s="2" t="s">
        <v>3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1003</v>
      </c>
      <c r="DV373" s="2" t="s">
        <v>454</v>
      </c>
      <c r="DW373" s="2" t="s">
        <v>454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85635401</v>
      </c>
      <c r="EF373" s="2">
        <v>30</v>
      </c>
      <c r="EG373" s="2" t="s">
        <v>28</v>
      </c>
      <c r="EH373" s="2">
        <v>0</v>
      </c>
      <c r="EI373" s="2" t="s">
        <v>3</v>
      </c>
      <c r="EJ373" s="2">
        <v>1</v>
      </c>
      <c r="EK373" s="2">
        <v>29</v>
      </c>
      <c r="EL373" s="2" t="s">
        <v>568</v>
      </c>
      <c r="EM373" s="2" t="s">
        <v>569</v>
      </c>
      <c r="EN373" s="2"/>
      <c r="EO373" s="2" t="s">
        <v>368</v>
      </c>
      <c r="EP373" s="2"/>
      <c r="EQ373" s="2">
        <v>0</v>
      </c>
      <c r="ER373" s="2">
        <v>72.25</v>
      </c>
      <c r="ES373" s="2">
        <v>72.25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87</v>
      </c>
      <c r="FY373" s="2">
        <v>47</v>
      </c>
      <c r="FZ373" s="2"/>
      <c r="GA373" s="2" t="s">
        <v>3</v>
      </c>
      <c r="GB373" s="2"/>
      <c r="GC373" s="2"/>
      <c r="GD373" s="2">
        <v>1</v>
      </c>
      <c r="GE373" s="2"/>
      <c r="GF373" s="2">
        <v>-1892572576</v>
      </c>
      <c r="GG373" s="2">
        <v>2</v>
      </c>
      <c r="GH373" s="2">
        <v>1</v>
      </c>
      <c r="GI373" s="2">
        <v>-2</v>
      </c>
      <c r="GJ373" s="2">
        <v>0</v>
      </c>
      <c r="GK373" s="2">
        <v>0</v>
      </c>
      <c r="GL373" s="2">
        <f t="shared" si="393"/>
        <v>0</v>
      </c>
      <c r="GM373" s="2">
        <f t="shared" si="394"/>
        <v>773.04</v>
      </c>
      <c r="GN373" s="2">
        <f t="shared" si="395"/>
        <v>773.04</v>
      </c>
      <c r="GO373" s="2">
        <f t="shared" si="396"/>
        <v>0</v>
      </c>
      <c r="GP373" s="2">
        <f t="shared" si="397"/>
        <v>0</v>
      </c>
      <c r="GQ373" s="2"/>
      <c r="GR373" s="2">
        <v>0</v>
      </c>
      <c r="GS373" s="2">
        <v>3</v>
      </c>
      <c r="GT373" s="2">
        <v>0</v>
      </c>
      <c r="GU373" s="2" t="s">
        <v>3</v>
      </c>
      <c r="GV373" s="2">
        <f t="shared" si="398"/>
        <v>0</v>
      </c>
      <c r="GW373" s="2">
        <v>1</v>
      </c>
      <c r="GX373" s="2">
        <f t="shared" si="399"/>
        <v>0</v>
      </c>
      <c r="GY373" s="2"/>
      <c r="GZ373" s="2"/>
      <c r="HA373" s="2">
        <v>0</v>
      </c>
      <c r="HB373" s="2">
        <v>0</v>
      </c>
      <c r="HC373" s="2">
        <f t="shared" si="400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360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5">
      <c r="A374" s="3">
        <v>18</v>
      </c>
      <c r="B374" s="3">
        <v>1</v>
      </c>
      <c r="C374" s="3">
        <v>737</v>
      </c>
      <c r="E374" s="3" t="s">
        <v>595</v>
      </c>
      <c r="F374" s="3" t="s">
        <v>596</v>
      </c>
      <c r="G374" s="3" t="s">
        <v>974</v>
      </c>
      <c r="H374" s="3" t="s">
        <v>454</v>
      </c>
      <c r="I374" s="3">
        <f>I356*J374</f>
        <v>10.5</v>
      </c>
      <c r="J374" s="3">
        <v>2.7799841143764895E-2</v>
      </c>
      <c r="K374" s="3">
        <v>2.7799839999999999E-2</v>
      </c>
      <c r="O374" s="3">
        <f t="shared" si="376"/>
        <v>4352.22</v>
      </c>
      <c r="P374" s="3">
        <f t="shared" si="377"/>
        <v>4352.22</v>
      </c>
      <c r="Q374" s="3">
        <f t="shared" si="362"/>
        <v>0</v>
      </c>
      <c r="R374" s="3">
        <f t="shared" si="363"/>
        <v>0</v>
      </c>
      <c r="S374" s="3">
        <f t="shared" si="378"/>
        <v>0</v>
      </c>
      <c r="T374" s="3">
        <f t="shared" si="379"/>
        <v>0</v>
      </c>
      <c r="U374" s="3">
        <f t="shared" si="380"/>
        <v>0</v>
      </c>
      <c r="V374" s="3">
        <f t="shared" si="381"/>
        <v>0</v>
      </c>
      <c r="W374" s="3">
        <f t="shared" si="382"/>
        <v>0</v>
      </c>
      <c r="X374" s="3">
        <f t="shared" si="364"/>
        <v>0</v>
      </c>
      <c r="Y374" s="3">
        <f t="shared" si="365"/>
        <v>0</v>
      </c>
      <c r="AA374" s="3">
        <v>86551703</v>
      </c>
      <c r="AB374" s="3">
        <f t="shared" si="383"/>
        <v>72.25</v>
      </c>
      <c r="AC374" s="3">
        <f t="shared" si="366"/>
        <v>72.25</v>
      </c>
      <c r="AD374" s="3">
        <f t="shared" si="367"/>
        <v>0</v>
      </c>
      <c r="AE374" s="3">
        <f t="shared" si="368"/>
        <v>0</v>
      </c>
      <c r="AF374" s="3">
        <f t="shared" si="369"/>
        <v>0</v>
      </c>
      <c r="AG374" s="3">
        <f t="shared" si="384"/>
        <v>0</v>
      </c>
      <c r="AH374" s="3">
        <f t="shared" si="370"/>
        <v>0</v>
      </c>
      <c r="AI374" s="3">
        <f t="shared" si="371"/>
        <v>0</v>
      </c>
      <c r="AJ374" s="3">
        <f t="shared" si="385"/>
        <v>0</v>
      </c>
      <c r="AK374" s="3">
        <v>72.25</v>
      </c>
      <c r="AL374" s="3">
        <v>72.25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87</v>
      </c>
      <c r="AU374" s="3">
        <v>47</v>
      </c>
      <c r="AV374" s="3">
        <v>1</v>
      </c>
      <c r="AW374" s="3">
        <v>1.0189999999999999</v>
      </c>
      <c r="AZ374" s="3">
        <v>1</v>
      </c>
      <c r="BA374" s="3">
        <v>1</v>
      </c>
      <c r="BB374" s="3">
        <v>1</v>
      </c>
      <c r="BC374" s="3">
        <v>5.63</v>
      </c>
      <c r="BD374" s="3" t="s">
        <v>3</v>
      </c>
      <c r="BE374" s="3" t="s">
        <v>3</v>
      </c>
      <c r="BF374" s="3" t="s">
        <v>3</v>
      </c>
      <c r="BG374" s="3" t="s">
        <v>3</v>
      </c>
      <c r="BH374" s="3">
        <v>3</v>
      </c>
      <c r="BI374" s="3">
        <v>1</v>
      </c>
      <c r="BJ374" s="3" t="s">
        <v>597</v>
      </c>
      <c r="BM374" s="3">
        <v>29</v>
      </c>
      <c r="BN374" s="3">
        <v>0</v>
      </c>
      <c r="BO374" s="3" t="s">
        <v>596</v>
      </c>
      <c r="BP374" s="3">
        <v>1</v>
      </c>
      <c r="BQ374" s="3">
        <v>30</v>
      </c>
      <c r="BR374" s="3">
        <v>0</v>
      </c>
      <c r="BS374" s="3">
        <v>1</v>
      </c>
      <c r="BT374" s="3">
        <v>1</v>
      </c>
      <c r="BU374" s="3">
        <v>1</v>
      </c>
      <c r="BV374" s="3">
        <v>1</v>
      </c>
      <c r="BW374" s="3">
        <v>1</v>
      </c>
      <c r="BX374" s="3">
        <v>1</v>
      </c>
      <c r="BY374" s="3" t="s">
        <v>3</v>
      </c>
      <c r="BZ374" s="3">
        <v>87</v>
      </c>
      <c r="CA374" s="3">
        <v>47</v>
      </c>
      <c r="CB374" s="3" t="s">
        <v>3</v>
      </c>
      <c r="CE374" s="3">
        <v>1566</v>
      </c>
      <c r="CF374" s="3">
        <v>0</v>
      </c>
      <c r="CG374" s="3">
        <v>0</v>
      </c>
      <c r="CM374" s="3">
        <v>0</v>
      </c>
      <c r="CN374" s="3" t="s">
        <v>966</v>
      </c>
      <c r="CO374" s="3">
        <v>0</v>
      </c>
      <c r="CP374" s="3">
        <f t="shared" si="386"/>
        <v>4352.22</v>
      </c>
      <c r="CQ374" s="3">
        <f t="shared" si="387"/>
        <v>414.48</v>
      </c>
      <c r="CR374" s="3">
        <f t="shared" si="372"/>
        <v>0</v>
      </c>
      <c r="CS374" s="3">
        <f t="shared" si="373"/>
        <v>0</v>
      </c>
      <c r="CT374" s="3">
        <f t="shared" si="388"/>
        <v>0</v>
      </c>
      <c r="CU374" s="3">
        <f t="shared" si="389"/>
        <v>0</v>
      </c>
      <c r="CV374" s="3">
        <f t="shared" si="390"/>
        <v>0</v>
      </c>
      <c r="CW374" s="3">
        <f t="shared" si="391"/>
        <v>0</v>
      </c>
      <c r="CX374" s="3">
        <f t="shared" si="392"/>
        <v>0</v>
      </c>
      <c r="CY374" s="3">
        <f t="shared" si="374"/>
        <v>0</v>
      </c>
      <c r="CZ374" s="3">
        <f t="shared" si="375"/>
        <v>0</v>
      </c>
      <c r="DC374" s="3" t="s">
        <v>3</v>
      </c>
      <c r="DD374" s="3" t="s">
        <v>3</v>
      </c>
      <c r="DE374" s="3" t="s">
        <v>3</v>
      </c>
      <c r="DF374" s="3" t="s">
        <v>3</v>
      </c>
      <c r="DG374" s="3" t="s">
        <v>3</v>
      </c>
      <c r="DH374" s="3" t="s">
        <v>3</v>
      </c>
      <c r="DI374" s="3" t="s">
        <v>3</v>
      </c>
      <c r="DJ374" s="3" t="s">
        <v>3</v>
      </c>
      <c r="DK374" s="3" t="s">
        <v>3</v>
      </c>
      <c r="DL374" s="3" t="s">
        <v>3</v>
      </c>
      <c r="DM374" s="3" t="s">
        <v>3</v>
      </c>
      <c r="DN374" s="3">
        <v>0</v>
      </c>
      <c r="DO374" s="3">
        <v>0</v>
      </c>
      <c r="DP374" s="3">
        <v>1</v>
      </c>
      <c r="DQ374" s="3">
        <v>1</v>
      </c>
      <c r="DU374" s="3">
        <v>1003</v>
      </c>
      <c r="DV374" s="3" t="s">
        <v>454</v>
      </c>
      <c r="DW374" s="3" t="s">
        <v>454</v>
      </c>
      <c r="DX374" s="3">
        <v>1</v>
      </c>
      <c r="DZ374" s="3" t="s">
        <v>3</v>
      </c>
      <c r="EA374" s="3" t="s">
        <v>3</v>
      </c>
      <c r="EB374" s="3" t="s">
        <v>3</v>
      </c>
      <c r="EC374" s="3" t="s">
        <v>3</v>
      </c>
      <c r="EE374" s="3">
        <v>85635401</v>
      </c>
      <c r="EF374" s="3">
        <v>30</v>
      </c>
      <c r="EG374" s="3" t="s">
        <v>28</v>
      </c>
      <c r="EH374" s="3">
        <v>0</v>
      </c>
      <c r="EI374" s="3" t="s">
        <v>3</v>
      </c>
      <c r="EJ374" s="3">
        <v>1</v>
      </c>
      <c r="EK374" s="3">
        <v>29</v>
      </c>
      <c r="EL374" s="3" t="s">
        <v>568</v>
      </c>
      <c r="EM374" s="3" t="s">
        <v>569</v>
      </c>
      <c r="EO374" s="3" t="s">
        <v>368</v>
      </c>
      <c r="EQ374" s="3">
        <v>0</v>
      </c>
      <c r="ER374" s="3">
        <v>72.25</v>
      </c>
      <c r="ES374" s="3">
        <v>72.25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FQ374" s="3">
        <v>0</v>
      </c>
      <c r="FR374" s="3">
        <v>0</v>
      </c>
      <c r="FS374" s="3">
        <v>0</v>
      </c>
      <c r="FX374" s="3">
        <v>87</v>
      </c>
      <c r="FY374" s="3">
        <v>47</v>
      </c>
      <c r="GA374" s="3" t="s">
        <v>3</v>
      </c>
      <c r="GD374" s="3">
        <v>1</v>
      </c>
      <c r="GF374" s="3">
        <v>-1892572576</v>
      </c>
      <c r="GG374" s="3">
        <v>2</v>
      </c>
      <c r="GH374" s="3">
        <v>1</v>
      </c>
      <c r="GI374" s="3">
        <v>2</v>
      </c>
      <c r="GJ374" s="3">
        <v>0</v>
      </c>
      <c r="GK374" s="3">
        <v>0</v>
      </c>
      <c r="GL374" s="3">
        <f t="shared" si="393"/>
        <v>0</v>
      </c>
      <c r="GM374" s="3">
        <f t="shared" si="394"/>
        <v>4352.22</v>
      </c>
      <c r="GN374" s="3">
        <f t="shared" si="395"/>
        <v>4352.22</v>
      </c>
      <c r="GO374" s="3">
        <f t="shared" si="396"/>
        <v>0</v>
      </c>
      <c r="GP374" s="3">
        <f t="shared" si="397"/>
        <v>0</v>
      </c>
      <c r="GR374" s="3">
        <v>0</v>
      </c>
      <c r="GS374" s="3">
        <v>3</v>
      </c>
      <c r="GT374" s="3">
        <v>0</v>
      </c>
      <c r="GU374" s="3" t="s">
        <v>3</v>
      </c>
      <c r="GV374" s="3">
        <f t="shared" si="398"/>
        <v>0</v>
      </c>
      <c r="GW374" s="3">
        <v>1</v>
      </c>
      <c r="GX374" s="3">
        <f t="shared" si="399"/>
        <v>0</v>
      </c>
      <c r="HA374" s="3">
        <v>0</v>
      </c>
      <c r="HB374" s="3">
        <v>0</v>
      </c>
      <c r="HC374" s="3">
        <f t="shared" si="400"/>
        <v>0</v>
      </c>
      <c r="HE374" s="3" t="s">
        <v>3</v>
      </c>
      <c r="HF374" s="3" t="s">
        <v>3</v>
      </c>
      <c r="HM374" s="3" t="s">
        <v>360</v>
      </c>
      <c r="HN374" s="3" t="s">
        <v>3</v>
      </c>
      <c r="HO374" s="3" t="s">
        <v>3</v>
      </c>
      <c r="HP374" s="3" t="s">
        <v>3</v>
      </c>
      <c r="HQ374" s="3" t="s">
        <v>3</v>
      </c>
      <c r="HS374" s="3">
        <v>0</v>
      </c>
      <c r="IK374" s="3">
        <v>0</v>
      </c>
    </row>
    <row r="375" spans="1:255" x14ac:dyDescent="0.25">
      <c r="A375" s="2">
        <v>17</v>
      </c>
      <c r="B375" s="2">
        <v>1</v>
      </c>
      <c r="C375" s="2"/>
      <c r="D375" s="2"/>
      <c r="E375" s="2" t="s">
        <v>598</v>
      </c>
      <c r="F375" s="2" t="s">
        <v>599</v>
      </c>
      <c r="G375" s="2" t="s">
        <v>600</v>
      </c>
      <c r="H375" s="2" t="s">
        <v>601</v>
      </c>
      <c r="I375" s="2">
        <f>ROUND(1*I355*10/500,9)</f>
        <v>7.5540000000000003</v>
      </c>
      <c r="J375" s="2">
        <v>0</v>
      </c>
      <c r="K375" s="2">
        <f>ROUND(1*I355*10/500,9)</f>
        <v>7.5540000000000003</v>
      </c>
      <c r="L375" s="2"/>
      <c r="M375" s="2"/>
      <c r="N375" s="2"/>
      <c r="O375" s="2">
        <f t="shared" si="376"/>
        <v>858.36</v>
      </c>
      <c r="P375" s="2">
        <f t="shared" si="377"/>
        <v>858.36</v>
      </c>
      <c r="Q375" s="2">
        <f t="shared" si="362"/>
        <v>0</v>
      </c>
      <c r="R375" s="2">
        <f t="shared" si="363"/>
        <v>0</v>
      </c>
      <c r="S375" s="2">
        <f t="shared" si="378"/>
        <v>0</v>
      </c>
      <c r="T375" s="2">
        <f t="shared" si="379"/>
        <v>0</v>
      </c>
      <c r="U375" s="2">
        <f t="shared" si="380"/>
        <v>0</v>
      </c>
      <c r="V375" s="2">
        <f t="shared" si="381"/>
        <v>0</v>
      </c>
      <c r="W375" s="2">
        <f t="shared" si="382"/>
        <v>0</v>
      </c>
      <c r="X375" s="2">
        <f t="shared" si="364"/>
        <v>0</v>
      </c>
      <c r="Y375" s="2">
        <f t="shared" si="365"/>
        <v>0</v>
      </c>
      <c r="Z375" s="2"/>
      <c r="AA375" s="2">
        <v>86551701</v>
      </c>
      <c r="AB375" s="2">
        <f t="shared" si="383"/>
        <v>113.63</v>
      </c>
      <c r="AC375" s="2">
        <f t="shared" si="366"/>
        <v>113.63</v>
      </c>
      <c r="AD375" s="2">
        <f t="shared" si="367"/>
        <v>0</v>
      </c>
      <c r="AE375" s="2">
        <f t="shared" si="368"/>
        <v>0</v>
      </c>
      <c r="AF375" s="2">
        <f t="shared" si="369"/>
        <v>0</v>
      </c>
      <c r="AG375" s="2">
        <f t="shared" si="384"/>
        <v>0</v>
      </c>
      <c r="AH375" s="2">
        <f t="shared" si="370"/>
        <v>0</v>
      </c>
      <c r="AI375" s="2">
        <f t="shared" si="371"/>
        <v>0</v>
      </c>
      <c r="AJ375" s="2">
        <f t="shared" si="385"/>
        <v>0</v>
      </c>
      <c r="AK375" s="2">
        <v>113.63</v>
      </c>
      <c r="AL375" s="2">
        <v>113.63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1</v>
      </c>
      <c r="AW375" s="2">
        <v>1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3</v>
      </c>
      <c r="BI375" s="2">
        <v>1</v>
      </c>
      <c r="BJ375" s="2" t="s">
        <v>602</v>
      </c>
      <c r="BK375" s="2"/>
      <c r="BL375" s="2"/>
      <c r="BM375" s="2">
        <v>1617</v>
      </c>
      <c r="BN375" s="2">
        <v>0</v>
      </c>
      <c r="BO375" s="2" t="s">
        <v>3</v>
      </c>
      <c r="BP375" s="2">
        <v>0</v>
      </c>
      <c r="BQ375" s="2">
        <v>200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0</v>
      </c>
      <c r="CA375" s="2">
        <v>0</v>
      </c>
      <c r="CB375" s="2" t="s">
        <v>3</v>
      </c>
      <c r="CC375" s="2"/>
      <c r="CD375" s="2"/>
      <c r="CE375" s="2">
        <v>1566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3</v>
      </c>
      <c r="CO375" s="2">
        <v>0</v>
      </c>
      <c r="CP375" s="2">
        <f t="shared" si="386"/>
        <v>858.36</v>
      </c>
      <c r="CQ375" s="2">
        <f t="shared" si="387"/>
        <v>113.63</v>
      </c>
      <c r="CR375" s="2">
        <f t="shared" si="372"/>
        <v>0</v>
      </c>
      <c r="CS375" s="2">
        <f t="shared" si="373"/>
        <v>0</v>
      </c>
      <c r="CT375" s="2">
        <f t="shared" si="388"/>
        <v>0</v>
      </c>
      <c r="CU375" s="2">
        <f t="shared" si="389"/>
        <v>0</v>
      </c>
      <c r="CV375" s="2">
        <f t="shared" si="390"/>
        <v>0</v>
      </c>
      <c r="CW375" s="2">
        <f t="shared" si="391"/>
        <v>0</v>
      </c>
      <c r="CX375" s="2">
        <f t="shared" si="392"/>
        <v>0</v>
      </c>
      <c r="CY375" s="2">
        <f t="shared" si="374"/>
        <v>0</v>
      </c>
      <c r="CZ375" s="2">
        <f t="shared" si="375"/>
        <v>0</v>
      </c>
      <c r="DA375" s="2"/>
      <c r="DB375" s="2"/>
      <c r="DC375" s="2" t="s">
        <v>3</v>
      </c>
      <c r="DD375" s="2" t="s">
        <v>3</v>
      </c>
      <c r="DE375" s="2" t="s">
        <v>3</v>
      </c>
      <c r="DF375" s="2" t="s">
        <v>3</v>
      </c>
      <c r="DG375" s="2" t="s">
        <v>3</v>
      </c>
      <c r="DH375" s="2" t="s">
        <v>3</v>
      </c>
      <c r="DI375" s="2" t="s">
        <v>3</v>
      </c>
      <c r="DJ375" s="2" t="s">
        <v>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1002</v>
      </c>
      <c r="DV375" s="2" t="s">
        <v>601</v>
      </c>
      <c r="DW375" s="2" t="s">
        <v>601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85635469</v>
      </c>
      <c r="EF375" s="2">
        <v>200</v>
      </c>
      <c r="EG375" s="2" t="s">
        <v>336</v>
      </c>
      <c r="EH375" s="2">
        <v>0</v>
      </c>
      <c r="EI375" s="2" t="s">
        <v>3</v>
      </c>
      <c r="EJ375" s="2">
        <v>1</v>
      </c>
      <c r="EK375" s="2">
        <v>1617</v>
      </c>
      <c r="EL375" s="2" t="s">
        <v>337</v>
      </c>
      <c r="EM375" s="2" t="s">
        <v>338</v>
      </c>
      <c r="EN375" s="2"/>
      <c r="EO375" s="2" t="s">
        <v>3</v>
      </c>
      <c r="EP375" s="2"/>
      <c r="EQ375" s="2">
        <v>0</v>
      </c>
      <c r="ER375" s="2">
        <v>113.63</v>
      </c>
      <c r="ES375" s="2">
        <v>113.63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0</v>
      </c>
      <c r="FY375" s="2">
        <v>0</v>
      </c>
      <c r="FZ375" s="2"/>
      <c r="GA375" s="2" t="s">
        <v>3</v>
      </c>
      <c r="GB375" s="2"/>
      <c r="GC375" s="2"/>
      <c r="GD375" s="2">
        <v>1</v>
      </c>
      <c r="GE375" s="2"/>
      <c r="GF375" s="2">
        <v>821607356</v>
      </c>
      <c r="GG375" s="2">
        <v>2</v>
      </c>
      <c r="GH375" s="2">
        <v>1</v>
      </c>
      <c r="GI375" s="2">
        <v>-2</v>
      </c>
      <c r="GJ375" s="2">
        <v>0</v>
      </c>
      <c r="GK375" s="2">
        <v>0</v>
      </c>
      <c r="GL375" s="2">
        <f t="shared" si="393"/>
        <v>0</v>
      </c>
      <c r="GM375" s="2">
        <f t="shared" si="394"/>
        <v>858.36</v>
      </c>
      <c r="GN375" s="2">
        <f t="shared" si="395"/>
        <v>858.36</v>
      </c>
      <c r="GO375" s="2">
        <f t="shared" si="396"/>
        <v>0</v>
      </c>
      <c r="GP375" s="2">
        <f t="shared" si="397"/>
        <v>0</v>
      </c>
      <c r="GQ375" s="2"/>
      <c r="GR375" s="2">
        <v>0</v>
      </c>
      <c r="GS375" s="2">
        <v>3</v>
      </c>
      <c r="GT375" s="2">
        <v>0</v>
      </c>
      <c r="GU375" s="2" t="s">
        <v>3</v>
      </c>
      <c r="GV375" s="2">
        <f t="shared" si="398"/>
        <v>0</v>
      </c>
      <c r="GW375" s="2">
        <v>1</v>
      </c>
      <c r="GX375" s="2">
        <f t="shared" si="399"/>
        <v>0</v>
      </c>
      <c r="GY375" s="2"/>
      <c r="GZ375" s="2"/>
      <c r="HA375" s="2">
        <v>0</v>
      </c>
      <c r="HB375" s="2">
        <v>0</v>
      </c>
      <c r="HC375" s="2">
        <f t="shared" si="400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3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5">
      <c r="A376" s="3">
        <v>17</v>
      </c>
      <c r="B376" s="3">
        <v>1</v>
      </c>
      <c r="E376" s="3" t="s">
        <v>598</v>
      </c>
      <c r="F376" s="3" t="s">
        <v>599</v>
      </c>
      <c r="G376" s="3" t="s">
        <v>600</v>
      </c>
      <c r="H376" s="3" t="s">
        <v>601</v>
      </c>
      <c r="I376" s="3">
        <f>ROUND(1*I356*10/500,9)</f>
        <v>7.5540000000000003</v>
      </c>
      <c r="J376" s="3">
        <v>0</v>
      </c>
      <c r="K376" s="3">
        <f>ROUND(1*I356*10/500,9)</f>
        <v>7.5540000000000003</v>
      </c>
      <c r="O376" s="3">
        <f t="shared" si="376"/>
        <v>7613.65</v>
      </c>
      <c r="P376" s="3">
        <f t="shared" si="377"/>
        <v>7613.65</v>
      </c>
      <c r="Q376" s="3">
        <f t="shared" si="362"/>
        <v>0</v>
      </c>
      <c r="R376" s="3">
        <f t="shared" si="363"/>
        <v>0</v>
      </c>
      <c r="S376" s="3">
        <f t="shared" si="378"/>
        <v>0</v>
      </c>
      <c r="T376" s="3">
        <f t="shared" si="379"/>
        <v>0</v>
      </c>
      <c r="U376" s="3">
        <f t="shared" si="380"/>
        <v>0</v>
      </c>
      <c r="V376" s="3">
        <f t="shared" si="381"/>
        <v>0</v>
      </c>
      <c r="W376" s="3">
        <f t="shared" si="382"/>
        <v>0</v>
      </c>
      <c r="X376" s="3">
        <f t="shared" si="364"/>
        <v>0</v>
      </c>
      <c r="Y376" s="3">
        <f t="shared" si="365"/>
        <v>0</v>
      </c>
      <c r="AA376" s="3">
        <v>86551703</v>
      </c>
      <c r="AB376" s="3">
        <f t="shared" si="383"/>
        <v>113.63</v>
      </c>
      <c r="AC376" s="3">
        <f t="shared" si="366"/>
        <v>113.63</v>
      </c>
      <c r="AD376" s="3">
        <f t="shared" si="367"/>
        <v>0</v>
      </c>
      <c r="AE376" s="3">
        <f t="shared" si="368"/>
        <v>0</v>
      </c>
      <c r="AF376" s="3">
        <f t="shared" si="369"/>
        <v>0</v>
      </c>
      <c r="AG376" s="3">
        <f t="shared" si="384"/>
        <v>0</v>
      </c>
      <c r="AH376" s="3">
        <f t="shared" si="370"/>
        <v>0</v>
      </c>
      <c r="AI376" s="3">
        <f t="shared" si="371"/>
        <v>0</v>
      </c>
      <c r="AJ376" s="3">
        <f t="shared" si="385"/>
        <v>0</v>
      </c>
      <c r="AK376" s="3">
        <v>113.63</v>
      </c>
      <c r="AL376" s="3">
        <v>113.63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1</v>
      </c>
      <c r="AW376" s="3">
        <v>1</v>
      </c>
      <c r="AZ376" s="3">
        <v>1</v>
      </c>
      <c r="BA376" s="3">
        <v>1</v>
      </c>
      <c r="BB376" s="3">
        <v>1</v>
      </c>
      <c r="BC376" s="3">
        <v>8.8699999999999992</v>
      </c>
      <c r="BD376" s="3" t="s">
        <v>3</v>
      </c>
      <c r="BE376" s="3" t="s">
        <v>3</v>
      </c>
      <c r="BF376" s="3" t="s">
        <v>3</v>
      </c>
      <c r="BG376" s="3" t="s">
        <v>3</v>
      </c>
      <c r="BH376" s="3">
        <v>3</v>
      </c>
      <c r="BI376" s="3">
        <v>1</v>
      </c>
      <c r="BJ376" s="3" t="s">
        <v>602</v>
      </c>
      <c r="BM376" s="3">
        <v>1617</v>
      </c>
      <c r="BN376" s="3">
        <v>0</v>
      </c>
      <c r="BO376" s="3" t="s">
        <v>599</v>
      </c>
      <c r="BP376" s="3">
        <v>1</v>
      </c>
      <c r="BQ376" s="3">
        <v>200</v>
      </c>
      <c r="BR376" s="3">
        <v>0</v>
      </c>
      <c r="BS376" s="3">
        <v>1</v>
      </c>
      <c r="BT376" s="3">
        <v>1</v>
      </c>
      <c r="BU376" s="3">
        <v>1</v>
      </c>
      <c r="BV376" s="3">
        <v>1</v>
      </c>
      <c r="BW376" s="3">
        <v>1</v>
      </c>
      <c r="BX376" s="3">
        <v>1</v>
      </c>
      <c r="BY376" s="3" t="s">
        <v>3</v>
      </c>
      <c r="BZ376" s="3">
        <v>0</v>
      </c>
      <c r="CA376" s="3">
        <v>0</v>
      </c>
      <c r="CB376" s="3" t="s">
        <v>3</v>
      </c>
      <c r="CE376" s="3">
        <v>1566</v>
      </c>
      <c r="CF376" s="3">
        <v>0</v>
      </c>
      <c r="CG376" s="3">
        <v>0</v>
      </c>
      <c r="CM376" s="3">
        <v>0</v>
      </c>
      <c r="CN376" s="3" t="s">
        <v>3</v>
      </c>
      <c r="CO376" s="3">
        <v>0</v>
      </c>
      <c r="CP376" s="3">
        <f t="shared" si="386"/>
        <v>7613.65</v>
      </c>
      <c r="CQ376" s="3">
        <f t="shared" si="387"/>
        <v>1007.9</v>
      </c>
      <c r="CR376" s="3">
        <f t="shared" si="372"/>
        <v>0</v>
      </c>
      <c r="CS376" s="3">
        <f t="shared" si="373"/>
        <v>0</v>
      </c>
      <c r="CT376" s="3">
        <f t="shared" si="388"/>
        <v>0</v>
      </c>
      <c r="CU376" s="3">
        <f t="shared" si="389"/>
        <v>0</v>
      </c>
      <c r="CV376" s="3">
        <f t="shared" si="390"/>
        <v>0</v>
      </c>
      <c r="CW376" s="3">
        <f t="shared" si="391"/>
        <v>0</v>
      </c>
      <c r="CX376" s="3">
        <f t="shared" si="392"/>
        <v>0</v>
      </c>
      <c r="CY376" s="3">
        <f t="shared" si="374"/>
        <v>0</v>
      </c>
      <c r="CZ376" s="3">
        <f t="shared" si="375"/>
        <v>0</v>
      </c>
      <c r="DC376" s="3" t="s">
        <v>3</v>
      </c>
      <c r="DD376" s="3" t="s">
        <v>3</v>
      </c>
      <c r="DE376" s="3" t="s">
        <v>3</v>
      </c>
      <c r="DF376" s="3" t="s">
        <v>3</v>
      </c>
      <c r="DG376" s="3" t="s">
        <v>3</v>
      </c>
      <c r="DH376" s="3" t="s">
        <v>3</v>
      </c>
      <c r="DI376" s="3" t="s">
        <v>3</v>
      </c>
      <c r="DJ376" s="3" t="s">
        <v>3</v>
      </c>
      <c r="DK376" s="3" t="s">
        <v>3</v>
      </c>
      <c r="DL376" s="3" t="s">
        <v>3</v>
      </c>
      <c r="DM376" s="3" t="s">
        <v>3</v>
      </c>
      <c r="DN376" s="3">
        <v>0</v>
      </c>
      <c r="DO376" s="3">
        <v>0</v>
      </c>
      <c r="DP376" s="3">
        <v>1</v>
      </c>
      <c r="DQ376" s="3">
        <v>1</v>
      </c>
      <c r="DU376" s="3">
        <v>1002</v>
      </c>
      <c r="DV376" s="3" t="s">
        <v>601</v>
      </c>
      <c r="DW376" s="3" t="s">
        <v>601</v>
      </c>
      <c r="DX376" s="3">
        <v>1</v>
      </c>
      <c r="DZ376" s="3" t="s">
        <v>3</v>
      </c>
      <c r="EA376" s="3" t="s">
        <v>3</v>
      </c>
      <c r="EB376" s="3" t="s">
        <v>3</v>
      </c>
      <c r="EC376" s="3" t="s">
        <v>3</v>
      </c>
      <c r="EE376" s="3">
        <v>85635469</v>
      </c>
      <c r="EF376" s="3">
        <v>200</v>
      </c>
      <c r="EG376" s="3" t="s">
        <v>336</v>
      </c>
      <c r="EH376" s="3">
        <v>0</v>
      </c>
      <c r="EI376" s="3" t="s">
        <v>3</v>
      </c>
      <c r="EJ376" s="3">
        <v>1</v>
      </c>
      <c r="EK376" s="3">
        <v>1617</v>
      </c>
      <c r="EL376" s="3" t="s">
        <v>337</v>
      </c>
      <c r="EM376" s="3" t="s">
        <v>338</v>
      </c>
      <c r="EO376" s="3" t="s">
        <v>3</v>
      </c>
      <c r="EQ376" s="3">
        <v>0</v>
      </c>
      <c r="ER376" s="3">
        <v>113.63</v>
      </c>
      <c r="ES376" s="3">
        <v>113.63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FQ376" s="3">
        <v>0</v>
      </c>
      <c r="FR376" s="3">
        <v>0</v>
      </c>
      <c r="FS376" s="3">
        <v>0</v>
      </c>
      <c r="FX376" s="3">
        <v>0</v>
      </c>
      <c r="FY376" s="3">
        <v>0</v>
      </c>
      <c r="GA376" s="3" t="s">
        <v>3</v>
      </c>
      <c r="GD376" s="3">
        <v>1</v>
      </c>
      <c r="GF376" s="3">
        <v>821607356</v>
      </c>
      <c r="GG376" s="3">
        <v>2</v>
      </c>
      <c r="GH376" s="3">
        <v>1</v>
      </c>
      <c r="GI376" s="3">
        <v>2</v>
      </c>
      <c r="GJ376" s="3">
        <v>0</v>
      </c>
      <c r="GK376" s="3">
        <v>0</v>
      </c>
      <c r="GL376" s="3">
        <f t="shared" si="393"/>
        <v>0</v>
      </c>
      <c r="GM376" s="3">
        <f t="shared" si="394"/>
        <v>7613.65</v>
      </c>
      <c r="GN376" s="3">
        <f t="shared" si="395"/>
        <v>7613.65</v>
      </c>
      <c r="GO376" s="3">
        <f t="shared" si="396"/>
        <v>0</v>
      </c>
      <c r="GP376" s="3">
        <f t="shared" si="397"/>
        <v>0</v>
      </c>
      <c r="GR376" s="3">
        <v>0</v>
      </c>
      <c r="GS376" s="3">
        <v>3</v>
      </c>
      <c r="GT376" s="3">
        <v>0</v>
      </c>
      <c r="GU376" s="3" t="s">
        <v>3</v>
      </c>
      <c r="GV376" s="3">
        <f t="shared" si="398"/>
        <v>0</v>
      </c>
      <c r="GW376" s="3">
        <v>1</v>
      </c>
      <c r="GX376" s="3">
        <f t="shared" si="399"/>
        <v>0</v>
      </c>
      <c r="HA376" s="3">
        <v>0</v>
      </c>
      <c r="HB376" s="3">
        <v>0</v>
      </c>
      <c r="HC376" s="3">
        <f t="shared" si="400"/>
        <v>0</v>
      </c>
      <c r="HE376" s="3" t="s">
        <v>3</v>
      </c>
      <c r="HF376" s="3" t="s">
        <v>3</v>
      </c>
      <c r="HM376" s="3" t="s">
        <v>3</v>
      </c>
      <c r="HN376" s="3" t="s">
        <v>3</v>
      </c>
      <c r="HO376" s="3" t="s">
        <v>3</v>
      </c>
      <c r="HP376" s="3" t="s">
        <v>3</v>
      </c>
      <c r="HQ376" s="3" t="s">
        <v>3</v>
      </c>
      <c r="HS376" s="3">
        <v>0</v>
      </c>
      <c r="IK376" s="3">
        <v>0</v>
      </c>
    </row>
    <row r="377" spans="1:255" x14ac:dyDescent="0.25">
      <c r="A377" s="2">
        <v>17</v>
      </c>
      <c r="B377" s="2">
        <v>1</v>
      </c>
      <c r="C377" s="2"/>
      <c r="D377" s="2"/>
      <c r="E377" s="2" t="s">
        <v>603</v>
      </c>
      <c r="F377" s="2" t="s">
        <v>604</v>
      </c>
      <c r="G377" s="2" t="s">
        <v>605</v>
      </c>
      <c r="H377" s="2" t="s">
        <v>601</v>
      </c>
      <c r="I377" s="2">
        <f>ROUND(I355*-0.93,9)</f>
        <v>-351.26100000000002</v>
      </c>
      <c r="J377" s="2">
        <v>0</v>
      </c>
      <c r="K377" s="2">
        <f>ROUND(I355*-0.93,9)</f>
        <v>-351.26100000000002</v>
      </c>
      <c r="L377" s="2"/>
      <c r="M377" s="2"/>
      <c r="N377" s="2"/>
      <c r="O377" s="2">
        <f t="shared" si="376"/>
        <v>-12434.66</v>
      </c>
      <c r="P377" s="2">
        <f t="shared" si="377"/>
        <v>-12434.66</v>
      </c>
      <c r="Q377" s="2">
        <f t="shared" si="362"/>
        <v>0</v>
      </c>
      <c r="R377" s="2">
        <f t="shared" si="363"/>
        <v>0</v>
      </c>
      <c r="S377" s="2">
        <f t="shared" si="378"/>
        <v>0</v>
      </c>
      <c r="T377" s="2">
        <f t="shared" si="379"/>
        <v>0</v>
      </c>
      <c r="U377" s="2">
        <f t="shared" si="380"/>
        <v>0</v>
      </c>
      <c r="V377" s="2">
        <f t="shared" si="381"/>
        <v>0</v>
      </c>
      <c r="W377" s="2">
        <f t="shared" si="382"/>
        <v>0</v>
      </c>
      <c r="X377" s="2">
        <f t="shared" si="364"/>
        <v>0</v>
      </c>
      <c r="Y377" s="2">
        <f t="shared" si="365"/>
        <v>0</v>
      </c>
      <c r="Z377" s="2"/>
      <c r="AA377" s="2">
        <v>86551701</v>
      </c>
      <c r="AB377" s="2">
        <f t="shared" si="383"/>
        <v>34.74</v>
      </c>
      <c r="AC377" s="2">
        <f t="shared" si="366"/>
        <v>34.74</v>
      </c>
      <c r="AD377" s="2">
        <f t="shared" si="367"/>
        <v>0</v>
      </c>
      <c r="AE377" s="2">
        <f t="shared" si="368"/>
        <v>0</v>
      </c>
      <c r="AF377" s="2">
        <f t="shared" si="369"/>
        <v>0</v>
      </c>
      <c r="AG377" s="2">
        <f t="shared" si="384"/>
        <v>0</v>
      </c>
      <c r="AH377" s="2">
        <f t="shared" si="370"/>
        <v>0</v>
      </c>
      <c r="AI377" s="2">
        <f t="shared" si="371"/>
        <v>0</v>
      </c>
      <c r="AJ377" s="2">
        <f t="shared" si="385"/>
        <v>0</v>
      </c>
      <c r="AK377" s="2">
        <v>34.74</v>
      </c>
      <c r="AL377" s="2">
        <v>34.74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1.0469999999999999</v>
      </c>
      <c r="AW377" s="2">
        <v>1.0189999999999999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3</v>
      </c>
      <c r="BI377" s="2">
        <v>1</v>
      </c>
      <c r="BJ377" s="2" t="s">
        <v>606</v>
      </c>
      <c r="BK377" s="2"/>
      <c r="BL377" s="2"/>
      <c r="BM377" s="2">
        <v>1617</v>
      </c>
      <c r="BN377" s="2">
        <v>0</v>
      </c>
      <c r="BO377" s="2" t="s">
        <v>3</v>
      </c>
      <c r="BP377" s="2">
        <v>0</v>
      </c>
      <c r="BQ377" s="2">
        <v>200</v>
      </c>
      <c r="BR377" s="2">
        <v>1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0</v>
      </c>
      <c r="CA377" s="2">
        <v>0</v>
      </c>
      <c r="CB377" s="2" t="s">
        <v>3</v>
      </c>
      <c r="CC377" s="2"/>
      <c r="CD377" s="2"/>
      <c r="CE377" s="2">
        <v>1566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3</v>
      </c>
      <c r="CO377" s="2">
        <v>0</v>
      </c>
      <c r="CP377" s="2">
        <f t="shared" si="386"/>
        <v>-12434.66</v>
      </c>
      <c r="CQ377" s="2">
        <f t="shared" si="387"/>
        <v>35.4</v>
      </c>
      <c r="CR377" s="2">
        <f t="shared" si="372"/>
        <v>0</v>
      </c>
      <c r="CS377" s="2">
        <f t="shared" si="373"/>
        <v>0</v>
      </c>
      <c r="CT377" s="2">
        <f t="shared" si="388"/>
        <v>0</v>
      </c>
      <c r="CU377" s="2">
        <f t="shared" si="389"/>
        <v>0</v>
      </c>
      <c r="CV377" s="2">
        <f t="shared" si="390"/>
        <v>0</v>
      </c>
      <c r="CW377" s="2">
        <f t="shared" si="391"/>
        <v>0</v>
      </c>
      <c r="CX377" s="2">
        <f t="shared" si="392"/>
        <v>0</v>
      </c>
      <c r="CY377" s="2">
        <f t="shared" si="374"/>
        <v>0</v>
      </c>
      <c r="CZ377" s="2">
        <f t="shared" si="375"/>
        <v>0</v>
      </c>
      <c r="DA377" s="2"/>
      <c r="DB377" s="2"/>
      <c r="DC377" s="2" t="s">
        <v>3</v>
      </c>
      <c r="DD377" s="2" t="s">
        <v>3</v>
      </c>
      <c r="DE377" s="2" t="s">
        <v>3</v>
      </c>
      <c r="DF377" s="2" t="s">
        <v>3</v>
      </c>
      <c r="DG377" s="2" t="s">
        <v>3</v>
      </c>
      <c r="DH377" s="2" t="s">
        <v>3</v>
      </c>
      <c r="DI377" s="2" t="s">
        <v>3</v>
      </c>
      <c r="DJ377" s="2" t="s">
        <v>3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1002</v>
      </c>
      <c r="DV377" s="2" t="s">
        <v>601</v>
      </c>
      <c r="DW377" s="2" t="s">
        <v>601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85635469</v>
      </c>
      <c r="EF377" s="2">
        <v>200</v>
      </c>
      <c r="EG377" s="2" t="s">
        <v>336</v>
      </c>
      <c r="EH377" s="2">
        <v>0</v>
      </c>
      <c r="EI377" s="2" t="s">
        <v>3</v>
      </c>
      <c r="EJ377" s="2">
        <v>1</v>
      </c>
      <c r="EK377" s="2">
        <v>1617</v>
      </c>
      <c r="EL377" s="2" t="s">
        <v>337</v>
      </c>
      <c r="EM377" s="2" t="s">
        <v>338</v>
      </c>
      <c r="EN377" s="2"/>
      <c r="EO377" s="2" t="s">
        <v>363</v>
      </c>
      <c r="EP377" s="2"/>
      <c r="EQ377" s="2">
        <v>32768</v>
      </c>
      <c r="ER377" s="2">
        <v>34.74</v>
      </c>
      <c r="ES377" s="2">
        <v>34.74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0</v>
      </c>
      <c r="FY377" s="2">
        <v>0</v>
      </c>
      <c r="FZ377" s="2"/>
      <c r="GA377" s="2" t="s">
        <v>3</v>
      </c>
      <c r="GB377" s="2"/>
      <c r="GC377" s="2"/>
      <c r="GD377" s="2">
        <v>1</v>
      </c>
      <c r="GE377" s="2"/>
      <c r="GF377" s="2">
        <v>1871464502</v>
      </c>
      <c r="GG377" s="2">
        <v>2</v>
      </c>
      <c r="GH377" s="2">
        <v>1</v>
      </c>
      <c r="GI377" s="2">
        <v>-2</v>
      </c>
      <c r="GJ377" s="2">
        <v>0</v>
      </c>
      <c r="GK377" s="2">
        <v>0</v>
      </c>
      <c r="GL377" s="2">
        <f t="shared" si="393"/>
        <v>0</v>
      </c>
      <c r="GM377" s="2">
        <f t="shared" si="394"/>
        <v>-12434.66</v>
      </c>
      <c r="GN377" s="2">
        <f t="shared" si="395"/>
        <v>-12434.66</v>
      </c>
      <c r="GO377" s="2">
        <f t="shared" si="396"/>
        <v>0</v>
      </c>
      <c r="GP377" s="2">
        <f t="shared" si="397"/>
        <v>0</v>
      </c>
      <c r="GQ377" s="2"/>
      <c r="GR377" s="2">
        <v>0</v>
      </c>
      <c r="GS377" s="2">
        <v>3</v>
      </c>
      <c r="GT377" s="2">
        <v>0</v>
      </c>
      <c r="GU377" s="2" t="s">
        <v>3</v>
      </c>
      <c r="GV377" s="2">
        <f t="shared" si="398"/>
        <v>0</v>
      </c>
      <c r="GW377" s="2">
        <v>1</v>
      </c>
      <c r="GX377" s="2">
        <f t="shared" si="399"/>
        <v>0</v>
      </c>
      <c r="GY377" s="2"/>
      <c r="GZ377" s="2"/>
      <c r="HA377" s="2">
        <v>0</v>
      </c>
      <c r="HB377" s="2">
        <v>0</v>
      </c>
      <c r="HC377" s="2">
        <f t="shared" si="400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3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5">
      <c r="A378" s="3">
        <v>17</v>
      </c>
      <c r="B378" s="3">
        <v>1</v>
      </c>
      <c r="E378" s="3" t="s">
        <v>603</v>
      </c>
      <c r="F378" s="3" t="s">
        <v>604</v>
      </c>
      <c r="G378" s="3" t="s">
        <v>605</v>
      </c>
      <c r="H378" s="3" t="s">
        <v>601</v>
      </c>
      <c r="I378" s="3">
        <f>ROUND(I356*-0.93,9)</f>
        <v>-351.26100000000002</v>
      </c>
      <c r="J378" s="3">
        <v>0</v>
      </c>
      <c r="K378" s="3">
        <f>ROUND(I356*-0.93,9)</f>
        <v>-351.26100000000002</v>
      </c>
      <c r="O378" s="3">
        <f t="shared" si="376"/>
        <v>-378759.74</v>
      </c>
      <c r="P378" s="3">
        <f t="shared" si="377"/>
        <v>-378759.74</v>
      </c>
      <c r="Q378" s="3">
        <f t="shared" si="362"/>
        <v>0</v>
      </c>
      <c r="R378" s="3">
        <f t="shared" si="363"/>
        <v>0</v>
      </c>
      <c r="S378" s="3">
        <f t="shared" si="378"/>
        <v>0</v>
      </c>
      <c r="T378" s="3">
        <f t="shared" si="379"/>
        <v>0</v>
      </c>
      <c r="U378" s="3">
        <f t="shared" si="380"/>
        <v>0</v>
      </c>
      <c r="V378" s="3">
        <f t="shared" si="381"/>
        <v>0</v>
      </c>
      <c r="W378" s="3">
        <f t="shared" si="382"/>
        <v>0</v>
      </c>
      <c r="X378" s="3">
        <f t="shared" si="364"/>
        <v>0</v>
      </c>
      <c r="Y378" s="3">
        <f t="shared" si="365"/>
        <v>0</v>
      </c>
      <c r="AA378" s="3">
        <v>86551703</v>
      </c>
      <c r="AB378" s="3">
        <f t="shared" si="383"/>
        <v>34.74</v>
      </c>
      <c r="AC378" s="3">
        <f t="shared" si="366"/>
        <v>34.74</v>
      </c>
      <c r="AD378" s="3">
        <f t="shared" si="367"/>
        <v>0</v>
      </c>
      <c r="AE378" s="3">
        <f t="shared" si="368"/>
        <v>0</v>
      </c>
      <c r="AF378" s="3">
        <f t="shared" si="369"/>
        <v>0</v>
      </c>
      <c r="AG378" s="3">
        <f t="shared" si="384"/>
        <v>0</v>
      </c>
      <c r="AH378" s="3">
        <f t="shared" si="370"/>
        <v>0</v>
      </c>
      <c r="AI378" s="3">
        <f t="shared" si="371"/>
        <v>0</v>
      </c>
      <c r="AJ378" s="3">
        <f t="shared" si="385"/>
        <v>0</v>
      </c>
      <c r="AK378" s="3">
        <v>34.74</v>
      </c>
      <c r="AL378" s="3">
        <v>34.74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1</v>
      </c>
      <c r="AW378" s="3">
        <v>1.0189999999999999</v>
      </c>
      <c r="AZ378" s="3">
        <v>1</v>
      </c>
      <c r="BA378" s="3">
        <v>1</v>
      </c>
      <c r="BB378" s="3">
        <v>1</v>
      </c>
      <c r="BC378" s="3">
        <v>30.46</v>
      </c>
      <c r="BD378" s="3" t="s">
        <v>3</v>
      </c>
      <c r="BE378" s="3" t="s">
        <v>3</v>
      </c>
      <c r="BF378" s="3" t="s">
        <v>3</v>
      </c>
      <c r="BG378" s="3" t="s">
        <v>3</v>
      </c>
      <c r="BH378" s="3">
        <v>3</v>
      </c>
      <c r="BI378" s="3">
        <v>1</v>
      </c>
      <c r="BJ378" s="3" t="s">
        <v>606</v>
      </c>
      <c r="BM378" s="3">
        <v>1617</v>
      </c>
      <c r="BN378" s="3">
        <v>0</v>
      </c>
      <c r="BO378" s="3" t="s">
        <v>604</v>
      </c>
      <c r="BP378" s="3">
        <v>1</v>
      </c>
      <c r="BQ378" s="3">
        <v>200</v>
      </c>
      <c r="BR378" s="3">
        <v>1</v>
      </c>
      <c r="BS378" s="3">
        <v>1</v>
      </c>
      <c r="BT378" s="3">
        <v>1</v>
      </c>
      <c r="BU378" s="3">
        <v>1</v>
      </c>
      <c r="BV378" s="3">
        <v>1</v>
      </c>
      <c r="BW378" s="3">
        <v>1</v>
      </c>
      <c r="BX378" s="3">
        <v>1</v>
      </c>
      <c r="BY378" s="3" t="s">
        <v>3</v>
      </c>
      <c r="BZ378" s="3">
        <v>0</v>
      </c>
      <c r="CA378" s="3">
        <v>0</v>
      </c>
      <c r="CB378" s="3" t="s">
        <v>3</v>
      </c>
      <c r="CE378" s="3">
        <v>1566</v>
      </c>
      <c r="CF378" s="3">
        <v>0</v>
      </c>
      <c r="CG378" s="3">
        <v>0</v>
      </c>
      <c r="CM378" s="3">
        <v>0</v>
      </c>
      <c r="CN378" s="3" t="s">
        <v>3</v>
      </c>
      <c r="CO378" s="3">
        <v>0</v>
      </c>
      <c r="CP378" s="3">
        <f t="shared" si="386"/>
        <v>-378759.74</v>
      </c>
      <c r="CQ378" s="3">
        <f t="shared" si="387"/>
        <v>1078.28</v>
      </c>
      <c r="CR378" s="3">
        <f t="shared" si="372"/>
        <v>0</v>
      </c>
      <c r="CS378" s="3">
        <f t="shared" si="373"/>
        <v>0</v>
      </c>
      <c r="CT378" s="3">
        <f t="shared" si="388"/>
        <v>0</v>
      </c>
      <c r="CU378" s="3">
        <f t="shared" si="389"/>
        <v>0</v>
      </c>
      <c r="CV378" s="3">
        <f t="shared" si="390"/>
        <v>0</v>
      </c>
      <c r="CW378" s="3">
        <f t="shared" si="391"/>
        <v>0</v>
      </c>
      <c r="CX378" s="3">
        <f t="shared" si="392"/>
        <v>0</v>
      </c>
      <c r="CY378" s="3">
        <f t="shared" si="374"/>
        <v>0</v>
      </c>
      <c r="CZ378" s="3">
        <f t="shared" si="375"/>
        <v>0</v>
      </c>
      <c r="DC378" s="3" t="s">
        <v>3</v>
      </c>
      <c r="DD378" s="3" t="s">
        <v>3</v>
      </c>
      <c r="DE378" s="3" t="s">
        <v>3</v>
      </c>
      <c r="DF378" s="3" t="s">
        <v>3</v>
      </c>
      <c r="DG378" s="3" t="s">
        <v>3</v>
      </c>
      <c r="DH378" s="3" t="s">
        <v>3</v>
      </c>
      <c r="DI378" s="3" t="s">
        <v>3</v>
      </c>
      <c r="DJ378" s="3" t="s">
        <v>3</v>
      </c>
      <c r="DK378" s="3" t="s">
        <v>3</v>
      </c>
      <c r="DL378" s="3" t="s">
        <v>3</v>
      </c>
      <c r="DM378" s="3" t="s">
        <v>3</v>
      </c>
      <c r="DN378" s="3">
        <v>0</v>
      </c>
      <c r="DO378" s="3">
        <v>0</v>
      </c>
      <c r="DP378" s="3">
        <v>1</v>
      </c>
      <c r="DQ378" s="3">
        <v>1</v>
      </c>
      <c r="DU378" s="3">
        <v>1002</v>
      </c>
      <c r="DV378" s="3" t="s">
        <v>601</v>
      </c>
      <c r="DW378" s="3" t="s">
        <v>601</v>
      </c>
      <c r="DX378" s="3">
        <v>1</v>
      </c>
      <c r="DZ378" s="3" t="s">
        <v>3</v>
      </c>
      <c r="EA378" s="3" t="s">
        <v>3</v>
      </c>
      <c r="EB378" s="3" t="s">
        <v>3</v>
      </c>
      <c r="EC378" s="3" t="s">
        <v>3</v>
      </c>
      <c r="EE378" s="3">
        <v>85635469</v>
      </c>
      <c r="EF378" s="3">
        <v>200</v>
      </c>
      <c r="EG378" s="3" t="s">
        <v>336</v>
      </c>
      <c r="EH378" s="3">
        <v>0</v>
      </c>
      <c r="EI378" s="3" t="s">
        <v>3</v>
      </c>
      <c r="EJ378" s="3">
        <v>1</v>
      </c>
      <c r="EK378" s="3">
        <v>1617</v>
      </c>
      <c r="EL378" s="3" t="s">
        <v>337</v>
      </c>
      <c r="EM378" s="3" t="s">
        <v>338</v>
      </c>
      <c r="EO378" s="3" t="s">
        <v>363</v>
      </c>
      <c r="EQ378" s="3">
        <v>32768</v>
      </c>
      <c r="ER378" s="3">
        <v>34.74</v>
      </c>
      <c r="ES378" s="3">
        <v>34.74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FQ378" s="3">
        <v>0</v>
      </c>
      <c r="FR378" s="3">
        <v>0</v>
      </c>
      <c r="FS378" s="3">
        <v>0</v>
      </c>
      <c r="FX378" s="3">
        <v>0</v>
      </c>
      <c r="FY378" s="3">
        <v>0</v>
      </c>
      <c r="GA378" s="3" t="s">
        <v>3</v>
      </c>
      <c r="GD378" s="3">
        <v>1</v>
      </c>
      <c r="GF378" s="3">
        <v>1871464502</v>
      </c>
      <c r="GG378" s="3">
        <v>2</v>
      </c>
      <c r="GH378" s="3">
        <v>1</v>
      </c>
      <c r="GI378" s="3">
        <v>2</v>
      </c>
      <c r="GJ378" s="3">
        <v>0</v>
      </c>
      <c r="GK378" s="3">
        <v>0</v>
      </c>
      <c r="GL378" s="3">
        <f t="shared" si="393"/>
        <v>0</v>
      </c>
      <c r="GM378" s="3">
        <f t="shared" si="394"/>
        <v>-378759.74</v>
      </c>
      <c r="GN378" s="3">
        <f t="shared" si="395"/>
        <v>-378759.74</v>
      </c>
      <c r="GO378" s="3">
        <f t="shared" si="396"/>
        <v>0</v>
      </c>
      <c r="GP378" s="3">
        <f t="shared" si="397"/>
        <v>0</v>
      </c>
      <c r="GR378" s="3">
        <v>0</v>
      </c>
      <c r="GS378" s="3">
        <v>3</v>
      </c>
      <c r="GT378" s="3">
        <v>0</v>
      </c>
      <c r="GU378" s="3" t="s">
        <v>3</v>
      </c>
      <c r="GV378" s="3">
        <f t="shared" si="398"/>
        <v>0</v>
      </c>
      <c r="GW378" s="3">
        <v>1</v>
      </c>
      <c r="GX378" s="3">
        <f t="shared" si="399"/>
        <v>0</v>
      </c>
      <c r="HA378" s="3">
        <v>0</v>
      </c>
      <c r="HB378" s="3">
        <v>0</v>
      </c>
      <c r="HC378" s="3">
        <f t="shared" si="400"/>
        <v>0</v>
      </c>
      <c r="HE378" s="3" t="s">
        <v>3</v>
      </c>
      <c r="HF378" s="3" t="s">
        <v>3</v>
      </c>
      <c r="HM378" s="3" t="s">
        <v>3</v>
      </c>
      <c r="HN378" s="3" t="s">
        <v>3</v>
      </c>
      <c r="HO378" s="3" t="s">
        <v>3</v>
      </c>
      <c r="HP378" s="3" t="s">
        <v>3</v>
      </c>
      <c r="HQ378" s="3" t="s">
        <v>3</v>
      </c>
      <c r="HS378" s="3">
        <v>0</v>
      </c>
      <c r="IK378" s="3">
        <v>0</v>
      </c>
    </row>
    <row r="379" spans="1:255" x14ac:dyDescent="0.25">
      <c r="A379" s="2">
        <v>17</v>
      </c>
      <c r="B379" s="2">
        <v>1</v>
      </c>
      <c r="C379" s="2">
        <f>ROW(SmtRes!A749)</f>
        <v>749</v>
      </c>
      <c r="D379" s="2">
        <f>ROW(EtalonRes!A586)</f>
        <v>586</v>
      </c>
      <c r="E379" s="2" t="s">
        <v>607</v>
      </c>
      <c r="F379" s="2" t="s">
        <v>608</v>
      </c>
      <c r="G379" s="2" t="s">
        <v>609</v>
      </c>
      <c r="H379" s="2" t="s">
        <v>342</v>
      </c>
      <c r="I379" s="2">
        <f>ROUND(37+9+3,9)</f>
        <v>49</v>
      </c>
      <c r="J379" s="2">
        <v>0</v>
      </c>
      <c r="K379" s="2">
        <f>ROUND(37+9+3,9)</f>
        <v>49</v>
      </c>
      <c r="L379" s="2"/>
      <c r="M379" s="2"/>
      <c r="N379" s="2"/>
      <c r="O379" s="2">
        <f t="shared" si="376"/>
        <v>1650.06</v>
      </c>
      <c r="P379" s="2">
        <f t="shared" si="377"/>
        <v>602.21</v>
      </c>
      <c r="Q379" s="2">
        <f>(ROUND((ROUND(((((ET379*1.25)*1.2))*AV379*I379),2)*BB379),2)+ROUND((ROUND(((AE379-(((EU379*1.25)*1.2)))*AV379*I379),2)*BS379),2))</f>
        <v>210.18</v>
      </c>
      <c r="R379" s="2">
        <f>(ROUND((ROUND(((((EU379*1.25)*1.2))*AV379*I379),2)*BS379),2)+ROUND((ROUND(((AE379-(((EU379*1.25)*1.2)))*AV379*I379),2)*BS379),2))</f>
        <v>10.199999999999999</v>
      </c>
      <c r="S379" s="2">
        <f t="shared" si="378"/>
        <v>837.67</v>
      </c>
      <c r="T379" s="2">
        <f t="shared" si="379"/>
        <v>0</v>
      </c>
      <c r="U379" s="2">
        <f t="shared" si="380"/>
        <v>67.100002199999992</v>
      </c>
      <c r="V379" s="2">
        <f t="shared" si="381"/>
        <v>0</v>
      </c>
      <c r="W379" s="2">
        <f t="shared" si="382"/>
        <v>0</v>
      </c>
      <c r="X379" s="2">
        <f>(ROUND((((S379+ROUND((ROUND(((((EU379*1.25)*1.2))*AV379*I379),2)*BS379),2))*AT379)/100),2)+ROUND(((ROUND((ROUND(((AE379-(((EU379*1.25)*1.2)))*AV379*I379),2)*BS379),2)*AT379)/100),2))</f>
        <v>924.18</v>
      </c>
      <c r="Y379" s="2">
        <f>(ROUND((((S379+ROUND((ROUND(((((EU379*1.25)*1.2))*AV379*I379),2)*BS379),2))*AU379)/100),2)+ROUND(((ROUND((ROUND(((AE379-(((EU379*1.25)*1.2)))*AV379*I379),2)*BS379),2)*AU379)/100),2))</f>
        <v>517.20000000000005</v>
      </c>
      <c r="Z379" s="2"/>
      <c r="AA379" s="2">
        <v>86551701</v>
      </c>
      <c r="AB379" s="2">
        <f t="shared" si="383"/>
        <v>32.331800000000001</v>
      </c>
      <c r="AC379" s="2">
        <f>ROUND((((ES379*1)*1)),6)</f>
        <v>12.29</v>
      </c>
      <c r="AD379" s="2">
        <f>ROUND((((((ET379*1.25)*1.2))-(((EU379*1.25)*1.2)))+AE379),6)</f>
        <v>4.0199999999999996</v>
      </c>
      <c r="AE379" s="2">
        <f>ROUND((((EU379*1.25)*1.2)),6)</f>
        <v>0.19500000000000001</v>
      </c>
      <c r="AF379" s="2">
        <f>ROUND((((EV379*1.15)*1.2)),6)</f>
        <v>16.021799999999999</v>
      </c>
      <c r="AG379" s="2">
        <f t="shared" si="384"/>
        <v>0</v>
      </c>
      <c r="AH379" s="2">
        <f>(((EW379*1.15)*1.2))</f>
        <v>1.2833999999999999</v>
      </c>
      <c r="AI379" s="2">
        <f>(((EX379*1.25)*1.2))</f>
        <v>0</v>
      </c>
      <c r="AJ379" s="2">
        <f t="shared" si="385"/>
        <v>0</v>
      </c>
      <c r="AK379" s="2">
        <v>26.58</v>
      </c>
      <c r="AL379" s="2">
        <v>12.29</v>
      </c>
      <c r="AM379" s="2">
        <v>2.68</v>
      </c>
      <c r="AN379" s="2">
        <v>0.13</v>
      </c>
      <c r="AO379" s="2">
        <v>11.61</v>
      </c>
      <c r="AP379" s="2">
        <v>0</v>
      </c>
      <c r="AQ379" s="2">
        <v>0.93</v>
      </c>
      <c r="AR379" s="2">
        <v>0</v>
      </c>
      <c r="AS379" s="2">
        <v>0</v>
      </c>
      <c r="AT379" s="2">
        <v>109</v>
      </c>
      <c r="AU379" s="2">
        <v>61</v>
      </c>
      <c r="AV379" s="2">
        <v>1.0669999999999999</v>
      </c>
      <c r="AW379" s="2">
        <v>1</v>
      </c>
      <c r="AX379" s="2"/>
      <c r="AY379" s="2"/>
      <c r="AZ379" s="2">
        <v>1</v>
      </c>
      <c r="BA379" s="2">
        <v>1</v>
      </c>
      <c r="BB379" s="2">
        <v>1</v>
      </c>
      <c r="BC379" s="2">
        <v>1</v>
      </c>
      <c r="BD379" s="2" t="s">
        <v>3</v>
      </c>
      <c r="BE379" s="2" t="s">
        <v>3</v>
      </c>
      <c r="BF379" s="2" t="s">
        <v>3</v>
      </c>
      <c r="BG379" s="2" t="s">
        <v>3</v>
      </c>
      <c r="BH379" s="2">
        <v>0</v>
      </c>
      <c r="BI379" s="2">
        <v>1</v>
      </c>
      <c r="BJ379" s="2" t="s">
        <v>610</v>
      </c>
      <c r="BK379" s="2"/>
      <c r="BL379" s="2"/>
      <c r="BM379" s="2">
        <v>21</v>
      </c>
      <c r="BN379" s="2">
        <v>0</v>
      </c>
      <c r="BO379" s="2" t="s">
        <v>608</v>
      </c>
      <c r="BP379" s="2">
        <v>1</v>
      </c>
      <c r="BQ379" s="2">
        <v>30</v>
      </c>
      <c r="BR379" s="2">
        <v>0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 t="s">
        <v>3</v>
      </c>
      <c r="BZ379" s="2">
        <v>109</v>
      </c>
      <c r="CA379" s="2">
        <v>61</v>
      </c>
      <c r="CB379" s="2" t="s">
        <v>3</v>
      </c>
      <c r="CC379" s="2"/>
      <c r="CD379" s="2"/>
      <c r="CE379" s="2">
        <v>1566</v>
      </c>
      <c r="CF379" s="2">
        <v>0</v>
      </c>
      <c r="CG379" s="2">
        <v>0</v>
      </c>
      <c r="CH379" s="2"/>
      <c r="CI379" s="2"/>
      <c r="CJ379" s="2"/>
      <c r="CK379" s="2"/>
      <c r="CL379" s="2"/>
      <c r="CM379" s="2">
        <v>0</v>
      </c>
      <c r="CN379" s="2" t="s">
        <v>965</v>
      </c>
      <c r="CO379" s="2">
        <v>0</v>
      </c>
      <c r="CP379" s="2">
        <f t="shared" si="386"/>
        <v>1650.06</v>
      </c>
      <c r="CQ379" s="2">
        <f t="shared" si="387"/>
        <v>12.29</v>
      </c>
      <c r="CR379" s="2">
        <f>(ROUND((ROUND(((((ET379*1.25)*1.2))*AV379*1),2)*BB379),2)+ROUND((ROUND(((AE379-(((EU379*1.25)*1.2)))*AV379*1),2)*BS379),2))</f>
        <v>4.29</v>
      </c>
      <c r="CS379" s="2">
        <f>(ROUND((ROUND(((((EU379*1.25)*1.2))*AV379*1),2)*BS379),2)+ROUND((ROUND(((AE379-(((EU379*1.25)*1.2)))*AV379*1),2)*BS379),2))</f>
        <v>0.21</v>
      </c>
      <c r="CT379" s="2">
        <f t="shared" si="388"/>
        <v>17.100000000000001</v>
      </c>
      <c r="CU379" s="2">
        <f t="shared" si="389"/>
        <v>0</v>
      </c>
      <c r="CV379" s="2">
        <f t="shared" si="390"/>
        <v>1.3693877999999997</v>
      </c>
      <c r="CW379" s="2">
        <f t="shared" si="391"/>
        <v>0</v>
      </c>
      <c r="CX379" s="2">
        <f t="shared" si="392"/>
        <v>0</v>
      </c>
      <c r="CY379" s="2">
        <f>(ROUND((((S379+ROUND((ROUND(((((EU379*1.25)*1.2))*AV379*1),2)*BS379),2))*AT379)/100),2)+ROUND(((ROUND((ROUND(((AE379-(((EU379*1.25)*1.2)))*AV379*1),2)*BS379),2)*AT379)/100),2))</f>
        <v>913.29</v>
      </c>
      <c r="CZ379" s="2">
        <f>(ROUND((((S379+ROUND((ROUND(((((EU379*1.25)*1.2))*AV379*1),2)*BS379),2))*AU379)/100),2)+ROUND(((ROUND((ROUND(((AE379-(((EU379*1.25)*1.2)))*AV379*1),2)*BS379),2)*AU379)/100),2))</f>
        <v>511.11</v>
      </c>
      <c r="DA379" s="2"/>
      <c r="DB379" s="2">
        <v>139</v>
      </c>
      <c r="DC379" s="2" t="s">
        <v>3</v>
      </c>
      <c r="DD379" s="2" t="s">
        <v>360</v>
      </c>
      <c r="DE379" s="2" t="s">
        <v>361</v>
      </c>
      <c r="DF379" s="2" t="s">
        <v>361</v>
      </c>
      <c r="DG379" s="2" t="s">
        <v>362</v>
      </c>
      <c r="DH379" s="2" t="s">
        <v>3</v>
      </c>
      <c r="DI379" s="2" t="s">
        <v>362</v>
      </c>
      <c r="DJ379" s="2" t="s">
        <v>361</v>
      </c>
      <c r="DK379" s="2" t="s">
        <v>3</v>
      </c>
      <c r="DL379" s="2" t="s">
        <v>3</v>
      </c>
      <c r="DM379" s="2" t="s">
        <v>3</v>
      </c>
      <c r="DN379" s="2">
        <v>0</v>
      </c>
      <c r="DO379" s="2">
        <v>0</v>
      </c>
      <c r="DP379" s="2">
        <v>1</v>
      </c>
      <c r="DQ379" s="2">
        <v>1</v>
      </c>
      <c r="DR379" s="2"/>
      <c r="DS379" s="2"/>
      <c r="DT379" s="2"/>
      <c r="DU379" s="2">
        <v>1013</v>
      </c>
      <c r="DV379" s="2" t="s">
        <v>342</v>
      </c>
      <c r="DW379" s="2" t="s">
        <v>342</v>
      </c>
      <c r="DX379" s="2">
        <v>1</v>
      </c>
      <c r="DY379" s="2"/>
      <c r="DZ379" s="2" t="s">
        <v>3</v>
      </c>
      <c r="EA379" s="2" t="s">
        <v>3</v>
      </c>
      <c r="EB379" s="2" t="s">
        <v>3</v>
      </c>
      <c r="EC379" s="2" t="s">
        <v>3</v>
      </c>
      <c r="ED379" s="2"/>
      <c r="EE379" s="2">
        <v>85635393</v>
      </c>
      <c r="EF379" s="2">
        <v>30</v>
      </c>
      <c r="EG379" s="2" t="s">
        <v>28</v>
      </c>
      <c r="EH379" s="2">
        <v>0</v>
      </c>
      <c r="EI379" s="2" t="s">
        <v>3</v>
      </c>
      <c r="EJ379" s="2">
        <v>1</v>
      </c>
      <c r="EK379" s="2">
        <v>21</v>
      </c>
      <c r="EL379" s="2" t="s">
        <v>437</v>
      </c>
      <c r="EM379" s="2" t="s">
        <v>438</v>
      </c>
      <c r="EN379" s="2"/>
      <c r="EO379" s="2" t="s">
        <v>363</v>
      </c>
      <c r="EP379" s="2"/>
      <c r="EQ379" s="2">
        <v>131072</v>
      </c>
      <c r="ER379" s="2">
        <v>26.58</v>
      </c>
      <c r="ES379" s="2">
        <v>12.29</v>
      </c>
      <c r="ET379" s="2">
        <v>2.68</v>
      </c>
      <c r="EU379" s="2">
        <v>0.13</v>
      </c>
      <c r="EV379" s="2">
        <v>11.61</v>
      </c>
      <c r="EW379" s="2">
        <v>0.93</v>
      </c>
      <c r="EX379" s="2">
        <v>0</v>
      </c>
      <c r="EY379" s="2">
        <v>0</v>
      </c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>
        <v>0</v>
      </c>
      <c r="FR379" s="2">
        <v>0</v>
      </c>
      <c r="FS379" s="2">
        <v>0</v>
      </c>
      <c r="FT379" s="2"/>
      <c r="FU379" s="2"/>
      <c r="FV379" s="2"/>
      <c r="FW379" s="2"/>
      <c r="FX379" s="2">
        <v>109</v>
      </c>
      <c r="FY379" s="2">
        <v>61</v>
      </c>
      <c r="FZ379" s="2"/>
      <c r="GA379" s="2" t="s">
        <v>3</v>
      </c>
      <c r="GB379" s="2"/>
      <c r="GC379" s="2"/>
      <c r="GD379" s="2">
        <v>1</v>
      </c>
      <c r="GE379" s="2"/>
      <c r="GF379" s="2">
        <v>1824361466</v>
      </c>
      <c r="GG379" s="2">
        <v>2</v>
      </c>
      <c r="GH379" s="2">
        <v>1</v>
      </c>
      <c r="GI379" s="2">
        <v>2</v>
      </c>
      <c r="GJ379" s="2">
        <v>0</v>
      </c>
      <c r="GK379" s="2">
        <v>0</v>
      </c>
      <c r="GL379" s="2">
        <f t="shared" si="393"/>
        <v>0</v>
      </c>
      <c r="GM379" s="2">
        <f t="shared" si="394"/>
        <v>3091.44</v>
      </c>
      <c r="GN379" s="2">
        <f t="shared" si="395"/>
        <v>3091.44</v>
      </c>
      <c r="GO379" s="2">
        <f t="shared" si="396"/>
        <v>0</v>
      </c>
      <c r="GP379" s="2">
        <f t="shared" si="397"/>
        <v>0</v>
      </c>
      <c r="GQ379" s="2"/>
      <c r="GR379" s="2">
        <v>0</v>
      </c>
      <c r="GS379" s="2">
        <v>3</v>
      </c>
      <c r="GT379" s="2">
        <v>0</v>
      </c>
      <c r="GU379" s="2" t="s">
        <v>3</v>
      </c>
      <c r="GV379" s="2">
        <f t="shared" si="398"/>
        <v>0</v>
      </c>
      <c r="GW379" s="2">
        <v>1</v>
      </c>
      <c r="GX379" s="2">
        <f t="shared" si="399"/>
        <v>0</v>
      </c>
      <c r="GY379" s="2"/>
      <c r="GZ379" s="2"/>
      <c r="HA379" s="2">
        <v>0</v>
      </c>
      <c r="HB379" s="2">
        <v>0</v>
      </c>
      <c r="HC379" s="2">
        <f t="shared" si="400"/>
        <v>0</v>
      </c>
      <c r="HD379" s="2"/>
      <c r="HE379" s="2" t="s">
        <v>3</v>
      </c>
      <c r="HF379" s="2" t="s">
        <v>3</v>
      </c>
      <c r="HG379" s="2"/>
      <c r="HH379" s="2"/>
      <c r="HI379" s="2"/>
      <c r="HJ379" s="2"/>
      <c r="HK379" s="2"/>
      <c r="HL379" s="2"/>
      <c r="HM379" s="2" t="s">
        <v>3</v>
      </c>
      <c r="HN379" s="2" t="s">
        <v>3</v>
      </c>
      <c r="HO379" s="2" t="s">
        <v>3</v>
      </c>
      <c r="HP379" s="2" t="s">
        <v>3</v>
      </c>
      <c r="HQ379" s="2" t="s">
        <v>3</v>
      </c>
      <c r="HR379" s="2"/>
      <c r="HS379" s="2">
        <v>0</v>
      </c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>
        <v>0</v>
      </c>
      <c r="IL379" s="2"/>
      <c r="IM379" s="2"/>
      <c r="IN379" s="2"/>
      <c r="IO379" s="2"/>
      <c r="IP379" s="2"/>
      <c r="IQ379" s="2"/>
      <c r="IR379" s="2"/>
      <c r="IS379" s="2"/>
      <c r="IT379" s="2"/>
      <c r="IU379" s="2"/>
    </row>
    <row r="380" spans="1:255" x14ac:dyDescent="0.25">
      <c r="A380" s="3">
        <v>17</v>
      </c>
      <c r="B380" s="3">
        <v>1</v>
      </c>
      <c r="C380" s="3">
        <f>ROW(SmtRes!A758)</f>
        <v>758</v>
      </c>
      <c r="D380" s="3">
        <f>ROW(EtalonRes!A594)</f>
        <v>594</v>
      </c>
      <c r="E380" s="3" t="s">
        <v>607</v>
      </c>
      <c r="F380" s="3" t="s">
        <v>608</v>
      </c>
      <c r="G380" s="3" t="s">
        <v>609</v>
      </c>
      <c r="H380" s="3" t="s">
        <v>342</v>
      </c>
      <c r="I380" s="3">
        <f>ROUND(37+9+3,9)</f>
        <v>49</v>
      </c>
      <c r="J380" s="3">
        <v>0</v>
      </c>
      <c r="K380" s="3">
        <f>ROUND(37+9+3,9)</f>
        <v>49</v>
      </c>
      <c r="O380" s="3">
        <f t="shared" si="376"/>
        <v>55373.86</v>
      </c>
      <c r="P380" s="3">
        <f t="shared" si="377"/>
        <v>5106.74</v>
      </c>
      <c r="Q380" s="3">
        <f>(ROUND((ROUND(((((ET380*1.25)*1.2))*AV380*I380),2)*BB380),2)+ROUND((ROUND(((AE380-(((EU380*1.25)*1.2)))*AV380*I380),2)*BS380),2))</f>
        <v>3064.42</v>
      </c>
      <c r="R380" s="3">
        <f>(ROUND((ROUND(((((EU380*1.25)*1.2))*AV380*I380),2)*BS380),2)+ROUND((ROUND(((AE380-(((EU380*1.25)*1.2)))*AV380*I380),2)*BS380),2))</f>
        <v>574.77</v>
      </c>
      <c r="S380" s="3">
        <f t="shared" si="378"/>
        <v>47202.7</v>
      </c>
      <c r="T380" s="3">
        <f t="shared" si="379"/>
        <v>0</v>
      </c>
      <c r="U380" s="3">
        <f t="shared" si="380"/>
        <v>67.100002199999992</v>
      </c>
      <c r="V380" s="3">
        <f t="shared" si="381"/>
        <v>0</v>
      </c>
      <c r="W380" s="3">
        <f t="shared" si="382"/>
        <v>0</v>
      </c>
      <c r="X380" s="3">
        <f>(ROUND((((S380+ROUND((ROUND(((((EU380*1.25)*1.2))*AV380*I380),2)*BS380),2))*AT380)/100),2)+ROUND(((ROUND((ROUND(((AE380-(((EU380*1.25)*1.2)))*AV380*I380),2)*BS380),2)*AT380)/100),2))</f>
        <v>52077.440000000002</v>
      </c>
      <c r="Y380" s="3">
        <f>(ROUND((((S380+ROUND((ROUND(((((EU380*1.25)*1.2))*AV380*I380),2)*BS380),2))*AU380)/100),2)+ROUND(((ROUND((ROUND(((AE380-(((EU380*1.25)*1.2)))*AV380*I380),2)*BS380),2)*AU380)/100),2))</f>
        <v>29144.26</v>
      </c>
      <c r="AA380" s="3">
        <v>86551703</v>
      </c>
      <c r="AB380" s="3">
        <f t="shared" si="383"/>
        <v>32.331800000000001</v>
      </c>
      <c r="AC380" s="3">
        <f>ROUND((((ES380*1)*1)),6)</f>
        <v>12.29</v>
      </c>
      <c r="AD380" s="3">
        <f>ROUND((((((ET380*1.25)*1.2))-(((EU380*1.25)*1.2)))+AE380),6)</f>
        <v>4.0199999999999996</v>
      </c>
      <c r="AE380" s="3">
        <f>ROUND((((EU380*1.25)*1.2)),6)</f>
        <v>0.19500000000000001</v>
      </c>
      <c r="AF380" s="3">
        <f>ROUND((((EV380*1.15)*1.2)),6)</f>
        <v>16.021799999999999</v>
      </c>
      <c r="AG380" s="3">
        <f t="shared" si="384"/>
        <v>0</v>
      </c>
      <c r="AH380" s="3">
        <f>(((EW380*1.15)*1.2))</f>
        <v>1.2833999999999999</v>
      </c>
      <c r="AI380" s="3">
        <f>(((EX380*1.25)*1.2))</f>
        <v>0</v>
      </c>
      <c r="AJ380" s="3">
        <f t="shared" si="385"/>
        <v>0</v>
      </c>
      <c r="AK380" s="3">
        <v>26.58</v>
      </c>
      <c r="AL380" s="3">
        <v>12.29</v>
      </c>
      <c r="AM380" s="3">
        <v>2.68</v>
      </c>
      <c r="AN380" s="3">
        <v>0.13</v>
      </c>
      <c r="AO380" s="3">
        <v>11.61</v>
      </c>
      <c r="AP380" s="3">
        <v>0</v>
      </c>
      <c r="AQ380" s="3">
        <v>0.93</v>
      </c>
      <c r="AR380" s="3">
        <v>0</v>
      </c>
      <c r="AS380" s="3">
        <v>0</v>
      </c>
      <c r="AT380" s="3">
        <v>109</v>
      </c>
      <c r="AU380" s="3">
        <v>61</v>
      </c>
      <c r="AV380" s="3">
        <v>1.0669999999999999</v>
      </c>
      <c r="AW380" s="3">
        <v>1</v>
      </c>
      <c r="AZ380" s="3">
        <v>1</v>
      </c>
      <c r="BA380" s="3">
        <v>56.35</v>
      </c>
      <c r="BB380" s="3">
        <v>14.58</v>
      </c>
      <c r="BC380" s="3">
        <v>8.48</v>
      </c>
      <c r="BD380" s="3" t="s">
        <v>3</v>
      </c>
      <c r="BE380" s="3" t="s">
        <v>3</v>
      </c>
      <c r="BF380" s="3" t="s">
        <v>3</v>
      </c>
      <c r="BG380" s="3" t="s">
        <v>3</v>
      </c>
      <c r="BH380" s="3">
        <v>0</v>
      </c>
      <c r="BI380" s="3">
        <v>1</v>
      </c>
      <c r="BJ380" s="3" t="s">
        <v>610</v>
      </c>
      <c r="BM380" s="3">
        <v>21</v>
      </c>
      <c r="BN380" s="3">
        <v>0</v>
      </c>
      <c r="BO380" s="3" t="s">
        <v>608</v>
      </c>
      <c r="BP380" s="3">
        <v>1</v>
      </c>
      <c r="BQ380" s="3">
        <v>30</v>
      </c>
      <c r="BR380" s="3">
        <v>0</v>
      </c>
      <c r="BS380" s="3">
        <v>56.35</v>
      </c>
      <c r="BT380" s="3">
        <v>1</v>
      </c>
      <c r="BU380" s="3">
        <v>1</v>
      </c>
      <c r="BV380" s="3">
        <v>1</v>
      </c>
      <c r="BW380" s="3">
        <v>1</v>
      </c>
      <c r="BX380" s="3">
        <v>1</v>
      </c>
      <c r="BY380" s="3" t="s">
        <v>3</v>
      </c>
      <c r="BZ380" s="3">
        <v>109</v>
      </c>
      <c r="CA380" s="3">
        <v>61</v>
      </c>
      <c r="CB380" s="3" t="s">
        <v>3</v>
      </c>
      <c r="CE380" s="3">
        <v>1566</v>
      </c>
      <c r="CF380" s="3">
        <v>0</v>
      </c>
      <c r="CG380" s="3">
        <v>0</v>
      </c>
      <c r="CM380" s="3">
        <v>0</v>
      </c>
      <c r="CN380" s="3" t="s">
        <v>965</v>
      </c>
      <c r="CO380" s="3">
        <v>0</v>
      </c>
      <c r="CP380" s="3">
        <f t="shared" si="386"/>
        <v>55373.86</v>
      </c>
      <c r="CQ380" s="3">
        <f t="shared" si="387"/>
        <v>104.22</v>
      </c>
      <c r="CR380" s="3">
        <f>(ROUND((ROUND(((((ET380*1.25)*1.2))*AV380*1),2)*BB380),2)+ROUND((ROUND(((AE380-(((EU380*1.25)*1.2)))*AV380*1),2)*BS380),2))</f>
        <v>62.55</v>
      </c>
      <c r="CS380" s="3">
        <f>(ROUND((ROUND(((((EU380*1.25)*1.2))*AV380*1),2)*BS380),2)+ROUND((ROUND(((AE380-(((EU380*1.25)*1.2)))*AV380*1),2)*BS380),2))</f>
        <v>11.83</v>
      </c>
      <c r="CT380" s="3">
        <f t="shared" si="388"/>
        <v>963.59</v>
      </c>
      <c r="CU380" s="3">
        <f t="shared" si="389"/>
        <v>0</v>
      </c>
      <c r="CV380" s="3">
        <f t="shared" si="390"/>
        <v>1.3693877999999997</v>
      </c>
      <c r="CW380" s="3">
        <f t="shared" si="391"/>
        <v>0</v>
      </c>
      <c r="CX380" s="3">
        <f t="shared" si="392"/>
        <v>0</v>
      </c>
      <c r="CY380" s="3">
        <f>(ROUND((((S380+ROUND((ROUND(((((EU380*1.25)*1.2))*AV380*1),2)*BS380),2))*AT380)/100),2)+ROUND(((ROUND((ROUND(((AE380-(((EU380*1.25)*1.2)))*AV380*1),2)*BS380),2)*AT380)/100),2))</f>
        <v>51463.839999999997</v>
      </c>
      <c r="CZ380" s="3">
        <f>(ROUND((((S380+ROUND((ROUND(((((EU380*1.25)*1.2))*AV380*1),2)*BS380),2))*AU380)/100),2)+ROUND(((ROUND((ROUND(((AE380-(((EU380*1.25)*1.2)))*AV380*1),2)*BS380),2)*AU380)/100),2))</f>
        <v>28800.86</v>
      </c>
      <c r="DB380" s="3">
        <v>141</v>
      </c>
      <c r="DC380" s="3" t="s">
        <v>3</v>
      </c>
      <c r="DD380" s="3" t="s">
        <v>360</v>
      </c>
      <c r="DE380" s="3" t="s">
        <v>361</v>
      </c>
      <c r="DF380" s="3" t="s">
        <v>361</v>
      </c>
      <c r="DG380" s="3" t="s">
        <v>362</v>
      </c>
      <c r="DH380" s="3" t="s">
        <v>3</v>
      </c>
      <c r="DI380" s="3" t="s">
        <v>362</v>
      </c>
      <c r="DJ380" s="3" t="s">
        <v>361</v>
      </c>
      <c r="DK380" s="3" t="s">
        <v>3</v>
      </c>
      <c r="DL380" s="3" t="s">
        <v>3</v>
      </c>
      <c r="DM380" s="3" t="s">
        <v>3</v>
      </c>
      <c r="DN380" s="3">
        <v>0</v>
      </c>
      <c r="DO380" s="3">
        <v>0</v>
      </c>
      <c r="DP380" s="3">
        <v>1</v>
      </c>
      <c r="DQ380" s="3">
        <v>1</v>
      </c>
      <c r="DU380" s="3">
        <v>1013</v>
      </c>
      <c r="DV380" s="3" t="s">
        <v>342</v>
      </c>
      <c r="DW380" s="3" t="s">
        <v>342</v>
      </c>
      <c r="DX380" s="3">
        <v>1</v>
      </c>
      <c r="DZ380" s="3" t="s">
        <v>3</v>
      </c>
      <c r="EA380" s="3" t="s">
        <v>3</v>
      </c>
      <c r="EB380" s="3" t="s">
        <v>3</v>
      </c>
      <c r="EC380" s="3" t="s">
        <v>3</v>
      </c>
      <c r="EE380" s="3">
        <v>85635393</v>
      </c>
      <c r="EF380" s="3">
        <v>30</v>
      </c>
      <c r="EG380" s="3" t="s">
        <v>28</v>
      </c>
      <c r="EH380" s="3">
        <v>0</v>
      </c>
      <c r="EI380" s="3" t="s">
        <v>3</v>
      </c>
      <c r="EJ380" s="3">
        <v>1</v>
      </c>
      <c r="EK380" s="3">
        <v>21</v>
      </c>
      <c r="EL380" s="3" t="s">
        <v>437</v>
      </c>
      <c r="EM380" s="3" t="s">
        <v>438</v>
      </c>
      <c r="EO380" s="3" t="s">
        <v>363</v>
      </c>
      <c r="EQ380" s="3">
        <v>131072</v>
      </c>
      <c r="ER380" s="3">
        <v>26.58</v>
      </c>
      <c r="ES380" s="3">
        <v>12.29</v>
      </c>
      <c r="ET380" s="3">
        <v>2.68</v>
      </c>
      <c r="EU380" s="3">
        <v>0.13</v>
      </c>
      <c r="EV380" s="3">
        <v>11.61</v>
      </c>
      <c r="EW380" s="3">
        <v>0.93</v>
      </c>
      <c r="EX380" s="3">
        <v>0</v>
      </c>
      <c r="EY380" s="3">
        <v>0</v>
      </c>
      <c r="FQ380" s="3">
        <v>0</v>
      </c>
      <c r="FR380" s="3">
        <v>0</v>
      </c>
      <c r="FS380" s="3">
        <v>0</v>
      </c>
      <c r="FX380" s="3">
        <v>109</v>
      </c>
      <c r="FY380" s="3">
        <v>61</v>
      </c>
      <c r="GA380" s="3" t="s">
        <v>3</v>
      </c>
      <c r="GD380" s="3">
        <v>1</v>
      </c>
      <c r="GF380" s="3">
        <v>1824361466</v>
      </c>
      <c r="GG380" s="3">
        <v>2</v>
      </c>
      <c r="GH380" s="3">
        <v>1</v>
      </c>
      <c r="GI380" s="3">
        <v>2</v>
      </c>
      <c r="GJ380" s="3">
        <v>0</v>
      </c>
      <c r="GK380" s="3">
        <v>0</v>
      </c>
      <c r="GL380" s="3">
        <f t="shared" si="393"/>
        <v>0</v>
      </c>
      <c r="GM380" s="3">
        <f t="shared" si="394"/>
        <v>136595.56</v>
      </c>
      <c r="GN380" s="3">
        <f t="shared" si="395"/>
        <v>136595.56</v>
      </c>
      <c r="GO380" s="3">
        <f t="shared" si="396"/>
        <v>0</v>
      </c>
      <c r="GP380" s="3">
        <f t="shared" si="397"/>
        <v>0</v>
      </c>
      <c r="GR380" s="3">
        <v>0</v>
      </c>
      <c r="GS380" s="3">
        <v>3</v>
      </c>
      <c r="GT380" s="3">
        <v>0</v>
      </c>
      <c r="GU380" s="3" t="s">
        <v>3</v>
      </c>
      <c r="GV380" s="3">
        <f t="shared" si="398"/>
        <v>0</v>
      </c>
      <c r="GW380" s="3">
        <v>1</v>
      </c>
      <c r="GX380" s="3">
        <f t="shared" si="399"/>
        <v>0</v>
      </c>
      <c r="HA380" s="3">
        <v>0</v>
      </c>
      <c r="HB380" s="3">
        <v>0</v>
      </c>
      <c r="HC380" s="3">
        <f t="shared" si="400"/>
        <v>0</v>
      </c>
      <c r="HE380" s="3" t="s">
        <v>3</v>
      </c>
      <c r="HF380" s="3" t="s">
        <v>3</v>
      </c>
      <c r="HM380" s="3" t="s">
        <v>3</v>
      </c>
      <c r="HN380" s="3" t="s">
        <v>3</v>
      </c>
      <c r="HO380" s="3" t="s">
        <v>3</v>
      </c>
      <c r="HP380" s="3" t="s">
        <v>3</v>
      </c>
      <c r="HQ380" s="3" t="s">
        <v>3</v>
      </c>
      <c r="HS380" s="3">
        <v>0</v>
      </c>
      <c r="IK380" s="3">
        <v>0</v>
      </c>
    </row>
    <row r="381" spans="1:255" x14ac:dyDescent="0.25">
      <c r="A381" s="2">
        <v>18</v>
      </c>
      <c r="B381" s="2">
        <v>1</v>
      </c>
      <c r="C381" s="2">
        <v>746</v>
      </c>
      <c r="D381" s="2"/>
      <c r="E381" s="2" t="s">
        <v>611</v>
      </c>
      <c r="F381" s="2" t="s">
        <v>612</v>
      </c>
      <c r="G381" s="2" t="s">
        <v>975</v>
      </c>
      <c r="H381" s="2" t="s">
        <v>35</v>
      </c>
      <c r="I381" s="2">
        <f>I379*J381</f>
        <v>37</v>
      </c>
      <c r="J381" s="2">
        <v>0.75510204081632648</v>
      </c>
      <c r="K381" s="2">
        <v>0.75510204000000003</v>
      </c>
      <c r="L381" s="2"/>
      <c r="M381" s="2"/>
      <c r="N381" s="2"/>
      <c r="O381" s="2">
        <f t="shared" si="376"/>
        <v>52813.8</v>
      </c>
      <c r="P381" s="2">
        <f t="shared" si="377"/>
        <v>52813.8</v>
      </c>
      <c r="Q381" s="2">
        <f t="shared" ref="Q381:Q386" si="401">(ROUND((ROUND(((ET381)*AV381*I381),2)*BB381),2)+ROUND((ROUND(((AE381-(EU381))*AV381*I381),2)*BS381),2))</f>
        <v>0</v>
      </c>
      <c r="R381" s="2">
        <f t="shared" ref="R381:R386" si="402">(ROUND((ROUND(((EU381)*AV381*I381),2)*BS381),2)+ROUND((ROUND(((AE381-(EU381))*AV381*I381),2)*BS381),2))</f>
        <v>0</v>
      </c>
      <c r="S381" s="2">
        <f t="shared" si="378"/>
        <v>0</v>
      </c>
      <c r="T381" s="2">
        <f t="shared" si="379"/>
        <v>0</v>
      </c>
      <c r="U381" s="2">
        <f t="shared" si="380"/>
        <v>0</v>
      </c>
      <c r="V381" s="2">
        <f t="shared" si="381"/>
        <v>0</v>
      </c>
      <c r="W381" s="2">
        <f t="shared" si="382"/>
        <v>0</v>
      </c>
      <c r="X381" s="2">
        <f t="shared" ref="X381:X386" si="403">(ROUND((((S381+ROUND((ROUND(((EU381)*AV381*I381),2)*BS381),2))*AT381)/100),2)+ROUND(((ROUND((ROUND(((AE381-(EU381))*AV381*I381),2)*BS381),2)*AT381)/100),2))</f>
        <v>0</v>
      </c>
      <c r="Y381" s="2">
        <f t="shared" ref="Y381:Y386" si="404">(ROUND((((S381+ROUND((ROUND(((EU381)*AV381*I381),2)*BS381),2))*AU381)/100),2)+ROUND(((ROUND((ROUND(((AE381-(EU381))*AV381*I381),2)*BS381),2)*AU381)/100),2))</f>
        <v>0</v>
      </c>
      <c r="Z381" s="2"/>
      <c r="AA381" s="2">
        <v>86551701</v>
      </c>
      <c r="AB381" s="2">
        <f t="shared" si="383"/>
        <v>1427.4</v>
      </c>
      <c r="AC381" s="2">
        <f t="shared" ref="AC381:AC386" si="405">ROUND((ES381),6)</f>
        <v>1427.4</v>
      </c>
      <c r="AD381" s="2">
        <f t="shared" ref="AD381:AD386" si="406">ROUND((((ET381)-(EU381))+AE381),6)</f>
        <v>0</v>
      </c>
      <c r="AE381" s="2">
        <f t="shared" ref="AE381:AF386" si="407">ROUND((EU381),6)</f>
        <v>0</v>
      </c>
      <c r="AF381" s="2">
        <f t="shared" si="407"/>
        <v>0</v>
      </c>
      <c r="AG381" s="2">
        <f t="shared" si="384"/>
        <v>0</v>
      </c>
      <c r="AH381" s="2">
        <f t="shared" ref="AH381:AI386" si="408">(EW381)</f>
        <v>0</v>
      </c>
      <c r="AI381" s="2">
        <f t="shared" si="408"/>
        <v>0</v>
      </c>
      <c r="AJ381" s="2">
        <f t="shared" si="385"/>
        <v>0</v>
      </c>
      <c r="AK381" s="2">
        <v>1427.4</v>
      </c>
      <c r="AL381" s="2">
        <v>1427.4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109</v>
      </c>
      <c r="AU381" s="2">
        <v>61</v>
      </c>
      <c r="AV381" s="2">
        <v>1</v>
      </c>
      <c r="AW381" s="2">
        <v>1</v>
      </c>
      <c r="AX381" s="2"/>
      <c r="AY381" s="2"/>
      <c r="AZ381" s="2">
        <v>1</v>
      </c>
      <c r="BA381" s="2">
        <v>1</v>
      </c>
      <c r="BB381" s="2">
        <v>1</v>
      </c>
      <c r="BC381" s="2">
        <v>1</v>
      </c>
      <c r="BD381" s="2" t="s">
        <v>3</v>
      </c>
      <c r="BE381" s="2" t="s">
        <v>3</v>
      </c>
      <c r="BF381" s="2" t="s">
        <v>3</v>
      </c>
      <c r="BG381" s="2" t="s">
        <v>3</v>
      </c>
      <c r="BH381" s="2">
        <v>3</v>
      </c>
      <c r="BI381" s="2">
        <v>1</v>
      </c>
      <c r="BJ381" s="2" t="s">
        <v>613</v>
      </c>
      <c r="BK381" s="2"/>
      <c r="BL381" s="2"/>
      <c r="BM381" s="2">
        <v>21</v>
      </c>
      <c r="BN381" s="2">
        <v>0</v>
      </c>
      <c r="BO381" s="2" t="s">
        <v>3</v>
      </c>
      <c r="BP381" s="2">
        <v>0</v>
      </c>
      <c r="BQ381" s="2">
        <v>30</v>
      </c>
      <c r="BR381" s="2">
        <v>0</v>
      </c>
      <c r="BS381" s="2">
        <v>1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 t="s">
        <v>3</v>
      </c>
      <c r="BZ381" s="2">
        <v>109</v>
      </c>
      <c r="CA381" s="2">
        <v>61</v>
      </c>
      <c r="CB381" s="2" t="s">
        <v>3</v>
      </c>
      <c r="CC381" s="2"/>
      <c r="CD381" s="2"/>
      <c r="CE381" s="2">
        <v>1566</v>
      </c>
      <c r="CF381" s="2">
        <v>0</v>
      </c>
      <c r="CG381" s="2">
        <v>0</v>
      </c>
      <c r="CH381" s="2"/>
      <c r="CI381" s="2"/>
      <c r="CJ381" s="2"/>
      <c r="CK381" s="2"/>
      <c r="CL381" s="2"/>
      <c r="CM381" s="2">
        <v>0</v>
      </c>
      <c r="CN381" s="2" t="s">
        <v>966</v>
      </c>
      <c r="CO381" s="2">
        <v>0</v>
      </c>
      <c r="CP381" s="2">
        <f t="shared" si="386"/>
        <v>52813.8</v>
      </c>
      <c r="CQ381" s="2">
        <f t="shared" si="387"/>
        <v>1427.4</v>
      </c>
      <c r="CR381" s="2">
        <f t="shared" ref="CR381:CR386" si="409">(ROUND((ROUND(((ET381)*AV381*1),2)*BB381),2)+ROUND((ROUND(((AE381-(EU381))*AV381*1),2)*BS381),2))</f>
        <v>0</v>
      </c>
      <c r="CS381" s="2">
        <f t="shared" ref="CS381:CS386" si="410">(ROUND((ROUND(((EU381)*AV381*1),2)*BS381),2)+ROUND((ROUND(((AE381-(EU381))*AV381*1),2)*BS381),2))</f>
        <v>0</v>
      </c>
      <c r="CT381" s="2">
        <f t="shared" si="388"/>
        <v>0</v>
      </c>
      <c r="CU381" s="2">
        <f t="shared" si="389"/>
        <v>0</v>
      </c>
      <c r="CV381" s="2">
        <f t="shared" si="390"/>
        <v>0</v>
      </c>
      <c r="CW381" s="2">
        <f t="shared" si="391"/>
        <v>0</v>
      </c>
      <c r="CX381" s="2">
        <f t="shared" si="392"/>
        <v>0</v>
      </c>
      <c r="CY381" s="2">
        <f t="shared" ref="CY381:CY386" si="411">(ROUND((((S381+ROUND((ROUND(((EU381)*AV381*1),2)*BS381),2))*AT381)/100),2)+ROUND(((ROUND((ROUND(((AE381-(EU381))*AV381*1),2)*BS381),2)*AT381)/100),2))</f>
        <v>0</v>
      </c>
      <c r="CZ381" s="2">
        <f t="shared" ref="CZ381:CZ386" si="412">(ROUND((((S381+ROUND((ROUND(((EU381)*AV381*1),2)*BS381),2))*AU381)/100),2)+ROUND(((ROUND((ROUND(((AE381-(EU381))*AV381*1),2)*BS381),2)*AU381)/100),2))</f>
        <v>0</v>
      </c>
      <c r="DA381" s="2"/>
      <c r="DB381" s="2"/>
      <c r="DC381" s="2" t="s">
        <v>3</v>
      </c>
      <c r="DD381" s="2" t="s">
        <v>3</v>
      </c>
      <c r="DE381" s="2" t="s">
        <v>3</v>
      </c>
      <c r="DF381" s="2" t="s">
        <v>3</v>
      </c>
      <c r="DG381" s="2" t="s">
        <v>3</v>
      </c>
      <c r="DH381" s="2" t="s">
        <v>3</v>
      </c>
      <c r="DI381" s="2" t="s">
        <v>3</v>
      </c>
      <c r="DJ381" s="2" t="s">
        <v>3</v>
      </c>
      <c r="DK381" s="2" t="s">
        <v>3</v>
      </c>
      <c r="DL381" s="2" t="s">
        <v>3</v>
      </c>
      <c r="DM381" s="2" t="s">
        <v>3</v>
      </c>
      <c r="DN381" s="2">
        <v>0</v>
      </c>
      <c r="DO381" s="2">
        <v>0</v>
      </c>
      <c r="DP381" s="2">
        <v>1</v>
      </c>
      <c r="DQ381" s="2">
        <v>1</v>
      </c>
      <c r="DR381" s="2"/>
      <c r="DS381" s="2"/>
      <c r="DT381" s="2"/>
      <c r="DU381" s="2">
        <v>1010</v>
      </c>
      <c r="DV381" s="2" t="s">
        <v>35</v>
      </c>
      <c r="DW381" s="2" t="s">
        <v>35</v>
      </c>
      <c r="DX381" s="2">
        <v>1</v>
      </c>
      <c r="DY381" s="2"/>
      <c r="DZ381" s="2" t="s">
        <v>3</v>
      </c>
      <c r="EA381" s="2" t="s">
        <v>3</v>
      </c>
      <c r="EB381" s="2" t="s">
        <v>3</v>
      </c>
      <c r="EC381" s="2" t="s">
        <v>3</v>
      </c>
      <c r="ED381" s="2"/>
      <c r="EE381" s="2">
        <v>85635393</v>
      </c>
      <c r="EF381" s="2">
        <v>30</v>
      </c>
      <c r="EG381" s="2" t="s">
        <v>28</v>
      </c>
      <c r="EH381" s="2">
        <v>0</v>
      </c>
      <c r="EI381" s="2" t="s">
        <v>3</v>
      </c>
      <c r="EJ381" s="2">
        <v>1</v>
      </c>
      <c r="EK381" s="2">
        <v>21</v>
      </c>
      <c r="EL381" s="2" t="s">
        <v>437</v>
      </c>
      <c r="EM381" s="2" t="s">
        <v>438</v>
      </c>
      <c r="EN381" s="2"/>
      <c r="EO381" s="2" t="s">
        <v>368</v>
      </c>
      <c r="EP381" s="2"/>
      <c r="EQ381" s="2">
        <v>0</v>
      </c>
      <c r="ER381" s="2">
        <v>1427.4</v>
      </c>
      <c r="ES381" s="2">
        <v>1427.4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>
        <v>0</v>
      </c>
      <c r="FR381" s="2">
        <v>0</v>
      </c>
      <c r="FS381" s="2">
        <v>0</v>
      </c>
      <c r="FT381" s="2"/>
      <c r="FU381" s="2"/>
      <c r="FV381" s="2"/>
      <c r="FW381" s="2"/>
      <c r="FX381" s="2">
        <v>109</v>
      </c>
      <c r="FY381" s="2">
        <v>61</v>
      </c>
      <c r="FZ381" s="2"/>
      <c r="GA381" s="2" t="s">
        <v>3</v>
      </c>
      <c r="GB381" s="2"/>
      <c r="GC381" s="2"/>
      <c r="GD381" s="2">
        <v>1</v>
      </c>
      <c r="GE381" s="2"/>
      <c r="GF381" s="2">
        <v>-1907245307</v>
      </c>
      <c r="GG381" s="2">
        <v>2</v>
      </c>
      <c r="GH381" s="2">
        <v>1</v>
      </c>
      <c r="GI381" s="2">
        <v>-2</v>
      </c>
      <c r="GJ381" s="2">
        <v>0</v>
      </c>
      <c r="GK381" s="2">
        <v>0</v>
      </c>
      <c r="GL381" s="2">
        <f t="shared" si="393"/>
        <v>0</v>
      </c>
      <c r="GM381" s="2">
        <f t="shared" si="394"/>
        <v>52813.8</v>
      </c>
      <c r="GN381" s="2">
        <f t="shared" si="395"/>
        <v>52813.8</v>
      </c>
      <c r="GO381" s="2">
        <f t="shared" si="396"/>
        <v>0</v>
      </c>
      <c r="GP381" s="2">
        <f t="shared" si="397"/>
        <v>0</v>
      </c>
      <c r="GQ381" s="2"/>
      <c r="GR381" s="2">
        <v>0</v>
      </c>
      <c r="GS381" s="2">
        <v>3</v>
      </c>
      <c r="GT381" s="2">
        <v>0</v>
      </c>
      <c r="GU381" s="2" t="s">
        <v>3</v>
      </c>
      <c r="GV381" s="2">
        <f t="shared" si="398"/>
        <v>0</v>
      </c>
      <c r="GW381" s="2">
        <v>1</v>
      </c>
      <c r="GX381" s="2">
        <f t="shared" si="399"/>
        <v>0</v>
      </c>
      <c r="GY381" s="2"/>
      <c r="GZ381" s="2"/>
      <c r="HA381" s="2">
        <v>0</v>
      </c>
      <c r="HB381" s="2">
        <v>0</v>
      </c>
      <c r="HC381" s="2">
        <f t="shared" si="400"/>
        <v>0</v>
      </c>
      <c r="HD381" s="2"/>
      <c r="HE381" s="2" t="s">
        <v>3</v>
      </c>
      <c r="HF381" s="2" t="s">
        <v>3</v>
      </c>
      <c r="HG381" s="2"/>
      <c r="HH381" s="2"/>
      <c r="HI381" s="2"/>
      <c r="HJ381" s="2"/>
      <c r="HK381" s="2"/>
      <c r="HL381" s="2"/>
      <c r="HM381" s="2" t="s">
        <v>360</v>
      </c>
      <c r="HN381" s="2" t="s">
        <v>3</v>
      </c>
      <c r="HO381" s="2" t="s">
        <v>3</v>
      </c>
      <c r="HP381" s="2" t="s">
        <v>3</v>
      </c>
      <c r="HQ381" s="2" t="s">
        <v>3</v>
      </c>
      <c r="HR381" s="2"/>
      <c r="HS381" s="2">
        <v>0</v>
      </c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>
        <v>0</v>
      </c>
      <c r="IL381" s="2"/>
      <c r="IM381" s="2"/>
      <c r="IN381" s="2"/>
      <c r="IO381" s="2"/>
      <c r="IP381" s="2"/>
      <c r="IQ381" s="2"/>
      <c r="IR381" s="2"/>
      <c r="IS381" s="2"/>
      <c r="IT381" s="2"/>
      <c r="IU381" s="2"/>
    </row>
    <row r="382" spans="1:255" x14ac:dyDescent="0.25">
      <c r="A382" s="3">
        <v>18</v>
      </c>
      <c r="B382" s="3">
        <v>1</v>
      </c>
      <c r="C382" s="3">
        <v>755</v>
      </c>
      <c r="E382" s="3" t="s">
        <v>611</v>
      </c>
      <c r="F382" s="3" t="s">
        <v>612</v>
      </c>
      <c r="G382" s="3" t="s">
        <v>975</v>
      </c>
      <c r="H382" s="3" t="s">
        <v>35</v>
      </c>
      <c r="I382" s="3">
        <f>I380*J382</f>
        <v>37</v>
      </c>
      <c r="J382" s="3">
        <v>0.75510204081632648</v>
      </c>
      <c r="K382" s="3">
        <v>0.75510204000000003</v>
      </c>
      <c r="O382" s="3">
        <f t="shared" si="376"/>
        <v>280969.42</v>
      </c>
      <c r="P382" s="3">
        <f t="shared" si="377"/>
        <v>280969.42</v>
      </c>
      <c r="Q382" s="3">
        <f t="shared" si="401"/>
        <v>0</v>
      </c>
      <c r="R382" s="3">
        <f t="shared" si="402"/>
        <v>0</v>
      </c>
      <c r="S382" s="3">
        <f t="shared" si="378"/>
        <v>0</v>
      </c>
      <c r="T382" s="3">
        <f t="shared" si="379"/>
        <v>0</v>
      </c>
      <c r="U382" s="3">
        <f t="shared" si="380"/>
        <v>0</v>
      </c>
      <c r="V382" s="3">
        <f t="shared" si="381"/>
        <v>0</v>
      </c>
      <c r="W382" s="3">
        <f t="shared" si="382"/>
        <v>0</v>
      </c>
      <c r="X382" s="3">
        <f t="shared" si="403"/>
        <v>0</v>
      </c>
      <c r="Y382" s="3">
        <f t="shared" si="404"/>
        <v>0</v>
      </c>
      <c r="AA382" s="3">
        <v>86551703</v>
      </c>
      <c r="AB382" s="3">
        <f t="shared" si="383"/>
        <v>1427.4</v>
      </c>
      <c r="AC382" s="3">
        <f t="shared" si="405"/>
        <v>1427.4</v>
      </c>
      <c r="AD382" s="3">
        <f t="shared" si="406"/>
        <v>0</v>
      </c>
      <c r="AE382" s="3">
        <f t="shared" si="407"/>
        <v>0</v>
      </c>
      <c r="AF382" s="3">
        <f t="shared" si="407"/>
        <v>0</v>
      </c>
      <c r="AG382" s="3">
        <f t="shared" si="384"/>
        <v>0</v>
      </c>
      <c r="AH382" s="3">
        <f t="shared" si="408"/>
        <v>0</v>
      </c>
      <c r="AI382" s="3">
        <f t="shared" si="408"/>
        <v>0</v>
      </c>
      <c r="AJ382" s="3">
        <f t="shared" si="385"/>
        <v>0</v>
      </c>
      <c r="AK382" s="3">
        <v>1427.4</v>
      </c>
      <c r="AL382" s="3">
        <v>1427.4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109</v>
      </c>
      <c r="AU382" s="3">
        <v>61</v>
      </c>
      <c r="AV382" s="3">
        <v>1</v>
      </c>
      <c r="AW382" s="3">
        <v>1</v>
      </c>
      <c r="AZ382" s="3">
        <v>1</v>
      </c>
      <c r="BA382" s="3">
        <v>1</v>
      </c>
      <c r="BB382" s="3">
        <v>1</v>
      </c>
      <c r="BC382" s="3">
        <v>5.32</v>
      </c>
      <c r="BD382" s="3" t="s">
        <v>3</v>
      </c>
      <c r="BE382" s="3" t="s">
        <v>3</v>
      </c>
      <c r="BF382" s="3" t="s">
        <v>3</v>
      </c>
      <c r="BG382" s="3" t="s">
        <v>3</v>
      </c>
      <c r="BH382" s="3">
        <v>3</v>
      </c>
      <c r="BI382" s="3">
        <v>1</v>
      </c>
      <c r="BJ382" s="3" t="s">
        <v>613</v>
      </c>
      <c r="BM382" s="3">
        <v>21</v>
      </c>
      <c r="BN382" s="3">
        <v>0</v>
      </c>
      <c r="BO382" s="3" t="s">
        <v>612</v>
      </c>
      <c r="BP382" s="3">
        <v>1</v>
      </c>
      <c r="BQ382" s="3">
        <v>30</v>
      </c>
      <c r="BR382" s="3">
        <v>0</v>
      </c>
      <c r="BS382" s="3">
        <v>1</v>
      </c>
      <c r="BT382" s="3">
        <v>1</v>
      </c>
      <c r="BU382" s="3">
        <v>1</v>
      </c>
      <c r="BV382" s="3">
        <v>1</v>
      </c>
      <c r="BW382" s="3">
        <v>1</v>
      </c>
      <c r="BX382" s="3">
        <v>1</v>
      </c>
      <c r="BY382" s="3" t="s">
        <v>3</v>
      </c>
      <c r="BZ382" s="3">
        <v>109</v>
      </c>
      <c r="CA382" s="3">
        <v>61</v>
      </c>
      <c r="CB382" s="3" t="s">
        <v>3</v>
      </c>
      <c r="CE382" s="3">
        <v>1566</v>
      </c>
      <c r="CF382" s="3">
        <v>0</v>
      </c>
      <c r="CG382" s="3">
        <v>0</v>
      </c>
      <c r="CM382" s="3">
        <v>0</v>
      </c>
      <c r="CN382" s="3" t="s">
        <v>966</v>
      </c>
      <c r="CO382" s="3">
        <v>0</v>
      </c>
      <c r="CP382" s="3">
        <f t="shared" si="386"/>
        <v>280969.42</v>
      </c>
      <c r="CQ382" s="3">
        <f t="shared" si="387"/>
        <v>7593.77</v>
      </c>
      <c r="CR382" s="3">
        <f t="shared" si="409"/>
        <v>0</v>
      </c>
      <c r="CS382" s="3">
        <f t="shared" si="410"/>
        <v>0</v>
      </c>
      <c r="CT382" s="3">
        <f t="shared" si="388"/>
        <v>0</v>
      </c>
      <c r="CU382" s="3">
        <f t="shared" si="389"/>
        <v>0</v>
      </c>
      <c r="CV382" s="3">
        <f t="shared" si="390"/>
        <v>0</v>
      </c>
      <c r="CW382" s="3">
        <f t="shared" si="391"/>
        <v>0</v>
      </c>
      <c r="CX382" s="3">
        <f t="shared" si="392"/>
        <v>0</v>
      </c>
      <c r="CY382" s="3">
        <f t="shared" si="411"/>
        <v>0</v>
      </c>
      <c r="CZ382" s="3">
        <f t="shared" si="412"/>
        <v>0</v>
      </c>
      <c r="DC382" s="3" t="s">
        <v>3</v>
      </c>
      <c r="DD382" s="3" t="s">
        <v>3</v>
      </c>
      <c r="DE382" s="3" t="s">
        <v>3</v>
      </c>
      <c r="DF382" s="3" t="s">
        <v>3</v>
      </c>
      <c r="DG382" s="3" t="s">
        <v>3</v>
      </c>
      <c r="DH382" s="3" t="s">
        <v>3</v>
      </c>
      <c r="DI382" s="3" t="s">
        <v>3</v>
      </c>
      <c r="DJ382" s="3" t="s">
        <v>3</v>
      </c>
      <c r="DK382" s="3" t="s">
        <v>3</v>
      </c>
      <c r="DL382" s="3" t="s">
        <v>3</v>
      </c>
      <c r="DM382" s="3" t="s">
        <v>3</v>
      </c>
      <c r="DN382" s="3">
        <v>0</v>
      </c>
      <c r="DO382" s="3">
        <v>0</v>
      </c>
      <c r="DP382" s="3">
        <v>1</v>
      </c>
      <c r="DQ382" s="3">
        <v>1</v>
      </c>
      <c r="DU382" s="3">
        <v>1010</v>
      </c>
      <c r="DV382" s="3" t="s">
        <v>35</v>
      </c>
      <c r="DW382" s="3" t="s">
        <v>35</v>
      </c>
      <c r="DX382" s="3">
        <v>1</v>
      </c>
      <c r="DZ382" s="3" t="s">
        <v>3</v>
      </c>
      <c r="EA382" s="3" t="s">
        <v>3</v>
      </c>
      <c r="EB382" s="3" t="s">
        <v>3</v>
      </c>
      <c r="EC382" s="3" t="s">
        <v>3</v>
      </c>
      <c r="EE382" s="3">
        <v>85635393</v>
      </c>
      <c r="EF382" s="3">
        <v>30</v>
      </c>
      <c r="EG382" s="3" t="s">
        <v>28</v>
      </c>
      <c r="EH382" s="3">
        <v>0</v>
      </c>
      <c r="EI382" s="3" t="s">
        <v>3</v>
      </c>
      <c r="EJ382" s="3">
        <v>1</v>
      </c>
      <c r="EK382" s="3">
        <v>21</v>
      </c>
      <c r="EL382" s="3" t="s">
        <v>437</v>
      </c>
      <c r="EM382" s="3" t="s">
        <v>438</v>
      </c>
      <c r="EO382" s="3" t="s">
        <v>368</v>
      </c>
      <c r="EQ382" s="3">
        <v>0</v>
      </c>
      <c r="ER382" s="3">
        <v>1427.4</v>
      </c>
      <c r="ES382" s="3">
        <v>1427.4</v>
      </c>
      <c r="ET382" s="3">
        <v>0</v>
      </c>
      <c r="EU382" s="3">
        <v>0</v>
      </c>
      <c r="EV382" s="3">
        <v>0</v>
      </c>
      <c r="EW382" s="3">
        <v>0</v>
      </c>
      <c r="EX382" s="3">
        <v>0</v>
      </c>
      <c r="FQ382" s="3">
        <v>0</v>
      </c>
      <c r="FR382" s="3">
        <v>0</v>
      </c>
      <c r="FS382" s="3">
        <v>0</v>
      </c>
      <c r="FX382" s="3">
        <v>109</v>
      </c>
      <c r="FY382" s="3">
        <v>61</v>
      </c>
      <c r="GA382" s="3" t="s">
        <v>3</v>
      </c>
      <c r="GD382" s="3">
        <v>1</v>
      </c>
      <c r="GF382" s="3">
        <v>-1907245307</v>
      </c>
      <c r="GG382" s="3">
        <v>2</v>
      </c>
      <c r="GH382" s="3">
        <v>1</v>
      </c>
      <c r="GI382" s="3">
        <v>2</v>
      </c>
      <c r="GJ382" s="3">
        <v>0</v>
      </c>
      <c r="GK382" s="3">
        <v>0</v>
      </c>
      <c r="GL382" s="3">
        <f t="shared" si="393"/>
        <v>0</v>
      </c>
      <c r="GM382" s="3">
        <f t="shared" si="394"/>
        <v>280969.42</v>
      </c>
      <c r="GN382" s="3">
        <f t="shared" si="395"/>
        <v>280969.42</v>
      </c>
      <c r="GO382" s="3">
        <f t="shared" si="396"/>
        <v>0</v>
      </c>
      <c r="GP382" s="3">
        <f t="shared" si="397"/>
        <v>0</v>
      </c>
      <c r="GR382" s="3">
        <v>0</v>
      </c>
      <c r="GS382" s="3">
        <v>3</v>
      </c>
      <c r="GT382" s="3">
        <v>0</v>
      </c>
      <c r="GU382" s="3" t="s">
        <v>3</v>
      </c>
      <c r="GV382" s="3">
        <f t="shared" si="398"/>
        <v>0</v>
      </c>
      <c r="GW382" s="3">
        <v>1</v>
      </c>
      <c r="GX382" s="3">
        <f t="shared" si="399"/>
        <v>0</v>
      </c>
      <c r="HA382" s="3">
        <v>0</v>
      </c>
      <c r="HB382" s="3">
        <v>0</v>
      </c>
      <c r="HC382" s="3">
        <f t="shared" si="400"/>
        <v>0</v>
      </c>
      <c r="HE382" s="3" t="s">
        <v>3</v>
      </c>
      <c r="HF382" s="3" t="s">
        <v>3</v>
      </c>
      <c r="HM382" s="3" t="s">
        <v>360</v>
      </c>
      <c r="HN382" s="3" t="s">
        <v>3</v>
      </c>
      <c r="HO382" s="3" t="s">
        <v>3</v>
      </c>
      <c r="HP382" s="3" t="s">
        <v>3</v>
      </c>
      <c r="HQ382" s="3" t="s">
        <v>3</v>
      </c>
      <c r="HS382" s="3">
        <v>0</v>
      </c>
      <c r="IK382" s="3">
        <v>0</v>
      </c>
    </row>
    <row r="383" spans="1:255" x14ac:dyDescent="0.25">
      <c r="A383" s="2">
        <v>18</v>
      </c>
      <c r="B383" s="2">
        <v>1</v>
      </c>
      <c r="C383" s="2">
        <v>747</v>
      </c>
      <c r="D383" s="2"/>
      <c r="E383" s="2" t="s">
        <v>614</v>
      </c>
      <c r="F383" s="2" t="s">
        <v>615</v>
      </c>
      <c r="G383" s="2" t="s">
        <v>976</v>
      </c>
      <c r="H383" s="2" t="s">
        <v>35</v>
      </c>
      <c r="I383" s="2">
        <f>I379*J383</f>
        <v>9</v>
      </c>
      <c r="J383" s="2">
        <v>0.18367346938775511</v>
      </c>
      <c r="K383" s="2">
        <v>0.18367347000000001</v>
      </c>
      <c r="L383" s="2"/>
      <c r="M383" s="2"/>
      <c r="N383" s="2"/>
      <c r="O383" s="2">
        <f t="shared" si="376"/>
        <v>13916.43</v>
      </c>
      <c r="P383" s="2">
        <f t="shared" si="377"/>
        <v>13916.43</v>
      </c>
      <c r="Q383" s="2">
        <f t="shared" si="401"/>
        <v>0</v>
      </c>
      <c r="R383" s="2">
        <f t="shared" si="402"/>
        <v>0</v>
      </c>
      <c r="S383" s="2">
        <f t="shared" si="378"/>
        <v>0</v>
      </c>
      <c r="T383" s="2">
        <f t="shared" si="379"/>
        <v>0</v>
      </c>
      <c r="U383" s="2">
        <f t="shared" si="380"/>
        <v>0</v>
      </c>
      <c r="V383" s="2">
        <f t="shared" si="381"/>
        <v>0</v>
      </c>
      <c r="W383" s="2">
        <f t="shared" si="382"/>
        <v>0</v>
      </c>
      <c r="X383" s="2">
        <f t="shared" si="403"/>
        <v>0</v>
      </c>
      <c r="Y383" s="2">
        <f t="shared" si="404"/>
        <v>0</v>
      </c>
      <c r="Z383" s="2"/>
      <c r="AA383" s="2">
        <v>86551701</v>
      </c>
      <c r="AB383" s="2">
        <f t="shared" si="383"/>
        <v>1546.27</v>
      </c>
      <c r="AC383" s="2">
        <f t="shared" si="405"/>
        <v>1546.27</v>
      </c>
      <c r="AD383" s="2">
        <f t="shared" si="406"/>
        <v>0</v>
      </c>
      <c r="AE383" s="2">
        <f t="shared" si="407"/>
        <v>0</v>
      </c>
      <c r="AF383" s="2">
        <f t="shared" si="407"/>
        <v>0</v>
      </c>
      <c r="AG383" s="2">
        <f t="shared" si="384"/>
        <v>0</v>
      </c>
      <c r="AH383" s="2">
        <f t="shared" si="408"/>
        <v>0</v>
      </c>
      <c r="AI383" s="2">
        <f t="shared" si="408"/>
        <v>0</v>
      </c>
      <c r="AJ383" s="2">
        <f t="shared" si="385"/>
        <v>0</v>
      </c>
      <c r="AK383" s="2">
        <v>1546.27</v>
      </c>
      <c r="AL383" s="2">
        <v>1546.27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109</v>
      </c>
      <c r="AU383" s="2">
        <v>61</v>
      </c>
      <c r="AV383" s="2">
        <v>1</v>
      </c>
      <c r="AW383" s="2">
        <v>1</v>
      </c>
      <c r="AX383" s="2"/>
      <c r="AY383" s="2"/>
      <c r="AZ383" s="2">
        <v>1</v>
      </c>
      <c r="BA383" s="2">
        <v>1</v>
      </c>
      <c r="BB383" s="2">
        <v>1</v>
      </c>
      <c r="BC383" s="2">
        <v>1</v>
      </c>
      <c r="BD383" s="2" t="s">
        <v>3</v>
      </c>
      <c r="BE383" s="2" t="s">
        <v>3</v>
      </c>
      <c r="BF383" s="2" t="s">
        <v>3</v>
      </c>
      <c r="BG383" s="2" t="s">
        <v>3</v>
      </c>
      <c r="BH383" s="2">
        <v>3</v>
      </c>
      <c r="BI383" s="2">
        <v>1</v>
      </c>
      <c r="BJ383" s="2" t="s">
        <v>616</v>
      </c>
      <c r="BK383" s="2"/>
      <c r="BL383" s="2"/>
      <c r="BM383" s="2">
        <v>21</v>
      </c>
      <c r="BN383" s="2">
        <v>0</v>
      </c>
      <c r="BO383" s="2" t="s">
        <v>3</v>
      </c>
      <c r="BP383" s="2">
        <v>0</v>
      </c>
      <c r="BQ383" s="2">
        <v>30</v>
      </c>
      <c r="BR383" s="2">
        <v>0</v>
      </c>
      <c r="BS383" s="2">
        <v>1</v>
      </c>
      <c r="BT383" s="2">
        <v>1</v>
      </c>
      <c r="BU383" s="2">
        <v>1</v>
      </c>
      <c r="BV383" s="2">
        <v>1</v>
      </c>
      <c r="BW383" s="2">
        <v>1</v>
      </c>
      <c r="BX383" s="2">
        <v>1</v>
      </c>
      <c r="BY383" s="2" t="s">
        <v>3</v>
      </c>
      <c r="BZ383" s="2">
        <v>109</v>
      </c>
      <c r="CA383" s="2">
        <v>61</v>
      </c>
      <c r="CB383" s="2" t="s">
        <v>3</v>
      </c>
      <c r="CC383" s="2"/>
      <c r="CD383" s="2"/>
      <c r="CE383" s="2">
        <v>1566</v>
      </c>
      <c r="CF383" s="2">
        <v>0</v>
      </c>
      <c r="CG383" s="2">
        <v>0</v>
      </c>
      <c r="CH383" s="2"/>
      <c r="CI383" s="2"/>
      <c r="CJ383" s="2"/>
      <c r="CK383" s="2"/>
      <c r="CL383" s="2"/>
      <c r="CM383" s="2">
        <v>0</v>
      </c>
      <c r="CN383" s="2" t="s">
        <v>966</v>
      </c>
      <c r="CO383" s="2">
        <v>0</v>
      </c>
      <c r="CP383" s="2">
        <f t="shared" si="386"/>
        <v>13916.43</v>
      </c>
      <c r="CQ383" s="2">
        <f t="shared" si="387"/>
        <v>1546.27</v>
      </c>
      <c r="CR383" s="2">
        <f t="shared" si="409"/>
        <v>0</v>
      </c>
      <c r="CS383" s="2">
        <f t="shared" si="410"/>
        <v>0</v>
      </c>
      <c r="CT383" s="2">
        <f t="shared" si="388"/>
        <v>0</v>
      </c>
      <c r="CU383" s="2">
        <f t="shared" si="389"/>
        <v>0</v>
      </c>
      <c r="CV383" s="2">
        <f t="shared" si="390"/>
        <v>0</v>
      </c>
      <c r="CW383" s="2">
        <f t="shared" si="391"/>
        <v>0</v>
      </c>
      <c r="CX383" s="2">
        <f t="shared" si="392"/>
        <v>0</v>
      </c>
      <c r="CY383" s="2">
        <f t="shared" si="411"/>
        <v>0</v>
      </c>
      <c r="CZ383" s="2">
        <f t="shared" si="412"/>
        <v>0</v>
      </c>
      <c r="DA383" s="2"/>
      <c r="DB383" s="2"/>
      <c r="DC383" s="2" t="s">
        <v>3</v>
      </c>
      <c r="DD383" s="2" t="s">
        <v>3</v>
      </c>
      <c r="DE383" s="2" t="s">
        <v>3</v>
      </c>
      <c r="DF383" s="2" t="s">
        <v>3</v>
      </c>
      <c r="DG383" s="2" t="s">
        <v>3</v>
      </c>
      <c r="DH383" s="2" t="s">
        <v>3</v>
      </c>
      <c r="DI383" s="2" t="s">
        <v>3</v>
      </c>
      <c r="DJ383" s="2" t="s">
        <v>3</v>
      </c>
      <c r="DK383" s="2" t="s">
        <v>3</v>
      </c>
      <c r="DL383" s="2" t="s">
        <v>3</v>
      </c>
      <c r="DM383" s="2" t="s">
        <v>3</v>
      </c>
      <c r="DN383" s="2">
        <v>0</v>
      </c>
      <c r="DO383" s="2">
        <v>0</v>
      </c>
      <c r="DP383" s="2">
        <v>1</v>
      </c>
      <c r="DQ383" s="2">
        <v>1</v>
      </c>
      <c r="DR383" s="2"/>
      <c r="DS383" s="2"/>
      <c r="DT383" s="2"/>
      <c r="DU383" s="2">
        <v>1010</v>
      </c>
      <c r="DV383" s="2" t="s">
        <v>35</v>
      </c>
      <c r="DW383" s="2" t="s">
        <v>35</v>
      </c>
      <c r="DX383" s="2">
        <v>1</v>
      </c>
      <c r="DY383" s="2"/>
      <c r="DZ383" s="2" t="s">
        <v>3</v>
      </c>
      <c r="EA383" s="2" t="s">
        <v>3</v>
      </c>
      <c r="EB383" s="2" t="s">
        <v>3</v>
      </c>
      <c r="EC383" s="2" t="s">
        <v>3</v>
      </c>
      <c r="ED383" s="2"/>
      <c r="EE383" s="2">
        <v>85635393</v>
      </c>
      <c r="EF383" s="2">
        <v>30</v>
      </c>
      <c r="EG383" s="2" t="s">
        <v>28</v>
      </c>
      <c r="EH383" s="2">
        <v>0</v>
      </c>
      <c r="EI383" s="2" t="s">
        <v>3</v>
      </c>
      <c r="EJ383" s="2">
        <v>1</v>
      </c>
      <c r="EK383" s="2">
        <v>21</v>
      </c>
      <c r="EL383" s="2" t="s">
        <v>437</v>
      </c>
      <c r="EM383" s="2" t="s">
        <v>438</v>
      </c>
      <c r="EN383" s="2"/>
      <c r="EO383" s="2" t="s">
        <v>368</v>
      </c>
      <c r="EP383" s="2"/>
      <c r="EQ383" s="2">
        <v>0</v>
      </c>
      <c r="ER383" s="2">
        <v>1546.27</v>
      </c>
      <c r="ES383" s="2">
        <v>1546.27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>
        <v>0</v>
      </c>
      <c r="FR383" s="2">
        <v>0</v>
      </c>
      <c r="FS383" s="2">
        <v>0</v>
      </c>
      <c r="FT383" s="2"/>
      <c r="FU383" s="2"/>
      <c r="FV383" s="2"/>
      <c r="FW383" s="2"/>
      <c r="FX383" s="2">
        <v>109</v>
      </c>
      <c r="FY383" s="2">
        <v>61</v>
      </c>
      <c r="FZ383" s="2"/>
      <c r="GA383" s="2" t="s">
        <v>3</v>
      </c>
      <c r="GB383" s="2"/>
      <c r="GC383" s="2"/>
      <c r="GD383" s="2">
        <v>1</v>
      </c>
      <c r="GE383" s="2"/>
      <c r="GF383" s="2">
        <v>-427872047</v>
      </c>
      <c r="GG383" s="2">
        <v>2</v>
      </c>
      <c r="GH383" s="2">
        <v>1</v>
      </c>
      <c r="GI383" s="2">
        <v>-2</v>
      </c>
      <c r="GJ383" s="2">
        <v>0</v>
      </c>
      <c r="GK383" s="2">
        <v>0</v>
      </c>
      <c r="GL383" s="2">
        <f t="shared" si="393"/>
        <v>0</v>
      </c>
      <c r="GM383" s="2">
        <f t="shared" si="394"/>
        <v>13916.43</v>
      </c>
      <c r="GN383" s="2">
        <f t="shared" si="395"/>
        <v>13916.43</v>
      </c>
      <c r="GO383" s="2">
        <f t="shared" si="396"/>
        <v>0</v>
      </c>
      <c r="GP383" s="2">
        <f t="shared" si="397"/>
        <v>0</v>
      </c>
      <c r="GQ383" s="2"/>
      <c r="GR383" s="2">
        <v>0</v>
      </c>
      <c r="GS383" s="2">
        <v>3</v>
      </c>
      <c r="GT383" s="2">
        <v>0</v>
      </c>
      <c r="GU383" s="2" t="s">
        <v>3</v>
      </c>
      <c r="GV383" s="2">
        <f t="shared" si="398"/>
        <v>0</v>
      </c>
      <c r="GW383" s="2">
        <v>1</v>
      </c>
      <c r="GX383" s="2">
        <f t="shared" si="399"/>
        <v>0</v>
      </c>
      <c r="GY383" s="2"/>
      <c r="GZ383" s="2"/>
      <c r="HA383" s="2">
        <v>0</v>
      </c>
      <c r="HB383" s="2">
        <v>0</v>
      </c>
      <c r="HC383" s="2">
        <f t="shared" si="400"/>
        <v>0</v>
      </c>
      <c r="HD383" s="2"/>
      <c r="HE383" s="2" t="s">
        <v>3</v>
      </c>
      <c r="HF383" s="2" t="s">
        <v>3</v>
      </c>
      <c r="HG383" s="2"/>
      <c r="HH383" s="2"/>
      <c r="HI383" s="2"/>
      <c r="HJ383" s="2"/>
      <c r="HK383" s="2"/>
      <c r="HL383" s="2"/>
      <c r="HM383" s="2" t="s">
        <v>360</v>
      </c>
      <c r="HN383" s="2" t="s">
        <v>3</v>
      </c>
      <c r="HO383" s="2" t="s">
        <v>3</v>
      </c>
      <c r="HP383" s="2" t="s">
        <v>3</v>
      </c>
      <c r="HQ383" s="2" t="s">
        <v>3</v>
      </c>
      <c r="HR383" s="2"/>
      <c r="HS383" s="2">
        <v>0</v>
      </c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>
        <v>0</v>
      </c>
      <c r="IL383" s="2"/>
      <c r="IM383" s="2"/>
      <c r="IN383" s="2"/>
      <c r="IO383" s="2"/>
      <c r="IP383" s="2"/>
      <c r="IQ383" s="2"/>
      <c r="IR383" s="2"/>
      <c r="IS383" s="2"/>
      <c r="IT383" s="2"/>
      <c r="IU383" s="2"/>
    </row>
    <row r="384" spans="1:255" x14ac:dyDescent="0.25">
      <c r="A384" s="3">
        <v>18</v>
      </c>
      <c r="B384" s="3">
        <v>1</v>
      </c>
      <c r="C384" s="3">
        <v>756</v>
      </c>
      <c r="E384" s="3" t="s">
        <v>614</v>
      </c>
      <c r="F384" s="3" t="s">
        <v>615</v>
      </c>
      <c r="G384" s="3" t="s">
        <v>976</v>
      </c>
      <c r="H384" s="3" t="s">
        <v>35</v>
      </c>
      <c r="I384" s="3">
        <f>I380*J384</f>
        <v>9</v>
      </c>
      <c r="J384" s="3">
        <v>0.18367346938775511</v>
      </c>
      <c r="K384" s="3">
        <v>0.18367347000000001</v>
      </c>
      <c r="O384" s="3">
        <f t="shared" si="376"/>
        <v>70556.3</v>
      </c>
      <c r="P384" s="3">
        <f t="shared" si="377"/>
        <v>70556.3</v>
      </c>
      <c r="Q384" s="3">
        <f t="shared" si="401"/>
        <v>0</v>
      </c>
      <c r="R384" s="3">
        <f t="shared" si="402"/>
        <v>0</v>
      </c>
      <c r="S384" s="3">
        <f t="shared" si="378"/>
        <v>0</v>
      </c>
      <c r="T384" s="3">
        <f t="shared" si="379"/>
        <v>0</v>
      </c>
      <c r="U384" s="3">
        <f t="shared" si="380"/>
        <v>0</v>
      </c>
      <c r="V384" s="3">
        <f t="shared" si="381"/>
        <v>0</v>
      </c>
      <c r="W384" s="3">
        <f t="shared" si="382"/>
        <v>0</v>
      </c>
      <c r="X384" s="3">
        <f t="shared" si="403"/>
        <v>0</v>
      </c>
      <c r="Y384" s="3">
        <f t="shared" si="404"/>
        <v>0</v>
      </c>
      <c r="AA384" s="3">
        <v>86551703</v>
      </c>
      <c r="AB384" s="3">
        <f t="shared" si="383"/>
        <v>1546.27</v>
      </c>
      <c r="AC384" s="3">
        <f t="shared" si="405"/>
        <v>1546.27</v>
      </c>
      <c r="AD384" s="3">
        <f t="shared" si="406"/>
        <v>0</v>
      </c>
      <c r="AE384" s="3">
        <f t="shared" si="407"/>
        <v>0</v>
      </c>
      <c r="AF384" s="3">
        <f t="shared" si="407"/>
        <v>0</v>
      </c>
      <c r="AG384" s="3">
        <f t="shared" si="384"/>
        <v>0</v>
      </c>
      <c r="AH384" s="3">
        <f t="shared" si="408"/>
        <v>0</v>
      </c>
      <c r="AI384" s="3">
        <f t="shared" si="408"/>
        <v>0</v>
      </c>
      <c r="AJ384" s="3">
        <f t="shared" si="385"/>
        <v>0</v>
      </c>
      <c r="AK384" s="3">
        <v>1546.27</v>
      </c>
      <c r="AL384" s="3">
        <v>1546.27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109</v>
      </c>
      <c r="AU384" s="3">
        <v>61</v>
      </c>
      <c r="AV384" s="3">
        <v>1</v>
      </c>
      <c r="AW384" s="3">
        <v>1</v>
      </c>
      <c r="AZ384" s="3">
        <v>1</v>
      </c>
      <c r="BA384" s="3">
        <v>1</v>
      </c>
      <c r="BB384" s="3">
        <v>1</v>
      </c>
      <c r="BC384" s="3">
        <v>5.07</v>
      </c>
      <c r="BD384" s="3" t="s">
        <v>3</v>
      </c>
      <c r="BE384" s="3" t="s">
        <v>3</v>
      </c>
      <c r="BF384" s="3" t="s">
        <v>3</v>
      </c>
      <c r="BG384" s="3" t="s">
        <v>3</v>
      </c>
      <c r="BH384" s="3">
        <v>3</v>
      </c>
      <c r="BI384" s="3">
        <v>1</v>
      </c>
      <c r="BJ384" s="3" t="s">
        <v>616</v>
      </c>
      <c r="BM384" s="3">
        <v>21</v>
      </c>
      <c r="BN384" s="3">
        <v>0</v>
      </c>
      <c r="BO384" s="3" t="s">
        <v>615</v>
      </c>
      <c r="BP384" s="3">
        <v>1</v>
      </c>
      <c r="BQ384" s="3">
        <v>30</v>
      </c>
      <c r="BR384" s="3">
        <v>0</v>
      </c>
      <c r="BS384" s="3">
        <v>1</v>
      </c>
      <c r="BT384" s="3">
        <v>1</v>
      </c>
      <c r="BU384" s="3">
        <v>1</v>
      </c>
      <c r="BV384" s="3">
        <v>1</v>
      </c>
      <c r="BW384" s="3">
        <v>1</v>
      </c>
      <c r="BX384" s="3">
        <v>1</v>
      </c>
      <c r="BY384" s="3" t="s">
        <v>3</v>
      </c>
      <c r="BZ384" s="3">
        <v>109</v>
      </c>
      <c r="CA384" s="3">
        <v>61</v>
      </c>
      <c r="CB384" s="3" t="s">
        <v>3</v>
      </c>
      <c r="CE384" s="3">
        <v>1566</v>
      </c>
      <c r="CF384" s="3">
        <v>0</v>
      </c>
      <c r="CG384" s="3">
        <v>0</v>
      </c>
      <c r="CM384" s="3">
        <v>0</v>
      </c>
      <c r="CN384" s="3" t="s">
        <v>966</v>
      </c>
      <c r="CO384" s="3">
        <v>0</v>
      </c>
      <c r="CP384" s="3">
        <f t="shared" si="386"/>
        <v>70556.3</v>
      </c>
      <c r="CQ384" s="3">
        <f t="shared" si="387"/>
        <v>7839.59</v>
      </c>
      <c r="CR384" s="3">
        <f t="shared" si="409"/>
        <v>0</v>
      </c>
      <c r="CS384" s="3">
        <f t="shared" si="410"/>
        <v>0</v>
      </c>
      <c r="CT384" s="3">
        <f t="shared" si="388"/>
        <v>0</v>
      </c>
      <c r="CU384" s="3">
        <f t="shared" si="389"/>
        <v>0</v>
      </c>
      <c r="CV384" s="3">
        <f t="shared" si="390"/>
        <v>0</v>
      </c>
      <c r="CW384" s="3">
        <f t="shared" si="391"/>
        <v>0</v>
      </c>
      <c r="CX384" s="3">
        <f t="shared" si="392"/>
        <v>0</v>
      </c>
      <c r="CY384" s="3">
        <f t="shared" si="411"/>
        <v>0</v>
      </c>
      <c r="CZ384" s="3">
        <f t="shared" si="412"/>
        <v>0</v>
      </c>
      <c r="DC384" s="3" t="s">
        <v>3</v>
      </c>
      <c r="DD384" s="3" t="s">
        <v>3</v>
      </c>
      <c r="DE384" s="3" t="s">
        <v>3</v>
      </c>
      <c r="DF384" s="3" t="s">
        <v>3</v>
      </c>
      <c r="DG384" s="3" t="s">
        <v>3</v>
      </c>
      <c r="DH384" s="3" t="s">
        <v>3</v>
      </c>
      <c r="DI384" s="3" t="s">
        <v>3</v>
      </c>
      <c r="DJ384" s="3" t="s">
        <v>3</v>
      </c>
      <c r="DK384" s="3" t="s">
        <v>3</v>
      </c>
      <c r="DL384" s="3" t="s">
        <v>3</v>
      </c>
      <c r="DM384" s="3" t="s">
        <v>3</v>
      </c>
      <c r="DN384" s="3">
        <v>0</v>
      </c>
      <c r="DO384" s="3">
        <v>0</v>
      </c>
      <c r="DP384" s="3">
        <v>1</v>
      </c>
      <c r="DQ384" s="3">
        <v>1</v>
      </c>
      <c r="DU384" s="3">
        <v>1010</v>
      </c>
      <c r="DV384" s="3" t="s">
        <v>35</v>
      </c>
      <c r="DW384" s="3" t="s">
        <v>35</v>
      </c>
      <c r="DX384" s="3">
        <v>1</v>
      </c>
      <c r="DZ384" s="3" t="s">
        <v>3</v>
      </c>
      <c r="EA384" s="3" t="s">
        <v>3</v>
      </c>
      <c r="EB384" s="3" t="s">
        <v>3</v>
      </c>
      <c r="EC384" s="3" t="s">
        <v>3</v>
      </c>
      <c r="EE384" s="3">
        <v>85635393</v>
      </c>
      <c r="EF384" s="3">
        <v>30</v>
      </c>
      <c r="EG384" s="3" t="s">
        <v>28</v>
      </c>
      <c r="EH384" s="3">
        <v>0</v>
      </c>
      <c r="EI384" s="3" t="s">
        <v>3</v>
      </c>
      <c r="EJ384" s="3">
        <v>1</v>
      </c>
      <c r="EK384" s="3">
        <v>21</v>
      </c>
      <c r="EL384" s="3" t="s">
        <v>437</v>
      </c>
      <c r="EM384" s="3" t="s">
        <v>438</v>
      </c>
      <c r="EO384" s="3" t="s">
        <v>368</v>
      </c>
      <c r="EQ384" s="3">
        <v>0</v>
      </c>
      <c r="ER384" s="3">
        <v>1546.27</v>
      </c>
      <c r="ES384" s="3">
        <v>1546.27</v>
      </c>
      <c r="ET384" s="3">
        <v>0</v>
      </c>
      <c r="EU384" s="3">
        <v>0</v>
      </c>
      <c r="EV384" s="3">
        <v>0</v>
      </c>
      <c r="EW384" s="3">
        <v>0</v>
      </c>
      <c r="EX384" s="3">
        <v>0</v>
      </c>
      <c r="FQ384" s="3">
        <v>0</v>
      </c>
      <c r="FR384" s="3">
        <v>0</v>
      </c>
      <c r="FS384" s="3">
        <v>0</v>
      </c>
      <c r="FX384" s="3">
        <v>109</v>
      </c>
      <c r="FY384" s="3">
        <v>61</v>
      </c>
      <c r="GA384" s="3" t="s">
        <v>3</v>
      </c>
      <c r="GD384" s="3">
        <v>1</v>
      </c>
      <c r="GF384" s="3">
        <v>-427872047</v>
      </c>
      <c r="GG384" s="3">
        <v>2</v>
      </c>
      <c r="GH384" s="3">
        <v>1</v>
      </c>
      <c r="GI384" s="3">
        <v>2</v>
      </c>
      <c r="GJ384" s="3">
        <v>0</v>
      </c>
      <c r="GK384" s="3">
        <v>0</v>
      </c>
      <c r="GL384" s="3">
        <f t="shared" si="393"/>
        <v>0</v>
      </c>
      <c r="GM384" s="3">
        <f t="shared" si="394"/>
        <v>70556.3</v>
      </c>
      <c r="GN384" s="3">
        <f t="shared" si="395"/>
        <v>70556.3</v>
      </c>
      <c r="GO384" s="3">
        <f t="shared" si="396"/>
        <v>0</v>
      </c>
      <c r="GP384" s="3">
        <f t="shared" si="397"/>
        <v>0</v>
      </c>
      <c r="GR384" s="3">
        <v>0</v>
      </c>
      <c r="GS384" s="3">
        <v>3</v>
      </c>
      <c r="GT384" s="3">
        <v>0</v>
      </c>
      <c r="GU384" s="3" t="s">
        <v>3</v>
      </c>
      <c r="GV384" s="3">
        <f t="shared" si="398"/>
        <v>0</v>
      </c>
      <c r="GW384" s="3">
        <v>1</v>
      </c>
      <c r="GX384" s="3">
        <f t="shared" si="399"/>
        <v>0</v>
      </c>
      <c r="HA384" s="3">
        <v>0</v>
      </c>
      <c r="HB384" s="3">
        <v>0</v>
      </c>
      <c r="HC384" s="3">
        <f t="shared" si="400"/>
        <v>0</v>
      </c>
      <c r="HE384" s="3" t="s">
        <v>3</v>
      </c>
      <c r="HF384" s="3" t="s">
        <v>3</v>
      </c>
      <c r="HM384" s="3" t="s">
        <v>360</v>
      </c>
      <c r="HN384" s="3" t="s">
        <v>3</v>
      </c>
      <c r="HO384" s="3" t="s">
        <v>3</v>
      </c>
      <c r="HP384" s="3" t="s">
        <v>3</v>
      </c>
      <c r="HQ384" s="3" t="s">
        <v>3</v>
      </c>
      <c r="HS384" s="3">
        <v>0</v>
      </c>
      <c r="IK384" s="3">
        <v>0</v>
      </c>
    </row>
    <row r="385" spans="1:255" x14ac:dyDescent="0.25">
      <c r="A385" s="2">
        <v>18</v>
      </c>
      <c r="B385" s="2">
        <v>1</v>
      </c>
      <c r="C385" s="2">
        <v>748</v>
      </c>
      <c r="D385" s="2"/>
      <c r="E385" s="2" t="s">
        <v>617</v>
      </c>
      <c r="F385" s="2" t="s">
        <v>618</v>
      </c>
      <c r="G385" s="2" t="s">
        <v>977</v>
      </c>
      <c r="H385" s="2" t="s">
        <v>35</v>
      </c>
      <c r="I385" s="2">
        <f>I379*J385</f>
        <v>3</v>
      </c>
      <c r="J385" s="2">
        <v>6.1224489795918366E-2</v>
      </c>
      <c r="K385" s="2">
        <v>6.1224489999999999E-2</v>
      </c>
      <c r="L385" s="2"/>
      <c r="M385" s="2"/>
      <c r="N385" s="2"/>
      <c r="O385" s="2">
        <f t="shared" si="376"/>
        <v>5289.87</v>
      </c>
      <c r="P385" s="2">
        <f t="shared" si="377"/>
        <v>5289.87</v>
      </c>
      <c r="Q385" s="2">
        <f t="shared" si="401"/>
        <v>0</v>
      </c>
      <c r="R385" s="2">
        <f t="shared" si="402"/>
        <v>0</v>
      </c>
      <c r="S385" s="2">
        <f t="shared" si="378"/>
        <v>0</v>
      </c>
      <c r="T385" s="2">
        <f t="shared" si="379"/>
        <v>0</v>
      </c>
      <c r="U385" s="2">
        <f t="shared" si="380"/>
        <v>0</v>
      </c>
      <c r="V385" s="2">
        <f t="shared" si="381"/>
        <v>0</v>
      </c>
      <c r="W385" s="2">
        <f t="shared" si="382"/>
        <v>0</v>
      </c>
      <c r="X385" s="2">
        <f t="shared" si="403"/>
        <v>0</v>
      </c>
      <c r="Y385" s="2">
        <f t="shared" si="404"/>
        <v>0</v>
      </c>
      <c r="Z385" s="2"/>
      <c r="AA385" s="2">
        <v>86551701</v>
      </c>
      <c r="AB385" s="2">
        <f t="shared" si="383"/>
        <v>1763.29</v>
      </c>
      <c r="AC385" s="2">
        <f t="shared" si="405"/>
        <v>1763.29</v>
      </c>
      <c r="AD385" s="2">
        <f t="shared" si="406"/>
        <v>0</v>
      </c>
      <c r="AE385" s="2">
        <f t="shared" si="407"/>
        <v>0</v>
      </c>
      <c r="AF385" s="2">
        <f t="shared" si="407"/>
        <v>0</v>
      </c>
      <c r="AG385" s="2">
        <f t="shared" si="384"/>
        <v>0</v>
      </c>
      <c r="AH385" s="2">
        <f t="shared" si="408"/>
        <v>0</v>
      </c>
      <c r="AI385" s="2">
        <f t="shared" si="408"/>
        <v>0</v>
      </c>
      <c r="AJ385" s="2">
        <f t="shared" si="385"/>
        <v>0</v>
      </c>
      <c r="AK385" s="2">
        <v>1763.29</v>
      </c>
      <c r="AL385" s="2">
        <v>1763.29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109</v>
      </c>
      <c r="AU385" s="2">
        <v>61</v>
      </c>
      <c r="AV385" s="2">
        <v>1</v>
      </c>
      <c r="AW385" s="2">
        <v>1</v>
      </c>
      <c r="AX385" s="2"/>
      <c r="AY385" s="2"/>
      <c r="AZ385" s="2">
        <v>1</v>
      </c>
      <c r="BA385" s="2">
        <v>1</v>
      </c>
      <c r="BB385" s="2">
        <v>1</v>
      </c>
      <c r="BC385" s="2">
        <v>1</v>
      </c>
      <c r="BD385" s="2" t="s">
        <v>3</v>
      </c>
      <c r="BE385" s="2" t="s">
        <v>3</v>
      </c>
      <c r="BF385" s="2" t="s">
        <v>3</v>
      </c>
      <c r="BG385" s="2" t="s">
        <v>3</v>
      </c>
      <c r="BH385" s="2">
        <v>3</v>
      </c>
      <c r="BI385" s="2">
        <v>1</v>
      </c>
      <c r="BJ385" s="2" t="s">
        <v>619</v>
      </c>
      <c r="BK385" s="2"/>
      <c r="BL385" s="2"/>
      <c r="BM385" s="2">
        <v>21</v>
      </c>
      <c r="BN385" s="2">
        <v>0</v>
      </c>
      <c r="BO385" s="2" t="s">
        <v>3</v>
      </c>
      <c r="BP385" s="2">
        <v>0</v>
      </c>
      <c r="BQ385" s="2">
        <v>30</v>
      </c>
      <c r="BR385" s="2">
        <v>0</v>
      </c>
      <c r="BS385" s="2">
        <v>1</v>
      </c>
      <c r="BT385" s="2">
        <v>1</v>
      </c>
      <c r="BU385" s="2">
        <v>1</v>
      </c>
      <c r="BV385" s="2">
        <v>1</v>
      </c>
      <c r="BW385" s="2">
        <v>1</v>
      </c>
      <c r="BX385" s="2">
        <v>1</v>
      </c>
      <c r="BY385" s="2" t="s">
        <v>3</v>
      </c>
      <c r="BZ385" s="2">
        <v>109</v>
      </c>
      <c r="CA385" s="2">
        <v>61</v>
      </c>
      <c r="CB385" s="2" t="s">
        <v>3</v>
      </c>
      <c r="CC385" s="2"/>
      <c r="CD385" s="2"/>
      <c r="CE385" s="2">
        <v>1566</v>
      </c>
      <c r="CF385" s="2">
        <v>0</v>
      </c>
      <c r="CG385" s="2">
        <v>0</v>
      </c>
      <c r="CH385" s="2"/>
      <c r="CI385" s="2"/>
      <c r="CJ385" s="2"/>
      <c r="CK385" s="2"/>
      <c r="CL385" s="2"/>
      <c r="CM385" s="2">
        <v>0</v>
      </c>
      <c r="CN385" s="2" t="s">
        <v>966</v>
      </c>
      <c r="CO385" s="2">
        <v>0</v>
      </c>
      <c r="CP385" s="2">
        <f t="shared" si="386"/>
        <v>5289.87</v>
      </c>
      <c r="CQ385" s="2">
        <f t="shared" si="387"/>
        <v>1763.29</v>
      </c>
      <c r="CR385" s="2">
        <f t="shared" si="409"/>
        <v>0</v>
      </c>
      <c r="CS385" s="2">
        <f t="shared" si="410"/>
        <v>0</v>
      </c>
      <c r="CT385" s="2">
        <f t="shared" si="388"/>
        <v>0</v>
      </c>
      <c r="CU385" s="2">
        <f t="shared" si="389"/>
        <v>0</v>
      </c>
      <c r="CV385" s="2">
        <f t="shared" si="390"/>
        <v>0</v>
      </c>
      <c r="CW385" s="2">
        <f t="shared" si="391"/>
        <v>0</v>
      </c>
      <c r="CX385" s="2">
        <f t="shared" si="392"/>
        <v>0</v>
      </c>
      <c r="CY385" s="2">
        <f t="shared" si="411"/>
        <v>0</v>
      </c>
      <c r="CZ385" s="2">
        <f t="shared" si="412"/>
        <v>0</v>
      </c>
      <c r="DA385" s="2"/>
      <c r="DB385" s="2"/>
      <c r="DC385" s="2" t="s">
        <v>3</v>
      </c>
      <c r="DD385" s="2" t="s">
        <v>3</v>
      </c>
      <c r="DE385" s="2" t="s">
        <v>3</v>
      </c>
      <c r="DF385" s="2" t="s">
        <v>3</v>
      </c>
      <c r="DG385" s="2" t="s">
        <v>3</v>
      </c>
      <c r="DH385" s="2" t="s">
        <v>3</v>
      </c>
      <c r="DI385" s="2" t="s">
        <v>3</v>
      </c>
      <c r="DJ385" s="2" t="s">
        <v>3</v>
      </c>
      <c r="DK385" s="2" t="s">
        <v>3</v>
      </c>
      <c r="DL385" s="2" t="s">
        <v>3</v>
      </c>
      <c r="DM385" s="2" t="s">
        <v>3</v>
      </c>
      <c r="DN385" s="2">
        <v>0</v>
      </c>
      <c r="DO385" s="2">
        <v>0</v>
      </c>
      <c r="DP385" s="2">
        <v>1</v>
      </c>
      <c r="DQ385" s="2">
        <v>1</v>
      </c>
      <c r="DR385" s="2"/>
      <c r="DS385" s="2"/>
      <c r="DT385" s="2"/>
      <c r="DU385" s="2">
        <v>1010</v>
      </c>
      <c r="DV385" s="2" t="s">
        <v>35</v>
      </c>
      <c r="DW385" s="2" t="s">
        <v>35</v>
      </c>
      <c r="DX385" s="2">
        <v>1</v>
      </c>
      <c r="DY385" s="2"/>
      <c r="DZ385" s="2" t="s">
        <v>3</v>
      </c>
      <c r="EA385" s="2" t="s">
        <v>3</v>
      </c>
      <c r="EB385" s="2" t="s">
        <v>3</v>
      </c>
      <c r="EC385" s="2" t="s">
        <v>3</v>
      </c>
      <c r="ED385" s="2"/>
      <c r="EE385" s="2">
        <v>85635393</v>
      </c>
      <c r="EF385" s="2">
        <v>30</v>
      </c>
      <c r="EG385" s="2" t="s">
        <v>28</v>
      </c>
      <c r="EH385" s="2">
        <v>0</v>
      </c>
      <c r="EI385" s="2" t="s">
        <v>3</v>
      </c>
      <c r="EJ385" s="2">
        <v>1</v>
      </c>
      <c r="EK385" s="2">
        <v>21</v>
      </c>
      <c r="EL385" s="2" t="s">
        <v>437</v>
      </c>
      <c r="EM385" s="2" t="s">
        <v>438</v>
      </c>
      <c r="EN385" s="2"/>
      <c r="EO385" s="2" t="s">
        <v>368</v>
      </c>
      <c r="EP385" s="2"/>
      <c r="EQ385" s="2">
        <v>0</v>
      </c>
      <c r="ER385" s="2">
        <v>1763.29</v>
      </c>
      <c r="ES385" s="2">
        <v>1763.29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>
        <v>0</v>
      </c>
      <c r="FR385" s="2">
        <v>0</v>
      </c>
      <c r="FS385" s="2">
        <v>0</v>
      </c>
      <c r="FT385" s="2"/>
      <c r="FU385" s="2"/>
      <c r="FV385" s="2"/>
      <c r="FW385" s="2"/>
      <c r="FX385" s="2">
        <v>109</v>
      </c>
      <c r="FY385" s="2">
        <v>61</v>
      </c>
      <c r="FZ385" s="2"/>
      <c r="GA385" s="2" t="s">
        <v>3</v>
      </c>
      <c r="GB385" s="2"/>
      <c r="GC385" s="2"/>
      <c r="GD385" s="2">
        <v>1</v>
      </c>
      <c r="GE385" s="2"/>
      <c r="GF385" s="2">
        <v>-963512693</v>
      </c>
      <c r="GG385" s="2">
        <v>2</v>
      </c>
      <c r="GH385" s="2">
        <v>1</v>
      </c>
      <c r="GI385" s="2">
        <v>-2</v>
      </c>
      <c r="GJ385" s="2">
        <v>0</v>
      </c>
      <c r="GK385" s="2">
        <v>0</v>
      </c>
      <c r="GL385" s="2">
        <f t="shared" si="393"/>
        <v>0</v>
      </c>
      <c r="GM385" s="2">
        <f t="shared" si="394"/>
        <v>5289.87</v>
      </c>
      <c r="GN385" s="2">
        <f t="shared" si="395"/>
        <v>5289.87</v>
      </c>
      <c r="GO385" s="2">
        <f t="shared" si="396"/>
        <v>0</v>
      </c>
      <c r="GP385" s="2">
        <f t="shared" si="397"/>
        <v>0</v>
      </c>
      <c r="GQ385" s="2"/>
      <c r="GR385" s="2">
        <v>0</v>
      </c>
      <c r="GS385" s="2">
        <v>3</v>
      </c>
      <c r="GT385" s="2">
        <v>0</v>
      </c>
      <c r="GU385" s="2" t="s">
        <v>3</v>
      </c>
      <c r="GV385" s="2">
        <f t="shared" si="398"/>
        <v>0</v>
      </c>
      <c r="GW385" s="2">
        <v>1</v>
      </c>
      <c r="GX385" s="2">
        <f t="shared" si="399"/>
        <v>0</v>
      </c>
      <c r="GY385" s="2"/>
      <c r="GZ385" s="2"/>
      <c r="HA385" s="2">
        <v>0</v>
      </c>
      <c r="HB385" s="2">
        <v>0</v>
      </c>
      <c r="HC385" s="2">
        <f t="shared" si="400"/>
        <v>0</v>
      </c>
      <c r="HD385" s="2"/>
      <c r="HE385" s="2" t="s">
        <v>3</v>
      </c>
      <c r="HF385" s="2" t="s">
        <v>3</v>
      </c>
      <c r="HG385" s="2"/>
      <c r="HH385" s="2"/>
      <c r="HI385" s="2"/>
      <c r="HJ385" s="2"/>
      <c r="HK385" s="2"/>
      <c r="HL385" s="2"/>
      <c r="HM385" s="2" t="s">
        <v>360</v>
      </c>
      <c r="HN385" s="2" t="s">
        <v>3</v>
      </c>
      <c r="HO385" s="2" t="s">
        <v>3</v>
      </c>
      <c r="HP385" s="2" t="s">
        <v>3</v>
      </c>
      <c r="HQ385" s="2" t="s">
        <v>3</v>
      </c>
      <c r="HR385" s="2"/>
      <c r="HS385" s="2">
        <v>0</v>
      </c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>
        <v>0</v>
      </c>
      <c r="IL385" s="2"/>
      <c r="IM385" s="2"/>
      <c r="IN385" s="2"/>
      <c r="IO385" s="2"/>
      <c r="IP385" s="2"/>
      <c r="IQ385" s="2"/>
      <c r="IR385" s="2"/>
      <c r="IS385" s="2"/>
      <c r="IT385" s="2"/>
      <c r="IU385" s="2"/>
    </row>
    <row r="386" spans="1:255" x14ac:dyDescent="0.25">
      <c r="A386" s="3">
        <v>18</v>
      </c>
      <c r="B386" s="3">
        <v>1</v>
      </c>
      <c r="C386" s="3">
        <v>757</v>
      </c>
      <c r="E386" s="3" t="s">
        <v>617</v>
      </c>
      <c r="F386" s="3" t="s">
        <v>618</v>
      </c>
      <c r="G386" s="3" t="s">
        <v>977</v>
      </c>
      <c r="H386" s="3" t="s">
        <v>35</v>
      </c>
      <c r="I386" s="3">
        <f>I380*J386</f>
        <v>3</v>
      </c>
      <c r="J386" s="3">
        <v>6.1224489795918366E-2</v>
      </c>
      <c r="K386" s="3">
        <v>6.1224489999999999E-2</v>
      </c>
      <c r="O386" s="3">
        <f t="shared" si="376"/>
        <v>36553</v>
      </c>
      <c r="P386" s="3">
        <f t="shared" si="377"/>
        <v>36553</v>
      </c>
      <c r="Q386" s="3">
        <f t="shared" si="401"/>
        <v>0</v>
      </c>
      <c r="R386" s="3">
        <f t="shared" si="402"/>
        <v>0</v>
      </c>
      <c r="S386" s="3">
        <f t="shared" si="378"/>
        <v>0</v>
      </c>
      <c r="T386" s="3">
        <f t="shared" si="379"/>
        <v>0</v>
      </c>
      <c r="U386" s="3">
        <f t="shared" si="380"/>
        <v>0</v>
      </c>
      <c r="V386" s="3">
        <f t="shared" si="381"/>
        <v>0</v>
      </c>
      <c r="W386" s="3">
        <f t="shared" si="382"/>
        <v>0</v>
      </c>
      <c r="X386" s="3">
        <f t="shared" si="403"/>
        <v>0</v>
      </c>
      <c r="Y386" s="3">
        <f t="shared" si="404"/>
        <v>0</v>
      </c>
      <c r="AA386" s="3">
        <v>86551703</v>
      </c>
      <c r="AB386" s="3">
        <f t="shared" si="383"/>
        <v>1763.29</v>
      </c>
      <c r="AC386" s="3">
        <f t="shared" si="405"/>
        <v>1763.29</v>
      </c>
      <c r="AD386" s="3">
        <f t="shared" si="406"/>
        <v>0</v>
      </c>
      <c r="AE386" s="3">
        <f t="shared" si="407"/>
        <v>0</v>
      </c>
      <c r="AF386" s="3">
        <f t="shared" si="407"/>
        <v>0</v>
      </c>
      <c r="AG386" s="3">
        <f t="shared" si="384"/>
        <v>0</v>
      </c>
      <c r="AH386" s="3">
        <f t="shared" si="408"/>
        <v>0</v>
      </c>
      <c r="AI386" s="3">
        <f t="shared" si="408"/>
        <v>0</v>
      </c>
      <c r="AJ386" s="3">
        <f t="shared" si="385"/>
        <v>0</v>
      </c>
      <c r="AK386" s="3">
        <v>1763.29</v>
      </c>
      <c r="AL386" s="3">
        <v>1763.29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109</v>
      </c>
      <c r="AU386" s="3">
        <v>61</v>
      </c>
      <c r="AV386" s="3">
        <v>1</v>
      </c>
      <c r="AW386" s="3">
        <v>1</v>
      </c>
      <c r="AZ386" s="3">
        <v>1</v>
      </c>
      <c r="BA386" s="3">
        <v>1</v>
      </c>
      <c r="BB386" s="3">
        <v>1</v>
      </c>
      <c r="BC386" s="3">
        <v>6.91</v>
      </c>
      <c r="BD386" s="3" t="s">
        <v>3</v>
      </c>
      <c r="BE386" s="3" t="s">
        <v>3</v>
      </c>
      <c r="BF386" s="3" t="s">
        <v>3</v>
      </c>
      <c r="BG386" s="3" t="s">
        <v>3</v>
      </c>
      <c r="BH386" s="3">
        <v>3</v>
      </c>
      <c r="BI386" s="3">
        <v>1</v>
      </c>
      <c r="BJ386" s="3" t="s">
        <v>619</v>
      </c>
      <c r="BM386" s="3">
        <v>21</v>
      </c>
      <c r="BN386" s="3">
        <v>0</v>
      </c>
      <c r="BO386" s="3" t="s">
        <v>618</v>
      </c>
      <c r="BP386" s="3">
        <v>1</v>
      </c>
      <c r="BQ386" s="3">
        <v>30</v>
      </c>
      <c r="BR386" s="3">
        <v>0</v>
      </c>
      <c r="BS386" s="3">
        <v>1</v>
      </c>
      <c r="BT386" s="3">
        <v>1</v>
      </c>
      <c r="BU386" s="3">
        <v>1</v>
      </c>
      <c r="BV386" s="3">
        <v>1</v>
      </c>
      <c r="BW386" s="3">
        <v>1</v>
      </c>
      <c r="BX386" s="3">
        <v>1</v>
      </c>
      <c r="BY386" s="3" t="s">
        <v>3</v>
      </c>
      <c r="BZ386" s="3">
        <v>109</v>
      </c>
      <c r="CA386" s="3">
        <v>61</v>
      </c>
      <c r="CB386" s="3" t="s">
        <v>3</v>
      </c>
      <c r="CE386" s="3">
        <v>1566</v>
      </c>
      <c r="CF386" s="3">
        <v>0</v>
      </c>
      <c r="CG386" s="3">
        <v>0</v>
      </c>
      <c r="CM386" s="3">
        <v>0</v>
      </c>
      <c r="CN386" s="3" t="s">
        <v>966</v>
      </c>
      <c r="CO386" s="3">
        <v>0</v>
      </c>
      <c r="CP386" s="3">
        <f t="shared" si="386"/>
        <v>36553</v>
      </c>
      <c r="CQ386" s="3">
        <f t="shared" si="387"/>
        <v>12184.33</v>
      </c>
      <c r="CR386" s="3">
        <f t="shared" si="409"/>
        <v>0</v>
      </c>
      <c r="CS386" s="3">
        <f t="shared" si="410"/>
        <v>0</v>
      </c>
      <c r="CT386" s="3">
        <f t="shared" si="388"/>
        <v>0</v>
      </c>
      <c r="CU386" s="3">
        <f t="shared" si="389"/>
        <v>0</v>
      </c>
      <c r="CV386" s="3">
        <f t="shared" si="390"/>
        <v>0</v>
      </c>
      <c r="CW386" s="3">
        <f t="shared" si="391"/>
        <v>0</v>
      </c>
      <c r="CX386" s="3">
        <f t="shared" si="392"/>
        <v>0</v>
      </c>
      <c r="CY386" s="3">
        <f t="shared" si="411"/>
        <v>0</v>
      </c>
      <c r="CZ386" s="3">
        <f t="shared" si="412"/>
        <v>0</v>
      </c>
      <c r="DC386" s="3" t="s">
        <v>3</v>
      </c>
      <c r="DD386" s="3" t="s">
        <v>3</v>
      </c>
      <c r="DE386" s="3" t="s">
        <v>3</v>
      </c>
      <c r="DF386" s="3" t="s">
        <v>3</v>
      </c>
      <c r="DG386" s="3" t="s">
        <v>3</v>
      </c>
      <c r="DH386" s="3" t="s">
        <v>3</v>
      </c>
      <c r="DI386" s="3" t="s">
        <v>3</v>
      </c>
      <c r="DJ386" s="3" t="s">
        <v>3</v>
      </c>
      <c r="DK386" s="3" t="s">
        <v>3</v>
      </c>
      <c r="DL386" s="3" t="s">
        <v>3</v>
      </c>
      <c r="DM386" s="3" t="s">
        <v>3</v>
      </c>
      <c r="DN386" s="3">
        <v>0</v>
      </c>
      <c r="DO386" s="3">
        <v>0</v>
      </c>
      <c r="DP386" s="3">
        <v>1</v>
      </c>
      <c r="DQ386" s="3">
        <v>1</v>
      </c>
      <c r="DU386" s="3">
        <v>1010</v>
      </c>
      <c r="DV386" s="3" t="s">
        <v>35</v>
      </c>
      <c r="DW386" s="3" t="s">
        <v>35</v>
      </c>
      <c r="DX386" s="3">
        <v>1</v>
      </c>
      <c r="DZ386" s="3" t="s">
        <v>3</v>
      </c>
      <c r="EA386" s="3" t="s">
        <v>3</v>
      </c>
      <c r="EB386" s="3" t="s">
        <v>3</v>
      </c>
      <c r="EC386" s="3" t="s">
        <v>3</v>
      </c>
      <c r="EE386" s="3">
        <v>85635393</v>
      </c>
      <c r="EF386" s="3">
        <v>30</v>
      </c>
      <c r="EG386" s="3" t="s">
        <v>28</v>
      </c>
      <c r="EH386" s="3">
        <v>0</v>
      </c>
      <c r="EI386" s="3" t="s">
        <v>3</v>
      </c>
      <c r="EJ386" s="3">
        <v>1</v>
      </c>
      <c r="EK386" s="3">
        <v>21</v>
      </c>
      <c r="EL386" s="3" t="s">
        <v>437</v>
      </c>
      <c r="EM386" s="3" t="s">
        <v>438</v>
      </c>
      <c r="EO386" s="3" t="s">
        <v>368</v>
      </c>
      <c r="EQ386" s="3">
        <v>0</v>
      </c>
      <c r="ER386" s="3">
        <v>1763.29</v>
      </c>
      <c r="ES386" s="3">
        <v>1763.29</v>
      </c>
      <c r="ET386" s="3">
        <v>0</v>
      </c>
      <c r="EU386" s="3">
        <v>0</v>
      </c>
      <c r="EV386" s="3">
        <v>0</v>
      </c>
      <c r="EW386" s="3">
        <v>0</v>
      </c>
      <c r="EX386" s="3">
        <v>0</v>
      </c>
      <c r="FQ386" s="3">
        <v>0</v>
      </c>
      <c r="FR386" s="3">
        <v>0</v>
      </c>
      <c r="FS386" s="3">
        <v>0</v>
      </c>
      <c r="FX386" s="3">
        <v>109</v>
      </c>
      <c r="FY386" s="3">
        <v>61</v>
      </c>
      <c r="GA386" s="3" t="s">
        <v>3</v>
      </c>
      <c r="GD386" s="3">
        <v>1</v>
      </c>
      <c r="GF386" s="3">
        <v>-963512693</v>
      </c>
      <c r="GG386" s="3">
        <v>2</v>
      </c>
      <c r="GH386" s="3">
        <v>1</v>
      </c>
      <c r="GI386" s="3">
        <v>2</v>
      </c>
      <c r="GJ386" s="3">
        <v>0</v>
      </c>
      <c r="GK386" s="3">
        <v>0</v>
      </c>
      <c r="GL386" s="3">
        <f t="shared" si="393"/>
        <v>0</v>
      </c>
      <c r="GM386" s="3">
        <f t="shared" si="394"/>
        <v>36553</v>
      </c>
      <c r="GN386" s="3">
        <f t="shared" si="395"/>
        <v>36553</v>
      </c>
      <c r="GO386" s="3">
        <f t="shared" si="396"/>
        <v>0</v>
      </c>
      <c r="GP386" s="3">
        <f t="shared" si="397"/>
        <v>0</v>
      </c>
      <c r="GR386" s="3">
        <v>0</v>
      </c>
      <c r="GS386" s="3">
        <v>3</v>
      </c>
      <c r="GT386" s="3">
        <v>0</v>
      </c>
      <c r="GU386" s="3" t="s">
        <v>3</v>
      </c>
      <c r="GV386" s="3">
        <f t="shared" si="398"/>
        <v>0</v>
      </c>
      <c r="GW386" s="3">
        <v>1</v>
      </c>
      <c r="GX386" s="3">
        <f t="shared" si="399"/>
        <v>0</v>
      </c>
      <c r="HA386" s="3">
        <v>0</v>
      </c>
      <c r="HB386" s="3">
        <v>0</v>
      </c>
      <c r="HC386" s="3">
        <f t="shared" si="400"/>
        <v>0</v>
      </c>
      <c r="HE386" s="3" t="s">
        <v>3</v>
      </c>
      <c r="HF386" s="3" t="s">
        <v>3</v>
      </c>
      <c r="HM386" s="3" t="s">
        <v>360</v>
      </c>
      <c r="HN386" s="3" t="s">
        <v>3</v>
      </c>
      <c r="HO386" s="3" t="s">
        <v>3</v>
      </c>
      <c r="HP386" s="3" t="s">
        <v>3</v>
      </c>
      <c r="HQ386" s="3" t="s">
        <v>3</v>
      </c>
      <c r="HS386" s="3">
        <v>0</v>
      </c>
      <c r="IK386" s="3">
        <v>0</v>
      </c>
    </row>
    <row r="387" spans="1:255" x14ac:dyDescent="0.25">
      <c r="A387" s="2">
        <v>17</v>
      </c>
      <c r="B387" s="2">
        <v>1</v>
      </c>
      <c r="C387" s="2">
        <f>ROW(SmtRes!A765)</f>
        <v>765</v>
      </c>
      <c r="D387" s="2">
        <f>ROW(EtalonRes!A602)</f>
        <v>602</v>
      </c>
      <c r="E387" s="2" t="s">
        <v>620</v>
      </c>
      <c r="F387" s="2" t="s">
        <v>621</v>
      </c>
      <c r="G387" s="2" t="s">
        <v>622</v>
      </c>
      <c r="H387" s="2" t="s">
        <v>342</v>
      </c>
      <c r="I387" s="2">
        <f>ROUND(2+1,9)</f>
        <v>3</v>
      </c>
      <c r="J387" s="2">
        <v>0</v>
      </c>
      <c r="K387" s="2">
        <f>ROUND(2+1,9)</f>
        <v>3</v>
      </c>
      <c r="L387" s="2"/>
      <c r="M387" s="2"/>
      <c r="N387" s="2"/>
      <c r="O387" s="2">
        <f t="shared" si="376"/>
        <v>176.84</v>
      </c>
      <c r="P387" s="2">
        <f t="shared" si="377"/>
        <v>79.739999999999995</v>
      </c>
      <c r="Q387" s="2">
        <f>(ROUND((ROUND(((((ET387*1.25)*1.2))*AV387*I387),2)*BB387),2)+ROUND((ROUND(((AE387-(((EU387*1.25)*1.2)))*AV387*I387),2)*BS387),2))</f>
        <v>19.93</v>
      </c>
      <c r="R387" s="2">
        <f>(ROUND((ROUND(((((EU387*1.25)*1.2))*AV387*I387),2)*BS387),2)+ROUND((ROUND(((AE387-(((EU387*1.25)*1.2)))*AV387*I387),2)*BS387),2))</f>
        <v>1.2</v>
      </c>
      <c r="S387" s="2">
        <f t="shared" si="378"/>
        <v>77.17</v>
      </c>
      <c r="T387" s="2">
        <f t="shared" si="379"/>
        <v>0</v>
      </c>
      <c r="U387" s="2">
        <f t="shared" si="380"/>
        <v>6.1843319999999977</v>
      </c>
      <c r="V387" s="2">
        <f t="shared" si="381"/>
        <v>0</v>
      </c>
      <c r="W387" s="2">
        <f t="shared" si="382"/>
        <v>0</v>
      </c>
      <c r="X387" s="2">
        <f>(ROUND((((S387+ROUND((ROUND(((((EU387*1.25)*1.2))*AV387*I387),2)*BS387),2))*AT387)/100),2)+ROUND(((ROUND((ROUND(((AE387-(((EU387*1.25)*1.2)))*AV387*I387),2)*BS387),2)*AT387)/100),2))</f>
        <v>85.42</v>
      </c>
      <c r="Y387" s="2">
        <f>(ROUND((((S387+ROUND((ROUND(((((EU387*1.25)*1.2))*AV387*I387),2)*BS387),2))*AU387)/100),2)+ROUND(((ROUND((ROUND(((AE387-(((EU387*1.25)*1.2)))*AV387*I387),2)*BS387),2)*AU387)/100),2))</f>
        <v>47.81</v>
      </c>
      <c r="Z387" s="2"/>
      <c r="AA387" s="2">
        <v>86551701</v>
      </c>
      <c r="AB387" s="2">
        <f t="shared" si="383"/>
        <v>56.913600000000002</v>
      </c>
      <c r="AC387" s="2">
        <f>ROUND((((ES387*1)*1)),6)</f>
        <v>26.58</v>
      </c>
      <c r="AD387" s="2">
        <f>ROUND((((((ET387*1.25)*1.2))-(((EU387*1.25)*1.2)))+AE387),6)</f>
        <v>6.2249999999999996</v>
      </c>
      <c r="AE387" s="2">
        <f>ROUND((((EU387*1.25)*1.2)),6)</f>
        <v>0.375</v>
      </c>
      <c r="AF387" s="2">
        <f>ROUND((((EV387*1.15)*1.2)),6)</f>
        <v>24.108599999999999</v>
      </c>
      <c r="AG387" s="2">
        <f t="shared" si="384"/>
        <v>0</v>
      </c>
      <c r="AH387" s="2">
        <f>(((EW387*1.15)*1.2))</f>
        <v>1.9319999999999997</v>
      </c>
      <c r="AI387" s="2">
        <f>(((EX387*1.25)*1.2))</f>
        <v>0</v>
      </c>
      <c r="AJ387" s="2">
        <f t="shared" si="385"/>
        <v>0</v>
      </c>
      <c r="AK387" s="2">
        <v>48.2</v>
      </c>
      <c r="AL387" s="2">
        <v>26.58</v>
      </c>
      <c r="AM387" s="2">
        <v>4.1500000000000004</v>
      </c>
      <c r="AN387" s="2">
        <v>0.25</v>
      </c>
      <c r="AO387" s="2">
        <v>17.47</v>
      </c>
      <c r="AP387" s="2">
        <v>0</v>
      </c>
      <c r="AQ387" s="2">
        <v>1.4</v>
      </c>
      <c r="AR387" s="2">
        <v>0</v>
      </c>
      <c r="AS387" s="2">
        <v>0</v>
      </c>
      <c r="AT387" s="2">
        <v>109</v>
      </c>
      <c r="AU387" s="2">
        <v>61</v>
      </c>
      <c r="AV387" s="2">
        <v>1.0669999999999999</v>
      </c>
      <c r="AW387" s="2">
        <v>1</v>
      </c>
      <c r="AX387" s="2"/>
      <c r="AY387" s="2"/>
      <c r="AZ387" s="2">
        <v>1</v>
      </c>
      <c r="BA387" s="2">
        <v>1</v>
      </c>
      <c r="BB387" s="2">
        <v>1</v>
      </c>
      <c r="BC387" s="2">
        <v>1</v>
      </c>
      <c r="BD387" s="2" t="s">
        <v>3</v>
      </c>
      <c r="BE387" s="2" t="s">
        <v>3</v>
      </c>
      <c r="BF387" s="2" t="s">
        <v>3</v>
      </c>
      <c r="BG387" s="2" t="s">
        <v>3</v>
      </c>
      <c r="BH387" s="2">
        <v>0</v>
      </c>
      <c r="BI387" s="2">
        <v>1</v>
      </c>
      <c r="BJ387" s="2" t="s">
        <v>623</v>
      </c>
      <c r="BK387" s="2"/>
      <c r="BL387" s="2"/>
      <c r="BM387" s="2">
        <v>21</v>
      </c>
      <c r="BN387" s="2">
        <v>0</v>
      </c>
      <c r="BO387" s="2" t="s">
        <v>621</v>
      </c>
      <c r="BP387" s="2">
        <v>1</v>
      </c>
      <c r="BQ387" s="2">
        <v>30</v>
      </c>
      <c r="BR387" s="2">
        <v>0</v>
      </c>
      <c r="BS387" s="2">
        <v>1</v>
      </c>
      <c r="BT387" s="2">
        <v>1</v>
      </c>
      <c r="BU387" s="2">
        <v>1</v>
      </c>
      <c r="BV387" s="2">
        <v>1</v>
      </c>
      <c r="BW387" s="2">
        <v>1</v>
      </c>
      <c r="BX387" s="2">
        <v>1</v>
      </c>
      <c r="BY387" s="2" t="s">
        <v>3</v>
      </c>
      <c r="BZ387" s="2">
        <v>109</v>
      </c>
      <c r="CA387" s="2">
        <v>61</v>
      </c>
      <c r="CB387" s="2" t="s">
        <v>3</v>
      </c>
      <c r="CC387" s="2"/>
      <c r="CD387" s="2"/>
      <c r="CE387" s="2">
        <v>1566</v>
      </c>
      <c r="CF387" s="2">
        <v>0</v>
      </c>
      <c r="CG387" s="2">
        <v>0</v>
      </c>
      <c r="CH387" s="2"/>
      <c r="CI387" s="2"/>
      <c r="CJ387" s="2"/>
      <c r="CK387" s="2"/>
      <c r="CL387" s="2"/>
      <c r="CM387" s="2">
        <v>0</v>
      </c>
      <c r="CN387" s="2" t="s">
        <v>965</v>
      </c>
      <c r="CO387" s="2">
        <v>0</v>
      </c>
      <c r="CP387" s="2">
        <f t="shared" si="386"/>
        <v>176.83999999999997</v>
      </c>
      <c r="CQ387" s="2">
        <f t="shared" si="387"/>
        <v>26.58</v>
      </c>
      <c r="CR387" s="2">
        <f>(ROUND((ROUND(((((ET387*1.25)*1.2))*AV387*1),2)*BB387),2)+ROUND((ROUND(((AE387-(((EU387*1.25)*1.2)))*AV387*1),2)*BS387),2))</f>
        <v>6.64</v>
      </c>
      <c r="CS387" s="2">
        <f>(ROUND((ROUND(((((EU387*1.25)*1.2))*AV387*1),2)*BS387),2)+ROUND((ROUND(((AE387-(((EU387*1.25)*1.2)))*AV387*1),2)*BS387),2))</f>
        <v>0.4</v>
      </c>
      <c r="CT387" s="2">
        <f t="shared" si="388"/>
        <v>25.72</v>
      </c>
      <c r="CU387" s="2">
        <f t="shared" si="389"/>
        <v>0</v>
      </c>
      <c r="CV387" s="2">
        <f t="shared" si="390"/>
        <v>2.0614439999999994</v>
      </c>
      <c r="CW387" s="2">
        <f t="shared" si="391"/>
        <v>0</v>
      </c>
      <c r="CX387" s="2">
        <f t="shared" si="392"/>
        <v>0</v>
      </c>
      <c r="CY387" s="2">
        <f>(ROUND((((S387+ROUND((ROUND(((((EU387*1.25)*1.2))*AV387*1),2)*BS387),2))*AT387)/100),2)+ROUND(((ROUND((ROUND(((AE387-(((EU387*1.25)*1.2)))*AV387*1),2)*BS387),2)*AT387)/100),2))</f>
        <v>84.55</v>
      </c>
      <c r="CZ387" s="2">
        <f>(ROUND((((S387+ROUND((ROUND(((((EU387*1.25)*1.2))*AV387*1),2)*BS387),2))*AU387)/100),2)+ROUND(((ROUND((ROUND(((AE387-(((EU387*1.25)*1.2)))*AV387*1),2)*BS387),2)*AU387)/100),2))</f>
        <v>47.32</v>
      </c>
      <c r="DA387" s="2"/>
      <c r="DB387" s="2">
        <v>143</v>
      </c>
      <c r="DC387" s="2" t="s">
        <v>3</v>
      </c>
      <c r="DD387" s="2" t="s">
        <v>360</v>
      </c>
      <c r="DE387" s="2" t="s">
        <v>361</v>
      </c>
      <c r="DF387" s="2" t="s">
        <v>361</v>
      </c>
      <c r="DG387" s="2" t="s">
        <v>362</v>
      </c>
      <c r="DH387" s="2" t="s">
        <v>3</v>
      </c>
      <c r="DI387" s="2" t="s">
        <v>362</v>
      </c>
      <c r="DJ387" s="2" t="s">
        <v>361</v>
      </c>
      <c r="DK387" s="2" t="s">
        <v>3</v>
      </c>
      <c r="DL387" s="2" t="s">
        <v>3</v>
      </c>
      <c r="DM387" s="2" t="s">
        <v>3</v>
      </c>
      <c r="DN387" s="2">
        <v>0</v>
      </c>
      <c r="DO387" s="2">
        <v>0</v>
      </c>
      <c r="DP387" s="2">
        <v>1</v>
      </c>
      <c r="DQ387" s="2">
        <v>1</v>
      </c>
      <c r="DR387" s="2"/>
      <c r="DS387" s="2"/>
      <c r="DT387" s="2"/>
      <c r="DU387" s="2">
        <v>1013</v>
      </c>
      <c r="DV387" s="2" t="s">
        <v>342</v>
      </c>
      <c r="DW387" s="2" t="s">
        <v>342</v>
      </c>
      <c r="DX387" s="2">
        <v>1</v>
      </c>
      <c r="DY387" s="2"/>
      <c r="DZ387" s="2" t="s">
        <v>3</v>
      </c>
      <c r="EA387" s="2" t="s">
        <v>3</v>
      </c>
      <c r="EB387" s="2" t="s">
        <v>3</v>
      </c>
      <c r="EC387" s="2" t="s">
        <v>3</v>
      </c>
      <c r="ED387" s="2"/>
      <c r="EE387" s="2">
        <v>85635393</v>
      </c>
      <c r="EF387" s="2">
        <v>30</v>
      </c>
      <c r="EG387" s="2" t="s">
        <v>28</v>
      </c>
      <c r="EH387" s="2">
        <v>0</v>
      </c>
      <c r="EI387" s="2" t="s">
        <v>3</v>
      </c>
      <c r="EJ387" s="2">
        <v>1</v>
      </c>
      <c r="EK387" s="2">
        <v>21</v>
      </c>
      <c r="EL387" s="2" t="s">
        <v>437</v>
      </c>
      <c r="EM387" s="2" t="s">
        <v>438</v>
      </c>
      <c r="EN387" s="2"/>
      <c r="EO387" s="2" t="s">
        <v>363</v>
      </c>
      <c r="EP387" s="2"/>
      <c r="EQ387" s="2">
        <v>131072</v>
      </c>
      <c r="ER387" s="2">
        <v>48.2</v>
      </c>
      <c r="ES387" s="2">
        <v>26.58</v>
      </c>
      <c r="ET387" s="2">
        <v>4.1500000000000004</v>
      </c>
      <c r="EU387" s="2">
        <v>0.25</v>
      </c>
      <c r="EV387" s="2">
        <v>17.47</v>
      </c>
      <c r="EW387" s="2">
        <v>1.4</v>
      </c>
      <c r="EX387" s="2">
        <v>0</v>
      </c>
      <c r="EY387" s="2">
        <v>0</v>
      </c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>
        <v>0</v>
      </c>
      <c r="FR387" s="2">
        <v>0</v>
      </c>
      <c r="FS387" s="2">
        <v>0</v>
      </c>
      <c r="FT387" s="2"/>
      <c r="FU387" s="2"/>
      <c r="FV387" s="2"/>
      <c r="FW387" s="2"/>
      <c r="FX387" s="2">
        <v>109</v>
      </c>
      <c r="FY387" s="2">
        <v>61</v>
      </c>
      <c r="FZ387" s="2"/>
      <c r="GA387" s="2" t="s">
        <v>3</v>
      </c>
      <c r="GB387" s="2"/>
      <c r="GC387" s="2"/>
      <c r="GD387" s="2">
        <v>1</v>
      </c>
      <c r="GE387" s="2"/>
      <c r="GF387" s="2">
        <v>1182420650</v>
      </c>
      <c r="GG387" s="2">
        <v>2</v>
      </c>
      <c r="GH387" s="2">
        <v>1</v>
      </c>
      <c r="GI387" s="2">
        <v>2</v>
      </c>
      <c r="GJ387" s="2">
        <v>0</v>
      </c>
      <c r="GK387" s="2">
        <v>0</v>
      </c>
      <c r="GL387" s="2">
        <f t="shared" si="393"/>
        <v>0</v>
      </c>
      <c r="GM387" s="2">
        <f t="shared" si="394"/>
        <v>310.07</v>
      </c>
      <c r="GN387" s="2">
        <f t="shared" si="395"/>
        <v>310.07</v>
      </c>
      <c r="GO387" s="2">
        <f t="shared" si="396"/>
        <v>0</v>
      </c>
      <c r="GP387" s="2">
        <f t="shared" si="397"/>
        <v>0</v>
      </c>
      <c r="GQ387" s="2"/>
      <c r="GR387" s="2">
        <v>0</v>
      </c>
      <c r="GS387" s="2">
        <v>3</v>
      </c>
      <c r="GT387" s="2">
        <v>0</v>
      </c>
      <c r="GU387" s="2" t="s">
        <v>3</v>
      </c>
      <c r="GV387" s="2">
        <f t="shared" si="398"/>
        <v>0</v>
      </c>
      <c r="GW387" s="2">
        <v>1</v>
      </c>
      <c r="GX387" s="2">
        <f t="shared" si="399"/>
        <v>0</v>
      </c>
      <c r="GY387" s="2"/>
      <c r="GZ387" s="2"/>
      <c r="HA387" s="2">
        <v>0</v>
      </c>
      <c r="HB387" s="2">
        <v>0</v>
      </c>
      <c r="HC387" s="2">
        <f t="shared" si="400"/>
        <v>0</v>
      </c>
      <c r="HD387" s="2"/>
      <c r="HE387" s="2" t="s">
        <v>3</v>
      </c>
      <c r="HF387" s="2" t="s">
        <v>3</v>
      </c>
      <c r="HG387" s="2"/>
      <c r="HH387" s="2"/>
      <c r="HI387" s="2"/>
      <c r="HJ387" s="2"/>
      <c r="HK387" s="2"/>
      <c r="HL387" s="2"/>
      <c r="HM387" s="2" t="s">
        <v>3</v>
      </c>
      <c r="HN387" s="2" t="s">
        <v>3</v>
      </c>
      <c r="HO387" s="2" t="s">
        <v>3</v>
      </c>
      <c r="HP387" s="2" t="s">
        <v>3</v>
      </c>
      <c r="HQ387" s="2" t="s">
        <v>3</v>
      </c>
      <c r="HR387" s="2"/>
      <c r="HS387" s="2">
        <v>0</v>
      </c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>
        <v>0</v>
      </c>
      <c r="IL387" s="2"/>
      <c r="IM387" s="2"/>
      <c r="IN387" s="2"/>
      <c r="IO387" s="2"/>
      <c r="IP387" s="2"/>
      <c r="IQ387" s="2"/>
      <c r="IR387" s="2"/>
      <c r="IS387" s="2"/>
      <c r="IT387" s="2"/>
      <c r="IU387" s="2"/>
    </row>
    <row r="388" spans="1:255" x14ac:dyDescent="0.25">
      <c r="A388" s="3">
        <v>17</v>
      </c>
      <c r="B388" s="3">
        <v>1</v>
      </c>
      <c r="C388" s="3">
        <f>ROW(SmtRes!A772)</f>
        <v>772</v>
      </c>
      <c r="D388" s="3">
        <f>ROW(EtalonRes!A610)</f>
        <v>610</v>
      </c>
      <c r="E388" s="3" t="s">
        <v>620</v>
      </c>
      <c r="F388" s="3" t="s">
        <v>621</v>
      </c>
      <c r="G388" s="3" t="s">
        <v>622</v>
      </c>
      <c r="H388" s="3" t="s">
        <v>342</v>
      </c>
      <c r="I388" s="3">
        <f>ROUND(2+1,9)</f>
        <v>3</v>
      </c>
      <c r="J388" s="3">
        <v>0</v>
      </c>
      <c r="K388" s="3">
        <f>ROUND(2+1,9)</f>
        <v>3</v>
      </c>
      <c r="O388" s="3">
        <f t="shared" si="376"/>
        <v>5364.94</v>
      </c>
      <c r="P388" s="3">
        <f t="shared" si="377"/>
        <v>719.25</v>
      </c>
      <c r="Q388" s="3">
        <f>(ROUND((ROUND(((((ET388*1.25)*1.2))*AV388*I388),2)*BB388),2)+ROUND((ROUND(((AE388-(((EU388*1.25)*1.2)))*AV388*I388),2)*BS388),2))</f>
        <v>297.16000000000003</v>
      </c>
      <c r="R388" s="3">
        <f>(ROUND((ROUND(((((EU388*1.25)*1.2))*AV388*I388),2)*BS388),2)+ROUND((ROUND(((AE388-(((EU388*1.25)*1.2)))*AV388*I388),2)*BS388),2))</f>
        <v>67.62</v>
      </c>
      <c r="S388" s="3">
        <f t="shared" si="378"/>
        <v>4348.53</v>
      </c>
      <c r="T388" s="3">
        <f t="shared" si="379"/>
        <v>0</v>
      </c>
      <c r="U388" s="3">
        <f t="shared" si="380"/>
        <v>6.1843319999999977</v>
      </c>
      <c r="V388" s="3">
        <f t="shared" si="381"/>
        <v>0</v>
      </c>
      <c r="W388" s="3">
        <f t="shared" si="382"/>
        <v>0</v>
      </c>
      <c r="X388" s="3">
        <f>(ROUND((((S388+ROUND((ROUND(((((EU388*1.25)*1.2))*AV388*I388),2)*BS388),2))*AT388)/100),2)+ROUND(((ROUND((ROUND(((AE388-(((EU388*1.25)*1.2)))*AV388*I388),2)*BS388),2)*AT388)/100),2))</f>
        <v>4813.6000000000004</v>
      </c>
      <c r="Y388" s="3">
        <f>(ROUND((((S388+ROUND((ROUND(((((EU388*1.25)*1.2))*AV388*I388),2)*BS388),2))*AU388)/100),2)+ROUND(((ROUND((ROUND(((AE388-(((EU388*1.25)*1.2)))*AV388*I388),2)*BS388),2)*AU388)/100),2))</f>
        <v>2693.85</v>
      </c>
      <c r="AA388" s="3">
        <v>86551703</v>
      </c>
      <c r="AB388" s="3">
        <f t="shared" si="383"/>
        <v>56.913600000000002</v>
      </c>
      <c r="AC388" s="3">
        <f>ROUND((((ES388*1)*1)),6)</f>
        <v>26.58</v>
      </c>
      <c r="AD388" s="3">
        <f>ROUND((((((ET388*1.25)*1.2))-(((EU388*1.25)*1.2)))+AE388),6)</f>
        <v>6.2249999999999996</v>
      </c>
      <c r="AE388" s="3">
        <f>ROUND((((EU388*1.25)*1.2)),6)</f>
        <v>0.375</v>
      </c>
      <c r="AF388" s="3">
        <f>ROUND((((EV388*1.15)*1.2)),6)</f>
        <v>24.108599999999999</v>
      </c>
      <c r="AG388" s="3">
        <f t="shared" si="384"/>
        <v>0</v>
      </c>
      <c r="AH388" s="3">
        <f>(((EW388*1.15)*1.2))</f>
        <v>1.9319999999999997</v>
      </c>
      <c r="AI388" s="3">
        <f>(((EX388*1.25)*1.2))</f>
        <v>0</v>
      </c>
      <c r="AJ388" s="3">
        <f t="shared" si="385"/>
        <v>0</v>
      </c>
      <c r="AK388" s="3">
        <v>48.2</v>
      </c>
      <c r="AL388" s="3">
        <v>26.58</v>
      </c>
      <c r="AM388" s="3">
        <v>4.1500000000000004</v>
      </c>
      <c r="AN388" s="3">
        <v>0.25</v>
      </c>
      <c r="AO388" s="3">
        <v>17.47</v>
      </c>
      <c r="AP388" s="3">
        <v>0</v>
      </c>
      <c r="AQ388" s="3">
        <v>1.4</v>
      </c>
      <c r="AR388" s="3">
        <v>0</v>
      </c>
      <c r="AS388" s="3">
        <v>0</v>
      </c>
      <c r="AT388" s="3">
        <v>109</v>
      </c>
      <c r="AU388" s="3">
        <v>61</v>
      </c>
      <c r="AV388" s="3">
        <v>1.0669999999999999</v>
      </c>
      <c r="AW388" s="3">
        <v>1</v>
      </c>
      <c r="AZ388" s="3">
        <v>1</v>
      </c>
      <c r="BA388" s="3">
        <v>56.35</v>
      </c>
      <c r="BB388" s="3">
        <v>14.91</v>
      </c>
      <c r="BC388" s="3">
        <v>9.02</v>
      </c>
      <c r="BD388" s="3" t="s">
        <v>3</v>
      </c>
      <c r="BE388" s="3" t="s">
        <v>3</v>
      </c>
      <c r="BF388" s="3" t="s">
        <v>3</v>
      </c>
      <c r="BG388" s="3" t="s">
        <v>3</v>
      </c>
      <c r="BH388" s="3">
        <v>0</v>
      </c>
      <c r="BI388" s="3">
        <v>1</v>
      </c>
      <c r="BJ388" s="3" t="s">
        <v>623</v>
      </c>
      <c r="BM388" s="3">
        <v>21</v>
      </c>
      <c r="BN388" s="3">
        <v>0</v>
      </c>
      <c r="BO388" s="3" t="s">
        <v>621</v>
      </c>
      <c r="BP388" s="3">
        <v>1</v>
      </c>
      <c r="BQ388" s="3">
        <v>30</v>
      </c>
      <c r="BR388" s="3">
        <v>0</v>
      </c>
      <c r="BS388" s="3">
        <v>56.35</v>
      </c>
      <c r="BT388" s="3">
        <v>1</v>
      </c>
      <c r="BU388" s="3">
        <v>1</v>
      </c>
      <c r="BV388" s="3">
        <v>1</v>
      </c>
      <c r="BW388" s="3">
        <v>1</v>
      </c>
      <c r="BX388" s="3">
        <v>1</v>
      </c>
      <c r="BY388" s="3" t="s">
        <v>3</v>
      </c>
      <c r="BZ388" s="3">
        <v>109</v>
      </c>
      <c r="CA388" s="3">
        <v>61</v>
      </c>
      <c r="CB388" s="3" t="s">
        <v>3</v>
      </c>
      <c r="CE388" s="3">
        <v>1566</v>
      </c>
      <c r="CF388" s="3">
        <v>0</v>
      </c>
      <c r="CG388" s="3">
        <v>0</v>
      </c>
      <c r="CM388" s="3">
        <v>0</v>
      </c>
      <c r="CN388" s="3" t="s">
        <v>965</v>
      </c>
      <c r="CO388" s="3">
        <v>0</v>
      </c>
      <c r="CP388" s="3">
        <f t="shared" si="386"/>
        <v>5364.94</v>
      </c>
      <c r="CQ388" s="3">
        <f t="shared" si="387"/>
        <v>239.75</v>
      </c>
      <c r="CR388" s="3">
        <f>(ROUND((ROUND(((((ET388*1.25)*1.2))*AV388*1),2)*BB388),2)+ROUND((ROUND(((AE388-(((EU388*1.25)*1.2)))*AV388*1),2)*BS388),2))</f>
        <v>99</v>
      </c>
      <c r="CS388" s="3">
        <f>(ROUND((ROUND(((((EU388*1.25)*1.2))*AV388*1),2)*BS388),2)+ROUND((ROUND(((AE388-(((EU388*1.25)*1.2)))*AV388*1),2)*BS388),2))</f>
        <v>22.54</v>
      </c>
      <c r="CT388" s="3">
        <f t="shared" si="388"/>
        <v>1449.32</v>
      </c>
      <c r="CU388" s="3">
        <f t="shared" si="389"/>
        <v>0</v>
      </c>
      <c r="CV388" s="3">
        <f t="shared" si="390"/>
        <v>2.0614439999999994</v>
      </c>
      <c r="CW388" s="3">
        <f t="shared" si="391"/>
        <v>0</v>
      </c>
      <c r="CX388" s="3">
        <f t="shared" si="392"/>
        <v>0</v>
      </c>
      <c r="CY388" s="3">
        <f>(ROUND((((S388+ROUND((ROUND(((((EU388*1.25)*1.2))*AV388*1),2)*BS388),2))*AT388)/100),2)+ROUND(((ROUND((ROUND(((AE388-(((EU388*1.25)*1.2)))*AV388*1),2)*BS388),2)*AT388)/100),2))</f>
        <v>4764.47</v>
      </c>
      <c r="CZ388" s="3">
        <f>(ROUND((((S388+ROUND((ROUND(((((EU388*1.25)*1.2))*AV388*1),2)*BS388),2))*AU388)/100),2)+ROUND(((ROUND((ROUND(((AE388-(((EU388*1.25)*1.2)))*AV388*1),2)*BS388),2)*AU388)/100),2))</f>
        <v>2666.35</v>
      </c>
      <c r="DB388" s="3">
        <v>145</v>
      </c>
      <c r="DC388" s="3" t="s">
        <v>3</v>
      </c>
      <c r="DD388" s="3" t="s">
        <v>360</v>
      </c>
      <c r="DE388" s="3" t="s">
        <v>361</v>
      </c>
      <c r="DF388" s="3" t="s">
        <v>361</v>
      </c>
      <c r="DG388" s="3" t="s">
        <v>362</v>
      </c>
      <c r="DH388" s="3" t="s">
        <v>3</v>
      </c>
      <c r="DI388" s="3" t="s">
        <v>362</v>
      </c>
      <c r="DJ388" s="3" t="s">
        <v>361</v>
      </c>
      <c r="DK388" s="3" t="s">
        <v>3</v>
      </c>
      <c r="DL388" s="3" t="s">
        <v>3</v>
      </c>
      <c r="DM388" s="3" t="s">
        <v>3</v>
      </c>
      <c r="DN388" s="3">
        <v>0</v>
      </c>
      <c r="DO388" s="3">
        <v>0</v>
      </c>
      <c r="DP388" s="3">
        <v>1</v>
      </c>
      <c r="DQ388" s="3">
        <v>1</v>
      </c>
      <c r="DU388" s="3">
        <v>1013</v>
      </c>
      <c r="DV388" s="3" t="s">
        <v>342</v>
      </c>
      <c r="DW388" s="3" t="s">
        <v>342</v>
      </c>
      <c r="DX388" s="3">
        <v>1</v>
      </c>
      <c r="DZ388" s="3" t="s">
        <v>3</v>
      </c>
      <c r="EA388" s="3" t="s">
        <v>3</v>
      </c>
      <c r="EB388" s="3" t="s">
        <v>3</v>
      </c>
      <c r="EC388" s="3" t="s">
        <v>3</v>
      </c>
      <c r="EE388" s="3">
        <v>85635393</v>
      </c>
      <c r="EF388" s="3">
        <v>30</v>
      </c>
      <c r="EG388" s="3" t="s">
        <v>28</v>
      </c>
      <c r="EH388" s="3">
        <v>0</v>
      </c>
      <c r="EI388" s="3" t="s">
        <v>3</v>
      </c>
      <c r="EJ388" s="3">
        <v>1</v>
      </c>
      <c r="EK388" s="3">
        <v>21</v>
      </c>
      <c r="EL388" s="3" t="s">
        <v>437</v>
      </c>
      <c r="EM388" s="3" t="s">
        <v>438</v>
      </c>
      <c r="EO388" s="3" t="s">
        <v>363</v>
      </c>
      <c r="EQ388" s="3">
        <v>131072</v>
      </c>
      <c r="ER388" s="3">
        <v>48.2</v>
      </c>
      <c r="ES388" s="3">
        <v>26.58</v>
      </c>
      <c r="ET388" s="3">
        <v>4.1500000000000004</v>
      </c>
      <c r="EU388" s="3">
        <v>0.25</v>
      </c>
      <c r="EV388" s="3">
        <v>17.47</v>
      </c>
      <c r="EW388" s="3">
        <v>1.4</v>
      </c>
      <c r="EX388" s="3">
        <v>0</v>
      </c>
      <c r="EY388" s="3">
        <v>0</v>
      </c>
      <c r="FQ388" s="3">
        <v>0</v>
      </c>
      <c r="FR388" s="3">
        <v>0</v>
      </c>
      <c r="FS388" s="3">
        <v>0</v>
      </c>
      <c r="FX388" s="3">
        <v>109</v>
      </c>
      <c r="FY388" s="3">
        <v>61</v>
      </c>
      <c r="GA388" s="3" t="s">
        <v>3</v>
      </c>
      <c r="GD388" s="3">
        <v>1</v>
      </c>
      <c r="GF388" s="3">
        <v>1182420650</v>
      </c>
      <c r="GG388" s="3">
        <v>2</v>
      </c>
      <c r="GH388" s="3">
        <v>1</v>
      </c>
      <c r="GI388" s="3">
        <v>2</v>
      </c>
      <c r="GJ388" s="3">
        <v>0</v>
      </c>
      <c r="GK388" s="3">
        <v>0</v>
      </c>
      <c r="GL388" s="3">
        <f t="shared" si="393"/>
        <v>0</v>
      </c>
      <c r="GM388" s="3">
        <f t="shared" si="394"/>
        <v>12872.39</v>
      </c>
      <c r="GN388" s="3">
        <f t="shared" si="395"/>
        <v>12872.39</v>
      </c>
      <c r="GO388" s="3">
        <f t="shared" si="396"/>
        <v>0</v>
      </c>
      <c r="GP388" s="3">
        <f t="shared" si="397"/>
        <v>0</v>
      </c>
      <c r="GR388" s="3">
        <v>0</v>
      </c>
      <c r="GS388" s="3">
        <v>3</v>
      </c>
      <c r="GT388" s="3">
        <v>0</v>
      </c>
      <c r="GU388" s="3" t="s">
        <v>3</v>
      </c>
      <c r="GV388" s="3">
        <f t="shared" si="398"/>
        <v>0</v>
      </c>
      <c r="GW388" s="3">
        <v>1</v>
      </c>
      <c r="GX388" s="3">
        <f t="shared" si="399"/>
        <v>0</v>
      </c>
      <c r="HA388" s="3">
        <v>0</v>
      </c>
      <c r="HB388" s="3">
        <v>0</v>
      </c>
      <c r="HC388" s="3">
        <f t="shared" si="400"/>
        <v>0</v>
      </c>
      <c r="HE388" s="3" t="s">
        <v>3</v>
      </c>
      <c r="HF388" s="3" t="s">
        <v>3</v>
      </c>
      <c r="HM388" s="3" t="s">
        <v>3</v>
      </c>
      <c r="HN388" s="3" t="s">
        <v>3</v>
      </c>
      <c r="HO388" s="3" t="s">
        <v>3</v>
      </c>
      <c r="HP388" s="3" t="s">
        <v>3</v>
      </c>
      <c r="HQ388" s="3" t="s">
        <v>3</v>
      </c>
      <c r="HS388" s="3">
        <v>0</v>
      </c>
      <c r="IK388" s="3">
        <v>0</v>
      </c>
    </row>
    <row r="389" spans="1:255" x14ac:dyDescent="0.25">
      <c r="A389" s="2">
        <v>18</v>
      </c>
      <c r="B389" s="2">
        <v>1</v>
      </c>
      <c r="C389" s="2">
        <v>764</v>
      </c>
      <c r="D389" s="2"/>
      <c r="E389" s="2" t="s">
        <v>624</v>
      </c>
      <c r="F389" s="2" t="s">
        <v>625</v>
      </c>
      <c r="G389" s="2" t="s">
        <v>626</v>
      </c>
      <c r="H389" s="2" t="s">
        <v>35</v>
      </c>
      <c r="I389" s="2">
        <f>I387*J389</f>
        <v>3</v>
      </c>
      <c r="J389" s="2">
        <v>1</v>
      </c>
      <c r="K389" s="2">
        <v>1</v>
      </c>
      <c r="L389" s="2"/>
      <c r="M389" s="2"/>
      <c r="N389" s="2"/>
      <c r="O389" s="2">
        <f t="shared" si="376"/>
        <v>34303.919999999998</v>
      </c>
      <c r="P389" s="2">
        <f t="shared" si="377"/>
        <v>34303.919999999998</v>
      </c>
      <c r="Q389" s="2">
        <f>(ROUND((ROUND(((ET389)*AV389*I389),2)*BB389),2)+ROUND((ROUND(((AE389-(EU389))*AV389*I389),2)*BS389),2))</f>
        <v>0</v>
      </c>
      <c r="R389" s="2">
        <f>(ROUND((ROUND(((EU389)*AV389*I389),2)*BS389),2)+ROUND((ROUND(((AE389-(EU389))*AV389*I389),2)*BS389),2))</f>
        <v>0</v>
      </c>
      <c r="S389" s="2">
        <f t="shared" si="378"/>
        <v>0</v>
      </c>
      <c r="T389" s="2">
        <f t="shared" si="379"/>
        <v>0</v>
      </c>
      <c r="U389" s="2">
        <f t="shared" si="380"/>
        <v>0</v>
      </c>
      <c r="V389" s="2">
        <f t="shared" si="381"/>
        <v>0</v>
      </c>
      <c r="W389" s="2">
        <f t="shared" si="382"/>
        <v>0</v>
      </c>
      <c r="X389" s="2">
        <f>(ROUND((((S389+ROUND((ROUND(((EU389)*AV389*I389),2)*BS389),2))*AT389)/100),2)+ROUND(((ROUND((ROUND(((AE389-(EU389))*AV389*I389),2)*BS389),2)*AT389)/100),2))</f>
        <v>0</v>
      </c>
      <c r="Y389" s="2">
        <f>(ROUND((((S389+ROUND((ROUND(((EU389)*AV389*I389),2)*BS389),2))*AU389)/100),2)+ROUND(((ROUND((ROUND(((AE389-(EU389))*AV389*I389),2)*BS389),2)*AU389)/100),2))</f>
        <v>0</v>
      </c>
      <c r="Z389" s="2"/>
      <c r="AA389" s="2">
        <v>86551701</v>
      </c>
      <c r="AB389" s="2">
        <f t="shared" si="383"/>
        <v>11434.64</v>
      </c>
      <c r="AC389" s="2">
        <f>ROUND((ES389),6)</f>
        <v>11434.64</v>
      </c>
      <c r="AD389" s="2">
        <f>ROUND((((ET389)-(EU389))+AE389),6)</f>
        <v>0</v>
      </c>
      <c r="AE389" s="2">
        <f>ROUND((EU389),6)</f>
        <v>0</v>
      </c>
      <c r="AF389" s="2">
        <f>ROUND((EV389),6)</f>
        <v>0</v>
      </c>
      <c r="AG389" s="2">
        <f t="shared" si="384"/>
        <v>0</v>
      </c>
      <c r="AH389" s="2">
        <f>(EW389)</f>
        <v>0</v>
      </c>
      <c r="AI389" s="2">
        <f>(EX389)</f>
        <v>0</v>
      </c>
      <c r="AJ389" s="2">
        <f t="shared" si="385"/>
        <v>0</v>
      </c>
      <c r="AK389" s="2">
        <v>11434.64</v>
      </c>
      <c r="AL389" s="2">
        <v>11434.64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109</v>
      </c>
      <c r="AU389" s="2">
        <v>61</v>
      </c>
      <c r="AV389" s="2">
        <v>1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3</v>
      </c>
      <c r="BI389" s="2">
        <v>1</v>
      </c>
      <c r="BJ389" s="2" t="s">
        <v>627</v>
      </c>
      <c r="BK389" s="2"/>
      <c r="BL389" s="2"/>
      <c r="BM389" s="2">
        <v>21</v>
      </c>
      <c r="BN389" s="2">
        <v>0</v>
      </c>
      <c r="BO389" s="2" t="s">
        <v>3</v>
      </c>
      <c r="BP389" s="2">
        <v>0</v>
      </c>
      <c r="BQ389" s="2">
        <v>30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109</v>
      </c>
      <c r="CA389" s="2">
        <v>61</v>
      </c>
      <c r="CB389" s="2" t="s">
        <v>3</v>
      </c>
      <c r="CC389" s="2"/>
      <c r="CD389" s="2"/>
      <c r="CE389" s="2">
        <v>1566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966</v>
      </c>
      <c r="CO389" s="2">
        <v>0</v>
      </c>
      <c r="CP389" s="2">
        <f t="shared" si="386"/>
        <v>34303.919999999998</v>
      </c>
      <c r="CQ389" s="2">
        <f t="shared" si="387"/>
        <v>11434.64</v>
      </c>
      <c r="CR389" s="2">
        <f>(ROUND((ROUND(((ET389)*AV389*1),2)*BB389),2)+ROUND((ROUND(((AE389-(EU389))*AV389*1),2)*BS389),2))</f>
        <v>0</v>
      </c>
      <c r="CS389" s="2">
        <f>(ROUND((ROUND(((EU389)*AV389*1),2)*BS389),2)+ROUND((ROUND(((AE389-(EU389))*AV389*1),2)*BS389),2))</f>
        <v>0</v>
      </c>
      <c r="CT389" s="2">
        <f t="shared" si="388"/>
        <v>0</v>
      </c>
      <c r="CU389" s="2">
        <f t="shared" si="389"/>
        <v>0</v>
      </c>
      <c r="CV389" s="2">
        <f t="shared" si="390"/>
        <v>0</v>
      </c>
      <c r="CW389" s="2">
        <f t="shared" si="391"/>
        <v>0</v>
      </c>
      <c r="CX389" s="2">
        <f t="shared" si="392"/>
        <v>0</v>
      </c>
      <c r="CY389" s="2">
        <f>(ROUND((((S389+ROUND((ROUND(((EU389)*AV389*1),2)*BS389),2))*AT389)/100),2)+ROUND(((ROUND((ROUND(((AE389-(EU389))*AV389*1),2)*BS389),2)*AT389)/100),2))</f>
        <v>0</v>
      </c>
      <c r="CZ389" s="2">
        <f>(ROUND((((S389+ROUND((ROUND(((EU389)*AV389*1),2)*BS389),2))*AU389)/100),2)+ROUND(((ROUND((ROUND(((AE389-(EU389))*AV389*1),2)*BS389),2)*AU389)/100),2))</f>
        <v>0</v>
      </c>
      <c r="DA389" s="2"/>
      <c r="DB389" s="2"/>
      <c r="DC389" s="2" t="s">
        <v>3</v>
      </c>
      <c r="DD389" s="2" t="s">
        <v>3</v>
      </c>
      <c r="DE389" s="2" t="s">
        <v>3</v>
      </c>
      <c r="DF389" s="2" t="s">
        <v>3</v>
      </c>
      <c r="DG389" s="2" t="s">
        <v>3</v>
      </c>
      <c r="DH389" s="2" t="s">
        <v>3</v>
      </c>
      <c r="DI389" s="2" t="s">
        <v>3</v>
      </c>
      <c r="DJ389" s="2" t="s">
        <v>3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1010</v>
      </c>
      <c r="DV389" s="2" t="s">
        <v>35</v>
      </c>
      <c r="DW389" s="2" t="s">
        <v>35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85635393</v>
      </c>
      <c r="EF389" s="2">
        <v>30</v>
      </c>
      <c r="EG389" s="2" t="s">
        <v>28</v>
      </c>
      <c r="EH389" s="2">
        <v>0</v>
      </c>
      <c r="EI389" s="2" t="s">
        <v>3</v>
      </c>
      <c r="EJ389" s="2">
        <v>1</v>
      </c>
      <c r="EK389" s="2">
        <v>21</v>
      </c>
      <c r="EL389" s="2" t="s">
        <v>437</v>
      </c>
      <c r="EM389" s="2" t="s">
        <v>438</v>
      </c>
      <c r="EN389" s="2"/>
      <c r="EO389" s="2" t="s">
        <v>368</v>
      </c>
      <c r="EP389" s="2"/>
      <c r="EQ389" s="2">
        <v>0</v>
      </c>
      <c r="ER389" s="2">
        <v>11434.64</v>
      </c>
      <c r="ES389" s="2">
        <v>11434.64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109</v>
      </c>
      <c r="FY389" s="2">
        <v>61</v>
      </c>
      <c r="FZ389" s="2"/>
      <c r="GA389" s="2" t="s">
        <v>3</v>
      </c>
      <c r="GB389" s="2"/>
      <c r="GC389" s="2"/>
      <c r="GD389" s="2">
        <v>1</v>
      </c>
      <c r="GE389" s="2"/>
      <c r="GF389" s="2">
        <v>-249114740</v>
      </c>
      <c r="GG389" s="2">
        <v>2</v>
      </c>
      <c r="GH389" s="2">
        <v>1</v>
      </c>
      <c r="GI389" s="2">
        <v>-2</v>
      </c>
      <c r="GJ389" s="2">
        <v>0</v>
      </c>
      <c r="GK389" s="2">
        <v>0</v>
      </c>
      <c r="GL389" s="2">
        <f t="shared" si="393"/>
        <v>0</v>
      </c>
      <c r="GM389" s="2">
        <f t="shared" si="394"/>
        <v>34303.919999999998</v>
      </c>
      <c r="GN389" s="2">
        <f t="shared" si="395"/>
        <v>34303.919999999998</v>
      </c>
      <c r="GO389" s="2">
        <f t="shared" si="396"/>
        <v>0</v>
      </c>
      <c r="GP389" s="2">
        <f t="shared" si="397"/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si="398"/>
        <v>0</v>
      </c>
      <c r="GW389" s="2">
        <v>1</v>
      </c>
      <c r="GX389" s="2">
        <f t="shared" si="399"/>
        <v>0</v>
      </c>
      <c r="GY389" s="2"/>
      <c r="GZ389" s="2"/>
      <c r="HA389" s="2">
        <v>0</v>
      </c>
      <c r="HB389" s="2">
        <v>0</v>
      </c>
      <c r="HC389" s="2">
        <f t="shared" si="400"/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360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5">
      <c r="A390" s="3">
        <v>18</v>
      </c>
      <c r="B390" s="3">
        <v>1</v>
      </c>
      <c r="C390" s="3">
        <v>771</v>
      </c>
      <c r="E390" s="3" t="s">
        <v>624</v>
      </c>
      <c r="F390" s="3" t="s">
        <v>625</v>
      </c>
      <c r="G390" s="3" t="s">
        <v>626</v>
      </c>
      <c r="H390" s="3" t="s">
        <v>35</v>
      </c>
      <c r="I390" s="3">
        <f>I388*J390</f>
        <v>3</v>
      </c>
      <c r="J390" s="3">
        <v>1</v>
      </c>
      <c r="K390" s="3">
        <v>1</v>
      </c>
      <c r="O390" s="3">
        <f t="shared" si="376"/>
        <v>185241.17</v>
      </c>
      <c r="P390" s="3">
        <f t="shared" si="377"/>
        <v>185241.17</v>
      </c>
      <c r="Q390" s="3">
        <f>(ROUND((ROUND(((ET390)*AV390*I390),2)*BB390),2)+ROUND((ROUND(((AE390-(EU390))*AV390*I390),2)*BS390),2))</f>
        <v>0</v>
      </c>
      <c r="R390" s="3">
        <f>(ROUND((ROUND(((EU390)*AV390*I390),2)*BS390),2)+ROUND((ROUND(((AE390-(EU390))*AV390*I390),2)*BS390),2))</f>
        <v>0</v>
      </c>
      <c r="S390" s="3">
        <f t="shared" si="378"/>
        <v>0</v>
      </c>
      <c r="T390" s="3">
        <f t="shared" si="379"/>
        <v>0</v>
      </c>
      <c r="U390" s="3">
        <f t="shared" si="380"/>
        <v>0</v>
      </c>
      <c r="V390" s="3">
        <f t="shared" si="381"/>
        <v>0</v>
      </c>
      <c r="W390" s="3">
        <f t="shared" si="382"/>
        <v>0</v>
      </c>
      <c r="X390" s="3">
        <f>(ROUND((((S390+ROUND((ROUND(((EU390)*AV390*I390),2)*BS390),2))*AT390)/100),2)+ROUND(((ROUND((ROUND(((AE390-(EU390))*AV390*I390),2)*BS390),2)*AT390)/100),2))</f>
        <v>0</v>
      </c>
      <c r="Y390" s="3">
        <f>(ROUND((((S390+ROUND((ROUND(((EU390)*AV390*I390),2)*BS390),2))*AU390)/100),2)+ROUND(((ROUND((ROUND(((AE390-(EU390))*AV390*I390),2)*BS390),2)*AU390)/100),2))</f>
        <v>0</v>
      </c>
      <c r="AA390" s="3">
        <v>86551703</v>
      </c>
      <c r="AB390" s="3">
        <f t="shared" si="383"/>
        <v>11434.64</v>
      </c>
      <c r="AC390" s="3">
        <f>ROUND((ES390),6)</f>
        <v>11434.64</v>
      </c>
      <c r="AD390" s="3">
        <f>ROUND((((ET390)-(EU390))+AE390),6)</f>
        <v>0</v>
      </c>
      <c r="AE390" s="3">
        <f>ROUND((EU390),6)</f>
        <v>0</v>
      </c>
      <c r="AF390" s="3">
        <f>ROUND((EV390),6)</f>
        <v>0</v>
      </c>
      <c r="AG390" s="3">
        <f t="shared" si="384"/>
        <v>0</v>
      </c>
      <c r="AH390" s="3">
        <f>(EW390)</f>
        <v>0</v>
      </c>
      <c r="AI390" s="3">
        <f>(EX390)</f>
        <v>0</v>
      </c>
      <c r="AJ390" s="3">
        <f t="shared" si="385"/>
        <v>0</v>
      </c>
      <c r="AK390" s="3">
        <v>11434.64</v>
      </c>
      <c r="AL390" s="3">
        <v>11434.64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109</v>
      </c>
      <c r="AU390" s="3">
        <v>61</v>
      </c>
      <c r="AV390" s="3">
        <v>1</v>
      </c>
      <c r="AW390" s="3">
        <v>1</v>
      </c>
      <c r="AZ390" s="3">
        <v>1</v>
      </c>
      <c r="BA390" s="3">
        <v>1</v>
      </c>
      <c r="BB390" s="3">
        <v>1</v>
      </c>
      <c r="BC390" s="3">
        <v>5.4</v>
      </c>
      <c r="BD390" s="3" t="s">
        <v>3</v>
      </c>
      <c r="BE390" s="3" t="s">
        <v>3</v>
      </c>
      <c r="BF390" s="3" t="s">
        <v>3</v>
      </c>
      <c r="BG390" s="3" t="s">
        <v>3</v>
      </c>
      <c r="BH390" s="3">
        <v>3</v>
      </c>
      <c r="BI390" s="3">
        <v>1</v>
      </c>
      <c r="BJ390" s="3" t="s">
        <v>627</v>
      </c>
      <c r="BM390" s="3">
        <v>21</v>
      </c>
      <c r="BN390" s="3">
        <v>0</v>
      </c>
      <c r="BO390" s="3" t="s">
        <v>625</v>
      </c>
      <c r="BP390" s="3">
        <v>1</v>
      </c>
      <c r="BQ390" s="3">
        <v>30</v>
      </c>
      <c r="BR390" s="3">
        <v>0</v>
      </c>
      <c r="BS390" s="3">
        <v>1</v>
      </c>
      <c r="BT390" s="3">
        <v>1</v>
      </c>
      <c r="BU390" s="3">
        <v>1</v>
      </c>
      <c r="BV390" s="3">
        <v>1</v>
      </c>
      <c r="BW390" s="3">
        <v>1</v>
      </c>
      <c r="BX390" s="3">
        <v>1</v>
      </c>
      <c r="BY390" s="3" t="s">
        <v>3</v>
      </c>
      <c r="BZ390" s="3">
        <v>109</v>
      </c>
      <c r="CA390" s="3">
        <v>61</v>
      </c>
      <c r="CB390" s="3" t="s">
        <v>3</v>
      </c>
      <c r="CE390" s="3">
        <v>1566</v>
      </c>
      <c r="CF390" s="3">
        <v>0</v>
      </c>
      <c r="CG390" s="3">
        <v>0</v>
      </c>
      <c r="CM390" s="3">
        <v>0</v>
      </c>
      <c r="CN390" s="3" t="s">
        <v>966</v>
      </c>
      <c r="CO390" s="3">
        <v>0</v>
      </c>
      <c r="CP390" s="3">
        <f t="shared" si="386"/>
        <v>185241.17</v>
      </c>
      <c r="CQ390" s="3">
        <f t="shared" si="387"/>
        <v>61747.06</v>
      </c>
      <c r="CR390" s="3">
        <f>(ROUND((ROUND(((ET390)*AV390*1),2)*BB390),2)+ROUND((ROUND(((AE390-(EU390))*AV390*1),2)*BS390),2))</f>
        <v>0</v>
      </c>
      <c r="CS390" s="3">
        <f>(ROUND((ROUND(((EU390)*AV390*1),2)*BS390),2)+ROUND((ROUND(((AE390-(EU390))*AV390*1),2)*BS390),2))</f>
        <v>0</v>
      </c>
      <c r="CT390" s="3">
        <f t="shared" si="388"/>
        <v>0</v>
      </c>
      <c r="CU390" s="3">
        <f t="shared" si="389"/>
        <v>0</v>
      </c>
      <c r="CV390" s="3">
        <f t="shared" si="390"/>
        <v>0</v>
      </c>
      <c r="CW390" s="3">
        <f t="shared" si="391"/>
        <v>0</v>
      </c>
      <c r="CX390" s="3">
        <f t="shared" si="392"/>
        <v>0</v>
      </c>
      <c r="CY390" s="3">
        <f>(ROUND((((S390+ROUND((ROUND(((EU390)*AV390*1),2)*BS390),2))*AT390)/100),2)+ROUND(((ROUND((ROUND(((AE390-(EU390))*AV390*1),2)*BS390),2)*AT390)/100),2))</f>
        <v>0</v>
      </c>
      <c r="CZ390" s="3">
        <f>(ROUND((((S390+ROUND((ROUND(((EU390)*AV390*1),2)*BS390),2))*AU390)/100),2)+ROUND(((ROUND((ROUND(((AE390-(EU390))*AV390*1),2)*BS390),2)*AU390)/100),2))</f>
        <v>0</v>
      </c>
      <c r="DC390" s="3" t="s">
        <v>3</v>
      </c>
      <c r="DD390" s="3" t="s">
        <v>3</v>
      </c>
      <c r="DE390" s="3" t="s">
        <v>3</v>
      </c>
      <c r="DF390" s="3" t="s">
        <v>3</v>
      </c>
      <c r="DG390" s="3" t="s">
        <v>3</v>
      </c>
      <c r="DH390" s="3" t="s">
        <v>3</v>
      </c>
      <c r="DI390" s="3" t="s">
        <v>3</v>
      </c>
      <c r="DJ390" s="3" t="s">
        <v>3</v>
      </c>
      <c r="DK390" s="3" t="s">
        <v>3</v>
      </c>
      <c r="DL390" s="3" t="s">
        <v>3</v>
      </c>
      <c r="DM390" s="3" t="s">
        <v>3</v>
      </c>
      <c r="DN390" s="3">
        <v>0</v>
      </c>
      <c r="DO390" s="3">
        <v>0</v>
      </c>
      <c r="DP390" s="3">
        <v>1</v>
      </c>
      <c r="DQ390" s="3">
        <v>1</v>
      </c>
      <c r="DU390" s="3">
        <v>1010</v>
      </c>
      <c r="DV390" s="3" t="s">
        <v>35</v>
      </c>
      <c r="DW390" s="3" t="s">
        <v>35</v>
      </c>
      <c r="DX390" s="3">
        <v>1</v>
      </c>
      <c r="DZ390" s="3" t="s">
        <v>3</v>
      </c>
      <c r="EA390" s="3" t="s">
        <v>3</v>
      </c>
      <c r="EB390" s="3" t="s">
        <v>3</v>
      </c>
      <c r="EC390" s="3" t="s">
        <v>3</v>
      </c>
      <c r="EE390" s="3">
        <v>85635393</v>
      </c>
      <c r="EF390" s="3">
        <v>30</v>
      </c>
      <c r="EG390" s="3" t="s">
        <v>28</v>
      </c>
      <c r="EH390" s="3">
        <v>0</v>
      </c>
      <c r="EI390" s="3" t="s">
        <v>3</v>
      </c>
      <c r="EJ390" s="3">
        <v>1</v>
      </c>
      <c r="EK390" s="3">
        <v>21</v>
      </c>
      <c r="EL390" s="3" t="s">
        <v>437</v>
      </c>
      <c r="EM390" s="3" t="s">
        <v>438</v>
      </c>
      <c r="EO390" s="3" t="s">
        <v>368</v>
      </c>
      <c r="EQ390" s="3">
        <v>0</v>
      </c>
      <c r="ER390" s="3">
        <v>11434.64</v>
      </c>
      <c r="ES390" s="3">
        <v>11434.64</v>
      </c>
      <c r="ET390" s="3">
        <v>0</v>
      </c>
      <c r="EU390" s="3">
        <v>0</v>
      </c>
      <c r="EV390" s="3">
        <v>0</v>
      </c>
      <c r="EW390" s="3">
        <v>0</v>
      </c>
      <c r="EX390" s="3">
        <v>0</v>
      </c>
      <c r="FQ390" s="3">
        <v>0</v>
      </c>
      <c r="FR390" s="3">
        <v>0</v>
      </c>
      <c r="FS390" s="3">
        <v>0</v>
      </c>
      <c r="FX390" s="3">
        <v>109</v>
      </c>
      <c r="FY390" s="3">
        <v>61</v>
      </c>
      <c r="GA390" s="3" t="s">
        <v>3</v>
      </c>
      <c r="GD390" s="3">
        <v>1</v>
      </c>
      <c r="GF390" s="3">
        <v>-249114740</v>
      </c>
      <c r="GG390" s="3">
        <v>2</v>
      </c>
      <c r="GH390" s="3">
        <v>1</v>
      </c>
      <c r="GI390" s="3">
        <v>2</v>
      </c>
      <c r="GJ390" s="3">
        <v>0</v>
      </c>
      <c r="GK390" s="3">
        <v>0</v>
      </c>
      <c r="GL390" s="3">
        <f t="shared" si="393"/>
        <v>0</v>
      </c>
      <c r="GM390" s="3">
        <f t="shared" si="394"/>
        <v>185241.17</v>
      </c>
      <c r="GN390" s="3">
        <f t="shared" si="395"/>
        <v>185241.17</v>
      </c>
      <c r="GO390" s="3">
        <f t="shared" si="396"/>
        <v>0</v>
      </c>
      <c r="GP390" s="3">
        <f t="shared" si="397"/>
        <v>0</v>
      </c>
      <c r="GR390" s="3">
        <v>0</v>
      </c>
      <c r="GS390" s="3">
        <v>3</v>
      </c>
      <c r="GT390" s="3">
        <v>0</v>
      </c>
      <c r="GU390" s="3" t="s">
        <v>3</v>
      </c>
      <c r="GV390" s="3">
        <f t="shared" si="398"/>
        <v>0</v>
      </c>
      <c r="GW390" s="3">
        <v>1</v>
      </c>
      <c r="GX390" s="3">
        <f t="shared" si="399"/>
        <v>0</v>
      </c>
      <c r="HA390" s="3">
        <v>0</v>
      </c>
      <c r="HB390" s="3">
        <v>0</v>
      </c>
      <c r="HC390" s="3">
        <f t="shared" si="400"/>
        <v>0</v>
      </c>
      <c r="HE390" s="3" t="s">
        <v>3</v>
      </c>
      <c r="HF390" s="3" t="s">
        <v>3</v>
      </c>
      <c r="HM390" s="3" t="s">
        <v>360</v>
      </c>
      <c r="HN390" s="3" t="s">
        <v>3</v>
      </c>
      <c r="HO390" s="3" t="s">
        <v>3</v>
      </c>
      <c r="HP390" s="3" t="s">
        <v>3</v>
      </c>
      <c r="HQ390" s="3" t="s">
        <v>3</v>
      </c>
      <c r="HS390" s="3">
        <v>0</v>
      </c>
      <c r="IK390" s="3">
        <v>0</v>
      </c>
    </row>
    <row r="392" spans="1:255" ht="13" x14ac:dyDescent="0.3">
      <c r="A392" s="11">
        <v>51</v>
      </c>
      <c r="B392" s="11">
        <f>B291</f>
        <v>1</v>
      </c>
      <c r="C392" s="11">
        <f>A291</f>
        <v>4</v>
      </c>
      <c r="D392" s="11">
        <f>ROW(A291)</f>
        <v>291</v>
      </c>
      <c r="E392" s="11"/>
      <c r="F392" s="11" t="str">
        <f>IF(F291&lt;&gt;"",F291,"")</f>
        <v>Новый раздел</v>
      </c>
      <c r="G392" s="11" t="str">
        <f>IF(G291&lt;&gt;"",G291,"")</f>
        <v>Трубопроводы.</v>
      </c>
      <c r="H392" s="11">
        <v>0</v>
      </c>
      <c r="I392" s="11"/>
      <c r="J392" s="11"/>
      <c r="K392" s="11"/>
      <c r="L392" s="11"/>
      <c r="M392" s="11"/>
      <c r="N392" s="11"/>
      <c r="O392" s="11">
        <f t="shared" ref="O392:T392" si="413">ROUND(AB392,2)</f>
        <v>403015.59</v>
      </c>
      <c r="P392" s="11">
        <f t="shared" si="413"/>
        <v>354994.45</v>
      </c>
      <c r="Q392" s="11">
        <f t="shared" si="413"/>
        <v>3687.01</v>
      </c>
      <c r="R392" s="11">
        <f t="shared" si="413"/>
        <v>452.95</v>
      </c>
      <c r="S392" s="11">
        <f t="shared" si="413"/>
        <v>44334.13</v>
      </c>
      <c r="T392" s="11">
        <f t="shared" si="413"/>
        <v>0</v>
      </c>
      <c r="U392" s="11">
        <f>AH392</f>
        <v>3397.1556018743986</v>
      </c>
      <c r="V392" s="11">
        <f>AI392</f>
        <v>0</v>
      </c>
      <c r="W392" s="11">
        <f>ROUND(AJ392,2)</f>
        <v>0</v>
      </c>
      <c r="X392" s="11">
        <f>ROUND(AK392,2)</f>
        <v>45007.77</v>
      </c>
      <c r="Y392" s="11">
        <f>ROUND(AL392,2)</f>
        <v>24854.33</v>
      </c>
      <c r="Z392" s="11"/>
      <c r="AA392" s="11"/>
      <c r="AB392" s="11">
        <f>ROUND(SUMIF(AA295:AA390,"=86551701",O295:O390),2)</f>
        <v>403015.59</v>
      </c>
      <c r="AC392" s="11">
        <f>ROUND(SUMIF(AA295:AA390,"=86551701",P295:P390),2)</f>
        <v>354994.45</v>
      </c>
      <c r="AD392" s="11">
        <f>ROUND(SUMIF(AA295:AA390,"=86551701",Q295:Q390),2)</f>
        <v>3687.01</v>
      </c>
      <c r="AE392" s="11">
        <f>ROUND(SUMIF(AA295:AA390,"=86551701",R295:R390),2)</f>
        <v>452.95</v>
      </c>
      <c r="AF392" s="11">
        <f>ROUND(SUMIF(AA295:AA390,"=86551701",S295:S390),2)</f>
        <v>44334.13</v>
      </c>
      <c r="AG392" s="11">
        <f>ROUND(SUMIF(AA295:AA390,"=86551701",T295:T390),2)</f>
        <v>0</v>
      </c>
      <c r="AH392" s="11">
        <f>SUMIF(AA295:AA390,"=86551701",U295:U390)</f>
        <v>3397.1556018743986</v>
      </c>
      <c r="AI392" s="11">
        <f>SUMIF(AA295:AA390,"=86551701",V295:V390)</f>
        <v>0</v>
      </c>
      <c r="AJ392" s="11">
        <f>ROUND(SUMIF(AA295:AA390,"=86551701",W295:W390),2)</f>
        <v>0</v>
      </c>
      <c r="AK392" s="11">
        <f>ROUND(SUMIF(AA295:AA390,"=86551701",X295:X390),2)</f>
        <v>45007.77</v>
      </c>
      <c r="AL392" s="11">
        <f>ROUND(SUMIF(AA295:AA390,"=86551701",Y295:Y390),2)</f>
        <v>24854.33</v>
      </c>
      <c r="AM392" s="11"/>
      <c r="AN392" s="11"/>
      <c r="AO392" s="11">
        <f t="shared" ref="AO392:BD392" si="414">ROUND(BX392,2)</f>
        <v>0</v>
      </c>
      <c r="AP392" s="11">
        <f t="shared" si="414"/>
        <v>0</v>
      </c>
      <c r="AQ392" s="11">
        <f t="shared" si="414"/>
        <v>0</v>
      </c>
      <c r="AR392" s="11">
        <f t="shared" si="414"/>
        <v>472877.69</v>
      </c>
      <c r="AS392" s="11">
        <f t="shared" si="414"/>
        <v>472877.69</v>
      </c>
      <c r="AT392" s="11">
        <f t="shared" si="414"/>
        <v>0</v>
      </c>
      <c r="AU392" s="11">
        <f t="shared" si="414"/>
        <v>0</v>
      </c>
      <c r="AV392" s="11">
        <f t="shared" si="414"/>
        <v>354994.45</v>
      </c>
      <c r="AW392" s="11">
        <f t="shared" si="414"/>
        <v>354994.45</v>
      </c>
      <c r="AX392" s="11">
        <f t="shared" si="414"/>
        <v>0</v>
      </c>
      <c r="AY392" s="11">
        <f t="shared" si="414"/>
        <v>354994.45</v>
      </c>
      <c r="AZ392" s="11">
        <f t="shared" si="414"/>
        <v>0</v>
      </c>
      <c r="BA392" s="11">
        <f t="shared" si="414"/>
        <v>0</v>
      </c>
      <c r="BB392" s="11">
        <f t="shared" si="414"/>
        <v>0</v>
      </c>
      <c r="BC392" s="11">
        <f t="shared" si="414"/>
        <v>0</v>
      </c>
      <c r="BD392" s="11">
        <f t="shared" si="414"/>
        <v>0</v>
      </c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>
        <f>ROUND(SUMIF(AA295:AA390,"=86551701",FQ295:FQ390),2)</f>
        <v>0</v>
      </c>
      <c r="BY392" s="11">
        <f>ROUND(SUMIF(AA295:AA390,"=86551701",FR295:FR390),2)</f>
        <v>0</v>
      </c>
      <c r="BZ392" s="11">
        <f>ROUND(SUMIF(AA295:AA390,"=86551701",GL295:GL390),2)</f>
        <v>0</v>
      </c>
      <c r="CA392" s="11">
        <f>ROUND(SUMIF(AA295:AA390,"=86551701",GM295:GM390),2)</f>
        <v>472877.69</v>
      </c>
      <c r="CB392" s="11">
        <f>ROUND(SUMIF(AA295:AA390,"=86551701",GN295:GN390),2)</f>
        <v>472877.69</v>
      </c>
      <c r="CC392" s="11">
        <f>ROUND(SUMIF(AA295:AA390,"=86551701",GO295:GO390),2)</f>
        <v>0</v>
      </c>
      <c r="CD392" s="11">
        <f>ROUND(SUMIF(AA295:AA390,"=86551701",GP295:GP390),2)</f>
        <v>0</v>
      </c>
      <c r="CE392" s="11">
        <f>AC392-BX392</f>
        <v>354994.45</v>
      </c>
      <c r="CF392" s="11">
        <f>AC392-BY392</f>
        <v>354994.45</v>
      </c>
      <c r="CG392" s="11">
        <f>BX392-BZ392</f>
        <v>0</v>
      </c>
      <c r="CH392" s="11">
        <f>AC392-BX392-BY392+BZ392</f>
        <v>354994.45</v>
      </c>
      <c r="CI392" s="11">
        <f>BY392-BZ392</f>
        <v>0</v>
      </c>
      <c r="CJ392" s="11">
        <f>ROUND(SUMIF(AA295:AA390,"=86551701",GX295:GX390),2)</f>
        <v>0</v>
      </c>
      <c r="CK392" s="11">
        <f>ROUND(SUMIF(AA295:AA390,"=86551701",GY295:GY390),2)</f>
        <v>0</v>
      </c>
      <c r="CL392" s="11">
        <f>ROUND(SUMIF(AA295:AA390,"=86551701",GZ295:GZ390),2)</f>
        <v>0</v>
      </c>
      <c r="CM392" s="11">
        <f>ROUND(SUMIF(AA295:AA390,"=86551701",HD295:HD390),2)</f>
        <v>0</v>
      </c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2">
        <f t="shared" ref="DG392:DL392" si="415">ROUND(DT392,2)</f>
        <v>5983031.7699999996</v>
      </c>
      <c r="DH392" s="12">
        <f t="shared" si="415"/>
        <v>3425978.82</v>
      </c>
      <c r="DI392" s="12">
        <f t="shared" si="415"/>
        <v>58824.71</v>
      </c>
      <c r="DJ392" s="12">
        <f t="shared" si="415"/>
        <v>25523.74</v>
      </c>
      <c r="DK392" s="12">
        <f t="shared" si="415"/>
        <v>2498228.2400000002</v>
      </c>
      <c r="DL392" s="12">
        <f t="shared" si="415"/>
        <v>0</v>
      </c>
      <c r="DM392" s="12">
        <f>DZ392</f>
        <v>3397.1556018743986</v>
      </c>
      <c r="DN392" s="12">
        <f>EA392</f>
        <v>0</v>
      </c>
      <c r="DO392" s="12">
        <f>ROUND(EB392,2)</f>
        <v>0</v>
      </c>
      <c r="DP392" s="12">
        <f>ROUND(EC392,2)</f>
        <v>2536187.62</v>
      </c>
      <c r="DQ392" s="12">
        <f>ROUND(ED392,2)</f>
        <v>1400541.46</v>
      </c>
      <c r="DR392" s="12"/>
      <c r="DS392" s="12"/>
      <c r="DT392" s="12">
        <f>ROUND(SUMIF(AA295:AA390,"=86551703",O295:O390),2)</f>
        <v>5983031.7699999996</v>
      </c>
      <c r="DU392" s="12">
        <f>ROUND(SUMIF(AA295:AA390,"=86551703",P295:P390),2)</f>
        <v>3425978.82</v>
      </c>
      <c r="DV392" s="12">
        <f>ROUND(SUMIF(AA295:AA390,"=86551703",Q295:Q390),2)</f>
        <v>58824.71</v>
      </c>
      <c r="DW392" s="12">
        <f>ROUND(SUMIF(AA295:AA390,"=86551703",R295:R390),2)</f>
        <v>25523.74</v>
      </c>
      <c r="DX392" s="12">
        <f>ROUND(SUMIF(AA295:AA390,"=86551703",S295:S390),2)</f>
        <v>2498228.2400000002</v>
      </c>
      <c r="DY392" s="12">
        <f>ROUND(SUMIF(AA295:AA390,"=86551703",T295:T390),2)</f>
        <v>0</v>
      </c>
      <c r="DZ392" s="12">
        <f>SUMIF(AA295:AA390,"=86551703",U295:U390)</f>
        <v>3397.1556018743986</v>
      </c>
      <c r="EA392" s="12">
        <f>SUMIF(AA295:AA390,"=86551703",V295:V390)</f>
        <v>0</v>
      </c>
      <c r="EB392" s="12">
        <f>ROUND(SUMIF(AA295:AA390,"=86551703",W295:W390),2)</f>
        <v>0</v>
      </c>
      <c r="EC392" s="12">
        <f>ROUND(SUMIF(AA295:AA390,"=86551703",X295:X390),2)</f>
        <v>2536187.62</v>
      </c>
      <c r="ED392" s="12">
        <f>ROUND(SUMIF(AA295:AA390,"=86551703",Y295:Y390),2)</f>
        <v>1400541.46</v>
      </c>
      <c r="EE392" s="12"/>
      <c r="EF392" s="12"/>
      <c r="EG392" s="12">
        <f t="shared" ref="EG392:EV392" si="416">ROUND(FP392,2)</f>
        <v>0</v>
      </c>
      <c r="EH392" s="12">
        <f t="shared" si="416"/>
        <v>0</v>
      </c>
      <c r="EI392" s="12">
        <f t="shared" si="416"/>
        <v>0</v>
      </c>
      <c r="EJ392" s="12">
        <f t="shared" si="416"/>
        <v>9919760.8499999996</v>
      </c>
      <c r="EK392" s="12">
        <f t="shared" si="416"/>
        <v>9919760.8499999996</v>
      </c>
      <c r="EL392" s="12">
        <f t="shared" si="416"/>
        <v>0</v>
      </c>
      <c r="EM392" s="12">
        <f t="shared" si="416"/>
        <v>0</v>
      </c>
      <c r="EN392" s="12">
        <f t="shared" si="416"/>
        <v>3425978.82</v>
      </c>
      <c r="EO392" s="12">
        <f t="shared" si="416"/>
        <v>3425978.82</v>
      </c>
      <c r="EP392" s="12">
        <f t="shared" si="416"/>
        <v>0</v>
      </c>
      <c r="EQ392" s="12">
        <f t="shared" si="416"/>
        <v>3425978.82</v>
      </c>
      <c r="ER392" s="12">
        <f t="shared" si="416"/>
        <v>0</v>
      </c>
      <c r="ES392" s="12">
        <f t="shared" si="416"/>
        <v>0</v>
      </c>
      <c r="ET392" s="12">
        <f t="shared" si="416"/>
        <v>0</v>
      </c>
      <c r="EU392" s="12">
        <f t="shared" si="416"/>
        <v>0</v>
      </c>
      <c r="EV392" s="12">
        <f t="shared" si="416"/>
        <v>0</v>
      </c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>
        <f>ROUND(SUMIF(AA295:AA390,"=86551703",FQ295:FQ390),2)</f>
        <v>0</v>
      </c>
      <c r="FQ392" s="12">
        <f>ROUND(SUMIF(AA295:AA390,"=86551703",FR295:FR390),2)</f>
        <v>0</v>
      </c>
      <c r="FR392" s="12">
        <f>ROUND(SUMIF(AA295:AA390,"=86551703",GL295:GL390),2)</f>
        <v>0</v>
      </c>
      <c r="FS392" s="12">
        <f>ROUND(SUMIF(AA295:AA390,"=86551703",GM295:GM390),2)</f>
        <v>9919760.8499999996</v>
      </c>
      <c r="FT392" s="12">
        <f>ROUND(SUMIF(AA295:AA390,"=86551703",GN295:GN390),2)</f>
        <v>9919760.8499999996</v>
      </c>
      <c r="FU392" s="12">
        <f>ROUND(SUMIF(AA295:AA390,"=86551703",GO295:GO390),2)</f>
        <v>0</v>
      </c>
      <c r="FV392" s="12">
        <f>ROUND(SUMIF(AA295:AA390,"=86551703",GP295:GP390),2)</f>
        <v>0</v>
      </c>
      <c r="FW392" s="12">
        <f>DU392-FP392</f>
        <v>3425978.82</v>
      </c>
      <c r="FX392" s="12">
        <f>DU392-FQ392</f>
        <v>3425978.82</v>
      </c>
      <c r="FY392" s="12">
        <f>FP392-FR392</f>
        <v>0</v>
      </c>
      <c r="FZ392" s="12">
        <f>DU392-FP392-FQ392+FR392</f>
        <v>3425978.82</v>
      </c>
      <c r="GA392" s="12">
        <f>FQ392-FR392</f>
        <v>0</v>
      </c>
      <c r="GB392" s="12">
        <f>ROUND(SUMIF(AA295:AA390,"=86551703",GX295:GX390),2)</f>
        <v>0</v>
      </c>
      <c r="GC392" s="12">
        <f>ROUND(SUMIF(AA295:AA390,"=86551703",GY295:GY390),2)</f>
        <v>0</v>
      </c>
      <c r="GD392" s="12">
        <f>ROUND(SUMIF(AA295:AA390,"=86551703",GZ295:GZ390),2)</f>
        <v>0</v>
      </c>
      <c r="GE392" s="12">
        <f>ROUND(SUMIF(AA295:AA390,"=86551703",HD295:HD390),2)</f>
        <v>0</v>
      </c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>
        <v>0</v>
      </c>
    </row>
    <row r="394" spans="1:255" ht="13" x14ac:dyDescent="0.3">
      <c r="A394" s="13">
        <v>50</v>
      </c>
      <c r="B394" s="13">
        <v>0</v>
      </c>
      <c r="C394" s="13">
        <v>0</v>
      </c>
      <c r="D394" s="13">
        <v>1</v>
      </c>
      <c r="E394" s="13">
        <v>201</v>
      </c>
      <c r="F394" s="13">
        <f>ROUND(Source!O392,O394)</f>
        <v>403015.59</v>
      </c>
      <c r="G394" s="13" t="s">
        <v>377</v>
      </c>
      <c r="H394" s="13" t="s">
        <v>378</v>
      </c>
      <c r="I394" s="13"/>
      <c r="J394" s="13"/>
      <c r="K394" s="13">
        <v>201</v>
      </c>
      <c r="L394" s="13">
        <v>1</v>
      </c>
      <c r="M394" s="13">
        <v>3</v>
      </c>
      <c r="N394" s="13" t="s">
        <v>3</v>
      </c>
      <c r="O394" s="13">
        <v>2</v>
      </c>
      <c r="P394" s="13">
        <f>ROUND(Source!DG392,O394)</f>
        <v>5983031.7699999996</v>
      </c>
      <c r="Q394" s="13"/>
      <c r="R394" s="13"/>
      <c r="S394" s="13"/>
      <c r="T394" s="13"/>
      <c r="U394" s="13"/>
      <c r="V394" s="13"/>
      <c r="W394" s="13">
        <v>403015.59</v>
      </c>
      <c r="X394" s="13">
        <v>1</v>
      </c>
      <c r="Y394" s="13">
        <v>403015.59</v>
      </c>
      <c r="Z394" s="13">
        <v>5983031.7699999996</v>
      </c>
      <c r="AA394" s="13">
        <v>1</v>
      </c>
      <c r="AB394" s="13">
        <v>5983031.7699999996</v>
      </c>
    </row>
    <row r="395" spans="1:255" ht="13" x14ac:dyDescent="0.3">
      <c r="A395" s="13">
        <v>50</v>
      </c>
      <c r="B395" s="13">
        <v>0</v>
      </c>
      <c r="C395" s="13">
        <v>0</v>
      </c>
      <c r="D395" s="13">
        <v>1</v>
      </c>
      <c r="E395" s="13">
        <v>202</v>
      </c>
      <c r="F395" s="13">
        <f>ROUND(Source!P392,O395)</f>
        <v>354994.45</v>
      </c>
      <c r="G395" s="13" t="s">
        <v>379</v>
      </c>
      <c r="H395" s="13" t="s">
        <v>380</v>
      </c>
      <c r="I395" s="13"/>
      <c r="J395" s="13"/>
      <c r="K395" s="13">
        <v>202</v>
      </c>
      <c r="L395" s="13">
        <v>2</v>
      </c>
      <c r="M395" s="13">
        <v>3</v>
      </c>
      <c r="N395" s="13" t="s">
        <v>3</v>
      </c>
      <c r="O395" s="13">
        <v>2</v>
      </c>
      <c r="P395" s="13">
        <f>ROUND(Source!DH392,O395)</f>
        <v>3425978.82</v>
      </c>
      <c r="Q395" s="13"/>
      <c r="R395" s="13"/>
      <c r="S395" s="13"/>
      <c r="T395" s="13"/>
      <c r="U395" s="13"/>
      <c r="V395" s="13"/>
      <c r="W395" s="13">
        <v>354994.45</v>
      </c>
      <c r="X395" s="13">
        <v>1</v>
      </c>
      <c r="Y395" s="13">
        <v>354994.45</v>
      </c>
      <c r="Z395" s="13">
        <v>3425978.82</v>
      </c>
      <c r="AA395" s="13">
        <v>1</v>
      </c>
      <c r="AB395" s="13">
        <v>3425978.82</v>
      </c>
    </row>
    <row r="396" spans="1:255" ht="13" x14ac:dyDescent="0.3">
      <c r="A396" s="13">
        <v>50</v>
      </c>
      <c r="B396" s="13">
        <v>0</v>
      </c>
      <c r="C396" s="13">
        <v>0</v>
      </c>
      <c r="D396" s="13">
        <v>1</v>
      </c>
      <c r="E396" s="13">
        <v>222</v>
      </c>
      <c r="F396" s="13">
        <f>ROUND(Source!AO392,O396)</f>
        <v>0</v>
      </c>
      <c r="G396" s="13" t="s">
        <v>381</v>
      </c>
      <c r="H396" s="13" t="s">
        <v>382</v>
      </c>
      <c r="I396" s="13"/>
      <c r="J396" s="13"/>
      <c r="K396" s="13">
        <v>222</v>
      </c>
      <c r="L396" s="13">
        <v>3</v>
      </c>
      <c r="M396" s="13">
        <v>3</v>
      </c>
      <c r="N396" s="13" t="s">
        <v>3</v>
      </c>
      <c r="O396" s="13">
        <v>2</v>
      </c>
      <c r="P396" s="13">
        <f>ROUND(Source!EG392,O396)</f>
        <v>0</v>
      </c>
      <c r="Q396" s="13"/>
      <c r="R396" s="13"/>
      <c r="S396" s="13"/>
      <c r="T396" s="13"/>
      <c r="U396" s="13"/>
      <c r="V396" s="13"/>
      <c r="W396" s="13">
        <v>0</v>
      </c>
      <c r="X396" s="13">
        <v>1</v>
      </c>
      <c r="Y396" s="13">
        <v>0</v>
      </c>
      <c r="Z396" s="13">
        <v>0</v>
      </c>
      <c r="AA396" s="13">
        <v>1</v>
      </c>
      <c r="AB396" s="13">
        <v>0</v>
      </c>
    </row>
    <row r="397" spans="1:255" ht="13" x14ac:dyDescent="0.3">
      <c r="A397" s="13">
        <v>50</v>
      </c>
      <c r="B397" s="13">
        <v>0</v>
      </c>
      <c r="C397" s="13">
        <v>0</v>
      </c>
      <c r="D397" s="13">
        <v>1</v>
      </c>
      <c r="E397" s="13">
        <v>225</v>
      </c>
      <c r="F397" s="13">
        <f>ROUND(Source!AV392,O397)</f>
        <v>354994.45</v>
      </c>
      <c r="G397" s="13" t="s">
        <v>383</v>
      </c>
      <c r="H397" s="13" t="s">
        <v>384</v>
      </c>
      <c r="I397" s="13"/>
      <c r="J397" s="13"/>
      <c r="K397" s="13">
        <v>225</v>
      </c>
      <c r="L397" s="13">
        <v>4</v>
      </c>
      <c r="M397" s="13">
        <v>3</v>
      </c>
      <c r="N397" s="13" t="s">
        <v>3</v>
      </c>
      <c r="O397" s="13">
        <v>2</v>
      </c>
      <c r="P397" s="13">
        <f>ROUND(Source!EN392,O397)</f>
        <v>3425978.82</v>
      </c>
      <c r="Q397" s="13"/>
      <c r="R397" s="13"/>
      <c r="S397" s="13"/>
      <c r="T397" s="13"/>
      <c r="U397" s="13"/>
      <c r="V397" s="13"/>
      <c r="W397" s="13">
        <v>354994.45</v>
      </c>
      <c r="X397" s="13">
        <v>1</v>
      </c>
      <c r="Y397" s="13">
        <v>354994.45</v>
      </c>
      <c r="Z397" s="13">
        <v>3425978.82</v>
      </c>
      <c r="AA397" s="13">
        <v>1</v>
      </c>
      <c r="AB397" s="13">
        <v>3425978.82</v>
      </c>
    </row>
    <row r="398" spans="1:255" ht="13" x14ac:dyDescent="0.3">
      <c r="A398" s="13">
        <v>50</v>
      </c>
      <c r="B398" s="13">
        <v>0</v>
      </c>
      <c r="C398" s="13">
        <v>0</v>
      </c>
      <c r="D398" s="13">
        <v>1</v>
      </c>
      <c r="E398" s="13">
        <v>226</v>
      </c>
      <c r="F398" s="13">
        <f>ROUND(Source!AW392,O398)</f>
        <v>354994.45</v>
      </c>
      <c r="G398" s="13" t="s">
        <v>385</v>
      </c>
      <c r="H398" s="13" t="s">
        <v>386</v>
      </c>
      <c r="I398" s="13"/>
      <c r="J398" s="13"/>
      <c r="K398" s="13">
        <v>226</v>
      </c>
      <c r="L398" s="13">
        <v>5</v>
      </c>
      <c r="M398" s="13">
        <v>3</v>
      </c>
      <c r="N398" s="13" t="s">
        <v>3</v>
      </c>
      <c r="O398" s="13">
        <v>2</v>
      </c>
      <c r="P398" s="13">
        <f>ROUND(Source!EO392,O398)</f>
        <v>3425978.82</v>
      </c>
      <c r="Q398" s="13"/>
      <c r="R398" s="13"/>
      <c r="S398" s="13"/>
      <c r="T398" s="13"/>
      <c r="U398" s="13"/>
      <c r="V398" s="13"/>
      <c r="W398" s="13">
        <v>354994.45</v>
      </c>
      <c r="X398" s="13">
        <v>1</v>
      </c>
      <c r="Y398" s="13">
        <v>354994.45</v>
      </c>
      <c r="Z398" s="13">
        <v>3425978.82</v>
      </c>
      <c r="AA398" s="13">
        <v>1</v>
      </c>
      <c r="AB398" s="13">
        <v>3425978.82</v>
      </c>
    </row>
    <row r="399" spans="1:255" ht="13" x14ac:dyDescent="0.3">
      <c r="A399" s="13">
        <v>50</v>
      </c>
      <c r="B399" s="13">
        <v>0</v>
      </c>
      <c r="C399" s="13">
        <v>0</v>
      </c>
      <c r="D399" s="13">
        <v>1</v>
      </c>
      <c r="E399" s="13">
        <v>227</v>
      </c>
      <c r="F399" s="13">
        <f>ROUND(Source!AX392,O399)</f>
        <v>0</v>
      </c>
      <c r="G399" s="13" t="s">
        <v>387</v>
      </c>
      <c r="H399" s="13" t="s">
        <v>388</v>
      </c>
      <c r="I399" s="13"/>
      <c r="J399" s="13"/>
      <c r="K399" s="13">
        <v>227</v>
      </c>
      <c r="L399" s="13">
        <v>6</v>
      </c>
      <c r="M399" s="13">
        <v>3</v>
      </c>
      <c r="N399" s="13" t="s">
        <v>3</v>
      </c>
      <c r="O399" s="13">
        <v>2</v>
      </c>
      <c r="P399" s="13">
        <f>ROUND(Source!EP392,O399)</f>
        <v>0</v>
      </c>
      <c r="Q399" s="13"/>
      <c r="R399" s="13"/>
      <c r="S399" s="13"/>
      <c r="T399" s="13"/>
      <c r="U399" s="13"/>
      <c r="V399" s="13"/>
      <c r="W399" s="13">
        <v>0</v>
      </c>
      <c r="X399" s="13">
        <v>1</v>
      </c>
      <c r="Y399" s="13">
        <v>0</v>
      </c>
      <c r="Z399" s="13">
        <v>0</v>
      </c>
      <c r="AA399" s="13">
        <v>1</v>
      </c>
      <c r="AB399" s="13">
        <v>0</v>
      </c>
    </row>
    <row r="400" spans="1:255" ht="13" x14ac:dyDescent="0.3">
      <c r="A400" s="13">
        <v>50</v>
      </c>
      <c r="B400" s="13">
        <v>0</v>
      </c>
      <c r="C400" s="13">
        <v>0</v>
      </c>
      <c r="D400" s="13">
        <v>1</v>
      </c>
      <c r="E400" s="13">
        <v>228</v>
      </c>
      <c r="F400" s="13">
        <f>ROUND(Source!AY392,O400)</f>
        <v>354994.45</v>
      </c>
      <c r="G400" s="13" t="s">
        <v>389</v>
      </c>
      <c r="H400" s="13" t="s">
        <v>390</v>
      </c>
      <c r="I400" s="13"/>
      <c r="J400" s="13"/>
      <c r="K400" s="13">
        <v>228</v>
      </c>
      <c r="L400" s="13">
        <v>7</v>
      </c>
      <c r="M400" s="13">
        <v>3</v>
      </c>
      <c r="N400" s="13" t="s">
        <v>3</v>
      </c>
      <c r="O400" s="13">
        <v>2</v>
      </c>
      <c r="P400" s="13">
        <f>ROUND(Source!EQ392,O400)</f>
        <v>3425978.82</v>
      </c>
      <c r="Q400" s="13"/>
      <c r="R400" s="13"/>
      <c r="S400" s="13"/>
      <c r="T400" s="13"/>
      <c r="U400" s="13"/>
      <c r="V400" s="13"/>
      <c r="W400" s="13">
        <v>354994.45</v>
      </c>
      <c r="X400" s="13">
        <v>1</v>
      </c>
      <c r="Y400" s="13">
        <v>354994.45</v>
      </c>
      <c r="Z400" s="13">
        <v>3425978.82</v>
      </c>
      <c r="AA400" s="13">
        <v>1</v>
      </c>
      <c r="AB400" s="13">
        <v>3425978.82</v>
      </c>
    </row>
    <row r="401" spans="1:28" ht="13" x14ac:dyDescent="0.3">
      <c r="A401" s="13">
        <v>50</v>
      </c>
      <c r="B401" s="13">
        <v>0</v>
      </c>
      <c r="C401" s="13">
        <v>0</v>
      </c>
      <c r="D401" s="13">
        <v>1</v>
      </c>
      <c r="E401" s="13">
        <v>216</v>
      </c>
      <c r="F401" s="13">
        <f>ROUND(Source!AP392,O401)</f>
        <v>0</v>
      </c>
      <c r="G401" s="13" t="s">
        <v>391</v>
      </c>
      <c r="H401" s="13" t="s">
        <v>392</v>
      </c>
      <c r="I401" s="13"/>
      <c r="J401" s="13"/>
      <c r="K401" s="13">
        <v>216</v>
      </c>
      <c r="L401" s="13">
        <v>8</v>
      </c>
      <c r="M401" s="13">
        <v>3</v>
      </c>
      <c r="N401" s="13" t="s">
        <v>3</v>
      </c>
      <c r="O401" s="13">
        <v>2</v>
      </c>
      <c r="P401" s="13">
        <f>ROUND(Source!EH392,O401)</f>
        <v>0</v>
      </c>
      <c r="Q401" s="13"/>
      <c r="R401" s="13"/>
      <c r="S401" s="13"/>
      <c r="T401" s="13"/>
      <c r="U401" s="13"/>
      <c r="V401" s="13"/>
      <c r="W401" s="13">
        <v>0</v>
      </c>
      <c r="X401" s="13">
        <v>1</v>
      </c>
      <c r="Y401" s="13">
        <v>0</v>
      </c>
      <c r="Z401" s="13">
        <v>0</v>
      </c>
      <c r="AA401" s="13">
        <v>1</v>
      </c>
      <c r="AB401" s="13">
        <v>0</v>
      </c>
    </row>
    <row r="402" spans="1:28" ht="13" x14ac:dyDescent="0.3">
      <c r="A402" s="13">
        <v>50</v>
      </c>
      <c r="B402" s="13">
        <v>0</v>
      </c>
      <c r="C402" s="13">
        <v>0</v>
      </c>
      <c r="D402" s="13">
        <v>1</v>
      </c>
      <c r="E402" s="13">
        <v>223</v>
      </c>
      <c r="F402" s="13">
        <f>ROUND(Source!AQ392,O402)</f>
        <v>0</v>
      </c>
      <c r="G402" s="13" t="s">
        <v>393</v>
      </c>
      <c r="H402" s="13" t="s">
        <v>394</v>
      </c>
      <c r="I402" s="13"/>
      <c r="J402" s="13"/>
      <c r="K402" s="13">
        <v>223</v>
      </c>
      <c r="L402" s="13">
        <v>9</v>
      </c>
      <c r="M402" s="13">
        <v>3</v>
      </c>
      <c r="N402" s="13" t="s">
        <v>3</v>
      </c>
      <c r="O402" s="13">
        <v>2</v>
      </c>
      <c r="P402" s="13">
        <f>ROUND(Source!EI392,O402)</f>
        <v>0</v>
      </c>
      <c r="Q402" s="13"/>
      <c r="R402" s="13"/>
      <c r="S402" s="13"/>
      <c r="T402" s="13"/>
      <c r="U402" s="13"/>
      <c r="V402" s="13"/>
      <c r="W402" s="13">
        <v>0</v>
      </c>
      <c r="X402" s="13">
        <v>1</v>
      </c>
      <c r="Y402" s="13">
        <v>0</v>
      </c>
      <c r="Z402" s="13">
        <v>0</v>
      </c>
      <c r="AA402" s="13">
        <v>1</v>
      </c>
      <c r="AB402" s="13">
        <v>0</v>
      </c>
    </row>
    <row r="403" spans="1:28" ht="13" x14ac:dyDescent="0.3">
      <c r="A403" s="13">
        <v>50</v>
      </c>
      <c r="B403" s="13">
        <v>0</v>
      </c>
      <c r="C403" s="13">
        <v>0</v>
      </c>
      <c r="D403" s="13">
        <v>1</v>
      </c>
      <c r="E403" s="13">
        <v>229</v>
      </c>
      <c r="F403" s="13">
        <f>ROUND(Source!AZ392,O403)</f>
        <v>0</v>
      </c>
      <c r="G403" s="13" t="s">
        <v>395</v>
      </c>
      <c r="H403" s="13" t="s">
        <v>396</v>
      </c>
      <c r="I403" s="13"/>
      <c r="J403" s="13"/>
      <c r="K403" s="13">
        <v>229</v>
      </c>
      <c r="L403" s="13">
        <v>10</v>
      </c>
      <c r="M403" s="13">
        <v>3</v>
      </c>
      <c r="N403" s="13" t="s">
        <v>3</v>
      </c>
      <c r="O403" s="13">
        <v>2</v>
      </c>
      <c r="P403" s="13">
        <f>ROUND(Source!ER392,O403)</f>
        <v>0</v>
      </c>
      <c r="Q403" s="13"/>
      <c r="R403" s="13"/>
      <c r="S403" s="13"/>
      <c r="T403" s="13"/>
      <c r="U403" s="13"/>
      <c r="V403" s="13"/>
      <c r="W403" s="13">
        <v>0</v>
      </c>
      <c r="X403" s="13">
        <v>1</v>
      </c>
      <c r="Y403" s="13">
        <v>0</v>
      </c>
      <c r="Z403" s="13">
        <v>0</v>
      </c>
      <c r="AA403" s="13">
        <v>1</v>
      </c>
      <c r="AB403" s="13">
        <v>0</v>
      </c>
    </row>
    <row r="404" spans="1:28" ht="13" x14ac:dyDescent="0.3">
      <c r="A404" s="13">
        <v>50</v>
      </c>
      <c r="B404" s="13">
        <v>0</v>
      </c>
      <c r="C404" s="13">
        <v>0</v>
      </c>
      <c r="D404" s="13">
        <v>1</v>
      </c>
      <c r="E404" s="13">
        <v>203</v>
      </c>
      <c r="F404" s="13">
        <f>ROUND(Source!Q392,O404)</f>
        <v>3687.01</v>
      </c>
      <c r="G404" s="13" t="s">
        <v>397</v>
      </c>
      <c r="H404" s="13" t="s">
        <v>398</v>
      </c>
      <c r="I404" s="13"/>
      <c r="J404" s="13"/>
      <c r="K404" s="13">
        <v>203</v>
      </c>
      <c r="L404" s="13">
        <v>11</v>
      </c>
      <c r="M404" s="13">
        <v>3</v>
      </c>
      <c r="N404" s="13" t="s">
        <v>3</v>
      </c>
      <c r="O404" s="13">
        <v>2</v>
      </c>
      <c r="P404" s="13">
        <f>ROUND(Source!DI392,O404)</f>
        <v>58824.71</v>
      </c>
      <c r="Q404" s="13"/>
      <c r="R404" s="13"/>
      <c r="S404" s="13"/>
      <c r="T404" s="13"/>
      <c r="U404" s="13"/>
      <c r="V404" s="13"/>
      <c r="W404" s="13">
        <v>3687.01</v>
      </c>
      <c r="X404" s="13">
        <v>1</v>
      </c>
      <c r="Y404" s="13">
        <v>3687.01</v>
      </c>
      <c r="Z404" s="13">
        <v>58824.71</v>
      </c>
      <c r="AA404" s="13">
        <v>1</v>
      </c>
      <c r="AB404" s="13">
        <v>58824.71</v>
      </c>
    </row>
    <row r="405" spans="1:28" ht="13" x14ac:dyDescent="0.3">
      <c r="A405" s="13">
        <v>50</v>
      </c>
      <c r="B405" s="13">
        <v>0</v>
      </c>
      <c r="C405" s="13">
        <v>0</v>
      </c>
      <c r="D405" s="13">
        <v>1</v>
      </c>
      <c r="E405" s="13">
        <v>231</v>
      </c>
      <c r="F405" s="13">
        <f>ROUND(Source!BB392,O405)</f>
        <v>0</v>
      </c>
      <c r="G405" s="13" t="s">
        <v>399</v>
      </c>
      <c r="H405" s="13" t="s">
        <v>400</v>
      </c>
      <c r="I405" s="13"/>
      <c r="J405" s="13"/>
      <c r="K405" s="13">
        <v>231</v>
      </c>
      <c r="L405" s="13">
        <v>12</v>
      </c>
      <c r="M405" s="13">
        <v>3</v>
      </c>
      <c r="N405" s="13" t="s">
        <v>3</v>
      </c>
      <c r="O405" s="13">
        <v>2</v>
      </c>
      <c r="P405" s="13">
        <f>ROUND(Source!ET392,O405)</f>
        <v>0</v>
      </c>
      <c r="Q405" s="13"/>
      <c r="R405" s="13"/>
      <c r="S405" s="13"/>
      <c r="T405" s="13"/>
      <c r="U405" s="13"/>
      <c r="V405" s="13"/>
      <c r="W405" s="13">
        <v>0</v>
      </c>
      <c r="X405" s="13">
        <v>1</v>
      </c>
      <c r="Y405" s="13">
        <v>0</v>
      </c>
      <c r="Z405" s="13">
        <v>0</v>
      </c>
      <c r="AA405" s="13">
        <v>1</v>
      </c>
      <c r="AB405" s="13">
        <v>0</v>
      </c>
    </row>
    <row r="406" spans="1:28" ht="13" x14ac:dyDescent="0.3">
      <c r="A406" s="13">
        <v>50</v>
      </c>
      <c r="B406" s="13">
        <v>0</v>
      </c>
      <c r="C406" s="13">
        <v>0</v>
      </c>
      <c r="D406" s="13">
        <v>1</v>
      </c>
      <c r="E406" s="13">
        <v>204</v>
      </c>
      <c r="F406" s="13">
        <f>ROUND(Source!R392,O406)</f>
        <v>452.95</v>
      </c>
      <c r="G406" s="13" t="s">
        <v>401</v>
      </c>
      <c r="H406" s="13" t="s">
        <v>402</v>
      </c>
      <c r="I406" s="13"/>
      <c r="J406" s="13"/>
      <c r="K406" s="13">
        <v>204</v>
      </c>
      <c r="L406" s="13">
        <v>13</v>
      </c>
      <c r="M406" s="13">
        <v>3</v>
      </c>
      <c r="N406" s="13" t="s">
        <v>3</v>
      </c>
      <c r="O406" s="13">
        <v>2</v>
      </c>
      <c r="P406" s="13">
        <f>ROUND(Source!DJ392,O406)</f>
        <v>25523.74</v>
      </c>
      <c r="Q406" s="13"/>
      <c r="R406" s="13"/>
      <c r="S406" s="13"/>
      <c r="T406" s="13"/>
      <c r="U406" s="13"/>
      <c r="V406" s="13"/>
      <c r="W406" s="13">
        <v>452.95</v>
      </c>
      <c r="X406" s="13">
        <v>1</v>
      </c>
      <c r="Y406" s="13">
        <v>452.95</v>
      </c>
      <c r="Z406" s="13">
        <v>25523.74</v>
      </c>
      <c r="AA406" s="13">
        <v>1</v>
      </c>
      <c r="AB406" s="13">
        <v>25523.74</v>
      </c>
    </row>
    <row r="407" spans="1:28" ht="13" x14ac:dyDescent="0.3">
      <c r="A407" s="13">
        <v>50</v>
      </c>
      <c r="B407" s="13">
        <v>0</v>
      </c>
      <c r="C407" s="13">
        <v>0</v>
      </c>
      <c r="D407" s="13">
        <v>1</v>
      </c>
      <c r="E407" s="13">
        <v>205</v>
      </c>
      <c r="F407" s="13">
        <f>ROUND(Source!S392,O407)</f>
        <v>44334.13</v>
      </c>
      <c r="G407" s="13" t="s">
        <v>403</v>
      </c>
      <c r="H407" s="13" t="s">
        <v>404</v>
      </c>
      <c r="I407" s="13"/>
      <c r="J407" s="13"/>
      <c r="K407" s="13">
        <v>205</v>
      </c>
      <c r="L407" s="13">
        <v>14</v>
      </c>
      <c r="M407" s="13">
        <v>3</v>
      </c>
      <c r="N407" s="13" t="s">
        <v>3</v>
      </c>
      <c r="O407" s="13">
        <v>2</v>
      </c>
      <c r="P407" s="13">
        <f>ROUND(Source!DK392,O407)</f>
        <v>2498228.2400000002</v>
      </c>
      <c r="Q407" s="13"/>
      <c r="R407" s="13"/>
      <c r="S407" s="13"/>
      <c r="T407" s="13"/>
      <c r="U407" s="13"/>
      <c r="V407" s="13"/>
      <c r="W407" s="13">
        <v>44334.13</v>
      </c>
      <c r="X407" s="13">
        <v>1</v>
      </c>
      <c r="Y407" s="13">
        <v>44334.13</v>
      </c>
      <c r="Z407" s="13">
        <v>2498228.2400000002</v>
      </c>
      <c r="AA407" s="13">
        <v>1</v>
      </c>
      <c r="AB407" s="13">
        <v>2498228.2400000002</v>
      </c>
    </row>
    <row r="408" spans="1:28" ht="13" x14ac:dyDescent="0.3">
      <c r="A408" s="13">
        <v>50</v>
      </c>
      <c r="B408" s="13">
        <v>0</v>
      </c>
      <c r="C408" s="13">
        <v>0</v>
      </c>
      <c r="D408" s="13">
        <v>1</v>
      </c>
      <c r="E408" s="13">
        <v>232</v>
      </c>
      <c r="F408" s="13">
        <f>ROUND(Source!BC392,O408)</f>
        <v>0</v>
      </c>
      <c r="G408" s="13" t="s">
        <v>405</v>
      </c>
      <c r="H408" s="13" t="s">
        <v>406</v>
      </c>
      <c r="I408" s="13"/>
      <c r="J408" s="13"/>
      <c r="K408" s="13">
        <v>232</v>
      </c>
      <c r="L408" s="13">
        <v>15</v>
      </c>
      <c r="M408" s="13">
        <v>3</v>
      </c>
      <c r="N408" s="13" t="s">
        <v>3</v>
      </c>
      <c r="O408" s="13">
        <v>2</v>
      </c>
      <c r="P408" s="13">
        <f>ROUND(Source!EU392,O408)</f>
        <v>0</v>
      </c>
      <c r="Q408" s="13"/>
      <c r="R408" s="13"/>
      <c r="S408" s="13"/>
      <c r="T408" s="13"/>
      <c r="U408" s="13"/>
      <c r="V408" s="13"/>
      <c r="W408" s="13">
        <v>0</v>
      </c>
      <c r="X408" s="13">
        <v>1</v>
      </c>
      <c r="Y408" s="13">
        <v>0</v>
      </c>
      <c r="Z408" s="13">
        <v>0</v>
      </c>
      <c r="AA408" s="13">
        <v>1</v>
      </c>
      <c r="AB408" s="13">
        <v>0</v>
      </c>
    </row>
    <row r="409" spans="1:28" ht="13" x14ac:dyDescent="0.3">
      <c r="A409" s="13">
        <v>50</v>
      </c>
      <c r="B409" s="13">
        <v>0</v>
      </c>
      <c r="C409" s="13">
        <v>0</v>
      </c>
      <c r="D409" s="13">
        <v>1</v>
      </c>
      <c r="E409" s="13">
        <v>214</v>
      </c>
      <c r="F409" s="13">
        <f>ROUND(Source!AS392,O409)</f>
        <v>472877.69</v>
      </c>
      <c r="G409" s="13" t="s">
        <v>407</v>
      </c>
      <c r="H409" s="13" t="s">
        <v>408</v>
      </c>
      <c r="I409" s="13"/>
      <c r="J409" s="13"/>
      <c r="K409" s="13">
        <v>214</v>
      </c>
      <c r="L409" s="13">
        <v>16</v>
      </c>
      <c r="M409" s="13">
        <v>3</v>
      </c>
      <c r="N409" s="13" t="s">
        <v>3</v>
      </c>
      <c r="O409" s="13">
        <v>2</v>
      </c>
      <c r="P409" s="13">
        <f>ROUND(Source!EK392,O409)</f>
        <v>9919760.8499999996</v>
      </c>
      <c r="Q409" s="13"/>
      <c r="R409" s="13"/>
      <c r="S409" s="13"/>
      <c r="T409" s="13"/>
      <c r="U409" s="13"/>
      <c r="V409" s="13"/>
      <c r="W409" s="13">
        <v>472877.69</v>
      </c>
      <c r="X409" s="13">
        <v>1</v>
      </c>
      <c r="Y409" s="13">
        <v>472877.69</v>
      </c>
      <c r="Z409" s="13">
        <v>9919760.8499999996</v>
      </c>
      <c r="AA409" s="13">
        <v>1</v>
      </c>
      <c r="AB409" s="13">
        <v>9919760.8499999996</v>
      </c>
    </row>
    <row r="410" spans="1:28" ht="13" x14ac:dyDescent="0.3">
      <c r="A410" s="13">
        <v>50</v>
      </c>
      <c r="B410" s="13">
        <v>0</v>
      </c>
      <c r="C410" s="13">
        <v>0</v>
      </c>
      <c r="D410" s="13">
        <v>1</v>
      </c>
      <c r="E410" s="13">
        <v>215</v>
      </c>
      <c r="F410" s="13">
        <f>ROUND(Source!AT392,O410)</f>
        <v>0</v>
      </c>
      <c r="G410" s="13" t="s">
        <v>409</v>
      </c>
      <c r="H410" s="13" t="s">
        <v>410</v>
      </c>
      <c r="I410" s="13"/>
      <c r="J410" s="13"/>
      <c r="K410" s="13">
        <v>215</v>
      </c>
      <c r="L410" s="13">
        <v>17</v>
      </c>
      <c r="M410" s="13">
        <v>3</v>
      </c>
      <c r="N410" s="13" t="s">
        <v>3</v>
      </c>
      <c r="O410" s="13">
        <v>2</v>
      </c>
      <c r="P410" s="13">
        <f>ROUND(Source!EL392,O410)</f>
        <v>0</v>
      </c>
      <c r="Q410" s="13"/>
      <c r="R410" s="13"/>
      <c r="S410" s="13"/>
      <c r="T410" s="13"/>
      <c r="U410" s="13"/>
      <c r="V410" s="13"/>
      <c r="W410" s="13">
        <v>0</v>
      </c>
      <c r="X410" s="13">
        <v>1</v>
      </c>
      <c r="Y410" s="13">
        <v>0</v>
      </c>
      <c r="Z410" s="13">
        <v>0</v>
      </c>
      <c r="AA410" s="13">
        <v>1</v>
      </c>
      <c r="AB410" s="13">
        <v>0</v>
      </c>
    </row>
    <row r="411" spans="1:28" ht="13" x14ac:dyDescent="0.3">
      <c r="A411" s="13">
        <v>50</v>
      </c>
      <c r="B411" s="13">
        <v>0</v>
      </c>
      <c r="C411" s="13">
        <v>0</v>
      </c>
      <c r="D411" s="13">
        <v>1</v>
      </c>
      <c r="E411" s="13">
        <v>217</v>
      </c>
      <c r="F411" s="13">
        <f>ROUND(Source!AU392,O411)</f>
        <v>0</v>
      </c>
      <c r="G411" s="13" t="s">
        <v>411</v>
      </c>
      <c r="H411" s="13" t="s">
        <v>412</v>
      </c>
      <c r="I411" s="13"/>
      <c r="J411" s="13"/>
      <c r="K411" s="13">
        <v>217</v>
      </c>
      <c r="L411" s="13">
        <v>18</v>
      </c>
      <c r="M411" s="13">
        <v>3</v>
      </c>
      <c r="N411" s="13" t="s">
        <v>3</v>
      </c>
      <c r="O411" s="13">
        <v>2</v>
      </c>
      <c r="P411" s="13">
        <f>ROUND(Source!EM392,O411)</f>
        <v>0</v>
      </c>
      <c r="Q411" s="13"/>
      <c r="R411" s="13"/>
      <c r="S411" s="13"/>
      <c r="T411" s="13"/>
      <c r="U411" s="13"/>
      <c r="V411" s="13"/>
      <c r="W411" s="13">
        <v>0</v>
      </c>
      <c r="X411" s="13">
        <v>1</v>
      </c>
      <c r="Y411" s="13">
        <v>0</v>
      </c>
      <c r="Z411" s="13">
        <v>0</v>
      </c>
      <c r="AA411" s="13">
        <v>1</v>
      </c>
      <c r="AB411" s="13">
        <v>0</v>
      </c>
    </row>
    <row r="412" spans="1:28" ht="13" x14ac:dyDescent="0.3">
      <c r="A412" s="13">
        <v>50</v>
      </c>
      <c r="B412" s="13">
        <v>0</v>
      </c>
      <c r="C412" s="13">
        <v>0</v>
      </c>
      <c r="D412" s="13">
        <v>1</v>
      </c>
      <c r="E412" s="13">
        <v>230</v>
      </c>
      <c r="F412" s="13">
        <f>ROUND(Source!BA392,O412)</f>
        <v>0</v>
      </c>
      <c r="G412" s="13" t="s">
        <v>413</v>
      </c>
      <c r="H412" s="13" t="s">
        <v>414</v>
      </c>
      <c r="I412" s="13"/>
      <c r="J412" s="13"/>
      <c r="K412" s="13">
        <v>230</v>
      </c>
      <c r="L412" s="13">
        <v>19</v>
      </c>
      <c r="M412" s="13">
        <v>3</v>
      </c>
      <c r="N412" s="13" t="s">
        <v>3</v>
      </c>
      <c r="O412" s="13">
        <v>2</v>
      </c>
      <c r="P412" s="13">
        <f>ROUND(Source!ES392,O412)</f>
        <v>0</v>
      </c>
      <c r="Q412" s="13"/>
      <c r="R412" s="13"/>
      <c r="S412" s="13"/>
      <c r="T412" s="13"/>
      <c r="U412" s="13"/>
      <c r="V412" s="13"/>
      <c r="W412" s="13">
        <v>0</v>
      </c>
      <c r="X412" s="13">
        <v>1</v>
      </c>
      <c r="Y412" s="13">
        <v>0</v>
      </c>
      <c r="Z412" s="13">
        <v>0</v>
      </c>
      <c r="AA412" s="13">
        <v>1</v>
      </c>
      <c r="AB412" s="13">
        <v>0</v>
      </c>
    </row>
    <row r="413" spans="1:28" ht="13" x14ac:dyDescent="0.3">
      <c r="A413" s="13">
        <v>50</v>
      </c>
      <c r="B413" s="13">
        <v>0</v>
      </c>
      <c r="C413" s="13">
        <v>0</v>
      </c>
      <c r="D413" s="13">
        <v>1</v>
      </c>
      <c r="E413" s="13">
        <v>206</v>
      </c>
      <c r="F413" s="13">
        <f>ROUND(Source!T392,O413)</f>
        <v>0</v>
      </c>
      <c r="G413" s="13" t="s">
        <v>415</v>
      </c>
      <c r="H413" s="13" t="s">
        <v>416</v>
      </c>
      <c r="I413" s="13"/>
      <c r="J413" s="13"/>
      <c r="K413" s="13">
        <v>206</v>
      </c>
      <c r="L413" s="13">
        <v>20</v>
      </c>
      <c r="M413" s="13">
        <v>3</v>
      </c>
      <c r="N413" s="13" t="s">
        <v>3</v>
      </c>
      <c r="O413" s="13">
        <v>2</v>
      </c>
      <c r="P413" s="13">
        <f>ROUND(Source!DL392,O413)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8" ht="13" x14ac:dyDescent="0.3">
      <c r="A414" s="13">
        <v>50</v>
      </c>
      <c r="B414" s="13">
        <v>0</v>
      </c>
      <c r="C414" s="13">
        <v>0</v>
      </c>
      <c r="D414" s="13">
        <v>1</v>
      </c>
      <c r="E414" s="13">
        <v>207</v>
      </c>
      <c r="F414" s="13">
        <f>Source!U392</f>
        <v>3397.1556018743986</v>
      </c>
      <c r="G414" s="13" t="s">
        <v>417</v>
      </c>
      <c r="H414" s="13" t="s">
        <v>418</v>
      </c>
      <c r="I414" s="13"/>
      <c r="J414" s="13"/>
      <c r="K414" s="13">
        <v>207</v>
      </c>
      <c r="L414" s="13">
        <v>21</v>
      </c>
      <c r="M414" s="13">
        <v>3</v>
      </c>
      <c r="N414" s="13" t="s">
        <v>3</v>
      </c>
      <c r="O414" s="13">
        <v>-1</v>
      </c>
      <c r="P414" s="13">
        <f>Source!DM392</f>
        <v>3397.1556018743986</v>
      </c>
      <c r="Q414" s="13"/>
      <c r="R414" s="13"/>
      <c r="S414" s="13"/>
      <c r="T414" s="13"/>
      <c r="U414" s="13"/>
      <c r="V414" s="13"/>
      <c r="W414" s="13">
        <v>3397.1556018743995</v>
      </c>
      <c r="X414" s="13">
        <v>1</v>
      </c>
      <c r="Y414" s="13">
        <v>3397.1556018743995</v>
      </c>
      <c r="Z414" s="13">
        <v>3397.1556018743995</v>
      </c>
      <c r="AA414" s="13">
        <v>1</v>
      </c>
      <c r="AB414" s="13">
        <v>3397.1556018743995</v>
      </c>
    </row>
    <row r="415" spans="1:28" ht="13" x14ac:dyDescent="0.3">
      <c r="A415" s="13">
        <v>50</v>
      </c>
      <c r="B415" s="13">
        <v>0</v>
      </c>
      <c r="C415" s="13">
        <v>0</v>
      </c>
      <c r="D415" s="13">
        <v>1</v>
      </c>
      <c r="E415" s="13">
        <v>208</v>
      </c>
      <c r="F415" s="13">
        <f>Source!V392</f>
        <v>0</v>
      </c>
      <c r="G415" s="13" t="s">
        <v>419</v>
      </c>
      <c r="H415" s="13" t="s">
        <v>420</v>
      </c>
      <c r="I415" s="13"/>
      <c r="J415" s="13"/>
      <c r="K415" s="13">
        <v>208</v>
      </c>
      <c r="L415" s="13">
        <v>22</v>
      </c>
      <c r="M415" s="13">
        <v>3</v>
      </c>
      <c r="N415" s="13" t="s">
        <v>3</v>
      </c>
      <c r="O415" s="13">
        <v>-1</v>
      </c>
      <c r="P415" s="13">
        <f>Source!DN392</f>
        <v>0</v>
      </c>
      <c r="Q415" s="13"/>
      <c r="R415" s="13"/>
      <c r="S415" s="13"/>
      <c r="T415" s="13"/>
      <c r="U415" s="13"/>
      <c r="V415" s="13"/>
      <c r="W415" s="13">
        <v>0</v>
      </c>
      <c r="X415" s="13">
        <v>1</v>
      </c>
      <c r="Y415" s="13">
        <v>0</v>
      </c>
      <c r="Z415" s="13">
        <v>0</v>
      </c>
      <c r="AA415" s="13">
        <v>1</v>
      </c>
      <c r="AB415" s="13">
        <v>0</v>
      </c>
    </row>
    <row r="416" spans="1:28" ht="13" x14ac:dyDescent="0.3">
      <c r="A416" s="13">
        <v>50</v>
      </c>
      <c r="B416" s="13">
        <v>0</v>
      </c>
      <c r="C416" s="13">
        <v>0</v>
      </c>
      <c r="D416" s="13">
        <v>1</v>
      </c>
      <c r="E416" s="13">
        <v>209</v>
      </c>
      <c r="F416" s="13">
        <f>ROUND(Source!W392,O416)</f>
        <v>0</v>
      </c>
      <c r="G416" s="13" t="s">
        <v>421</v>
      </c>
      <c r="H416" s="13" t="s">
        <v>422</v>
      </c>
      <c r="I416" s="13"/>
      <c r="J416" s="13"/>
      <c r="K416" s="13">
        <v>209</v>
      </c>
      <c r="L416" s="13">
        <v>23</v>
      </c>
      <c r="M416" s="13">
        <v>3</v>
      </c>
      <c r="N416" s="13" t="s">
        <v>3</v>
      </c>
      <c r="O416" s="13">
        <v>2</v>
      </c>
      <c r="P416" s="13">
        <f>ROUND(Source!DO392,O416)</f>
        <v>0</v>
      </c>
      <c r="Q416" s="13"/>
      <c r="R416" s="13"/>
      <c r="S416" s="13"/>
      <c r="T416" s="13"/>
      <c r="U416" s="13"/>
      <c r="V416" s="13"/>
      <c r="W416" s="13">
        <v>0</v>
      </c>
      <c r="X416" s="13">
        <v>1</v>
      </c>
      <c r="Y416" s="13">
        <v>0</v>
      </c>
      <c r="Z416" s="13">
        <v>0</v>
      </c>
      <c r="AA416" s="13">
        <v>1</v>
      </c>
      <c r="AB416" s="13">
        <v>0</v>
      </c>
    </row>
    <row r="417" spans="1:255" ht="13" x14ac:dyDescent="0.3">
      <c r="A417" s="13">
        <v>50</v>
      </c>
      <c r="B417" s="13">
        <v>0</v>
      </c>
      <c r="C417" s="13">
        <v>0</v>
      </c>
      <c r="D417" s="13">
        <v>1</v>
      </c>
      <c r="E417" s="13">
        <v>233</v>
      </c>
      <c r="F417" s="13">
        <f>ROUND(Source!BD392,O417)</f>
        <v>0</v>
      </c>
      <c r="G417" s="13" t="s">
        <v>423</v>
      </c>
      <c r="H417" s="13" t="s">
        <v>424</v>
      </c>
      <c r="I417" s="13"/>
      <c r="J417" s="13"/>
      <c r="K417" s="13">
        <v>233</v>
      </c>
      <c r="L417" s="13">
        <v>24</v>
      </c>
      <c r="M417" s="13">
        <v>3</v>
      </c>
      <c r="N417" s="13" t="s">
        <v>3</v>
      </c>
      <c r="O417" s="13">
        <v>2</v>
      </c>
      <c r="P417" s="13">
        <f>ROUND(Source!EV392,O417)</f>
        <v>0</v>
      </c>
      <c r="Q417" s="13"/>
      <c r="R417" s="13"/>
      <c r="S417" s="13"/>
      <c r="T417" s="13"/>
      <c r="U417" s="13"/>
      <c r="V417" s="13"/>
      <c r="W417" s="13">
        <v>0</v>
      </c>
      <c r="X417" s="13">
        <v>1</v>
      </c>
      <c r="Y417" s="13">
        <v>0</v>
      </c>
      <c r="Z417" s="13">
        <v>0</v>
      </c>
      <c r="AA417" s="13">
        <v>1</v>
      </c>
      <c r="AB417" s="13">
        <v>0</v>
      </c>
    </row>
    <row r="418" spans="1:255" ht="13" x14ac:dyDescent="0.3">
      <c r="A418" s="13">
        <v>50</v>
      </c>
      <c r="B418" s="13">
        <v>0</v>
      </c>
      <c r="C418" s="13">
        <v>0</v>
      </c>
      <c r="D418" s="13">
        <v>1</v>
      </c>
      <c r="E418" s="13">
        <v>210</v>
      </c>
      <c r="F418" s="13">
        <f>ROUND(Source!X392,O418)</f>
        <v>45007.77</v>
      </c>
      <c r="G418" s="13" t="s">
        <v>425</v>
      </c>
      <c r="H418" s="13" t="s">
        <v>426</v>
      </c>
      <c r="I418" s="13"/>
      <c r="J418" s="13"/>
      <c r="K418" s="13">
        <v>210</v>
      </c>
      <c r="L418" s="13">
        <v>25</v>
      </c>
      <c r="M418" s="13">
        <v>3</v>
      </c>
      <c r="N418" s="13" t="s">
        <v>3</v>
      </c>
      <c r="O418" s="13">
        <v>2</v>
      </c>
      <c r="P418" s="13">
        <f>ROUND(Source!DP392,O418)</f>
        <v>2536187.62</v>
      </c>
      <c r="Q418" s="13"/>
      <c r="R418" s="13"/>
      <c r="S418" s="13"/>
      <c r="T418" s="13"/>
      <c r="U418" s="13"/>
      <c r="V418" s="13"/>
      <c r="W418" s="13">
        <v>45007.77</v>
      </c>
      <c r="X418" s="13">
        <v>1</v>
      </c>
      <c r="Y418" s="13">
        <v>45007.77</v>
      </c>
      <c r="Z418" s="13">
        <v>2536187.62</v>
      </c>
      <c r="AA418" s="13">
        <v>1</v>
      </c>
      <c r="AB418" s="13">
        <v>2536187.62</v>
      </c>
    </row>
    <row r="419" spans="1:255" ht="13" x14ac:dyDescent="0.3">
      <c r="A419" s="13">
        <v>50</v>
      </c>
      <c r="B419" s="13">
        <v>0</v>
      </c>
      <c r="C419" s="13">
        <v>0</v>
      </c>
      <c r="D419" s="13">
        <v>1</v>
      </c>
      <c r="E419" s="13">
        <v>211</v>
      </c>
      <c r="F419" s="13">
        <f>ROUND(Source!Y392,O419)</f>
        <v>24854.33</v>
      </c>
      <c r="G419" s="13" t="s">
        <v>427</v>
      </c>
      <c r="H419" s="13" t="s">
        <v>428</v>
      </c>
      <c r="I419" s="13"/>
      <c r="J419" s="13"/>
      <c r="K419" s="13">
        <v>211</v>
      </c>
      <c r="L419" s="13">
        <v>26</v>
      </c>
      <c r="M419" s="13">
        <v>3</v>
      </c>
      <c r="N419" s="13" t="s">
        <v>3</v>
      </c>
      <c r="O419" s="13">
        <v>2</v>
      </c>
      <c r="P419" s="13">
        <f>ROUND(Source!DQ392,O419)</f>
        <v>1400541.46</v>
      </c>
      <c r="Q419" s="13"/>
      <c r="R419" s="13"/>
      <c r="S419" s="13"/>
      <c r="T419" s="13"/>
      <c r="U419" s="13"/>
      <c r="V419" s="13"/>
      <c r="W419" s="13">
        <v>24854.33</v>
      </c>
      <c r="X419" s="13">
        <v>1</v>
      </c>
      <c r="Y419" s="13">
        <v>24854.33</v>
      </c>
      <c r="Z419" s="13">
        <v>1400541.46</v>
      </c>
      <c r="AA419" s="13">
        <v>1</v>
      </c>
      <c r="AB419" s="13">
        <v>1400541.46</v>
      </c>
    </row>
    <row r="420" spans="1:255" ht="13" x14ac:dyDescent="0.3">
      <c r="A420" s="13">
        <v>50</v>
      </c>
      <c r="B420" s="13">
        <v>0</v>
      </c>
      <c r="C420" s="13">
        <v>0</v>
      </c>
      <c r="D420" s="13">
        <v>1</v>
      </c>
      <c r="E420" s="13">
        <v>224</v>
      </c>
      <c r="F420" s="13">
        <f>ROUND(Source!AR392,O420)</f>
        <v>472877.69</v>
      </c>
      <c r="G420" s="13" t="s">
        <v>429</v>
      </c>
      <c r="H420" s="13" t="s">
        <v>430</v>
      </c>
      <c r="I420" s="13"/>
      <c r="J420" s="13"/>
      <c r="K420" s="13">
        <v>224</v>
      </c>
      <c r="L420" s="13">
        <v>27</v>
      </c>
      <c r="M420" s="13">
        <v>3</v>
      </c>
      <c r="N420" s="13" t="s">
        <v>3</v>
      </c>
      <c r="O420" s="13">
        <v>2</v>
      </c>
      <c r="P420" s="13">
        <f>ROUND(Source!EJ392,O420)</f>
        <v>9919760.8499999996</v>
      </c>
      <c r="Q420" s="13"/>
      <c r="R420" s="13"/>
      <c r="S420" s="13"/>
      <c r="T420" s="13"/>
      <c r="U420" s="13"/>
      <c r="V420" s="13"/>
      <c r="W420" s="13">
        <v>472877.69</v>
      </c>
      <c r="X420" s="13">
        <v>1</v>
      </c>
      <c r="Y420" s="13">
        <v>472877.69</v>
      </c>
      <c r="Z420" s="13">
        <v>9919760.8499999996</v>
      </c>
      <c r="AA420" s="13">
        <v>1</v>
      </c>
      <c r="AB420" s="13">
        <v>9919760.8499999996</v>
      </c>
    </row>
    <row r="422" spans="1:255" ht="13" x14ac:dyDescent="0.3">
      <c r="A422" s="10">
        <v>4</v>
      </c>
      <c r="B422" s="10">
        <v>1</v>
      </c>
      <c r="C422" s="10"/>
      <c r="D422" s="10">
        <f>ROW(A463)</f>
        <v>463</v>
      </c>
      <c r="E422" s="10"/>
      <c r="F422" s="10" t="s">
        <v>18</v>
      </c>
      <c r="G422" s="10" t="s">
        <v>628</v>
      </c>
      <c r="H422" s="10" t="s">
        <v>3</v>
      </c>
      <c r="I422" s="10">
        <v>0</v>
      </c>
      <c r="J422" s="10"/>
      <c r="K422" s="10">
        <v>0</v>
      </c>
      <c r="L422" s="10"/>
      <c r="M422" s="10" t="s">
        <v>3</v>
      </c>
      <c r="N422" s="10"/>
      <c r="O422" s="10"/>
      <c r="P422" s="10"/>
      <c r="Q422" s="10"/>
      <c r="R422" s="10"/>
      <c r="S422" s="10">
        <v>0</v>
      </c>
      <c r="T422" s="10">
        <v>0</v>
      </c>
      <c r="U422" s="10" t="s">
        <v>3</v>
      </c>
      <c r="V422" s="10">
        <v>2</v>
      </c>
      <c r="W422" s="10"/>
      <c r="X422" s="10"/>
      <c r="Y422" s="10"/>
      <c r="Z422" s="10"/>
      <c r="AA422" s="10"/>
      <c r="AB422" s="10" t="s">
        <v>3</v>
      </c>
      <c r="AC422" s="10" t="s">
        <v>3</v>
      </c>
      <c r="AD422" s="10" t="s">
        <v>3</v>
      </c>
      <c r="AE422" s="10" t="s">
        <v>3</v>
      </c>
      <c r="AF422" s="10" t="s">
        <v>3</v>
      </c>
      <c r="AG422" s="10" t="s">
        <v>3</v>
      </c>
      <c r="AH422" s="10"/>
      <c r="AI422" s="10"/>
      <c r="AJ422" s="10"/>
      <c r="AK422" s="10"/>
      <c r="AL422" s="10"/>
      <c r="AM422" s="10"/>
      <c r="AN422" s="10"/>
      <c r="AO422" s="10"/>
      <c r="AP422" s="10" t="s">
        <v>3</v>
      </c>
      <c r="AQ422" s="10" t="s">
        <v>3</v>
      </c>
      <c r="AR422" s="10" t="s">
        <v>3</v>
      </c>
      <c r="AS422" s="10"/>
      <c r="AT422" s="10"/>
      <c r="AU422" s="10"/>
      <c r="AV422" s="10"/>
      <c r="AW422" s="10"/>
      <c r="AX422" s="10"/>
      <c r="AY422" s="10"/>
      <c r="AZ422" s="10" t="s">
        <v>3</v>
      </c>
      <c r="BA422" s="10"/>
      <c r="BB422" s="10" t="s">
        <v>3</v>
      </c>
      <c r="BC422" s="10" t="s">
        <v>3</v>
      </c>
      <c r="BD422" s="10" t="s">
        <v>3</v>
      </c>
      <c r="BE422" s="10" t="s">
        <v>3</v>
      </c>
      <c r="BF422" s="10" t="s">
        <v>3</v>
      </c>
      <c r="BG422" s="10" t="s">
        <v>3</v>
      </c>
      <c r="BH422" s="10" t="s">
        <v>3</v>
      </c>
      <c r="BI422" s="10" t="s">
        <v>3</v>
      </c>
      <c r="BJ422" s="10" t="s">
        <v>3</v>
      </c>
      <c r="BK422" s="10" t="s">
        <v>3</v>
      </c>
      <c r="BL422" s="10" t="s">
        <v>3</v>
      </c>
      <c r="BM422" s="10" t="s">
        <v>3</v>
      </c>
      <c r="BN422" s="10" t="s">
        <v>3</v>
      </c>
      <c r="BO422" s="10" t="s">
        <v>3</v>
      </c>
      <c r="BP422" s="10" t="s">
        <v>3</v>
      </c>
      <c r="BQ422" s="10"/>
      <c r="BR422" s="10"/>
      <c r="BS422" s="10"/>
      <c r="BT422" s="10"/>
      <c r="BU422" s="10"/>
      <c r="BV422" s="10"/>
      <c r="BW422" s="10"/>
      <c r="BX422" s="10">
        <v>0</v>
      </c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>
        <v>0</v>
      </c>
    </row>
    <row r="424" spans="1:255" ht="13" x14ac:dyDescent="0.3">
      <c r="A424" s="11">
        <v>52</v>
      </c>
      <c r="B424" s="11">
        <f t="shared" ref="B424:G424" si="417">B463</f>
        <v>1</v>
      </c>
      <c r="C424" s="11">
        <f t="shared" si="417"/>
        <v>4</v>
      </c>
      <c r="D424" s="11">
        <f t="shared" si="417"/>
        <v>422</v>
      </c>
      <c r="E424" s="11">
        <f t="shared" si="417"/>
        <v>0</v>
      </c>
      <c r="F424" s="11" t="str">
        <f t="shared" si="417"/>
        <v>Новый раздел</v>
      </c>
      <c r="G424" s="11" t="str">
        <f t="shared" si="417"/>
        <v>Арматура коллектора отопления.</v>
      </c>
      <c r="H424" s="11"/>
      <c r="I424" s="11"/>
      <c r="J424" s="11"/>
      <c r="K424" s="11"/>
      <c r="L424" s="11"/>
      <c r="M424" s="11"/>
      <c r="N424" s="11"/>
      <c r="O424" s="11">
        <f t="shared" ref="O424:AT424" si="418">O463</f>
        <v>13001.74</v>
      </c>
      <c r="P424" s="11">
        <f t="shared" si="418"/>
        <v>12474.7</v>
      </c>
      <c r="Q424" s="11">
        <f t="shared" si="418"/>
        <v>84.79</v>
      </c>
      <c r="R424" s="11">
        <f t="shared" si="418"/>
        <v>3.78</v>
      </c>
      <c r="S424" s="11">
        <f t="shared" si="418"/>
        <v>442.25</v>
      </c>
      <c r="T424" s="11">
        <f t="shared" si="418"/>
        <v>0</v>
      </c>
      <c r="U424" s="11">
        <f t="shared" si="418"/>
        <v>36.575906399999994</v>
      </c>
      <c r="V424" s="11">
        <f t="shared" si="418"/>
        <v>0</v>
      </c>
      <c r="W424" s="11">
        <f t="shared" si="418"/>
        <v>0</v>
      </c>
      <c r="X424" s="11">
        <f t="shared" si="418"/>
        <v>486.16</v>
      </c>
      <c r="Y424" s="11">
        <f t="shared" si="418"/>
        <v>272.08</v>
      </c>
      <c r="Z424" s="11">
        <f t="shared" si="418"/>
        <v>0</v>
      </c>
      <c r="AA424" s="11">
        <f t="shared" si="418"/>
        <v>0</v>
      </c>
      <c r="AB424" s="11">
        <f t="shared" si="418"/>
        <v>13001.74</v>
      </c>
      <c r="AC424" s="11">
        <f t="shared" si="418"/>
        <v>12474.7</v>
      </c>
      <c r="AD424" s="11">
        <f t="shared" si="418"/>
        <v>84.79</v>
      </c>
      <c r="AE424" s="11">
        <f t="shared" si="418"/>
        <v>3.78</v>
      </c>
      <c r="AF424" s="11">
        <f t="shared" si="418"/>
        <v>442.25</v>
      </c>
      <c r="AG424" s="11">
        <f t="shared" si="418"/>
        <v>0</v>
      </c>
      <c r="AH424" s="11">
        <f t="shared" si="418"/>
        <v>36.575906399999994</v>
      </c>
      <c r="AI424" s="11">
        <f t="shared" si="418"/>
        <v>0</v>
      </c>
      <c r="AJ424" s="11">
        <f t="shared" si="418"/>
        <v>0</v>
      </c>
      <c r="AK424" s="11">
        <f t="shared" si="418"/>
        <v>486.16</v>
      </c>
      <c r="AL424" s="11">
        <f t="shared" si="418"/>
        <v>272.08</v>
      </c>
      <c r="AM424" s="11">
        <f t="shared" si="418"/>
        <v>0</v>
      </c>
      <c r="AN424" s="11">
        <f t="shared" si="418"/>
        <v>0</v>
      </c>
      <c r="AO424" s="11">
        <f t="shared" si="418"/>
        <v>0</v>
      </c>
      <c r="AP424" s="11">
        <f t="shared" si="418"/>
        <v>1869.12</v>
      </c>
      <c r="AQ424" s="11">
        <f t="shared" si="418"/>
        <v>0</v>
      </c>
      <c r="AR424" s="11">
        <f t="shared" si="418"/>
        <v>13759.98</v>
      </c>
      <c r="AS424" s="11">
        <f t="shared" si="418"/>
        <v>11890.86</v>
      </c>
      <c r="AT424" s="11">
        <f t="shared" si="418"/>
        <v>0</v>
      </c>
      <c r="AU424" s="11">
        <f t="shared" ref="AU424:BZ424" si="419">AU463</f>
        <v>0</v>
      </c>
      <c r="AV424" s="11">
        <f t="shared" si="419"/>
        <v>12474.7</v>
      </c>
      <c r="AW424" s="11">
        <f t="shared" si="419"/>
        <v>10605.58</v>
      </c>
      <c r="AX424" s="11">
        <f t="shared" si="419"/>
        <v>0</v>
      </c>
      <c r="AY424" s="11">
        <f t="shared" si="419"/>
        <v>10605.58</v>
      </c>
      <c r="AZ424" s="11">
        <f t="shared" si="419"/>
        <v>1869.12</v>
      </c>
      <c r="BA424" s="11">
        <f t="shared" si="419"/>
        <v>0</v>
      </c>
      <c r="BB424" s="11">
        <f t="shared" si="419"/>
        <v>0</v>
      </c>
      <c r="BC424" s="11">
        <f t="shared" si="419"/>
        <v>0</v>
      </c>
      <c r="BD424" s="11">
        <f t="shared" si="419"/>
        <v>0</v>
      </c>
      <c r="BE424" s="11">
        <f t="shared" si="419"/>
        <v>0</v>
      </c>
      <c r="BF424" s="11">
        <f t="shared" si="419"/>
        <v>0</v>
      </c>
      <c r="BG424" s="11">
        <f t="shared" si="419"/>
        <v>0</v>
      </c>
      <c r="BH424" s="11">
        <f t="shared" si="419"/>
        <v>0</v>
      </c>
      <c r="BI424" s="11">
        <f t="shared" si="419"/>
        <v>0</v>
      </c>
      <c r="BJ424" s="11">
        <f t="shared" si="419"/>
        <v>0</v>
      </c>
      <c r="BK424" s="11">
        <f t="shared" si="419"/>
        <v>0</v>
      </c>
      <c r="BL424" s="11">
        <f t="shared" si="419"/>
        <v>0</v>
      </c>
      <c r="BM424" s="11">
        <f t="shared" si="419"/>
        <v>0</v>
      </c>
      <c r="BN424" s="11">
        <f t="shared" si="419"/>
        <v>0</v>
      </c>
      <c r="BO424" s="11">
        <f t="shared" si="419"/>
        <v>0</v>
      </c>
      <c r="BP424" s="11">
        <f t="shared" si="419"/>
        <v>0</v>
      </c>
      <c r="BQ424" s="11">
        <f t="shared" si="419"/>
        <v>0</v>
      </c>
      <c r="BR424" s="11">
        <f t="shared" si="419"/>
        <v>0</v>
      </c>
      <c r="BS424" s="11">
        <f t="shared" si="419"/>
        <v>0</v>
      </c>
      <c r="BT424" s="11">
        <f t="shared" si="419"/>
        <v>0</v>
      </c>
      <c r="BU424" s="11">
        <f t="shared" si="419"/>
        <v>0</v>
      </c>
      <c r="BV424" s="11">
        <f t="shared" si="419"/>
        <v>0</v>
      </c>
      <c r="BW424" s="11">
        <f t="shared" si="419"/>
        <v>0</v>
      </c>
      <c r="BX424" s="11">
        <f t="shared" si="419"/>
        <v>0</v>
      </c>
      <c r="BY424" s="11">
        <f t="shared" si="419"/>
        <v>1869.12</v>
      </c>
      <c r="BZ424" s="11">
        <f t="shared" si="419"/>
        <v>0</v>
      </c>
      <c r="CA424" s="11">
        <f t="shared" ref="CA424:DF424" si="420">CA463</f>
        <v>13759.98</v>
      </c>
      <c r="CB424" s="11">
        <f t="shared" si="420"/>
        <v>11890.86</v>
      </c>
      <c r="CC424" s="11">
        <f t="shared" si="420"/>
        <v>0</v>
      </c>
      <c r="CD424" s="11">
        <f t="shared" si="420"/>
        <v>0</v>
      </c>
      <c r="CE424" s="11">
        <f t="shared" si="420"/>
        <v>12474.7</v>
      </c>
      <c r="CF424" s="11">
        <f t="shared" si="420"/>
        <v>10605.580000000002</v>
      </c>
      <c r="CG424" s="11">
        <f t="shared" si="420"/>
        <v>0</v>
      </c>
      <c r="CH424" s="11">
        <f t="shared" si="420"/>
        <v>10605.580000000002</v>
      </c>
      <c r="CI424" s="11">
        <f t="shared" si="420"/>
        <v>1869.12</v>
      </c>
      <c r="CJ424" s="11">
        <f t="shared" si="420"/>
        <v>0</v>
      </c>
      <c r="CK424" s="11">
        <f t="shared" si="420"/>
        <v>0</v>
      </c>
      <c r="CL424" s="11">
        <f t="shared" si="420"/>
        <v>0</v>
      </c>
      <c r="CM424" s="11">
        <f t="shared" si="420"/>
        <v>0</v>
      </c>
      <c r="CN424" s="11">
        <f t="shared" si="420"/>
        <v>0</v>
      </c>
      <c r="CO424" s="11">
        <f t="shared" si="420"/>
        <v>0</v>
      </c>
      <c r="CP424" s="11">
        <f t="shared" si="420"/>
        <v>0</v>
      </c>
      <c r="CQ424" s="11">
        <f t="shared" si="420"/>
        <v>0</v>
      </c>
      <c r="CR424" s="11">
        <f t="shared" si="420"/>
        <v>0</v>
      </c>
      <c r="CS424" s="11">
        <f t="shared" si="420"/>
        <v>0</v>
      </c>
      <c r="CT424" s="11">
        <f t="shared" si="420"/>
        <v>0</v>
      </c>
      <c r="CU424" s="11">
        <f t="shared" si="420"/>
        <v>0</v>
      </c>
      <c r="CV424" s="11">
        <f t="shared" si="420"/>
        <v>0</v>
      </c>
      <c r="CW424" s="11">
        <f t="shared" si="420"/>
        <v>0</v>
      </c>
      <c r="CX424" s="11">
        <f t="shared" si="420"/>
        <v>0</v>
      </c>
      <c r="CY424" s="11">
        <f t="shared" si="420"/>
        <v>0</v>
      </c>
      <c r="CZ424" s="11">
        <f t="shared" si="420"/>
        <v>0</v>
      </c>
      <c r="DA424" s="11">
        <f t="shared" si="420"/>
        <v>0</v>
      </c>
      <c r="DB424" s="11">
        <f t="shared" si="420"/>
        <v>0</v>
      </c>
      <c r="DC424" s="11">
        <f t="shared" si="420"/>
        <v>0</v>
      </c>
      <c r="DD424" s="11">
        <f t="shared" si="420"/>
        <v>0</v>
      </c>
      <c r="DE424" s="11">
        <f t="shared" si="420"/>
        <v>0</v>
      </c>
      <c r="DF424" s="11">
        <f t="shared" si="420"/>
        <v>0</v>
      </c>
      <c r="DG424" s="12">
        <f t="shared" ref="DG424:EL424" si="421">DG463</f>
        <v>111312.7</v>
      </c>
      <c r="DH424" s="12">
        <f t="shared" si="421"/>
        <v>85166.48</v>
      </c>
      <c r="DI424" s="12">
        <f t="shared" si="421"/>
        <v>1225.43</v>
      </c>
      <c r="DJ424" s="12">
        <f t="shared" si="421"/>
        <v>213.01</v>
      </c>
      <c r="DK424" s="12">
        <f t="shared" si="421"/>
        <v>24920.79</v>
      </c>
      <c r="DL424" s="12">
        <f t="shared" si="421"/>
        <v>0</v>
      </c>
      <c r="DM424" s="12">
        <f t="shared" si="421"/>
        <v>36.575906399999994</v>
      </c>
      <c r="DN424" s="12">
        <f t="shared" si="421"/>
        <v>0</v>
      </c>
      <c r="DO424" s="12">
        <f t="shared" si="421"/>
        <v>0</v>
      </c>
      <c r="DP424" s="12">
        <f t="shared" si="421"/>
        <v>27395.85</v>
      </c>
      <c r="DQ424" s="12">
        <f t="shared" si="421"/>
        <v>15331.62</v>
      </c>
      <c r="DR424" s="12">
        <f t="shared" si="421"/>
        <v>0</v>
      </c>
      <c r="DS424" s="12">
        <f t="shared" si="421"/>
        <v>0</v>
      </c>
      <c r="DT424" s="12">
        <f t="shared" si="421"/>
        <v>111312.7</v>
      </c>
      <c r="DU424" s="12">
        <f t="shared" si="421"/>
        <v>85166.48</v>
      </c>
      <c r="DV424" s="12">
        <f t="shared" si="421"/>
        <v>1225.43</v>
      </c>
      <c r="DW424" s="12">
        <f t="shared" si="421"/>
        <v>213.01</v>
      </c>
      <c r="DX424" s="12">
        <f t="shared" si="421"/>
        <v>24920.79</v>
      </c>
      <c r="DY424" s="12">
        <f t="shared" si="421"/>
        <v>0</v>
      </c>
      <c r="DZ424" s="12">
        <f t="shared" si="421"/>
        <v>36.575906399999994</v>
      </c>
      <c r="EA424" s="12">
        <f t="shared" si="421"/>
        <v>0</v>
      </c>
      <c r="EB424" s="12">
        <f t="shared" si="421"/>
        <v>0</v>
      </c>
      <c r="EC424" s="12">
        <f t="shared" si="421"/>
        <v>27395.85</v>
      </c>
      <c r="ED424" s="12">
        <f t="shared" si="421"/>
        <v>15331.62</v>
      </c>
      <c r="EE424" s="12">
        <f t="shared" si="421"/>
        <v>0</v>
      </c>
      <c r="EF424" s="12">
        <f t="shared" si="421"/>
        <v>0</v>
      </c>
      <c r="EG424" s="12">
        <f t="shared" si="421"/>
        <v>0</v>
      </c>
      <c r="EH424" s="12">
        <f t="shared" si="421"/>
        <v>6112.02</v>
      </c>
      <c r="EI424" s="12">
        <f t="shared" si="421"/>
        <v>0</v>
      </c>
      <c r="EJ424" s="12">
        <f t="shared" si="421"/>
        <v>154040.17000000001</v>
      </c>
      <c r="EK424" s="12">
        <f t="shared" si="421"/>
        <v>147928.15</v>
      </c>
      <c r="EL424" s="12">
        <f t="shared" si="421"/>
        <v>0</v>
      </c>
      <c r="EM424" s="12">
        <f t="shared" ref="EM424:FR424" si="422">EM463</f>
        <v>0</v>
      </c>
      <c r="EN424" s="12">
        <f t="shared" si="422"/>
        <v>85166.48</v>
      </c>
      <c r="EO424" s="12">
        <f t="shared" si="422"/>
        <v>79054.460000000006</v>
      </c>
      <c r="EP424" s="12">
        <f t="shared" si="422"/>
        <v>0</v>
      </c>
      <c r="EQ424" s="12">
        <f t="shared" si="422"/>
        <v>79054.460000000006</v>
      </c>
      <c r="ER424" s="12">
        <f t="shared" si="422"/>
        <v>6112.02</v>
      </c>
      <c r="ES424" s="12">
        <f t="shared" si="422"/>
        <v>0</v>
      </c>
      <c r="ET424" s="12">
        <f t="shared" si="422"/>
        <v>0</v>
      </c>
      <c r="EU424" s="12">
        <f t="shared" si="422"/>
        <v>0</v>
      </c>
      <c r="EV424" s="12">
        <f t="shared" si="422"/>
        <v>0</v>
      </c>
      <c r="EW424" s="12">
        <f t="shared" si="422"/>
        <v>0</v>
      </c>
      <c r="EX424" s="12">
        <f t="shared" si="422"/>
        <v>0</v>
      </c>
      <c r="EY424" s="12">
        <f t="shared" si="422"/>
        <v>0</v>
      </c>
      <c r="EZ424" s="12">
        <f t="shared" si="422"/>
        <v>0</v>
      </c>
      <c r="FA424" s="12">
        <f t="shared" si="422"/>
        <v>0</v>
      </c>
      <c r="FB424" s="12">
        <f t="shared" si="422"/>
        <v>0</v>
      </c>
      <c r="FC424" s="12">
        <f t="shared" si="422"/>
        <v>0</v>
      </c>
      <c r="FD424" s="12">
        <f t="shared" si="422"/>
        <v>0</v>
      </c>
      <c r="FE424" s="12">
        <f t="shared" si="422"/>
        <v>0</v>
      </c>
      <c r="FF424" s="12">
        <f t="shared" si="422"/>
        <v>0</v>
      </c>
      <c r="FG424" s="12">
        <f t="shared" si="422"/>
        <v>0</v>
      </c>
      <c r="FH424" s="12">
        <f t="shared" si="422"/>
        <v>0</v>
      </c>
      <c r="FI424" s="12">
        <f t="shared" si="422"/>
        <v>0</v>
      </c>
      <c r="FJ424" s="12">
        <f t="shared" si="422"/>
        <v>0</v>
      </c>
      <c r="FK424" s="12">
        <f t="shared" si="422"/>
        <v>0</v>
      </c>
      <c r="FL424" s="12">
        <f t="shared" si="422"/>
        <v>0</v>
      </c>
      <c r="FM424" s="12">
        <f t="shared" si="422"/>
        <v>0</v>
      </c>
      <c r="FN424" s="12">
        <f t="shared" si="422"/>
        <v>0</v>
      </c>
      <c r="FO424" s="12">
        <f t="shared" si="422"/>
        <v>0</v>
      </c>
      <c r="FP424" s="12">
        <f t="shared" si="422"/>
        <v>0</v>
      </c>
      <c r="FQ424" s="12">
        <f t="shared" si="422"/>
        <v>6112.02</v>
      </c>
      <c r="FR424" s="12">
        <f t="shared" si="422"/>
        <v>0</v>
      </c>
      <c r="FS424" s="12">
        <f t="shared" ref="FS424:GX424" si="423">FS463</f>
        <v>154040.17000000001</v>
      </c>
      <c r="FT424" s="12">
        <f t="shared" si="423"/>
        <v>147928.15</v>
      </c>
      <c r="FU424" s="12">
        <f t="shared" si="423"/>
        <v>0</v>
      </c>
      <c r="FV424" s="12">
        <f t="shared" si="423"/>
        <v>0</v>
      </c>
      <c r="FW424" s="12">
        <f t="shared" si="423"/>
        <v>85166.48</v>
      </c>
      <c r="FX424" s="12">
        <f t="shared" si="423"/>
        <v>79054.459999999992</v>
      </c>
      <c r="FY424" s="12">
        <f t="shared" si="423"/>
        <v>0</v>
      </c>
      <c r="FZ424" s="12">
        <f t="shared" si="423"/>
        <v>79054.459999999992</v>
      </c>
      <c r="GA424" s="12">
        <f t="shared" si="423"/>
        <v>6112.02</v>
      </c>
      <c r="GB424" s="12">
        <f t="shared" si="423"/>
        <v>0</v>
      </c>
      <c r="GC424" s="12">
        <f t="shared" si="423"/>
        <v>0</v>
      </c>
      <c r="GD424" s="12">
        <f t="shared" si="423"/>
        <v>0</v>
      </c>
      <c r="GE424" s="12">
        <f t="shared" si="423"/>
        <v>0</v>
      </c>
      <c r="GF424" s="12">
        <f t="shared" si="423"/>
        <v>0</v>
      </c>
      <c r="GG424" s="12">
        <f t="shared" si="423"/>
        <v>0</v>
      </c>
      <c r="GH424" s="12">
        <f t="shared" si="423"/>
        <v>0</v>
      </c>
      <c r="GI424" s="12">
        <f t="shared" si="423"/>
        <v>0</v>
      </c>
      <c r="GJ424" s="12">
        <f t="shared" si="423"/>
        <v>0</v>
      </c>
      <c r="GK424" s="12">
        <f t="shared" si="423"/>
        <v>0</v>
      </c>
      <c r="GL424" s="12">
        <f t="shared" si="423"/>
        <v>0</v>
      </c>
      <c r="GM424" s="12">
        <f t="shared" si="423"/>
        <v>0</v>
      </c>
      <c r="GN424" s="12">
        <f t="shared" si="423"/>
        <v>0</v>
      </c>
      <c r="GO424" s="12">
        <f t="shared" si="423"/>
        <v>0</v>
      </c>
      <c r="GP424" s="12">
        <f t="shared" si="423"/>
        <v>0</v>
      </c>
      <c r="GQ424" s="12">
        <f t="shared" si="423"/>
        <v>0</v>
      </c>
      <c r="GR424" s="12">
        <f t="shared" si="423"/>
        <v>0</v>
      </c>
      <c r="GS424" s="12">
        <f t="shared" si="423"/>
        <v>0</v>
      </c>
      <c r="GT424" s="12">
        <f t="shared" si="423"/>
        <v>0</v>
      </c>
      <c r="GU424" s="12">
        <f t="shared" si="423"/>
        <v>0</v>
      </c>
      <c r="GV424" s="12">
        <f t="shared" si="423"/>
        <v>0</v>
      </c>
      <c r="GW424" s="12">
        <f t="shared" si="423"/>
        <v>0</v>
      </c>
      <c r="GX424" s="12">
        <f t="shared" si="423"/>
        <v>0</v>
      </c>
    </row>
    <row r="426" spans="1:255" x14ac:dyDescent="0.25">
      <c r="A426" s="2">
        <v>17</v>
      </c>
      <c r="B426" s="2">
        <v>1</v>
      </c>
      <c r="C426" s="2">
        <f>ROW(SmtRes!A780)</f>
        <v>780</v>
      </c>
      <c r="D426" s="2">
        <f>ROW(EtalonRes!A618)</f>
        <v>618</v>
      </c>
      <c r="E426" s="2" t="s">
        <v>629</v>
      </c>
      <c r="F426" s="2" t="s">
        <v>608</v>
      </c>
      <c r="G426" s="2" t="s">
        <v>609</v>
      </c>
      <c r="H426" s="2" t="s">
        <v>342</v>
      </c>
      <c r="I426" s="2">
        <f>ROUND(1+1,9)</f>
        <v>2</v>
      </c>
      <c r="J426" s="2">
        <v>0</v>
      </c>
      <c r="K426" s="2">
        <f>ROUND(1+1,9)</f>
        <v>2</v>
      </c>
      <c r="L426" s="2"/>
      <c r="M426" s="2"/>
      <c r="N426" s="2"/>
      <c r="O426" s="2">
        <f t="shared" ref="O426:O461" si="424">ROUND(CP426,2)</f>
        <v>67.349999999999994</v>
      </c>
      <c r="P426" s="2">
        <f t="shared" ref="P426:P455" si="425">ROUND((ROUND((AC426*AW426*I426),2)*BC426),2)</f>
        <v>24.58</v>
      </c>
      <c r="Q426" s="2">
        <f>(ROUND((ROUND(((((ET426*1.25)*1.2))*AV426*I426),2)*BB426),2)+ROUND((ROUND(((AE426-(((EU426*1.25)*1.2)))*AV426*I426),2)*BS426),2))</f>
        <v>8.58</v>
      </c>
      <c r="R426" s="2">
        <f>(ROUND((ROUND(((((EU426*1.25)*1.2))*AV426*I426),2)*BS426),2)+ROUND((ROUND(((AE426-(((EU426*1.25)*1.2)))*AV426*I426),2)*BS426),2))</f>
        <v>0.42</v>
      </c>
      <c r="S426" s="2">
        <f t="shared" ref="S426:S461" si="426">ROUND((ROUND((AF426*AV426*I426),2)*BA426),2)</f>
        <v>34.19</v>
      </c>
      <c r="T426" s="2">
        <f t="shared" ref="T426:T461" si="427">ROUND(CU426*I426,2)</f>
        <v>0</v>
      </c>
      <c r="U426" s="2">
        <f t="shared" ref="U426:U461" si="428">CV426*I426</f>
        <v>2.7387755999999994</v>
      </c>
      <c r="V426" s="2">
        <f t="shared" ref="V426:V461" si="429">CW426*I426</f>
        <v>0</v>
      </c>
      <c r="W426" s="2">
        <f t="shared" ref="W426:W461" si="430">ROUND(CX426*I426,2)</f>
        <v>0</v>
      </c>
      <c r="X426" s="2">
        <f>(ROUND((((S426+ROUND((ROUND(((((EU426*1.25)*1.2))*AV426*I426),2)*BS426),2))*AT426)/100),2)+ROUND(((ROUND((ROUND(((AE426-(((EU426*1.25)*1.2)))*AV426*I426),2)*BS426),2)*AT426)/100),2))</f>
        <v>37.72</v>
      </c>
      <c r="Y426" s="2">
        <f>(ROUND((((S426+ROUND((ROUND(((((EU426*1.25)*1.2))*AV426*I426),2)*BS426),2))*AU426)/100),2)+ROUND(((ROUND((ROUND(((AE426-(((EU426*1.25)*1.2)))*AV426*I426),2)*BS426),2)*AU426)/100),2))</f>
        <v>21.11</v>
      </c>
      <c r="Z426" s="2"/>
      <c r="AA426" s="2">
        <v>86551701</v>
      </c>
      <c r="AB426" s="2">
        <f t="shared" ref="AB426:AB461" si="431">ROUND((AC426+AD426+AF426),6)</f>
        <v>32.331800000000001</v>
      </c>
      <c r="AC426" s="2">
        <f>ROUND((((ES426*1)*1)),6)</f>
        <v>12.29</v>
      </c>
      <c r="AD426" s="2">
        <f>ROUND((((((ET426*1.25)*1.2))-(((EU426*1.25)*1.2)))+AE426),6)</f>
        <v>4.0199999999999996</v>
      </c>
      <c r="AE426" s="2">
        <f>ROUND((((EU426*1.25)*1.2)),6)</f>
        <v>0.19500000000000001</v>
      </c>
      <c r="AF426" s="2">
        <f>ROUND((((EV426*1.15)*1.2)),6)</f>
        <v>16.021799999999999</v>
      </c>
      <c r="AG426" s="2">
        <f t="shared" ref="AG426:AG461" si="432">ROUND((AP426),6)</f>
        <v>0</v>
      </c>
      <c r="AH426" s="2">
        <f>(((EW426*1.15)*1.2))</f>
        <v>1.2833999999999999</v>
      </c>
      <c r="AI426" s="2">
        <f>(((EX426*1.25)*1.2))</f>
        <v>0</v>
      </c>
      <c r="AJ426" s="2">
        <f t="shared" ref="AJ426:AJ461" si="433">(AS426)</f>
        <v>0</v>
      </c>
      <c r="AK426" s="2">
        <v>26.58</v>
      </c>
      <c r="AL426" s="2">
        <v>12.29</v>
      </c>
      <c r="AM426" s="2">
        <v>2.68</v>
      </c>
      <c r="AN426" s="2">
        <v>0.13</v>
      </c>
      <c r="AO426" s="2">
        <v>11.61</v>
      </c>
      <c r="AP426" s="2">
        <v>0</v>
      </c>
      <c r="AQ426" s="2">
        <v>0.93</v>
      </c>
      <c r="AR426" s="2">
        <v>0</v>
      </c>
      <c r="AS426" s="2">
        <v>0</v>
      </c>
      <c r="AT426" s="2">
        <v>109</v>
      </c>
      <c r="AU426" s="2">
        <v>61</v>
      </c>
      <c r="AV426" s="2">
        <v>1.0669999999999999</v>
      </c>
      <c r="AW426" s="2">
        <v>1</v>
      </c>
      <c r="AX426" s="2"/>
      <c r="AY426" s="2"/>
      <c r="AZ426" s="2">
        <v>1</v>
      </c>
      <c r="BA426" s="2">
        <v>1</v>
      </c>
      <c r="BB426" s="2">
        <v>1</v>
      </c>
      <c r="BC426" s="2">
        <v>1</v>
      </c>
      <c r="BD426" s="2" t="s">
        <v>3</v>
      </c>
      <c r="BE426" s="2" t="s">
        <v>3</v>
      </c>
      <c r="BF426" s="2" t="s">
        <v>3</v>
      </c>
      <c r="BG426" s="2" t="s">
        <v>3</v>
      </c>
      <c r="BH426" s="2">
        <v>0</v>
      </c>
      <c r="BI426" s="2">
        <v>1</v>
      </c>
      <c r="BJ426" s="2" t="s">
        <v>610</v>
      </c>
      <c r="BK426" s="2"/>
      <c r="BL426" s="2"/>
      <c r="BM426" s="2">
        <v>21</v>
      </c>
      <c r="BN426" s="2">
        <v>0</v>
      </c>
      <c r="BO426" s="2" t="s">
        <v>608</v>
      </c>
      <c r="BP426" s="2">
        <v>1</v>
      </c>
      <c r="BQ426" s="2">
        <v>30</v>
      </c>
      <c r="BR426" s="2">
        <v>0</v>
      </c>
      <c r="BS426" s="2">
        <v>1</v>
      </c>
      <c r="BT426" s="2">
        <v>1</v>
      </c>
      <c r="BU426" s="2">
        <v>1</v>
      </c>
      <c r="BV426" s="2">
        <v>1</v>
      </c>
      <c r="BW426" s="2">
        <v>1</v>
      </c>
      <c r="BX426" s="2">
        <v>1</v>
      </c>
      <c r="BY426" s="2" t="s">
        <v>3</v>
      </c>
      <c r="BZ426" s="2">
        <v>109</v>
      </c>
      <c r="CA426" s="2">
        <v>61</v>
      </c>
      <c r="CB426" s="2" t="s">
        <v>3</v>
      </c>
      <c r="CC426" s="2"/>
      <c r="CD426" s="2"/>
      <c r="CE426" s="2">
        <v>1566</v>
      </c>
      <c r="CF426" s="2">
        <v>0</v>
      </c>
      <c r="CG426" s="2">
        <v>0</v>
      </c>
      <c r="CH426" s="2"/>
      <c r="CI426" s="2"/>
      <c r="CJ426" s="2"/>
      <c r="CK426" s="2"/>
      <c r="CL426" s="2"/>
      <c r="CM426" s="2">
        <v>0</v>
      </c>
      <c r="CN426" s="2" t="s">
        <v>965</v>
      </c>
      <c r="CO426" s="2">
        <v>0</v>
      </c>
      <c r="CP426" s="2">
        <f t="shared" ref="CP426:CP461" si="434">(P426+Q426+S426)</f>
        <v>67.349999999999994</v>
      </c>
      <c r="CQ426" s="2">
        <f t="shared" ref="CQ426:CQ455" si="435">ROUND((ROUND((AC426*AW426*1),2)*BC426),2)</f>
        <v>12.29</v>
      </c>
      <c r="CR426" s="2">
        <f>(ROUND((ROUND(((((ET426*1.25)*1.2))*AV426*1),2)*BB426),2)+ROUND((ROUND(((AE426-(((EU426*1.25)*1.2)))*AV426*1),2)*BS426),2))</f>
        <v>4.29</v>
      </c>
      <c r="CS426" s="2">
        <f>(ROUND((ROUND(((((EU426*1.25)*1.2))*AV426*1),2)*BS426),2)+ROUND((ROUND(((AE426-(((EU426*1.25)*1.2)))*AV426*1),2)*BS426),2))</f>
        <v>0.21</v>
      </c>
      <c r="CT426" s="2">
        <f t="shared" ref="CT426:CT461" si="436">ROUND((ROUND((AF426*AV426*1),2)*BA426),2)</f>
        <v>17.100000000000001</v>
      </c>
      <c r="CU426" s="2">
        <f t="shared" ref="CU426:CU461" si="437">AG426</f>
        <v>0</v>
      </c>
      <c r="CV426" s="2">
        <f t="shared" ref="CV426:CV461" si="438">(AH426*AV426)</f>
        <v>1.3693877999999997</v>
      </c>
      <c r="CW426" s="2">
        <f t="shared" ref="CW426:CW461" si="439">AI426</f>
        <v>0</v>
      </c>
      <c r="CX426" s="2">
        <f t="shared" ref="CX426:CX461" si="440">AJ426</f>
        <v>0</v>
      </c>
      <c r="CY426" s="2">
        <f>(ROUND((((S426+ROUND((ROUND(((((EU426*1.25)*1.2))*AV426*1),2)*BS426),2))*AT426)/100),2)+ROUND(((ROUND((ROUND(((AE426-(((EU426*1.25)*1.2)))*AV426*1),2)*BS426),2)*AT426)/100),2))</f>
        <v>37.5</v>
      </c>
      <c r="CZ426" s="2">
        <f>(ROUND((((S426+ROUND((ROUND(((((EU426*1.25)*1.2))*AV426*1),2)*BS426),2))*AU426)/100),2)+ROUND(((ROUND((ROUND(((AE426-(((EU426*1.25)*1.2)))*AV426*1),2)*BS426),2)*AU426)/100),2))</f>
        <v>20.98</v>
      </c>
      <c r="DA426" s="2"/>
      <c r="DB426" s="2">
        <v>147</v>
      </c>
      <c r="DC426" s="2" t="s">
        <v>3</v>
      </c>
      <c r="DD426" s="2" t="s">
        <v>360</v>
      </c>
      <c r="DE426" s="2" t="s">
        <v>361</v>
      </c>
      <c r="DF426" s="2" t="s">
        <v>361</v>
      </c>
      <c r="DG426" s="2" t="s">
        <v>362</v>
      </c>
      <c r="DH426" s="2" t="s">
        <v>3</v>
      </c>
      <c r="DI426" s="2" t="s">
        <v>362</v>
      </c>
      <c r="DJ426" s="2" t="s">
        <v>361</v>
      </c>
      <c r="DK426" s="2" t="s">
        <v>3</v>
      </c>
      <c r="DL426" s="2" t="s">
        <v>3</v>
      </c>
      <c r="DM426" s="2" t="s">
        <v>3</v>
      </c>
      <c r="DN426" s="2">
        <v>0</v>
      </c>
      <c r="DO426" s="2">
        <v>0</v>
      </c>
      <c r="DP426" s="2">
        <v>1</v>
      </c>
      <c r="DQ426" s="2">
        <v>1</v>
      </c>
      <c r="DR426" s="2"/>
      <c r="DS426" s="2"/>
      <c r="DT426" s="2"/>
      <c r="DU426" s="2">
        <v>1013</v>
      </c>
      <c r="DV426" s="2" t="s">
        <v>342</v>
      </c>
      <c r="DW426" s="2" t="s">
        <v>342</v>
      </c>
      <c r="DX426" s="2">
        <v>1</v>
      </c>
      <c r="DY426" s="2"/>
      <c r="DZ426" s="2" t="s">
        <v>3</v>
      </c>
      <c r="EA426" s="2" t="s">
        <v>3</v>
      </c>
      <c r="EB426" s="2" t="s">
        <v>3</v>
      </c>
      <c r="EC426" s="2" t="s">
        <v>3</v>
      </c>
      <c r="ED426" s="2"/>
      <c r="EE426" s="2">
        <v>85635393</v>
      </c>
      <c r="EF426" s="2">
        <v>30</v>
      </c>
      <c r="EG426" s="2" t="s">
        <v>28</v>
      </c>
      <c r="EH426" s="2">
        <v>0</v>
      </c>
      <c r="EI426" s="2" t="s">
        <v>3</v>
      </c>
      <c r="EJ426" s="2">
        <v>1</v>
      </c>
      <c r="EK426" s="2">
        <v>21</v>
      </c>
      <c r="EL426" s="2" t="s">
        <v>437</v>
      </c>
      <c r="EM426" s="2" t="s">
        <v>438</v>
      </c>
      <c r="EN426" s="2"/>
      <c r="EO426" s="2" t="s">
        <v>363</v>
      </c>
      <c r="EP426" s="2"/>
      <c r="EQ426" s="2">
        <v>131072</v>
      </c>
      <c r="ER426" s="2">
        <v>26.58</v>
      </c>
      <c r="ES426" s="2">
        <v>12.29</v>
      </c>
      <c r="ET426" s="2">
        <v>2.68</v>
      </c>
      <c r="EU426" s="2">
        <v>0.13</v>
      </c>
      <c r="EV426" s="2">
        <v>11.61</v>
      </c>
      <c r="EW426" s="2">
        <v>0.93</v>
      </c>
      <c r="EX426" s="2">
        <v>0</v>
      </c>
      <c r="EY426" s="2">
        <v>0</v>
      </c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>
        <v>0</v>
      </c>
      <c r="FR426" s="2">
        <v>0</v>
      </c>
      <c r="FS426" s="2">
        <v>0</v>
      </c>
      <c r="FT426" s="2"/>
      <c r="FU426" s="2"/>
      <c r="FV426" s="2"/>
      <c r="FW426" s="2"/>
      <c r="FX426" s="2">
        <v>109</v>
      </c>
      <c r="FY426" s="2">
        <v>61</v>
      </c>
      <c r="FZ426" s="2"/>
      <c r="GA426" s="2" t="s">
        <v>3</v>
      </c>
      <c r="GB426" s="2"/>
      <c r="GC426" s="2"/>
      <c r="GD426" s="2">
        <v>1</v>
      </c>
      <c r="GE426" s="2"/>
      <c r="GF426" s="2">
        <v>1824361466</v>
      </c>
      <c r="GG426" s="2">
        <v>2</v>
      </c>
      <c r="GH426" s="2">
        <v>1</v>
      </c>
      <c r="GI426" s="2">
        <v>2</v>
      </c>
      <c r="GJ426" s="2">
        <v>0</v>
      </c>
      <c r="GK426" s="2">
        <v>0</v>
      </c>
      <c r="GL426" s="2">
        <f t="shared" ref="GL426:GL461" si="441">ROUND(IF(AND(BH426=3,BI426=3,FS426&lt;&gt;0),P426,0),2)</f>
        <v>0</v>
      </c>
      <c r="GM426" s="2">
        <f t="shared" ref="GM426:GM461" si="442">ROUND(O426+X426+Y426,2)+GX426</f>
        <v>126.18</v>
      </c>
      <c r="GN426" s="2">
        <f t="shared" ref="GN426:GN461" si="443">IF(OR(BI426=0,BI426=1),GM426-GX426,0)</f>
        <v>126.18</v>
      </c>
      <c r="GO426" s="2">
        <f t="shared" ref="GO426:GO461" si="444">IF(BI426=2,GM426-GX426,0)</f>
        <v>0</v>
      </c>
      <c r="GP426" s="2">
        <f t="shared" ref="GP426:GP461" si="445">IF(BI426=4,GM426-GX426,0)</f>
        <v>0</v>
      </c>
      <c r="GQ426" s="2"/>
      <c r="GR426" s="2">
        <v>0</v>
      </c>
      <c r="GS426" s="2">
        <v>3</v>
      </c>
      <c r="GT426" s="2">
        <v>0</v>
      </c>
      <c r="GU426" s="2" t="s">
        <v>3</v>
      </c>
      <c r="GV426" s="2">
        <f t="shared" ref="GV426:GV461" si="446">ROUND((GT426),6)</f>
        <v>0</v>
      </c>
      <c r="GW426" s="2">
        <v>1</v>
      </c>
      <c r="GX426" s="2">
        <f t="shared" ref="GX426:GX461" si="447">ROUND(HC426*I426,2)</f>
        <v>0</v>
      </c>
      <c r="GY426" s="2"/>
      <c r="GZ426" s="2"/>
      <c r="HA426" s="2">
        <v>0</v>
      </c>
      <c r="HB426" s="2">
        <v>0</v>
      </c>
      <c r="HC426" s="2">
        <f t="shared" ref="HC426:HC461" si="448">GV426*GW426</f>
        <v>0</v>
      </c>
      <c r="HD426" s="2"/>
      <c r="HE426" s="2" t="s">
        <v>3</v>
      </c>
      <c r="HF426" s="2" t="s">
        <v>3</v>
      </c>
      <c r="HG426" s="2"/>
      <c r="HH426" s="2"/>
      <c r="HI426" s="2"/>
      <c r="HJ426" s="2"/>
      <c r="HK426" s="2"/>
      <c r="HL426" s="2"/>
      <c r="HM426" s="2" t="s">
        <v>3</v>
      </c>
      <c r="HN426" s="2" t="s">
        <v>3</v>
      </c>
      <c r="HO426" s="2" t="s">
        <v>3</v>
      </c>
      <c r="HP426" s="2" t="s">
        <v>3</v>
      </c>
      <c r="HQ426" s="2" t="s">
        <v>3</v>
      </c>
      <c r="HR426" s="2"/>
      <c r="HS426" s="2">
        <v>0</v>
      </c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>
        <v>0</v>
      </c>
      <c r="IL426" s="2"/>
      <c r="IM426" s="2"/>
      <c r="IN426" s="2"/>
      <c r="IO426" s="2"/>
      <c r="IP426" s="2"/>
      <c r="IQ426" s="2"/>
      <c r="IR426" s="2"/>
      <c r="IS426" s="2"/>
      <c r="IT426" s="2"/>
      <c r="IU426" s="2"/>
    </row>
    <row r="427" spans="1:255" x14ac:dyDescent="0.25">
      <c r="A427" s="3">
        <v>17</v>
      </c>
      <c r="B427" s="3">
        <v>1</v>
      </c>
      <c r="C427" s="3">
        <f>ROW(SmtRes!A788)</f>
        <v>788</v>
      </c>
      <c r="D427" s="3">
        <f>ROW(EtalonRes!A626)</f>
        <v>626</v>
      </c>
      <c r="E427" s="3" t="s">
        <v>629</v>
      </c>
      <c r="F427" s="3" t="s">
        <v>608</v>
      </c>
      <c r="G427" s="3" t="s">
        <v>609</v>
      </c>
      <c r="H427" s="3" t="s">
        <v>342</v>
      </c>
      <c r="I427" s="3">
        <f>ROUND(1+1,9)</f>
        <v>2</v>
      </c>
      <c r="J427" s="3">
        <v>0</v>
      </c>
      <c r="K427" s="3">
        <f>ROUND(1+1,9)</f>
        <v>2</v>
      </c>
      <c r="O427" s="3">
        <f t="shared" si="424"/>
        <v>2260.15</v>
      </c>
      <c r="P427" s="3">
        <f t="shared" si="425"/>
        <v>208.44</v>
      </c>
      <c r="Q427" s="3">
        <f>(ROUND((ROUND(((((ET427*1.25)*1.2))*AV427*I427),2)*BB427),2)+ROUND((ROUND(((AE427-(((EU427*1.25)*1.2)))*AV427*I427),2)*BS427),2))</f>
        <v>125.1</v>
      </c>
      <c r="R427" s="3">
        <f>(ROUND((ROUND(((((EU427*1.25)*1.2))*AV427*I427),2)*BS427),2)+ROUND((ROUND(((AE427-(((EU427*1.25)*1.2)))*AV427*I427),2)*BS427),2))</f>
        <v>23.67</v>
      </c>
      <c r="S427" s="3">
        <f t="shared" si="426"/>
        <v>1926.61</v>
      </c>
      <c r="T427" s="3">
        <f t="shared" si="427"/>
        <v>0</v>
      </c>
      <c r="U427" s="3">
        <f t="shared" si="428"/>
        <v>2.7387755999999994</v>
      </c>
      <c r="V427" s="3">
        <f t="shared" si="429"/>
        <v>0</v>
      </c>
      <c r="W427" s="3">
        <f t="shared" si="430"/>
        <v>0</v>
      </c>
      <c r="X427" s="3">
        <f>(ROUND((((S427+ROUND((ROUND(((((EU427*1.25)*1.2))*AV427*I427),2)*BS427),2))*AT427)/100),2)+ROUND(((ROUND((ROUND(((AE427-(((EU427*1.25)*1.2)))*AV427*I427),2)*BS427),2)*AT427)/100),2))</f>
        <v>2125.81</v>
      </c>
      <c r="Y427" s="3">
        <f>(ROUND((((S427+ROUND((ROUND(((((EU427*1.25)*1.2))*AV427*I427),2)*BS427),2))*AU427)/100),2)+ROUND(((ROUND((ROUND(((AE427-(((EU427*1.25)*1.2)))*AV427*I427),2)*BS427),2)*AU427)/100),2))</f>
        <v>1189.67</v>
      </c>
      <c r="AA427" s="3">
        <v>86551703</v>
      </c>
      <c r="AB427" s="3">
        <f t="shared" si="431"/>
        <v>32.331800000000001</v>
      </c>
      <c r="AC427" s="3">
        <f>ROUND((((ES427*1)*1)),6)</f>
        <v>12.29</v>
      </c>
      <c r="AD427" s="3">
        <f>ROUND((((((ET427*1.25)*1.2))-(((EU427*1.25)*1.2)))+AE427),6)</f>
        <v>4.0199999999999996</v>
      </c>
      <c r="AE427" s="3">
        <f>ROUND((((EU427*1.25)*1.2)),6)</f>
        <v>0.19500000000000001</v>
      </c>
      <c r="AF427" s="3">
        <f>ROUND((((EV427*1.15)*1.2)),6)</f>
        <v>16.021799999999999</v>
      </c>
      <c r="AG427" s="3">
        <f t="shared" si="432"/>
        <v>0</v>
      </c>
      <c r="AH427" s="3">
        <f>(((EW427*1.15)*1.2))</f>
        <v>1.2833999999999999</v>
      </c>
      <c r="AI427" s="3">
        <f>(((EX427*1.25)*1.2))</f>
        <v>0</v>
      </c>
      <c r="AJ427" s="3">
        <f t="shared" si="433"/>
        <v>0</v>
      </c>
      <c r="AK427" s="3">
        <v>26.58</v>
      </c>
      <c r="AL427" s="3">
        <v>12.29</v>
      </c>
      <c r="AM427" s="3">
        <v>2.68</v>
      </c>
      <c r="AN427" s="3">
        <v>0.13</v>
      </c>
      <c r="AO427" s="3">
        <v>11.61</v>
      </c>
      <c r="AP427" s="3">
        <v>0</v>
      </c>
      <c r="AQ427" s="3">
        <v>0.93</v>
      </c>
      <c r="AR427" s="3">
        <v>0</v>
      </c>
      <c r="AS427" s="3">
        <v>0</v>
      </c>
      <c r="AT427" s="3">
        <v>109</v>
      </c>
      <c r="AU427" s="3">
        <v>61</v>
      </c>
      <c r="AV427" s="3">
        <v>1.0669999999999999</v>
      </c>
      <c r="AW427" s="3">
        <v>1</v>
      </c>
      <c r="AZ427" s="3">
        <v>1</v>
      </c>
      <c r="BA427" s="3">
        <v>56.35</v>
      </c>
      <c r="BB427" s="3">
        <v>14.58</v>
      </c>
      <c r="BC427" s="3">
        <v>8.48</v>
      </c>
      <c r="BD427" s="3" t="s">
        <v>3</v>
      </c>
      <c r="BE427" s="3" t="s">
        <v>3</v>
      </c>
      <c r="BF427" s="3" t="s">
        <v>3</v>
      </c>
      <c r="BG427" s="3" t="s">
        <v>3</v>
      </c>
      <c r="BH427" s="3">
        <v>0</v>
      </c>
      <c r="BI427" s="3">
        <v>1</v>
      </c>
      <c r="BJ427" s="3" t="s">
        <v>610</v>
      </c>
      <c r="BM427" s="3">
        <v>21</v>
      </c>
      <c r="BN427" s="3">
        <v>0</v>
      </c>
      <c r="BO427" s="3" t="s">
        <v>608</v>
      </c>
      <c r="BP427" s="3">
        <v>1</v>
      </c>
      <c r="BQ427" s="3">
        <v>30</v>
      </c>
      <c r="BR427" s="3">
        <v>0</v>
      </c>
      <c r="BS427" s="3">
        <v>56.35</v>
      </c>
      <c r="BT427" s="3">
        <v>1</v>
      </c>
      <c r="BU427" s="3">
        <v>1</v>
      </c>
      <c r="BV427" s="3">
        <v>1</v>
      </c>
      <c r="BW427" s="3">
        <v>1</v>
      </c>
      <c r="BX427" s="3">
        <v>1</v>
      </c>
      <c r="BY427" s="3" t="s">
        <v>3</v>
      </c>
      <c r="BZ427" s="3">
        <v>109</v>
      </c>
      <c r="CA427" s="3">
        <v>61</v>
      </c>
      <c r="CB427" s="3" t="s">
        <v>3</v>
      </c>
      <c r="CE427" s="3">
        <v>1566</v>
      </c>
      <c r="CF427" s="3">
        <v>0</v>
      </c>
      <c r="CG427" s="3">
        <v>0</v>
      </c>
      <c r="CM427" s="3">
        <v>0</v>
      </c>
      <c r="CN427" s="3" t="s">
        <v>965</v>
      </c>
      <c r="CO427" s="3">
        <v>0</v>
      </c>
      <c r="CP427" s="3">
        <f t="shared" si="434"/>
        <v>2260.1499999999996</v>
      </c>
      <c r="CQ427" s="3">
        <f t="shared" si="435"/>
        <v>104.22</v>
      </c>
      <c r="CR427" s="3">
        <f>(ROUND((ROUND(((((ET427*1.25)*1.2))*AV427*1),2)*BB427),2)+ROUND((ROUND(((AE427-(((EU427*1.25)*1.2)))*AV427*1),2)*BS427),2))</f>
        <v>62.55</v>
      </c>
      <c r="CS427" s="3">
        <f>(ROUND((ROUND(((((EU427*1.25)*1.2))*AV427*1),2)*BS427),2)+ROUND((ROUND(((AE427-(((EU427*1.25)*1.2)))*AV427*1),2)*BS427),2))</f>
        <v>11.83</v>
      </c>
      <c r="CT427" s="3">
        <f t="shared" si="436"/>
        <v>963.59</v>
      </c>
      <c r="CU427" s="3">
        <f t="shared" si="437"/>
        <v>0</v>
      </c>
      <c r="CV427" s="3">
        <f t="shared" si="438"/>
        <v>1.3693877999999997</v>
      </c>
      <c r="CW427" s="3">
        <f t="shared" si="439"/>
        <v>0</v>
      </c>
      <c r="CX427" s="3">
        <f t="shared" si="440"/>
        <v>0</v>
      </c>
      <c r="CY427" s="3">
        <f>(ROUND((((S427+ROUND((ROUND(((((EU427*1.25)*1.2))*AV427*1),2)*BS427),2))*AT427)/100),2)+ROUND(((ROUND((ROUND(((AE427-(((EU427*1.25)*1.2)))*AV427*1),2)*BS427),2)*AT427)/100),2))</f>
        <v>2112.9</v>
      </c>
      <c r="CZ427" s="3">
        <f>(ROUND((((S427+ROUND((ROUND(((((EU427*1.25)*1.2))*AV427*1),2)*BS427),2))*AU427)/100),2)+ROUND(((ROUND((ROUND(((AE427-(((EU427*1.25)*1.2)))*AV427*1),2)*BS427),2)*AU427)/100),2))</f>
        <v>1182.45</v>
      </c>
      <c r="DB427" s="3">
        <v>149</v>
      </c>
      <c r="DC427" s="3" t="s">
        <v>3</v>
      </c>
      <c r="DD427" s="3" t="s">
        <v>360</v>
      </c>
      <c r="DE427" s="3" t="s">
        <v>361</v>
      </c>
      <c r="DF427" s="3" t="s">
        <v>361</v>
      </c>
      <c r="DG427" s="3" t="s">
        <v>362</v>
      </c>
      <c r="DH427" s="3" t="s">
        <v>3</v>
      </c>
      <c r="DI427" s="3" t="s">
        <v>362</v>
      </c>
      <c r="DJ427" s="3" t="s">
        <v>361</v>
      </c>
      <c r="DK427" s="3" t="s">
        <v>3</v>
      </c>
      <c r="DL427" s="3" t="s">
        <v>3</v>
      </c>
      <c r="DM427" s="3" t="s">
        <v>3</v>
      </c>
      <c r="DN427" s="3">
        <v>0</v>
      </c>
      <c r="DO427" s="3">
        <v>0</v>
      </c>
      <c r="DP427" s="3">
        <v>1</v>
      </c>
      <c r="DQ427" s="3">
        <v>1</v>
      </c>
      <c r="DU427" s="3">
        <v>1013</v>
      </c>
      <c r="DV427" s="3" t="s">
        <v>342</v>
      </c>
      <c r="DW427" s="3" t="s">
        <v>342</v>
      </c>
      <c r="DX427" s="3">
        <v>1</v>
      </c>
      <c r="DZ427" s="3" t="s">
        <v>3</v>
      </c>
      <c r="EA427" s="3" t="s">
        <v>3</v>
      </c>
      <c r="EB427" s="3" t="s">
        <v>3</v>
      </c>
      <c r="EC427" s="3" t="s">
        <v>3</v>
      </c>
      <c r="EE427" s="3">
        <v>85635393</v>
      </c>
      <c r="EF427" s="3">
        <v>30</v>
      </c>
      <c r="EG427" s="3" t="s">
        <v>28</v>
      </c>
      <c r="EH427" s="3">
        <v>0</v>
      </c>
      <c r="EI427" s="3" t="s">
        <v>3</v>
      </c>
      <c r="EJ427" s="3">
        <v>1</v>
      </c>
      <c r="EK427" s="3">
        <v>21</v>
      </c>
      <c r="EL427" s="3" t="s">
        <v>437</v>
      </c>
      <c r="EM427" s="3" t="s">
        <v>438</v>
      </c>
      <c r="EO427" s="3" t="s">
        <v>363</v>
      </c>
      <c r="EQ427" s="3">
        <v>131072</v>
      </c>
      <c r="ER427" s="3">
        <v>26.58</v>
      </c>
      <c r="ES427" s="3">
        <v>12.29</v>
      </c>
      <c r="ET427" s="3">
        <v>2.68</v>
      </c>
      <c r="EU427" s="3">
        <v>0.13</v>
      </c>
      <c r="EV427" s="3">
        <v>11.61</v>
      </c>
      <c r="EW427" s="3">
        <v>0.93</v>
      </c>
      <c r="EX427" s="3">
        <v>0</v>
      </c>
      <c r="EY427" s="3">
        <v>0</v>
      </c>
      <c r="FQ427" s="3">
        <v>0</v>
      </c>
      <c r="FR427" s="3">
        <v>0</v>
      </c>
      <c r="FS427" s="3">
        <v>0</v>
      </c>
      <c r="FX427" s="3">
        <v>109</v>
      </c>
      <c r="FY427" s="3">
        <v>61</v>
      </c>
      <c r="GA427" s="3" t="s">
        <v>3</v>
      </c>
      <c r="GD427" s="3">
        <v>1</v>
      </c>
      <c r="GF427" s="3">
        <v>1824361466</v>
      </c>
      <c r="GG427" s="3">
        <v>2</v>
      </c>
      <c r="GH427" s="3">
        <v>1</v>
      </c>
      <c r="GI427" s="3">
        <v>2</v>
      </c>
      <c r="GJ427" s="3">
        <v>0</v>
      </c>
      <c r="GK427" s="3">
        <v>0</v>
      </c>
      <c r="GL427" s="3">
        <f t="shared" si="441"/>
        <v>0</v>
      </c>
      <c r="GM427" s="3">
        <f t="shared" si="442"/>
        <v>5575.63</v>
      </c>
      <c r="GN427" s="3">
        <f t="shared" si="443"/>
        <v>5575.63</v>
      </c>
      <c r="GO427" s="3">
        <f t="shared" si="444"/>
        <v>0</v>
      </c>
      <c r="GP427" s="3">
        <f t="shared" si="445"/>
        <v>0</v>
      </c>
      <c r="GR427" s="3">
        <v>0</v>
      </c>
      <c r="GS427" s="3">
        <v>3</v>
      </c>
      <c r="GT427" s="3">
        <v>0</v>
      </c>
      <c r="GU427" s="3" t="s">
        <v>3</v>
      </c>
      <c r="GV427" s="3">
        <f t="shared" si="446"/>
        <v>0</v>
      </c>
      <c r="GW427" s="3">
        <v>1</v>
      </c>
      <c r="GX427" s="3">
        <f t="shared" si="447"/>
        <v>0</v>
      </c>
      <c r="HA427" s="3">
        <v>0</v>
      </c>
      <c r="HB427" s="3">
        <v>0</v>
      </c>
      <c r="HC427" s="3">
        <f t="shared" si="448"/>
        <v>0</v>
      </c>
      <c r="HE427" s="3" t="s">
        <v>3</v>
      </c>
      <c r="HF427" s="3" t="s">
        <v>3</v>
      </c>
      <c r="HM427" s="3" t="s">
        <v>3</v>
      </c>
      <c r="HN427" s="3" t="s">
        <v>3</v>
      </c>
      <c r="HO427" s="3" t="s">
        <v>3</v>
      </c>
      <c r="HP427" s="3" t="s">
        <v>3</v>
      </c>
      <c r="HQ427" s="3" t="s">
        <v>3</v>
      </c>
      <c r="HS427" s="3">
        <v>0</v>
      </c>
      <c r="IK427" s="3">
        <v>0</v>
      </c>
    </row>
    <row r="428" spans="1:255" x14ac:dyDescent="0.25">
      <c r="A428" s="2">
        <v>18</v>
      </c>
      <c r="B428" s="2">
        <v>1</v>
      </c>
      <c r="C428" s="2">
        <v>778</v>
      </c>
      <c r="D428" s="2"/>
      <c r="E428" s="2" t="s">
        <v>630</v>
      </c>
      <c r="F428" s="2" t="s">
        <v>631</v>
      </c>
      <c r="G428" s="2" t="s">
        <v>632</v>
      </c>
      <c r="H428" s="2" t="s">
        <v>35</v>
      </c>
      <c r="I428" s="2">
        <f>I426*J428</f>
        <v>1</v>
      </c>
      <c r="J428" s="2">
        <v>0.5</v>
      </c>
      <c r="K428" s="2">
        <v>0.5</v>
      </c>
      <c r="L428" s="2"/>
      <c r="M428" s="2"/>
      <c r="N428" s="2"/>
      <c r="O428" s="2">
        <f t="shared" si="424"/>
        <v>1199.5999999999999</v>
      </c>
      <c r="P428" s="2">
        <f t="shared" si="425"/>
        <v>1199.5999999999999</v>
      </c>
      <c r="Q428" s="2">
        <f>(ROUND((ROUND(((ET428)*AV428*I428),2)*BB428),2)+ROUND((ROUND(((AE428-(EU428))*AV428*I428),2)*BS428),2))</f>
        <v>0</v>
      </c>
      <c r="R428" s="2">
        <f>(ROUND((ROUND(((EU428)*AV428*I428),2)*BS428),2)+ROUND((ROUND(((AE428-(EU428))*AV428*I428),2)*BS428),2))</f>
        <v>0</v>
      </c>
      <c r="S428" s="2">
        <f t="shared" si="426"/>
        <v>0</v>
      </c>
      <c r="T428" s="2">
        <f t="shared" si="427"/>
        <v>0</v>
      </c>
      <c r="U428" s="2">
        <f t="shared" si="428"/>
        <v>0</v>
      </c>
      <c r="V428" s="2">
        <f t="shared" si="429"/>
        <v>0</v>
      </c>
      <c r="W428" s="2">
        <f t="shared" si="430"/>
        <v>0</v>
      </c>
      <c r="X428" s="2">
        <f>(ROUND((((S428+ROUND((ROUND(((EU428)*AV428*I428),2)*BS428),2))*AT428)/100),2)+ROUND(((ROUND((ROUND(((AE428-(EU428))*AV428*I428),2)*BS428),2)*AT428)/100),2))</f>
        <v>0</v>
      </c>
      <c r="Y428" s="2">
        <f>(ROUND((((S428+ROUND((ROUND(((EU428)*AV428*I428),2)*BS428),2))*AU428)/100),2)+ROUND(((ROUND((ROUND(((AE428-(EU428))*AV428*I428),2)*BS428),2)*AU428)/100),2))</f>
        <v>0</v>
      </c>
      <c r="Z428" s="2"/>
      <c r="AA428" s="2">
        <v>86551701</v>
      </c>
      <c r="AB428" s="2">
        <f t="shared" si="431"/>
        <v>1199.5999999999999</v>
      </c>
      <c r="AC428" s="2">
        <f>ROUND((ES428),6)</f>
        <v>1199.5999999999999</v>
      </c>
      <c r="AD428" s="2">
        <f>ROUND((((ET428)-(EU428))+AE428),6)</f>
        <v>0</v>
      </c>
      <c r="AE428" s="2">
        <f t="shared" ref="AE428:AF431" si="449">ROUND((EU428),6)</f>
        <v>0</v>
      </c>
      <c r="AF428" s="2">
        <f t="shared" si="449"/>
        <v>0</v>
      </c>
      <c r="AG428" s="2">
        <f t="shared" si="432"/>
        <v>0</v>
      </c>
      <c r="AH428" s="2">
        <f t="shared" ref="AH428:AI431" si="450">(EW428)</f>
        <v>0</v>
      </c>
      <c r="AI428" s="2">
        <f t="shared" si="450"/>
        <v>0</v>
      </c>
      <c r="AJ428" s="2">
        <f t="shared" si="433"/>
        <v>0</v>
      </c>
      <c r="AK428" s="2">
        <v>1199.5999999999999</v>
      </c>
      <c r="AL428" s="2">
        <v>1199.5999999999999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109</v>
      </c>
      <c r="AU428" s="2">
        <v>61</v>
      </c>
      <c r="AV428" s="2">
        <v>1</v>
      </c>
      <c r="AW428" s="2">
        <v>1</v>
      </c>
      <c r="AX428" s="2"/>
      <c r="AY428" s="2"/>
      <c r="AZ428" s="2">
        <v>1</v>
      </c>
      <c r="BA428" s="2">
        <v>1</v>
      </c>
      <c r="BB428" s="2">
        <v>1</v>
      </c>
      <c r="BC428" s="2">
        <v>1</v>
      </c>
      <c r="BD428" s="2" t="s">
        <v>3</v>
      </c>
      <c r="BE428" s="2" t="s">
        <v>3</v>
      </c>
      <c r="BF428" s="2" t="s">
        <v>3</v>
      </c>
      <c r="BG428" s="2" t="s">
        <v>3</v>
      </c>
      <c r="BH428" s="2">
        <v>3</v>
      </c>
      <c r="BI428" s="2">
        <v>1</v>
      </c>
      <c r="BJ428" s="2" t="s">
        <v>633</v>
      </c>
      <c r="BK428" s="2"/>
      <c r="BL428" s="2"/>
      <c r="BM428" s="2">
        <v>21</v>
      </c>
      <c r="BN428" s="2">
        <v>0</v>
      </c>
      <c r="BO428" s="2" t="s">
        <v>3</v>
      </c>
      <c r="BP428" s="2">
        <v>0</v>
      </c>
      <c r="BQ428" s="2">
        <v>30</v>
      </c>
      <c r="BR428" s="2">
        <v>0</v>
      </c>
      <c r="BS428" s="2">
        <v>1</v>
      </c>
      <c r="BT428" s="2">
        <v>1</v>
      </c>
      <c r="BU428" s="2">
        <v>1</v>
      </c>
      <c r="BV428" s="2">
        <v>1</v>
      </c>
      <c r="BW428" s="2">
        <v>1</v>
      </c>
      <c r="BX428" s="2">
        <v>1</v>
      </c>
      <c r="BY428" s="2" t="s">
        <v>3</v>
      </c>
      <c r="BZ428" s="2">
        <v>109</v>
      </c>
      <c r="CA428" s="2">
        <v>61</v>
      </c>
      <c r="CB428" s="2" t="s">
        <v>3</v>
      </c>
      <c r="CC428" s="2"/>
      <c r="CD428" s="2"/>
      <c r="CE428" s="2">
        <v>1566</v>
      </c>
      <c r="CF428" s="2">
        <v>0</v>
      </c>
      <c r="CG428" s="2">
        <v>0</v>
      </c>
      <c r="CH428" s="2"/>
      <c r="CI428" s="2"/>
      <c r="CJ428" s="2"/>
      <c r="CK428" s="2"/>
      <c r="CL428" s="2"/>
      <c r="CM428" s="2">
        <v>0</v>
      </c>
      <c r="CN428" s="2" t="s">
        <v>966</v>
      </c>
      <c r="CO428" s="2">
        <v>0</v>
      </c>
      <c r="CP428" s="2">
        <f t="shared" si="434"/>
        <v>1199.5999999999999</v>
      </c>
      <c r="CQ428" s="2">
        <f t="shared" si="435"/>
        <v>1199.5999999999999</v>
      </c>
      <c r="CR428" s="2">
        <f>(ROUND((ROUND(((ET428)*AV428*1),2)*BB428),2)+ROUND((ROUND(((AE428-(EU428))*AV428*1),2)*BS428),2))</f>
        <v>0</v>
      </c>
      <c r="CS428" s="2">
        <f>(ROUND((ROUND(((EU428)*AV428*1),2)*BS428),2)+ROUND((ROUND(((AE428-(EU428))*AV428*1),2)*BS428),2))</f>
        <v>0</v>
      </c>
      <c r="CT428" s="2">
        <f t="shared" si="436"/>
        <v>0</v>
      </c>
      <c r="CU428" s="2">
        <f t="shared" si="437"/>
        <v>0</v>
      </c>
      <c r="CV428" s="2">
        <f t="shared" si="438"/>
        <v>0</v>
      </c>
      <c r="CW428" s="2">
        <f t="shared" si="439"/>
        <v>0</v>
      </c>
      <c r="CX428" s="2">
        <f t="shared" si="440"/>
        <v>0</v>
      </c>
      <c r="CY428" s="2">
        <f>(ROUND((((S428+ROUND((ROUND(((EU428)*AV428*1),2)*BS428),2))*AT428)/100),2)+ROUND(((ROUND((ROUND(((AE428-(EU428))*AV428*1),2)*BS428),2)*AT428)/100),2))</f>
        <v>0</v>
      </c>
      <c r="CZ428" s="2">
        <f>(ROUND((((S428+ROUND((ROUND(((EU428)*AV428*1),2)*BS428),2))*AU428)/100),2)+ROUND(((ROUND((ROUND(((AE428-(EU428))*AV428*1),2)*BS428),2)*AU428)/100),2))</f>
        <v>0</v>
      </c>
      <c r="DA428" s="2"/>
      <c r="DB428" s="2"/>
      <c r="DC428" s="2" t="s">
        <v>3</v>
      </c>
      <c r="DD428" s="2" t="s">
        <v>3</v>
      </c>
      <c r="DE428" s="2" t="s">
        <v>3</v>
      </c>
      <c r="DF428" s="2" t="s">
        <v>3</v>
      </c>
      <c r="DG428" s="2" t="s">
        <v>3</v>
      </c>
      <c r="DH428" s="2" t="s">
        <v>3</v>
      </c>
      <c r="DI428" s="2" t="s">
        <v>3</v>
      </c>
      <c r="DJ428" s="2" t="s">
        <v>3</v>
      </c>
      <c r="DK428" s="2" t="s">
        <v>3</v>
      </c>
      <c r="DL428" s="2" t="s">
        <v>3</v>
      </c>
      <c r="DM428" s="2" t="s">
        <v>3</v>
      </c>
      <c r="DN428" s="2">
        <v>0</v>
      </c>
      <c r="DO428" s="2">
        <v>0</v>
      </c>
      <c r="DP428" s="2">
        <v>1</v>
      </c>
      <c r="DQ428" s="2">
        <v>1</v>
      </c>
      <c r="DR428" s="2"/>
      <c r="DS428" s="2"/>
      <c r="DT428" s="2"/>
      <c r="DU428" s="2">
        <v>1010</v>
      </c>
      <c r="DV428" s="2" t="s">
        <v>35</v>
      </c>
      <c r="DW428" s="2" t="s">
        <v>35</v>
      </c>
      <c r="DX428" s="2">
        <v>1</v>
      </c>
      <c r="DY428" s="2"/>
      <c r="DZ428" s="2" t="s">
        <v>3</v>
      </c>
      <c r="EA428" s="2" t="s">
        <v>3</v>
      </c>
      <c r="EB428" s="2" t="s">
        <v>3</v>
      </c>
      <c r="EC428" s="2" t="s">
        <v>3</v>
      </c>
      <c r="ED428" s="2"/>
      <c r="EE428" s="2">
        <v>85635393</v>
      </c>
      <c r="EF428" s="2">
        <v>30</v>
      </c>
      <c r="EG428" s="2" t="s">
        <v>28</v>
      </c>
      <c r="EH428" s="2">
        <v>0</v>
      </c>
      <c r="EI428" s="2" t="s">
        <v>3</v>
      </c>
      <c r="EJ428" s="2">
        <v>1</v>
      </c>
      <c r="EK428" s="2">
        <v>21</v>
      </c>
      <c r="EL428" s="2" t="s">
        <v>437</v>
      </c>
      <c r="EM428" s="2" t="s">
        <v>438</v>
      </c>
      <c r="EN428" s="2"/>
      <c r="EO428" s="2" t="s">
        <v>368</v>
      </c>
      <c r="EP428" s="2"/>
      <c r="EQ428" s="2">
        <v>0</v>
      </c>
      <c r="ER428" s="2">
        <v>1199.5999999999999</v>
      </c>
      <c r="ES428" s="2">
        <v>1199.5999999999999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>
        <v>0</v>
      </c>
      <c r="FR428" s="2">
        <v>0</v>
      </c>
      <c r="FS428" s="2">
        <v>0</v>
      </c>
      <c r="FT428" s="2"/>
      <c r="FU428" s="2"/>
      <c r="FV428" s="2"/>
      <c r="FW428" s="2"/>
      <c r="FX428" s="2">
        <v>109</v>
      </c>
      <c r="FY428" s="2">
        <v>61</v>
      </c>
      <c r="FZ428" s="2"/>
      <c r="GA428" s="2" t="s">
        <v>3</v>
      </c>
      <c r="GB428" s="2"/>
      <c r="GC428" s="2"/>
      <c r="GD428" s="2">
        <v>1</v>
      </c>
      <c r="GE428" s="2"/>
      <c r="GF428" s="2">
        <v>-1637197167</v>
      </c>
      <c r="GG428" s="2">
        <v>2</v>
      </c>
      <c r="GH428" s="2">
        <v>1</v>
      </c>
      <c r="GI428" s="2">
        <v>-2</v>
      </c>
      <c r="GJ428" s="2">
        <v>0</v>
      </c>
      <c r="GK428" s="2">
        <v>0</v>
      </c>
      <c r="GL428" s="2">
        <f t="shared" si="441"/>
        <v>0</v>
      </c>
      <c r="GM428" s="2">
        <f t="shared" si="442"/>
        <v>1199.5999999999999</v>
      </c>
      <c r="GN428" s="2">
        <f t="shared" si="443"/>
        <v>1199.5999999999999</v>
      </c>
      <c r="GO428" s="2">
        <f t="shared" si="444"/>
        <v>0</v>
      </c>
      <c r="GP428" s="2">
        <f t="shared" si="445"/>
        <v>0</v>
      </c>
      <c r="GQ428" s="2"/>
      <c r="GR428" s="2">
        <v>0</v>
      </c>
      <c r="GS428" s="2">
        <v>3</v>
      </c>
      <c r="GT428" s="2">
        <v>0</v>
      </c>
      <c r="GU428" s="2" t="s">
        <v>3</v>
      </c>
      <c r="GV428" s="2">
        <f t="shared" si="446"/>
        <v>0</v>
      </c>
      <c r="GW428" s="2">
        <v>1</v>
      </c>
      <c r="GX428" s="2">
        <f t="shared" si="447"/>
        <v>0</v>
      </c>
      <c r="GY428" s="2"/>
      <c r="GZ428" s="2"/>
      <c r="HA428" s="2">
        <v>0</v>
      </c>
      <c r="HB428" s="2">
        <v>0</v>
      </c>
      <c r="HC428" s="2">
        <f t="shared" si="448"/>
        <v>0</v>
      </c>
      <c r="HD428" s="2"/>
      <c r="HE428" s="2" t="s">
        <v>3</v>
      </c>
      <c r="HF428" s="2" t="s">
        <v>3</v>
      </c>
      <c r="HG428" s="2"/>
      <c r="HH428" s="2"/>
      <c r="HI428" s="2"/>
      <c r="HJ428" s="2"/>
      <c r="HK428" s="2"/>
      <c r="HL428" s="2"/>
      <c r="HM428" s="2" t="s">
        <v>360</v>
      </c>
      <c r="HN428" s="2" t="s">
        <v>3</v>
      </c>
      <c r="HO428" s="2" t="s">
        <v>3</v>
      </c>
      <c r="HP428" s="2" t="s">
        <v>3</v>
      </c>
      <c r="HQ428" s="2" t="s">
        <v>3</v>
      </c>
      <c r="HR428" s="2"/>
      <c r="HS428" s="2">
        <v>0</v>
      </c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>
        <v>0</v>
      </c>
      <c r="IL428" s="2"/>
      <c r="IM428" s="2"/>
      <c r="IN428" s="2"/>
      <c r="IO428" s="2"/>
      <c r="IP428" s="2"/>
      <c r="IQ428" s="2"/>
      <c r="IR428" s="2"/>
      <c r="IS428" s="2"/>
      <c r="IT428" s="2"/>
      <c r="IU428" s="2"/>
    </row>
    <row r="429" spans="1:255" x14ac:dyDescent="0.25">
      <c r="A429" s="3">
        <v>18</v>
      </c>
      <c r="B429" s="3">
        <v>1</v>
      </c>
      <c r="C429" s="3">
        <v>786</v>
      </c>
      <c r="E429" s="3" t="s">
        <v>630</v>
      </c>
      <c r="F429" s="3" t="s">
        <v>631</v>
      </c>
      <c r="G429" s="3" t="s">
        <v>632</v>
      </c>
      <c r="H429" s="3" t="s">
        <v>35</v>
      </c>
      <c r="I429" s="3">
        <f>I427*J429</f>
        <v>1</v>
      </c>
      <c r="J429" s="3">
        <v>0.5</v>
      </c>
      <c r="K429" s="3">
        <v>0.5</v>
      </c>
      <c r="O429" s="3">
        <f t="shared" si="424"/>
        <v>3874.71</v>
      </c>
      <c r="P429" s="3">
        <f t="shared" si="425"/>
        <v>3874.71</v>
      </c>
      <c r="Q429" s="3">
        <f>(ROUND((ROUND(((ET429)*AV429*I429),2)*BB429),2)+ROUND((ROUND(((AE429-(EU429))*AV429*I429),2)*BS429),2))</f>
        <v>0</v>
      </c>
      <c r="R429" s="3">
        <f>(ROUND((ROUND(((EU429)*AV429*I429),2)*BS429),2)+ROUND((ROUND(((AE429-(EU429))*AV429*I429),2)*BS429),2))</f>
        <v>0</v>
      </c>
      <c r="S429" s="3">
        <f t="shared" si="426"/>
        <v>0</v>
      </c>
      <c r="T429" s="3">
        <f t="shared" si="427"/>
        <v>0</v>
      </c>
      <c r="U429" s="3">
        <f t="shared" si="428"/>
        <v>0</v>
      </c>
      <c r="V429" s="3">
        <f t="shared" si="429"/>
        <v>0</v>
      </c>
      <c r="W429" s="3">
        <f t="shared" si="430"/>
        <v>0</v>
      </c>
      <c r="X429" s="3">
        <f>(ROUND((((S429+ROUND((ROUND(((EU429)*AV429*I429),2)*BS429),2))*AT429)/100),2)+ROUND(((ROUND((ROUND(((AE429-(EU429))*AV429*I429),2)*BS429),2)*AT429)/100),2))</f>
        <v>0</v>
      </c>
      <c r="Y429" s="3">
        <f>(ROUND((((S429+ROUND((ROUND(((EU429)*AV429*I429),2)*BS429),2))*AU429)/100),2)+ROUND(((ROUND((ROUND(((AE429-(EU429))*AV429*I429),2)*BS429),2)*AU429)/100),2))</f>
        <v>0</v>
      </c>
      <c r="AA429" s="3">
        <v>86551703</v>
      </c>
      <c r="AB429" s="3">
        <f t="shared" si="431"/>
        <v>1199.5999999999999</v>
      </c>
      <c r="AC429" s="3">
        <f>ROUND((ES429),6)</f>
        <v>1199.5999999999999</v>
      </c>
      <c r="AD429" s="3">
        <f>ROUND((((ET429)-(EU429))+AE429),6)</f>
        <v>0</v>
      </c>
      <c r="AE429" s="3">
        <f t="shared" si="449"/>
        <v>0</v>
      </c>
      <c r="AF429" s="3">
        <f t="shared" si="449"/>
        <v>0</v>
      </c>
      <c r="AG429" s="3">
        <f t="shared" si="432"/>
        <v>0</v>
      </c>
      <c r="AH429" s="3">
        <f t="shared" si="450"/>
        <v>0</v>
      </c>
      <c r="AI429" s="3">
        <f t="shared" si="450"/>
        <v>0</v>
      </c>
      <c r="AJ429" s="3">
        <f t="shared" si="433"/>
        <v>0</v>
      </c>
      <c r="AK429" s="3">
        <v>1199.5999999999999</v>
      </c>
      <c r="AL429" s="3">
        <v>1199.5999999999999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109</v>
      </c>
      <c r="AU429" s="3">
        <v>61</v>
      </c>
      <c r="AV429" s="3">
        <v>1</v>
      </c>
      <c r="AW429" s="3">
        <v>1</v>
      </c>
      <c r="AZ429" s="3">
        <v>1</v>
      </c>
      <c r="BA429" s="3">
        <v>1</v>
      </c>
      <c r="BB429" s="3">
        <v>1</v>
      </c>
      <c r="BC429" s="3">
        <v>3.23</v>
      </c>
      <c r="BD429" s="3" t="s">
        <v>3</v>
      </c>
      <c r="BE429" s="3" t="s">
        <v>3</v>
      </c>
      <c r="BF429" s="3" t="s">
        <v>3</v>
      </c>
      <c r="BG429" s="3" t="s">
        <v>3</v>
      </c>
      <c r="BH429" s="3">
        <v>3</v>
      </c>
      <c r="BI429" s="3">
        <v>1</v>
      </c>
      <c r="BJ429" s="3" t="s">
        <v>633</v>
      </c>
      <c r="BM429" s="3">
        <v>21</v>
      </c>
      <c r="BN429" s="3">
        <v>0</v>
      </c>
      <c r="BO429" s="3" t="s">
        <v>631</v>
      </c>
      <c r="BP429" s="3">
        <v>1</v>
      </c>
      <c r="BQ429" s="3">
        <v>30</v>
      </c>
      <c r="BR429" s="3">
        <v>0</v>
      </c>
      <c r="BS429" s="3">
        <v>1</v>
      </c>
      <c r="BT429" s="3">
        <v>1</v>
      </c>
      <c r="BU429" s="3">
        <v>1</v>
      </c>
      <c r="BV429" s="3">
        <v>1</v>
      </c>
      <c r="BW429" s="3">
        <v>1</v>
      </c>
      <c r="BX429" s="3">
        <v>1</v>
      </c>
      <c r="BY429" s="3" t="s">
        <v>3</v>
      </c>
      <c r="BZ429" s="3">
        <v>109</v>
      </c>
      <c r="CA429" s="3">
        <v>61</v>
      </c>
      <c r="CB429" s="3" t="s">
        <v>3</v>
      </c>
      <c r="CE429" s="3">
        <v>1566</v>
      </c>
      <c r="CF429" s="3">
        <v>0</v>
      </c>
      <c r="CG429" s="3">
        <v>0</v>
      </c>
      <c r="CM429" s="3">
        <v>0</v>
      </c>
      <c r="CN429" s="3" t="s">
        <v>966</v>
      </c>
      <c r="CO429" s="3">
        <v>0</v>
      </c>
      <c r="CP429" s="3">
        <f t="shared" si="434"/>
        <v>3874.71</v>
      </c>
      <c r="CQ429" s="3">
        <f t="shared" si="435"/>
        <v>3874.71</v>
      </c>
      <c r="CR429" s="3">
        <f>(ROUND((ROUND(((ET429)*AV429*1),2)*BB429),2)+ROUND((ROUND(((AE429-(EU429))*AV429*1),2)*BS429),2))</f>
        <v>0</v>
      </c>
      <c r="CS429" s="3">
        <f>(ROUND((ROUND(((EU429)*AV429*1),2)*BS429),2)+ROUND((ROUND(((AE429-(EU429))*AV429*1),2)*BS429),2))</f>
        <v>0</v>
      </c>
      <c r="CT429" s="3">
        <f t="shared" si="436"/>
        <v>0</v>
      </c>
      <c r="CU429" s="3">
        <f t="shared" si="437"/>
        <v>0</v>
      </c>
      <c r="CV429" s="3">
        <f t="shared" si="438"/>
        <v>0</v>
      </c>
      <c r="CW429" s="3">
        <f t="shared" si="439"/>
        <v>0</v>
      </c>
      <c r="CX429" s="3">
        <f t="shared" si="440"/>
        <v>0</v>
      </c>
      <c r="CY429" s="3">
        <f>(ROUND((((S429+ROUND((ROUND(((EU429)*AV429*1),2)*BS429),2))*AT429)/100),2)+ROUND(((ROUND((ROUND(((AE429-(EU429))*AV429*1),2)*BS429),2)*AT429)/100),2))</f>
        <v>0</v>
      </c>
      <c r="CZ429" s="3">
        <f>(ROUND((((S429+ROUND((ROUND(((EU429)*AV429*1),2)*BS429),2))*AU429)/100),2)+ROUND(((ROUND((ROUND(((AE429-(EU429))*AV429*1),2)*BS429),2)*AU429)/100),2))</f>
        <v>0</v>
      </c>
      <c r="DC429" s="3" t="s">
        <v>3</v>
      </c>
      <c r="DD429" s="3" t="s">
        <v>3</v>
      </c>
      <c r="DE429" s="3" t="s">
        <v>3</v>
      </c>
      <c r="DF429" s="3" t="s">
        <v>3</v>
      </c>
      <c r="DG429" s="3" t="s">
        <v>3</v>
      </c>
      <c r="DH429" s="3" t="s">
        <v>3</v>
      </c>
      <c r="DI429" s="3" t="s">
        <v>3</v>
      </c>
      <c r="DJ429" s="3" t="s">
        <v>3</v>
      </c>
      <c r="DK429" s="3" t="s">
        <v>3</v>
      </c>
      <c r="DL429" s="3" t="s">
        <v>3</v>
      </c>
      <c r="DM429" s="3" t="s">
        <v>3</v>
      </c>
      <c r="DN429" s="3">
        <v>0</v>
      </c>
      <c r="DO429" s="3">
        <v>0</v>
      </c>
      <c r="DP429" s="3">
        <v>1</v>
      </c>
      <c r="DQ429" s="3">
        <v>1</v>
      </c>
      <c r="DU429" s="3">
        <v>1010</v>
      </c>
      <c r="DV429" s="3" t="s">
        <v>35</v>
      </c>
      <c r="DW429" s="3" t="s">
        <v>35</v>
      </c>
      <c r="DX429" s="3">
        <v>1</v>
      </c>
      <c r="DZ429" s="3" t="s">
        <v>3</v>
      </c>
      <c r="EA429" s="3" t="s">
        <v>3</v>
      </c>
      <c r="EB429" s="3" t="s">
        <v>3</v>
      </c>
      <c r="EC429" s="3" t="s">
        <v>3</v>
      </c>
      <c r="EE429" s="3">
        <v>85635393</v>
      </c>
      <c r="EF429" s="3">
        <v>30</v>
      </c>
      <c r="EG429" s="3" t="s">
        <v>28</v>
      </c>
      <c r="EH429" s="3">
        <v>0</v>
      </c>
      <c r="EI429" s="3" t="s">
        <v>3</v>
      </c>
      <c r="EJ429" s="3">
        <v>1</v>
      </c>
      <c r="EK429" s="3">
        <v>21</v>
      </c>
      <c r="EL429" s="3" t="s">
        <v>437</v>
      </c>
      <c r="EM429" s="3" t="s">
        <v>438</v>
      </c>
      <c r="EO429" s="3" t="s">
        <v>368</v>
      </c>
      <c r="EQ429" s="3">
        <v>0</v>
      </c>
      <c r="ER429" s="3">
        <v>1199.5999999999999</v>
      </c>
      <c r="ES429" s="3">
        <v>1199.5999999999999</v>
      </c>
      <c r="ET429" s="3">
        <v>0</v>
      </c>
      <c r="EU429" s="3">
        <v>0</v>
      </c>
      <c r="EV429" s="3">
        <v>0</v>
      </c>
      <c r="EW429" s="3">
        <v>0</v>
      </c>
      <c r="EX429" s="3">
        <v>0</v>
      </c>
      <c r="FQ429" s="3">
        <v>0</v>
      </c>
      <c r="FR429" s="3">
        <v>0</v>
      </c>
      <c r="FS429" s="3">
        <v>0</v>
      </c>
      <c r="FX429" s="3">
        <v>109</v>
      </c>
      <c r="FY429" s="3">
        <v>61</v>
      </c>
      <c r="GA429" s="3" t="s">
        <v>3</v>
      </c>
      <c r="GD429" s="3">
        <v>1</v>
      </c>
      <c r="GF429" s="3">
        <v>-1637197167</v>
      </c>
      <c r="GG429" s="3">
        <v>2</v>
      </c>
      <c r="GH429" s="3">
        <v>1</v>
      </c>
      <c r="GI429" s="3">
        <v>2</v>
      </c>
      <c r="GJ429" s="3">
        <v>0</v>
      </c>
      <c r="GK429" s="3">
        <v>0</v>
      </c>
      <c r="GL429" s="3">
        <f t="shared" si="441"/>
        <v>0</v>
      </c>
      <c r="GM429" s="3">
        <f t="shared" si="442"/>
        <v>3874.71</v>
      </c>
      <c r="GN429" s="3">
        <f t="shared" si="443"/>
        <v>3874.71</v>
      </c>
      <c r="GO429" s="3">
        <f t="shared" si="444"/>
        <v>0</v>
      </c>
      <c r="GP429" s="3">
        <f t="shared" si="445"/>
        <v>0</v>
      </c>
      <c r="GR429" s="3">
        <v>0</v>
      </c>
      <c r="GS429" s="3">
        <v>3</v>
      </c>
      <c r="GT429" s="3">
        <v>0</v>
      </c>
      <c r="GU429" s="3" t="s">
        <v>3</v>
      </c>
      <c r="GV429" s="3">
        <f t="shared" si="446"/>
        <v>0</v>
      </c>
      <c r="GW429" s="3">
        <v>1</v>
      </c>
      <c r="GX429" s="3">
        <f t="shared" si="447"/>
        <v>0</v>
      </c>
      <c r="HA429" s="3">
        <v>0</v>
      </c>
      <c r="HB429" s="3">
        <v>0</v>
      </c>
      <c r="HC429" s="3">
        <f t="shared" si="448"/>
        <v>0</v>
      </c>
      <c r="HE429" s="3" t="s">
        <v>3</v>
      </c>
      <c r="HF429" s="3" t="s">
        <v>3</v>
      </c>
      <c r="HM429" s="3" t="s">
        <v>360</v>
      </c>
      <c r="HN429" s="3" t="s">
        <v>3</v>
      </c>
      <c r="HO429" s="3" t="s">
        <v>3</v>
      </c>
      <c r="HP429" s="3" t="s">
        <v>3</v>
      </c>
      <c r="HQ429" s="3" t="s">
        <v>3</v>
      </c>
      <c r="HS429" s="3">
        <v>0</v>
      </c>
      <c r="IK429" s="3">
        <v>0</v>
      </c>
    </row>
    <row r="430" spans="1:255" x14ac:dyDescent="0.25">
      <c r="A430" s="2">
        <v>18</v>
      </c>
      <c r="B430" s="2">
        <v>1</v>
      </c>
      <c r="C430" s="2">
        <v>779</v>
      </c>
      <c r="D430" s="2"/>
      <c r="E430" s="2" t="s">
        <v>634</v>
      </c>
      <c r="F430" s="2" t="s">
        <v>635</v>
      </c>
      <c r="G430" s="2" t="s">
        <v>636</v>
      </c>
      <c r="H430" s="2" t="s">
        <v>35</v>
      </c>
      <c r="I430" s="2">
        <f>I426*J430</f>
        <v>1</v>
      </c>
      <c r="J430" s="2">
        <v>0.5</v>
      </c>
      <c r="K430" s="2">
        <v>0.5</v>
      </c>
      <c r="L430" s="2"/>
      <c r="M430" s="2"/>
      <c r="N430" s="2"/>
      <c r="O430" s="2">
        <f t="shared" si="424"/>
        <v>1344.18</v>
      </c>
      <c r="P430" s="2">
        <f t="shared" si="425"/>
        <v>1344.18</v>
      </c>
      <c r="Q430" s="2">
        <f>(ROUND((ROUND(((ET430)*AV430*I430),2)*BB430),2)+ROUND((ROUND(((AE430-(EU430))*AV430*I430),2)*BS430),2))</f>
        <v>0</v>
      </c>
      <c r="R430" s="2">
        <f>(ROUND((ROUND(((EU430)*AV430*I430),2)*BS430),2)+ROUND((ROUND(((AE430-(EU430))*AV430*I430),2)*BS430),2))</f>
        <v>0</v>
      </c>
      <c r="S430" s="2">
        <f t="shared" si="426"/>
        <v>0</v>
      </c>
      <c r="T430" s="2">
        <f t="shared" si="427"/>
        <v>0</v>
      </c>
      <c r="U430" s="2">
        <f t="shared" si="428"/>
        <v>0</v>
      </c>
      <c r="V430" s="2">
        <f t="shared" si="429"/>
        <v>0</v>
      </c>
      <c r="W430" s="2">
        <f t="shared" si="430"/>
        <v>0</v>
      </c>
      <c r="X430" s="2">
        <f>(ROUND((((S430+ROUND((ROUND(((EU430)*AV430*I430),2)*BS430),2))*AT430)/100),2)+ROUND(((ROUND((ROUND(((AE430-(EU430))*AV430*I430),2)*BS430),2)*AT430)/100),2))</f>
        <v>0</v>
      </c>
      <c r="Y430" s="2">
        <f>(ROUND((((S430+ROUND((ROUND(((EU430)*AV430*I430),2)*BS430),2))*AU430)/100),2)+ROUND(((ROUND((ROUND(((AE430-(EU430))*AV430*I430),2)*BS430),2)*AU430)/100),2))</f>
        <v>0</v>
      </c>
      <c r="Z430" s="2"/>
      <c r="AA430" s="2">
        <v>86551701</v>
      </c>
      <c r="AB430" s="2">
        <f t="shared" si="431"/>
        <v>1344.18</v>
      </c>
      <c r="AC430" s="2">
        <f>ROUND((ES430),6)</f>
        <v>1344.18</v>
      </c>
      <c r="AD430" s="2">
        <f>ROUND((((ET430)-(EU430))+AE430),6)</f>
        <v>0</v>
      </c>
      <c r="AE430" s="2">
        <f t="shared" si="449"/>
        <v>0</v>
      </c>
      <c r="AF430" s="2">
        <f t="shared" si="449"/>
        <v>0</v>
      </c>
      <c r="AG430" s="2">
        <f t="shared" si="432"/>
        <v>0</v>
      </c>
      <c r="AH430" s="2">
        <f t="shared" si="450"/>
        <v>0</v>
      </c>
      <c r="AI430" s="2">
        <f t="shared" si="450"/>
        <v>0</v>
      </c>
      <c r="AJ430" s="2">
        <f t="shared" si="433"/>
        <v>0</v>
      </c>
      <c r="AK430" s="2">
        <v>1344.18</v>
      </c>
      <c r="AL430" s="2">
        <v>1344.18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109</v>
      </c>
      <c r="AU430" s="2">
        <v>61</v>
      </c>
      <c r="AV430" s="2">
        <v>1</v>
      </c>
      <c r="AW430" s="2">
        <v>1</v>
      </c>
      <c r="AX430" s="2"/>
      <c r="AY430" s="2"/>
      <c r="AZ430" s="2">
        <v>1</v>
      </c>
      <c r="BA430" s="2">
        <v>1</v>
      </c>
      <c r="BB430" s="2">
        <v>1</v>
      </c>
      <c r="BC430" s="2">
        <v>1</v>
      </c>
      <c r="BD430" s="2" t="s">
        <v>3</v>
      </c>
      <c r="BE430" s="2" t="s">
        <v>3</v>
      </c>
      <c r="BF430" s="2" t="s">
        <v>3</v>
      </c>
      <c r="BG430" s="2" t="s">
        <v>3</v>
      </c>
      <c r="BH430" s="2">
        <v>3</v>
      </c>
      <c r="BI430" s="2">
        <v>1</v>
      </c>
      <c r="BJ430" s="2" t="s">
        <v>637</v>
      </c>
      <c r="BK430" s="2"/>
      <c r="BL430" s="2"/>
      <c r="BM430" s="2">
        <v>21</v>
      </c>
      <c r="BN430" s="2">
        <v>0</v>
      </c>
      <c r="BO430" s="2" t="s">
        <v>3</v>
      </c>
      <c r="BP430" s="2">
        <v>0</v>
      </c>
      <c r="BQ430" s="2">
        <v>30</v>
      </c>
      <c r="BR430" s="2">
        <v>0</v>
      </c>
      <c r="BS430" s="2">
        <v>1</v>
      </c>
      <c r="BT430" s="2">
        <v>1</v>
      </c>
      <c r="BU430" s="2">
        <v>1</v>
      </c>
      <c r="BV430" s="2">
        <v>1</v>
      </c>
      <c r="BW430" s="2">
        <v>1</v>
      </c>
      <c r="BX430" s="2">
        <v>1</v>
      </c>
      <c r="BY430" s="2" t="s">
        <v>3</v>
      </c>
      <c r="BZ430" s="2">
        <v>109</v>
      </c>
      <c r="CA430" s="2">
        <v>61</v>
      </c>
      <c r="CB430" s="2" t="s">
        <v>3</v>
      </c>
      <c r="CC430" s="2"/>
      <c r="CD430" s="2"/>
      <c r="CE430" s="2">
        <v>1566</v>
      </c>
      <c r="CF430" s="2">
        <v>0</v>
      </c>
      <c r="CG430" s="2">
        <v>0</v>
      </c>
      <c r="CH430" s="2"/>
      <c r="CI430" s="2"/>
      <c r="CJ430" s="2"/>
      <c r="CK430" s="2"/>
      <c r="CL430" s="2"/>
      <c r="CM430" s="2">
        <v>0</v>
      </c>
      <c r="CN430" s="2" t="s">
        <v>966</v>
      </c>
      <c r="CO430" s="2">
        <v>0</v>
      </c>
      <c r="CP430" s="2">
        <f t="shared" si="434"/>
        <v>1344.18</v>
      </c>
      <c r="CQ430" s="2">
        <f t="shared" si="435"/>
        <v>1344.18</v>
      </c>
      <c r="CR430" s="2">
        <f>(ROUND((ROUND(((ET430)*AV430*1),2)*BB430),2)+ROUND((ROUND(((AE430-(EU430))*AV430*1),2)*BS430),2))</f>
        <v>0</v>
      </c>
      <c r="CS430" s="2">
        <f>(ROUND((ROUND(((EU430)*AV430*1),2)*BS430),2)+ROUND((ROUND(((AE430-(EU430))*AV430*1),2)*BS430),2))</f>
        <v>0</v>
      </c>
      <c r="CT430" s="2">
        <f t="shared" si="436"/>
        <v>0</v>
      </c>
      <c r="CU430" s="2">
        <f t="shared" si="437"/>
        <v>0</v>
      </c>
      <c r="CV430" s="2">
        <f t="shared" si="438"/>
        <v>0</v>
      </c>
      <c r="CW430" s="2">
        <f t="shared" si="439"/>
        <v>0</v>
      </c>
      <c r="CX430" s="2">
        <f t="shared" si="440"/>
        <v>0</v>
      </c>
      <c r="CY430" s="2">
        <f>(ROUND((((S430+ROUND((ROUND(((EU430)*AV430*1),2)*BS430),2))*AT430)/100),2)+ROUND(((ROUND((ROUND(((AE430-(EU430))*AV430*1),2)*BS430),2)*AT430)/100),2))</f>
        <v>0</v>
      </c>
      <c r="CZ430" s="2">
        <f>(ROUND((((S430+ROUND((ROUND(((EU430)*AV430*1),2)*BS430),2))*AU430)/100),2)+ROUND(((ROUND((ROUND(((AE430-(EU430))*AV430*1),2)*BS430),2)*AU430)/100),2))</f>
        <v>0</v>
      </c>
      <c r="DA430" s="2"/>
      <c r="DB430" s="2"/>
      <c r="DC430" s="2" t="s">
        <v>3</v>
      </c>
      <c r="DD430" s="2" t="s">
        <v>3</v>
      </c>
      <c r="DE430" s="2" t="s">
        <v>3</v>
      </c>
      <c r="DF430" s="2" t="s">
        <v>3</v>
      </c>
      <c r="DG430" s="2" t="s">
        <v>3</v>
      </c>
      <c r="DH430" s="2" t="s">
        <v>3</v>
      </c>
      <c r="DI430" s="2" t="s">
        <v>3</v>
      </c>
      <c r="DJ430" s="2" t="s">
        <v>3</v>
      </c>
      <c r="DK430" s="2" t="s">
        <v>3</v>
      </c>
      <c r="DL430" s="2" t="s">
        <v>3</v>
      </c>
      <c r="DM430" s="2" t="s">
        <v>3</v>
      </c>
      <c r="DN430" s="2">
        <v>0</v>
      </c>
      <c r="DO430" s="2">
        <v>0</v>
      </c>
      <c r="DP430" s="2">
        <v>1</v>
      </c>
      <c r="DQ430" s="2">
        <v>1</v>
      </c>
      <c r="DR430" s="2"/>
      <c r="DS430" s="2"/>
      <c r="DT430" s="2"/>
      <c r="DU430" s="2">
        <v>1010</v>
      </c>
      <c r="DV430" s="2" t="s">
        <v>35</v>
      </c>
      <c r="DW430" s="2" t="s">
        <v>35</v>
      </c>
      <c r="DX430" s="2">
        <v>1</v>
      </c>
      <c r="DY430" s="2"/>
      <c r="DZ430" s="2" t="s">
        <v>3</v>
      </c>
      <c r="EA430" s="2" t="s">
        <v>3</v>
      </c>
      <c r="EB430" s="2" t="s">
        <v>3</v>
      </c>
      <c r="EC430" s="2" t="s">
        <v>3</v>
      </c>
      <c r="ED430" s="2"/>
      <c r="EE430" s="2">
        <v>85635393</v>
      </c>
      <c r="EF430" s="2">
        <v>30</v>
      </c>
      <c r="EG430" s="2" t="s">
        <v>28</v>
      </c>
      <c r="EH430" s="2">
        <v>0</v>
      </c>
      <c r="EI430" s="2" t="s">
        <v>3</v>
      </c>
      <c r="EJ430" s="2">
        <v>1</v>
      </c>
      <c r="EK430" s="2">
        <v>21</v>
      </c>
      <c r="EL430" s="2" t="s">
        <v>437</v>
      </c>
      <c r="EM430" s="2" t="s">
        <v>438</v>
      </c>
      <c r="EN430" s="2"/>
      <c r="EO430" s="2" t="s">
        <v>368</v>
      </c>
      <c r="EP430" s="2"/>
      <c r="EQ430" s="2">
        <v>0</v>
      </c>
      <c r="ER430" s="2">
        <v>1344.18</v>
      </c>
      <c r="ES430" s="2">
        <v>1344.18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>
        <v>0</v>
      </c>
      <c r="FR430" s="2">
        <v>0</v>
      </c>
      <c r="FS430" s="2">
        <v>0</v>
      </c>
      <c r="FT430" s="2"/>
      <c r="FU430" s="2"/>
      <c r="FV430" s="2"/>
      <c r="FW430" s="2"/>
      <c r="FX430" s="2">
        <v>109</v>
      </c>
      <c r="FY430" s="2">
        <v>61</v>
      </c>
      <c r="FZ430" s="2"/>
      <c r="GA430" s="2" t="s">
        <v>3</v>
      </c>
      <c r="GB430" s="2"/>
      <c r="GC430" s="2"/>
      <c r="GD430" s="2">
        <v>1</v>
      </c>
      <c r="GE430" s="2"/>
      <c r="GF430" s="2">
        <v>273279262</v>
      </c>
      <c r="GG430" s="2">
        <v>2</v>
      </c>
      <c r="GH430" s="2">
        <v>1</v>
      </c>
      <c r="GI430" s="2">
        <v>-2</v>
      </c>
      <c r="GJ430" s="2">
        <v>0</v>
      </c>
      <c r="GK430" s="2">
        <v>0</v>
      </c>
      <c r="GL430" s="2">
        <f t="shared" si="441"/>
        <v>0</v>
      </c>
      <c r="GM430" s="2">
        <f t="shared" si="442"/>
        <v>1344.18</v>
      </c>
      <c r="GN430" s="2">
        <f t="shared" si="443"/>
        <v>1344.18</v>
      </c>
      <c r="GO430" s="2">
        <f t="shared" si="444"/>
        <v>0</v>
      </c>
      <c r="GP430" s="2">
        <f t="shared" si="445"/>
        <v>0</v>
      </c>
      <c r="GQ430" s="2"/>
      <c r="GR430" s="2">
        <v>0</v>
      </c>
      <c r="GS430" s="2">
        <v>3</v>
      </c>
      <c r="GT430" s="2">
        <v>0</v>
      </c>
      <c r="GU430" s="2" t="s">
        <v>3</v>
      </c>
      <c r="GV430" s="2">
        <f t="shared" si="446"/>
        <v>0</v>
      </c>
      <c r="GW430" s="2">
        <v>1</v>
      </c>
      <c r="GX430" s="2">
        <f t="shared" si="447"/>
        <v>0</v>
      </c>
      <c r="GY430" s="2"/>
      <c r="GZ430" s="2"/>
      <c r="HA430" s="2">
        <v>0</v>
      </c>
      <c r="HB430" s="2">
        <v>0</v>
      </c>
      <c r="HC430" s="2">
        <f t="shared" si="448"/>
        <v>0</v>
      </c>
      <c r="HD430" s="2"/>
      <c r="HE430" s="2" t="s">
        <v>3</v>
      </c>
      <c r="HF430" s="2" t="s">
        <v>3</v>
      </c>
      <c r="HG430" s="2"/>
      <c r="HH430" s="2"/>
      <c r="HI430" s="2"/>
      <c r="HJ430" s="2"/>
      <c r="HK430" s="2"/>
      <c r="HL430" s="2"/>
      <c r="HM430" s="2" t="s">
        <v>360</v>
      </c>
      <c r="HN430" s="2" t="s">
        <v>3</v>
      </c>
      <c r="HO430" s="2" t="s">
        <v>3</v>
      </c>
      <c r="HP430" s="2" t="s">
        <v>3</v>
      </c>
      <c r="HQ430" s="2" t="s">
        <v>3</v>
      </c>
      <c r="HR430" s="2"/>
      <c r="HS430" s="2">
        <v>0</v>
      </c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>
        <v>0</v>
      </c>
      <c r="IL430" s="2"/>
      <c r="IM430" s="2"/>
      <c r="IN430" s="2"/>
      <c r="IO430" s="2"/>
      <c r="IP430" s="2"/>
      <c r="IQ430" s="2"/>
      <c r="IR430" s="2"/>
      <c r="IS430" s="2"/>
      <c r="IT430" s="2"/>
      <c r="IU430" s="2"/>
    </row>
    <row r="431" spans="1:255" x14ac:dyDescent="0.25">
      <c r="A431" s="3">
        <v>18</v>
      </c>
      <c r="B431" s="3">
        <v>1</v>
      </c>
      <c r="C431" s="3">
        <v>787</v>
      </c>
      <c r="E431" s="3" t="s">
        <v>634</v>
      </c>
      <c r="F431" s="3" t="s">
        <v>635</v>
      </c>
      <c r="G431" s="3" t="s">
        <v>636</v>
      </c>
      <c r="H431" s="3" t="s">
        <v>35</v>
      </c>
      <c r="I431" s="3">
        <f>I427*J431</f>
        <v>1</v>
      </c>
      <c r="J431" s="3">
        <v>0.5</v>
      </c>
      <c r="K431" s="3">
        <v>0.5</v>
      </c>
      <c r="O431" s="3">
        <f t="shared" si="424"/>
        <v>4462.68</v>
      </c>
      <c r="P431" s="3">
        <f t="shared" si="425"/>
        <v>4462.68</v>
      </c>
      <c r="Q431" s="3">
        <f>(ROUND((ROUND(((ET431)*AV431*I431),2)*BB431),2)+ROUND((ROUND(((AE431-(EU431))*AV431*I431),2)*BS431),2))</f>
        <v>0</v>
      </c>
      <c r="R431" s="3">
        <f>(ROUND((ROUND(((EU431)*AV431*I431),2)*BS431),2)+ROUND((ROUND(((AE431-(EU431))*AV431*I431),2)*BS431),2))</f>
        <v>0</v>
      </c>
      <c r="S431" s="3">
        <f t="shared" si="426"/>
        <v>0</v>
      </c>
      <c r="T431" s="3">
        <f t="shared" si="427"/>
        <v>0</v>
      </c>
      <c r="U431" s="3">
        <f t="shared" si="428"/>
        <v>0</v>
      </c>
      <c r="V431" s="3">
        <f t="shared" si="429"/>
        <v>0</v>
      </c>
      <c r="W431" s="3">
        <f t="shared" si="430"/>
        <v>0</v>
      </c>
      <c r="X431" s="3">
        <f>(ROUND((((S431+ROUND((ROUND(((EU431)*AV431*I431),2)*BS431),2))*AT431)/100),2)+ROUND(((ROUND((ROUND(((AE431-(EU431))*AV431*I431),2)*BS431),2)*AT431)/100),2))</f>
        <v>0</v>
      </c>
      <c r="Y431" s="3">
        <f>(ROUND((((S431+ROUND((ROUND(((EU431)*AV431*I431),2)*BS431),2))*AU431)/100),2)+ROUND(((ROUND((ROUND(((AE431-(EU431))*AV431*I431),2)*BS431),2)*AU431)/100),2))</f>
        <v>0</v>
      </c>
      <c r="AA431" s="3">
        <v>86551703</v>
      </c>
      <c r="AB431" s="3">
        <f t="shared" si="431"/>
        <v>1344.18</v>
      </c>
      <c r="AC431" s="3">
        <f>ROUND((ES431),6)</f>
        <v>1344.18</v>
      </c>
      <c r="AD431" s="3">
        <f>ROUND((((ET431)-(EU431))+AE431),6)</f>
        <v>0</v>
      </c>
      <c r="AE431" s="3">
        <f t="shared" si="449"/>
        <v>0</v>
      </c>
      <c r="AF431" s="3">
        <f t="shared" si="449"/>
        <v>0</v>
      </c>
      <c r="AG431" s="3">
        <f t="shared" si="432"/>
        <v>0</v>
      </c>
      <c r="AH431" s="3">
        <f t="shared" si="450"/>
        <v>0</v>
      </c>
      <c r="AI431" s="3">
        <f t="shared" si="450"/>
        <v>0</v>
      </c>
      <c r="AJ431" s="3">
        <f t="shared" si="433"/>
        <v>0</v>
      </c>
      <c r="AK431" s="3">
        <v>1344.18</v>
      </c>
      <c r="AL431" s="3">
        <v>1344.18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109</v>
      </c>
      <c r="AU431" s="3">
        <v>61</v>
      </c>
      <c r="AV431" s="3">
        <v>1</v>
      </c>
      <c r="AW431" s="3">
        <v>1</v>
      </c>
      <c r="AZ431" s="3">
        <v>1</v>
      </c>
      <c r="BA431" s="3">
        <v>1</v>
      </c>
      <c r="BB431" s="3">
        <v>1</v>
      </c>
      <c r="BC431" s="3">
        <v>3.32</v>
      </c>
      <c r="BD431" s="3" t="s">
        <v>3</v>
      </c>
      <c r="BE431" s="3" t="s">
        <v>3</v>
      </c>
      <c r="BF431" s="3" t="s">
        <v>3</v>
      </c>
      <c r="BG431" s="3" t="s">
        <v>3</v>
      </c>
      <c r="BH431" s="3">
        <v>3</v>
      </c>
      <c r="BI431" s="3">
        <v>1</v>
      </c>
      <c r="BJ431" s="3" t="s">
        <v>637</v>
      </c>
      <c r="BM431" s="3">
        <v>21</v>
      </c>
      <c r="BN431" s="3">
        <v>0</v>
      </c>
      <c r="BO431" s="3" t="s">
        <v>635</v>
      </c>
      <c r="BP431" s="3">
        <v>1</v>
      </c>
      <c r="BQ431" s="3">
        <v>30</v>
      </c>
      <c r="BR431" s="3">
        <v>0</v>
      </c>
      <c r="BS431" s="3">
        <v>1</v>
      </c>
      <c r="BT431" s="3">
        <v>1</v>
      </c>
      <c r="BU431" s="3">
        <v>1</v>
      </c>
      <c r="BV431" s="3">
        <v>1</v>
      </c>
      <c r="BW431" s="3">
        <v>1</v>
      </c>
      <c r="BX431" s="3">
        <v>1</v>
      </c>
      <c r="BY431" s="3" t="s">
        <v>3</v>
      </c>
      <c r="BZ431" s="3">
        <v>109</v>
      </c>
      <c r="CA431" s="3">
        <v>61</v>
      </c>
      <c r="CB431" s="3" t="s">
        <v>3</v>
      </c>
      <c r="CE431" s="3">
        <v>1566</v>
      </c>
      <c r="CF431" s="3">
        <v>0</v>
      </c>
      <c r="CG431" s="3">
        <v>0</v>
      </c>
      <c r="CM431" s="3">
        <v>0</v>
      </c>
      <c r="CN431" s="3" t="s">
        <v>966</v>
      </c>
      <c r="CO431" s="3">
        <v>0</v>
      </c>
      <c r="CP431" s="3">
        <f t="shared" si="434"/>
        <v>4462.68</v>
      </c>
      <c r="CQ431" s="3">
        <f t="shared" si="435"/>
        <v>4462.68</v>
      </c>
      <c r="CR431" s="3">
        <f>(ROUND((ROUND(((ET431)*AV431*1),2)*BB431),2)+ROUND((ROUND(((AE431-(EU431))*AV431*1),2)*BS431),2))</f>
        <v>0</v>
      </c>
      <c r="CS431" s="3">
        <f>(ROUND((ROUND(((EU431)*AV431*1),2)*BS431),2)+ROUND((ROUND(((AE431-(EU431))*AV431*1),2)*BS431),2))</f>
        <v>0</v>
      </c>
      <c r="CT431" s="3">
        <f t="shared" si="436"/>
        <v>0</v>
      </c>
      <c r="CU431" s="3">
        <f t="shared" si="437"/>
        <v>0</v>
      </c>
      <c r="CV431" s="3">
        <f t="shared" si="438"/>
        <v>0</v>
      </c>
      <c r="CW431" s="3">
        <f t="shared" si="439"/>
        <v>0</v>
      </c>
      <c r="CX431" s="3">
        <f t="shared" si="440"/>
        <v>0</v>
      </c>
      <c r="CY431" s="3">
        <f>(ROUND((((S431+ROUND((ROUND(((EU431)*AV431*1),2)*BS431),2))*AT431)/100),2)+ROUND(((ROUND((ROUND(((AE431-(EU431))*AV431*1),2)*BS431),2)*AT431)/100),2))</f>
        <v>0</v>
      </c>
      <c r="CZ431" s="3">
        <f>(ROUND((((S431+ROUND((ROUND(((EU431)*AV431*1),2)*BS431),2))*AU431)/100),2)+ROUND(((ROUND((ROUND(((AE431-(EU431))*AV431*1),2)*BS431),2)*AU431)/100),2))</f>
        <v>0</v>
      </c>
      <c r="DC431" s="3" t="s">
        <v>3</v>
      </c>
      <c r="DD431" s="3" t="s">
        <v>3</v>
      </c>
      <c r="DE431" s="3" t="s">
        <v>3</v>
      </c>
      <c r="DF431" s="3" t="s">
        <v>3</v>
      </c>
      <c r="DG431" s="3" t="s">
        <v>3</v>
      </c>
      <c r="DH431" s="3" t="s">
        <v>3</v>
      </c>
      <c r="DI431" s="3" t="s">
        <v>3</v>
      </c>
      <c r="DJ431" s="3" t="s">
        <v>3</v>
      </c>
      <c r="DK431" s="3" t="s">
        <v>3</v>
      </c>
      <c r="DL431" s="3" t="s">
        <v>3</v>
      </c>
      <c r="DM431" s="3" t="s">
        <v>3</v>
      </c>
      <c r="DN431" s="3">
        <v>0</v>
      </c>
      <c r="DO431" s="3">
        <v>0</v>
      </c>
      <c r="DP431" s="3">
        <v>1</v>
      </c>
      <c r="DQ431" s="3">
        <v>1</v>
      </c>
      <c r="DU431" s="3">
        <v>1010</v>
      </c>
      <c r="DV431" s="3" t="s">
        <v>35</v>
      </c>
      <c r="DW431" s="3" t="s">
        <v>35</v>
      </c>
      <c r="DX431" s="3">
        <v>1</v>
      </c>
      <c r="DZ431" s="3" t="s">
        <v>3</v>
      </c>
      <c r="EA431" s="3" t="s">
        <v>3</v>
      </c>
      <c r="EB431" s="3" t="s">
        <v>3</v>
      </c>
      <c r="EC431" s="3" t="s">
        <v>3</v>
      </c>
      <c r="EE431" s="3">
        <v>85635393</v>
      </c>
      <c r="EF431" s="3">
        <v>30</v>
      </c>
      <c r="EG431" s="3" t="s">
        <v>28</v>
      </c>
      <c r="EH431" s="3">
        <v>0</v>
      </c>
      <c r="EI431" s="3" t="s">
        <v>3</v>
      </c>
      <c r="EJ431" s="3">
        <v>1</v>
      </c>
      <c r="EK431" s="3">
        <v>21</v>
      </c>
      <c r="EL431" s="3" t="s">
        <v>437</v>
      </c>
      <c r="EM431" s="3" t="s">
        <v>438</v>
      </c>
      <c r="EO431" s="3" t="s">
        <v>368</v>
      </c>
      <c r="EQ431" s="3">
        <v>0</v>
      </c>
      <c r="ER431" s="3">
        <v>1344.18</v>
      </c>
      <c r="ES431" s="3">
        <v>1344.18</v>
      </c>
      <c r="ET431" s="3">
        <v>0</v>
      </c>
      <c r="EU431" s="3">
        <v>0</v>
      </c>
      <c r="EV431" s="3">
        <v>0</v>
      </c>
      <c r="EW431" s="3">
        <v>0</v>
      </c>
      <c r="EX431" s="3">
        <v>0</v>
      </c>
      <c r="FQ431" s="3">
        <v>0</v>
      </c>
      <c r="FR431" s="3">
        <v>0</v>
      </c>
      <c r="FS431" s="3">
        <v>0</v>
      </c>
      <c r="FX431" s="3">
        <v>109</v>
      </c>
      <c r="FY431" s="3">
        <v>61</v>
      </c>
      <c r="GA431" s="3" t="s">
        <v>3</v>
      </c>
      <c r="GD431" s="3">
        <v>1</v>
      </c>
      <c r="GF431" s="3">
        <v>273279262</v>
      </c>
      <c r="GG431" s="3">
        <v>2</v>
      </c>
      <c r="GH431" s="3">
        <v>1</v>
      </c>
      <c r="GI431" s="3">
        <v>2</v>
      </c>
      <c r="GJ431" s="3">
        <v>0</v>
      </c>
      <c r="GK431" s="3">
        <v>0</v>
      </c>
      <c r="GL431" s="3">
        <f t="shared" si="441"/>
        <v>0</v>
      </c>
      <c r="GM431" s="3">
        <f t="shared" si="442"/>
        <v>4462.68</v>
      </c>
      <c r="GN431" s="3">
        <f t="shared" si="443"/>
        <v>4462.68</v>
      </c>
      <c r="GO431" s="3">
        <f t="shared" si="444"/>
        <v>0</v>
      </c>
      <c r="GP431" s="3">
        <f t="shared" si="445"/>
        <v>0</v>
      </c>
      <c r="GR431" s="3">
        <v>0</v>
      </c>
      <c r="GS431" s="3">
        <v>3</v>
      </c>
      <c r="GT431" s="3">
        <v>0</v>
      </c>
      <c r="GU431" s="3" t="s">
        <v>3</v>
      </c>
      <c r="GV431" s="3">
        <f t="shared" si="446"/>
        <v>0</v>
      </c>
      <c r="GW431" s="3">
        <v>1</v>
      </c>
      <c r="GX431" s="3">
        <f t="shared" si="447"/>
        <v>0</v>
      </c>
      <c r="HA431" s="3">
        <v>0</v>
      </c>
      <c r="HB431" s="3">
        <v>0</v>
      </c>
      <c r="HC431" s="3">
        <f t="shared" si="448"/>
        <v>0</v>
      </c>
      <c r="HE431" s="3" t="s">
        <v>3</v>
      </c>
      <c r="HF431" s="3" t="s">
        <v>3</v>
      </c>
      <c r="HM431" s="3" t="s">
        <v>360</v>
      </c>
      <c r="HN431" s="3" t="s">
        <v>3</v>
      </c>
      <c r="HO431" s="3" t="s">
        <v>3</v>
      </c>
      <c r="HP431" s="3" t="s">
        <v>3</v>
      </c>
      <c r="HQ431" s="3" t="s">
        <v>3</v>
      </c>
      <c r="HS431" s="3">
        <v>0</v>
      </c>
      <c r="IK431" s="3">
        <v>0</v>
      </c>
    </row>
    <row r="432" spans="1:255" x14ac:dyDescent="0.25">
      <c r="A432" s="2">
        <v>17</v>
      </c>
      <c r="B432" s="2">
        <v>1</v>
      </c>
      <c r="C432" s="2">
        <f>ROW(SmtRes!A797)</f>
        <v>797</v>
      </c>
      <c r="D432" s="2">
        <f>ROW(EtalonRes!A635)</f>
        <v>635</v>
      </c>
      <c r="E432" s="2" t="s">
        <v>638</v>
      </c>
      <c r="F432" s="2" t="s">
        <v>639</v>
      </c>
      <c r="G432" s="2" t="s">
        <v>640</v>
      </c>
      <c r="H432" s="2" t="s">
        <v>342</v>
      </c>
      <c r="I432" s="2">
        <v>1</v>
      </c>
      <c r="J432" s="2">
        <v>0</v>
      </c>
      <c r="K432" s="2">
        <v>1</v>
      </c>
      <c r="L432" s="2"/>
      <c r="M432" s="2"/>
      <c r="N432" s="2"/>
      <c r="O432" s="2">
        <f t="shared" si="424"/>
        <v>88.88</v>
      </c>
      <c r="P432" s="2">
        <f t="shared" si="425"/>
        <v>29.7</v>
      </c>
      <c r="Q432" s="2">
        <f>(ROUND((ROUND(((((ET432*1.25)*1.2))*AV432*I432),2)*BB432),2)+ROUND((ROUND(((AE432-(((EU432*1.25)*1.2)))*AV432*I432),2)*BS432),2))</f>
        <v>13.24</v>
      </c>
      <c r="R432" s="2">
        <f>(ROUND((ROUND(((((EU432*1.25)*1.2))*AV432*I432),2)*BS432),2)+ROUND((ROUND(((AE432-(((EU432*1.25)*1.2)))*AV432*I432),2)*BS432),2))</f>
        <v>0.88</v>
      </c>
      <c r="S432" s="2">
        <f t="shared" si="426"/>
        <v>45.94</v>
      </c>
      <c r="T432" s="2">
        <f t="shared" si="427"/>
        <v>0</v>
      </c>
      <c r="U432" s="2">
        <f t="shared" si="428"/>
        <v>3.6811499999999997</v>
      </c>
      <c r="V432" s="2">
        <f t="shared" si="429"/>
        <v>0</v>
      </c>
      <c r="W432" s="2">
        <f t="shared" si="430"/>
        <v>0</v>
      </c>
      <c r="X432" s="2">
        <f>(ROUND((((S432+ROUND((ROUND(((((EU432*1.25)*1.2))*AV432*I432),2)*BS432),2))*AT432)/100),2)+ROUND(((ROUND((ROUND(((AE432-(((EU432*1.25)*1.2)))*AV432*I432),2)*BS432),2)*AT432)/100),2))</f>
        <v>51.03</v>
      </c>
      <c r="Y432" s="2">
        <f>(ROUND((((S432+ROUND((ROUND(((((EU432*1.25)*1.2))*AV432*I432),2)*BS432),2))*AU432)/100),2)+ROUND(((ROUND((ROUND(((AE432-(((EU432*1.25)*1.2)))*AV432*I432),2)*BS432),2)*AU432)/100),2))</f>
        <v>28.56</v>
      </c>
      <c r="Z432" s="2"/>
      <c r="AA432" s="2">
        <v>86551701</v>
      </c>
      <c r="AB432" s="2">
        <f t="shared" si="431"/>
        <v>85.161000000000001</v>
      </c>
      <c r="AC432" s="2">
        <f>ROUND((((ES432*1)*1)),6)</f>
        <v>29.7</v>
      </c>
      <c r="AD432" s="2">
        <f>ROUND((((((ET432*1.25)*1.2))-(((EU432*1.25)*1.2)))+AE432),6)</f>
        <v>12.404999999999999</v>
      </c>
      <c r="AE432" s="2">
        <f>ROUND((((EU432*1.25)*1.2)),6)</f>
        <v>0.82499999999999996</v>
      </c>
      <c r="AF432" s="2">
        <f>ROUND((((EV432*1.15)*1.2)),6)</f>
        <v>43.055999999999997</v>
      </c>
      <c r="AG432" s="2">
        <f t="shared" si="432"/>
        <v>0</v>
      </c>
      <c r="AH432" s="2">
        <f>(((EW432*1.15)*1.2))</f>
        <v>3.4499999999999997</v>
      </c>
      <c r="AI432" s="2">
        <f>(((EX432*1.25)*1.2))</f>
        <v>0</v>
      </c>
      <c r="AJ432" s="2">
        <f t="shared" si="433"/>
        <v>0</v>
      </c>
      <c r="AK432" s="2">
        <v>69.17</v>
      </c>
      <c r="AL432" s="2">
        <v>29.7</v>
      </c>
      <c r="AM432" s="2">
        <v>8.27</v>
      </c>
      <c r="AN432" s="2">
        <v>0.55000000000000004</v>
      </c>
      <c r="AO432" s="2">
        <v>31.2</v>
      </c>
      <c r="AP432" s="2">
        <v>0</v>
      </c>
      <c r="AQ432" s="2">
        <v>2.5</v>
      </c>
      <c r="AR432" s="2">
        <v>0</v>
      </c>
      <c r="AS432" s="2">
        <v>0</v>
      </c>
      <c r="AT432" s="2">
        <v>109</v>
      </c>
      <c r="AU432" s="2">
        <v>61</v>
      </c>
      <c r="AV432" s="2">
        <v>1.0669999999999999</v>
      </c>
      <c r="AW432" s="2">
        <v>1</v>
      </c>
      <c r="AX432" s="2"/>
      <c r="AY432" s="2"/>
      <c r="AZ432" s="2">
        <v>1</v>
      </c>
      <c r="BA432" s="2">
        <v>1</v>
      </c>
      <c r="BB432" s="2">
        <v>1</v>
      </c>
      <c r="BC432" s="2">
        <v>1</v>
      </c>
      <c r="BD432" s="2" t="s">
        <v>3</v>
      </c>
      <c r="BE432" s="2" t="s">
        <v>3</v>
      </c>
      <c r="BF432" s="2" t="s">
        <v>3</v>
      </c>
      <c r="BG432" s="2" t="s">
        <v>3</v>
      </c>
      <c r="BH432" s="2">
        <v>0</v>
      </c>
      <c r="BI432" s="2">
        <v>1</v>
      </c>
      <c r="BJ432" s="2" t="s">
        <v>641</v>
      </c>
      <c r="BK432" s="2"/>
      <c r="BL432" s="2"/>
      <c r="BM432" s="2">
        <v>21</v>
      </c>
      <c r="BN432" s="2">
        <v>0</v>
      </c>
      <c r="BO432" s="2" t="s">
        <v>639</v>
      </c>
      <c r="BP432" s="2">
        <v>1</v>
      </c>
      <c r="BQ432" s="2">
        <v>30</v>
      </c>
      <c r="BR432" s="2">
        <v>0</v>
      </c>
      <c r="BS432" s="2">
        <v>1</v>
      </c>
      <c r="BT432" s="2">
        <v>1</v>
      </c>
      <c r="BU432" s="2">
        <v>1</v>
      </c>
      <c r="BV432" s="2">
        <v>1</v>
      </c>
      <c r="BW432" s="2">
        <v>1</v>
      </c>
      <c r="BX432" s="2">
        <v>1</v>
      </c>
      <c r="BY432" s="2" t="s">
        <v>3</v>
      </c>
      <c r="BZ432" s="2">
        <v>109</v>
      </c>
      <c r="CA432" s="2">
        <v>61</v>
      </c>
      <c r="CB432" s="2" t="s">
        <v>3</v>
      </c>
      <c r="CC432" s="2"/>
      <c r="CD432" s="2"/>
      <c r="CE432" s="2">
        <v>1566</v>
      </c>
      <c r="CF432" s="2">
        <v>0</v>
      </c>
      <c r="CG432" s="2">
        <v>0</v>
      </c>
      <c r="CH432" s="2"/>
      <c r="CI432" s="2"/>
      <c r="CJ432" s="2"/>
      <c r="CK432" s="2"/>
      <c r="CL432" s="2"/>
      <c r="CM432" s="2">
        <v>0</v>
      </c>
      <c r="CN432" s="2" t="s">
        <v>965</v>
      </c>
      <c r="CO432" s="2">
        <v>0</v>
      </c>
      <c r="CP432" s="2">
        <f t="shared" si="434"/>
        <v>88.88</v>
      </c>
      <c r="CQ432" s="2">
        <f t="shared" si="435"/>
        <v>29.7</v>
      </c>
      <c r="CR432" s="2">
        <f>(ROUND((ROUND(((((ET432*1.25)*1.2))*AV432*1),2)*BB432),2)+ROUND((ROUND(((AE432-(((EU432*1.25)*1.2)))*AV432*1),2)*BS432),2))</f>
        <v>13.24</v>
      </c>
      <c r="CS432" s="2">
        <f>(ROUND((ROUND(((((EU432*1.25)*1.2))*AV432*1),2)*BS432),2)+ROUND((ROUND(((AE432-(((EU432*1.25)*1.2)))*AV432*1),2)*BS432),2))</f>
        <v>0.88</v>
      </c>
      <c r="CT432" s="2">
        <f t="shared" si="436"/>
        <v>45.94</v>
      </c>
      <c r="CU432" s="2">
        <f t="shared" si="437"/>
        <v>0</v>
      </c>
      <c r="CV432" s="2">
        <f t="shared" si="438"/>
        <v>3.6811499999999997</v>
      </c>
      <c r="CW432" s="2">
        <f t="shared" si="439"/>
        <v>0</v>
      </c>
      <c r="CX432" s="2">
        <f t="shared" si="440"/>
        <v>0</v>
      </c>
      <c r="CY432" s="2">
        <f>(ROUND((((S432+ROUND((ROUND(((((EU432*1.25)*1.2))*AV432*1),2)*BS432),2))*AT432)/100),2)+ROUND(((ROUND((ROUND(((AE432-(((EU432*1.25)*1.2)))*AV432*1),2)*BS432),2)*AT432)/100),2))</f>
        <v>51.03</v>
      </c>
      <c r="CZ432" s="2">
        <f>(ROUND((((S432+ROUND((ROUND(((((EU432*1.25)*1.2))*AV432*1),2)*BS432),2))*AU432)/100),2)+ROUND(((ROUND((ROUND(((AE432-(((EU432*1.25)*1.2)))*AV432*1),2)*BS432),2)*AU432)/100),2))</f>
        <v>28.56</v>
      </c>
      <c r="DA432" s="2"/>
      <c r="DB432" s="2">
        <v>151</v>
      </c>
      <c r="DC432" s="2" t="s">
        <v>3</v>
      </c>
      <c r="DD432" s="2" t="s">
        <v>360</v>
      </c>
      <c r="DE432" s="2" t="s">
        <v>361</v>
      </c>
      <c r="DF432" s="2" t="s">
        <v>361</v>
      </c>
      <c r="DG432" s="2" t="s">
        <v>362</v>
      </c>
      <c r="DH432" s="2" t="s">
        <v>3</v>
      </c>
      <c r="DI432" s="2" t="s">
        <v>362</v>
      </c>
      <c r="DJ432" s="2" t="s">
        <v>361</v>
      </c>
      <c r="DK432" s="2" t="s">
        <v>3</v>
      </c>
      <c r="DL432" s="2" t="s">
        <v>3</v>
      </c>
      <c r="DM432" s="2" t="s">
        <v>3</v>
      </c>
      <c r="DN432" s="2">
        <v>0</v>
      </c>
      <c r="DO432" s="2">
        <v>0</v>
      </c>
      <c r="DP432" s="2">
        <v>1</v>
      </c>
      <c r="DQ432" s="2">
        <v>1</v>
      </c>
      <c r="DR432" s="2"/>
      <c r="DS432" s="2"/>
      <c r="DT432" s="2"/>
      <c r="DU432" s="2">
        <v>1013</v>
      </c>
      <c r="DV432" s="2" t="s">
        <v>342</v>
      </c>
      <c r="DW432" s="2" t="s">
        <v>342</v>
      </c>
      <c r="DX432" s="2">
        <v>1</v>
      </c>
      <c r="DY432" s="2"/>
      <c r="DZ432" s="2" t="s">
        <v>3</v>
      </c>
      <c r="EA432" s="2" t="s">
        <v>3</v>
      </c>
      <c r="EB432" s="2" t="s">
        <v>3</v>
      </c>
      <c r="EC432" s="2" t="s">
        <v>3</v>
      </c>
      <c r="ED432" s="2"/>
      <c r="EE432" s="2">
        <v>85635393</v>
      </c>
      <c r="EF432" s="2">
        <v>30</v>
      </c>
      <c r="EG432" s="2" t="s">
        <v>28</v>
      </c>
      <c r="EH432" s="2">
        <v>0</v>
      </c>
      <c r="EI432" s="2" t="s">
        <v>3</v>
      </c>
      <c r="EJ432" s="2">
        <v>1</v>
      </c>
      <c r="EK432" s="2">
        <v>21</v>
      </c>
      <c r="EL432" s="2" t="s">
        <v>437</v>
      </c>
      <c r="EM432" s="2" t="s">
        <v>438</v>
      </c>
      <c r="EN432" s="2"/>
      <c r="EO432" s="2" t="s">
        <v>363</v>
      </c>
      <c r="EP432" s="2"/>
      <c r="EQ432" s="2">
        <v>131072</v>
      </c>
      <c r="ER432" s="2">
        <v>69.17</v>
      </c>
      <c r="ES432" s="2">
        <v>29.7</v>
      </c>
      <c r="ET432" s="2">
        <v>8.27</v>
      </c>
      <c r="EU432" s="2">
        <v>0.55000000000000004</v>
      </c>
      <c r="EV432" s="2">
        <v>31.2</v>
      </c>
      <c r="EW432" s="2">
        <v>2.5</v>
      </c>
      <c r="EX432" s="2">
        <v>0</v>
      </c>
      <c r="EY432" s="2">
        <v>0</v>
      </c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>
        <v>0</v>
      </c>
      <c r="FR432" s="2">
        <v>0</v>
      </c>
      <c r="FS432" s="2">
        <v>0</v>
      </c>
      <c r="FT432" s="2"/>
      <c r="FU432" s="2"/>
      <c r="FV432" s="2"/>
      <c r="FW432" s="2"/>
      <c r="FX432" s="2">
        <v>109</v>
      </c>
      <c r="FY432" s="2">
        <v>61</v>
      </c>
      <c r="FZ432" s="2"/>
      <c r="GA432" s="2" t="s">
        <v>3</v>
      </c>
      <c r="GB432" s="2"/>
      <c r="GC432" s="2"/>
      <c r="GD432" s="2">
        <v>1</v>
      </c>
      <c r="GE432" s="2"/>
      <c r="GF432" s="2">
        <v>584276783</v>
      </c>
      <c r="GG432" s="2">
        <v>2</v>
      </c>
      <c r="GH432" s="2">
        <v>1</v>
      </c>
      <c r="GI432" s="2">
        <v>2</v>
      </c>
      <c r="GJ432" s="2">
        <v>0</v>
      </c>
      <c r="GK432" s="2">
        <v>0</v>
      </c>
      <c r="GL432" s="2">
        <f t="shared" si="441"/>
        <v>0</v>
      </c>
      <c r="GM432" s="2">
        <f t="shared" si="442"/>
        <v>168.47</v>
      </c>
      <c r="GN432" s="2">
        <f t="shared" si="443"/>
        <v>168.47</v>
      </c>
      <c r="GO432" s="2">
        <f t="shared" si="444"/>
        <v>0</v>
      </c>
      <c r="GP432" s="2">
        <f t="shared" si="445"/>
        <v>0</v>
      </c>
      <c r="GQ432" s="2"/>
      <c r="GR432" s="2">
        <v>0</v>
      </c>
      <c r="GS432" s="2">
        <v>3</v>
      </c>
      <c r="GT432" s="2">
        <v>0</v>
      </c>
      <c r="GU432" s="2" t="s">
        <v>3</v>
      </c>
      <c r="GV432" s="2">
        <f t="shared" si="446"/>
        <v>0</v>
      </c>
      <c r="GW432" s="2">
        <v>1</v>
      </c>
      <c r="GX432" s="2">
        <f t="shared" si="447"/>
        <v>0</v>
      </c>
      <c r="GY432" s="2"/>
      <c r="GZ432" s="2"/>
      <c r="HA432" s="2">
        <v>0</v>
      </c>
      <c r="HB432" s="2">
        <v>0</v>
      </c>
      <c r="HC432" s="2">
        <f t="shared" si="448"/>
        <v>0</v>
      </c>
      <c r="HD432" s="2"/>
      <c r="HE432" s="2" t="s">
        <v>3</v>
      </c>
      <c r="HF432" s="2" t="s">
        <v>3</v>
      </c>
      <c r="HG432" s="2"/>
      <c r="HH432" s="2"/>
      <c r="HI432" s="2"/>
      <c r="HJ432" s="2"/>
      <c r="HK432" s="2"/>
      <c r="HL432" s="2"/>
      <c r="HM432" s="2" t="s">
        <v>3</v>
      </c>
      <c r="HN432" s="2" t="s">
        <v>3</v>
      </c>
      <c r="HO432" s="2" t="s">
        <v>3</v>
      </c>
      <c r="HP432" s="2" t="s">
        <v>3</v>
      </c>
      <c r="HQ432" s="2" t="s">
        <v>3</v>
      </c>
      <c r="HR432" s="2"/>
      <c r="HS432" s="2">
        <v>0</v>
      </c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>
        <v>0</v>
      </c>
      <c r="IL432" s="2"/>
      <c r="IM432" s="2"/>
      <c r="IN432" s="2"/>
      <c r="IO432" s="2"/>
      <c r="IP432" s="2"/>
      <c r="IQ432" s="2"/>
      <c r="IR432" s="2"/>
      <c r="IS432" s="2"/>
      <c r="IT432" s="2"/>
      <c r="IU432" s="2"/>
    </row>
    <row r="433" spans="1:255" x14ac:dyDescent="0.25">
      <c r="A433" s="3">
        <v>17</v>
      </c>
      <c r="B433" s="3">
        <v>1</v>
      </c>
      <c r="C433" s="3">
        <f>ROW(SmtRes!A806)</f>
        <v>806</v>
      </c>
      <c r="D433" s="3">
        <f>ROW(EtalonRes!A644)</f>
        <v>644</v>
      </c>
      <c r="E433" s="3" t="s">
        <v>638</v>
      </c>
      <c r="F433" s="3" t="s">
        <v>639</v>
      </c>
      <c r="G433" s="3" t="s">
        <v>640</v>
      </c>
      <c r="H433" s="3" t="s">
        <v>342</v>
      </c>
      <c r="I433" s="3">
        <v>1</v>
      </c>
      <c r="J433" s="3">
        <v>0</v>
      </c>
      <c r="K433" s="3">
        <v>1</v>
      </c>
      <c r="O433" s="3">
        <f t="shared" si="424"/>
        <v>3069.43</v>
      </c>
      <c r="P433" s="3">
        <f t="shared" si="425"/>
        <v>285.42</v>
      </c>
      <c r="Q433" s="3">
        <f>(ROUND((ROUND(((((ET433*1.25)*1.2))*AV433*I433),2)*BB433),2)+ROUND((ROUND(((AE433-(((EU433*1.25)*1.2)))*AV433*I433),2)*BS433),2))</f>
        <v>195.29</v>
      </c>
      <c r="R433" s="3">
        <f>(ROUND((ROUND(((((EU433*1.25)*1.2))*AV433*I433),2)*BS433),2)+ROUND((ROUND(((AE433-(((EU433*1.25)*1.2)))*AV433*I433),2)*BS433),2))</f>
        <v>49.59</v>
      </c>
      <c r="S433" s="3">
        <f t="shared" si="426"/>
        <v>2588.7199999999998</v>
      </c>
      <c r="T433" s="3">
        <f t="shared" si="427"/>
        <v>0</v>
      </c>
      <c r="U433" s="3">
        <f t="shared" si="428"/>
        <v>3.6811499999999997</v>
      </c>
      <c r="V433" s="3">
        <f t="shared" si="429"/>
        <v>0</v>
      </c>
      <c r="W433" s="3">
        <f t="shared" si="430"/>
        <v>0</v>
      </c>
      <c r="X433" s="3">
        <f>(ROUND((((S433+ROUND((ROUND(((((EU433*1.25)*1.2))*AV433*I433),2)*BS433),2))*AT433)/100),2)+ROUND(((ROUND((ROUND(((AE433-(((EU433*1.25)*1.2)))*AV433*I433),2)*BS433),2)*AT433)/100),2))</f>
        <v>2875.76</v>
      </c>
      <c r="Y433" s="3">
        <f>(ROUND((((S433+ROUND((ROUND(((((EU433*1.25)*1.2))*AV433*I433),2)*BS433),2))*AU433)/100),2)+ROUND(((ROUND((ROUND(((AE433-(((EU433*1.25)*1.2)))*AV433*I433),2)*BS433),2)*AU433)/100),2))</f>
        <v>1609.37</v>
      </c>
      <c r="AA433" s="3">
        <v>86551703</v>
      </c>
      <c r="AB433" s="3">
        <f t="shared" si="431"/>
        <v>85.161000000000001</v>
      </c>
      <c r="AC433" s="3">
        <f>ROUND((((ES433*1)*1)),6)</f>
        <v>29.7</v>
      </c>
      <c r="AD433" s="3">
        <f>ROUND((((((ET433*1.25)*1.2))-(((EU433*1.25)*1.2)))+AE433),6)</f>
        <v>12.404999999999999</v>
      </c>
      <c r="AE433" s="3">
        <f>ROUND((((EU433*1.25)*1.2)),6)</f>
        <v>0.82499999999999996</v>
      </c>
      <c r="AF433" s="3">
        <f>ROUND((((EV433*1.15)*1.2)),6)</f>
        <v>43.055999999999997</v>
      </c>
      <c r="AG433" s="3">
        <f t="shared" si="432"/>
        <v>0</v>
      </c>
      <c r="AH433" s="3">
        <f>(((EW433*1.15)*1.2))</f>
        <v>3.4499999999999997</v>
      </c>
      <c r="AI433" s="3">
        <f>(((EX433*1.25)*1.2))</f>
        <v>0</v>
      </c>
      <c r="AJ433" s="3">
        <f t="shared" si="433"/>
        <v>0</v>
      </c>
      <c r="AK433" s="3">
        <v>69.17</v>
      </c>
      <c r="AL433" s="3">
        <v>29.7</v>
      </c>
      <c r="AM433" s="3">
        <v>8.27</v>
      </c>
      <c r="AN433" s="3">
        <v>0.55000000000000004</v>
      </c>
      <c r="AO433" s="3">
        <v>31.2</v>
      </c>
      <c r="AP433" s="3">
        <v>0</v>
      </c>
      <c r="AQ433" s="3">
        <v>2.5</v>
      </c>
      <c r="AR433" s="3">
        <v>0</v>
      </c>
      <c r="AS433" s="3">
        <v>0</v>
      </c>
      <c r="AT433" s="3">
        <v>109</v>
      </c>
      <c r="AU433" s="3">
        <v>61</v>
      </c>
      <c r="AV433" s="3">
        <v>1.0669999999999999</v>
      </c>
      <c r="AW433" s="3">
        <v>1</v>
      </c>
      <c r="AZ433" s="3">
        <v>1</v>
      </c>
      <c r="BA433" s="3">
        <v>56.35</v>
      </c>
      <c r="BB433" s="3">
        <v>14.75</v>
      </c>
      <c r="BC433" s="3">
        <v>9.61</v>
      </c>
      <c r="BD433" s="3" t="s">
        <v>3</v>
      </c>
      <c r="BE433" s="3" t="s">
        <v>3</v>
      </c>
      <c r="BF433" s="3" t="s">
        <v>3</v>
      </c>
      <c r="BG433" s="3" t="s">
        <v>3</v>
      </c>
      <c r="BH433" s="3">
        <v>0</v>
      </c>
      <c r="BI433" s="3">
        <v>1</v>
      </c>
      <c r="BJ433" s="3" t="s">
        <v>641</v>
      </c>
      <c r="BM433" s="3">
        <v>21</v>
      </c>
      <c r="BN433" s="3">
        <v>0</v>
      </c>
      <c r="BO433" s="3" t="s">
        <v>639</v>
      </c>
      <c r="BP433" s="3">
        <v>1</v>
      </c>
      <c r="BQ433" s="3">
        <v>30</v>
      </c>
      <c r="BR433" s="3">
        <v>0</v>
      </c>
      <c r="BS433" s="3">
        <v>56.35</v>
      </c>
      <c r="BT433" s="3">
        <v>1</v>
      </c>
      <c r="BU433" s="3">
        <v>1</v>
      </c>
      <c r="BV433" s="3">
        <v>1</v>
      </c>
      <c r="BW433" s="3">
        <v>1</v>
      </c>
      <c r="BX433" s="3">
        <v>1</v>
      </c>
      <c r="BY433" s="3" t="s">
        <v>3</v>
      </c>
      <c r="BZ433" s="3">
        <v>109</v>
      </c>
      <c r="CA433" s="3">
        <v>61</v>
      </c>
      <c r="CB433" s="3" t="s">
        <v>3</v>
      </c>
      <c r="CE433" s="3">
        <v>1566</v>
      </c>
      <c r="CF433" s="3">
        <v>0</v>
      </c>
      <c r="CG433" s="3">
        <v>0</v>
      </c>
      <c r="CM433" s="3">
        <v>0</v>
      </c>
      <c r="CN433" s="3" t="s">
        <v>965</v>
      </c>
      <c r="CO433" s="3">
        <v>0</v>
      </c>
      <c r="CP433" s="3">
        <f t="shared" si="434"/>
        <v>3069.43</v>
      </c>
      <c r="CQ433" s="3">
        <f t="shared" si="435"/>
        <v>285.42</v>
      </c>
      <c r="CR433" s="3">
        <f>(ROUND((ROUND(((((ET433*1.25)*1.2))*AV433*1),2)*BB433),2)+ROUND((ROUND(((AE433-(((EU433*1.25)*1.2)))*AV433*1),2)*BS433),2))</f>
        <v>195.29</v>
      </c>
      <c r="CS433" s="3">
        <f>(ROUND((ROUND(((((EU433*1.25)*1.2))*AV433*1),2)*BS433),2)+ROUND((ROUND(((AE433-(((EU433*1.25)*1.2)))*AV433*1),2)*BS433),2))</f>
        <v>49.59</v>
      </c>
      <c r="CT433" s="3">
        <f t="shared" si="436"/>
        <v>2588.7199999999998</v>
      </c>
      <c r="CU433" s="3">
        <f t="shared" si="437"/>
        <v>0</v>
      </c>
      <c r="CV433" s="3">
        <f t="shared" si="438"/>
        <v>3.6811499999999997</v>
      </c>
      <c r="CW433" s="3">
        <f t="shared" si="439"/>
        <v>0</v>
      </c>
      <c r="CX433" s="3">
        <f t="shared" si="440"/>
        <v>0</v>
      </c>
      <c r="CY433" s="3">
        <f>(ROUND((((S433+ROUND((ROUND(((((EU433*1.25)*1.2))*AV433*1),2)*BS433),2))*AT433)/100),2)+ROUND(((ROUND((ROUND(((AE433-(((EU433*1.25)*1.2)))*AV433*1),2)*BS433),2)*AT433)/100),2))</f>
        <v>2875.76</v>
      </c>
      <c r="CZ433" s="3">
        <f>(ROUND((((S433+ROUND((ROUND(((((EU433*1.25)*1.2))*AV433*1),2)*BS433),2))*AU433)/100),2)+ROUND(((ROUND((ROUND(((AE433-(((EU433*1.25)*1.2)))*AV433*1),2)*BS433),2)*AU433)/100),2))</f>
        <v>1609.37</v>
      </c>
      <c r="DB433" s="3">
        <v>153</v>
      </c>
      <c r="DC433" s="3" t="s">
        <v>3</v>
      </c>
      <c r="DD433" s="3" t="s">
        <v>360</v>
      </c>
      <c r="DE433" s="3" t="s">
        <v>361</v>
      </c>
      <c r="DF433" s="3" t="s">
        <v>361</v>
      </c>
      <c r="DG433" s="3" t="s">
        <v>362</v>
      </c>
      <c r="DH433" s="3" t="s">
        <v>3</v>
      </c>
      <c r="DI433" s="3" t="s">
        <v>362</v>
      </c>
      <c r="DJ433" s="3" t="s">
        <v>361</v>
      </c>
      <c r="DK433" s="3" t="s">
        <v>3</v>
      </c>
      <c r="DL433" s="3" t="s">
        <v>3</v>
      </c>
      <c r="DM433" s="3" t="s">
        <v>3</v>
      </c>
      <c r="DN433" s="3">
        <v>0</v>
      </c>
      <c r="DO433" s="3">
        <v>0</v>
      </c>
      <c r="DP433" s="3">
        <v>1</v>
      </c>
      <c r="DQ433" s="3">
        <v>1</v>
      </c>
      <c r="DU433" s="3">
        <v>1013</v>
      </c>
      <c r="DV433" s="3" t="s">
        <v>342</v>
      </c>
      <c r="DW433" s="3" t="s">
        <v>342</v>
      </c>
      <c r="DX433" s="3">
        <v>1</v>
      </c>
      <c r="DZ433" s="3" t="s">
        <v>3</v>
      </c>
      <c r="EA433" s="3" t="s">
        <v>3</v>
      </c>
      <c r="EB433" s="3" t="s">
        <v>3</v>
      </c>
      <c r="EC433" s="3" t="s">
        <v>3</v>
      </c>
      <c r="EE433" s="3">
        <v>85635393</v>
      </c>
      <c r="EF433" s="3">
        <v>30</v>
      </c>
      <c r="EG433" s="3" t="s">
        <v>28</v>
      </c>
      <c r="EH433" s="3">
        <v>0</v>
      </c>
      <c r="EI433" s="3" t="s">
        <v>3</v>
      </c>
      <c r="EJ433" s="3">
        <v>1</v>
      </c>
      <c r="EK433" s="3">
        <v>21</v>
      </c>
      <c r="EL433" s="3" t="s">
        <v>437</v>
      </c>
      <c r="EM433" s="3" t="s">
        <v>438</v>
      </c>
      <c r="EO433" s="3" t="s">
        <v>363</v>
      </c>
      <c r="EQ433" s="3">
        <v>131072</v>
      </c>
      <c r="ER433" s="3">
        <v>69.17</v>
      </c>
      <c r="ES433" s="3">
        <v>29.7</v>
      </c>
      <c r="ET433" s="3">
        <v>8.27</v>
      </c>
      <c r="EU433" s="3">
        <v>0.55000000000000004</v>
      </c>
      <c r="EV433" s="3">
        <v>31.2</v>
      </c>
      <c r="EW433" s="3">
        <v>2.5</v>
      </c>
      <c r="EX433" s="3">
        <v>0</v>
      </c>
      <c r="EY433" s="3">
        <v>0</v>
      </c>
      <c r="FQ433" s="3">
        <v>0</v>
      </c>
      <c r="FR433" s="3">
        <v>0</v>
      </c>
      <c r="FS433" s="3">
        <v>0</v>
      </c>
      <c r="FX433" s="3">
        <v>109</v>
      </c>
      <c r="FY433" s="3">
        <v>61</v>
      </c>
      <c r="GA433" s="3" t="s">
        <v>3</v>
      </c>
      <c r="GD433" s="3">
        <v>1</v>
      </c>
      <c r="GF433" s="3">
        <v>584276783</v>
      </c>
      <c r="GG433" s="3">
        <v>2</v>
      </c>
      <c r="GH433" s="3">
        <v>1</v>
      </c>
      <c r="GI433" s="3">
        <v>2</v>
      </c>
      <c r="GJ433" s="3">
        <v>0</v>
      </c>
      <c r="GK433" s="3">
        <v>0</v>
      </c>
      <c r="GL433" s="3">
        <f t="shared" si="441"/>
        <v>0</v>
      </c>
      <c r="GM433" s="3">
        <f t="shared" si="442"/>
        <v>7554.56</v>
      </c>
      <c r="GN433" s="3">
        <f t="shared" si="443"/>
        <v>7554.56</v>
      </c>
      <c r="GO433" s="3">
        <f t="shared" si="444"/>
        <v>0</v>
      </c>
      <c r="GP433" s="3">
        <f t="shared" si="445"/>
        <v>0</v>
      </c>
      <c r="GR433" s="3">
        <v>0</v>
      </c>
      <c r="GS433" s="3">
        <v>3</v>
      </c>
      <c r="GT433" s="3">
        <v>0</v>
      </c>
      <c r="GU433" s="3" t="s">
        <v>3</v>
      </c>
      <c r="GV433" s="3">
        <f t="shared" si="446"/>
        <v>0</v>
      </c>
      <c r="GW433" s="3">
        <v>1</v>
      </c>
      <c r="GX433" s="3">
        <f t="shared" si="447"/>
        <v>0</v>
      </c>
      <c r="HA433" s="3">
        <v>0</v>
      </c>
      <c r="HB433" s="3">
        <v>0</v>
      </c>
      <c r="HC433" s="3">
        <f t="shared" si="448"/>
        <v>0</v>
      </c>
      <c r="HE433" s="3" t="s">
        <v>3</v>
      </c>
      <c r="HF433" s="3" t="s">
        <v>3</v>
      </c>
      <c r="HM433" s="3" t="s">
        <v>3</v>
      </c>
      <c r="HN433" s="3" t="s">
        <v>3</v>
      </c>
      <c r="HO433" s="3" t="s">
        <v>3</v>
      </c>
      <c r="HP433" s="3" t="s">
        <v>3</v>
      </c>
      <c r="HQ433" s="3" t="s">
        <v>3</v>
      </c>
      <c r="HS433" s="3">
        <v>0</v>
      </c>
      <c r="IK433" s="3">
        <v>0</v>
      </c>
    </row>
    <row r="434" spans="1:255" x14ac:dyDescent="0.25">
      <c r="A434" s="2">
        <v>18</v>
      </c>
      <c r="B434" s="2">
        <v>1</v>
      </c>
      <c r="C434" s="2">
        <v>795</v>
      </c>
      <c r="D434" s="2"/>
      <c r="E434" s="2" t="s">
        <v>642</v>
      </c>
      <c r="F434" s="2" t="s">
        <v>643</v>
      </c>
      <c r="G434" s="2" t="s">
        <v>644</v>
      </c>
      <c r="H434" s="2" t="s">
        <v>35</v>
      </c>
      <c r="I434" s="2">
        <f>I432*J434</f>
        <v>2</v>
      </c>
      <c r="J434" s="2">
        <v>2</v>
      </c>
      <c r="K434" s="2">
        <v>2</v>
      </c>
      <c r="L434" s="2"/>
      <c r="M434" s="2"/>
      <c r="N434" s="2"/>
      <c r="O434" s="2">
        <f t="shared" si="424"/>
        <v>124</v>
      </c>
      <c r="P434" s="2">
        <f t="shared" si="425"/>
        <v>124</v>
      </c>
      <c r="Q434" s="2">
        <f>(ROUND((ROUND(((ET434)*AV434*I434),2)*BB434),2)+ROUND((ROUND(((AE434-(EU434))*AV434*I434),2)*BS434),2))</f>
        <v>0</v>
      </c>
      <c r="R434" s="2">
        <f>(ROUND((ROUND(((EU434)*AV434*I434),2)*BS434),2)+ROUND((ROUND(((AE434-(EU434))*AV434*I434),2)*BS434),2))</f>
        <v>0</v>
      </c>
      <c r="S434" s="2">
        <f t="shared" si="426"/>
        <v>0</v>
      </c>
      <c r="T434" s="2">
        <f t="shared" si="427"/>
        <v>0</v>
      </c>
      <c r="U434" s="2">
        <f t="shared" si="428"/>
        <v>0</v>
      </c>
      <c r="V434" s="2">
        <f t="shared" si="429"/>
        <v>0</v>
      </c>
      <c r="W434" s="2">
        <f t="shared" si="430"/>
        <v>0</v>
      </c>
      <c r="X434" s="2">
        <f>(ROUND((((S434+ROUND((ROUND(((EU434)*AV434*I434),2)*BS434),2))*AT434)/100),2)+ROUND(((ROUND((ROUND(((AE434-(EU434))*AV434*I434),2)*BS434),2)*AT434)/100),2))</f>
        <v>0</v>
      </c>
      <c r="Y434" s="2">
        <f>(ROUND((((S434+ROUND((ROUND(((EU434)*AV434*I434),2)*BS434),2))*AU434)/100),2)+ROUND(((ROUND((ROUND(((AE434-(EU434))*AV434*I434),2)*BS434),2)*AU434)/100),2))</f>
        <v>0</v>
      </c>
      <c r="Z434" s="2"/>
      <c r="AA434" s="2">
        <v>86551701</v>
      </c>
      <c r="AB434" s="2">
        <f t="shared" si="431"/>
        <v>62</v>
      </c>
      <c r="AC434" s="2">
        <f>ROUND((ES434),6)</f>
        <v>62</v>
      </c>
      <c r="AD434" s="2">
        <f>ROUND((((ET434)-(EU434))+AE434),6)</f>
        <v>0</v>
      </c>
      <c r="AE434" s="2">
        <f t="shared" ref="AE434:AF437" si="451">ROUND((EU434),6)</f>
        <v>0</v>
      </c>
      <c r="AF434" s="2">
        <f t="shared" si="451"/>
        <v>0</v>
      </c>
      <c r="AG434" s="2">
        <f t="shared" si="432"/>
        <v>0</v>
      </c>
      <c r="AH434" s="2">
        <f t="shared" ref="AH434:AI437" si="452">(EW434)</f>
        <v>0</v>
      </c>
      <c r="AI434" s="2">
        <f t="shared" si="452"/>
        <v>0</v>
      </c>
      <c r="AJ434" s="2">
        <f t="shared" si="433"/>
        <v>0</v>
      </c>
      <c r="AK434" s="2">
        <v>62</v>
      </c>
      <c r="AL434" s="2">
        <v>62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109</v>
      </c>
      <c r="AU434" s="2">
        <v>61</v>
      </c>
      <c r="AV434" s="2">
        <v>1</v>
      </c>
      <c r="AW434" s="2">
        <v>1</v>
      </c>
      <c r="AX434" s="2"/>
      <c r="AY434" s="2"/>
      <c r="AZ434" s="2">
        <v>1</v>
      </c>
      <c r="BA434" s="2">
        <v>1</v>
      </c>
      <c r="BB434" s="2">
        <v>1</v>
      </c>
      <c r="BC434" s="2">
        <v>1</v>
      </c>
      <c r="BD434" s="2" t="s">
        <v>3</v>
      </c>
      <c r="BE434" s="2" t="s">
        <v>3</v>
      </c>
      <c r="BF434" s="2" t="s">
        <v>3</v>
      </c>
      <c r="BG434" s="2" t="s">
        <v>3</v>
      </c>
      <c r="BH434" s="2">
        <v>3</v>
      </c>
      <c r="BI434" s="2">
        <v>1</v>
      </c>
      <c r="BJ434" s="2" t="s">
        <v>645</v>
      </c>
      <c r="BK434" s="2"/>
      <c r="BL434" s="2"/>
      <c r="BM434" s="2">
        <v>21</v>
      </c>
      <c r="BN434" s="2">
        <v>0</v>
      </c>
      <c r="BO434" s="2" t="s">
        <v>3</v>
      </c>
      <c r="BP434" s="2">
        <v>0</v>
      </c>
      <c r="BQ434" s="2">
        <v>30</v>
      </c>
      <c r="BR434" s="2">
        <v>0</v>
      </c>
      <c r="BS434" s="2">
        <v>1</v>
      </c>
      <c r="BT434" s="2">
        <v>1</v>
      </c>
      <c r="BU434" s="2">
        <v>1</v>
      </c>
      <c r="BV434" s="2">
        <v>1</v>
      </c>
      <c r="BW434" s="2">
        <v>1</v>
      </c>
      <c r="BX434" s="2">
        <v>1</v>
      </c>
      <c r="BY434" s="2" t="s">
        <v>3</v>
      </c>
      <c r="BZ434" s="2">
        <v>109</v>
      </c>
      <c r="CA434" s="2">
        <v>61</v>
      </c>
      <c r="CB434" s="2" t="s">
        <v>3</v>
      </c>
      <c r="CC434" s="2"/>
      <c r="CD434" s="2"/>
      <c r="CE434" s="2">
        <v>1566</v>
      </c>
      <c r="CF434" s="2">
        <v>0</v>
      </c>
      <c r="CG434" s="2">
        <v>0</v>
      </c>
      <c r="CH434" s="2"/>
      <c r="CI434" s="2"/>
      <c r="CJ434" s="2"/>
      <c r="CK434" s="2"/>
      <c r="CL434" s="2"/>
      <c r="CM434" s="2">
        <v>0</v>
      </c>
      <c r="CN434" s="2" t="s">
        <v>966</v>
      </c>
      <c r="CO434" s="2">
        <v>0</v>
      </c>
      <c r="CP434" s="2">
        <f t="shared" si="434"/>
        <v>124</v>
      </c>
      <c r="CQ434" s="2">
        <f t="shared" si="435"/>
        <v>62</v>
      </c>
      <c r="CR434" s="2">
        <f>(ROUND((ROUND(((ET434)*AV434*1),2)*BB434),2)+ROUND((ROUND(((AE434-(EU434))*AV434*1),2)*BS434),2))</f>
        <v>0</v>
      </c>
      <c r="CS434" s="2">
        <f>(ROUND((ROUND(((EU434)*AV434*1),2)*BS434),2)+ROUND((ROUND(((AE434-(EU434))*AV434*1),2)*BS434),2))</f>
        <v>0</v>
      </c>
      <c r="CT434" s="2">
        <f t="shared" si="436"/>
        <v>0</v>
      </c>
      <c r="CU434" s="2">
        <f t="shared" si="437"/>
        <v>0</v>
      </c>
      <c r="CV434" s="2">
        <f t="shared" si="438"/>
        <v>0</v>
      </c>
      <c r="CW434" s="2">
        <f t="shared" si="439"/>
        <v>0</v>
      </c>
      <c r="CX434" s="2">
        <f t="shared" si="440"/>
        <v>0</v>
      </c>
      <c r="CY434" s="2">
        <f>(ROUND((((S434+ROUND((ROUND(((EU434)*AV434*1),2)*BS434),2))*AT434)/100),2)+ROUND(((ROUND((ROUND(((AE434-(EU434))*AV434*1),2)*BS434),2)*AT434)/100),2))</f>
        <v>0</v>
      </c>
      <c r="CZ434" s="2">
        <f>(ROUND((((S434+ROUND((ROUND(((EU434)*AV434*1),2)*BS434),2))*AU434)/100),2)+ROUND(((ROUND((ROUND(((AE434-(EU434))*AV434*1),2)*BS434),2)*AU434)/100),2))</f>
        <v>0</v>
      </c>
      <c r="DA434" s="2"/>
      <c r="DB434" s="2"/>
      <c r="DC434" s="2" t="s">
        <v>3</v>
      </c>
      <c r="DD434" s="2" t="s">
        <v>3</v>
      </c>
      <c r="DE434" s="2" t="s">
        <v>3</v>
      </c>
      <c r="DF434" s="2" t="s">
        <v>3</v>
      </c>
      <c r="DG434" s="2" t="s">
        <v>3</v>
      </c>
      <c r="DH434" s="2" t="s">
        <v>3</v>
      </c>
      <c r="DI434" s="2" t="s">
        <v>3</v>
      </c>
      <c r="DJ434" s="2" t="s">
        <v>3</v>
      </c>
      <c r="DK434" s="2" t="s">
        <v>3</v>
      </c>
      <c r="DL434" s="2" t="s">
        <v>3</v>
      </c>
      <c r="DM434" s="2" t="s">
        <v>3</v>
      </c>
      <c r="DN434" s="2">
        <v>0</v>
      </c>
      <c r="DO434" s="2">
        <v>0</v>
      </c>
      <c r="DP434" s="2">
        <v>1</v>
      </c>
      <c r="DQ434" s="2">
        <v>1</v>
      </c>
      <c r="DR434" s="2"/>
      <c r="DS434" s="2"/>
      <c r="DT434" s="2"/>
      <c r="DU434" s="2">
        <v>1010</v>
      </c>
      <c r="DV434" s="2" t="s">
        <v>35</v>
      </c>
      <c r="DW434" s="2" t="s">
        <v>35</v>
      </c>
      <c r="DX434" s="2">
        <v>1</v>
      </c>
      <c r="DY434" s="2"/>
      <c r="DZ434" s="2" t="s">
        <v>3</v>
      </c>
      <c r="EA434" s="2" t="s">
        <v>3</v>
      </c>
      <c r="EB434" s="2" t="s">
        <v>3</v>
      </c>
      <c r="EC434" s="2" t="s">
        <v>3</v>
      </c>
      <c r="ED434" s="2"/>
      <c r="EE434" s="2">
        <v>85635393</v>
      </c>
      <c r="EF434" s="2">
        <v>30</v>
      </c>
      <c r="EG434" s="2" t="s">
        <v>28</v>
      </c>
      <c r="EH434" s="2">
        <v>0</v>
      </c>
      <c r="EI434" s="2" t="s">
        <v>3</v>
      </c>
      <c r="EJ434" s="2">
        <v>1</v>
      </c>
      <c r="EK434" s="2">
        <v>21</v>
      </c>
      <c r="EL434" s="2" t="s">
        <v>437</v>
      </c>
      <c r="EM434" s="2" t="s">
        <v>438</v>
      </c>
      <c r="EN434" s="2"/>
      <c r="EO434" s="2" t="s">
        <v>368</v>
      </c>
      <c r="EP434" s="2"/>
      <c r="EQ434" s="2">
        <v>0</v>
      </c>
      <c r="ER434" s="2">
        <v>62</v>
      </c>
      <c r="ES434" s="2">
        <v>62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>
        <v>0</v>
      </c>
      <c r="FR434" s="2">
        <v>0</v>
      </c>
      <c r="FS434" s="2">
        <v>0</v>
      </c>
      <c r="FT434" s="2"/>
      <c r="FU434" s="2"/>
      <c r="FV434" s="2"/>
      <c r="FW434" s="2"/>
      <c r="FX434" s="2">
        <v>109</v>
      </c>
      <c r="FY434" s="2">
        <v>61</v>
      </c>
      <c r="FZ434" s="2"/>
      <c r="GA434" s="2" t="s">
        <v>3</v>
      </c>
      <c r="GB434" s="2"/>
      <c r="GC434" s="2"/>
      <c r="GD434" s="2">
        <v>1</v>
      </c>
      <c r="GE434" s="2"/>
      <c r="GF434" s="2">
        <v>-423272285</v>
      </c>
      <c r="GG434" s="2">
        <v>2</v>
      </c>
      <c r="GH434" s="2">
        <v>1</v>
      </c>
      <c r="GI434" s="2">
        <v>-2</v>
      </c>
      <c r="GJ434" s="2">
        <v>0</v>
      </c>
      <c r="GK434" s="2">
        <v>0</v>
      </c>
      <c r="GL434" s="2">
        <f t="shared" si="441"/>
        <v>0</v>
      </c>
      <c r="GM434" s="2">
        <f t="shared" si="442"/>
        <v>124</v>
      </c>
      <c r="GN434" s="2">
        <f t="shared" si="443"/>
        <v>124</v>
      </c>
      <c r="GO434" s="2">
        <f t="shared" si="444"/>
        <v>0</v>
      </c>
      <c r="GP434" s="2">
        <f t="shared" si="445"/>
        <v>0</v>
      </c>
      <c r="GQ434" s="2"/>
      <c r="GR434" s="2">
        <v>0</v>
      </c>
      <c r="GS434" s="2">
        <v>3</v>
      </c>
      <c r="GT434" s="2">
        <v>0</v>
      </c>
      <c r="GU434" s="2" t="s">
        <v>3</v>
      </c>
      <c r="GV434" s="2">
        <f t="shared" si="446"/>
        <v>0</v>
      </c>
      <c r="GW434" s="2">
        <v>1</v>
      </c>
      <c r="GX434" s="2">
        <f t="shared" si="447"/>
        <v>0</v>
      </c>
      <c r="GY434" s="2"/>
      <c r="GZ434" s="2"/>
      <c r="HA434" s="2">
        <v>0</v>
      </c>
      <c r="HB434" s="2">
        <v>0</v>
      </c>
      <c r="HC434" s="2">
        <f t="shared" si="448"/>
        <v>0</v>
      </c>
      <c r="HD434" s="2"/>
      <c r="HE434" s="2" t="s">
        <v>3</v>
      </c>
      <c r="HF434" s="2" t="s">
        <v>3</v>
      </c>
      <c r="HG434" s="2"/>
      <c r="HH434" s="2"/>
      <c r="HI434" s="2"/>
      <c r="HJ434" s="2"/>
      <c r="HK434" s="2"/>
      <c r="HL434" s="2"/>
      <c r="HM434" s="2" t="s">
        <v>360</v>
      </c>
      <c r="HN434" s="2" t="s">
        <v>3</v>
      </c>
      <c r="HO434" s="2" t="s">
        <v>3</v>
      </c>
      <c r="HP434" s="2" t="s">
        <v>3</v>
      </c>
      <c r="HQ434" s="2" t="s">
        <v>3</v>
      </c>
      <c r="HR434" s="2"/>
      <c r="HS434" s="2">
        <v>0</v>
      </c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>
        <v>0</v>
      </c>
      <c r="IL434" s="2"/>
      <c r="IM434" s="2"/>
      <c r="IN434" s="2"/>
      <c r="IO434" s="2"/>
      <c r="IP434" s="2"/>
      <c r="IQ434" s="2"/>
      <c r="IR434" s="2"/>
      <c r="IS434" s="2"/>
      <c r="IT434" s="2"/>
      <c r="IU434" s="2"/>
    </row>
    <row r="435" spans="1:255" x14ac:dyDescent="0.25">
      <c r="A435" s="3">
        <v>18</v>
      </c>
      <c r="B435" s="3">
        <v>1</v>
      </c>
      <c r="C435" s="3">
        <v>804</v>
      </c>
      <c r="E435" s="3" t="s">
        <v>642</v>
      </c>
      <c r="F435" s="3" t="s">
        <v>643</v>
      </c>
      <c r="G435" s="3" t="s">
        <v>644</v>
      </c>
      <c r="H435" s="3" t="s">
        <v>35</v>
      </c>
      <c r="I435" s="3">
        <f>I433*J435</f>
        <v>2</v>
      </c>
      <c r="J435" s="3">
        <v>2</v>
      </c>
      <c r="K435" s="3">
        <v>2</v>
      </c>
      <c r="O435" s="3">
        <f t="shared" si="424"/>
        <v>1075.08</v>
      </c>
      <c r="P435" s="3">
        <f t="shared" si="425"/>
        <v>1075.08</v>
      </c>
      <c r="Q435" s="3">
        <f>(ROUND((ROUND(((ET435)*AV435*I435),2)*BB435),2)+ROUND((ROUND(((AE435-(EU435))*AV435*I435),2)*BS435),2))</f>
        <v>0</v>
      </c>
      <c r="R435" s="3">
        <f>(ROUND((ROUND(((EU435)*AV435*I435),2)*BS435),2)+ROUND((ROUND(((AE435-(EU435))*AV435*I435),2)*BS435),2))</f>
        <v>0</v>
      </c>
      <c r="S435" s="3">
        <f t="shared" si="426"/>
        <v>0</v>
      </c>
      <c r="T435" s="3">
        <f t="shared" si="427"/>
        <v>0</v>
      </c>
      <c r="U435" s="3">
        <f t="shared" si="428"/>
        <v>0</v>
      </c>
      <c r="V435" s="3">
        <f t="shared" si="429"/>
        <v>0</v>
      </c>
      <c r="W435" s="3">
        <f t="shared" si="430"/>
        <v>0</v>
      </c>
      <c r="X435" s="3">
        <f>(ROUND((((S435+ROUND((ROUND(((EU435)*AV435*I435),2)*BS435),2))*AT435)/100),2)+ROUND(((ROUND((ROUND(((AE435-(EU435))*AV435*I435),2)*BS435),2)*AT435)/100),2))</f>
        <v>0</v>
      </c>
      <c r="Y435" s="3">
        <f>(ROUND((((S435+ROUND((ROUND(((EU435)*AV435*I435),2)*BS435),2))*AU435)/100),2)+ROUND(((ROUND((ROUND(((AE435-(EU435))*AV435*I435),2)*BS435),2)*AU435)/100),2))</f>
        <v>0</v>
      </c>
      <c r="AA435" s="3">
        <v>86551703</v>
      </c>
      <c r="AB435" s="3">
        <f t="shared" si="431"/>
        <v>62</v>
      </c>
      <c r="AC435" s="3">
        <f>ROUND((ES435),6)</f>
        <v>62</v>
      </c>
      <c r="AD435" s="3">
        <f>ROUND((((ET435)-(EU435))+AE435),6)</f>
        <v>0</v>
      </c>
      <c r="AE435" s="3">
        <f t="shared" si="451"/>
        <v>0</v>
      </c>
      <c r="AF435" s="3">
        <f t="shared" si="451"/>
        <v>0</v>
      </c>
      <c r="AG435" s="3">
        <f t="shared" si="432"/>
        <v>0</v>
      </c>
      <c r="AH435" s="3">
        <f t="shared" si="452"/>
        <v>0</v>
      </c>
      <c r="AI435" s="3">
        <f t="shared" si="452"/>
        <v>0</v>
      </c>
      <c r="AJ435" s="3">
        <f t="shared" si="433"/>
        <v>0</v>
      </c>
      <c r="AK435" s="3">
        <v>62</v>
      </c>
      <c r="AL435" s="3">
        <v>62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109</v>
      </c>
      <c r="AU435" s="3">
        <v>61</v>
      </c>
      <c r="AV435" s="3">
        <v>1</v>
      </c>
      <c r="AW435" s="3">
        <v>1</v>
      </c>
      <c r="AZ435" s="3">
        <v>1</v>
      </c>
      <c r="BA435" s="3">
        <v>1</v>
      </c>
      <c r="BB435" s="3">
        <v>1</v>
      </c>
      <c r="BC435" s="3">
        <v>8.67</v>
      </c>
      <c r="BD435" s="3" t="s">
        <v>3</v>
      </c>
      <c r="BE435" s="3" t="s">
        <v>3</v>
      </c>
      <c r="BF435" s="3" t="s">
        <v>3</v>
      </c>
      <c r="BG435" s="3" t="s">
        <v>3</v>
      </c>
      <c r="BH435" s="3">
        <v>3</v>
      </c>
      <c r="BI435" s="3">
        <v>1</v>
      </c>
      <c r="BJ435" s="3" t="s">
        <v>645</v>
      </c>
      <c r="BM435" s="3">
        <v>21</v>
      </c>
      <c r="BN435" s="3">
        <v>0</v>
      </c>
      <c r="BO435" s="3" t="s">
        <v>643</v>
      </c>
      <c r="BP435" s="3">
        <v>1</v>
      </c>
      <c r="BQ435" s="3">
        <v>30</v>
      </c>
      <c r="BR435" s="3">
        <v>0</v>
      </c>
      <c r="BS435" s="3">
        <v>1</v>
      </c>
      <c r="BT435" s="3">
        <v>1</v>
      </c>
      <c r="BU435" s="3">
        <v>1</v>
      </c>
      <c r="BV435" s="3">
        <v>1</v>
      </c>
      <c r="BW435" s="3">
        <v>1</v>
      </c>
      <c r="BX435" s="3">
        <v>1</v>
      </c>
      <c r="BY435" s="3" t="s">
        <v>3</v>
      </c>
      <c r="BZ435" s="3">
        <v>109</v>
      </c>
      <c r="CA435" s="3">
        <v>61</v>
      </c>
      <c r="CB435" s="3" t="s">
        <v>3</v>
      </c>
      <c r="CE435" s="3">
        <v>1566</v>
      </c>
      <c r="CF435" s="3">
        <v>0</v>
      </c>
      <c r="CG435" s="3">
        <v>0</v>
      </c>
      <c r="CM435" s="3">
        <v>0</v>
      </c>
      <c r="CN435" s="3" t="s">
        <v>966</v>
      </c>
      <c r="CO435" s="3">
        <v>0</v>
      </c>
      <c r="CP435" s="3">
        <f t="shared" si="434"/>
        <v>1075.08</v>
      </c>
      <c r="CQ435" s="3">
        <f t="shared" si="435"/>
        <v>537.54</v>
      </c>
      <c r="CR435" s="3">
        <f>(ROUND((ROUND(((ET435)*AV435*1),2)*BB435),2)+ROUND((ROUND(((AE435-(EU435))*AV435*1),2)*BS435),2))</f>
        <v>0</v>
      </c>
      <c r="CS435" s="3">
        <f>(ROUND((ROUND(((EU435)*AV435*1),2)*BS435),2)+ROUND((ROUND(((AE435-(EU435))*AV435*1),2)*BS435),2))</f>
        <v>0</v>
      </c>
      <c r="CT435" s="3">
        <f t="shared" si="436"/>
        <v>0</v>
      </c>
      <c r="CU435" s="3">
        <f t="shared" si="437"/>
        <v>0</v>
      </c>
      <c r="CV435" s="3">
        <f t="shared" si="438"/>
        <v>0</v>
      </c>
      <c r="CW435" s="3">
        <f t="shared" si="439"/>
        <v>0</v>
      </c>
      <c r="CX435" s="3">
        <f t="shared" si="440"/>
        <v>0</v>
      </c>
      <c r="CY435" s="3">
        <f>(ROUND((((S435+ROUND((ROUND(((EU435)*AV435*1),2)*BS435),2))*AT435)/100),2)+ROUND(((ROUND((ROUND(((AE435-(EU435))*AV435*1),2)*BS435),2)*AT435)/100),2))</f>
        <v>0</v>
      </c>
      <c r="CZ435" s="3">
        <f>(ROUND((((S435+ROUND((ROUND(((EU435)*AV435*1),2)*BS435),2))*AU435)/100),2)+ROUND(((ROUND((ROUND(((AE435-(EU435))*AV435*1),2)*BS435),2)*AU435)/100),2))</f>
        <v>0</v>
      </c>
      <c r="DC435" s="3" t="s">
        <v>3</v>
      </c>
      <c r="DD435" s="3" t="s">
        <v>3</v>
      </c>
      <c r="DE435" s="3" t="s">
        <v>3</v>
      </c>
      <c r="DF435" s="3" t="s">
        <v>3</v>
      </c>
      <c r="DG435" s="3" t="s">
        <v>3</v>
      </c>
      <c r="DH435" s="3" t="s">
        <v>3</v>
      </c>
      <c r="DI435" s="3" t="s">
        <v>3</v>
      </c>
      <c r="DJ435" s="3" t="s">
        <v>3</v>
      </c>
      <c r="DK435" s="3" t="s">
        <v>3</v>
      </c>
      <c r="DL435" s="3" t="s">
        <v>3</v>
      </c>
      <c r="DM435" s="3" t="s">
        <v>3</v>
      </c>
      <c r="DN435" s="3">
        <v>0</v>
      </c>
      <c r="DO435" s="3">
        <v>0</v>
      </c>
      <c r="DP435" s="3">
        <v>1</v>
      </c>
      <c r="DQ435" s="3">
        <v>1</v>
      </c>
      <c r="DU435" s="3">
        <v>1010</v>
      </c>
      <c r="DV435" s="3" t="s">
        <v>35</v>
      </c>
      <c r="DW435" s="3" t="s">
        <v>35</v>
      </c>
      <c r="DX435" s="3">
        <v>1</v>
      </c>
      <c r="DZ435" s="3" t="s">
        <v>3</v>
      </c>
      <c r="EA435" s="3" t="s">
        <v>3</v>
      </c>
      <c r="EB435" s="3" t="s">
        <v>3</v>
      </c>
      <c r="EC435" s="3" t="s">
        <v>3</v>
      </c>
      <c r="EE435" s="3">
        <v>85635393</v>
      </c>
      <c r="EF435" s="3">
        <v>30</v>
      </c>
      <c r="EG435" s="3" t="s">
        <v>28</v>
      </c>
      <c r="EH435" s="3">
        <v>0</v>
      </c>
      <c r="EI435" s="3" t="s">
        <v>3</v>
      </c>
      <c r="EJ435" s="3">
        <v>1</v>
      </c>
      <c r="EK435" s="3">
        <v>21</v>
      </c>
      <c r="EL435" s="3" t="s">
        <v>437</v>
      </c>
      <c r="EM435" s="3" t="s">
        <v>438</v>
      </c>
      <c r="EO435" s="3" t="s">
        <v>368</v>
      </c>
      <c r="EQ435" s="3">
        <v>0</v>
      </c>
      <c r="ER435" s="3">
        <v>62</v>
      </c>
      <c r="ES435" s="3">
        <v>62</v>
      </c>
      <c r="ET435" s="3">
        <v>0</v>
      </c>
      <c r="EU435" s="3">
        <v>0</v>
      </c>
      <c r="EV435" s="3">
        <v>0</v>
      </c>
      <c r="EW435" s="3">
        <v>0</v>
      </c>
      <c r="EX435" s="3">
        <v>0</v>
      </c>
      <c r="FQ435" s="3">
        <v>0</v>
      </c>
      <c r="FR435" s="3">
        <v>0</v>
      </c>
      <c r="FS435" s="3">
        <v>0</v>
      </c>
      <c r="FX435" s="3">
        <v>109</v>
      </c>
      <c r="FY435" s="3">
        <v>61</v>
      </c>
      <c r="GA435" s="3" t="s">
        <v>3</v>
      </c>
      <c r="GD435" s="3">
        <v>1</v>
      </c>
      <c r="GF435" s="3">
        <v>-423272285</v>
      </c>
      <c r="GG435" s="3">
        <v>2</v>
      </c>
      <c r="GH435" s="3">
        <v>1</v>
      </c>
      <c r="GI435" s="3">
        <v>2</v>
      </c>
      <c r="GJ435" s="3">
        <v>0</v>
      </c>
      <c r="GK435" s="3">
        <v>0</v>
      </c>
      <c r="GL435" s="3">
        <f t="shared" si="441"/>
        <v>0</v>
      </c>
      <c r="GM435" s="3">
        <f t="shared" si="442"/>
        <v>1075.08</v>
      </c>
      <c r="GN435" s="3">
        <f t="shared" si="443"/>
        <v>1075.08</v>
      </c>
      <c r="GO435" s="3">
        <f t="shared" si="444"/>
        <v>0</v>
      </c>
      <c r="GP435" s="3">
        <f t="shared" si="445"/>
        <v>0</v>
      </c>
      <c r="GR435" s="3">
        <v>0</v>
      </c>
      <c r="GS435" s="3">
        <v>3</v>
      </c>
      <c r="GT435" s="3">
        <v>0</v>
      </c>
      <c r="GU435" s="3" t="s">
        <v>3</v>
      </c>
      <c r="GV435" s="3">
        <f t="shared" si="446"/>
        <v>0</v>
      </c>
      <c r="GW435" s="3">
        <v>1</v>
      </c>
      <c r="GX435" s="3">
        <f t="shared" si="447"/>
        <v>0</v>
      </c>
      <c r="HA435" s="3">
        <v>0</v>
      </c>
      <c r="HB435" s="3">
        <v>0</v>
      </c>
      <c r="HC435" s="3">
        <f t="shared" si="448"/>
        <v>0</v>
      </c>
      <c r="HE435" s="3" t="s">
        <v>3</v>
      </c>
      <c r="HF435" s="3" t="s">
        <v>3</v>
      </c>
      <c r="HM435" s="3" t="s">
        <v>360</v>
      </c>
      <c r="HN435" s="3" t="s">
        <v>3</v>
      </c>
      <c r="HO435" s="3" t="s">
        <v>3</v>
      </c>
      <c r="HP435" s="3" t="s">
        <v>3</v>
      </c>
      <c r="HQ435" s="3" t="s">
        <v>3</v>
      </c>
      <c r="HS435" s="3">
        <v>0</v>
      </c>
      <c r="IK435" s="3">
        <v>0</v>
      </c>
    </row>
    <row r="436" spans="1:255" x14ac:dyDescent="0.25">
      <c r="A436" s="2">
        <v>18</v>
      </c>
      <c r="B436" s="2">
        <v>1</v>
      </c>
      <c r="C436" s="2">
        <v>796</v>
      </c>
      <c r="D436" s="2"/>
      <c r="E436" s="2" t="s">
        <v>646</v>
      </c>
      <c r="F436" s="2" t="s">
        <v>647</v>
      </c>
      <c r="G436" s="2" t="s">
        <v>648</v>
      </c>
      <c r="H436" s="2" t="s">
        <v>35</v>
      </c>
      <c r="I436" s="2">
        <f>I432*J436</f>
        <v>1</v>
      </c>
      <c r="J436" s="2">
        <v>1</v>
      </c>
      <c r="K436" s="2">
        <v>1</v>
      </c>
      <c r="L436" s="2"/>
      <c r="M436" s="2"/>
      <c r="N436" s="2"/>
      <c r="O436" s="2">
        <f t="shared" si="424"/>
        <v>5280.34</v>
      </c>
      <c r="P436" s="2">
        <f t="shared" si="425"/>
        <v>5280.34</v>
      </c>
      <c r="Q436" s="2">
        <f>(ROUND((ROUND(((ET436)*AV436*I436),2)*BB436),2)+ROUND((ROUND(((AE436-(EU436))*AV436*I436),2)*BS436),2))</f>
        <v>0</v>
      </c>
      <c r="R436" s="2">
        <f>(ROUND((ROUND(((EU436)*AV436*I436),2)*BS436),2)+ROUND((ROUND(((AE436-(EU436))*AV436*I436),2)*BS436),2))</f>
        <v>0</v>
      </c>
      <c r="S436" s="2">
        <f t="shared" si="426"/>
        <v>0</v>
      </c>
      <c r="T436" s="2">
        <f t="shared" si="427"/>
        <v>0</v>
      </c>
      <c r="U436" s="2">
        <f t="shared" si="428"/>
        <v>0</v>
      </c>
      <c r="V436" s="2">
        <f t="shared" si="429"/>
        <v>0</v>
      </c>
      <c r="W436" s="2">
        <f t="shared" si="430"/>
        <v>0</v>
      </c>
      <c r="X436" s="2">
        <f>(ROUND((((S436+ROUND((ROUND(((EU436)*AV436*I436),2)*BS436),2))*AT436)/100),2)+ROUND(((ROUND((ROUND(((AE436-(EU436))*AV436*I436),2)*BS436),2)*AT436)/100),2))</f>
        <v>0</v>
      </c>
      <c r="Y436" s="2">
        <f>(ROUND((((S436+ROUND((ROUND(((EU436)*AV436*I436),2)*BS436),2))*AU436)/100),2)+ROUND(((ROUND((ROUND(((AE436-(EU436))*AV436*I436),2)*BS436),2)*AU436)/100),2))</f>
        <v>0</v>
      </c>
      <c r="Z436" s="2"/>
      <c r="AA436" s="2">
        <v>86551701</v>
      </c>
      <c r="AB436" s="2">
        <f t="shared" si="431"/>
        <v>5280.34</v>
      </c>
      <c r="AC436" s="2">
        <f>ROUND((ES436),6)</f>
        <v>5280.34</v>
      </c>
      <c r="AD436" s="2">
        <f>ROUND((((ET436)-(EU436))+AE436),6)</f>
        <v>0</v>
      </c>
      <c r="AE436" s="2">
        <f t="shared" si="451"/>
        <v>0</v>
      </c>
      <c r="AF436" s="2">
        <f t="shared" si="451"/>
        <v>0</v>
      </c>
      <c r="AG436" s="2">
        <f t="shared" si="432"/>
        <v>0</v>
      </c>
      <c r="AH436" s="2">
        <f t="shared" si="452"/>
        <v>0</v>
      </c>
      <c r="AI436" s="2">
        <f t="shared" si="452"/>
        <v>0</v>
      </c>
      <c r="AJ436" s="2">
        <f t="shared" si="433"/>
        <v>0</v>
      </c>
      <c r="AK436" s="2">
        <v>5280.34</v>
      </c>
      <c r="AL436" s="2">
        <v>5280.34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109</v>
      </c>
      <c r="AU436" s="2">
        <v>61</v>
      </c>
      <c r="AV436" s="2">
        <v>1</v>
      </c>
      <c r="AW436" s="2">
        <v>1</v>
      </c>
      <c r="AX436" s="2"/>
      <c r="AY436" s="2"/>
      <c r="AZ436" s="2">
        <v>1</v>
      </c>
      <c r="BA436" s="2">
        <v>1</v>
      </c>
      <c r="BB436" s="2">
        <v>1</v>
      </c>
      <c r="BC436" s="2">
        <v>1</v>
      </c>
      <c r="BD436" s="2" t="s">
        <v>3</v>
      </c>
      <c r="BE436" s="2" t="s">
        <v>3</v>
      </c>
      <c r="BF436" s="2" t="s">
        <v>3</v>
      </c>
      <c r="BG436" s="2" t="s">
        <v>3</v>
      </c>
      <c r="BH436" s="2">
        <v>3</v>
      </c>
      <c r="BI436" s="2">
        <v>1</v>
      </c>
      <c r="BJ436" s="2" t="s">
        <v>649</v>
      </c>
      <c r="BK436" s="2"/>
      <c r="BL436" s="2"/>
      <c r="BM436" s="2">
        <v>21</v>
      </c>
      <c r="BN436" s="2">
        <v>0</v>
      </c>
      <c r="BO436" s="2" t="s">
        <v>3</v>
      </c>
      <c r="BP436" s="2">
        <v>0</v>
      </c>
      <c r="BQ436" s="2">
        <v>30</v>
      </c>
      <c r="BR436" s="2">
        <v>0</v>
      </c>
      <c r="BS436" s="2">
        <v>1</v>
      </c>
      <c r="BT436" s="2">
        <v>1</v>
      </c>
      <c r="BU436" s="2">
        <v>1</v>
      </c>
      <c r="BV436" s="2">
        <v>1</v>
      </c>
      <c r="BW436" s="2">
        <v>1</v>
      </c>
      <c r="BX436" s="2">
        <v>1</v>
      </c>
      <c r="BY436" s="2" t="s">
        <v>3</v>
      </c>
      <c r="BZ436" s="2">
        <v>109</v>
      </c>
      <c r="CA436" s="2">
        <v>61</v>
      </c>
      <c r="CB436" s="2" t="s">
        <v>3</v>
      </c>
      <c r="CC436" s="2"/>
      <c r="CD436" s="2"/>
      <c r="CE436" s="2">
        <v>1566</v>
      </c>
      <c r="CF436" s="2">
        <v>0</v>
      </c>
      <c r="CG436" s="2">
        <v>0</v>
      </c>
      <c r="CH436" s="2"/>
      <c r="CI436" s="2"/>
      <c r="CJ436" s="2"/>
      <c r="CK436" s="2"/>
      <c r="CL436" s="2"/>
      <c r="CM436" s="2">
        <v>0</v>
      </c>
      <c r="CN436" s="2" t="s">
        <v>966</v>
      </c>
      <c r="CO436" s="2">
        <v>0</v>
      </c>
      <c r="CP436" s="2">
        <f t="shared" si="434"/>
        <v>5280.34</v>
      </c>
      <c r="CQ436" s="2">
        <f t="shared" si="435"/>
        <v>5280.34</v>
      </c>
      <c r="CR436" s="2">
        <f>(ROUND((ROUND(((ET436)*AV436*1),2)*BB436),2)+ROUND((ROUND(((AE436-(EU436))*AV436*1),2)*BS436),2))</f>
        <v>0</v>
      </c>
      <c r="CS436" s="2">
        <f>(ROUND((ROUND(((EU436)*AV436*1),2)*BS436),2)+ROUND((ROUND(((AE436-(EU436))*AV436*1),2)*BS436),2))</f>
        <v>0</v>
      </c>
      <c r="CT436" s="2">
        <f t="shared" si="436"/>
        <v>0</v>
      </c>
      <c r="CU436" s="2">
        <f t="shared" si="437"/>
        <v>0</v>
      </c>
      <c r="CV436" s="2">
        <f t="shared" si="438"/>
        <v>0</v>
      </c>
      <c r="CW436" s="2">
        <f t="shared" si="439"/>
        <v>0</v>
      </c>
      <c r="CX436" s="2">
        <f t="shared" si="440"/>
        <v>0</v>
      </c>
      <c r="CY436" s="2">
        <f>(ROUND((((S436+ROUND((ROUND(((EU436)*AV436*1),2)*BS436),2))*AT436)/100),2)+ROUND(((ROUND((ROUND(((AE436-(EU436))*AV436*1),2)*BS436),2)*AT436)/100),2))</f>
        <v>0</v>
      </c>
      <c r="CZ436" s="2">
        <f>(ROUND((((S436+ROUND((ROUND(((EU436)*AV436*1),2)*BS436),2))*AU436)/100),2)+ROUND(((ROUND((ROUND(((AE436-(EU436))*AV436*1),2)*BS436),2)*AU436)/100),2))</f>
        <v>0</v>
      </c>
      <c r="DA436" s="2"/>
      <c r="DB436" s="2"/>
      <c r="DC436" s="2" t="s">
        <v>3</v>
      </c>
      <c r="DD436" s="2" t="s">
        <v>3</v>
      </c>
      <c r="DE436" s="2" t="s">
        <v>3</v>
      </c>
      <c r="DF436" s="2" t="s">
        <v>3</v>
      </c>
      <c r="DG436" s="2" t="s">
        <v>3</v>
      </c>
      <c r="DH436" s="2" t="s">
        <v>3</v>
      </c>
      <c r="DI436" s="2" t="s">
        <v>3</v>
      </c>
      <c r="DJ436" s="2" t="s">
        <v>3</v>
      </c>
      <c r="DK436" s="2" t="s">
        <v>3</v>
      </c>
      <c r="DL436" s="2" t="s">
        <v>3</v>
      </c>
      <c r="DM436" s="2" t="s">
        <v>3</v>
      </c>
      <c r="DN436" s="2">
        <v>0</v>
      </c>
      <c r="DO436" s="2">
        <v>0</v>
      </c>
      <c r="DP436" s="2">
        <v>1</v>
      </c>
      <c r="DQ436" s="2">
        <v>1</v>
      </c>
      <c r="DR436" s="2"/>
      <c r="DS436" s="2"/>
      <c r="DT436" s="2"/>
      <c r="DU436" s="2">
        <v>1010</v>
      </c>
      <c r="DV436" s="2" t="s">
        <v>35</v>
      </c>
      <c r="DW436" s="2" t="s">
        <v>35</v>
      </c>
      <c r="DX436" s="2">
        <v>1</v>
      </c>
      <c r="DY436" s="2"/>
      <c r="DZ436" s="2" t="s">
        <v>3</v>
      </c>
      <c r="EA436" s="2" t="s">
        <v>3</v>
      </c>
      <c r="EB436" s="2" t="s">
        <v>3</v>
      </c>
      <c r="EC436" s="2" t="s">
        <v>3</v>
      </c>
      <c r="ED436" s="2"/>
      <c r="EE436" s="2">
        <v>85635393</v>
      </c>
      <c r="EF436" s="2">
        <v>30</v>
      </c>
      <c r="EG436" s="2" t="s">
        <v>28</v>
      </c>
      <c r="EH436" s="2">
        <v>0</v>
      </c>
      <c r="EI436" s="2" t="s">
        <v>3</v>
      </c>
      <c r="EJ436" s="2">
        <v>1</v>
      </c>
      <c r="EK436" s="2">
        <v>21</v>
      </c>
      <c r="EL436" s="2" t="s">
        <v>437</v>
      </c>
      <c r="EM436" s="2" t="s">
        <v>438</v>
      </c>
      <c r="EN436" s="2"/>
      <c r="EO436" s="2" t="s">
        <v>368</v>
      </c>
      <c r="EP436" s="2"/>
      <c r="EQ436" s="2">
        <v>0</v>
      </c>
      <c r="ER436" s="2">
        <v>5280.34</v>
      </c>
      <c r="ES436" s="2">
        <v>5280.34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>
        <v>0</v>
      </c>
      <c r="FR436" s="2">
        <v>0</v>
      </c>
      <c r="FS436" s="2">
        <v>0</v>
      </c>
      <c r="FT436" s="2"/>
      <c r="FU436" s="2"/>
      <c r="FV436" s="2"/>
      <c r="FW436" s="2"/>
      <c r="FX436" s="2">
        <v>109</v>
      </c>
      <c r="FY436" s="2">
        <v>61</v>
      </c>
      <c r="FZ436" s="2"/>
      <c r="GA436" s="2" t="s">
        <v>3</v>
      </c>
      <c r="GB436" s="2"/>
      <c r="GC436" s="2"/>
      <c r="GD436" s="2">
        <v>1</v>
      </c>
      <c r="GE436" s="2"/>
      <c r="GF436" s="2">
        <v>-1918147740</v>
      </c>
      <c r="GG436" s="2">
        <v>2</v>
      </c>
      <c r="GH436" s="2">
        <v>1</v>
      </c>
      <c r="GI436" s="2">
        <v>-2</v>
      </c>
      <c r="GJ436" s="2">
        <v>0</v>
      </c>
      <c r="GK436" s="2">
        <v>0</v>
      </c>
      <c r="GL436" s="2">
        <f t="shared" si="441"/>
        <v>0</v>
      </c>
      <c r="GM436" s="2">
        <f t="shared" si="442"/>
        <v>5280.34</v>
      </c>
      <c r="GN436" s="2">
        <f t="shared" si="443"/>
        <v>5280.34</v>
      </c>
      <c r="GO436" s="2">
        <f t="shared" si="444"/>
        <v>0</v>
      </c>
      <c r="GP436" s="2">
        <f t="shared" si="445"/>
        <v>0</v>
      </c>
      <c r="GQ436" s="2"/>
      <c r="GR436" s="2">
        <v>0</v>
      </c>
      <c r="GS436" s="2">
        <v>3</v>
      </c>
      <c r="GT436" s="2">
        <v>0</v>
      </c>
      <c r="GU436" s="2" t="s">
        <v>3</v>
      </c>
      <c r="GV436" s="2">
        <f t="shared" si="446"/>
        <v>0</v>
      </c>
      <c r="GW436" s="2">
        <v>1</v>
      </c>
      <c r="GX436" s="2">
        <f t="shared" si="447"/>
        <v>0</v>
      </c>
      <c r="GY436" s="2"/>
      <c r="GZ436" s="2"/>
      <c r="HA436" s="2">
        <v>0</v>
      </c>
      <c r="HB436" s="2">
        <v>0</v>
      </c>
      <c r="HC436" s="2">
        <f t="shared" si="448"/>
        <v>0</v>
      </c>
      <c r="HD436" s="2"/>
      <c r="HE436" s="2" t="s">
        <v>3</v>
      </c>
      <c r="HF436" s="2" t="s">
        <v>3</v>
      </c>
      <c r="HG436" s="2"/>
      <c r="HH436" s="2"/>
      <c r="HI436" s="2"/>
      <c r="HJ436" s="2"/>
      <c r="HK436" s="2"/>
      <c r="HL436" s="2"/>
      <c r="HM436" s="2" t="s">
        <v>360</v>
      </c>
      <c r="HN436" s="2" t="s">
        <v>3</v>
      </c>
      <c r="HO436" s="2" t="s">
        <v>3</v>
      </c>
      <c r="HP436" s="2" t="s">
        <v>3</v>
      </c>
      <c r="HQ436" s="2" t="s">
        <v>3</v>
      </c>
      <c r="HR436" s="2"/>
      <c r="HS436" s="2">
        <v>0</v>
      </c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>
        <v>0</v>
      </c>
      <c r="IL436" s="2"/>
      <c r="IM436" s="2"/>
      <c r="IN436" s="2"/>
      <c r="IO436" s="2"/>
      <c r="IP436" s="2"/>
      <c r="IQ436" s="2"/>
      <c r="IR436" s="2"/>
      <c r="IS436" s="2"/>
      <c r="IT436" s="2"/>
      <c r="IU436" s="2"/>
    </row>
    <row r="437" spans="1:255" x14ac:dyDescent="0.25">
      <c r="A437" s="3">
        <v>18</v>
      </c>
      <c r="B437" s="3">
        <v>1</v>
      </c>
      <c r="C437" s="3">
        <v>805</v>
      </c>
      <c r="E437" s="3" t="s">
        <v>646</v>
      </c>
      <c r="F437" s="3" t="s">
        <v>647</v>
      </c>
      <c r="G437" s="3" t="s">
        <v>648</v>
      </c>
      <c r="H437" s="3" t="s">
        <v>35</v>
      </c>
      <c r="I437" s="3">
        <f>I433*J437</f>
        <v>1</v>
      </c>
      <c r="J437" s="3">
        <v>1</v>
      </c>
      <c r="K437" s="3">
        <v>1</v>
      </c>
      <c r="O437" s="3">
        <f t="shared" si="424"/>
        <v>47259.040000000001</v>
      </c>
      <c r="P437" s="3">
        <f t="shared" si="425"/>
        <v>47259.040000000001</v>
      </c>
      <c r="Q437" s="3">
        <f>(ROUND((ROUND(((ET437)*AV437*I437),2)*BB437),2)+ROUND((ROUND(((AE437-(EU437))*AV437*I437),2)*BS437),2))</f>
        <v>0</v>
      </c>
      <c r="R437" s="3">
        <f>(ROUND((ROUND(((EU437)*AV437*I437),2)*BS437),2)+ROUND((ROUND(((AE437-(EU437))*AV437*I437),2)*BS437),2))</f>
        <v>0</v>
      </c>
      <c r="S437" s="3">
        <f t="shared" si="426"/>
        <v>0</v>
      </c>
      <c r="T437" s="3">
        <f t="shared" si="427"/>
        <v>0</v>
      </c>
      <c r="U437" s="3">
        <f t="shared" si="428"/>
        <v>0</v>
      </c>
      <c r="V437" s="3">
        <f t="shared" si="429"/>
        <v>0</v>
      </c>
      <c r="W437" s="3">
        <f t="shared" si="430"/>
        <v>0</v>
      </c>
      <c r="X437" s="3">
        <f>(ROUND((((S437+ROUND((ROUND(((EU437)*AV437*I437),2)*BS437),2))*AT437)/100),2)+ROUND(((ROUND((ROUND(((AE437-(EU437))*AV437*I437),2)*BS437),2)*AT437)/100),2))</f>
        <v>0</v>
      </c>
      <c r="Y437" s="3">
        <f>(ROUND((((S437+ROUND((ROUND(((EU437)*AV437*I437),2)*BS437),2))*AU437)/100),2)+ROUND(((ROUND((ROUND(((AE437-(EU437))*AV437*I437),2)*BS437),2)*AU437)/100),2))</f>
        <v>0</v>
      </c>
      <c r="AA437" s="3">
        <v>86551703</v>
      </c>
      <c r="AB437" s="3">
        <f t="shared" si="431"/>
        <v>5280.34</v>
      </c>
      <c r="AC437" s="3">
        <f>ROUND((ES437),6)</f>
        <v>5280.34</v>
      </c>
      <c r="AD437" s="3">
        <f>ROUND((((ET437)-(EU437))+AE437),6)</f>
        <v>0</v>
      </c>
      <c r="AE437" s="3">
        <f t="shared" si="451"/>
        <v>0</v>
      </c>
      <c r="AF437" s="3">
        <f t="shared" si="451"/>
        <v>0</v>
      </c>
      <c r="AG437" s="3">
        <f t="shared" si="432"/>
        <v>0</v>
      </c>
      <c r="AH437" s="3">
        <f t="shared" si="452"/>
        <v>0</v>
      </c>
      <c r="AI437" s="3">
        <f t="shared" si="452"/>
        <v>0</v>
      </c>
      <c r="AJ437" s="3">
        <f t="shared" si="433"/>
        <v>0</v>
      </c>
      <c r="AK437" s="3">
        <v>5280.34</v>
      </c>
      <c r="AL437" s="3">
        <v>5280.34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109</v>
      </c>
      <c r="AU437" s="3">
        <v>61</v>
      </c>
      <c r="AV437" s="3">
        <v>1</v>
      </c>
      <c r="AW437" s="3">
        <v>1</v>
      </c>
      <c r="AZ437" s="3">
        <v>1</v>
      </c>
      <c r="BA437" s="3">
        <v>1</v>
      </c>
      <c r="BB437" s="3">
        <v>1</v>
      </c>
      <c r="BC437" s="3">
        <v>8.9499999999999993</v>
      </c>
      <c r="BD437" s="3" t="s">
        <v>3</v>
      </c>
      <c r="BE437" s="3" t="s">
        <v>3</v>
      </c>
      <c r="BF437" s="3" t="s">
        <v>3</v>
      </c>
      <c r="BG437" s="3" t="s">
        <v>3</v>
      </c>
      <c r="BH437" s="3">
        <v>3</v>
      </c>
      <c r="BI437" s="3">
        <v>1</v>
      </c>
      <c r="BJ437" s="3" t="s">
        <v>649</v>
      </c>
      <c r="BM437" s="3">
        <v>21</v>
      </c>
      <c r="BN437" s="3">
        <v>0</v>
      </c>
      <c r="BO437" s="3" t="s">
        <v>647</v>
      </c>
      <c r="BP437" s="3">
        <v>1</v>
      </c>
      <c r="BQ437" s="3">
        <v>30</v>
      </c>
      <c r="BR437" s="3">
        <v>0</v>
      </c>
      <c r="BS437" s="3">
        <v>1</v>
      </c>
      <c r="BT437" s="3">
        <v>1</v>
      </c>
      <c r="BU437" s="3">
        <v>1</v>
      </c>
      <c r="BV437" s="3">
        <v>1</v>
      </c>
      <c r="BW437" s="3">
        <v>1</v>
      </c>
      <c r="BX437" s="3">
        <v>1</v>
      </c>
      <c r="BY437" s="3" t="s">
        <v>3</v>
      </c>
      <c r="BZ437" s="3">
        <v>109</v>
      </c>
      <c r="CA437" s="3">
        <v>61</v>
      </c>
      <c r="CB437" s="3" t="s">
        <v>3</v>
      </c>
      <c r="CE437" s="3">
        <v>1566</v>
      </c>
      <c r="CF437" s="3">
        <v>0</v>
      </c>
      <c r="CG437" s="3">
        <v>0</v>
      </c>
      <c r="CM437" s="3">
        <v>0</v>
      </c>
      <c r="CN437" s="3" t="s">
        <v>966</v>
      </c>
      <c r="CO437" s="3">
        <v>0</v>
      </c>
      <c r="CP437" s="3">
        <f t="shared" si="434"/>
        <v>47259.040000000001</v>
      </c>
      <c r="CQ437" s="3">
        <f t="shared" si="435"/>
        <v>47259.040000000001</v>
      </c>
      <c r="CR437" s="3">
        <f>(ROUND((ROUND(((ET437)*AV437*1),2)*BB437),2)+ROUND((ROUND(((AE437-(EU437))*AV437*1),2)*BS437),2))</f>
        <v>0</v>
      </c>
      <c r="CS437" s="3">
        <f>(ROUND((ROUND(((EU437)*AV437*1),2)*BS437),2)+ROUND((ROUND(((AE437-(EU437))*AV437*1),2)*BS437),2))</f>
        <v>0</v>
      </c>
      <c r="CT437" s="3">
        <f t="shared" si="436"/>
        <v>0</v>
      </c>
      <c r="CU437" s="3">
        <f t="shared" si="437"/>
        <v>0</v>
      </c>
      <c r="CV437" s="3">
        <f t="shared" si="438"/>
        <v>0</v>
      </c>
      <c r="CW437" s="3">
        <f t="shared" si="439"/>
        <v>0</v>
      </c>
      <c r="CX437" s="3">
        <f t="shared" si="440"/>
        <v>0</v>
      </c>
      <c r="CY437" s="3">
        <f>(ROUND((((S437+ROUND((ROUND(((EU437)*AV437*1),2)*BS437),2))*AT437)/100),2)+ROUND(((ROUND((ROUND(((AE437-(EU437))*AV437*1),2)*BS437),2)*AT437)/100),2))</f>
        <v>0</v>
      </c>
      <c r="CZ437" s="3">
        <f>(ROUND((((S437+ROUND((ROUND(((EU437)*AV437*1),2)*BS437),2))*AU437)/100),2)+ROUND(((ROUND((ROUND(((AE437-(EU437))*AV437*1),2)*BS437),2)*AU437)/100),2))</f>
        <v>0</v>
      </c>
      <c r="DC437" s="3" t="s">
        <v>3</v>
      </c>
      <c r="DD437" s="3" t="s">
        <v>3</v>
      </c>
      <c r="DE437" s="3" t="s">
        <v>3</v>
      </c>
      <c r="DF437" s="3" t="s">
        <v>3</v>
      </c>
      <c r="DG437" s="3" t="s">
        <v>3</v>
      </c>
      <c r="DH437" s="3" t="s">
        <v>3</v>
      </c>
      <c r="DI437" s="3" t="s">
        <v>3</v>
      </c>
      <c r="DJ437" s="3" t="s">
        <v>3</v>
      </c>
      <c r="DK437" s="3" t="s">
        <v>3</v>
      </c>
      <c r="DL437" s="3" t="s">
        <v>3</v>
      </c>
      <c r="DM437" s="3" t="s">
        <v>3</v>
      </c>
      <c r="DN437" s="3">
        <v>0</v>
      </c>
      <c r="DO437" s="3">
        <v>0</v>
      </c>
      <c r="DP437" s="3">
        <v>1</v>
      </c>
      <c r="DQ437" s="3">
        <v>1</v>
      </c>
      <c r="DU437" s="3">
        <v>1010</v>
      </c>
      <c r="DV437" s="3" t="s">
        <v>35</v>
      </c>
      <c r="DW437" s="3" t="s">
        <v>35</v>
      </c>
      <c r="DX437" s="3">
        <v>1</v>
      </c>
      <c r="DZ437" s="3" t="s">
        <v>3</v>
      </c>
      <c r="EA437" s="3" t="s">
        <v>3</v>
      </c>
      <c r="EB437" s="3" t="s">
        <v>3</v>
      </c>
      <c r="EC437" s="3" t="s">
        <v>3</v>
      </c>
      <c r="EE437" s="3">
        <v>85635393</v>
      </c>
      <c r="EF437" s="3">
        <v>30</v>
      </c>
      <c r="EG437" s="3" t="s">
        <v>28</v>
      </c>
      <c r="EH437" s="3">
        <v>0</v>
      </c>
      <c r="EI437" s="3" t="s">
        <v>3</v>
      </c>
      <c r="EJ437" s="3">
        <v>1</v>
      </c>
      <c r="EK437" s="3">
        <v>21</v>
      </c>
      <c r="EL437" s="3" t="s">
        <v>437</v>
      </c>
      <c r="EM437" s="3" t="s">
        <v>438</v>
      </c>
      <c r="EO437" s="3" t="s">
        <v>368</v>
      </c>
      <c r="EQ437" s="3">
        <v>0</v>
      </c>
      <c r="ER437" s="3">
        <v>5280.34</v>
      </c>
      <c r="ES437" s="3">
        <v>5280.34</v>
      </c>
      <c r="ET437" s="3">
        <v>0</v>
      </c>
      <c r="EU437" s="3">
        <v>0</v>
      </c>
      <c r="EV437" s="3">
        <v>0</v>
      </c>
      <c r="EW437" s="3">
        <v>0</v>
      </c>
      <c r="EX437" s="3">
        <v>0</v>
      </c>
      <c r="FQ437" s="3">
        <v>0</v>
      </c>
      <c r="FR437" s="3">
        <v>0</v>
      </c>
      <c r="FS437" s="3">
        <v>0</v>
      </c>
      <c r="FX437" s="3">
        <v>109</v>
      </c>
      <c r="FY437" s="3">
        <v>61</v>
      </c>
      <c r="GA437" s="3" t="s">
        <v>3</v>
      </c>
      <c r="GD437" s="3">
        <v>1</v>
      </c>
      <c r="GF437" s="3">
        <v>-1918147740</v>
      </c>
      <c r="GG437" s="3">
        <v>2</v>
      </c>
      <c r="GH437" s="3">
        <v>1</v>
      </c>
      <c r="GI437" s="3">
        <v>2</v>
      </c>
      <c r="GJ437" s="3">
        <v>0</v>
      </c>
      <c r="GK437" s="3">
        <v>0</v>
      </c>
      <c r="GL437" s="3">
        <f t="shared" si="441"/>
        <v>0</v>
      </c>
      <c r="GM437" s="3">
        <f t="shared" si="442"/>
        <v>47259.040000000001</v>
      </c>
      <c r="GN437" s="3">
        <f t="shared" si="443"/>
        <v>47259.040000000001</v>
      </c>
      <c r="GO437" s="3">
        <f t="shared" si="444"/>
        <v>0</v>
      </c>
      <c r="GP437" s="3">
        <f t="shared" si="445"/>
        <v>0</v>
      </c>
      <c r="GR437" s="3">
        <v>0</v>
      </c>
      <c r="GS437" s="3">
        <v>3</v>
      </c>
      <c r="GT437" s="3">
        <v>0</v>
      </c>
      <c r="GU437" s="3" t="s">
        <v>3</v>
      </c>
      <c r="GV437" s="3">
        <f t="shared" si="446"/>
        <v>0</v>
      </c>
      <c r="GW437" s="3">
        <v>1</v>
      </c>
      <c r="GX437" s="3">
        <f t="shared" si="447"/>
        <v>0</v>
      </c>
      <c r="HA437" s="3">
        <v>0</v>
      </c>
      <c r="HB437" s="3">
        <v>0</v>
      </c>
      <c r="HC437" s="3">
        <f t="shared" si="448"/>
        <v>0</v>
      </c>
      <c r="HE437" s="3" t="s">
        <v>3</v>
      </c>
      <c r="HF437" s="3" t="s">
        <v>3</v>
      </c>
      <c r="HM437" s="3" t="s">
        <v>360</v>
      </c>
      <c r="HN437" s="3" t="s">
        <v>3</v>
      </c>
      <c r="HO437" s="3" t="s">
        <v>3</v>
      </c>
      <c r="HP437" s="3" t="s">
        <v>3</v>
      </c>
      <c r="HQ437" s="3" t="s">
        <v>3</v>
      </c>
      <c r="HS437" s="3">
        <v>0</v>
      </c>
      <c r="IK437" s="3">
        <v>0</v>
      </c>
    </row>
    <row r="438" spans="1:255" x14ac:dyDescent="0.25">
      <c r="A438" s="2">
        <v>17</v>
      </c>
      <c r="B438" s="2">
        <v>1</v>
      </c>
      <c r="C438" s="2">
        <f>ROW(SmtRes!A814)</f>
        <v>814</v>
      </c>
      <c r="D438" s="2">
        <f>ROW(EtalonRes!A652)</f>
        <v>652</v>
      </c>
      <c r="E438" s="2" t="s">
        <v>650</v>
      </c>
      <c r="F438" s="2" t="s">
        <v>651</v>
      </c>
      <c r="G438" s="2" t="s">
        <v>652</v>
      </c>
      <c r="H438" s="2" t="s">
        <v>342</v>
      </c>
      <c r="I438" s="2">
        <f>ROUND(1+1,9)</f>
        <v>2</v>
      </c>
      <c r="J438" s="2">
        <v>0</v>
      </c>
      <c r="K438" s="2">
        <f>ROUND(1+1,9)</f>
        <v>2</v>
      </c>
      <c r="L438" s="2"/>
      <c r="M438" s="2"/>
      <c r="N438" s="2"/>
      <c r="O438" s="2">
        <f t="shared" si="424"/>
        <v>104.98</v>
      </c>
      <c r="P438" s="2">
        <f t="shared" si="425"/>
        <v>42.84</v>
      </c>
      <c r="Q438" s="2">
        <f>(ROUND((ROUND(((((ET438*1.25)*1.2))*AV438*I438),2)*BB438),2)+ROUND((ROUND(((AE438-(((EU438*1.25)*1.2)))*AV438*I438),2)*BS438),2))</f>
        <v>10.63</v>
      </c>
      <c r="R438" s="2">
        <f>(ROUND((ROUND(((((EU438*1.25)*1.2))*AV438*I438),2)*BS438),2)+ROUND((ROUND(((AE438-(((EU438*1.25)*1.2)))*AV438*I438),2)*BS438),2))</f>
        <v>0.42</v>
      </c>
      <c r="S438" s="2">
        <f t="shared" si="426"/>
        <v>51.51</v>
      </c>
      <c r="T438" s="2">
        <f t="shared" si="427"/>
        <v>0</v>
      </c>
      <c r="U438" s="2">
        <f t="shared" si="428"/>
        <v>4.3290324</v>
      </c>
      <c r="V438" s="2">
        <f t="shared" si="429"/>
        <v>0</v>
      </c>
      <c r="W438" s="2">
        <f t="shared" si="430"/>
        <v>0</v>
      </c>
      <c r="X438" s="2">
        <f>(ROUND((((S438+ROUND((ROUND(((((EU438*1.25)*1.2))*AV438*I438),2)*BS438),2))*AT438)/100),2)+ROUND(((ROUND((ROUND(((AE438-(((EU438*1.25)*1.2)))*AV438*I438),2)*BS438),2)*AT438)/100),2))</f>
        <v>56.6</v>
      </c>
      <c r="Y438" s="2">
        <f>(ROUND((((S438+ROUND((ROUND(((((EU438*1.25)*1.2))*AV438*I438),2)*BS438),2))*AU438)/100),2)+ROUND(((ROUND((ROUND(((AE438-(((EU438*1.25)*1.2)))*AV438*I438),2)*BS438),2)*AU438)/100),2))</f>
        <v>31.68</v>
      </c>
      <c r="Z438" s="2"/>
      <c r="AA438" s="2">
        <v>86551701</v>
      </c>
      <c r="AB438" s="2">
        <f t="shared" si="431"/>
        <v>50.536200000000001</v>
      </c>
      <c r="AC438" s="2">
        <f>ROUND((((ES438*1)*1)),6)</f>
        <v>21.42</v>
      </c>
      <c r="AD438" s="2">
        <f>ROUND((((((ET438*1.25)*1.2))-(((EU438*1.25)*1.2)))+AE438),6)</f>
        <v>4.9800000000000004</v>
      </c>
      <c r="AE438" s="2">
        <f>ROUND((((EU438*1.25)*1.2)),6)</f>
        <v>0.19500000000000001</v>
      </c>
      <c r="AF438" s="2">
        <f>ROUND((((EV438*1.15)*1.2)),6)</f>
        <v>24.136199999999999</v>
      </c>
      <c r="AG438" s="2">
        <f t="shared" si="432"/>
        <v>0</v>
      </c>
      <c r="AH438" s="2">
        <f>(((EW438*1.15)*1.2))</f>
        <v>2.0286</v>
      </c>
      <c r="AI438" s="2">
        <f>(((EX438*1.25)*1.2))</f>
        <v>0</v>
      </c>
      <c r="AJ438" s="2">
        <f t="shared" si="433"/>
        <v>0</v>
      </c>
      <c r="AK438" s="2">
        <v>42.23</v>
      </c>
      <c r="AL438" s="2">
        <v>21.42</v>
      </c>
      <c r="AM438" s="2">
        <v>3.32</v>
      </c>
      <c r="AN438" s="2">
        <v>0.13</v>
      </c>
      <c r="AO438" s="2">
        <v>17.489999999999998</v>
      </c>
      <c r="AP438" s="2">
        <v>0</v>
      </c>
      <c r="AQ438" s="2">
        <v>1.47</v>
      </c>
      <c r="AR438" s="2">
        <v>0</v>
      </c>
      <c r="AS438" s="2">
        <v>0</v>
      </c>
      <c r="AT438" s="2">
        <v>109</v>
      </c>
      <c r="AU438" s="2">
        <v>61</v>
      </c>
      <c r="AV438" s="2">
        <v>1.0669999999999999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0</v>
      </c>
      <c r="BI438" s="2">
        <v>1</v>
      </c>
      <c r="BJ438" s="2" t="s">
        <v>653</v>
      </c>
      <c r="BK438" s="2"/>
      <c r="BL438" s="2"/>
      <c r="BM438" s="2">
        <v>21</v>
      </c>
      <c r="BN438" s="2">
        <v>0</v>
      </c>
      <c r="BO438" s="2" t="s">
        <v>651</v>
      </c>
      <c r="BP438" s="2">
        <v>1</v>
      </c>
      <c r="BQ438" s="2">
        <v>30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109</v>
      </c>
      <c r="CA438" s="2">
        <v>61</v>
      </c>
      <c r="CB438" s="2" t="s">
        <v>3</v>
      </c>
      <c r="CC438" s="2"/>
      <c r="CD438" s="2"/>
      <c r="CE438" s="2">
        <v>1566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965</v>
      </c>
      <c r="CO438" s="2">
        <v>0</v>
      </c>
      <c r="CP438" s="2">
        <f t="shared" si="434"/>
        <v>104.98</v>
      </c>
      <c r="CQ438" s="2">
        <f t="shared" si="435"/>
        <v>21.42</v>
      </c>
      <c r="CR438" s="2">
        <f>(ROUND((ROUND(((((ET438*1.25)*1.2))*AV438*1),2)*BB438),2)+ROUND((ROUND(((AE438-(((EU438*1.25)*1.2)))*AV438*1),2)*BS438),2))</f>
        <v>5.31</v>
      </c>
      <c r="CS438" s="2">
        <f>(ROUND((ROUND(((((EU438*1.25)*1.2))*AV438*1),2)*BS438),2)+ROUND((ROUND(((AE438-(((EU438*1.25)*1.2)))*AV438*1),2)*BS438),2))</f>
        <v>0.21</v>
      </c>
      <c r="CT438" s="2">
        <f t="shared" si="436"/>
        <v>25.75</v>
      </c>
      <c r="CU438" s="2">
        <f t="shared" si="437"/>
        <v>0</v>
      </c>
      <c r="CV438" s="2">
        <f t="shared" si="438"/>
        <v>2.1645162</v>
      </c>
      <c r="CW438" s="2">
        <f t="shared" si="439"/>
        <v>0</v>
      </c>
      <c r="CX438" s="2">
        <f t="shared" si="440"/>
        <v>0</v>
      </c>
      <c r="CY438" s="2">
        <f>(ROUND((((S438+ROUND((ROUND(((((EU438*1.25)*1.2))*AV438*1),2)*BS438),2))*AT438)/100),2)+ROUND(((ROUND((ROUND(((AE438-(((EU438*1.25)*1.2)))*AV438*1),2)*BS438),2)*AT438)/100),2))</f>
        <v>56.37</v>
      </c>
      <c r="CZ438" s="2">
        <f>(ROUND((((S438+ROUND((ROUND(((((EU438*1.25)*1.2))*AV438*1),2)*BS438),2))*AU438)/100),2)+ROUND(((ROUND((ROUND(((AE438-(((EU438*1.25)*1.2)))*AV438*1),2)*BS438),2)*AU438)/100),2))</f>
        <v>31.55</v>
      </c>
      <c r="DA438" s="2"/>
      <c r="DB438" s="2">
        <v>155</v>
      </c>
      <c r="DC438" s="2" t="s">
        <v>3</v>
      </c>
      <c r="DD438" s="2" t="s">
        <v>360</v>
      </c>
      <c r="DE438" s="2" t="s">
        <v>361</v>
      </c>
      <c r="DF438" s="2" t="s">
        <v>361</v>
      </c>
      <c r="DG438" s="2" t="s">
        <v>362</v>
      </c>
      <c r="DH438" s="2" t="s">
        <v>3</v>
      </c>
      <c r="DI438" s="2" t="s">
        <v>362</v>
      </c>
      <c r="DJ438" s="2" t="s">
        <v>361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1013</v>
      </c>
      <c r="DV438" s="2" t="s">
        <v>342</v>
      </c>
      <c r="DW438" s="2" t="s">
        <v>342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85635393</v>
      </c>
      <c r="EF438" s="2">
        <v>30</v>
      </c>
      <c r="EG438" s="2" t="s">
        <v>28</v>
      </c>
      <c r="EH438" s="2">
        <v>0</v>
      </c>
      <c r="EI438" s="2" t="s">
        <v>3</v>
      </c>
      <c r="EJ438" s="2">
        <v>1</v>
      </c>
      <c r="EK438" s="2">
        <v>21</v>
      </c>
      <c r="EL438" s="2" t="s">
        <v>437</v>
      </c>
      <c r="EM438" s="2" t="s">
        <v>438</v>
      </c>
      <c r="EN438" s="2"/>
      <c r="EO438" s="2" t="s">
        <v>363</v>
      </c>
      <c r="EP438" s="2"/>
      <c r="EQ438" s="2">
        <v>131072</v>
      </c>
      <c r="ER438" s="2">
        <v>42.23</v>
      </c>
      <c r="ES438" s="2">
        <v>21.42</v>
      </c>
      <c r="ET438" s="2">
        <v>3.32</v>
      </c>
      <c r="EU438" s="2">
        <v>0.13</v>
      </c>
      <c r="EV438" s="2">
        <v>17.489999999999998</v>
      </c>
      <c r="EW438" s="2">
        <v>1.47</v>
      </c>
      <c r="EX438" s="2">
        <v>0</v>
      </c>
      <c r="EY438" s="2">
        <v>0</v>
      </c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v>0</v>
      </c>
      <c r="FS438" s="2">
        <v>0</v>
      </c>
      <c r="FT438" s="2"/>
      <c r="FU438" s="2"/>
      <c r="FV438" s="2"/>
      <c r="FW438" s="2"/>
      <c r="FX438" s="2">
        <v>109</v>
      </c>
      <c r="FY438" s="2">
        <v>61</v>
      </c>
      <c r="FZ438" s="2"/>
      <c r="GA438" s="2" t="s">
        <v>3</v>
      </c>
      <c r="GB438" s="2"/>
      <c r="GC438" s="2"/>
      <c r="GD438" s="2">
        <v>1</v>
      </c>
      <c r="GE438" s="2"/>
      <c r="GF438" s="2">
        <v>-356722942</v>
      </c>
      <c r="GG438" s="2">
        <v>2</v>
      </c>
      <c r="GH438" s="2">
        <v>1</v>
      </c>
      <c r="GI438" s="2">
        <v>2</v>
      </c>
      <c r="GJ438" s="2">
        <v>0</v>
      </c>
      <c r="GK438" s="2">
        <v>0</v>
      </c>
      <c r="GL438" s="2">
        <f t="shared" si="441"/>
        <v>0</v>
      </c>
      <c r="GM438" s="2">
        <f t="shared" si="442"/>
        <v>193.26</v>
      </c>
      <c r="GN438" s="2">
        <f t="shared" si="443"/>
        <v>193.26</v>
      </c>
      <c r="GO438" s="2">
        <f t="shared" si="444"/>
        <v>0</v>
      </c>
      <c r="GP438" s="2">
        <f t="shared" si="445"/>
        <v>0</v>
      </c>
      <c r="GQ438" s="2"/>
      <c r="GR438" s="2">
        <v>0</v>
      </c>
      <c r="GS438" s="2">
        <v>3</v>
      </c>
      <c r="GT438" s="2">
        <v>0</v>
      </c>
      <c r="GU438" s="2" t="s">
        <v>3</v>
      </c>
      <c r="GV438" s="2">
        <f t="shared" si="446"/>
        <v>0</v>
      </c>
      <c r="GW438" s="2">
        <v>1</v>
      </c>
      <c r="GX438" s="2">
        <f t="shared" si="447"/>
        <v>0</v>
      </c>
      <c r="GY438" s="2"/>
      <c r="GZ438" s="2"/>
      <c r="HA438" s="2">
        <v>0</v>
      </c>
      <c r="HB438" s="2">
        <v>0</v>
      </c>
      <c r="HC438" s="2">
        <f t="shared" si="448"/>
        <v>0</v>
      </c>
      <c r="HD438" s="2"/>
      <c r="HE438" s="2" t="s">
        <v>3</v>
      </c>
      <c r="HF438" s="2" t="s">
        <v>3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5">
      <c r="A439" s="3">
        <v>17</v>
      </c>
      <c r="B439" s="3">
        <v>1</v>
      </c>
      <c r="C439" s="3">
        <f>ROW(SmtRes!A822)</f>
        <v>822</v>
      </c>
      <c r="D439" s="3">
        <f>ROW(EtalonRes!A660)</f>
        <v>660</v>
      </c>
      <c r="E439" s="3" t="s">
        <v>650</v>
      </c>
      <c r="F439" s="3" t="s">
        <v>651</v>
      </c>
      <c r="G439" s="3" t="s">
        <v>652</v>
      </c>
      <c r="H439" s="3" t="s">
        <v>342</v>
      </c>
      <c r="I439" s="3">
        <f>ROUND(1+1,9)</f>
        <v>2</v>
      </c>
      <c r="J439" s="3">
        <v>0</v>
      </c>
      <c r="K439" s="3">
        <f>ROUND(1+1,9)</f>
        <v>2</v>
      </c>
      <c r="O439" s="3">
        <f t="shared" si="424"/>
        <v>3393.68</v>
      </c>
      <c r="P439" s="3">
        <f t="shared" si="425"/>
        <v>338.44</v>
      </c>
      <c r="Q439" s="3">
        <f>(ROUND((ROUND(((((ET439*1.25)*1.2))*AV439*I439),2)*BB439),2)+ROUND((ROUND(((AE439-(((EU439*1.25)*1.2)))*AV439*I439),2)*BS439),2))</f>
        <v>152.65</v>
      </c>
      <c r="R439" s="3">
        <f>(ROUND((ROUND(((((EU439*1.25)*1.2))*AV439*I439),2)*BS439),2)+ROUND((ROUND(((AE439-(((EU439*1.25)*1.2)))*AV439*I439),2)*BS439),2))</f>
        <v>23.67</v>
      </c>
      <c r="S439" s="3">
        <f t="shared" si="426"/>
        <v>2902.59</v>
      </c>
      <c r="T439" s="3">
        <f t="shared" si="427"/>
        <v>0</v>
      </c>
      <c r="U439" s="3">
        <f t="shared" si="428"/>
        <v>4.3290324</v>
      </c>
      <c r="V439" s="3">
        <f t="shared" si="429"/>
        <v>0</v>
      </c>
      <c r="W439" s="3">
        <f t="shared" si="430"/>
        <v>0</v>
      </c>
      <c r="X439" s="3">
        <f>(ROUND((((S439+ROUND((ROUND(((((EU439*1.25)*1.2))*AV439*I439),2)*BS439),2))*AT439)/100),2)+ROUND(((ROUND((ROUND(((AE439-(((EU439*1.25)*1.2)))*AV439*I439),2)*BS439),2)*AT439)/100),2))</f>
        <v>3189.62</v>
      </c>
      <c r="Y439" s="3">
        <f>(ROUND((((S439+ROUND((ROUND(((((EU439*1.25)*1.2))*AV439*I439),2)*BS439),2))*AU439)/100),2)+ROUND(((ROUND((ROUND(((AE439-(((EU439*1.25)*1.2)))*AV439*I439),2)*BS439),2)*AU439)/100),2))</f>
        <v>1785.02</v>
      </c>
      <c r="AA439" s="3">
        <v>86551703</v>
      </c>
      <c r="AB439" s="3">
        <f t="shared" si="431"/>
        <v>50.536200000000001</v>
      </c>
      <c r="AC439" s="3">
        <f>ROUND((((ES439*1)*1)),6)</f>
        <v>21.42</v>
      </c>
      <c r="AD439" s="3">
        <f>ROUND((((((ET439*1.25)*1.2))-(((EU439*1.25)*1.2)))+AE439),6)</f>
        <v>4.9800000000000004</v>
      </c>
      <c r="AE439" s="3">
        <f>ROUND((((EU439*1.25)*1.2)),6)</f>
        <v>0.19500000000000001</v>
      </c>
      <c r="AF439" s="3">
        <f>ROUND((((EV439*1.15)*1.2)),6)</f>
        <v>24.136199999999999</v>
      </c>
      <c r="AG439" s="3">
        <f t="shared" si="432"/>
        <v>0</v>
      </c>
      <c r="AH439" s="3">
        <f>(((EW439*1.15)*1.2))</f>
        <v>2.0286</v>
      </c>
      <c r="AI439" s="3">
        <f>(((EX439*1.25)*1.2))</f>
        <v>0</v>
      </c>
      <c r="AJ439" s="3">
        <f t="shared" si="433"/>
        <v>0</v>
      </c>
      <c r="AK439" s="3">
        <v>42.23</v>
      </c>
      <c r="AL439" s="3">
        <v>21.42</v>
      </c>
      <c r="AM439" s="3">
        <v>3.32</v>
      </c>
      <c r="AN439" s="3">
        <v>0.13</v>
      </c>
      <c r="AO439" s="3">
        <v>17.489999999999998</v>
      </c>
      <c r="AP439" s="3">
        <v>0</v>
      </c>
      <c r="AQ439" s="3">
        <v>1.47</v>
      </c>
      <c r="AR439" s="3">
        <v>0</v>
      </c>
      <c r="AS439" s="3">
        <v>0</v>
      </c>
      <c r="AT439" s="3">
        <v>109</v>
      </c>
      <c r="AU439" s="3">
        <v>61</v>
      </c>
      <c r="AV439" s="3">
        <v>1.0669999999999999</v>
      </c>
      <c r="AW439" s="3">
        <v>1</v>
      </c>
      <c r="AZ439" s="3">
        <v>1</v>
      </c>
      <c r="BA439" s="3">
        <v>56.35</v>
      </c>
      <c r="BB439" s="3">
        <v>14.36</v>
      </c>
      <c r="BC439" s="3">
        <v>7.9</v>
      </c>
      <c r="BD439" s="3" t="s">
        <v>3</v>
      </c>
      <c r="BE439" s="3" t="s">
        <v>3</v>
      </c>
      <c r="BF439" s="3" t="s">
        <v>3</v>
      </c>
      <c r="BG439" s="3" t="s">
        <v>3</v>
      </c>
      <c r="BH439" s="3">
        <v>0</v>
      </c>
      <c r="BI439" s="3">
        <v>1</v>
      </c>
      <c r="BJ439" s="3" t="s">
        <v>653</v>
      </c>
      <c r="BM439" s="3">
        <v>21</v>
      </c>
      <c r="BN439" s="3">
        <v>0</v>
      </c>
      <c r="BO439" s="3" t="s">
        <v>651</v>
      </c>
      <c r="BP439" s="3">
        <v>1</v>
      </c>
      <c r="BQ439" s="3">
        <v>30</v>
      </c>
      <c r="BR439" s="3">
        <v>0</v>
      </c>
      <c r="BS439" s="3">
        <v>56.35</v>
      </c>
      <c r="BT439" s="3">
        <v>1</v>
      </c>
      <c r="BU439" s="3">
        <v>1</v>
      </c>
      <c r="BV439" s="3">
        <v>1</v>
      </c>
      <c r="BW439" s="3">
        <v>1</v>
      </c>
      <c r="BX439" s="3">
        <v>1</v>
      </c>
      <c r="BY439" s="3" t="s">
        <v>3</v>
      </c>
      <c r="BZ439" s="3">
        <v>109</v>
      </c>
      <c r="CA439" s="3">
        <v>61</v>
      </c>
      <c r="CB439" s="3" t="s">
        <v>3</v>
      </c>
      <c r="CE439" s="3">
        <v>1566</v>
      </c>
      <c r="CF439" s="3">
        <v>0</v>
      </c>
      <c r="CG439" s="3">
        <v>0</v>
      </c>
      <c r="CM439" s="3">
        <v>0</v>
      </c>
      <c r="CN439" s="3" t="s">
        <v>965</v>
      </c>
      <c r="CO439" s="3">
        <v>0</v>
      </c>
      <c r="CP439" s="3">
        <f t="shared" si="434"/>
        <v>3393.6800000000003</v>
      </c>
      <c r="CQ439" s="3">
        <f t="shared" si="435"/>
        <v>169.22</v>
      </c>
      <c r="CR439" s="3">
        <f>(ROUND((ROUND(((((ET439*1.25)*1.2))*AV439*1),2)*BB439),2)+ROUND((ROUND(((AE439-(((EU439*1.25)*1.2)))*AV439*1),2)*BS439),2))</f>
        <v>76.25</v>
      </c>
      <c r="CS439" s="3">
        <f>(ROUND((ROUND(((((EU439*1.25)*1.2))*AV439*1),2)*BS439),2)+ROUND((ROUND(((AE439-(((EU439*1.25)*1.2)))*AV439*1),2)*BS439),2))</f>
        <v>11.83</v>
      </c>
      <c r="CT439" s="3">
        <f t="shared" si="436"/>
        <v>1451.01</v>
      </c>
      <c r="CU439" s="3">
        <f t="shared" si="437"/>
        <v>0</v>
      </c>
      <c r="CV439" s="3">
        <f t="shared" si="438"/>
        <v>2.1645162</v>
      </c>
      <c r="CW439" s="3">
        <f t="shared" si="439"/>
        <v>0</v>
      </c>
      <c r="CX439" s="3">
        <f t="shared" si="440"/>
        <v>0</v>
      </c>
      <c r="CY439" s="3">
        <f>(ROUND((((S439+ROUND((ROUND(((((EU439*1.25)*1.2))*AV439*1),2)*BS439),2))*AT439)/100),2)+ROUND(((ROUND((ROUND(((AE439-(((EU439*1.25)*1.2)))*AV439*1),2)*BS439),2)*AT439)/100),2))</f>
        <v>3176.72</v>
      </c>
      <c r="CZ439" s="3">
        <f>(ROUND((((S439+ROUND((ROUND(((((EU439*1.25)*1.2))*AV439*1),2)*BS439),2))*AU439)/100),2)+ROUND(((ROUND((ROUND(((AE439-(((EU439*1.25)*1.2)))*AV439*1),2)*BS439),2)*AU439)/100),2))</f>
        <v>1777.8</v>
      </c>
      <c r="DB439" s="3">
        <v>157</v>
      </c>
      <c r="DC439" s="3" t="s">
        <v>3</v>
      </c>
      <c r="DD439" s="3" t="s">
        <v>360</v>
      </c>
      <c r="DE439" s="3" t="s">
        <v>361</v>
      </c>
      <c r="DF439" s="3" t="s">
        <v>361</v>
      </c>
      <c r="DG439" s="3" t="s">
        <v>362</v>
      </c>
      <c r="DH439" s="3" t="s">
        <v>3</v>
      </c>
      <c r="DI439" s="3" t="s">
        <v>362</v>
      </c>
      <c r="DJ439" s="3" t="s">
        <v>361</v>
      </c>
      <c r="DK439" s="3" t="s">
        <v>3</v>
      </c>
      <c r="DL439" s="3" t="s">
        <v>3</v>
      </c>
      <c r="DM439" s="3" t="s">
        <v>3</v>
      </c>
      <c r="DN439" s="3">
        <v>0</v>
      </c>
      <c r="DO439" s="3">
        <v>0</v>
      </c>
      <c r="DP439" s="3">
        <v>1</v>
      </c>
      <c r="DQ439" s="3">
        <v>1</v>
      </c>
      <c r="DU439" s="3">
        <v>1013</v>
      </c>
      <c r="DV439" s="3" t="s">
        <v>342</v>
      </c>
      <c r="DW439" s="3" t="s">
        <v>342</v>
      </c>
      <c r="DX439" s="3">
        <v>1</v>
      </c>
      <c r="DZ439" s="3" t="s">
        <v>3</v>
      </c>
      <c r="EA439" s="3" t="s">
        <v>3</v>
      </c>
      <c r="EB439" s="3" t="s">
        <v>3</v>
      </c>
      <c r="EC439" s="3" t="s">
        <v>3</v>
      </c>
      <c r="EE439" s="3">
        <v>85635393</v>
      </c>
      <c r="EF439" s="3">
        <v>30</v>
      </c>
      <c r="EG439" s="3" t="s">
        <v>28</v>
      </c>
      <c r="EH439" s="3">
        <v>0</v>
      </c>
      <c r="EI439" s="3" t="s">
        <v>3</v>
      </c>
      <c r="EJ439" s="3">
        <v>1</v>
      </c>
      <c r="EK439" s="3">
        <v>21</v>
      </c>
      <c r="EL439" s="3" t="s">
        <v>437</v>
      </c>
      <c r="EM439" s="3" t="s">
        <v>438</v>
      </c>
      <c r="EO439" s="3" t="s">
        <v>363</v>
      </c>
      <c r="EQ439" s="3">
        <v>131072</v>
      </c>
      <c r="ER439" s="3">
        <v>42.23</v>
      </c>
      <c r="ES439" s="3">
        <v>21.42</v>
      </c>
      <c r="ET439" s="3">
        <v>3.32</v>
      </c>
      <c r="EU439" s="3">
        <v>0.13</v>
      </c>
      <c r="EV439" s="3">
        <v>17.489999999999998</v>
      </c>
      <c r="EW439" s="3">
        <v>1.47</v>
      </c>
      <c r="EX439" s="3">
        <v>0</v>
      </c>
      <c r="EY439" s="3">
        <v>0</v>
      </c>
      <c r="FQ439" s="3">
        <v>0</v>
      </c>
      <c r="FR439" s="3">
        <v>0</v>
      </c>
      <c r="FS439" s="3">
        <v>0</v>
      </c>
      <c r="FX439" s="3">
        <v>109</v>
      </c>
      <c r="FY439" s="3">
        <v>61</v>
      </c>
      <c r="GA439" s="3" t="s">
        <v>3</v>
      </c>
      <c r="GD439" s="3">
        <v>1</v>
      </c>
      <c r="GF439" s="3">
        <v>-356722942</v>
      </c>
      <c r="GG439" s="3">
        <v>2</v>
      </c>
      <c r="GH439" s="3">
        <v>1</v>
      </c>
      <c r="GI439" s="3">
        <v>2</v>
      </c>
      <c r="GJ439" s="3">
        <v>0</v>
      </c>
      <c r="GK439" s="3">
        <v>0</v>
      </c>
      <c r="GL439" s="3">
        <f t="shared" si="441"/>
        <v>0</v>
      </c>
      <c r="GM439" s="3">
        <f t="shared" si="442"/>
        <v>8368.32</v>
      </c>
      <c r="GN439" s="3">
        <f t="shared" si="443"/>
        <v>8368.32</v>
      </c>
      <c r="GO439" s="3">
        <f t="shared" si="444"/>
        <v>0</v>
      </c>
      <c r="GP439" s="3">
        <f t="shared" si="445"/>
        <v>0</v>
      </c>
      <c r="GR439" s="3">
        <v>0</v>
      </c>
      <c r="GS439" s="3">
        <v>3</v>
      </c>
      <c r="GT439" s="3">
        <v>0</v>
      </c>
      <c r="GU439" s="3" t="s">
        <v>3</v>
      </c>
      <c r="GV439" s="3">
        <f t="shared" si="446"/>
        <v>0</v>
      </c>
      <c r="GW439" s="3">
        <v>1</v>
      </c>
      <c r="GX439" s="3">
        <f t="shared" si="447"/>
        <v>0</v>
      </c>
      <c r="HA439" s="3">
        <v>0</v>
      </c>
      <c r="HB439" s="3">
        <v>0</v>
      </c>
      <c r="HC439" s="3">
        <f t="shared" si="448"/>
        <v>0</v>
      </c>
      <c r="HE439" s="3" t="s">
        <v>3</v>
      </c>
      <c r="HF439" s="3" t="s">
        <v>3</v>
      </c>
      <c r="HM439" s="3" t="s">
        <v>3</v>
      </c>
      <c r="HN439" s="3" t="s">
        <v>3</v>
      </c>
      <c r="HO439" s="3" t="s">
        <v>3</v>
      </c>
      <c r="HP439" s="3" t="s">
        <v>3</v>
      </c>
      <c r="HQ439" s="3" t="s">
        <v>3</v>
      </c>
      <c r="HS439" s="3">
        <v>0</v>
      </c>
      <c r="IK439" s="3">
        <v>0</v>
      </c>
    </row>
    <row r="440" spans="1:255" x14ac:dyDescent="0.25">
      <c r="A440" s="2">
        <v>18</v>
      </c>
      <c r="B440" s="2">
        <v>1</v>
      </c>
      <c r="C440" s="2">
        <v>812</v>
      </c>
      <c r="D440" s="2"/>
      <c r="E440" s="2" t="s">
        <v>654</v>
      </c>
      <c r="F440" s="2" t="s">
        <v>461</v>
      </c>
      <c r="G440" s="2" t="s">
        <v>462</v>
      </c>
      <c r="H440" s="2" t="s">
        <v>35</v>
      </c>
      <c r="I440" s="2">
        <f>I438*J440</f>
        <v>1</v>
      </c>
      <c r="J440" s="2">
        <v>0.5</v>
      </c>
      <c r="K440" s="2">
        <v>0.5</v>
      </c>
      <c r="L440" s="2"/>
      <c r="M440" s="2"/>
      <c r="N440" s="2"/>
      <c r="O440" s="2">
        <f t="shared" si="424"/>
        <v>61.53</v>
      </c>
      <c r="P440" s="2">
        <f t="shared" si="425"/>
        <v>61.53</v>
      </c>
      <c r="Q440" s="2">
        <f>(ROUND((ROUND(((ET440)*AV440*I440),2)*BB440),2)+ROUND((ROUND(((AE440-(EU440))*AV440*I440),2)*BS440),2))</f>
        <v>0</v>
      </c>
      <c r="R440" s="2">
        <f>(ROUND((ROUND(((EU440)*AV440*I440),2)*BS440),2)+ROUND((ROUND(((AE440-(EU440))*AV440*I440),2)*BS440),2))</f>
        <v>0</v>
      </c>
      <c r="S440" s="2">
        <f t="shared" si="426"/>
        <v>0</v>
      </c>
      <c r="T440" s="2">
        <f t="shared" si="427"/>
        <v>0</v>
      </c>
      <c r="U440" s="2">
        <f t="shared" si="428"/>
        <v>0</v>
      </c>
      <c r="V440" s="2">
        <f t="shared" si="429"/>
        <v>0</v>
      </c>
      <c r="W440" s="2">
        <f t="shared" si="430"/>
        <v>0</v>
      </c>
      <c r="X440" s="2">
        <f>(ROUND((((S440+ROUND((ROUND(((EU440)*AV440*I440),2)*BS440),2))*AT440)/100),2)+ROUND(((ROUND((ROUND(((AE440-(EU440))*AV440*I440),2)*BS440),2)*AT440)/100),2))</f>
        <v>0</v>
      </c>
      <c r="Y440" s="2">
        <f>(ROUND((((S440+ROUND((ROUND(((EU440)*AV440*I440),2)*BS440),2))*AU440)/100),2)+ROUND(((ROUND((ROUND(((AE440-(EU440))*AV440*I440),2)*BS440),2)*AU440)/100),2))</f>
        <v>0</v>
      </c>
      <c r="Z440" s="2"/>
      <c r="AA440" s="2">
        <v>86551701</v>
      </c>
      <c r="AB440" s="2">
        <f t="shared" si="431"/>
        <v>61.53</v>
      </c>
      <c r="AC440" s="2">
        <f>ROUND((ES440),6)</f>
        <v>61.53</v>
      </c>
      <c r="AD440" s="2">
        <f>ROUND((((ET440)-(EU440))+AE440),6)</f>
        <v>0</v>
      </c>
      <c r="AE440" s="2">
        <f t="shared" ref="AE440:AF443" si="453">ROUND((EU440),6)</f>
        <v>0</v>
      </c>
      <c r="AF440" s="2">
        <f t="shared" si="453"/>
        <v>0</v>
      </c>
      <c r="AG440" s="2">
        <f t="shared" si="432"/>
        <v>0</v>
      </c>
      <c r="AH440" s="2">
        <f t="shared" ref="AH440:AI443" si="454">(EW440)</f>
        <v>0</v>
      </c>
      <c r="AI440" s="2">
        <f t="shared" si="454"/>
        <v>0</v>
      </c>
      <c r="AJ440" s="2">
        <f t="shared" si="433"/>
        <v>0</v>
      </c>
      <c r="AK440" s="2">
        <v>61.53</v>
      </c>
      <c r="AL440" s="2">
        <v>61.53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109</v>
      </c>
      <c r="AU440" s="2">
        <v>61</v>
      </c>
      <c r="AV440" s="2">
        <v>1</v>
      </c>
      <c r="AW440" s="2">
        <v>1</v>
      </c>
      <c r="AX440" s="2"/>
      <c r="AY440" s="2"/>
      <c r="AZ440" s="2">
        <v>1</v>
      </c>
      <c r="BA440" s="2">
        <v>1</v>
      </c>
      <c r="BB440" s="2">
        <v>1</v>
      </c>
      <c r="BC440" s="2">
        <v>1</v>
      </c>
      <c r="BD440" s="2" t="s">
        <v>3</v>
      </c>
      <c r="BE440" s="2" t="s">
        <v>3</v>
      </c>
      <c r="BF440" s="2" t="s">
        <v>3</v>
      </c>
      <c r="BG440" s="2" t="s">
        <v>3</v>
      </c>
      <c r="BH440" s="2">
        <v>3</v>
      </c>
      <c r="BI440" s="2">
        <v>1</v>
      </c>
      <c r="BJ440" s="2" t="s">
        <v>463</v>
      </c>
      <c r="BK440" s="2"/>
      <c r="BL440" s="2"/>
      <c r="BM440" s="2">
        <v>21</v>
      </c>
      <c r="BN440" s="2">
        <v>0</v>
      </c>
      <c r="BO440" s="2" t="s">
        <v>3</v>
      </c>
      <c r="BP440" s="2">
        <v>0</v>
      </c>
      <c r="BQ440" s="2">
        <v>30</v>
      </c>
      <c r="BR440" s="2">
        <v>0</v>
      </c>
      <c r="BS440" s="2">
        <v>1</v>
      </c>
      <c r="BT440" s="2">
        <v>1</v>
      </c>
      <c r="BU440" s="2">
        <v>1</v>
      </c>
      <c r="BV440" s="2">
        <v>1</v>
      </c>
      <c r="BW440" s="2">
        <v>1</v>
      </c>
      <c r="BX440" s="2">
        <v>1</v>
      </c>
      <c r="BY440" s="2" t="s">
        <v>3</v>
      </c>
      <c r="BZ440" s="2">
        <v>109</v>
      </c>
      <c r="CA440" s="2">
        <v>61</v>
      </c>
      <c r="CB440" s="2" t="s">
        <v>3</v>
      </c>
      <c r="CC440" s="2"/>
      <c r="CD440" s="2"/>
      <c r="CE440" s="2">
        <v>1566</v>
      </c>
      <c r="CF440" s="2">
        <v>0</v>
      </c>
      <c r="CG440" s="2">
        <v>0</v>
      </c>
      <c r="CH440" s="2"/>
      <c r="CI440" s="2"/>
      <c r="CJ440" s="2"/>
      <c r="CK440" s="2"/>
      <c r="CL440" s="2"/>
      <c r="CM440" s="2">
        <v>0</v>
      </c>
      <c r="CN440" s="2" t="s">
        <v>966</v>
      </c>
      <c r="CO440" s="2">
        <v>0</v>
      </c>
      <c r="CP440" s="2">
        <f t="shared" si="434"/>
        <v>61.53</v>
      </c>
      <c r="CQ440" s="2">
        <f t="shared" si="435"/>
        <v>61.53</v>
      </c>
      <c r="CR440" s="2">
        <f>(ROUND((ROUND(((ET440)*AV440*1),2)*BB440),2)+ROUND((ROUND(((AE440-(EU440))*AV440*1),2)*BS440),2))</f>
        <v>0</v>
      </c>
      <c r="CS440" s="2">
        <f>(ROUND((ROUND(((EU440)*AV440*1),2)*BS440),2)+ROUND((ROUND(((AE440-(EU440))*AV440*1),2)*BS440),2))</f>
        <v>0</v>
      </c>
      <c r="CT440" s="2">
        <f t="shared" si="436"/>
        <v>0</v>
      </c>
      <c r="CU440" s="2">
        <f t="shared" si="437"/>
        <v>0</v>
      </c>
      <c r="CV440" s="2">
        <f t="shared" si="438"/>
        <v>0</v>
      </c>
      <c r="CW440" s="2">
        <f t="shared" si="439"/>
        <v>0</v>
      </c>
      <c r="CX440" s="2">
        <f t="shared" si="440"/>
        <v>0</v>
      </c>
      <c r="CY440" s="2">
        <f>(ROUND((((S440+ROUND((ROUND(((EU440)*AV440*1),2)*BS440),2))*AT440)/100),2)+ROUND(((ROUND((ROUND(((AE440-(EU440))*AV440*1),2)*BS440),2)*AT440)/100),2))</f>
        <v>0</v>
      </c>
      <c r="CZ440" s="2">
        <f>(ROUND((((S440+ROUND((ROUND(((EU440)*AV440*1),2)*BS440),2))*AU440)/100),2)+ROUND(((ROUND((ROUND(((AE440-(EU440))*AV440*1),2)*BS440),2)*AU440)/100),2))</f>
        <v>0</v>
      </c>
      <c r="DA440" s="2"/>
      <c r="DB440" s="2"/>
      <c r="DC440" s="2" t="s">
        <v>3</v>
      </c>
      <c r="DD440" s="2" t="s">
        <v>3</v>
      </c>
      <c r="DE440" s="2" t="s">
        <v>3</v>
      </c>
      <c r="DF440" s="2" t="s">
        <v>3</v>
      </c>
      <c r="DG440" s="2" t="s">
        <v>3</v>
      </c>
      <c r="DH440" s="2" t="s">
        <v>3</v>
      </c>
      <c r="DI440" s="2" t="s">
        <v>3</v>
      </c>
      <c r="DJ440" s="2" t="s">
        <v>3</v>
      </c>
      <c r="DK440" s="2" t="s">
        <v>3</v>
      </c>
      <c r="DL440" s="2" t="s">
        <v>3</v>
      </c>
      <c r="DM440" s="2" t="s">
        <v>3</v>
      </c>
      <c r="DN440" s="2">
        <v>0</v>
      </c>
      <c r="DO440" s="2">
        <v>0</v>
      </c>
      <c r="DP440" s="2">
        <v>1</v>
      </c>
      <c r="DQ440" s="2">
        <v>1</v>
      </c>
      <c r="DR440" s="2"/>
      <c r="DS440" s="2"/>
      <c r="DT440" s="2"/>
      <c r="DU440" s="2">
        <v>1010</v>
      </c>
      <c r="DV440" s="2" t="s">
        <v>35</v>
      </c>
      <c r="DW440" s="2" t="s">
        <v>35</v>
      </c>
      <c r="DX440" s="2">
        <v>1</v>
      </c>
      <c r="DY440" s="2"/>
      <c r="DZ440" s="2" t="s">
        <v>3</v>
      </c>
      <c r="EA440" s="2" t="s">
        <v>3</v>
      </c>
      <c r="EB440" s="2" t="s">
        <v>3</v>
      </c>
      <c r="EC440" s="2" t="s">
        <v>3</v>
      </c>
      <c r="ED440" s="2"/>
      <c r="EE440" s="2">
        <v>85635393</v>
      </c>
      <c r="EF440" s="2">
        <v>30</v>
      </c>
      <c r="EG440" s="2" t="s">
        <v>28</v>
      </c>
      <c r="EH440" s="2">
        <v>0</v>
      </c>
      <c r="EI440" s="2" t="s">
        <v>3</v>
      </c>
      <c r="EJ440" s="2">
        <v>1</v>
      </c>
      <c r="EK440" s="2">
        <v>21</v>
      </c>
      <c r="EL440" s="2" t="s">
        <v>437</v>
      </c>
      <c r="EM440" s="2" t="s">
        <v>438</v>
      </c>
      <c r="EN440" s="2"/>
      <c r="EO440" s="2" t="s">
        <v>368</v>
      </c>
      <c r="EP440" s="2"/>
      <c r="EQ440" s="2">
        <v>0</v>
      </c>
      <c r="ER440" s="2">
        <v>61.53</v>
      </c>
      <c r="ES440" s="2">
        <v>61.53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>
        <v>0</v>
      </c>
      <c r="FR440" s="2">
        <v>0</v>
      </c>
      <c r="FS440" s="2">
        <v>0</v>
      </c>
      <c r="FT440" s="2"/>
      <c r="FU440" s="2"/>
      <c r="FV440" s="2"/>
      <c r="FW440" s="2"/>
      <c r="FX440" s="2">
        <v>109</v>
      </c>
      <c r="FY440" s="2">
        <v>61</v>
      </c>
      <c r="FZ440" s="2"/>
      <c r="GA440" s="2" t="s">
        <v>3</v>
      </c>
      <c r="GB440" s="2"/>
      <c r="GC440" s="2"/>
      <c r="GD440" s="2">
        <v>1</v>
      </c>
      <c r="GE440" s="2"/>
      <c r="GF440" s="2">
        <v>1594978431</v>
      </c>
      <c r="GG440" s="2">
        <v>2</v>
      </c>
      <c r="GH440" s="2">
        <v>1</v>
      </c>
      <c r="GI440" s="2">
        <v>-2</v>
      </c>
      <c r="GJ440" s="2">
        <v>0</v>
      </c>
      <c r="GK440" s="2">
        <v>0</v>
      </c>
      <c r="GL440" s="2">
        <f t="shared" si="441"/>
        <v>0</v>
      </c>
      <c r="GM440" s="2">
        <f t="shared" si="442"/>
        <v>61.53</v>
      </c>
      <c r="GN440" s="2">
        <f t="shared" si="443"/>
        <v>61.53</v>
      </c>
      <c r="GO440" s="2">
        <f t="shared" si="444"/>
        <v>0</v>
      </c>
      <c r="GP440" s="2">
        <f t="shared" si="445"/>
        <v>0</v>
      </c>
      <c r="GQ440" s="2"/>
      <c r="GR440" s="2">
        <v>0</v>
      </c>
      <c r="GS440" s="2">
        <v>3</v>
      </c>
      <c r="GT440" s="2">
        <v>0</v>
      </c>
      <c r="GU440" s="2" t="s">
        <v>3</v>
      </c>
      <c r="GV440" s="2">
        <f t="shared" si="446"/>
        <v>0</v>
      </c>
      <c r="GW440" s="2">
        <v>1</v>
      </c>
      <c r="GX440" s="2">
        <f t="shared" si="447"/>
        <v>0</v>
      </c>
      <c r="GY440" s="2"/>
      <c r="GZ440" s="2"/>
      <c r="HA440" s="2">
        <v>0</v>
      </c>
      <c r="HB440" s="2">
        <v>0</v>
      </c>
      <c r="HC440" s="2">
        <f t="shared" si="448"/>
        <v>0</v>
      </c>
      <c r="HD440" s="2"/>
      <c r="HE440" s="2" t="s">
        <v>3</v>
      </c>
      <c r="HF440" s="2" t="s">
        <v>3</v>
      </c>
      <c r="HG440" s="2"/>
      <c r="HH440" s="2"/>
      <c r="HI440" s="2"/>
      <c r="HJ440" s="2"/>
      <c r="HK440" s="2"/>
      <c r="HL440" s="2"/>
      <c r="HM440" s="2" t="s">
        <v>360</v>
      </c>
      <c r="HN440" s="2" t="s">
        <v>3</v>
      </c>
      <c r="HO440" s="2" t="s">
        <v>3</v>
      </c>
      <c r="HP440" s="2" t="s">
        <v>3</v>
      </c>
      <c r="HQ440" s="2" t="s">
        <v>3</v>
      </c>
      <c r="HR440" s="2"/>
      <c r="HS440" s="2">
        <v>0</v>
      </c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>
        <v>0</v>
      </c>
      <c r="IL440" s="2"/>
      <c r="IM440" s="2"/>
      <c r="IN440" s="2"/>
      <c r="IO440" s="2"/>
      <c r="IP440" s="2"/>
      <c r="IQ440" s="2"/>
      <c r="IR440" s="2"/>
      <c r="IS440" s="2"/>
      <c r="IT440" s="2"/>
      <c r="IU440" s="2"/>
    </row>
    <row r="441" spans="1:255" x14ac:dyDescent="0.25">
      <c r="A441" s="3">
        <v>18</v>
      </c>
      <c r="B441" s="3">
        <v>1</v>
      </c>
      <c r="C441" s="3">
        <v>820</v>
      </c>
      <c r="E441" s="3" t="s">
        <v>654</v>
      </c>
      <c r="F441" s="3" t="s">
        <v>461</v>
      </c>
      <c r="G441" s="3" t="s">
        <v>462</v>
      </c>
      <c r="H441" s="3" t="s">
        <v>35</v>
      </c>
      <c r="I441" s="3">
        <f>I439*J441</f>
        <v>1</v>
      </c>
      <c r="J441" s="3">
        <v>0.5</v>
      </c>
      <c r="K441" s="3">
        <v>0.5</v>
      </c>
      <c r="O441" s="3">
        <f t="shared" si="424"/>
        <v>250.43</v>
      </c>
      <c r="P441" s="3">
        <f t="shared" si="425"/>
        <v>250.43</v>
      </c>
      <c r="Q441" s="3">
        <f>(ROUND((ROUND(((ET441)*AV441*I441),2)*BB441),2)+ROUND((ROUND(((AE441-(EU441))*AV441*I441),2)*BS441),2))</f>
        <v>0</v>
      </c>
      <c r="R441" s="3">
        <f>(ROUND((ROUND(((EU441)*AV441*I441),2)*BS441),2)+ROUND((ROUND(((AE441-(EU441))*AV441*I441),2)*BS441),2))</f>
        <v>0</v>
      </c>
      <c r="S441" s="3">
        <f t="shared" si="426"/>
        <v>0</v>
      </c>
      <c r="T441" s="3">
        <f t="shared" si="427"/>
        <v>0</v>
      </c>
      <c r="U441" s="3">
        <f t="shared" si="428"/>
        <v>0</v>
      </c>
      <c r="V441" s="3">
        <f t="shared" si="429"/>
        <v>0</v>
      </c>
      <c r="W441" s="3">
        <f t="shared" si="430"/>
        <v>0</v>
      </c>
      <c r="X441" s="3">
        <f>(ROUND((((S441+ROUND((ROUND(((EU441)*AV441*I441),2)*BS441),2))*AT441)/100),2)+ROUND(((ROUND((ROUND(((AE441-(EU441))*AV441*I441),2)*BS441),2)*AT441)/100),2))</f>
        <v>0</v>
      </c>
      <c r="Y441" s="3">
        <f>(ROUND((((S441+ROUND((ROUND(((EU441)*AV441*I441),2)*BS441),2))*AU441)/100),2)+ROUND(((ROUND((ROUND(((AE441-(EU441))*AV441*I441),2)*BS441),2)*AU441)/100),2))</f>
        <v>0</v>
      </c>
      <c r="AA441" s="3">
        <v>86551703</v>
      </c>
      <c r="AB441" s="3">
        <f t="shared" si="431"/>
        <v>61.53</v>
      </c>
      <c r="AC441" s="3">
        <f>ROUND((ES441),6)</f>
        <v>61.53</v>
      </c>
      <c r="AD441" s="3">
        <f>ROUND((((ET441)-(EU441))+AE441),6)</f>
        <v>0</v>
      </c>
      <c r="AE441" s="3">
        <f t="shared" si="453"/>
        <v>0</v>
      </c>
      <c r="AF441" s="3">
        <f t="shared" si="453"/>
        <v>0</v>
      </c>
      <c r="AG441" s="3">
        <f t="shared" si="432"/>
        <v>0</v>
      </c>
      <c r="AH441" s="3">
        <f t="shared" si="454"/>
        <v>0</v>
      </c>
      <c r="AI441" s="3">
        <f t="shared" si="454"/>
        <v>0</v>
      </c>
      <c r="AJ441" s="3">
        <f t="shared" si="433"/>
        <v>0</v>
      </c>
      <c r="AK441" s="3">
        <v>61.53</v>
      </c>
      <c r="AL441" s="3">
        <v>61.53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109</v>
      </c>
      <c r="AU441" s="3">
        <v>61</v>
      </c>
      <c r="AV441" s="3">
        <v>1</v>
      </c>
      <c r="AW441" s="3">
        <v>1</v>
      </c>
      <c r="AZ441" s="3">
        <v>1</v>
      </c>
      <c r="BA441" s="3">
        <v>1</v>
      </c>
      <c r="BB441" s="3">
        <v>1</v>
      </c>
      <c r="BC441" s="3">
        <v>4.07</v>
      </c>
      <c r="BD441" s="3" t="s">
        <v>3</v>
      </c>
      <c r="BE441" s="3" t="s">
        <v>3</v>
      </c>
      <c r="BF441" s="3" t="s">
        <v>3</v>
      </c>
      <c r="BG441" s="3" t="s">
        <v>3</v>
      </c>
      <c r="BH441" s="3">
        <v>3</v>
      </c>
      <c r="BI441" s="3">
        <v>1</v>
      </c>
      <c r="BJ441" s="3" t="s">
        <v>463</v>
      </c>
      <c r="BM441" s="3">
        <v>21</v>
      </c>
      <c r="BN441" s="3">
        <v>0</v>
      </c>
      <c r="BO441" s="3" t="s">
        <v>461</v>
      </c>
      <c r="BP441" s="3">
        <v>1</v>
      </c>
      <c r="BQ441" s="3">
        <v>30</v>
      </c>
      <c r="BR441" s="3">
        <v>0</v>
      </c>
      <c r="BS441" s="3">
        <v>1</v>
      </c>
      <c r="BT441" s="3">
        <v>1</v>
      </c>
      <c r="BU441" s="3">
        <v>1</v>
      </c>
      <c r="BV441" s="3">
        <v>1</v>
      </c>
      <c r="BW441" s="3">
        <v>1</v>
      </c>
      <c r="BX441" s="3">
        <v>1</v>
      </c>
      <c r="BY441" s="3" t="s">
        <v>3</v>
      </c>
      <c r="BZ441" s="3">
        <v>109</v>
      </c>
      <c r="CA441" s="3">
        <v>61</v>
      </c>
      <c r="CB441" s="3" t="s">
        <v>3</v>
      </c>
      <c r="CE441" s="3">
        <v>1566</v>
      </c>
      <c r="CF441" s="3">
        <v>0</v>
      </c>
      <c r="CG441" s="3">
        <v>0</v>
      </c>
      <c r="CM441" s="3">
        <v>0</v>
      </c>
      <c r="CN441" s="3" t="s">
        <v>966</v>
      </c>
      <c r="CO441" s="3">
        <v>0</v>
      </c>
      <c r="CP441" s="3">
        <f t="shared" si="434"/>
        <v>250.43</v>
      </c>
      <c r="CQ441" s="3">
        <f t="shared" si="435"/>
        <v>250.43</v>
      </c>
      <c r="CR441" s="3">
        <f>(ROUND((ROUND(((ET441)*AV441*1),2)*BB441),2)+ROUND((ROUND(((AE441-(EU441))*AV441*1),2)*BS441),2))</f>
        <v>0</v>
      </c>
      <c r="CS441" s="3">
        <f>(ROUND((ROUND(((EU441)*AV441*1),2)*BS441),2)+ROUND((ROUND(((AE441-(EU441))*AV441*1),2)*BS441),2))</f>
        <v>0</v>
      </c>
      <c r="CT441" s="3">
        <f t="shared" si="436"/>
        <v>0</v>
      </c>
      <c r="CU441" s="3">
        <f t="shared" si="437"/>
        <v>0</v>
      </c>
      <c r="CV441" s="3">
        <f t="shared" si="438"/>
        <v>0</v>
      </c>
      <c r="CW441" s="3">
        <f t="shared" si="439"/>
        <v>0</v>
      </c>
      <c r="CX441" s="3">
        <f t="shared" si="440"/>
        <v>0</v>
      </c>
      <c r="CY441" s="3">
        <f>(ROUND((((S441+ROUND((ROUND(((EU441)*AV441*1),2)*BS441),2))*AT441)/100),2)+ROUND(((ROUND((ROUND(((AE441-(EU441))*AV441*1),2)*BS441),2)*AT441)/100),2))</f>
        <v>0</v>
      </c>
      <c r="CZ441" s="3">
        <f>(ROUND((((S441+ROUND((ROUND(((EU441)*AV441*1),2)*BS441),2))*AU441)/100),2)+ROUND(((ROUND((ROUND(((AE441-(EU441))*AV441*1),2)*BS441),2)*AU441)/100),2))</f>
        <v>0</v>
      </c>
      <c r="DC441" s="3" t="s">
        <v>3</v>
      </c>
      <c r="DD441" s="3" t="s">
        <v>3</v>
      </c>
      <c r="DE441" s="3" t="s">
        <v>3</v>
      </c>
      <c r="DF441" s="3" t="s">
        <v>3</v>
      </c>
      <c r="DG441" s="3" t="s">
        <v>3</v>
      </c>
      <c r="DH441" s="3" t="s">
        <v>3</v>
      </c>
      <c r="DI441" s="3" t="s">
        <v>3</v>
      </c>
      <c r="DJ441" s="3" t="s">
        <v>3</v>
      </c>
      <c r="DK441" s="3" t="s">
        <v>3</v>
      </c>
      <c r="DL441" s="3" t="s">
        <v>3</v>
      </c>
      <c r="DM441" s="3" t="s">
        <v>3</v>
      </c>
      <c r="DN441" s="3">
        <v>0</v>
      </c>
      <c r="DO441" s="3">
        <v>0</v>
      </c>
      <c r="DP441" s="3">
        <v>1</v>
      </c>
      <c r="DQ441" s="3">
        <v>1</v>
      </c>
      <c r="DU441" s="3">
        <v>1010</v>
      </c>
      <c r="DV441" s="3" t="s">
        <v>35</v>
      </c>
      <c r="DW441" s="3" t="s">
        <v>35</v>
      </c>
      <c r="DX441" s="3">
        <v>1</v>
      </c>
      <c r="DZ441" s="3" t="s">
        <v>3</v>
      </c>
      <c r="EA441" s="3" t="s">
        <v>3</v>
      </c>
      <c r="EB441" s="3" t="s">
        <v>3</v>
      </c>
      <c r="EC441" s="3" t="s">
        <v>3</v>
      </c>
      <c r="EE441" s="3">
        <v>85635393</v>
      </c>
      <c r="EF441" s="3">
        <v>30</v>
      </c>
      <c r="EG441" s="3" t="s">
        <v>28</v>
      </c>
      <c r="EH441" s="3">
        <v>0</v>
      </c>
      <c r="EI441" s="3" t="s">
        <v>3</v>
      </c>
      <c r="EJ441" s="3">
        <v>1</v>
      </c>
      <c r="EK441" s="3">
        <v>21</v>
      </c>
      <c r="EL441" s="3" t="s">
        <v>437</v>
      </c>
      <c r="EM441" s="3" t="s">
        <v>438</v>
      </c>
      <c r="EO441" s="3" t="s">
        <v>368</v>
      </c>
      <c r="EQ441" s="3">
        <v>0</v>
      </c>
      <c r="ER441" s="3">
        <v>61.53</v>
      </c>
      <c r="ES441" s="3">
        <v>61.53</v>
      </c>
      <c r="ET441" s="3">
        <v>0</v>
      </c>
      <c r="EU441" s="3">
        <v>0</v>
      </c>
      <c r="EV441" s="3">
        <v>0</v>
      </c>
      <c r="EW441" s="3">
        <v>0</v>
      </c>
      <c r="EX441" s="3">
        <v>0</v>
      </c>
      <c r="FQ441" s="3">
        <v>0</v>
      </c>
      <c r="FR441" s="3">
        <v>0</v>
      </c>
      <c r="FS441" s="3">
        <v>0</v>
      </c>
      <c r="FX441" s="3">
        <v>109</v>
      </c>
      <c r="FY441" s="3">
        <v>61</v>
      </c>
      <c r="GA441" s="3" t="s">
        <v>3</v>
      </c>
      <c r="GD441" s="3">
        <v>1</v>
      </c>
      <c r="GF441" s="3">
        <v>1594978431</v>
      </c>
      <c r="GG441" s="3">
        <v>2</v>
      </c>
      <c r="GH441" s="3">
        <v>1</v>
      </c>
      <c r="GI441" s="3">
        <v>2</v>
      </c>
      <c r="GJ441" s="3">
        <v>0</v>
      </c>
      <c r="GK441" s="3">
        <v>0</v>
      </c>
      <c r="GL441" s="3">
        <f t="shared" si="441"/>
        <v>0</v>
      </c>
      <c r="GM441" s="3">
        <f t="shared" si="442"/>
        <v>250.43</v>
      </c>
      <c r="GN441" s="3">
        <f t="shared" si="443"/>
        <v>250.43</v>
      </c>
      <c r="GO441" s="3">
        <f t="shared" si="444"/>
        <v>0</v>
      </c>
      <c r="GP441" s="3">
        <f t="shared" si="445"/>
        <v>0</v>
      </c>
      <c r="GR441" s="3">
        <v>0</v>
      </c>
      <c r="GS441" s="3">
        <v>3</v>
      </c>
      <c r="GT441" s="3">
        <v>0</v>
      </c>
      <c r="GU441" s="3" t="s">
        <v>3</v>
      </c>
      <c r="GV441" s="3">
        <f t="shared" si="446"/>
        <v>0</v>
      </c>
      <c r="GW441" s="3">
        <v>1</v>
      </c>
      <c r="GX441" s="3">
        <f t="shared" si="447"/>
        <v>0</v>
      </c>
      <c r="HA441" s="3">
        <v>0</v>
      </c>
      <c r="HB441" s="3">
        <v>0</v>
      </c>
      <c r="HC441" s="3">
        <f t="shared" si="448"/>
        <v>0</v>
      </c>
      <c r="HE441" s="3" t="s">
        <v>3</v>
      </c>
      <c r="HF441" s="3" t="s">
        <v>3</v>
      </c>
      <c r="HM441" s="3" t="s">
        <v>360</v>
      </c>
      <c r="HN441" s="3" t="s">
        <v>3</v>
      </c>
      <c r="HO441" s="3" t="s">
        <v>3</v>
      </c>
      <c r="HP441" s="3" t="s">
        <v>3</v>
      </c>
      <c r="HQ441" s="3" t="s">
        <v>3</v>
      </c>
      <c r="HS441" s="3">
        <v>0</v>
      </c>
      <c r="IK441" s="3">
        <v>0</v>
      </c>
    </row>
    <row r="442" spans="1:255" x14ac:dyDescent="0.25">
      <c r="A442" s="2">
        <v>18</v>
      </c>
      <c r="B442" s="2">
        <v>1</v>
      </c>
      <c r="C442" s="2">
        <v>813</v>
      </c>
      <c r="D442" s="2"/>
      <c r="E442" s="2" t="s">
        <v>655</v>
      </c>
      <c r="F442" s="2" t="s">
        <v>473</v>
      </c>
      <c r="G442" s="2" t="s">
        <v>474</v>
      </c>
      <c r="H442" s="2" t="s">
        <v>35</v>
      </c>
      <c r="I442" s="2">
        <f>I438*J442</f>
        <v>1</v>
      </c>
      <c r="J442" s="2">
        <v>0.5</v>
      </c>
      <c r="K442" s="2">
        <v>0.5</v>
      </c>
      <c r="L442" s="2"/>
      <c r="M442" s="2"/>
      <c r="N442" s="2"/>
      <c r="O442" s="2">
        <f t="shared" si="424"/>
        <v>87.52</v>
      </c>
      <c r="P442" s="2">
        <f t="shared" si="425"/>
        <v>87.52</v>
      </c>
      <c r="Q442" s="2">
        <f>(ROUND((ROUND(((ET442)*AV442*I442),2)*BB442),2)+ROUND((ROUND(((AE442-(EU442))*AV442*I442),2)*BS442),2))</f>
        <v>0</v>
      </c>
      <c r="R442" s="2">
        <f>(ROUND((ROUND(((EU442)*AV442*I442),2)*BS442),2)+ROUND((ROUND(((AE442-(EU442))*AV442*I442),2)*BS442),2))</f>
        <v>0</v>
      </c>
      <c r="S442" s="2">
        <f t="shared" si="426"/>
        <v>0</v>
      </c>
      <c r="T442" s="2">
        <f t="shared" si="427"/>
        <v>0</v>
      </c>
      <c r="U442" s="2">
        <f t="shared" si="428"/>
        <v>0</v>
      </c>
      <c r="V442" s="2">
        <f t="shared" si="429"/>
        <v>0</v>
      </c>
      <c r="W442" s="2">
        <f t="shared" si="430"/>
        <v>0</v>
      </c>
      <c r="X442" s="2">
        <f>(ROUND((((S442+ROUND((ROUND(((EU442)*AV442*I442),2)*BS442),2))*AT442)/100),2)+ROUND(((ROUND((ROUND(((AE442-(EU442))*AV442*I442),2)*BS442),2)*AT442)/100),2))</f>
        <v>0</v>
      </c>
      <c r="Y442" s="2">
        <f>(ROUND((((S442+ROUND((ROUND(((EU442)*AV442*I442),2)*BS442),2))*AU442)/100),2)+ROUND(((ROUND((ROUND(((AE442-(EU442))*AV442*I442),2)*BS442),2)*AU442)/100),2))</f>
        <v>0</v>
      </c>
      <c r="Z442" s="2"/>
      <c r="AA442" s="2">
        <v>86551701</v>
      </c>
      <c r="AB442" s="2">
        <f t="shared" si="431"/>
        <v>87.52</v>
      </c>
      <c r="AC442" s="2">
        <f>ROUND((ES442),6)</f>
        <v>87.52</v>
      </c>
      <c r="AD442" s="2">
        <f>ROUND((((ET442)-(EU442))+AE442),6)</f>
        <v>0</v>
      </c>
      <c r="AE442" s="2">
        <f t="shared" si="453"/>
        <v>0</v>
      </c>
      <c r="AF442" s="2">
        <f t="shared" si="453"/>
        <v>0</v>
      </c>
      <c r="AG442" s="2">
        <f t="shared" si="432"/>
        <v>0</v>
      </c>
      <c r="AH442" s="2">
        <f t="shared" si="454"/>
        <v>0</v>
      </c>
      <c r="AI442" s="2">
        <f t="shared" si="454"/>
        <v>0</v>
      </c>
      <c r="AJ442" s="2">
        <f t="shared" si="433"/>
        <v>0</v>
      </c>
      <c r="AK442" s="2">
        <v>87.52</v>
      </c>
      <c r="AL442" s="2">
        <v>87.52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109</v>
      </c>
      <c r="AU442" s="2">
        <v>61</v>
      </c>
      <c r="AV442" s="2">
        <v>1</v>
      </c>
      <c r="AW442" s="2">
        <v>1</v>
      </c>
      <c r="AX442" s="2"/>
      <c r="AY442" s="2"/>
      <c r="AZ442" s="2">
        <v>1</v>
      </c>
      <c r="BA442" s="2">
        <v>1</v>
      </c>
      <c r="BB442" s="2">
        <v>1</v>
      </c>
      <c r="BC442" s="2">
        <v>1</v>
      </c>
      <c r="BD442" s="2" t="s">
        <v>3</v>
      </c>
      <c r="BE442" s="2" t="s">
        <v>3</v>
      </c>
      <c r="BF442" s="2" t="s">
        <v>3</v>
      </c>
      <c r="BG442" s="2" t="s">
        <v>3</v>
      </c>
      <c r="BH442" s="2">
        <v>3</v>
      </c>
      <c r="BI442" s="2">
        <v>1</v>
      </c>
      <c r="BJ442" s="2" t="s">
        <v>475</v>
      </c>
      <c r="BK442" s="2"/>
      <c r="BL442" s="2"/>
      <c r="BM442" s="2">
        <v>21</v>
      </c>
      <c r="BN442" s="2">
        <v>0</v>
      </c>
      <c r="BO442" s="2" t="s">
        <v>3</v>
      </c>
      <c r="BP442" s="2">
        <v>0</v>
      </c>
      <c r="BQ442" s="2">
        <v>30</v>
      </c>
      <c r="BR442" s="2">
        <v>0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 t="s">
        <v>3</v>
      </c>
      <c r="BZ442" s="2">
        <v>109</v>
      </c>
      <c r="CA442" s="2">
        <v>61</v>
      </c>
      <c r="CB442" s="2" t="s">
        <v>3</v>
      </c>
      <c r="CC442" s="2"/>
      <c r="CD442" s="2"/>
      <c r="CE442" s="2">
        <v>1566</v>
      </c>
      <c r="CF442" s="2">
        <v>0</v>
      </c>
      <c r="CG442" s="2">
        <v>0</v>
      </c>
      <c r="CH442" s="2"/>
      <c r="CI442" s="2"/>
      <c r="CJ442" s="2"/>
      <c r="CK442" s="2"/>
      <c r="CL442" s="2"/>
      <c r="CM442" s="2">
        <v>0</v>
      </c>
      <c r="CN442" s="2" t="s">
        <v>966</v>
      </c>
      <c r="CO442" s="2">
        <v>0</v>
      </c>
      <c r="CP442" s="2">
        <f t="shared" si="434"/>
        <v>87.52</v>
      </c>
      <c r="CQ442" s="2">
        <f t="shared" si="435"/>
        <v>87.52</v>
      </c>
      <c r="CR442" s="2">
        <f>(ROUND((ROUND(((ET442)*AV442*1),2)*BB442),2)+ROUND((ROUND(((AE442-(EU442))*AV442*1),2)*BS442),2))</f>
        <v>0</v>
      </c>
      <c r="CS442" s="2">
        <f>(ROUND((ROUND(((EU442)*AV442*1),2)*BS442),2)+ROUND((ROUND(((AE442-(EU442))*AV442*1),2)*BS442),2))</f>
        <v>0</v>
      </c>
      <c r="CT442" s="2">
        <f t="shared" si="436"/>
        <v>0</v>
      </c>
      <c r="CU442" s="2">
        <f t="shared" si="437"/>
        <v>0</v>
      </c>
      <c r="CV442" s="2">
        <f t="shared" si="438"/>
        <v>0</v>
      </c>
      <c r="CW442" s="2">
        <f t="shared" si="439"/>
        <v>0</v>
      </c>
      <c r="CX442" s="2">
        <f t="shared" si="440"/>
        <v>0</v>
      </c>
      <c r="CY442" s="2">
        <f>(ROUND((((S442+ROUND((ROUND(((EU442)*AV442*1),2)*BS442),2))*AT442)/100),2)+ROUND(((ROUND((ROUND(((AE442-(EU442))*AV442*1),2)*BS442),2)*AT442)/100),2))</f>
        <v>0</v>
      </c>
      <c r="CZ442" s="2">
        <f>(ROUND((((S442+ROUND((ROUND(((EU442)*AV442*1),2)*BS442),2))*AU442)/100),2)+ROUND(((ROUND((ROUND(((AE442-(EU442))*AV442*1),2)*BS442),2)*AU442)/100),2))</f>
        <v>0</v>
      </c>
      <c r="DA442" s="2"/>
      <c r="DB442" s="2"/>
      <c r="DC442" s="2" t="s">
        <v>3</v>
      </c>
      <c r="DD442" s="2" t="s">
        <v>3</v>
      </c>
      <c r="DE442" s="2" t="s">
        <v>3</v>
      </c>
      <c r="DF442" s="2" t="s">
        <v>3</v>
      </c>
      <c r="DG442" s="2" t="s">
        <v>3</v>
      </c>
      <c r="DH442" s="2" t="s">
        <v>3</v>
      </c>
      <c r="DI442" s="2" t="s">
        <v>3</v>
      </c>
      <c r="DJ442" s="2" t="s">
        <v>3</v>
      </c>
      <c r="DK442" s="2" t="s">
        <v>3</v>
      </c>
      <c r="DL442" s="2" t="s">
        <v>3</v>
      </c>
      <c r="DM442" s="2" t="s">
        <v>3</v>
      </c>
      <c r="DN442" s="2">
        <v>0</v>
      </c>
      <c r="DO442" s="2">
        <v>0</v>
      </c>
      <c r="DP442" s="2">
        <v>1</v>
      </c>
      <c r="DQ442" s="2">
        <v>1</v>
      </c>
      <c r="DR442" s="2"/>
      <c r="DS442" s="2"/>
      <c r="DT442" s="2"/>
      <c r="DU442" s="2">
        <v>1010</v>
      </c>
      <c r="DV442" s="2" t="s">
        <v>35</v>
      </c>
      <c r="DW442" s="2" t="s">
        <v>35</v>
      </c>
      <c r="DX442" s="2">
        <v>1</v>
      </c>
      <c r="DY442" s="2"/>
      <c r="DZ442" s="2" t="s">
        <v>3</v>
      </c>
      <c r="EA442" s="2" t="s">
        <v>3</v>
      </c>
      <c r="EB442" s="2" t="s">
        <v>3</v>
      </c>
      <c r="EC442" s="2" t="s">
        <v>3</v>
      </c>
      <c r="ED442" s="2"/>
      <c r="EE442" s="2">
        <v>85635393</v>
      </c>
      <c r="EF442" s="2">
        <v>30</v>
      </c>
      <c r="EG442" s="2" t="s">
        <v>28</v>
      </c>
      <c r="EH442" s="2">
        <v>0</v>
      </c>
      <c r="EI442" s="2" t="s">
        <v>3</v>
      </c>
      <c r="EJ442" s="2">
        <v>1</v>
      </c>
      <c r="EK442" s="2">
        <v>21</v>
      </c>
      <c r="EL442" s="2" t="s">
        <v>437</v>
      </c>
      <c r="EM442" s="2" t="s">
        <v>438</v>
      </c>
      <c r="EN442" s="2"/>
      <c r="EO442" s="2" t="s">
        <v>368</v>
      </c>
      <c r="EP442" s="2"/>
      <c r="EQ442" s="2">
        <v>0</v>
      </c>
      <c r="ER442" s="2">
        <v>87.52</v>
      </c>
      <c r="ES442" s="2">
        <v>87.52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>
        <v>0</v>
      </c>
      <c r="FR442" s="2">
        <v>0</v>
      </c>
      <c r="FS442" s="2">
        <v>0</v>
      </c>
      <c r="FT442" s="2"/>
      <c r="FU442" s="2"/>
      <c r="FV442" s="2"/>
      <c r="FW442" s="2"/>
      <c r="FX442" s="2">
        <v>109</v>
      </c>
      <c r="FY442" s="2">
        <v>61</v>
      </c>
      <c r="FZ442" s="2"/>
      <c r="GA442" s="2" t="s">
        <v>3</v>
      </c>
      <c r="GB442" s="2"/>
      <c r="GC442" s="2"/>
      <c r="GD442" s="2">
        <v>1</v>
      </c>
      <c r="GE442" s="2"/>
      <c r="GF442" s="2">
        <v>-293498917</v>
      </c>
      <c r="GG442" s="2">
        <v>2</v>
      </c>
      <c r="GH442" s="2">
        <v>1</v>
      </c>
      <c r="GI442" s="2">
        <v>-2</v>
      </c>
      <c r="GJ442" s="2">
        <v>0</v>
      </c>
      <c r="GK442" s="2">
        <v>0</v>
      </c>
      <c r="GL442" s="2">
        <f t="shared" si="441"/>
        <v>0</v>
      </c>
      <c r="GM442" s="2">
        <f t="shared" si="442"/>
        <v>87.52</v>
      </c>
      <c r="GN442" s="2">
        <f t="shared" si="443"/>
        <v>87.52</v>
      </c>
      <c r="GO442" s="2">
        <f t="shared" si="444"/>
        <v>0</v>
      </c>
      <c r="GP442" s="2">
        <f t="shared" si="445"/>
        <v>0</v>
      </c>
      <c r="GQ442" s="2"/>
      <c r="GR442" s="2">
        <v>0</v>
      </c>
      <c r="GS442" s="2">
        <v>3</v>
      </c>
      <c r="GT442" s="2">
        <v>0</v>
      </c>
      <c r="GU442" s="2" t="s">
        <v>3</v>
      </c>
      <c r="GV442" s="2">
        <f t="shared" si="446"/>
        <v>0</v>
      </c>
      <c r="GW442" s="2">
        <v>1</v>
      </c>
      <c r="GX442" s="2">
        <f t="shared" si="447"/>
        <v>0</v>
      </c>
      <c r="GY442" s="2"/>
      <c r="GZ442" s="2"/>
      <c r="HA442" s="2">
        <v>0</v>
      </c>
      <c r="HB442" s="2">
        <v>0</v>
      </c>
      <c r="HC442" s="2">
        <f t="shared" si="448"/>
        <v>0</v>
      </c>
      <c r="HD442" s="2"/>
      <c r="HE442" s="2" t="s">
        <v>3</v>
      </c>
      <c r="HF442" s="2" t="s">
        <v>3</v>
      </c>
      <c r="HG442" s="2"/>
      <c r="HH442" s="2"/>
      <c r="HI442" s="2"/>
      <c r="HJ442" s="2"/>
      <c r="HK442" s="2"/>
      <c r="HL442" s="2"/>
      <c r="HM442" s="2" t="s">
        <v>360</v>
      </c>
      <c r="HN442" s="2" t="s">
        <v>3</v>
      </c>
      <c r="HO442" s="2" t="s">
        <v>3</v>
      </c>
      <c r="HP442" s="2" t="s">
        <v>3</v>
      </c>
      <c r="HQ442" s="2" t="s">
        <v>3</v>
      </c>
      <c r="HR442" s="2"/>
      <c r="HS442" s="2">
        <v>0</v>
      </c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>
        <v>0</v>
      </c>
      <c r="IL442" s="2"/>
      <c r="IM442" s="2"/>
      <c r="IN442" s="2"/>
      <c r="IO442" s="2"/>
      <c r="IP442" s="2"/>
      <c r="IQ442" s="2"/>
      <c r="IR442" s="2"/>
      <c r="IS442" s="2"/>
      <c r="IT442" s="2"/>
      <c r="IU442" s="2"/>
    </row>
    <row r="443" spans="1:255" x14ac:dyDescent="0.25">
      <c r="A443" s="3">
        <v>18</v>
      </c>
      <c r="B443" s="3">
        <v>1</v>
      </c>
      <c r="C443" s="3">
        <v>821</v>
      </c>
      <c r="E443" s="3" t="s">
        <v>655</v>
      </c>
      <c r="F443" s="3" t="s">
        <v>473</v>
      </c>
      <c r="G443" s="3" t="s">
        <v>474</v>
      </c>
      <c r="H443" s="3" t="s">
        <v>35</v>
      </c>
      <c r="I443" s="3">
        <f>I439*J443</f>
        <v>1</v>
      </c>
      <c r="J443" s="3">
        <v>0.5</v>
      </c>
      <c r="K443" s="3">
        <v>0.5</v>
      </c>
      <c r="O443" s="3">
        <f t="shared" si="424"/>
        <v>450.73</v>
      </c>
      <c r="P443" s="3">
        <f t="shared" si="425"/>
        <v>450.73</v>
      </c>
      <c r="Q443" s="3">
        <f>(ROUND((ROUND(((ET443)*AV443*I443),2)*BB443),2)+ROUND((ROUND(((AE443-(EU443))*AV443*I443),2)*BS443),2))</f>
        <v>0</v>
      </c>
      <c r="R443" s="3">
        <f>(ROUND((ROUND(((EU443)*AV443*I443),2)*BS443),2)+ROUND((ROUND(((AE443-(EU443))*AV443*I443),2)*BS443),2))</f>
        <v>0</v>
      </c>
      <c r="S443" s="3">
        <f t="shared" si="426"/>
        <v>0</v>
      </c>
      <c r="T443" s="3">
        <f t="shared" si="427"/>
        <v>0</v>
      </c>
      <c r="U443" s="3">
        <f t="shared" si="428"/>
        <v>0</v>
      </c>
      <c r="V443" s="3">
        <f t="shared" si="429"/>
        <v>0</v>
      </c>
      <c r="W443" s="3">
        <f t="shared" si="430"/>
        <v>0</v>
      </c>
      <c r="X443" s="3">
        <f>(ROUND((((S443+ROUND((ROUND(((EU443)*AV443*I443),2)*BS443),2))*AT443)/100),2)+ROUND(((ROUND((ROUND(((AE443-(EU443))*AV443*I443),2)*BS443),2)*AT443)/100),2))</f>
        <v>0</v>
      </c>
      <c r="Y443" s="3">
        <f>(ROUND((((S443+ROUND((ROUND(((EU443)*AV443*I443),2)*BS443),2))*AU443)/100),2)+ROUND(((ROUND((ROUND(((AE443-(EU443))*AV443*I443),2)*BS443),2)*AU443)/100),2))</f>
        <v>0</v>
      </c>
      <c r="AA443" s="3">
        <v>86551703</v>
      </c>
      <c r="AB443" s="3">
        <f t="shared" si="431"/>
        <v>87.52</v>
      </c>
      <c r="AC443" s="3">
        <f>ROUND((ES443),6)</f>
        <v>87.52</v>
      </c>
      <c r="AD443" s="3">
        <f>ROUND((((ET443)-(EU443))+AE443),6)</f>
        <v>0</v>
      </c>
      <c r="AE443" s="3">
        <f t="shared" si="453"/>
        <v>0</v>
      </c>
      <c r="AF443" s="3">
        <f t="shared" si="453"/>
        <v>0</v>
      </c>
      <c r="AG443" s="3">
        <f t="shared" si="432"/>
        <v>0</v>
      </c>
      <c r="AH443" s="3">
        <f t="shared" si="454"/>
        <v>0</v>
      </c>
      <c r="AI443" s="3">
        <f t="shared" si="454"/>
        <v>0</v>
      </c>
      <c r="AJ443" s="3">
        <f t="shared" si="433"/>
        <v>0</v>
      </c>
      <c r="AK443" s="3">
        <v>87.52</v>
      </c>
      <c r="AL443" s="3">
        <v>87.52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109</v>
      </c>
      <c r="AU443" s="3">
        <v>61</v>
      </c>
      <c r="AV443" s="3">
        <v>1</v>
      </c>
      <c r="AW443" s="3">
        <v>1</v>
      </c>
      <c r="AZ443" s="3">
        <v>1</v>
      </c>
      <c r="BA443" s="3">
        <v>1</v>
      </c>
      <c r="BB443" s="3">
        <v>1</v>
      </c>
      <c r="BC443" s="3">
        <v>5.15</v>
      </c>
      <c r="BD443" s="3" t="s">
        <v>3</v>
      </c>
      <c r="BE443" s="3" t="s">
        <v>3</v>
      </c>
      <c r="BF443" s="3" t="s">
        <v>3</v>
      </c>
      <c r="BG443" s="3" t="s">
        <v>3</v>
      </c>
      <c r="BH443" s="3">
        <v>3</v>
      </c>
      <c r="BI443" s="3">
        <v>1</v>
      </c>
      <c r="BJ443" s="3" t="s">
        <v>475</v>
      </c>
      <c r="BM443" s="3">
        <v>21</v>
      </c>
      <c r="BN443" s="3">
        <v>0</v>
      </c>
      <c r="BO443" s="3" t="s">
        <v>473</v>
      </c>
      <c r="BP443" s="3">
        <v>1</v>
      </c>
      <c r="BQ443" s="3">
        <v>30</v>
      </c>
      <c r="BR443" s="3">
        <v>0</v>
      </c>
      <c r="BS443" s="3">
        <v>1</v>
      </c>
      <c r="BT443" s="3">
        <v>1</v>
      </c>
      <c r="BU443" s="3">
        <v>1</v>
      </c>
      <c r="BV443" s="3">
        <v>1</v>
      </c>
      <c r="BW443" s="3">
        <v>1</v>
      </c>
      <c r="BX443" s="3">
        <v>1</v>
      </c>
      <c r="BY443" s="3" t="s">
        <v>3</v>
      </c>
      <c r="BZ443" s="3">
        <v>109</v>
      </c>
      <c r="CA443" s="3">
        <v>61</v>
      </c>
      <c r="CB443" s="3" t="s">
        <v>3</v>
      </c>
      <c r="CE443" s="3">
        <v>1566</v>
      </c>
      <c r="CF443" s="3">
        <v>0</v>
      </c>
      <c r="CG443" s="3">
        <v>0</v>
      </c>
      <c r="CM443" s="3">
        <v>0</v>
      </c>
      <c r="CN443" s="3" t="s">
        <v>966</v>
      </c>
      <c r="CO443" s="3">
        <v>0</v>
      </c>
      <c r="CP443" s="3">
        <f t="shared" si="434"/>
        <v>450.73</v>
      </c>
      <c r="CQ443" s="3">
        <f t="shared" si="435"/>
        <v>450.73</v>
      </c>
      <c r="CR443" s="3">
        <f>(ROUND((ROUND(((ET443)*AV443*1),2)*BB443),2)+ROUND((ROUND(((AE443-(EU443))*AV443*1),2)*BS443),2))</f>
        <v>0</v>
      </c>
      <c r="CS443" s="3">
        <f>(ROUND((ROUND(((EU443)*AV443*1),2)*BS443),2)+ROUND((ROUND(((AE443-(EU443))*AV443*1),2)*BS443),2))</f>
        <v>0</v>
      </c>
      <c r="CT443" s="3">
        <f t="shared" si="436"/>
        <v>0</v>
      </c>
      <c r="CU443" s="3">
        <f t="shared" si="437"/>
        <v>0</v>
      </c>
      <c r="CV443" s="3">
        <f t="shared" si="438"/>
        <v>0</v>
      </c>
      <c r="CW443" s="3">
        <f t="shared" si="439"/>
        <v>0</v>
      </c>
      <c r="CX443" s="3">
        <f t="shared" si="440"/>
        <v>0</v>
      </c>
      <c r="CY443" s="3">
        <f>(ROUND((((S443+ROUND((ROUND(((EU443)*AV443*1),2)*BS443),2))*AT443)/100),2)+ROUND(((ROUND((ROUND(((AE443-(EU443))*AV443*1),2)*BS443),2)*AT443)/100),2))</f>
        <v>0</v>
      </c>
      <c r="CZ443" s="3">
        <f>(ROUND((((S443+ROUND((ROUND(((EU443)*AV443*1),2)*BS443),2))*AU443)/100),2)+ROUND(((ROUND((ROUND(((AE443-(EU443))*AV443*1),2)*BS443),2)*AU443)/100),2))</f>
        <v>0</v>
      </c>
      <c r="DC443" s="3" t="s">
        <v>3</v>
      </c>
      <c r="DD443" s="3" t="s">
        <v>3</v>
      </c>
      <c r="DE443" s="3" t="s">
        <v>3</v>
      </c>
      <c r="DF443" s="3" t="s">
        <v>3</v>
      </c>
      <c r="DG443" s="3" t="s">
        <v>3</v>
      </c>
      <c r="DH443" s="3" t="s">
        <v>3</v>
      </c>
      <c r="DI443" s="3" t="s">
        <v>3</v>
      </c>
      <c r="DJ443" s="3" t="s">
        <v>3</v>
      </c>
      <c r="DK443" s="3" t="s">
        <v>3</v>
      </c>
      <c r="DL443" s="3" t="s">
        <v>3</v>
      </c>
      <c r="DM443" s="3" t="s">
        <v>3</v>
      </c>
      <c r="DN443" s="3">
        <v>0</v>
      </c>
      <c r="DO443" s="3">
        <v>0</v>
      </c>
      <c r="DP443" s="3">
        <v>1</v>
      </c>
      <c r="DQ443" s="3">
        <v>1</v>
      </c>
      <c r="DU443" s="3">
        <v>1010</v>
      </c>
      <c r="DV443" s="3" t="s">
        <v>35</v>
      </c>
      <c r="DW443" s="3" t="s">
        <v>35</v>
      </c>
      <c r="DX443" s="3">
        <v>1</v>
      </c>
      <c r="DZ443" s="3" t="s">
        <v>3</v>
      </c>
      <c r="EA443" s="3" t="s">
        <v>3</v>
      </c>
      <c r="EB443" s="3" t="s">
        <v>3</v>
      </c>
      <c r="EC443" s="3" t="s">
        <v>3</v>
      </c>
      <c r="EE443" s="3">
        <v>85635393</v>
      </c>
      <c r="EF443" s="3">
        <v>30</v>
      </c>
      <c r="EG443" s="3" t="s">
        <v>28</v>
      </c>
      <c r="EH443" s="3">
        <v>0</v>
      </c>
      <c r="EI443" s="3" t="s">
        <v>3</v>
      </c>
      <c r="EJ443" s="3">
        <v>1</v>
      </c>
      <c r="EK443" s="3">
        <v>21</v>
      </c>
      <c r="EL443" s="3" t="s">
        <v>437</v>
      </c>
      <c r="EM443" s="3" t="s">
        <v>438</v>
      </c>
      <c r="EO443" s="3" t="s">
        <v>368</v>
      </c>
      <c r="EQ443" s="3">
        <v>0</v>
      </c>
      <c r="ER443" s="3">
        <v>87.52</v>
      </c>
      <c r="ES443" s="3">
        <v>87.52</v>
      </c>
      <c r="ET443" s="3">
        <v>0</v>
      </c>
      <c r="EU443" s="3">
        <v>0</v>
      </c>
      <c r="EV443" s="3">
        <v>0</v>
      </c>
      <c r="EW443" s="3">
        <v>0</v>
      </c>
      <c r="EX443" s="3">
        <v>0</v>
      </c>
      <c r="FQ443" s="3">
        <v>0</v>
      </c>
      <c r="FR443" s="3">
        <v>0</v>
      </c>
      <c r="FS443" s="3">
        <v>0</v>
      </c>
      <c r="FX443" s="3">
        <v>109</v>
      </c>
      <c r="FY443" s="3">
        <v>61</v>
      </c>
      <c r="GA443" s="3" t="s">
        <v>3</v>
      </c>
      <c r="GD443" s="3">
        <v>1</v>
      </c>
      <c r="GF443" s="3">
        <v>-293498917</v>
      </c>
      <c r="GG443" s="3">
        <v>2</v>
      </c>
      <c r="GH443" s="3">
        <v>1</v>
      </c>
      <c r="GI443" s="3">
        <v>2</v>
      </c>
      <c r="GJ443" s="3">
        <v>0</v>
      </c>
      <c r="GK443" s="3">
        <v>0</v>
      </c>
      <c r="GL443" s="3">
        <f t="shared" si="441"/>
        <v>0</v>
      </c>
      <c r="GM443" s="3">
        <f t="shared" si="442"/>
        <v>450.73</v>
      </c>
      <c r="GN443" s="3">
        <f t="shared" si="443"/>
        <v>450.73</v>
      </c>
      <c r="GO443" s="3">
        <f t="shared" si="444"/>
        <v>0</v>
      </c>
      <c r="GP443" s="3">
        <f t="shared" si="445"/>
        <v>0</v>
      </c>
      <c r="GR443" s="3">
        <v>0</v>
      </c>
      <c r="GS443" s="3">
        <v>3</v>
      </c>
      <c r="GT443" s="3">
        <v>0</v>
      </c>
      <c r="GU443" s="3" t="s">
        <v>3</v>
      </c>
      <c r="GV443" s="3">
        <f t="shared" si="446"/>
        <v>0</v>
      </c>
      <c r="GW443" s="3">
        <v>1</v>
      </c>
      <c r="GX443" s="3">
        <f t="shared" si="447"/>
        <v>0</v>
      </c>
      <c r="HA443" s="3">
        <v>0</v>
      </c>
      <c r="HB443" s="3">
        <v>0</v>
      </c>
      <c r="HC443" s="3">
        <f t="shared" si="448"/>
        <v>0</v>
      </c>
      <c r="HE443" s="3" t="s">
        <v>3</v>
      </c>
      <c r="HF443" s="3" t="s">
        <v>3</v>
      </c>
      <c r="HM443" s="3" t="s">
        <v>360</v>
      </c>
      <c r="HN443" s="3" t="s">
        <v>3</v>
      </c>
      <c r="HO443" s="3" t="s">
        <v>3</v>
      </c>
      <c r="HP443" s="3" t="s">
        <v>3</v>
      </c>
      <c r="HQ443" s="3" t="s">
        <v>3</v>
      </c>
      <c r="HS443" s="3">
        <v>0</v>
      </c>
      <c r="IK443" s="3">
        <v>0</v>
      </c>
    </row>
    <row r="444" spans="1:255" x14ac:dyDescent="0.25">
      <c r="A444" s="2">
        <v>17</v>
      </c>
      <c r="B444" s="2">
        <v>1</v>
      </c>
      <c r="C444" s="2">
        <f>ROW(SmtRes!A829)</f>
        <v>829</v>
      </c>
      <c r="D444" s="2">
        <f>ROW(EtalonRes!A668)</f>
        <v>668</v>
      </c>
      <c r="E444" s="2" t="s">
        <v>656</v>
      </c>
      <c r="F444" s="2" t="s">
        <v>529</v>
      </c>
      <c r="G444" s="2" t="s">
        <v>530</v>
      </c>
      <c r="H444" s="2" t="s">
        <v>342</v>
      </c>
      <c r="I444" s="2">
        <f>ROUND(1,9)</f>
        <v>1</v>
      </c>
      <c r="J444" s="2">
        <v>0</v>
      </c>
      <c r="K444" s="2">
        <f>ROUND(1,9)</f>
        <v>1</v>
      </c>
      <c r="L444" s="2"/>
      <c r="M444" s="2"/>
      <c r="N444" s="2"/>
      <c r="O444" s="2">
        <f t="shared" si="424"/>
        <v>97.57</v>
      </c>
      <c r="P444" s="2">
        <f t="shared" si="425"/>
        <v>42.18</v>
      </c>
      <c r="Q444" s="2">
        <f>(ROUND((ROUND(((((ET444*1.25)*1.2))*AV444*I444),2)*BB444),2)+ROUND((ROUND(((AE444-(((EU444*1.25)*1.2)))*AV444*I444),2)*BS444),2))</f>
        <v>9.83</v>
      </c>
      <c r="R444" s="2">
        <f>(ROUND((ROUND(((((EU444*1.25)*1.2))*AV444*I444),2)*BS444),2)+ROUND((ROUND(((AE444-(((EU444*1.25)*1.2)))*AV444*I444),2)*BS444),2))</f>
        <v>0.4</v>
      </c>
      <c r="S444" s="2">
        <f t="shared" si="426"/>
        <v>45.56</v>
      </c>
      <c r="T444" s="2">
        <f t="shared" si="427"/>
        <v>0</v>
      </c>
      <c r="U444" s="2">
        <f t="shared" si="428"/>
        <v>3.8283959999999992</v>
      </c>
      <c r="V444" s="2">
        <f t="shared" si="429"/>
        <v>0</v>
      </c>
      <c r="W444" s="2">
        <f t="shared" si="430"/>
        <v>0</v>
      </c>
      <c r="X444" s="2">
        <f>(ROUND((((S444+ROUND((ROUND(((((EU444*1.25)*1.2))*AV444*I444),2)*BS444),2))*AT444)/100),2)+ROUND(((ROUND((ROUND(((AE444-(((EU444*1.25)*1.2)))*AV444*I444),2)*BS444),2)*AT444)/100),2))</f>
        <v>50.1</v>
      </c>
      <c r="Y444" s="2">
        <f>(ROUND((((S444+ROUND((ROUND(((((EU444*1.25)*1.2))*AV444*I444),2)*BS444),2))*AU444)/100),2)+ROUND(((ROUND((ROUND(((AE444-(((EU444*1.25)*1.2)))*AV444*I444),2)*BS444),2)*AU444)/100),2))</f>
        <v>28.04</v>
      </c>
      <c r="Z444" s="2"/>
      <c r="AA444" s="2">
        <v>86551701</v>
      </c>
      <c r="AB444" s="2">
        <f t="shared" si="431"/>
        <v>94.087199999999996</v>
      </c>
      <c r="AC444" s="2">
        <f>ROUND((((ES444*1)*1)),6)</f>
        <v>42.18</v>
      </c>
      <c r="AD444" s="2">
        <f>ROUND((((((ET444*1.25)*1.2))-(((EU444*1.25)*1.2)))+AE444),6)</f>
        <v>9.2100000000000009</v>
      </c>
      <c r="AE444" s="2">
        <f>ROUND((((EU444*1.25)*1.2)),6)</f>
        <v>0.375</v>
      </c>
      <c r="AF444" s="2">
        <f>ROUND((((EV444*1.15)*1.2)),6)</f>
        <v>42.697200000000002</v>
      </c>
      <c r="AG444" s="2">
        <f t="shared" si="432"/>
        <v>0</v>
      </c>
      <c r="AH444" s="2">
        <f>(((EW444*1.15)*1.2))</f>
        <v>3.5879999999999996</v>
      </c>
      <c r="AI444" s="2">
        <f>(((EX444*1.25)*1.2))</f>
        <v>0</v>
      </c>
      <c r="AJ444" s="2">
        <f t="shared" si="433"/>
        <v>0</v>
      </c>
      <c r="AK444" s="2">
        <v>79.260000000000005</v>
      </c>
      <c r="AL444" s="2">
        <v>42.18</v>
      </c>
      <c r="AM444" s="2">
        <v>6.14</v>
      </c>
      <c r="AN444" s="2">
        <v>0.25</v>
      </c>
      <c r="AO444" s="2">
        <v>30.94</v>
      </c>
      <c r="AP444" s="2">
        <v>0</v>
      </c>
      <c r="AQ444" s="2">
        <v>2.6</v>
      </c>
      <c r="AR444" s="2">
        <v>0</v>
      </c>
      <c r="AS444" s="2">
        <v>0</v>
      </c>
      <c r="AT444" s="2">
        <v>109</v>
      </c>
      <c r="AU444" s="2">
        <v>61</v>
      </c>
      <c r="AV444" s="2">
        <v>1.0669999999999999</v>
      </c>
      <c r="AW444" s="2">
        <v>1</v>
      </c>
      <c r="AX444" s="2"/>
      <c r="AY444" s="2"/>
      <c r="AZ444" s="2">
        <v>1</v>
      </c>
      <c r="BA444" s="2">
        <v>1</v>
      </c>
      <c r="BB444" s="2">
        <v>1</v>
      </c>
      <c r="BC444" s="2">
        <v>1</v>
      </c>
      <c r="BD444" s="2" t="s">
        <v>3</v>
      </c>
      <c r="BE444" s="2" t="s">
        <v>3</v>
      </c>
      <c r="BF444" s="2" t="s">
        <v>3</v>
      </c>
      <c r="BG444" s="2" t="s">
        <v>3</v>
      </c>
      <c r="BH444" s="2">
        <v>0</v>
      </c>
      <c r="BI444" s="2">
        <v>1</v>
      </c>
      <c r="BJ444" s="2" t="s">
        <v>531</v>
      </c>
      <c r="BK444" s="2"/>
      <c r="BL444" s="2"/>
      <c r="BM444" s="2">
        <v>21</v>
      </c>
      <c r="BN444" s="2">
        <v>0</v>
      </c>
      <c r="BO444" s="2" t="s">
        <v>529</v>
      </c>
      <c r="BP444" s="2">
        <v>1</v>
      </c>
      <c r="BQ444" s="2">
        <v>30</v>
      </c>
      <c r="BR444" s="2">
        <v>0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  <c r="BY444" s="2" t="s">
        <v>3</v>
      </c>
      <c r="BZ444" s="2">
        <v>109</v>
      </c>
      <c r="CA444" s="2">
        <v>61</v>
      </c>
      <c r="CB444" s="2" t="s">
        <v>3</v>
      </c>
      <c r="CC444" s="2"/>
      <c r="CD444" s="2"/>
      <c r="CE444" s="2">
        <v>1566</v>
      </c>
      <c r="CF444" s="2">
        <v>0</v>
      </c>
      <c r="CG444" s="2">
        <v>0</v>
      </c>
      <c r="CH444" s="2"/>
      <c r="CI444" s="2"/>
      <c r="CJ444" s="2"/>
      <c r="CK444" s="2"/>
      <c r="CL444" s="2"/>
      <c r="CM444" s="2">
        <v>0</v>
      </c>
      <c r="CN444" s="2" t="s">
        <v>965</v>
      </c>
      <c r="CO444" s="2">
        <v>0</v>
      </c>
      <c r="CP444" s="2">
        <f t="shared" si="434"/>
        <v>97.57</v>
      </c>
      <c r="CQ444" s="2">
        <f t="shared" si="435"/>
        <v>42.18</v>
      </c>
      <c r="CR444" s="2">
        <f>(ROUND((ROUND(((((ET444*1.25)*1.2))*AV444*1),2)*BB444),2)+ROUND((ROUND(((AE444-(((EU444*1.25)*1.2)))*AV444*1),2)*BS444),2))</f>
        <v>9.83</v>
      </c>
      <c r="CS444" s="2">
        <f>(ROUND((ROUND(((((EU444*1.25)*1.2))*AV444*1),2)*BS444),2)+ROUND((ROUND(((AE444-(((EU444*1.25)*1.2)))*AV444*1),2)*BS444),2))</f>
        <v>0.4</v>
      </c>
      <c r="CT444" s="2">
        <f t="shared" si="436"/>
        <v>45.56</v>
      </c>
      <c r="CU444" s="2">
        <f t="shared" si="437"/>
        <v>0</v>
      </c>
      <c r="CV444" s="2">
        <f t="shared" si="438"/>
        <v>3.8283959999999992</v>
      </c>
      <c r="CW444" s="2">
        <f t="shared" si="439"/>
        <v>0</v>
      </c>
      <c r="CX444" s="2">
        <f t="shared" si="440"/>
        <v>0</v>
      </c>
      <c r="CY444" s="2">
        <f>(ROUND((((S444+ROUND((ROUND(((((EU444*1.25)*1.2))*AV444*1),2)*BS444),2))*AT444)/100),2)+ROUND(((ROUND((ROUND(((AE444-(((EU444*1.25)*1.2)))*AV444*1),2)*BS444),2)*AT444)/100),2))</f>
        <v>50.1</v>
      </c>
      <c r="CZ444" s="2">
        <f>(ROUND((((S444+ROUND((ROUND(((((EU444*1.25)*1.2))*AV444*1),2)*BS444),2))*AU444)/100),2)+ROUND(((ROUND((ROUND(((AE444-(((EU444*1.25)*1.2)))*AV444*1),2)*BS444),2)*AU444)/100),2))</f>
        <v>28.04</v>
      </c>
      <c r="DA444" s="2"/>
      <c r="DB444" s="2">
        <v>159</v>
      </c>
      <c r="DC444" s="2" t="s">
        <v>3</v>
      </c>
      <c r="DD444" s="2" t="s">
        <v>360</v>
      </c>
      <c r="DE444" s="2" t="s">
        <v>361</v>
      </c>
      <c r="DF444" s="2" t="s">
        <v>361</v>
      </c>
      <c r="DG444" s="2" t="s">
        <v>362</v>
      </c>
      <c r="DH444" s="2" t="s">
        <v>3</v>
      </c>
      <c r="DI444" s="2" t="s">
        <v>362</v>
      </c>
      <c r="DJ444" s="2" t="s">
        <v>361</v>
      </c>
      <c r="DK444" s="2" t="s">
        <v>3</v>
      </c>
      <c r="DL444" s="2" t="s">
        <v>3</v>
      </c>
      <c r="DM444" s="2" t="s">
        <v>3</v>
      </c>
      <c r="DN444" s="2">
        <v>0</v>
      </c>
      <c r="DO444" s="2">
        <v>0</v>
      </c>
      <c r="DP444" s="2">
        <v>1</v>
      </c>
      <c r="DQ444" s="2">
        <v>1</v>
      </c>
      <c r="DR444" s="2"/>
      <c r="DS444" s="2"/>
      <c r="DT444" s="2"/>
      <c r="DU444" s="2">
        <v>1013</v>
      </c>
      <c r="DV444" s="2" t="s">
        <v>342</v>
      </c>
      <c r="DW444" s="2" t="s">
        <v>342</v>
      </c>
      <c r="DX444" s="2">
        <v>1</v>
      </c>
      <c r="DY444" s="2"/>
      <c r="DZ444" s="2" t="s">
        <v>3</v>
      </c>
      <c r="EA444" s="2" t="s">
        <v>3</v>
      </c>
      <c r="EB444" s="2" t="s">
        <v>3</v>
      </c>
      <c r="EC444" s="2" t="s">
        <v>3</v>
      </c>
      <c r="ED444" s="2"/>
      <c r="EE444" s="2">
        <v>85635393</v>
      </c>
      <c r="EF444" s="2">
        <v>30</v>
      </c>
      <c r="EG444" s="2" t="s">
        <v>28</v>
      </c>
      <c r="EH444" s="2">
        <v>0</v>
      </c>
      <c r="EI444" s="2" t="s">
        <v>3</v>
      </c>
      <c r="EJ444" s="2">
        <v>1</v>
      </c>
      <c r="EK444" s="2">
        <v>21</v>
      </c>
      <c r="EL444" s="2" t="s">
        <v>437</v>
      </c>
      <c r="EM444" s="2" t="s">
        <v>438</v>
      </c>
      <c r="EN444" s="2"/>
      <c r="EO444" s="2" t="s">
        <v>363</v>
      </c>
      <c r="EP444" s="2"/>
      <c r="EQ444" s="2">
        <v>131072</v>
      </c>
      <c r="ER444" s="2">
        <v>79.260000000000005</v>
      </c>
      <c r="ES444" s="2">
        <v>42.18</v>
      </c>
      <c r="ET444" s="2">
        <v>6.14</v>
      </c>
      <c r="EU444" s="2">
        <v>0.25</v>
      </c>
      <c r="EV444" s="2">
        <v>30.94</v>
      </c>
      <c r="EW444" s="2">
        <v>2.6</v>
      </c>
      <c r="EX444" s="2">
        <v>0</v>
      </c>
      <c r="EY444" s="2">
        <v>0</v>
      </c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>
        <v>0</v>
      </c>
      <c r="FR444" s="2">
        <v>0</v>
      </c>
      <c r="FS444" s="2">
        <v>0</v>
      </c>
      <c r="FT444" s="2"/>
      <c r="FU444" s="2"/>
      <c r="FV444" s="2"/>
      <c r="FW444" s="2"/>
      <c r="FX444" s="2">
        <v>109</v>
      </c>
      <c r="FY444" s="2">
        <v>61</v>
      </c>
      <c r="FZ444" s="2"/>
      <c r="GA444" s="2" t="s">
        <v>3</v>
      </c>
      <c r="GB444" s="2"/>
      <c r="GC444" s="2"/>
      <c r="GD444" s="2">
        <v>1</v>
      </c>
      <c r="GE444" s="2"/>
      <c r="GF444" s="2">
        <v>-567217693</v>
      </c>
      <c r="GG444" s="2">
        <v>2</v>
      </c>
      <c r="GH444" s="2">
        <v>1</v>
      </c>
      <c r="GI444" s="2">
        <v>2</v>
      </c>
      <c r="GJ444" s="2">
        <v>0</v>
      </c>
      <c r="GK444" s="2">
        <v>0</v>
      </c>
      <c r="GL444" s="2">
        <f t="shared" si="441"/>
        <v>0</v>
      </c>
      <c r="GM444" s="2">
        <f t="shared" si="442"/>
        <v>175.71</v>
      </c>
      <c r="GN444" s="2">
        <f t="shared" si="443"/>
        <v>175.71</v>
      </c>
      <c r="GO444" s="2">
        <f t="shared" si="444"/>
        <v>0</v>
      </c>
      <c r="GP444" s="2">
        <f t="shared" si="445"/>
        <v>0</v>
      </c>
      <c r="GQ444" s="2"/>
      <c r="GR444" s="2">
        <v>0</v>
      </c>
      <c r="GS444" s="2">
        <v>3</v>
      </c>
      <c r="GT444" s="2">
        <v>0</v>
      </c>
      <c r="GU444" s="2" t="s">
        <v>3</v>
      </c>
      <c r="GV444" s="2">
        <f t="shared" si="446"/>
        <v>0</v>
      </c>
      <c r="GW444" s="2">
        <v>1</v>
      </c>
      <c r="GX444" s="2">
        <f t="shared" si="447"/>
        <v>0</v>
      </c>
      <c r="GY444" s="2"/>
      <c r="GZ444" s="2"/>
      <c r="HA444" s="2">
        <v>0</v>
      </c>
      <c r="HB444" s="2">
        <v>0</v>
      </c>
      <c r="HC444" s="2">
        <f t="shared" si="448"/>
        <v>0</v>
      </c>
      <c r="HD444" s="2"/>
      <c r="HE444" s="2" t="s">
        <v>3</v>
      </c>
      <c r="HF444" s="2" t="s">
        <v>3</v>
      </c>
      <c r="HG444" s="2"/>
      <c r="HH444" s="2"/>
      <c r="HI444" s="2"/>
      <c r="HJ444" s="2"/>
      <c r="HK444" s="2"/>
      <c r="HL444" s="2"/>
      <c r="HM444" s="2" t="s">
        <v>3</v>
      </c>
      <c r="HN444" s="2" t="s">
        <v>3</v>
      </c>
      <c r="HO444" s="2" t="s">
        <v>3</v>
      </c>
      <c r="HP444" s="2" t="s">
        <v>3</v>
      </c>
      <c r="HQ444" s="2" t="s">
        <v>3</v>
      </c>
      <c r="HR444" s="2"/>
      <c r="HS444" s="2">
        <v>0</v>
      </c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>
        <v>0</v>
      </c>
      <c r="IL444" s="2"/>
      <c r="IM444" s="2"/>
      <c r="IN444" s="2"/>
      <c r="IO444" s="2"/>
      <c r="IP444" s="2"/>
      <c r="IQ444" s="2"/>
      <c r="IR444" s="2"/>
      <c r="IS444" s="2"/>
      <c r="IT444" s="2"/>
      <c r="IU444" s="2"/>
    </row>
    <row r="445" spans="1:255" x14ac:dyDescent="0.25">
      <c r="A445" s="3">
        <v>17</v>
      </c>
      <c r="B445" s="3">
        <v>1</v>
      </c>
      <c r="C445" s="3">
        <f>ROW(SmtRes!A836)</f>
        <v>836</v>
      </c>
      <c r="D445" s="3">
        <f>ROW(EtalonRes!A676)</f>
        <v>676</v>
      </c>
      <c r="E445" s="3" t="s">
        <v>656</v>
      </c>
      <c r="F445" s="3" t="s">
        <v>529</v>
      </c>
      <c r="G445" s="3" t="s">
        <v>530</v>
      </c>
      <c r="H445" s="3" t="s">
        <v>342</v>
      </c>
      <c r="I445" s="3">
        <f>ROUND(1,9)</f>
        <v>1</v>
      </c>
      <c r="J445" s="3">
        <v>0</v>
      </c>
      <c r="K445" s="3">
        <f>ROUND(1,9)</f>
        <v>1</v>
      </c>
      <c r="O445" s="3">
        <f t="shared" si="424"/>
        <v>3061.88</v>
      </c>
      <c r="P445" s="3">
        <f t="shared" si="425"/>
        <v>352.62</v>
      </c>
      <c r="Q445" s="3">
        <f>(ROUND((ROUND(((((ET445*1.25)*1.2))*AV445*I445),2)*BB445),2)+ROUND((ROUND(((AE445-(((EU445*1.25)*1.2)))*AV445*I445),2)*BS445),2))</f>
        <v>141.94999999999999</v>
      </c>
      <c r="R445" s="3">
        <f>(ROUND((ROUND(((((EU445*1.25)*1.2))*AV445*I445),2)*BS445),2)+ROUND((ROUND(((AE445-(((EU445*1.25)*1.2)))*AV445*I445),2)*BS445),2))</f>
        <v>22.54</v>
      </c>
      <c r="S445" s="3">
        <f t="shared" si="426"/>
        <v>2567.31</v>
      </c>
      <c r="T445" s="3">
        <f t="shared" si="427"/>
        <v>0</v>
      </c>
      <c r="U445" s="3">
        <f t="shared" si="428"/>
        <v>3.8283959999999992</v>
      </c>
      <c r="V445" s="3">
        <f t="shared" si="429"/>
        <v>0</v>
      </c>
      <c r="W445" s="3">
        <f t="shared" si="430"/>
        <v>0</v>
      </c>
      <c r="X445" s="3">
        <f>(ROUND((((S445+ROUND((ROUND(((((EU445*1.25)*1.2))*AV445*I445),2)*BS445),2))*AT445)/100),2)+ROUND(((ROUND((ROUND(((AE445-(((EU445*1.25)*1.2)))*AV445*I445),2)*BS445),2)*AT445)/100),2))</f>
        <v>2822.94</v>
      </c>
      <c r="Y445" s="3">
        <f>(ROUND((((S445+ROUND((ROUND(((((EU445*1.25)*1.2))*AV445*I445),2)*BS445),2))*AU445)/100),2)+ROUND(((ROUND((ROUND(((AE445-(((EU445*1.25)*1.2)))*AV445*I445),2)*BS445),2)*AU445)/100),2))</f>
        <v>1579.81</v>
      </c>
      <c r="AA445" s="3">
        <v>86551703</v>
      </c>
      <c r="AB445" s="3">
        <f t="shared" si="431"/>
        <v>94.087199999999996</v>
      </c>
      <c r="AC445" s="3">
        <f>ROUND((((ES445*1)*1)),6)</f>
        <v>42.18</v>
      </c>
      <c r="AD445" s="3">
        <f>ROUND((((((ET445*1.25)*1.2))-(((EU445*1.25)*1.2)))+AE445),6)</f>
        <v>9.2100000000000009</v>
      </c>
      <c r="AE445" s="3">
        <f>ROUND((((EU445*1.25)*1.2)),6)</f>
        <v>0.375</v>
      </c>
      <c r="AF445" s="3">
        <f>ROUND((((EV445*1.15)*1.2)),6)</f>
        <v>42.697200000000002</v>
      </c>
      <c r="AG445" s="3">
        <f t="shared" si="432"/>
        <v>0</v>
      </c>
      <c r="AH445" s="3">
        <f>(((EW445*1.15)*1.2))</f>
        <v>3.5879999999999996</v>
      </c>
      <c r="AI445" s="3">
        <f>(((EX445*1.25)*1.2))</f>
        <v>0</v>
      </c>
      <c r="AJ445" s="3">
        <f t="shared" si="433"/>
        <v>0</v>
      </c>
      <c r="AK445" s="3">
        <v>79.260000000000005</v>
      </c>
      <c r="AL445" s="3">
        <v>42.18</v>
      </c>
      <c r="AM445" s="3">
        <v>6.14</v>
      </c>
      <c r="AN445" s="3">
        <v>0.25</v>
      </c>
      <c r="AO445" s="3">
        <v>30.94</v>
      </c>
      <c r="AP445" s="3">
        <v>0</v>
      </c>
      <c r="AQ445" s="3">
        <v>2.6</v>
      </c>
      <c r="AR445" s="3">
        <v>0</v>
      </c>
      <c r="AS445" s="3">
        <v>0</v>
      </c>
      <c r="AT445" s="3">
        <v>109</v>
      </c>
      <c r="AU445" s="3">
        <v>61</v>
      </c>
      <c r="AV445" s="3">
        <v>1.0669999999999999</v>
      </c>
      <c r="AW445" s="3">
        <v>1</v>
      </c>
      <c r="AZ445" s="3">
        <v>1</v>
      </c>
      <c r="BA445" s="3">
        <v>56.35</v>
      </c>
      <c r="BB445" s="3">
        <v>14.44</v>
      </c>
      <c r="BC445" s="3">
        <v>8.36</v>
      </c>
      <c r="BD445" s="3" t="s">
        <v>3</v>
      </c>
      <c r="BE445" s="3" t="s">
        <v>3</v>
      </c>
      <c r="BF445" s="3" t="s">
        <v>3</v>
      </c>
      <c r="BG445" s="3" t="s">
        <v>3</v>
      </c>
      <c r="BH445" s="3">
        <v>0</v>
      </c>
      <c r="BI445" s="3">
        <v>1</v>
      </c>
      <c r="BJ445" s="3" t="s">
        <v>531</v>
      </c>
      <c r="BM445" s="3">
        <v>21</v>
      </c>
      <c r="BN445" s="3">
        <v>0</v>
      </c>
      <c r="BO445" s="3" t="s">
        <v>529</v>
      </c>
      <c r="BP445" s="3">
        <v>1</v>
      </c>
      <c r="BQ445" s="3">
        <v>30</v>
      </c>
      <c r="BR445" s="3">
        <v>0</v>
      </c>
      <c r="BS445" s="3">
        <v>56.35</v>
      </c>
      <c r="BT445" s="3">
        <v>1</v>
      </c>
      <c r="BU445" s="3">
        <v>1</v>
      </c>
      <c r="BV445" s="3">
        <v>1</v>
      </c>
      <c r="BW445" s="3">
        <v>1</v>
      </c>
      <c r="BX445" s="3">
        <v>1</v>
      </c>
      <c r="BY445" s="3" t="s">
        <v>3</v>
      </c>
      <c r="BZ445" s="3">
        <v>109</v>
      </c>
      <c r="CA445" s="3">
        <v>61</v>
      </c>
      <c r="CB445" s="3" t="s">
        <v>3</v>
      </c>
      <c r="CE445" s="3">
        <v>1566</v>
      </c>
      <c r="CF445" s="3">
        <v>0</v>
      </c>
      <c r="CG445" s="3">
        <v>0</v>
      </c>
      <c r="CM445" s="3">
        <v>0</v>
      </c>
      <c r="CN445" s="3" t="s">
        <v>965</v>
      </c>
      <c r="CO445" s="3">
        <v>0</v>
      </c>
      <c r="CP445" s="3">
        <f t="shared" si="434"/>
        <v>3061.88</v>
      </c>
      <c r="CQ445" s="3">
        <f t="shared" si="435"/>
        <v>352.62</v>
      </c>
      <c r="CR445" s="3">
        <f>(ROUND((ROUND(((((ET445*1.25)*1.2))*AV445*1),2)*BB445),2)+ROUND((ROUND(((AE445-(((EU445*1.25)*1.2)))*AV445*1),2)*BS445),2))</f>
        <v>141.94999999999999</v>
      </c>
      <c r="CS445" s="3">
        <f>(ROUND((ROUND(((((EU445*1.25)*1.2))*AV445*1),2)*BS445),2)+ROUND((ROUND(((AE445-(((EU445*1.25)*1.2)))*AV445*1),2)*BS445),2))</f>
        <v>22.54</v>
      </c>
      <c r="CT445" s="3">
        <f t="shared" si="436"/>
        <v>2567.31</v>
      </c>
      <c r="CU445" s="3">
        <f t="shared" si="437"/>
        <v>0</v>
      </c>
      <c r="CV445" s="3">
        <f t="shared" si="438"/>
        <v>3.8283959999999992</v>
      </c>
      <c r="CW445" s="3">
        <f t="shared" si="439"/>
        <v>0</v>
      </c>
      <c r="CX445" s="3">
        <f t="shared" si="440"/>
        <v>0</v>
      </c>
      <c r="CY445" s="3">
        <f>(ROUND((((S445+ROUND((ROUND(((((EU445*1.25)*1.2))*AV445*1),2)*BS445),2))*AT445)/100),2)+ROUND(((ROUND((ROUND(((AE445-(((EU445*1.25)*1.2)))*AV445*1),2)*BS445),2)*AT445)/100),2))</f>
        <v>2822.94</v>
      </c>
      <c r="CZ445" s="3">
        <f>(ROUND((((S445+ROUND((ROUND(((((EU445*1.25)*1.2))*AV445*1),2)*BS445),2))*AU445)/100),2)+ROUND(((ROUND((ROUND(((AE445-(((EU445*1.25)*1.2)))*AV445*1),2)*BS445),2)*AU445)/100),2))</f>
        <v>1579.81</v>
      </c>
      <c r="DB445" s="3">
        <v>161</v>
      </c>
      <c r="DC445" s="3" t="s">
        <v>3</v>
      </c>
      <c r="DD445" s="3" t="s">
        <v>360</v>
      </c>
      <c r="DE445" s="3" t="s">
        <v>361</v>
      </c>
      <c r="DF445" s="3" t="s">
        <v>361</v>
      </c>
      <c r="DG445" s="3" t="s">
        <v>362</v>
      </c>
      <c r="DH445" s="3" t="s">
        <v>3</v>
      </c>
      <c r="DI445" s="3" t="s">
        <v>362</v>
      </c>
      <c r="DJ445" s="3" t="s">
        <v>361</v>
      </c>
      <c r="DK445" s="3" t="s">
        <v>3</v>
      </c>
      <c r="DL445" s="3" t="s">
        <v>3</v>
      </c>
      <c r="DM445" s="3" t="s">
        <v>3</v>
      </c>
      <c r="DN445" s="3">
        <v>0</v>
      </c>
      <c r="DO445" s="3">
        <v>0</v>
      </c>
      <c r="DP445" s="3">
        <v>1</v>
      </c>
      <c r="DQ445" s="3">
        <v>1</v>
      </c>
      <c r="DU445" s="3">
        <v>1013</v>
      </c>
      <c r="DV445" s="3" t="s">
        <v>342</v>
      </c>
      <c r="DW445" s="3" t="s">
        <v>342</v>
      </c>
      <c r="DX445" s="3">
        <v>1</v>
      </c>
      <c r="DZ445" s="3" t="s">
        <v>3</v>
      </c>
      <c r="EA445" s="3" t="s">
        <v>3</v>
      </c>
      <c r="EB445" s="3" t="s">
        <v>3</v>
      </c>
      <c r="EC445" s="3" t="s">
        <v>3</v>
      </c>
      <c r="EE445" s="3">
        <v>85635393</v>
      </c>
      <c r="EF445" s="3">
        <v>30</v>
      </c>
      <c r="EG445" s="3" t="s">
        <v>28</v>
      </c>
      <c r="EH445" s="3">
        <v>0</v>
      </c>
      <c r="EI445" s="3" t="s">
        <v>3</v>
      </c>
      <c r="EJ445" s="3">
        <v>1</v>
      </c>
      <c r="EK445" s="3">
        <v>21</v>
      </c>
      <c r="EL445" s="3" t="s">
        <v>437</v>
      </c>
      <c r="EM445" s="3" t="s">
        <v>438</v>
      </c>
      <c r="EO445" s="3" t="s">
        <v>363</v>
      </c>
      <c r="EQ445" s="3">
        <v>131072</v>
      </c>
      <c r="ER445" s="3">
        <v>79.260000000000005</v>
      </c>
      <c r="ES445" s="3">
        <v>42.18</v>
      </c>
      <c r="ET445" s="3">
        <v>6.14</v>
      </c>
      <c r="EU445" s="3">
        <v>0.25</v>
      </c>
      <c r="EV445" s="3">
        <v>30.94</v>
      </c>
      <c r="EW445" s="3">
        <v>2.6</v>
      </c>
      <c r="EX445" s="3">
        <v>0</v>
      </c>
      <c r="EY445" s="3">
        <v>0</v>
      </c>
      <c r="FQ445" s="3">
        <v>0</v>
      </c>
      <c r="FR445" s="3">
        <v>0</v>
      </c>
      <c r="FS445" s="3">
        <v>0</v>
      </c>
      <c r="FX445" s="3">
        <v>109</v>
      </c>
      <c r="FY445" s="3">
        <v>61</v>
      </c>
      <c r="GA445" s="3" t="s">
        <v>3</v>
      </c>
      <c r="GD445" s="3">
        <v>1</v>
      </c>
      <c r="GF445" s="3">
        <v>-567217693</v>
      </c>
      <c r="GG445" s="3">
        <v>2</v>
      </c>
      <c r="GH445" s="3">
        <v>1</v>
      </c>
      <c r="GI445" s="3">
        <v>2</v>
      </c>
      <c r="GJ445" s="3">
        <v>0</v>
      </c>
      <c r="GK445" s="3">
        <v>0</v>
      </c>
      <c r="GL445" s="3">
        <f t="shared" si="441"/>
        <v>0</v>
      </c>
      <c r="GM445" s="3">
        <f t="shared" si="442"/>
        <v>7464.63</v>
      </c>
      <c r="GN445" s="3">
        <f t="shared" si="443"/>
        <v>7464.63</v>
      </c>
      <c r="GO445" s="3">
        <f t="shared" si="444"/>
        <v>0</v>
      </c>
      <c r="GP445" s="3">
        <f t="shared" si="445"/>
        <v>0</v>
      </c>
      <c r="GR445" s="3">
        <v>0</v>
      </c>
      <c r="GS445" s="3">
        <v>3</v>
      </c>
      <c r="GT445" s="3">
        <v>0</v>
      </c>
      <c r="GU445" s="3" t="s">
        <v>3</v>
      </c>
      <c r="GV445" s="3">
        <f t="shared" si="446"/>
        <v>0</v>
      </c>
      <c r="GW445" s="3">
        <v>1</v>
      </c>
      <c r="GX445" s="3">
        <f t="shared" si="447"/>
        <v>0</v>
      </c>
      <c r="HA445" s="3">
        <v>0</v>
      </c>
      <c r="HB445" s="3">
        <v>0</v>
      </c>
      <c r="HC445" s="3">
        <f t="shared" si="448"/>
        <v>0</v>
      </c>
      <c r="HE445" s="3" t="s">
        <v>3</v>
      </c>
      <c r="HF445" s="3" t="s">
        <v>3</v>
      </c>
      <c r="HM445" s="3" t="s">
        <v>3</v>
      </c>
      <c r="HN445" s="3" t="s">
        <v>3</v>
      </c>
      <c r="HO445" s="3" t="s">
        <v>3</v>
      </c>
      <c r="HP445" s="3" t="s">
        <v>3</v>
      </c>
      <c r="HQ445" s="3" t="s">
        <v>3</v>
      </c>
      <c r="HS445" s="3">
        <v>0</v>
      </c>
      <c r="IK445" s="3">
        <v>0</v>
      </c>
    </row>
    <row r="446" spans="1:255" x14ac:dyDescent="0.25">
      <c r="A446" s="2">
        <v>18</v>
      </c>
      <c r="B446" s="2">
        <v>1</v>
      </c>
      <c r="C446" s="2">
        <v>828</v>
      </c>
      <c r="D446" s="2"/>
      <c r="E446" s="2" t="s">
        <v>657</v>
      </c>
      <c r="F446" s="2" t="s">
        <v>658</v>
      </c>
      <c r="G446" s="2" t="s">
        <v>659</v>
      </c>
      <c r="H446" s="2" t="s">
        <v>35</v>
      </c>
      <c r="I446" s="2">
        <f>I444*J446</f>
        <v>1</v>
      </c>
      <c r="J446" s="2">
        <v>1</v>
      </c>
      <c r="K446" s="2">
        <v>1</v>
      </c>
      <c r="L446" s="2"/>
      <c r="M446" s="2"/>
      <c r="N446" s="2"/>
      <c r="O446" s="2">
        <f t="shared" si="424"/>
        <v>527.66999999999996</v>
      </c>
      <c r="P446" s="2">
        <f t="shared" si="425"/>
        <v>527.66999999999996</v>
      </c>
      <c r="Q446" s="2">
        <f>(ROUND((ROUND(((ET446)*AV446*I446),2)*BB446),2)+ROUND((ROUND(((AE446-(EU446))*AV446*I446),2)*BS446),2))</f>
        <v>0</v>
      </c>
      <c r="R446" s="2">
        <f>(ROUND((ROUND(((EU446)*AV446*I446),2)*BS446),2)+ROUND((ROUND(((AE446-(EU446))*AV446*I446),2)*BS446),2))</f>
        <v>0</v>
      </c>
      <c r="S446" s="2">
        <f t="shared" si="426"/>
        <v>0</v>
      </c>
      <c r="T446" s="2">
        <f t="shared" si="427"/>
        <v>0</v>
      </c>
      <c r="U446" s="2">
        <f t="shared" si="428"/>
        <v>0</v>
      </c>
      <c r="V446" s="2">
        <f t="shared" si="429"/>
        <v>0</v>
      </c>
      <c r="W446" s="2">
        <f t="shared" si="430"/>
        <v>0</v>
      </c>
      <c r="X446" s="2">
        <f>(ROUND((((S446+ROUND((ROUND(((EU446)*AV446*I446),2)*BS446),2))*AT446)/100),2)+ROUND(((ROUND((ROUND(((AE446-(EU446))*AV446*I446),2)*BS446),2)*AT446)/100),2))</f>
        <v>0</v>
      </c>
      <c r="Y446" s="2">
        <f>(ROUND((((S446+ROUND((ROUND(((EU446)*AV446*I446),2)*BS446),2))*AU446)/100),2)+ROUND(((ROUND((ROUND(((AE446-(EU446))*AV446*I446),2)*BS446),2)*AU446)/100),2))</f>
        <v>0</v>
      </c>
      <c r="Z446" s="2"/>
      <c r="AA446" s="2">
        <v>86551701</v>
      </c>
      <c r="AB446" s="2">
        <f t="shared" si="431"/>
        <v>527.66999999999996</v>
      </c>
      <c r="AC446" s="2">
        <f>ROUND((ES446),6)</f>
        <v>527.66999999999996</v>
      </c>
      <c r="AD446" s="2">
        <f>ROUND((((ET446)-(EU446))+AE446),6)</f>
        <v>0</v>
      </c>
      <c r="AE446" s="2">
        <f>ROUND((EU446),6)</f>
        <v>0</v>
      </c>
      <c r="AF446" s="2">
        <f>ROUND((EV446),6)</f>
        <v>0</v>
      </c>
      <c r="AG446" s="2">
        <f t="shared" si="432"/>
        <v>0</v>
      </c>
      <c r="AH446" s="2">
        <f>(EW446)</f>
        <v>0</v>
      </c>
      <c r="AI446" s="2">
        <f>(EX446)</f>
        <v>0</v>
      </c>
      <c r="AJ446" s="2">
        <f t="shared" si="433"/>
        <v>0</v>
      </c>
      <c r="AK446" s="2">
        <v>527.66999999999996</v>
      </c>
      <c r="AL446" s="2">
        <v>527.66999999999996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109</v>
      </c>
      <c r="AU446" s="2">
        <v>61</v>
      </c>
      <c r="AV446" s="2">
        <v>1</v>
      </c>
      <c r="AW446" s="2">
        <v>1</v>
      </c>
      <c r="AX446" s="2"/>
      <c r="AY446" s="2"/>
      <c r="AZ446" s="2">
        <v>1</v>
      </c>
      <c r="BA446" s="2">
        <v>1</v>
      </c>
      <c r="BB446" s="2">
        <v>1</v>
      </c>
      <c r="BC446" s="2">
        <v>1</v>
      </c>
      <c r="BD446" s="2" t="s">
        <v>3</v>
      </c>
      <c r="BE446" s="2" t="s">
        <v>3</v>
      </c>
      <c r="BF446" s="2" t="s">
        <v>3</v>
      </c>
      <c r="BG446" s="2" t="s">
        <v>3</v>
      </c>
      <c r="BH446" s="2">
        <v>3</v>
      </c>
      <c r="BI446" s="2">
        <v>1</v>
      </c>
      <c r="BJ446" s="2" t="s">
        <v>660</v>
      </c>
      <c r="BK446" s="2"/>
      <c r="BL446" s="2"/>
      <c r="BM446" s="2">
        <v>21</v>
      </c>
      <c r="BN446" s="2">
        <v>0</v>
      </c>
      <c r="BO446" s="2" t="s">
        <v>3</v>
      </c>
      <c r="BP446" s="2">
        <v>0</v>
      </c>
      <c r="BQ446" s="2">
        <v>30</v>
      </c>
      <c r="BR446" s="2">
        <v>0</v>
      </c>
      <c r="BS446" s="2">
        <v>1</v>
      </c>
      <c r="BT446" s="2">
        <v>1</v>
      </c>
      <c r="BU446" s="2">
        <v>1</v>
      </c>
      <c r="BV446" s="2">
        <v>1</v>
      </c>
      <c r="BW446" s="2">
        <v>1</v>
      </c>
      <c r="BX446" s="2">
        <v>1</v>
      </c>
      <c r="BY446" s="2" t="s">
        <v>3</v>
      </c>
      <c r="BZ446" s="2">
        <v>109</v>
      </c>
      <c r="CA446" s="2">
        <v>61</v>
      </c>
      <c r="CB446" s="2" t="s">
        <v>3</v>
      </c>
      <c r="CC446" s="2"/>
      <c r="CD446" s="2"/>
      <c r="CE446" s="2">
        <v>1566</v>
      </c>
      <c r="CF446" s="2">
        <v>0</v>
      </c>
      <c r="CG446" s="2">
        <v>0</v>
      </c>
      <c r="CH446" s="2"/>
      <c r="CI446" s="2"/>
      <c r="CJ446" s="2"/>
      <c r="CK446" s="2"/>
      <c r="CL446" s="2"/>
      <c r="CM446" s="2">
        <v>0</v>
      </c>
      <c r="CN446" s="2" t="s">
        <v>966</v>
      </c>
      <c r="CO446" s="2">
        <v>0</v>
      </c>
      <c r="CP446" s="2">
        <f t="shared" si="434"/>
        <v>527.66999999999996</v>
      </c>
      <c r="CQ446" s="2">
        <f t="shared" si="435"/>
        <v>527.66999999999996</v>
      </c>
      <c r="CR446" s="2">
        <f>(ROUND((ROUND(((ET446)*AV446*1),2)*BB446),2)+ROUND((ROUND(((AE446-(EU446))*AV446*1),2)*BS446),2))</f>
        <v>0</v>
      </c>
      <c r="CS446" s="2">
        <f>(ROUND((ROUND(((EU446)*AV446*1),2)*BS446),2)+ROUND((ROUND(((AE446-(EU446))*AV446*1),2)*BS446),2))</f>
        <v>0</v>
      </c>
      <c r="CT446" s="2">
        <f t="shared" si="436"/>
        <v>0</v>
      </c>
      <c r="CU446" s="2">
        <f t="shared" si="437"/>
        <v>0</v>
      </c>
      <c r="CV446" s="2">
        <f t="shared" si="438"/>
        <v>0</v>
      </c>
      <c r="CW446" s="2">
        <f t="shared" si="439"/>
        <v>0</v>
      </c>
      <c r="CX446" s="2">
        <f t="shared" si="440"/>
        <v>0</v>
      </c>
      <c r="CY446" s="2">
        <f>(ROUND((((S446+ROUND((ROUND(((EU446)*AV446*1),2)*BS446),2))*AT446)/100),2)+ROUND(((ROUND((ROUND(((AE446-(EU446))*AV446*1),2)*BS446),2)*AT446)/100),2))</f>
        <v>0</v>
      </c>
      <c r="CZ446" s="2">
        <f>(ROUND((((S446+ROUND((ROUND(((EU446)*AV446*1),2)*BS446),2))*AU446)/100),2)+ROUND(((ROUND((ROUND(((AE446-(EU446))*AV446*1),2)*BS446),2)*AU446)/100),2))</f>
        <v>0</v>
      </c>
      <c r="DA446" s="2"/>
      <c r="DB446" s="2"/>
      <c r="DC446" s="2" t="s">
        <v>3</v>
      </c>
      <c r="DD446" s="2" t="s">
        <v>3</v>
      </c>
      <c r="DE446" s="2" t="s">
        <v>3</v>
      </c>
      <c r="DF446" s="2" t="s">
        <v>3</v>
      </c>
      <c r="DG446" s="2" t="s">
        <v>3</v>
      </c>
      <c r="DH446" s="2" t="s">
        <v>3</v>
      </c>
      <c r="DI446" s="2" t="s">
        <v>3</v>
      </c>
      <c r="DJ446" s="2" t="s">
        <v>3</v>
      </c>
      <c r="DK446" s="2" t="s">
        <v>3</v>
      </c>
      <c r="DL446" s="2" t="s">
        <v>3</v>
      </c>
      <c r="DM446" s="2" t="s">
        <v>3</v>
      </c>
      <c r="DN446" s="2">
        <v>0</v>
      </c>
      <c r="DO446" s="2">
        <v>0</v>
      </c>
      <c r="DP446" s="2">
        <v>1</v>
      </c>
      <c r="DQ446" s="2">
        <v>1</v>
      </c>
      <c r="DR446" s="2"/>
      <c r="DS446" s="2"/>
      <c r="DT446" s="2"/>
      <c r="DU446" s="2">
        <v>1010</v>
      </c>
      <c r="DV446" s="2" t="s">
        <v>35</v>
      </c>
      <c r="DW446" s="2" t="s">
        <v>35</v>
      </c>
      <c r="DX446" s="2">
        <v>1</v>
      </c>
      <c r="DY446" s="2"/>
      <c r="DZ446" s="2" t="s">
        <v>3</v>
      </c>
      <c r="EA446" s="2" t="s">
        <v>3</v>
      </c>
      <c r="EB446" s="2" t="s">
        <v>3</v>
      </c>
      <c r="EC446" s="2" t="s">
        <v>3</v>
      </c>
      <c r="ED446" s="2"/>
      <c r="EE446" s="2">
        <v>85635393</v>
      </c>
      <c r="EF446" s="2">
        <v>30</v>
      </c>
      <c r="EG446" s="2" t="s">
        <v>28</v>
      </c>
      <c r="EH446" s="2">
        <v>0</v>
      </c>
      <c r="EI446" s="2" t="s">
        <v>3</v>
      </c>
      <c r="EJ446" s="2">
        <v>1</v>
      </c>
      <c r="EK446" s="2">
        <v>21</v>
      </c>
      <c r="EL446" s="2" t="s">
        <v>437</v>
      </c>
      <c r="EM446" s="2" t="s">
        <v>438</v>
      </c>
      <c r="EN446" s="2"/>
      <c r="EO446" s="2" t="s">
        <v>368</v>
      </c>
      <c r="EP446" s="2"/>
      <c r="EQ446" s="2">
        <v>0</v>
      </c>
      <c r="ER446" s="2">
        <v>527.66999999999996</v>
      </c>
      <c r="ES446" s="2">
        <v>527.66999999999996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>
        <v>0</v>
      </c>
      <c r="FR446" s="2">
        <v>0</v>
      </c>
      <c r="FS446" s="2">
        <v>0</v>
      </c>
      <c r="FT446" s="2"/>
      <c r="FU446" s="2"/>
      <c r="FV446" s="2"/>
      <c r="FW446" s="2"/>
      <c r="FX446" s="2">
        <v>109</v>
      </c>
      <c r="FY446" s="2">
        <v>61</v>
      </c>
      <c r="FZ446" s="2"/>
      <c r="GA446" s="2" t="s">
        <v>3</v>
      </c>
      <c r="GB446" s="2"/>
      <c r="GC446" s="2"/>
      <c r="GD446" s="2">
        <v>1</v>
      </c>
      <c r="GE446" s="2"/>
      <c r="GF446" s="2">
        <v>-1892198330</v>
      </c>
      <c r="GG446" s="2">
        <v>2</v>
      </c>
      <c r="GH446" s="2">
        <v>1</v>
      </c>
      <c r="GI446" s="2">
        <v>-2</v>
      </c>
      <c r="GJ446" s="2">
        <v>0</v>
      </c>
      <c r="GK446" s="2">
        <v>0</v>
      </c>
      <c r="GL446" s="2">
        <f t="shared" si="441"/>
        <v>0</v>
      </c>
      <c r="GM446" s="2">
        <f t="shared" si="442"/>
        <v>527.66999999999996</v>
      </c>
      <c r="GN446" s="2">
        <f t="shared" si="443"/>
        <v>527.66999999999996</v>
      </c>
      <c r="GO446" s="2">
        <f t="shared" si="444"/>
        <v>0</v>
      </c>
      <c r="GP446" s="2">
        <f t="shared" si="445"/>
        <v>0</v>
      </c>
      <c r="GQ446" s="2"/>
      <c r="GR446" s="2">
        <v>0</v>
      </c>
      <c r="GS446" s="2">
        <v>3</v>
      </c>
      <c r="GT446" s="2">
        <v>0</v>
      </c>
      <c r="GU446" s="2" t="s">
        <v>3</v>
      </c>
      <c r="GV446" s="2">
        <f t="shared" si="446"/>
        <v>0</v>
      </c>
      <c r="GW446" s="2">
        <v>1</v>
      </c>
      <c r="GX446" s="2">
        <f t="shared" si="447"/>
        <v>0</v>
      </c>
      <c r="GY446" s="2"/>
      <c r="GZ446" s="2"/>
      <c r="HA446" s="2">
        <v>0</v>
      </c>
      <c r="HB446" s="2">
        <v>0</v>
      </c>
      <c r="HC446" s="2">
        <f t="shared" si="448"/>
        <v>0</v>
      </c>
      <c r="HD446" s="2"/>
      <c r="HE446" s="2" t="s">
        <v>3</v>
      </c>
      <c r="HF446" s="2" t="s">
        <v>3</v>
      </c>
      <c r="HG446" s="2"/>
      <c r="HH446" s="2"/>
      <c r="HI446" s="2"/>
      <c r="HJ446" s="2"/>
      <c r="HK446" s="2"/>
      <c r="HL446" s="2"/>
      <c r="HM446" s="2" t="s">
        <v>360</v>
      </c>
      <c r="HN446" s="2" t="s">
        <v>3</v>
      </c>
      <c r="HO446" s="2" t="s">
        <v>3</v>
      </c>
      <c r="HP446" s="2" t="s">
        <v>3</v>
      </c>
      <c r="HQ446" s="2" t="s">
        <v>3</v>
      </c>
      <c r="HR446" s="2"/>
      <c r="HS446" s="2">
        <v>0</v>
      </c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>
        <v>0</v>
      </c>
      <c r="IL446" s="2"/>
      <c r="IM446" s="2"/>
      <c r="IN446" s="2"/>
      <c r="IO446" s="2"/>
      <c r="IP446" s="2"/>
      <c r="IQ446" s="2"/>
      <c r="IR446" s="2"/>
      <c r="IS446" s="2"/>
      <c r="IT446" s="2"/>
      <c r="IU446" s="2"/>
    </row>
    <row r="447" spans="1:255" x14ac:dyDescent="0.25">
      <c r="A447" s="3">
        <v>18</v>
      </c>
      <c r="B447" s="3">
        <v>1</v>
      </c>
      <c r="C447" s="3">
        <v>835</v>
      </c>
      <c r="E447" s="3" t="s">
        <v>657</v>
      </c>
      <c r="F447" s="3" t="s">
        <v>658</v>
      </c>
      <c r="G447" s="3" t="s">
        <v>659</v>
      </c>
      <c r="H447" s="3" t="s">
        <v>35</v>
      </c>
      <c r="I447" s="3">
        <f>I445*J447</f>
        <v>1</v>
      </c>
      <c r="J447" s="3">
        <v>1</v>
      </c>
      <c r="K447" s="3">
        <v>1</v>
      </c>
      <c r="O447" s="3">
        <f t="shared" si="424"/>
        <v>12542.72</v>
      </c>
      <c r="P447" s="3">
        <f t="shared" si="425"/>
        <v>12542.72</v>
      </c>
      <c r="Q447" s="3">
        <f>(ROUND((ROUND(((ET447)*AV447*I447),2)*BB447),2)+ROUND((ROUND(((AE447-(EU447))*AV447*I447),2)*BS447),2))</f>
        <v>0</v>
      </c>
      <c r="R447" s="3">
        <f>(ROUND((ROUND(((EU447)*AV447*I447),2)*BS447),2)+ROUND((ROUND(((AE447-(EU447))*AV447*I447),2)*BS447),2))</f>
        <v>0</v>
      </c>
      <c r="S447" s="3">
        <f t="shared" si="426"/>
        <v>0</v>
      </c>
      <c r="T447" s="3">
        <f t="shared" si="427"/>
        <v>0</v>
      </c>
      <c r="U447" s="3">
        <f t="shared" si="428"/>
        <v>0</v>
      </c>
      <c r="V447" s="3">
        <f t="shared" si="429"/>
        <v>0</v>
      </c>
      <c r="W447" s="3">
        <f t="shared" si="430"/>
        <v>0</v>
      </c>
      <c r="X447" s="3">
        <f>(ROUND((((S447+ROUND((ROUND(((EU447)*AV447*I447),2)*BS447),2))*AT447)/100),2)+ROUND(((ROUND((ROUND(((AE447-(EU447))*AV447*I447),2)*BS447),2)*AT447)/100),2))</f>
        <v>0</v>
      </c>
      <c r="Y447" s="3">
        <f>(ROUND((((S447+ROUND((ROUND(((EU447)*AV447*I447),2)*BS447),2))*AU447)/100),2)+ROUND(((ROUND((ROUND(((AE447-(EU447))*AV447*I447),2)*BS447),2)*AU447)/100),2))</f>
        <v>0</v>
      </c>
      <c r="AA447" s="3">
        <v>86551703</v>
      </c>
      <c r="AB447" s="3">
        <f t="shared" si="431"/>
        <v>527.66999999999996</v>
      </c>
      <c r="AC447" s="3">
        <f>ROUND((ES447),6)</f>
        <v>527.66999999999996</v>
      </c>
      <c r="AD447" s="3">
        <f>ROUND((((ET447)-(EU447))+AE447),6)</f>
        <v>0</v>
      </c>
      <c r="AE447" s="3">
        <f>ROUND((EU447),6)</f>
        <v>0</v>
      </c>
      <c r="AF447" s="3">
        <f>ROUND((EV447),6)</f>
        <v>0</v>
      </c>
      <c r="AG447" s="3">
        <f t="shared" si="432"/>
        <v>0</v>
      </c>
      <c r="AH447" s="3">
        <f>(EW447)</f>
        <v>0</v>
      </c>
      <c r="AI447" s="3">
        <f>(EX447)</f>
        <v>0</v>
      </c>
      <c r="AJ447" s="3">
        <f t="shared" si="433"/>
        <v>0</v>
      </c>
      <c r="AK447" s="3">
        <v>527.66999999999996</v>
      </c>
      <c r="AL447" s="3">
        <v>527.66999999999996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109</v>
      </c>
      <c r="AU447" s="3">
        <v>61</v>
      </c>
      <c r="AV447" s="3">
        <v>1</v>
      </c>
      <c r="AW447" s="3">
        <v>1</v>
      </c>
      <c r="AZ447" s="3">
        <v>1</v>
      </c>
      <c r="BA447" s="3">
        <v>1</v>
      </c>
      <c r="BB447" s="3">
        <v>1</v>
      </c>
      <c r="BC447" s="3">
        <v>23.77</v>
      </c>
      <c r="BD447" s="3" t="s">
        <v>3</v>
      </c>
      <c r="BE447" s="3" t="s">
        <v>3</v>
      </c>
      <c r="BF447" s="3" t="s">
        <v>3</v>
      </c>
      <c r="BG447" s="3" t="s">
        <v>3</v>
      </c>
      <c r="BH447" s="3">
        <v>3</v>
      </c>
      <c r="BI447" s="3">
        <v>1</v>
      </c>
      <c r="BJ447" s="3" t="s">
        <v>660</v>
      </c>
      <c r="BM447" s="3">
        <v>21</v>
      </c>
      <c r="BN447" s="3">
        <v>0</v>
      </c>
      <c r="BO447" s="3" t="s">
        <v>658</v>
      </c>
      <c r="BP447" s="3">
        <v>1</v>
      </c>
      <c r="BQ447" s="3">
        <v>30</v>
      </c>
      <c r="BR447" s="3">
        <v>0</v>
      </c>
      <c r="BS447" s="3">
        <v>1</v>
      </c>
      <c r="BT447" s="3">
        <v>1</v>
      </c>
      <c r="BU447" s="3">
        <v>1</v>
      </c>
      <c r="BV447" s="3">
        <v>1</v>
      </c>
      <c r="BW447" s="3">
        <v>1</v>
      </c>
      <c r="BX447" s="3">
        <v>1</v>
      </c>
      <c r="BY447" s="3" t="s">
        <v>3</v>
      </c>
      <c r="BZ447" s="3">
        <v>109</v>
      </c>
      <c r="CA447" s="3">
        <v>61</v>
      </c>
      <c r="CB447" s="3" t="s">
        <v>3</v>
      </c>
      <c r="CE447" s="3">
        <v>1566</v>
      </c>
      <c r="CF447" s="3">
        <v>0</v>
      </c>
      <c r="CG447" s="3">
        <v>0</v>
      </c>
      <c r="CM447" s="3">
        <v>0</v>
      </c>
      <c r="CN447" s="3" t="s">
        <v>966</v>
      </c>
      <c r="CO447" s="3">
        <v>0</v>
      </c>
      <c r="CP447" s="3">
        <f t="shared" si="434"/>
        <v>12542.72</v>
      </c>
      <c r="CQ447" s="3">
        <f t="shared" si="435"/>
        <v>12542.72</v>
      </c>
      <c r="CR447" s="3">
        <f>(ROUND((ROUND(((ET447)*AV447*1),2)*BB447),2)+ROUND((ROUND(((AE447-(EU447))*AV447*1),2)*BS447),2))</f>
        <v>0</v>
      </c>
      <c r="CS447" s="3">
        <f>(ROUND((ROUND(((EU447)*AV447*1),2)*BS447),2)+ROUND((ROUND(((AE447-(EU447))*AV447*1),2)*BS447),2))</f>
        <v>0</v>
      </c>
      <c r="CT447" s="3">
        <f t="shared" si="436"/>
        <v>0</v>
      </c>
      <c r="CU447" s="3">
        <f t="shared" si="437"/>
        <v>0</v>
      </c>
      <c r="CV447" s="3">
        <f t="shared" si="438"/>
        <v>0</v>
      </c>
      <c r="CW447" s="3">
        <f t="shared" si="439"/>
        <v>0</v>
      </c>
      <c r="CX447" s="3">
        <f t="shared" si="440"/>
        <v>0</v>
      </c>
      <c r="CY447" s="3">
        <f>(ROUND((((S447+ROUND((ROUND(((EU447)*AV447*1),2)*BS447),2))*AT447)/100),2)+ROUND(((ROUND((ROUND(((AE447-(EU447))*AV447*1),2)*BS447),2)*AT447)/100),2))</f>
        <v>0</v>
      </c>
      <c r="CZ447" s="3">
        <f>(ROUND((((S447+ROUND((ROUND(((EU447)*AV447*1),2)*BS447),2))*AU447)/100),2)+ROUND(((ROUND((ROUND(((AE447-(EU447))*AV447*1),2)*BS447),2)*AU447)/100),2))</f>
        <v>0</v>
      </c>
      <c r="DC447" s="3" t="s">
        <v>3</v>
      </c>
      <c r="DD447" s="3" t="s">
        <v>3</v>
      </c>
      <c r="DE447" s="3" t="s">
        <v>3</v>
      </c>
      <c r="DF447" s="3" t="s">
        <v>3</v>
      </c>
      <c r="DG447" s="3" t="s">
        <v>3</v>
      </c>
      <c r="DH447" s="3" t="s">
        <v>3</v>
      </c>
      <c r="DI447" s="3" t="s">
        <v>3</v>
      </c>
      <c r="DJ447" s="3" t="s">
        <v>3</v>
      </c>
      <c r="DK447" s="3" t="s">
        <v>3</v>
      </c>
      <c r="DL447" s="3" t="s">
        <v>3</v>
      </c>
      <c r="DM447" s="3" t="s">
        <v>3</v>
      </c>
      <c r="DN447" s="3">
        <v>0</v>
      </c>
      <c r="DO447" s="3">
        <v>0</v>
      </c>
      <c r="DP447" s="3">
        <v>1</v>
      </c>
      <c r="DQ447" s="3">
        <v>1</v>
      </c>
      <c r="DU447" s="3">
        <v>1010</v>
      </c>
      <c r="DV447" s="3" t="s">
        <v>35</v>
      </c>
      <c r="DW447" s="3" t="s">
        <v>35</v>
      </c>
      <c r="DX447" s="3">
        <v>1</v>
      </c>
      <c r="DZ447" s="3" t="s">
        <v>3</v>
      </c>
      <c r="EA447" s="3" t="s">
        <v>3</v>
      </c>
      <c r="EB447" s="3" t="s">
        <v>3</v>
      </c>
      <c r="EC447" s="3" t="s">
        <v>3</v>
      </c>
      <c r="EE447" s="3">
        <v>85635393</v>
      </c>
      <c r="EF447" s="3">
        <v>30</v>
      </c>
      <c r="EG447" s="3" t="s">
        <v>28</v>
      </c>
      <c r="EH447" s="3">
        <v>0</v>
      </c>
      <c r="EI447" s="3" t="s">
        <v>3</v>
      </c>
      <c r="EJ447" s="3">
        <v>1</v>
      </c>
      <c r="EK447" s="3">
        <v>21</v>
      </c>
      <c r="EL447" s="3" t="s">
        <v>437</v>
      </c>
      <c r="EM447" s="3" t="s">
        <v>438</v>
      </c>
      <c r="EO447" s="3" t="s">
        <v>368</v>
      </c>
      <c r="EQ447" s="3">
        <v>0</v>
      </c>
      <c r="ER447" s="3">
        <v>527.66999999999996</v>
      </c>
      <c r="ES447" s="3">
        <v>527.66999999999996</v>
      </c>
      <c r="ET447" s="3">
        <v>0</v>
      </c>
      <c r="EU447" s="3">
        <v>0</v>
      </c>
      <c r="EV447" s="3">
        <v>0</v>
      </c>
      <c r="EW447" s="3">
        <v>0</v>
      </c>
      <c r="EX447" s="3">
        <v>0</v>
      </c>
      <c r="FQ447" s="3">
        <v>0</v>
      </c>
      <c r="FR447" s="3">
        <v>0</v>
      </c>
      <c r="FS447" s="3">
        <v>0</v>
      </c>
      <c r="FX447" s="3">
        <v>109</v>
      </c>
      <c r="FY447" s="3">
        <v>61</v>
      </c>
      <c r="GA447" s="3" t="s">
        <v>3</v>
      </c>
      <c r="GD447" s="3">
        <v>1</v>
      </c>
      <c r="GF447" s="3">
        <v>-1892198330</v>
      </c>
      <c r="GG447" s="3">
        <v>2</v>
      </c>
      <c r="GH447" s="3">
        <v>1</v>
      </c>
      <c r="GI447" s="3">
        <v>2</v>
      </c>
      <c r="GJ447" s="3">
        <v>0</v>
      </c>
      <c r="GK447" s="3">
        <v>0</v>
      </c>
      <c r="GL447" s="3">
        <f t="shared" si="441"/>
        <v>0</v>
      </c>
      <c r="GM447" s="3">
        <f t="shared" si="442"/>
        <v>12542.72</v>
      </c>
      <c r="GN447" s="3">
        <f t="shared" si="443"/>
        <v>12542.72</v>
      </c>
      <c r="GO447" s="3">
        <f t="shared" si="444"/>
        <v>0</v>
      </c>
      <c r="GP447" s="3">
        <f t="shared" si="445"/>
        <v>0</v>
      </c>
      <c r="GR447" s="3">
        <v>0</v>
      </c>
      <c r="GS447" s="3">
        <v>3</v>
      </c>
      <c r="GT447" s="3">
        <v>0</v>
      </c>
      <c r="GU447" s="3" t="s">
        <v>3</v>
      </c>
      <c r="GV447" s="3">
        <f t="shared" si="446"/>
        <v>0</v>
      </c>
      <c r="GW447" s="3">
        <v>1</v>
      </c>
      <c r="GX447" s="3">
        <f t="shared" si="447"/>
        <v>0</v>
      </c>
      <c r="HA447" s="3">
        <v>0</v>
      </c>
      <c r="HB447" s="3">
        <v>0</v>
      </c>
      <c r="HC447" s="3">
        <f t="shared" si="448"/>
        <v>0</v>
      </c>
      <c r="HE447" s="3" t="s">
        <v>3</v>
      </c>
      <c r="HF447" s="3" t="s">
        <v>3</v>
      </c>
      <c r="HM447" s="3" t="s">
        <v>360</v>
      </c>
      <c r="HN447" s="3" t="s">
        <v>3</v>
      </c>
      <c r="HO447" s="3" t="s">
        <v>3</v>
      </c>
      <c r="HP447" s="3" t="s">
        <v>3</v>
      </c>
      <c r="HQ447" s="3" t="s">
        <v>3</v>
      </c>
      <c r="HS447" s="3">
        <v>0</v>
      </c>
      <c r="IK447" s="3">
        <v>0</v>
      </c>
    </row>
    <row r="448" spans="1:255" x14ac:dyDescent="0.25">
      <c r="A448" s="2">
        <v>17</v>
      </c>
      <c r="B448" s="2">
        <v>1</v>
      </c>
      <c r="C448" s="2">
        <f>ROW(SmtRes!A842)</f>
        <v>842</v>
      </c>
      <c r="D448" s="2">
        <f>ROW(EtalonRes!A682)</f>
        <v>682</v>
      </c>
      <c r="E448" s="2" t="s">
        <v>661</v>
      </c>
      <c r="F448" s="2" t="s">
        <v>662</v>
      </c>
      <c r="G448" s="2" t="s">
        <v>663</v>
      </c>
      <c r="H448" s="2" t="s">
        <v>664</v>
      </c>
      <c r="I448" s="2">
        <v>6</v>
      </c>
      <c r="J448" s="2">
        <v>0</v>
      </c>
      <c r="K448" s="2">
        <v>6</v>
      </c>
      <c r="L448" s="2"/>
      <c r="M448" s="2"/>
      <c r="N448" s="2"/>
      <c r="O448" s="2">
        <f t="shared" si="424"/>
        <v>30.85</v>
      </c>
      <c r="P448" s="2">
        <f t="shared" si="425"/>
        <v>5.58</v>
      </c>
      <c r="Q448" s="2">
        <f>(ROUND((ROUND(((((ET448*1.25)*1.2))*AV448*I448),2)*BB448),2)+ROUND((ROUND(((AE448-(((EU448*1.25)*1.2)))*AV448*I448),2)*BS448),2))</f>
        <v>0</v>
      </c>
      <c r="R448" s="2">
        <f>(ROUND((ROUND(((((EU448*1.25)*1.2))*AV448*I448),2)*BS448),2)+ROUND((ROUND(((AE448-(((EU448*1.25)*1.2)))*AV448*I448),2)*BS448),2))</f>
        <v>0</v>
      </c>
      <c r="S448" s="2">
        <f t="shared" si="426"/>
        <v>25.27</v>
      </c>
      <c r="T448" s="2">
        <f t="shared" si="427"/>
        <v>0</v>
      </c>
      <c r="U448" s="2">
        <f t="shared" si="428"/>
        <v>1.9436472</v>
      </c>
      <c r="V448" s="2">
        <f t="shared" si="429"/>
        <v>0</v>
      </c>
      <c r="W448" s="2">
        <f t="shared" si="430"/>
        <v>0</v>
      </c>
      <c r="X448" s="2">
        <f>(ROUND((((S448+ROUND((ROUND(((((EU448*1.25)*1.2))*AV448*I448),2)*BS448),2))*AT448)/100),2)+ROUND(((ROUND((ROUND(((AE448-(((EU448*1.25)*1.2)))*AV448*I448),2)*BS448),2)*AT448)/100),2))</f>
        <v>27.54</v>
      </c>
      <c r="Y448" s="2">
        <f>(ROUND((((S448+ROUND((ROUND(((((EU448*1.25)*1.2))*AV448*I448),2)*BS448),2))*AU448)/100),2)+ROUND(((ROUND((ROUND(((AE448-(((EU448*1.25)*1.2)))*AV448*I448),2)*BS448),2)*AU448)/100),2))</f>
        <v>15.41</v>
      </c>
      <c r="Z448" s="2"/>
      <c r="AA448" s="2">
        <v>86551701</v>
      </c>
      <c r="AB448" s="2">
        <f t="shared" si="431"/>
        <v>4.8768000000000002</v>
      </c>
      <c r="AC448" s="2">
        <f>ROUND((((ES448*1)*1)),6)</f>
        <v>0.93</v>
      </c>
      <c r="AD448" s="2">
        <f>ROUND((((((ET448*1.25)*1.2))-(((EU448*1.25)*1.2)))+AE448),6)</f>
        <v>0</v>
      </c>
      <c r="AE448" s="2">
        <f>ROUND((((EU448*1.25)*1.2)),6)</f>
        <v>0</v>
      </c>
      <c r="AF448" s="2">
        <f>ROUND((((EV448*1.15)*1.2)),6)</f>
        <v>3.9468000000000001</v>
      </c>
      <c r="AG448" s="2">
        <f t="shared" si="432"/>
        <v>0</v>
      </c>
      <c r="AH448" s="2">
        <f>(((EW448*1.15)*1.2))</f>
        <v>0.30359999999999998</v>
      </c>
      <c r="AI448" s="2">
        <f>(((EX448*1.25)*1.2))</f>
        <v>0</v>
      </c>
      <c r="AJ448" s="2">
        <f t="shared" si="433"/>
        <v>0</v>
      </c>
      <c r="AK448" s="2">
        <v>3.79</v>
      </c>
      <c r="AL448" s="2">
        <v>0.93</v>
      </c>
      <c r="AM448" s="2">
        <v>0</v>
      </c>
      <c r="AN448" s="2">
        <v>0</v>
      </c>
      <c r="AO448" s="2">
        <v>2.86</v>
      </c>
      <c r="AP448" s="2">
        <v>0</v>
      </c>
      <c r="AQ448" s="2">
        <v>0.22</v>
      </c>
      <c r="AR448" s="2">
        <v>0</v>
      </c>
      <c r="AS448" s="2">
        <v>0</v>
      </c>
      <c r="AT448" s="2">
        <v>109</v>
      </c>
      <c r="AU448" s="2">
        <v>61</v>
      </c>
      <c r="AV448" s="2">
        <v>1.0669999999999999</v>
      </c>
      <c r="AW448" s="2">
        <v>1</v>
      </c>
      <c r="AX448" s="2"/>
      <c r="AY448" s="2"/>
      <c r="AZ448" s="2">
        <v>1</v>
      </c>
      <c r="BA448" s="2">
        <v>1</v>
      </c>
      <c r="BB448" s="2">
        <v>1</v>
      </c>
      <c r="BC448" s="2">
        <v>1</v>
      </c>
      <c r="BD448" s="2" t="s">
        <v>3</v>
      </c>
      <c r="BE448" s="2" t="s">
        <v>3</v>
      </c>
      <c r="BF448" s="2" t="s">
        <v>3</v>
      </c>
      <c r="BG448" s="2" t="s">
        <v>3</v>
      </c>
      <c r="BH448" s="2">
        <v>0</v>
      </c>
      <c r="BI448" s="2">
        <v>1</v>
      </c>
      <c r="BJ448" s="2" t="s">
        <v>665</v>
      </c>
      <c r="BK448" s="2"/>
      <c r="BL448" s="2"/>
      <c r="BM448" s="2">
        <v>23</v>
      </c>
      <c r="BN448" s="2">
        <v>0</v>
      </c>
      <c r="BO448" s="2" t="s">
        <v>662</v>
      </c>
      <c r="BP448" s="2">
        <v>1</v>
      </c>
      <c r="BQ448" s="2">
        <v>30</v>
      </c>
      <c r="BR448" s="2">
        <v>0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 t="s">
        <v>3</v>
      </c>
      <c r="BZ448" s="2">
        <v>109</v>
      </c>
      <c r="CA448" s="2">
        <v>61</v>
      </c>
      <c r="CB448" s="2" t="s">
        <v>3</v>
      </c>
      <c r="CC448" s="2"/>
      <c r="CD448" s="2"/>
      <c r="CE448" s="2">
        <v>1566</v>
      </c>
      <c r="CF448" s="2">
        <v>0</v>
      </c>
      <c r="CG448" s="2">
        <v>0</v>
      </c>
      <c r="CH448" s="2"/>
      <c r="CI448" s="2"/>
      <c r="CJ448" s="2"/>
      <c r="CK448" s="2"/>
      <c r="CL448" s="2"/>
      <c r="CM448" s="2">
        <v>0</v>
      </c>
      <c r="CN448" s="2" t="s">
        <v>965</v>
      </c>
      <c r="CO448" s="2">
        <v>0</v>
      </c>
      <c r="CP448" s="2">
        <f t="shared" si="434"/>
        <v>30.85</v>
      </c>
      <c r="CQ448" s="2">
        <f t="shared" si="435"/>
        <v>0.93</v>
      </c>
      <c r="CR448" s="2">
        <f>(ROUND((ROUND(((((ET448*1.25)*1.2))*AV448*1),2)*BB448),2)+ROUND((ROUND(((AE448-(((EU448*1.25)*1.2)))*AV448*1),2)*BS448),2))</f>
        <v>0</v>
      </c>
      <c r="CS448" s="2">
        <f>(ROUND((ROUND(((((EU448*1.25)*1.2))*AV448*1),2)*BS448),2)+ROUND((ROUND(((AE448-(((EU448*1.25)*1.2)))*AV448*1),2)*BS448),2))</f>
        <v>0</v>
      </c>
      <c r="CT448" s="2">
        <f t="shared" si="436"/>
        <v>4.21</v>
      </c>
      <c r="CU448" s="2">
        <f t="shared" si="437"/>
        <v>0</v>
      </c>
      <c r="CV448" s="2">
        <f t="shared" si="438"/>
        <v>0.32394119999999998</v>
      </c>
      <c r="CW448" s="2">
        <f t="shared" si="439"/>
        <v>0</v>
      </c>
      <c r="CX448" s="2">
        <f t="shared" si="440"/>
        <v>0</v>
      </c>
      <c r="CY448" s="2">
        <f>(ROUND((((S448+ROUND((ROUND(((((EU448*1.25)*1.2))*AV448*1),2)*BS448),2))*AT448)/100),2)+ROUND(((ROUND((ROUND(((AE448-(((EU448*1.25)*1.2)))*AV448*1),2)*BS448),2)*AT448)/100),2))</f>
        <v>27.54</v>
      </c>
      <c r="CZ448" s="2">
        <f>(ROUND((((S448+ROUND((ROUND(((((EU448*1.25)*1.2))*AV448*1),2)*BS448),2))*AU448)/100),2)+ROUND(((ROUND((ROUND(((AE448-(((EU448*1.25)*1.2)))*AV448*1),2)*BS448),2)*AU448)/100),2))</f>
        <v>15.41</v>
      </c>
      <c r="DA448" s="2"/>
      <c r="DB448" s="2">
        <v>163</v>
      </c>
      <c r="DC448" s="2" t="s">
        <v>3</v>
      </c>
      <c r="DD448" s="2" t="s">
        <v>360</v>
      </c>
      <c r="DE448" s="2" t="s">
        <v>361</v>
      </c>
      <c r="DF448" s="2" t="s">
        <v>361</v>
      </c>
      <c r="DG448" s="2" t="s">
        <v>362</v>
      </c>
      <c r="DH448" s="2" t="s">
        <v>3</v>
      </c>
      <c r="DI448" s="2" t="s">
        <v>362</v>
      </c>
      <c r="DJ448" s="2" t="s">
        <v>361</v>
      </c>
      <c r="DK448" s="2" t="s">
        <v>3</v>
      </c>
      <c r="DL448" s="2" t="s">
        <v>3</v>
      </c>
      <c r="DM448" s="2" t="s">
        <v>3</v>
      </c>
      <c r="DN448" s="2">
        <v>0</v>
      </c>
      <c r="DO448" s="2">
        <v>0</v>
      </c>
      <c r="DP448" s="2">
        <v>1</v>
      </c>
      <c r="DQ448" s="2">
        <v>1</v>
      </c>
      <c r="DR448" s="2"/>
      <c r="DS448" s="2"/>
      <c r="DT448" s="2"/>
      <c r="DU448" s="2">
        <v>1013</v>
      </c>
      <c r="DV448" s="2" t="s">
        <v>664</v>
      </c>
      <c r="DW448" s="2" t="s">
        <v>664</v>
      </c>
      <c r="DX448" s="2">
        <v>1</v>
      </c>
      <c r="DY448" s="2"/>
      <c r="DZ448" s="2" t="s">
        <v>3</v>
      </c>
      <c r="EA448" s="2" t="s">
        <v>3</v>
      </c>
      <c r="EB448" s="2" t="s">
        <v>3</v>
      </c>
      <c r="EC448" s="2" t="s">
        <v>3</v>
      </c>
      <c r="ED448" s="2"/>
      <c r="EE448" s="2">
        <v>85635395</v>
      </c>
      <c r="EF448" s="2">
        <v>30</v>
      </c>
      <c r="EG448" s="2" t="s">
        <v>28</v>
      </c>
      <c r="EH448" s="2">
        <v>0</v>
      </c>
      <c r="EI448" s="2" t="s">
        <v>3</v>
      </c>
      <c r="EJ448" s="2">
        <v>1</v>
      </c>
      <c r="EK448" s="2">
        <v>23</v>
      </c>
      <c r="EL448" s="2" t="s">
        <v>29</v>
      </c>
      <c r="EM448" s="2" t="s">
        <v>30</v>
      </c>
      <c r="EN448" s="2"/>
      <c r="EO448" s="2" t="s">
        <v>363</v>
      </c>
      <c r="EP448" s="2"/>
      <c r="EQ448" s="2">
        <v>131072</v>
      </c>
      <c r="ER448" s="2">
        <v>3.79</v>
      </c>
      <c r="ES448" s="2">
        <v>0.93</v>
      </c>
      <c r="ET448" s="2">
        <v>0</v>
      </c>
      <c r="EU448" s="2">
        <v>0</v>
      </c>
      <c r="EV448" s="2">
        <v>2.86</v>
      </c>
      <c r="EW448" s="2">
        <v>0.22</v>
      </c>
      <c r="EX448" s="2">
        <v>0</v>
      </c>
      <c r="EY448" s="2">
        <v>0</v>
      </c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>
        <v>0</v>
      </c>
      <c r="FR448" s="2">
        <v>0</v>
      </c>
      <c r="FS448" s="2">
        <v>0</v>
      </c>
      <c r="FT448" s="2"/>
      <c r="FU448" s="2"/>
      <c r="FV448" s="2"/>
      <c r="FW448" s="2"/>
      <c r="FX448" s="2">
        <v>109</v>
      </c>
      <c r="FY448" s="2">
        <v>61</v>
      </c>
      <c r="FZ448" s="2"/>
      <c r="GA448" s="2" t="s">
        <v>3</v>
      </c>
      <c r="GB448" s="2"/>
      <c r="GC448" s="2"/>
      <c r="GD448" s="2">
        <v>1</v>
      </c>
      <c r="GE448" s="2"/>
      <c r="GF448" s="2">
        <v>-1048770704</v>
      </c>
      <c r="GG448" s="2">
        <v>2</v>
      </c>
      <c r="GH448" s="2">
        <v>1</v>
      </c>
      <c r="GI448" s="2">
        <v>2</v>
      </c>
      <c r="GJ448" s="2">
        <v>0</v>
      </c>
      <c r="GK448" s="2">
        <v>0</v>
      </c>
      <c r="GL448" s="2">
        <f t="shared" si="441"/>
        <v>0</v>
      </c>
      <c r="GM448" s="2">
        <f t="shared" si="442"/>
        <v>73.8</v>
      </c>
      <c r="GN448" s="2">
        <f t="shared" si="443"/>
        <v>73.8</v>
      </c>
      <c r="GO448" s="2">
        <f t="shared" si="444"/>
        <v>0</v>
      </c>
      <c r="GP448" s="2">
        <f t="shared" si="445"/>
        <v>0</v>
      </c>
      <c r="GQ448" s="2"/>
      <c r="GR448" s="2">
        <v>0</v>
      </c>
      <c r="GS448" s="2">
        <v>3</v>
      </c>
      <c r="GT448" s="2">
        <v>0</v>
      </c>
      <c r="GU448" s="2" t="s">
        <v>3</v>
      </c>
      <c r="GV448" s="2">
        <f t="shared" si="446"/>
        <v>0</v>
      </c>
      <c r="GW448" s="2">
        <v>1</v>
      </c>
      <c r="GX448" s="2">
        <f t="shared" si="447"/>
        <v>0</v>
      </c>
      <c r="GY448" s="2"/>
      <c r="GZ448" s="2"/>
      <c r="HA448" s="2">
        <v>0</v>
      </c>
      <c r="HB448" s="2">
        <v>0</v>
      </c>
      <c r="HC448" s="2">
        <f t="shared" si="448"/>
        <v>0</v>
      </c>
      <c r="HD448" s="2"/>
      <c r="HE448" s="2" t="s">
        <v>3</v>
      </c>
      <c r="HF448" s="2" t="s">
        <v>3</v>
      </c>
      <c r="HG448" s="2"/>
      <c r="HH448" s="2"/>
      <c r="HI448" s="2"/>
      <c r="HJ448" s="2"/>
      <c r="HK448" s="2"/>
      <c r="HL448" s="2"/>
      <c r="HM448" s="2" t="s">
        <v>3</v>
      </c>
      <c r="HN448" s="2" t="s">
        <v>3</v>
      </c>
      <c r="HO448" s="2" t="s">
        <v>3</v>
      </c>
      <c r="HP448" s="2" t="s">
        <v>3</v>
      </c>
      <c r="HQ448" s="2" t="s">
        <v>3</v>
      </c>
      <c r="HR448" s="2"/>
      <c r="HS448" s="2">
        <v>0</v>
      </c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>
        <v>0</v>
      </c>
      <c r="IL448" s="2"/>
      <c r="IM448" s="2"/>
      <c r="IN448" s="2"/>
      <c r="IO448" s="2"/>
      <c r="IP448" s="2"/>
      <c r="IQ448" s="2"/>
      <c r="IR448" s="2"/>
      <c r="IS448" s="2"/>
      <c r="IT448" s="2"/>
      <c r="IU448" s="2"/>
    </row>
    <row r="449" spans="1:255" x14ac:dyDescent="0.25">
      <c r="A449" s="3">
        <v>17</v>
      </c>
      <c r="B449" s="3">
        <v>1</v>
      </c>
      <c r="C449" s="3">
        <f>ROW(SmtRes!A848)</f>
        <v>848</v>
      </c>
      <c r="D449" s="3">
        <f>ROW(EtalonRes!A688)</f>
        <v>688</v>
      </c>
      <c r="E449" s="3" t="s">
        <v>661</v>
      </c>
      <c r="F449" s="3" t="s">
        <v>662</v>
      </c>
      <c r="G449" s="3" t="s">
        <v>663</v>
      </c>
      <c r="H449" s="3" t="s">
        <v>664</v>
      </c>
      <c r="I449" s="3">
        <v>6</v>
      </c>
      <c r="J449" s="3">
        <v>0</v>
      </c>
      <c r="K449" s="3">
        <v>6</v>
      </c>
      <c r="O449" s="3">
        <f t="shared" si="424"/>
        <v>1454.48</v>
      </c>
      <c r="P449" s="3">
        <f t="shared" si="425"/>
        <v>30.52</v>
      </c>
      <c r="Q449" s="3">
        <f>(ROUND((ROUND(((((ET449*1.25)*1.2))*AV449*I449),2)*BB449),2)+ROUND((ROUND(((AE449-(((EU449*1.25)*1.2)))*AV449*I449),2)*BS449),2))</f>
        <v>0</v>
      </c>
      <c r="R449" s="3">
        <f>(ROUND((ROUND(((((EU449*1.25)*1.2))*AV449*I449),2)*BS449),2)+ROUND((ROUND(((AE449-(((EU449*1.25)*1.2)))*AV449*I449),2)*BS449),2))</f>
        <v>0</v>
      </c>
      <c r="S449" s="3">
        <f t="shared" si="426"/>
        <v>1423.96</v>
      </c>
      <c r="T449" s="3">
        <f t="shared" si="427"/>
        <v>0</v>
      </c>
      <c r="U449" s="3">
        <f t="shared" si="428"/>
        <v>1.9436472</v>
      </c>
      <c r="V449" s="3">
        <f t="shared" si="429"/>
        <v>0</v>
      </c>
      <c r="W449" s="3">
        <f t="shared" si="430"/>
        <v>0</v>
      </c>
      <c r="X449" s="3">
        <f>(ROUND((((S449+ROUND((ROUND(((((EU449*1.25)*1.2))*AV449*I449),2)*BS449),2))*AT449)/100),2)+ROUND(((ROUND((ROUND(((AE449-(((EU449*1.25)*1.2)))*AV449*I449),2)*BS449),2)*AT449)/100),2))</f>
        <v>1552.12</v>
      </c>
      <c r="Y449" s="3">
        <f>(ROUND((((S449+ROUND((ROUND(((((EU449*1.25)*1.2))*AV449*I449),2)*BS449),2))*AU449)/100),2)+ROUND(((ROUND((ROUND(((AE449-(((EU449*1.25)*1.2)))*AV449*I449),2)*BS449),2)*AU449)/100),2))</f>
        <v>868.62</v>
      </c>
      <c r="AA449" s="3">
        <v>86551703</v>
      </c>
      <c r="AB449" s="3">
        <f t="shared" si="431"/>
        <v>4.8768000000000002</v>
      </c>
      <c r="AC449" s="3">
        <f>ROUND((((ES449*1)*1)),6)</f>
        <v>0.93</v>
      </c>
      <c r="AD449" s="3">
        <f>ROUND((((((ET449*1.25)*1.2))-(((EU449*1.25)*1.2)))+AE449),6)</f>
        <v>0</v>
      </c>
      <c r="AE449" s="3">
        <f>ROUND((((EU449*1.25)*1.2)),6)</f>
        <v>0</v>
      </c>
      <c r="AF449" s="3">
        <f>ROUND((((EV449*1.15)*1.2)),6)</f>
        <v>3.9468000000000001</v>
      </c>
      <c r="AG449" s="3">
        <f t="shared" si="432"/>
        <v>0</v>
      </c>
      <c r="AH449" s="3">
        <f>(((EW449*1.15)*1.2))</f>
        <v>0.30359999999999998</v>
      </c>
      <c r="AI449" s="3">
        <f>(((EX449*1.25)*1.2))</f>
        <v>0</v>
      </c>
      <c r="AJ449" s="3">
        <f t="shared" si="433"/>
        <v>0</v>
      </c>
      <c r="AK449" s="3">
        <v>3.79</v>
      </c>
      <c r="AL449" s="3">
        <v>0.93</v>
      </c>
      <c r="AM449" s="3">
        <v>0</v>
      </c>
      <c r="AN449" s="3">
        <v>0</v>
      </c>
      <c r="AO449" s="3">
        <v>2.86</v>
      </c>
      <c r="AP449" s="3">
        <v>0</v>
      </c>
      <c r="AQ449" s="3">
        <v>0.22</v>
      </c>
      <c r="AR449" s="3">
        <v>0</v>
      </c>
      <c r="AS449" s="3">
        <v>0</v>
      </c>
      <c r="AT449" s="3">
        <v>109</v>
      </c>
      <c r="AU449" s="3">
        <v>61</v>
      </c>
      <c r="AV449" s="3">
        <v>1.0669999999999999</v>
      </c>
      <c r="AW449" s="3">
        <v>1</v>
      </c>
      <c r="AZ449" s="3">
        <v>1</v>
      </c>
      <c r="BA449" s="3">
        <v>56.35</v>
      </c>
      <c r="BB449" s="3">
        <v>1</v>
      </c>
      <c r="BC449" s="3">
        <v>5.47</v>
      </c>
      <c r="BD449" s="3" t="s">
        <v>3</v>
      </c>
      <c r="BE449" s="3" t="s">
        <v>3</v>
      </c>
      <c r="BF449" s="3" t="s">
        <v>3</v>
      </c>
      <c r="BG449" s="3" t="s">
        <v>3</v>
      </c>
      <c r="BH449" s="3">
        <v>0</v>
      </c>
      <c r="BI449" s="3">
        <v>1</v>
      </c>
      <c r="BJ449" s="3" t="s">
        <v>665</v>
      </c>
      <c r="BM449" s="3">
        <v>23</v>
      </c>
      <c r="BN449" s="3">
        <v>0</v>
      </c>
      <c r="BO449" s="3" t="s">
        <v>662</v>
      </c>
      <c r="BP449" s="3">
        <v>1</v>
      </c>
      <c r="BQ449" s="3">
        <v>30</v>
      </c>
      <c r="BR449" s="3">
        <v>0</v>
      </c>
      <c r="BS449" s="3">
        <v>56.35</v>
      </c>
      <c r="BT449" s="3">
        <v>1</v>
      </c>
      <c r="BU449" s="3">
        <v>1</v>
      </c>
      <c r="BV449" s="3">
        <v>1</v>
      </c>
      <c r="BW449" s="3">
        <v>1</v>
      </c>
      <c r="BX449" s="3">
        <v>1</v>
      </c>
      <c r="BY449" s="3" t="s">
        <v>3</v>
      </c>
      <c r="BZ449" s="3">
        <v>109</v>
      </c>
      <c r="CA449" s="3">
        <v>61</v>
      </c>
      <c r="CB449" s="3" t="s">
        <v>3</v>
      </c>
      <c r="CE449" s="3">
        <v>1566</v>
      </c>
      <c r="CF449" s="3">
        <v>0</v>
      </c>
      <c r="CG449" s="3">
        <v>0</v>
      </c>
      <c r="CM449" s="3">
        <v>0</v>
      </c>
      <c r="CN449" s="3" t="s">
        <v>965</v>
      </c>
      <c r="CO449" s="3">
        <v>0</v>
      </c>
      <c r="CP449" s="3">
        <f t="shared" si="434"/>
        <v>1454.48</v>
      </c>
      <c r="CQ449" s="3">
        <f t="shared" si="435"/>
        <v>5.09</v>
      </c>
      <c r="CR449" s="3">
        <f>(ROUND((ROUND(((((ET449*1.25)*1.2))*AV449*1),2)*BB449),2)+ROUND((ROUND(((AE449-(((EU449*1.25)*1.2)))*AV449*1),2)*BS449),2))</f>
        <v>0</v>
      </c>
      <c r="CS449" s="3">
        <f>(ROUND((ROUND(((((EU449*1.25)*1.2))*AV449*1),2)*BS449),2)+ROUND((ROUND(((AE449-(((EU449*1.25)*1.2)))*AV449*1),2)*BS449),2))</f>
        <v>0</v>
      </c>
      <c r="CT449" s="3">
        <f t="shared" si="436"/>
        <v>237.23</v>
      </c>
      <c r="CU449" s="3">
        <f t="shared" si="437"/>
        <v>0</v>
      </c>
      <c r="CV449" s="3">
        <f t="shared" si="438"/>
        <v>0.32394119999999998</v>
      </c>
      <c r="CW449" s="3">
        <f t="shared" si="439"/>
        <v>0</v>
      </c>
      <c r="CX449" s="3">
        <f t="shared" si="440"/>
        <v>0</v>
      </c>
      <c r="CY449" s="3">
        <f>(ROUND((((S449+ROUND((ROUND(((((EU449*1.25)*1.2))*AV449*1),2)*BS449),2))*AT449)/100),2)+ROUND(((ROUND((ROUND(((AE449-(((EU449*1.25)*1.2)))*AV449*1),2)*BS449),2)*AT449)/100),2))</f>
        <v>1552.12</v>
      </c>
      <c r="CZ449" s="3">
        <f>(ROUND((((S449+ROUND((ROUND(((((EU449*1.25)*1.2))*AV449*1),2)*BS449),2))*AU449)/100),2)+ROUND(((ROUND((ROUND(((AE449-(((EU449*1.25)*1.2)))*AV449*1),2)*BS449),2)*AU449)/100),2))</f>
        <v>868.62</v>
      </c>
      <c r="DB449" s="3">
        <v>165</v>
      </c>
      <c r="DC449" s="3" t="s">
        <v>3</v>
      </c>
      <c r="DD449" s="3" t="s">
        <v>360</v>
      </c>
      <c r="DE449" s="3" t="s">
        <v>361</v>
      </c>
      <c r="DF449" s="3" t="s">
        <v>361</v>
      </c>
      <c r="DG449" s="3" t="s">
        <v>362</v>
      </c>
      <c r="DH449" s="3" t="s">
        <v>3</v>
      </c>
      <c r="DI449" s="3" t="s">
        <v>362</v>
      </c>
      <c r="DJ449" s="3" t="s">
        <v>361</v>
      </c>
      <c r="DK449" s="3" t="s">
        <v>3</v>
      </c>
      <c r="DL449" s="3" t="s">
        <v>3</v>
      </c>
      <c r="DM449" s="3" t="s">
        <v>3</v>
      </c>
      <c r="DN449" s="3">
        <v>0</v>
      </c>
      <c r="DO449" s="3">
        <v>0</v>
      </c>
      <c r="DP449" s="3">
        <v>1</v>
      </c>
      <c r="DQ449" s="3">
        <v>1</v>
      </c>
      <c r="DU449" s="3">
        <v>1013</v>
      </c>
      <c r="DV449" s="3" t="s">
        <v>664</v>
      </c>
      <c r="DW449" s="3" t="s">
        <v>664</v>
      </c>
      <c r="DX449" s="3">
        <v>1</v>
      </c>
      <c r="DZ449" s="3" t="s">
        <v>3</v>
      </c>
      <c r="EA449" s="3" t="s">
        <v>3</v>
      </c>
      <c r="EB449" s="3" t="s">
        <v>3</v>
      </c>
      <c r="EC449" s="3" t="s">
        <v>3</v>
      </c>
      <c r="EE449" s="3">
        <v>85635395</v>
      </c>
      <c r="EF449" s="3">
        <v>30</v>
      </c>
      <c r="EG449" s="3" t="s">
        <v>28</v>
      </c>
      <c r="EH449" s="3">
        <v>0</v>
      </c>
      <c r="EI449" s="3" t="s">
        <v>3</v>
      </c>
      <c r="EJ449" s="3">
        <v>1</v>
      </c>
      <c r="EK449" s="3">
        <v>23</v>
      </c>
      <c r="EL449" s="3" t="s">
        <v>29</v>
      </c>
      <c r="EM449" s="3" t="s">
        <v>30</v>
      </c>
      <c r="EO449" s="3" t="s">
        <v>363</v>
      </c>
      <c r="EQ449" s="3">
        <v>131072</v>
      </c>
      <c r="ER449" s="3">
        <v>3.79</v>
      </c>
      <c r="ES449" s="3">
        <v>0.93</v>
      </c>
      <c r="ET449" s="3">
        <v>0</v>
      </c>
      <c r="EU449" s="3">
        <v>0</v>
      </c>
      <c r="EV449" s="3">
        <v>2.86</v>
      </c>
      <c r="EW449" s="3">
        <v>0.22</v>
      </c>
      <c r="EX449" s="3">
        <v>0</v>
      </c>
      <c r="EY449" s="3">
        <v>0</v>
      </c>
      <c r="FQ449" s="3">
        <v>0</v>
      </c>
      <c r="FR449" s="3">
        <v>0</v>
      </c>
      <c r="FS449" s="3">
        <v>0</v>
      </c>
      <c r="FX449" s="3">
        <v>109</v>
      </c>
      <c r="FY449" s="3">
        <v>61</v>
      </c>
      <c r="GA449" s="3" t="s">
        <v>3</v>
      </c>
      <c r="GD449" s="3">
        <v>1</v>
      </c>
      <c r="GF449" s="3">
        <v>-1048770704</v>
      </c>
      <c r="GG449" s="3">
        <v>2</v>
      </c>
      <c r="GH449" s="3">
        <v>1</v>
      </c>
      <c r="GI449" s="3">
        <v>2</v>
      </c>
      <c r="GJ449" s="3">
        <v>0</v>
      </c>
      <c r="GK449" s="3">
        <v>0</v>
      </c>
      <c r="GL449" s="3">
        <f t="shared" si="441"/>
        <v>0</v>
      </c>
      <c r="GM449" s="3">
        <f t="shared" si="442"/>
        <v>3875.22</v>
      </c>
      <c r="GN449" s="3">
        <f t="shared" si="443"/>
        <v>3875.22</v>
      </c>
      <c r="GO449" s="3">
        <f t="shared" si="444"/>
        <v>0</v>
      </c>
      <c r="GP449" s="3">
        <f t="shared" si="445"/>
        <v>0</v>
      </c>
      <c r="GR449" s="3">
        <v>0</v>
      </c>
      <c r="GS449" s="3">
        <v>3</v>
      </c>
      <c r="GT449" s="3">
        <v>0</v>
      </c>
      <c r="GU449" s="3" t="s">
        <v>3</v>
      </c>
      <c r="GV449" s="3">
        <f t="shared" si="446"/>
        <v>0</v>
      </c>
      <c r="GW449" s="3">
        <v>1</v>
      </c>
      <c r="GX449" s="3">
        <f t="shared" si="447"/>
        <v>0</v>
      </c>
      <c r="HA449" s="3">
        <v>0</v>
      </c>
      <c r="HB449" s="3">
        <v>0</v>
      </c>
      <c r="HC449" s="3">
        <f t="shared" si="448"/>
        <v>0</v>
      </c>
      <c r="HE449" s="3" t="s">
        <v>3</v>
      </c>
      <c r="HF449" s="3" t="s">
        <v>3</v>
      </c>
      <c r="HM449" s="3" t="s">
        <v>3</v>
      </c>
      <c r="HN449" s="3" t="s">
        <v>3</v>
      </c>
      <c r="HO449" s="3" t="s">
        <v>3</v>
      </c>
      <c r="HP449" s="3" t="s">
        <v>3</v>
      </c>
      <c r="HQ449" s="3" t="s">
        <v>3</v>
      </c>
      <c r="HS449" s="3">
        <v>0</v>
      </c>
      <c r="IK449" s="3">
        <v>0</v>
      </c>
    </row>
    <row r="450" spans="1:255" x14ac:dyDescent="0.25">
      <c r="A450" s="2">
        <v>18</v>
      </c>
      <c r="B450" s="2">
        <v>1</v>
      </c>
      <c r="C450" s="2">
        <v>841</v>
      </c>
      <c r="D450" s="2"/>
      <c r="E450" s="2" t="s">
        <v>666</v>
      </c>
      <c r="F450" s="2" t="s">
        <v>667</v>
      </c>
      <c r="G450" s="2" t="s">
        <v>668</v>
      </c>
      <c r="H450" s="2" t="s">
        <v>35</v>
      </c>
      <c r="I450" s="2">
        <f>I448*J450</f>
        <v>6</v>
      </c>
      <c r="J450" s="2">
        <v>1</v>
      </c>
      <c r="K450" s="2">
        <v>1</v>
      </c>
      <c r="L450" s="2"/>
      <c r="M450" s="2"/>
      <c r="N450" s="2"/>
      <c r="O450" s="2">
        <f t="shared" si="424"/>
        <v>332.76</v>
      </c>
      <c r="P450" s="2">
        <f t="shared" si="425"/>
        <v>332.76</v>
      </c>
      <c r="Q450" s="2">
        <f>(ROUND((ROUND(((ET450)*AV450*I450),2)*BB450),2)+ROUND((ROUND(((AE450-(EU450))*AV450*I450),2)*BS450),2))</f>
        <v>0</v>
      </c>
      <c r="R450" s="2">
        <f>(ROUND((ROUND(((EU450)*AV450*I450),2)*BS450),2)+ROUND((ROUND(((AE450-(EU450))*AV450*I450),2)*BS450),2))</f>
        <v>0</v>
      </c>
      <c r="S450" s="2">
        <f t="shared" si="426"/>
        <v>0</v>
      </c>
      <c r="T450" s="2">
        <f t="shared" si="427"/>
        <v>0</v>
      </c>
      <c r="U450" s="2">
        <f t="shared" si="428"/>
        <v>0</v>
      </c>
      <c r="V450" s="2">
        <f t="shared" si="429"/>
        <v>0</v>
      </c>
      <c r="W450" s="2">
        <f t="shared" si="430"/>
        <v>0</v>
      </c>
      <c r="X450" s="2">
        <f>(ROUND((((S450+ROUND((ROUND(((EU450)*AV450*I450),2)*BS450),2))*AT450)/100),2)+ROUND(((ROUND((ROUND(((AE450-(EU450))*AV450*I450),2)*BS450),2)*AT450)/100),2))</f>
        <v>0</v>
      </c>
      <c r="Y450" s="2">
        <f>(ROUND((((S450+ROUND((ROUND(((EU450)*AV450*I450),2)*BS450),2))*AU450)/100),2)+ROUND(((ROUND((ROUND(((AE450-(EU450))*AV450*I450),2)*BS450),2)*AU450)/100),2))</f>
        <v>0</v>
      </c>
      <c r="Z450" s="2"/>
      <c r="AA450" s="2">
        <v>86551701</v>
      </c>
      <c r="AB450" s="2">
        <f t="shared" si="431"/>
        <v>55.46</v>
      </c>
      <c r="AC450" s="2">
        <f>ROUND((ES450),6)</f>
        <v>55.46</v>
      </c>
      <c r="AD450" s="2">
        <f>ROUND((((ET450)-(EU450))+AE450),6)</f>
        <v>0</v>
      </c>
      <c r="AE450" s="2">
        <f t="shared" ref="AE450:AF453" si="455">ROUND((EU450),6)</f>
        <v>0</v>
      </c>
      <c r="AF450" s="2">
        <f t="shared" si="455"/>
        <v>0</v>
      </c>
      <c r="AG450" s="2">
        <f t="shared" si="432"/>
        <v>0</v>
      </c>
      <c r="AH450" s="2">
        <f t="shared" ref="AH450:AI453" si="456">(EW450)</f>
        <v>0</v>
      </c>
      <c r="AI450" s="2">
        <f t="shared" si="456"/>
        <v>0</v>
      </c>
      <c r="AJ450" s="2">
        <f t="shared" si="433"/>
        <v>0</v>
      </c>
      <c r="AK450" s="2">
        <v>55.46</v>
      </c>
      <c r="AL450" s="2">
        <v>55.46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109</v>
      </c>
      <c r="AU450" s="2">
        <v>61</v>
      </c>
      <c r="AV450" s="2">
        <v>1</v>
      </c>
      <c r="AW450" s="2">
        <v>1</v>
      </c>
      <c r="AX450" s="2"/>
      <c r="AY450" s="2"/>
      <c r="AZ450" s="2">
        <v>1</v>
      </c>
      <c r="BA450" s="2">
        <v>1</v>
      </c>
      <c r="BB450" s="2">
        <v>1</v>
      </c>
      <c r="BC450" s="2">
        <v>1</v>
      </c>
      <c r="BD450" s="2" t="s">
        <v>3</v>
      </c>
      <c r="BE450" s="2" t="s">
        <v>3</v>
      </c>
      <c r="BF450" s="2" t="s">
        <v>3</v>
      </c>
      <c r="BG450" s="2" t="s">
        <v>3</v>
      </c>
      <c r="BH450" s="2">
        <v>3</v>
      </c>
      <c r="BI450" s="2">
        <v>1</v>
      </c>
      <c r="BJ450" s="2" t="s">
        <v>669</v>
      </c>
      <c r="BK450" s="2"/>
      <c r="BL450" s="2"/>
      <c r="BM450" s="2">
        <v>23</v>
      </c>
      <c r="BN450" s="2">
        <v>0</v>
      </c>
      <c r="BO450" s="2" t="s">
        <v>3</v>
      </c>
      <c r="BP450" s="2">
        <v>0</v>
      </c>
      <c r="BQ450" s="2">
        <v>30</v>
      </c>
      <c r="BR450" s="2">
        <v>0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 t="s">
        <v>3</v>
      </c>
      <c r="BZ450" s="2">
        <v>109</v>
      </c>
      <c r="CA450" s="2">
        <v>61</v>
      </c>
      <c r="CB450" s="2" t="s">
        <v>3</v>
      </c>
      <c r="CC450" s="2"/>
      <c r="CD450" s="2"/>
      <c r="CE450" s="2">
        <v>1566</v>
      </c>
      <c r="CF450" s="2">
        <v>0</v>
      </c>
      <c r="CG450" s="2">
        <v>0</v>
      </c>
      <c r="CH450" s="2"/>
      <c r="CI450" s="2"/>
      <c r="CJ450" s="2"/>
      <c r="CK450" s="2"/>
      <c r="CL450" s="2"/>
      <c r="CM450" s="2">
        <v>0</v>
      </c>
      <c r="CN450" s="2" t="s">
        <v>966</v>
      </c>
      <c r="CO450" s="2">
        <v>0</v>
      </c>
      <c r="CP450" s="2">
        <f t="shared" si="434"/>
        <v>332.76</v>
      </c>
      <c r="CQ450" s="2">
        <f t="shared" si="435"/>
        <v>55.46</v>
      </c>
      <c r="CR450" s="2">
        <f>(ROUND((ROUND(((ET450)*AV450*1),2)*BB450),2)+ROUND((ROUND(((AE450-(EU450))*AV450*1),2)*BS450),2))</f>
        <v>0</v>
      </c>
      <c r="CS450" s="2">
        <f>(ROUND((ROUND(((EU450)*AV450*1),2)*BS450),2)+ROUND((ROUND(((AE450-(EU450))*AV450*1),2)*BS450),2))</f>
        <v>0</v>
      </c>
      <c r="CT450" s="2">
        <f t="shared" si="436"/>
        <v>0</v>
      </c>
      <c r="CU450" s="2">
        <f t="shared" si="437"/>
        <v>0</v>
      </c>
      <c r="CV450" s="2">
        <f t="shared" si="438"/>
        <v>0</v>
      </c>
      <c r="CW450" s="2">
        <f t="shared" si="439"/>
        <v>0</v>
      </c>
      <c r="CX450" s="2">
        <f t="shared" si="440"/>
        <v>0</v>
      </c>
      <c r="CY450" s="2">
        <f>(ROUND((((S450+ROUND((ROUND(((EU450)*AV450*1),2)*BS450),2))*AT450)/100),2)+ROUND(((ROUND((ROUND(((AE450-(EU450))*AV450*1),2)*BS450),2)*AT450)/100),2))</f>
        <v>0</v>
      </c>
      <c r="CZ450" s="2">
        <f>(ROUND((((S450+ROUND((ROUND(((EU450)*AV450*1),2)*BS450),2))*AU450)/100),2)+ROUND(((ROUND((ROUND(((AE450-(EU450))*AV450*1),2)*BS450),2)*AU450)/100),2))</f>
        <v>0</v>
      </c>
      <c r="DA450" s="2"/>
      <c r="DB450" s="2"/>
      <c r="DC450" s="2" t="s">
        <v>3</v>
      </c>
      <c r="DD450" s="2" t="s">
        <v>3</v>
      </c>
      <c r="DE450" s="2" t="s">
        <v>3</v>
      </c>
      <c r="DF450" s="2" t="s">
        <v>3</v>
      </c>
      <c r="DG450" s="2" t="s">
        <v>3</v>
      </c>
      <c r="DH450" s="2" t="s">
        <v>3</v>
      </c>
      <c r="DI450" s="2" t="s">
        <v>3</v>
      </c>
      <c r="DJ450" s="2" t="s">
        <v>3</v>
      </c>
      <c r="DK450" s="2" t="s">
        <v>3</v>
      </c>
      <c r="DL450" s="2" t="s">
        <v>3</v>
      </c>
      <c r="DM450" s="2" t="s">
        <v>3</v>
      </c>
      <c r="DN450" s="2">
        <v>0</v>
      </c>
      <c r="DO450" s="2">
        <v>0</v>
      </c>
      <c r="DP450" s="2">
        <v>1</v>
      </c>
      <c r="DQ450" s="2">
        <v>1</v>
      </c>
      <c r="DR450" s="2"/>
      <c r="DS450" s="2"/>
      <c r="DT450" s="2"/>
      <c r="DU450" s="2">
        <v>1010</v>
      </c>
      <c r="DV450" s="2" t="s">
        <v>35</v>
      </c>
      <c r="DW450" s="2" t="s">
        <v>35</v>
      </c>
      <c r="DX450" s="2">
        <v>1</v>
      </c>
      <c r="DY450" s="2"/>
      <c r="DZ450" s="2" t="s">
        <v>3</v>
      </c>
      <c r="EA450" s="2" t="s">
        <v>3</v>
      </c>
      <c r="EB450" s="2" t="s">
        <v>3</v>
      </c>
      <c r="EC450" s="2" t="s">
        <v>3</v>
      </c>
      <c r="ED450" s="2"/>
      <c r="EE450" s="2">
        <v>85635395</v>
      </c>
      <c r="EF450" s="2">
        <v>30</v>
      </c>
      <c r="EG450" s="2" t="s">
        <v>28</v>
      </c>
      <c r="EH450" s="2">
        <v>0</v>
      </c>
      <c r="EI450" s="2" t="s">
        <v>3</v>
      </c>
      <c r="EJ450" s="2">
        <v>1</v>
      </c>
      <c r="EK450" s="2">
        <v>23</v>
      </c>
      <c r="EL450" s="2" t="s">
        <v>29</v>
      </c>
      <c r="EM450" s="2" t="s">
        <v>30</v>
      </c>
      <c r="EN450" s="2"/>
      <c r="EO450" s="2" t="s">
        <v>368</v>
      </c>
      <c r="EP450" s="2"/>
      <c r="EQ450" s="2">
        <v>0</v>
      </c>
      <c r="ER450" s="2">
        <v>55.46</v>
      </c>
      <c r="ES450" s="2">
        <v>55.46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>
        <v>0</v>
      </c>
      <c r="FR450" s="2">
        <v>0</v>
      </c>
      <c r="FS450" s="2">
        <v>0</v>
      </c>
      <c r="FT450" s="2"/>
      <c r="FU450" s="2"/>
      <c r="FV450" s="2"/>
      <c r="FW450" s="2"/>
      <c r="FX450" s="2">
        <v>109</v>
      </c>
      <c r="FY450" s="2">
        <v>61</v>
      </c>
      <c r="FZ450" s="2"/>
      <c r="GA450" s="2" t="s">
        <v>3</v>
      </c>
      <c r="GB450" s="2"/>
      <c r="GC450" s="2"/>
      <c r="GD450" s="2">
        <v>1</v>
      </c>
      <c r="GE450" s="2"/>
      <c r="GF450" s="2">
        <v>702296437</v>
      </c>
      <c r="GG450" s="2">
        <v>2</v>
      </c>
      <c r="GH450" s="2">
        <v>1</v>
      </c>
      <c r="GI450" s="2">
        <v>-2</v>
      </c>
      <c r="GJ450" s="2">
        <v>0</v>
      </c>
      <c r="GK450" s="2">
        <v>0</v>
      </c>
      <c r="GL450" s="2">
        <f t="shared" si="441"/>
        <v>0</v>
      </c>
      <c r="GM450" s="2">
        <f t="shared" si="442"/>
        <v>332.76</v>
      </c>
      <c r="GN450" s="2">
        <f t="shared" si="443"/>
        <v>332.76</v>
      </c>
      <c r="GO450" s="2">
        <f t="shared" si="444"/>
        <v>0</v>
      </c>
      <c r="GP450" s="2">
        <f t="shared" si="445"/>
        <v>0</v>
      </c>
      <c r="GQ450" s="2"/>
      <c r="GR450" s="2">
        <v>0</v>
      </c>
      <c r="GS450" s="2">
        <v>3</v>
      </c>
      <c r="GT450" s="2">
        <v>0</v>
      </c>
      <c r="GU450" s="2" t="s">
        <v>3</v>
      </c>
      <c r="GV450" s="2">
        <f t="shared" si="446"/>
        <v>0</v>
      </c>
      <c r="GW450" s="2">
        <v>1</v>
      </c>
      <c r="GX450" s="2">
        <f t="shared" si="447"/>
        <v>0</v>
      </c>
      <c r="GY450" s="2"/>
      <c r="GZ450" s="2"/>
      <c r="HA450" s="2">
        <v>0</v>
      </c>
      <c r="HB450" s="2">
        <v>0</v>
      </c>
      <c r="HC450" s="2">
        <f t="shared" si="448"/>
        <v>0</v>
      </c>
      <c r="HD450" s="2"/>
      <c r="HE450" s="2" t="s">
        <v>3</v>
      </c>
      <c r="HF450" s="2" t="s">
        <v>3</v>
      </c>
      <c r="HG450" s="2"/>
      <c r="HH450" s="2"/>
      <c r="HI450" s="2"/>
      <c r="HJ450" s="2"/>
      <c r="HK450" s="2"/>
      <c r="HL450" s="2"/>
      <c r="HM450" s="2" t="s">
        <v>360</v>
      </c>
      <c r="HN450" s="2" t="s">
        <v>3</v>
      </c>
      <c r="HO450" s="2" t="s">
        <v>3</v>
      </c>
      <c r="HP450" s="2" t="s">
        <v>3</v>
      </c>
      <c r="HQ450" s="2" t="s">
        <v>3</v>
      </c>
      <c r="HR450" s="2"/>
      <c r="HS450" s="2">
        <v>0</v>
      </c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>
        <v>0</v>
      </c>
      <c r="IL450" s="2"/>
      <c r="IM450" s="2"/>
      <c r="IN450" s="2"/>
      <c r="IO450" s="2"/>
      <c r="IP450" s="2"/>
      <c r="IQ450" s="2"/>
      <c r="IR450" s="2"/>
      <c r="IS450" s="2"/>
      <c r="IT450" s="2"/>
      <c r="IU450" s="2"/>
    </row>
    <row r="451" spans="1:255" x14ac:dyDescent="0.25">
      <c r="A451" s="3">
        <v>18</v>
      </c>
      <c r="B451" s="3">
        <v>1</v>
      </c>
      <c r="C451" s="3">
        <v>847</v>
      </c>
      <c r="E451" s="3" t="s">
        <v>666</v>
      </c>
      <c r="F451" s="3" t="s">
        <v>667</v>
      </c>
      <c r="G451" s="3" t="s">
        <v>668</v>
      </c>
      <c r="H451" s="3" t="s">
        <v>35</v>
      </c>
      <c r="I451" s="3">
        <f>I449*J451</f>
        <v>6</v>
      </c>
      <c r="J451" s="3">
        <v>1</v>
      </c>
      <c r="K451" s="3">
        <v>1</v>
      </c>
      <c r="O451" s="3">
        <f t="shared" si="424"/>
        <v>1460.82</v>
      </c>
      <c r="P451" s="3">
        <f t="shared" si="425"/>
        <v>1460.82</v>
      </c>
      <c r="Q451" s="3">
        <f>(ROUND((ROUND(((ET451)*AV451*I451),2)*BB451),2)+ROUND((ROUND(((AE451-(EU451))*AV451*I451),2)*BS451),2))</f>
        <v>0</v>
      </c>
      <c r="R451" s="3">
        <f>(ROUND((ROUND(((EU451)*AV451*I451),2)*BS451),2)+ROUND((ROUND(((AE451-(EU451))*AV451*I451),2)*BS451),2))</f>
        <v>0</v>
      </c>
      <c r="S451" s="3">
        <f t="shared" si="426"/>
        <v>0</v>
      </c>
      <c r="T451" s="3">
        <f t="shared" si="427"/>
        <v>0</v>
      </c>
      <c r="U451" s="3">
        <f t="shared" si="428"/>
        <v>0</v>
      </c>
      <c r="V451" s="3">
        <f t="shared" si="429"/>
        <v>0</v>
      </c>
      <c r="W451" s="3">
        <f t="shared" si="430"/>
        <v>0</v>
      </c>
      <c r="X451" s="3">
        <f>(ROUND((((S451+ROUND((ROUND(((EU451)*AV451*I451),2)*BS451),2))*AT451)/100),2)+ROUND(((ROUND((ROUND(((AE451-(EU451))*AV451*I451),2)*BS451),2)*AT451)/100),2))</f>
        <v>0</v>
      </c>
      <c r="Y451" s="3">
        <f>(ROUND((((S451+ROUND((ROUND(((EU451)*AV451*I451),2)*BS451),2))*AU451)/100),2)+ROUND(((ROUND((ROUND(((AE451-(EU451))*AV451*I451),2)*BS451),2)*AU451)/100),2))</f>
        <v>0</v>
      </c>
      <c r="AA451" s="3">
        <v>86551703</v>
      </c>
      <c r="AB451" s="3">
        <f t="shared" si="431"/>
        <v>55.46</v>
      </c>
      <c r="AC451" s="3">
        <f>ROUND((ES451),6)</f>
        <v>55.46</v>
      </c>
      <c r="AD451" s="3">
        <f>ROUND((((ET451)-(EU451))+AE451),6)</f>
        <v>0</v>
      </c>
      <c r="AE451" s="3">
        <f t="shared" si="455"/>
        <v>0</v>
      </c>
      <c r="AF451" s="3">
        <f t="shared" si="455"/>
        <v>0</v>
      </c>
      <c r="AG451" s="3">
        <f t="shared" si="432"/>
        <v>0</v>
      </c>
      <c r="AH451" s="3">
        <f t="shared" si="456"/>
        <v>0</v>
      </c>
      <c r="AI451" s="3">
        <f t="shared" si="456"/>
        <v>0</v>
      </c>
      <c r="AJ451" s="3">
        <f t="shared" si="433"/>
        <v>0</v>
      </c>
      <c r="AK451" s="3">
        <v>55.46</v>
      </c>
      <c r="AL451" s="3">
        <v>55.46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109</v>
      </c>
      <c r="AU451" s="3">
        <v>61</v>
      </c>
      <c r="AV451" s="3">
        <v>1</v>
      </c>
      <c r="AW451" s="3">
        <v>1</v>
      </c>
      <c r="AZ451" s="3">
        <v>1</v>
      </c>
      <c r="BA451" s="3">
        <v>1</v>
      </c>
      <c r="BB451" s="3">
        <v>1</v>
      </c>
      <c r="BC451" s="3">
        <v>4.3899999999999997</v>
      </c>
      <c r="BD451" s="3" t="s">
        <v>3</v>
      </c>
      <c r="BE451" s="3" t="s">
        <v>3</v>
      </c>
      <c r="BF451" s="3" t="s">
        <v>3</v>
      </c>
      <c r="BG451" s="3" t="s">
        <v>3</v>
      </c>
      <c r="BH451" s="3">
        <v>3</v>
      </c>
      <c r="BI451" s="3">
        <v>1</v>
      </c>
      <c r="BJ451" s="3" t="s">
        <v>669</v>
      </c>
      <c r="BM451" s="3">
        <v>23</v>
      </c>
      <c r="BN451" s="3">
        <v>0</v>
      </c>
      <c r="BO451" s="3" t="s">
        <v>667</v>
      </c>
      <c r="BP451" s="3">
        <v>1</v>
      </c>
      <c r="BQ451" s="3">
        <v>30</v>
      </c>
      <c r="BR451" s="3">
        <v>0</v>
      </c>
      <c r="BS451" s="3">
        <v>1</v>
      </c>
      <c r="BT451" s="3">
        <v>1</v>
      </c>
      <c r="BU451" s="3">
        <v>1</v>
      </c>
      <c r="BV451" s="3">
        <v>1</v>
      </c>
      <c r="BW451" s="3">
        <v>1</v>
      </c>
      <c r="BX451" s="3">
        <v>1</v>
      </c>
      <c r="BY451" s="3" t="s">
        <v>3</v>
      </c>
      <c r="BZ451" s="3">
        <v>109</v>
      </c>
      <c r="CA451" s="3">
        <v>61</v>
      </c>
      <c r="CB451" s="3" t="s">
        <v>3</v>
      </c>
      <c r="CE451" s="3">
        <v>1566</v>
      </c>
      <c r="CF451" s="3">
        <v>0</v>
      </c>
      <c r="CG451" s="3">
        <v>0</v>
      </c>
      <c r="CM451" s="3">
        <v>0</v>
      </c>
      <c r="CN451" s="3" t="s">
        <v>966</v>
      </c>
      <c r="CO451" s="3">
        <v>0</v>
      </c>
      <c r="CP451" s="3">
        <f t="shared" si="434"/>
        <v>1460.82</v>
      </c>
      <c r="CQ451" s="3">
        <f t="shared" si="435"/>
        <v>243.47</v>
      </c>
      <c r="CR451" s="3">
        <f>(ROUND((ROUND(((ET451)*AV451*1),2)*BB451),2)+ROUND((ROUND(((AE451-(EU451))*AV451*1),2)*BS451),2))</f>
        <v>0</v>
      </c>
      <c r="CS451" s="3">
        <f>(ROUND((ROUND(((EU451)*AV451*1),2)*BS451),2)+ROUND((ROUND(((AE451-(EU451))*AV451*1),2)*BS451),2))</f>
        <v>0</v>
      </c>
      <c r="CT451" s="3">
        <f t="shared" si="436"/>
        <v>0</v>
      </c>
      <c r="CU451" s="3">
        <f t="shared" si="437"/>
        <v>0</v>
      </c>
      <c r="CV451" s="3">
        <f t="shared" si="438"/>
        <v>0</v>
      </c>
      <c r="CW451" s="3">
        <f t="shared" si="439"/>
        <v>0</v>
      </c>
      <c r="CX451" s="3">
        <f t="shared" si="440"/>
        <v>0</v>
      </c>
      <c r="CY451" s="3">
        <f>(ROUND((((S451+ROUND((ROUND(((EU451)*AV451*1),2)*BS451),2))*AT451)/100),2)+ROUND(((ROUND((ROUND(((AE451-(EU451))*AV451*1),2)*BS451),2)*AT451)/100),2))</f>
        <v>0</v>
      </c>
      <c r="CZ451" s="3">
        <f>(ROUND((((S451+ROUND((ROUND(((EU451)*AV451*1),2)*BS451),2))*AU451)/100),2)+ROUND(((ROUND((ROUND(((AE451-(EU451))*AV451*1),2)*BS451),2)*AU451)/100),2))</f>
        <v>0</v>
      </c>
      <c r="DC451" s="3" t="s">
        <v>3</v>
      </c>
      <c r="DD451" s="3" t="s">
        <v>3</v>
      </c>
      <c r="DE451" s="3" t="s">
        <v>3</v>
      </c>
      <c r="DF451" s="3" t="s">
        <v>3</v>
      </c>
      <c r="DG451" s="3" t="s">
        <v>3</v>
      </c>
      <c r="DH451" s="3" t="s">
        <v>3</v>
      </c>
      <c r="DI451" s="3" t="s">
        <v>3</v>
      </c>
      <c r="DJ451" s="3" t="s">
        <v>3</v>
      </c>
      <c r="DK451" s="3" t="s">
        <v>3</v>
      </c>
      <c r="DL451" s="3" t="s">
        <v>3</v>
      </c>
      <c r="DM451" s="3" t="s">
        <v>3</v>
      </c>
      <c r="DN451" s="3">
        <v>0</v>
      </c>
      <c r="DO451" s="3">
        <v>0</v>
      </c>
      <c r="DP451" s="3">
        <v>1</v>
      </c>
      <c r="DQ451" s="3">
        <v>1</v>
      </c>
      <c r="DU451" s="3">
        <v>1010</v>
      </c>
      <c r="DV451" s="3" t="s">
        <v>35</v>
      </c>
      <c r="DW451" s="3" t="s">
        <v>35</v>
      </c>
      <c r="DX451" s="3">
        <v>1</v>
      </c>
      <c r="DZ451" s="3" t="s">
        <v>3</v>
      </c>
      <c r="EA451" s="3" t="s">
        <v>3</v>
      </c>
      <c r="EB451" s="3" t="s">
        <v>3</v>
      </c>
      <c r="EC451" s="3" t="s">
        <v>3</v>
      </c>
      <c r="EE451" s="3">
        <v>85635395</v>
      </c>
      <c r="EF451" s="3">
        <v>30</v>
      </c>
      <c r="EG451" s="3" t="s">
        <v>28</v>
      </c>
      <c r="EH451" s="3">
        <v>0</v>
      </c>
      <c r="EI451" s="3" t="s">
        <v>3</v>
      </c>
      <c r="EJ451" s="3">
        <v>1</v>
      </c>
      <c r="EK451" s="3">
        <v>23</v>
      </c>
      <c r="EL451" s="3" t="s">
        <v>29</v>
      </c>
      <c r="EM451" s="3" t="s">
        <v>30</v>
      </c>
      <c r="EO451" s="3" t="s">
        <v>368</v>
      </c>
      <c r="EQ451" s="3">
        <v>0</v>
      </c>
      <c r="ER451" s="3">
        <v>55.46</v>
      </c>
      <c r="ES451" s="3">
        <v>55.46</v>
      </c>
      <c r="ET451" s="3">
        <v>0</v>
      </c>
      <c r="EU451" s="3">
        <v>0</v>
      </c>
      <c r="EV451" s="3">
        <v>0</v>
      </c>
      <c r="EW451" s="3">
        <v>0</v>
      </c>
      <c r="EX451" s="3">
        <v>0</v>
      </c>
      <c r="FQ451" s="3">
        <v>0</v>
      </c>
      <c r="FR451" s="3">
        <v>0</v>
      </c>
      <c r="FS451" s="3">
        <v>0</v>
      </c>
      <c r="FX451" s="3">
        <v>109</v>
      </c>
      <c r="FY451" s="3">
        <v>61</v>
      </c>
      <c r="GA451" s="3" t="s">
        <v>3</v>
      </c>
      <c r="GD451" s="3">
        <v>1</v>
      </c>
      <c r="GF451" s="3">
        <v>702296437</v>
      </c>
      <c r="GG451" s="3">
        <v>2</v>
      </c>
      <c r="GH451" s="3">
        <v>1</v>
      </c>
      <c r="GI451" s="3">
        <v>2</v>
      </c>
      <c r="GJ451" s="3">
        <v>0</v>
      </c>
      <c r="GK451" s="3">
        <v>0</v>
      </c>
      <c r="GL451" s="3">
        <f t="shared" si="441"/>
        <v>0</v>
      </c>
      <c r="GM451" s="3">
        <f t="shared" si="442"/>
        <v>1460.82</v>
      </c>
      <c r="GN451" s="3">
        <f t="shared" si="443"/>
        <v>1460.82</v>
      </c>
      <c r="GO451" s="3">
        <f t="shared" si="444"/>
        <v>0</v>
      </c>
      <c r="GP451" s="3">
        <f t="shared" si="445"/>
        <v>0</v>
      </c>
      <c r="GR451" s="3">
        <v>0</v>
      </c>
      <c r="GS451" s="3">
        <v>3</v>
      </c>
      <c r="GT451" s="3">
        <v>0</v>
      </c>
      <c r="GU451" s="3" t="s">
        <v>3</v>
      </c>
      <c r="GV451" s="3">
        <f t="shared" si="446"/>
        <v>0</v>
      </c>
      <c r="GW451" s="3">
        <v>1</v>
      </c>
      <c r="GX451" s="3">
        <f t="shared" si="447"/>
        <v>0</v>
      </c>
      <c r="HA451" s="3">
        <v>0</v>
      </c>
      <c r="HB451" s="3">
        <v>0</v>
      </c>
      <c r="HC451" s="3">
        <f t="shared" si="448"/>
        <v>0</v>
      </c>
      <c r="HE451" s="3" t="s">
        <v>3</v>
      </c>
      <c r="HF451" s="3" t="s">
        <v>3</v>
      </c>
      <c r="HM451" s="3" t="s">
        <v>360</v>
      </c>
      <c r="HN451" s="3" t="s">
        <v>3</v>
      </c>
      <c r="HO451" s="3" t="s">
        <v>3</v>
      </c>
      <c r="HP451" s="3" t="s">
        <v>3</v>
      </c>
      <c r="HQ451" s="3" t="s">
        <v>3</v>
      </c>
      <c r="HS451" s="3">
        <v>0</v>
      </c>
      <c r="IK451" s="3">
        <v>0</v>
      </c>
    </row>
    <row r="452" spans="1:255" x14ac:dyDescent="0.25">
      <c r="A452" s="2">
        <v>18</v>
      </c>
      <c r="B452" s="2">
        <v>1</v>
      </c>
      <c r="C452" s="2">
        <v>842</v>
      </c>
      <c r="D452" s="2"/>
      <c r="E452" s="2" t="s">
        <v>670</v>
      </c>
      <c r="F452" s="2" t="s">
        <v>671</v>
      </c>
      <c r="G452" s="2" t="s">
        <v>978</v>
      </c>
      <c r="H452" s="2" t="s">
        <v>35</v>
      </c>
      <c r="I452" s="2">
        <f>I448*J452</f>
        <v>6</v>
      </c>
      <c r="J452" s="2">
        <v>1</v>
      </c>
      <c r="K452" s="2">
        <v>1</v>
      </c>
      <c r="L452" s="2"/>
      <c r="M452" s="2"/>
      <c r="N452" s="2"/>
      <c r="O452" s="2">
        <f t="shared" si="424"/>
        <v>967.26</v>
      </c>
      <c r="P452" s="2">
        <f t="shared" si="425"/>
        <v>967.26</v>
      </c>
      <c r="Q452" s="2">
        <f>(ROUND((ROUND(((ET452)*AV452*I452),2)*BB452),2)+ROUND((ROUND(((AE452-(EU452))*AV452*I452),2)*BS452),2))</f>
        <v>0</v>
      </c>
      <c r="R452" s="2">
        <f>(ROUND((ROUND(((EU452)*AV452*I452),2)*BS452),2)+ROUND((ROUND(((AE452-(EU452))*AV452*I452),2)*BS452),2))</f>
        <v>0</v>
      </c>
      <c r="S452" s="2">
        <f t="shared" si="426"/>
        <v>0</v>
      </c>
      <c r="T452" s="2">
        <f t="shared" si="427"/>
        <v>0</v>
      </c>
      <c r="U452" s="2">
        <f t="shared" si="428"/>
        <v>0</v>
      </c>
      <c r="V452" s="2">
        <f t="shared" si="429"/>
        <v>0</v>
      </c>
      <c r="W452" s="2">
        <f t="shared" si="430"/>
        <v>0</v>
      </c>
      <c r="X452" s="2">
        <f>(ROUND((((S452+ROUND((ROUND(((EU452)*AV452*I452),2)*BS452),2))*AT452)/100),2)+ROUND(((ROUND((ROUND(((AE452-(EU452))*AV452*I452),2)*BS452),2)*AT452)/100),2))</f>
        <v>0</v>
      </c>
      <c r="Y452" s="2">
        <f>(ROUND((((S452+ROUND((ROUND(((EU452)*AV452*I452),2)*BS452),2))*AU452)/100),2)+ROUND(((ROUND((ROUND(((AE452-(EU452))*AV452*I452),2)*BS452),2)*AU452)/100),2))</f>
        <v>0</v>
      </c>
      <c r="Z452" s="2"/>
      <c r="AA452" s="2">
        <v>86551701</v>
      </c>
      <c r="AB452" s="2">
        <f t="shared" si="431"/>
        <v>161.21</v>
      </c>
      <c r="AC452" s="2">
        <f>ROUND((ES452),6)</f>
        <v>161.21</v>
      </c>
      <c r="AD452" s="2">
        <f>ROUND((((ET452)-(EU452))+AE452),6)</f>
        <v>0</v>
      </c>
      <c r="AE452" s="2">
        <f t="shared" si="455"/>
        <v>0</v>
      </c>
      <c r="AF452" s="2">
        <f t="shared" si="455"/>
        <v>0</v>
      </c>
      <c r="AG452" s="2">
        <f t="shared" si="432"/>
        <v>0</v>
      </c>
      <c r="AH452" s="2">
        <f t="shared" si="456"/>
        <v>0</v>
      </c>
      <c r="AI452" s="2">
        <f t="shared" si="456"/>
        <v>0</v>
      </c>
      <c r="AJ452" s="2">
        <f t="shared" si="433"/>
        <v>0</v>
      </c>
      <c r="AK452" s="2">
        <v>161.21</v>
      </c>
      <c r="AL452" s="2">
        <v>161.21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109</v>
      </c>
      <c r="AU452" s="2">
        <v>61</v>
      </c>
      <c r="AV452" s="2">
        <v>1</v>
      </c>
      <c r="AW452" s="2">
        <v>1</v>
      </c>
      <c r="AX452" s="2"/>
      <c r="AY452" s="2"/>
      <c r="AZ452" s="2">
        <v>1</v>
      </c>
      <c r="BA452" s="2">
        <v>1</v>
      </c>
      <c r="BB452" s="2">
        <v>1</v>
      </c>
      <c r="BC452" s="2">
        <v>1</v>
      </c>
      <c r="BD452" s="2" t="s">
        <v>3</v>
      </c>
      <c r="BE452" s="2" t="s">
        <v>3</v>
      </c>
      <c r="BF452" s="2" t="s">
        <v>3</v>
      </c>
      <c r="BG452" s="2" t="s">
        <v>3</v>
      </c>
      <c r="BH452" s="2">
        <v>3</v>
      </c>
      <c r="BI452" s="2">
        <v>1</v>
      </c>
      <c r="BJ452" s="2" t="s">
        <v>672</v>
      </c>
      <c r="BK452" s="2"/>
      <c r="BL452" s="2"/>
      <c r="BM452" s="2">
        <v>23</v>
      </c>
      <c r="BN452" s="2">
        <v>0</v>
      </c>
      <c r="BO452" s="2" t="s">
        <v>3</v>
      </c>
      <c r="BP452" s="2">
        <v>0</v>
      </c>
      <c r="BQ452" s="2">
        <v>30</v>
      </c>
      <c r="BR452" s="2">
        <v>0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 t="s">
        <v>3</v>
      </c>
      <c r="BZ452" s="2">
        <v>109</v>
      </c>
      <c r="CA452" s="2">
        <v>61</v>
      </c>
      <c r="CB452" s="2" t="s">
        <v>3</v>
      </c>
      <c r="CC452" s="2"/>
      <c r="CD452" s="2"/>
      <c r="CE452" s="2">
        <v>1566</v>
      </c>
      <c r="CF452" s="2">
        <v>0</v>
      </c>
      <c r="CG452" s="2">
        <v>0</v>
      </c>
      <c r="CH452" s="2"/>
      <c r="CI452" s="2"/>
      <c r="CJ452" s="2"/>
      <c r="CK452" s="2"/>
      <c r="CL452" s="2"/>
      <c r="CM452" s="2">
        <v>0</v>
      </c>
      <c r="CN452" s="2" t="s">
        <v>966</v>
      </c>
      <c r="CO452" s="2">
        <v>0</v>
      </c>
      <c r="CP452" s="2">
        <f t="shared" si="434"/>
        <v>967.26</v>
      </c>
      <c r="CQ452" s="2">
        <f t="shared" si="435"/>
        <v>161.21</v>
      </c>
      <c r="CR452" s="2">
        <f>(ROUND((ROUND(((ET452)*AV452*1),2)*BB452),2)+ROUND((ROUND(((AE452-(EU452))*AV452*1),2)*BS452),2))</f>
        <v>0</v>
      </c>
      <c r="CS452" s="2">
        <f>(ROUND((ROUND(((EU452)*AV452*1),2)*BS452),2)+ROUND((ROUND(((AE452-(EU452))*AV452*1),2)*BS452),2))</f>
        <v>0</v>
      </c>
      <c r="CT452" s="2">
        <f t="shared" si="436"/>
        <v>0</v>
      </c>
      <c r="CU452" s="2">
        <f t="shared" si="437"/>
        <v>0</v>
      </c>
      <c r="CV452" s="2">
        <f t="shared" si="438"/>
        <v>0</v>
      </c>
      <c r="CW452" s="2">
        <f t="shared" si="439"/>
        <v>0</v>
      </c>
      <c r="CX452" s="2">
        <f t="shared" si="440"/>
        <v>0</v>
      </c>
      <c r="CY452" s="2">
        <f>(ROUND((((S452+ROUND((ROUND(((EU452)*AV452*1),2)*BS452),2))*AT452)/100),2)+ROUND(((ROUND((ROUND(((AE452-(EU452))*AV452*1),2)*BS452),2)*AT452)/100),2))</f>
        <v>0</v>
      </c>
      <c r="CZ452" s="2">
        <f>(ROUND((((S452+ROUND((ROUND(((EU452)*AV452*1),2)*BS452),2))*AU452)/100),2)+ROUND(((ROUND((ROUND(((AE452-(EU452))*AV452*1),2)*BS452),2)*AU452)/100),2))</f>
        <v>0</v>
      </c>
      <c r="DA452" s="2"/>
      <c r="DB452" s="2"/>
      <c r="DC452" s="2" t="s">
        <v>3</v>
      </c>
      <c r="DD452" s="2" t="s">
        <v>3</v>
      </c>
      <c r="DE452" s="2" t="s">
        <v>3</v>
      </c>
      <c r="DF452" s="2" t="s">
        <v>3</v>
      </c>
      <c r="DG452" s="2" t="s">
        <v>3</v>
      </c>
      <c r="DH452" s="2" t="s">
        <v>3</v>
      </c>
      <c r="DI452" s="2" t="s">
        <v>3</v>
      </c>
      <c r="DJ452" s="2" t="s">
        <v>3</v>
      </c>
      <c r="DK452" s="2" t="s">
        <v>3</v>
      </c>
      <c r="DL452" s="2" t="s">
        <v>3</v>
      </c>
      <c r="DM452" s="2" t="s">
        <v>3</v>
      </c>
      <c r="DN452" s="2">
        <v>0</v>
      </c>
      <c r="DO452" s="2">
        <v>0</v>
      </c>
      <c r="DP452" s="2">
        <v>1</v>
      </c>
      <c r="DQ452" s="2">
        <v>1</v>
      </c>
      <c r="DR452" s="2"/>
      <c r="DS452" s="2"/>
      <c r="DT452" s="2"/>
      <c r="DU452" s="2">
        <v>1010</v>
      </c>
      <c r="DV452" s="2" t="s">
        <v>35</v>
      </c>
      <c r="DW452" s="2" t="s">
        <v>35</v>
      </c>
      <c r="DX452" s="2">
        <v>1</v>
      </c>
      <c r="DY452" s="2"/>
      <c r="DZ452" s="2" t="s">
        <v>3</v>
      </c>
      <c r="EA452" s="2" t="s">
        <v>3</v>
      </c>
      <c r="EB452" s="2" t="s">
        <v>3</v>
      </c>
      <c r="EC452" s="2" t="s">
        <v>3</v>
      </c>
      <c r="ED452" s="2"/>
      <c r="EE452" s="2">
        <v>85635395</v>
      </c>
      <c r="EF452" s="2">
        <v>30</v>
      </c>
      <c r="EG452" s="2" t="s">
        <v>28</v>
      </c>
      <c r="EH452" s="2">
        <v>0</v>
      </c>
      <c r="EI452" s="2" t="s">
        <v>3</v>
      </c>
      <c r="EJ452" s="2">
        <v>1</v>
      </c>
      <c r="EK452" s="2">
        <v>23</v>
      </c>
      <c r="EL452" s="2" t="s">
        <v>29</v>
      </c>
      <c r="EM452" s="2" t="s">
        <v>30</v>
      </c>
      <c r="EN452" s="2"/>
      <c r="EO452" s="2" t="s">
        <v>368</v>
      </c>
      <c r="EP452" s="2"/>
      <c r="EQ452" s="2">
        <v>0</v>
      </c>
      <c r="ER452" s="2">
        <v>161.21</v>
      </c>
      <c r="ES452" s="2">
        <v>161.21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0</v>
      </c>
      <c r="FR452" s="2">
        <v>0</v>
      </c>
      <c r="FS452" s="2">
        <v>0</v>
      </c>
      <c r="FT452" s="2"/>
      <c r="FU452" s="2"/>
      <c r="FV452" s="2"/>
      <c r="FW452" s="2"/>
      <c r="FX452" s="2">
        <v>109</v>
      </c>
      <c r="FY452" s="2">
        <v>61</v>
      </c>
      <c r="FZ452" s="2"/>
      <c r="GA452" s="2" t="s">
        <v>3</v>
      </c>
      <c r="GB452" s="2"/>
      <c r="GC452" s="2"/>
      <c r="GD452" s="2">
        <v>1</v>
      </c>
      <c r="GE452" s="2"/>
      <c r="GF452" s="2">
        <v>662460552</v>
      </c>
      <c r="GG452" s="2">
        <v>2</v>
      </c>
      <c r="GH452" s="2">
        <v>1</v>
      </c>
      <c r="GI452" s="2">
        <v>-2</v>
      </c>
      <c r="GJ452" s="2">
        <v>0</v>
      </c>
      <c r="GK452" s="2">
        <v>0</v>
      </c>
      <c r="GL452" s="2">
        <f t="shared" si="441"/>
        <v>0</v>
      </c>
      <c r="GM452" s="2">
        <f t="shared" si="442"/>
        <v>967.26</v>
      </c>
      <c r="GN452" s="2">
        <f t="shared" si="443"/>
        <v>967.26</v>
      </c>
      <c r="GO452" s="2">
        <f t="shared" si="444"/>
        <v>0</v>
      </c>
      <c r="GP452" s="2">
        <f t="shared" si="445"/>
        <v>0</v>
      </c>
      <c r="GQ452" s="2"/>
      <c r="GR452" s="2">
        <v>0</v>
      </c>
      <c r="GS452" s="2">
        <v>3</v>
      </c>
      <c r="GT452" s="2">
        <v>0</v>
      </c>
      <c r="GU452" s="2" t="s">
        <v>3</v>
      </c>
      <c r="GV452" s="2">
        <f t="shared" si="446"/>
        <v>0</v>
      </c>
      <c r="GW452" s="2">
        <v>1</v>
      </c>
      <c r="GX452" s="2">
        <f t="shared" si="447"/>
        <v>0</v>
      </c>
      <c r="GY452" s="2"/>
      <c r="GZ452" s="2"/>
      <c r="HA452" s="2">
        <v>0</v>
      </c>
      <c r="HB452" s="2">
        <v>0</v>
      </c>
      <c r="HC452" s="2">
        <f t="shared" si="448"/>
        <v>0</v>
      </c>
      <c r="HD452" s="2"/>
      <c r="HE452" s="2" t="s">
        <v>3</v>
      </c>
      <c r="HF452" s="2" t="s">
        <v>3</v>
      </c>
      <c r="HG452" s="2"/>
      <c r="HH452" s="2"/>
      <c r="HI452" s="2"/>
      <c r="HJ452" s="2"/>
      <c r="HK452" s="2"/>
      <c r="HL452" s="2"/>
      <c r="HM452" s="2" t="s">
        <v>360</v>
      </c>
      <c r="HN452" s="2" t="s">
        <v>3</v>
      </c>
      <c r="HO452" s="2" t="s">
        <v>3</v>
      </c>
      <c r="HP452" s="2" t="s">
        <v>3</v>
      </c>
      <c r="HQ452" s="2" t="s">
        <v>3</v>
      </c>
      <c r="HR452" s="2"/>
      <c r="HS452" s="2">
        <v>0</v>
      </c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>
        <v>0</v>
      </c>
      <c r="IL452" s="2"/>
      <c r="IM452" s="2"/>
      <c r="IN452" s="2"/>
      <c r="IO452" s="2"/>
      <c r="IP452" s="2"/>
      <c r="IQ452" s="2"/>
      <c r="IR452" s="2"/>
      <c r="IS452" s="2"/>
      <c r="IT452" s="2"/>
      <c r="IU452" s="2"/>
    </row>
    <row r="453" spans="1:255" x14ac:dyDescent="0.25">
      <c r="A453" s="3">
        <v>18</v>
      </c>
      <c r="B453" s="3">
        <v>1</v>
      </c>
      <c r="C453" s="3">
        <v>848</v>
      </c>
      <c r="E453" s="3" t="s">
        <v>670</v>
      </c>
      <c r="F453" s="3" t="s">
        <v>671</v>
      </c>
      <c r="G453" s="3" t="s">
        <v>978</v>
      </c>
      <c r="H453" s="3" t="s">
        <v>35</v>
      </c>
      <c r="I453" s="3">
        <f>I449*J453</f>
        <v>6</v>
      </c>
      <c r="J453" s="3">
        <v>1</v>
      </c>
      <c r="K453" s="3">
        <v>1</v>
      </c>
      <c r="O453" s="3">
        <f t="shared" si="424"/>
        <v>3578.86</v>
      </c>
      <c r="P453" s="3">
        <f t="shared" si="425"/>
        <v>3578.86</v>
      </c>
      <c r="Q453" s="3">
        <f>(ROUND((ROUND(((ET453)*AV453*I453),2)*BB453),2)+ROUND((ROUND(((AE453-(EU453))*AV453*I453),2)*BS453),2))</f>
        <v>0</v>
      </c>
      <c r="R453" s="3">
        <f>(ROUND((ROUND(((EU453)*AV453*I453),2)*BS453),2)+ROUND((ROUND(((AE453-(EU453))*AV453*I453),2)*BS453),2))</f>
        <v>0</v>
      </c>
      <c r="S453" s="3">
        <f t="shared" si="426"/>
        <v>0</v>
      </c>
      <c r="T453" s="3">
        <f t="shared" si="427"/>
        <v>0</v>
      </c>
      <c r="U453" s="3">
        <f t="shared" si="428"/>
        <v>0</v>
      </c>
      <c r="V453" s="3">
        <f t="shared" si="429"/>
        <v>0</v>
      </c>
      <c r="W453" s="3">
        <f t="shared" si="430"/>
        <v>0</v>
      </c>
      <c r="X453" s="3">
        <f>(ROUND((((S453+ROUND((ROUND(((EU453)*AV453*I453),2)*BS453),2))*AT453)/100),2)+ROUND(((ROUND((ROUND(((AE453-(EU453))*AV453*I453),2)*BS453),2)*AT453)/100),2))</f>
        <v>0</v>
      </c>
      <c r="Y453" s="3">
        <f>(ROUND((((S453+ROUND((ROUND(((EU453)*AV453*I453),2)*BS453),2))*AU453)/100),2)+ROUND(((ROUND((ROUND(((AE453-(EU453))*AV453*I453),2)*BS453),2)*AU453)/100),2))</f>
        <v>0</v>
      </c>
      <c r="AA453" s="3">
        <v>86551703</v>
      </c>
      <c r="AB453" s="3">
        <f t="shared" si="431"/>
        <v>161.21</v>
      </c>
      <c r="AC453" s="3">
        <f>ROUND((ES453),6)</f>
        <v>161.21</v>
      </c>
      <c r="AD453" s="3">
        <f>ROUND((((ET453)-(EU453))+AE453),6)</f>
        <v>0</v>
      </c>
      <c r="AE453" s="3">
        <f t="shared" si="455"/>
        <v>0</v>
      </c>
      <c r="AF453" s="3">
        <f t="shared" si="455"/>
        <v>0</v>
      </c>
      <c r="AG453" s="3">
        <f t="shared" si="432"/>
        <v>0</v>
      </c>
      <c r="AH453" s="3">
        <f t="shared" si="456"/>
        <v>0</v>
      </c>
      <c r="AI453" s="3">
        <f t="shared" si="456"/>
        <v>0</v>
      </c>
      <c r="AJ453" s="3">
        <f t="shared" si="433"/>
        <v>0</v>
      </c>
      <c r="AK453" s="3">
        <v>161.21</v>
      </c>
      <c r="AL453" s="3">
        <v>161.21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109</v>
      </c>
      <c r="AU453" s="3">
        <v>61</v>
      </c>
      <c r="AV453" s="3">
        <v>1</v>
      </c>
      <c r="AW453" s="3">
        <v>1</v>
      </c>
      <c r="AZ453" s="3">
        <v>1</v>
      </c>
      <c r="BA453" s="3">
        <v>1</v>
      </c>
      <c r="BB453" s="3">
        <v>1</v>
      </c>
      <c r="BC453" s="3">
        <v>3.7</v>
      </c>
      <c r="BD453" s="3" t="s">
        <v>3</v>
      </c>
      <c r="BE453" s="3" t="s">
        <v>3</v>
      </c>
      <c r="BF453" s="3" t="s">
        <v>3</v>
      </c>
      <c r="BG453" s="3" t="s">
        <v>3</v>
      </c>
      <c r="BH453" s="3">
        <v>3</v>
      </c>
      <c r="BI453" s="3">
        <v>1</v>
      </c>
      <c r="BJ453" s="3" t="s">
        <v>672</v>
      </c>
      <c r="BM453" s="3">
        <v>23</v>
      </c>
      <c r="BN453" s="3">
        <v>0</v>
      </c>
      <c r="BO453" s="3" t="s">
        <v>671</v>
      </c>
      <c r="BP453" s="3">
        <v>1</v>
      </c>
      <c r="BQ453" s="3">
        <v>30</v>
      </c>
      <c r="BR453" s="3">
        <v>0</v>
      </c>
      <c r="BS453" s="3">
        <v>1</v>
      </c>
      <c r="BT453" s="3">
        <v>1</v>
      </c>
      <c r="BU453" s="3">
        <v>1</v>
      </c>
      <c r="BV453" s="3">
        <v>1</v>
      </c>
      <c r="BW453" s="3">
        <v>1</v>
      </c>
      <c r="BX453" s="3">
        <v>1</v>
      </c>
      <c r="BY453" s="3" t="s">
        <v>3</v>
      </c>
      <c r="BZ453" s="3">
        <v>109</v>
      </c>
      <c r="CA453" s="3">
        <v>61</v>
      </c>
      <c r="CB453" s="3" t="s">
        <v>3</v>
      </c>
      <c r="CE453" s="3">
        <v>1566</v>
      </c>
      <c r="CF453" s="3">
        <v>0</v>
      </c>
      <c r="CG453" s="3">
        <v>0</v>
      </c>
      <c r="CM453" s="3">
        <v>0</v>
      </c>
      <c r="CN453" s="3" t="s">
        <v>966</v>
      </c>
      <c r="CO453" s="3">
        <v>0</v>
      </c>
      <c r="CP453" s="3">
        <f t="shared" si="434"/>
        <v>3578.86</v>
      </c>
      <c r="CQ453" s="3">
        <f t="shared" si="435"/>
        <v>596.48</v>
      </c>
      <c r="CR453" s="3">
        <f>(ROUND((ROUND(((ET453)*AV453*1),2)*BB453),2)+ROUND((ROUND(((AE453-(EU453))*AV453*1),2)*BS453),2))</f>
        <v>0</v>
      </c>
      <c r="CS453" s="3">
        <f>(ROUND((ROUND(((EU453)*AV453*1),2)*BS453),2)+ROUND((ROUND(((AE453-(EU453))*AV453*1),2)*BS453),2))</f>
        <v>0</v>
      </c>
      <c r="CT453" s="3">
        <f t="shared" si="436"/>
        <v>0</v>
      </c>
      <c r="CU453" s="3">
        <f t="shared" si="437"/>
        <v>0</v>
      </c>
      <c r="CV453" s="3">
        <f t="shared" si="438"/>
        <v>0</v>
      </c>
      <c r="CW453" s="3">
        <f t="shared" si="439"/>
        <v>0</v>
      </c>
      <c r="CX453" s="3">
        <f t="shared" si="440"/>
        <v>0</v>
      </c>
      <c r="CY453" s="3">
        <f>(ROUND((((S453+ROUND((ROUND(((EU453)*AV453*1),2)*BS453),2))*AT453)/100),2)+ROUND(((ROUND((ROUND(((AE453-(EU453))*AV453*1),2)*BS453),2)*AT453)/100),2))</f>
        <v>0</v>
      </c>
      <c r="CZ453" s="3">
        <f>(ROUND((((S453+ROUND((ROUND(((EU453)*AV453*1),2)*BS453),2))*AU453)/100),2)+ROUND(((ROUND((ROUND(((AE453-(EU453))*AV453*1),2)*BS453),2)*AU453)/100),2))</f>
        <v>0</v>
      </c>
      <c r="DC453" s="3" t="s">
        <v>3</v>
      </c>
      <c r="DD453" s="3" t="s">
        <v>3</v>
      </c>
      <c r="DE453" s="3" t="s">
        <v>3</v>
      </c>
      <c r="DF453" s="3" t="s">
        <v>3</v>
      </c>
      <c r="DG453" s="3" t="s">
        <v>3</v>
      </c>
      <c r="DH453" s="3" t="s">
        <v>3</v>
      </c>
      <c r="DI453" s="3" t="s">
        <v>3</v>
      </c>
      <c r="DJ453" s="3" t="s">
        <v>3</v>
      </c>
      <c r="DK453" s="3" t="s">
        <v>3</v>
      </c>
      <c r="DL453" s="3" t="s">
        <v>3</v>
      </c>
      <c r="DM453" s="3" t="s">
        <v>3</v>
      </c>
      <c r="DN453" s="3">
        <v>0</v>
      </c>
      <c r="DO453" s="3">
        <v>0</v>
      </c>
      <c r="DP453" s="3">
        <v>1</v>
      </c>
      <c r="DQ453" s="3">
        <v>1</v>
      </c>
      <c r="DU453" s="3">
        <v>1010</v>
      </c>
      <c r="DV453" s="3" t="s">
        <v>35</v>
      </c>
      <c r="DW453" s="3" t="s">
        <v>35</v>
      </c>
      <c r="DX453" s="3">
        <v>1</v>
      </c>
      <c r="DZ453" s="3" t="s">
        <v>3</v>
      </c>
      <c r="EA453" s="3" t="s">
        <v>3</v>
      </c>
      <c r="EB453" s="3" t="s">
        <v>3</v>
      </c>
      <c r="EC453" s="3" t="s">
        <v>3</v>
      </c>
      <c r="EE453" s="3">
        <v>85635395</v>
      </c>
      <c r="EF453" s="3">
        <v>30</v>
      </c>
      <c r="EG453" s="3" t="s">
        <v>28</v>
      </c>
      <c r="EH453" s="3">
        <v>0</v>
      </c>
      <c r="EI453" s="3" t="s">
        <v>3</v>
      </c>
      <c r="EJ453" s="3">
        <v>1</v>
      </c>
      <c r="EK453" s="3">
        <v>23</v>
      </c>
      <c r="EL453" s="3" t="s">
        <v>29</v>
      </c>
      <c r="EM453" s="3" t="s">
        <v>30</v>
      </c>
      <c r="EO453" s="3" t="s">
        <v>368</v>
      </c>
      <c r="EQ453" s="3">
        <v>0</v>
      </c>
      <c r="ER453" s="3">
        <v>161.21</v>
      </c>
      <c r="ES453" s="3">
        <v>161.21</v>
      </c>
      <c r="ET453" s="3">
        <v>0</v>
      </c>
      <c r="EU453" s="3">
        <v>0</v>
      </c>
      <c r="EV453" s="3">
        <v>0</v>
      </c>
      <c r="EW453" s="3">
        <v>0</v>
      </c>
      <c r="EX453" s="3">
        <v>0</v>
      </c>
      <c r="FQ453" s="3">
        <v>0</v>
      </c>
      <c r="FR453" s="3">
        <v>0</v>
      </c>
      <c r="FS453" s="3">
        <v>0</v>
      </c>
      <c r="FX453" s="3">
        <v>109</v>
      </c>
      <c r="FY453" s="3">
        <v>61</v>
      </c>
      <c r="GA453" s="3" t="s">
        <v>3</v>
      </c>
      <c r="GD453" s="3">
        <v>1</v>
      </c>
      <c r="GF453" s="3">
        <v>662460552</v>
      </c>
      <c r="GG453" s="3">
        <v>2</v>
      </c>
      <c r="GH453" s="3">
        <v>1</v>
      </c>
      <c r="GI453" s="3">
        <v>2</v>
      </c>
      <c r="GJ453" s="3">
        <v>0</v>
      </c>
      <c r="GK453" s="3">
        <v>0</v>
      </c>
      <c r="GL453" s="3">
        <f t="shared" si="441"/>
        <v>0</v>
      </c>
      <c r="GM453" s="3">
        <f t="shared" si="442"/>
        <v>3578.86</v>
      </c>
      <c r="GN453" s="3">
        <f t="shared" si="443"/>
        <v>3578.86</v>
      </c>
      <c r="GO453" s="3">
        <f t="shared" si="444"/>
        <v>0</v>
      </c>
      <c r="GP453" s="3">
        <f t="shared" si="445"/>
        <v>0</v>
      </c>
      <c r="GR453" s="3">
        <v>0</v>
      </c>
      <c r="GS453" s="3">
        <v>3</v>
      </c>
      <c r="GT453" s="3">
        <v>0</v>
      </c>
      <c r="GU453" s="3" t="s">
        <v>3</v>
      </c>
      <c r="GV453" s="3">
        <f t="shared" si="446"/>
        <v>0</v>
      </c>
      <c r="GW453" s="3">
        <v>1</v>
      </c>
      <c r="GX453" s="3">
        <f t="shared" si="447"/>
        <v>0</v>
      </c>
      <c r="HA453" s="3">
        <v>0</v>
      </c>
      <c r="HB453" s="3">
        <v>0</v>
      </c>
      <c r="HC453" s="3">
        <f t="shared" si="448"/>
        <v>0</v>
      </c>
      <c r="HE453" s="3" t="s">
        <v>3</v>
      </c>
      <c r="HF453" s="3" t="s">
        <v>3</v>
      </c>
      <c r="HM453" s="3" t="s">
        <v>360</v>
      </c>
      <c r="HN453" s="3" t="s">
        <v>3</v>
      </c>
      <c r="HO453" s="3" t="s">
        <v>3</v>
      </c>
      <c r="HP453" s="3" t="s">
        <v>3</v>
      </c>
      <c r="HQ453" s="3" t="s">
        <v>3</v>
      </c>
      <c r="HS453" s="3">
        <v>0</v>
      </c>
      <c r="IK453" s="3">
        <v>0</v>
      </c>
    </row>
    <row r="454" spans="1:255" x14ac:dyDescent="0.25">
      <c r="A454" s="2">
        <v>17</v>
      </c>
      <c r="B454" s="2">
        <v>1</v>
      </c>
      <c r="C454" s="2">
        <f>ROW(SmtRes!A854)</f>
        <v>854</v>
      </c>
      <c r="D454" s="2">
        <f>ROW(EtalonRes!A694)</f>
        <v>694</v>
      </c>
      <c r="E454" s="2" t="s">
        <v>673</v>
      </c>
      <c r="F454" s="2" t="s">
        <v>674</v>
      </c>
      <c r="G454" s="2" t="s">
        <v>675</v>
      </c>
      <c r="H454" s="2" t="s">
        <v>664</v>
      </c>
      <c r="I454" s="2">
        <f>ROUND(6,9)</f>
        <v>6</v>
      </c>
      <c r="J454" s="2">
        <v>0</v>
      </c>
      <c r="K454" s="2">
        <f>ROUND(6,9)</f>
        <v>6</v>
      </c>
      <c r="L454" s="2"/>
      <c r="M454" s="2"/>
      <c r="N454" s="2"/>
      <c r="O454" s="2">
        <f t="shared" si="424"/>
        <v>42.63</v>
      </c>
      <c r="P454" s="2">
        <f t="shared" si="425"/>
        <v>8.8800000000000008</v>
      </c>
      <c r="Q454" s="2">
        <f>(ROUND((ROUND(((((ET454*1.25)*1.2))*AV454*I454),2)*BB454),2)+ROUND((ROUND(((AE454-(((EU454*1.25)*1.2)))*AV454*I454),2)*BS454),2))</f>
        <v>0</v>
      </c>
      <c r="R454" s="2">
        <f>(ROUND((ROUND(((((EU454*1.25)*1.2))*AV454*I454),2)*BS454),2)+ROUND((ROUND(((AE454-(((EU454*1.25)*1.2)))*AV454*I454),2)*BS454),2))</f>
        <v>0</v>
      </c>
      <c r="S454" s="2">
        <f t="shared" si="426"/>
        <v>33.75</v>
      </c>
      <c r="T454" s="2">
        <f t="shared" si="427"/>
        <v>0</v>
      </c>
      <c r="U454" s="2">
        <f t="shared" si="428"/>
        <v>2.7387755999999994</v>
      </c>
      <c r="V454" s="2">
        <f t="shared" si="429"/>
        <v>0</v>
      </c>
      <c r="W454" s="2">
        <f t="shared" si="430"/>
        <v>0</v>
      </c>
      <c r="X454" s="2">
        <f>(ROUND((((S454+ROUND((ROUND(((((EU454*1.25)*1.2))*AV454*I454),2)*BS454),2))*AT454)/100),2)+ROUND(((ROUND((ROUND(((AE454-(((EU454*1.25)*1.2)))*AV454*I454),2)*BS454),2)*AT454)/100),2))</f>
        <v>36.79</v>
      </c>
      <c r="Y454" s="2">
        <f>(ROUND((((S454+ROUND((ROUND(((((EU454*1.25)*1.2))*AV454*I454),2)*BS454),2))*AU454)/100),2)+ROUND(((ROUND((ROUND(((AE454-(((EU454*1.25)*1.2)))*AV454*I454),2)*BS454),2)*AU454)/100),2))</f>
        <v>20.59</v>
      </c>
      <c r="Z454" s="2"/>
      <c r="AA454" s="2">
        <v>86551701</v>
      </c>
      <c r="AB454" s="2">
        <f t="shared" si="431"/>
        <v>6.7515999999999998</v>
      </c>
      <c r="AC454" s="2">
        <f>ROUND((((ES454*1)*1)),6)</f>
        <v>1.48</v>
      </c>
      <c r="AD454" s="2">
        <f>ROUND((((((ET454*1.25)*1.2))-(((EU454*1.25)*1.2)))+AE454),6)</f>
        <v>0</v>
      </c>
      <c r="AE454" s="2">
        <f>ROUND((((EU454*1.25)*1.2)),6)</f>
        <v>0</v>
      </c>
      <c r="AF454" s="2">
        <f>ROUND((((EV454*1.15)*1.2)),6)</f>
        <v>5.2716000000000003</v>
      </c>
      <c r="AG454" s="2">
        <f t="shared" si="432"/>
        <v>0</v>
      </c>
      <c r="AH454" s="2">
        <f>(((EW454*1.15)*1.2))</f>
        <v>0.42779999999999996</v>
      </c>
      <c r="AI454" s="2">
        <f>(((EX454*1.25)*1.2))</f>
        <v>0</v>
      </c>
      <c r="AJ454" s="2">
        <f t="shared" si="433"/>
        <v>0</v>
      </c>
      <c r="AK454" s="2">
        <v>5.3</v>
      </c>
      <c r="AL454" s="2">
        <v>1.48</v>
      </c>
      <c r="AM454" s="2">
        <v>0</v>
      </c>
      <c r="AN454" s="2">
        <v>0</v>
      </c>
      <c r="AO454" s="2">
        <v>3.82</v>
      </c>
      <c r="AP454" s="2">
        <v>0</v>
      </c>
      <c r="AQ454" s="2">
        <v>0.31</v>
      </c>
      <c r="AR454" s="2">
        <v>0</v>
      </c>
      <c r="AS454" s="2">
        <v>0</v>
      </c>
      <c r="AT454" s="2">
        <v>109</v>
      </c>
      <c r="AU454" s="2">
        <v>61</v>
      </c>
      <c r="AV454" s="2">
        <v>1.0669999999999999</v>
      </c>
      <c r="AW454" s="2">
        <v>1</v>
      </c>
      <c r="AX454" s="2"/>
      <c r="AY454" s="2"/>
      <c r="AZ454" s="2">
        <v>1</v>
      </c>
      <c r="BA454" s="2">
        <v>1</v>
      </c>
      <c r="BB454" s="2">
        <v>1</v>
      </c>
      <c r="BC454" s="2">
        <v>1</v>
      </c>
      <c r="BD454" s="2" t="s">
        <v>3</v>
      </c>
      <c r="BE454" s="2" t="s">
        <v>3</v>
      </c>
      <c r="BF454" s="2" t="s">
        <v>3</v>
      </c>
      <c r="BG454" s="2" t="s">
        <v>3</v>
      </c>
      <c r="BH454" s="2">
        <v>0</v>
      </c>
      <c r="BI454" s="2">
        <v>1</v>
      </c>
      <c r="BJ454" s="2" t="s">
        <v>676</v>
      </c>
      <c r="BK454" s="2"/>
      <c r="BL454" s="2"/>
      <c r="BM454" s="2">
        <v>23</v>
      </c>
      <c r="BN454" s="2">
        <v>0</v>
      </c>
      <c r="BO454" s="2" t="s">
        <v>674</v>
      </c>
      <c r="BP454" s="2">
        <v>1</v>
      </c>
      <c r="BQ454" s="2">
        <v>30</v>
      </c>
      <c r="BR454" s="2">
        <v>0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  <c r="BY454" s="2" t="s">
        <v>3</v>
      </c>
      <c r="BZ454" s="2">
        <v>109</v>
      </c>
      <c r="CA454" s="2">
        <v>61</v>
      </c>
      <c r="CB454" s="2" t="s">
        <v>3</v>
      </c>
      <c r="CC454" s="2"/>
      <c r="CD454" s="2"/>
      <c r="CE454" s="2">
        <v>1566</v>
      </c>
      <c r="CF454" s="2">
        <v>0</v>
      </c>
      <c r="CG454" s="2">
        <v>0</v>
      </c>
      <c r="CH454" s="2"/>
      <c r="CI454" s="2"/>
      <c r="CJ454" s="2"/>
      <c r="CK454" s="2"/>
      <c r="CL454" s="2"/>
      <c r="CM454" s="2">
        <v>0</v>
      </c>
      <c r="CN454" s="2" t="s">
        <v>965</v>
      </c>
      <c r="CO454" s="2">
        <v>0</v>
      </c>
      <c r="CP454" s="2">
        <f t="shared" si="434"/>
        <v>42.63</v>
      </c>
      <c r="CQ454" s="2">
        <f t="shared" si="435"/>
        <v>1.48</v>
      </c>
      <c r="CR454" s="2">
        <f>(ROUND((ROUND(((((ET454*1.25)*1.2))*AV454*1),2)*BB454),2)+ROUND((ROUND(((AE454-(((EU454*1.25)*1.2)))*AV454*1),2)*BS454),2))</f>
        <v>0</v>
      </c>
      <c r="CS454" s="2">
        <f>(ROUND((ROUND(((((EU454*1.25)*1.2))*AV454*1),2)*BS454),2)+ROUND((ROUND(((AE454-(((EU454*1.25)*1.2)))*AV454*1),2)*BS454),2))</f>
        <v>0</v>
      </c>
      <c r="CT454" s="2">
        <f t="shared" si="436"/>
        <v>5.62</v>
      </c>
      <c r="CU454" s="2">
        <f t="shared" si="437"/>
        <v>0</v>
      </c>
      <c r="CV454" s="2">
        <f t="shared" si="438"/>
        <v>0.45646259999999994</v>
      </c>
      <c r="CW454" s="2">
        <f t="shared" si="439"/>
        <v>0</v>
      </c>
      <c r="CX454" s="2">
        <f t="shared" si="440"/>
        <v>0</v>
      </c>
      <c r="CY454" s="2">
        <f>(ROUND((((S454+ROUND((ROUND(((((EU454*1.25)*1.2))*AV454*1),2)*BS454),2))*AT454)/100),2)+ROUND(((ROUND((ROUND(((AE454-(((EU454*1.25)*1.2)))*AV454*1),2)*BS454),2)*AT454)/100),2))</f>
        <v>36.79</v>
      </c>
      <c r="CZ454" s="2">
        <f>(ROUND((((S454+ROUND((ROUND(((((EU454*1.25)*1.2))*AV454*1),2)*BS454),2))*AU454)/100),2)+ROUND(((ROUND((ROUND(((AE454-(((EU454*1.25)*1.2)))*AV454*1),2)*BS454),2)*AU454)/100),2))</f>
        <v>20.59</v>
      </c>
      <c r="DA454" s="2"/>
      <c r="DB454" s="2">
        <v>167</v>
      </c>
      <c r="DC454" s="2" t="s">
        <v>3</v>
      </c>
      <c r="DD454" s="2" t="s">
        <v>360</v>
      </c>
      <c r="DE454" s="2" t="s">
        <v>361</v>
      </c>
      <c r="DF454" s="2" t="s">
        <v>361</v>
      </c>
      <c r="DG454" s="2" t="s">
        <v>362</v>
      </c>
      <c r="DH454" s="2" t="s">
        <v>3</v>
      </c>
      <c r="DI454" s="2" t="s">
        <v>362</v>
      </c>
      <c r="DJ454" s="2" t="s">
        <v>361</v>
      </c>
      <c r="DK454" s="2" t="s">
        <v>3</v>
      </c>
      <c r="DL454" s="2" t="s">
        <v>3</v>
      </c>
      <c r="DM454" s="2" t="s">
        <v>3</v>
      </c>
      <c r="DN454" s="2">
        <v>0</v>
      </c>
      <c r="DO454" s="2">
        <v>0</v>
      </c>
      <c r="DP454" s="2">
        <v>1</v>
      </c>
      <c r="DQ454" s="2">
        <v>1</v>
      </c>
      <c r="DR454" s="2"/>
      <c r="DS454" s="2"/>
      <c r="DT454" s="2"/>
      <c r="DU454" s="2">
        <v>1013</v>
      </c>
      <c r="DV454" s="2" t="s">
        <v>664</v>
      </c>
      <c r="DW454" s="2" t="s">
        <v>664</v>
      </c>
      <c r="DX454" s="2">
        <v>1</v>
      </c>
      <c r="DY454" s="2"/>
      <c r="DZ454" s="2" t="s">
        <v>3</v>
      </c>
      <c r="EA454" s="2" t="s">
        <v>3</v>
      </c>
      <c r="EB454" s="2" t="s">
        <v>3</v>
      </c>
      <c r="EC454" s="2" t="s">
        <v>3</v>
      </c>
      <c r="ED454" s="2"/>
      <c r="EE454" s="2">
        <v>85635395</v>
      </c>
      <c r="EF454" s="2">
        <v>30</v>
      </c>
      <c r="EG454" s="2" t="s">
        <v>28</v>
      </c>
      <c r="EH454" s="2">
        <v>0</v>
      </c>
      <c r="EI454" s="2" t="s">
        <v>3</v>
      </c>
      <c r="EJ454" s="2">
        <v>1</v>
      </c>
      <c r="EK454" s="2">
        <v>23</v>
      </c>
      <c r="EL454" s="2" t="s">
        <v>29</v>
      </c>
      <c r="EM454" s="2" t="s">
        <v>30</v>
      </c>
      <c r="EN454" s="2"/>
      <c r="EO454" s="2" t="s">
        <v>363</v>
      </c>
      <c r="EP454" s="2"/>
      <c r="EQ454" s="2">
        <v>131072</v>
      </c>
      <c r="ER454" s="2">
        <v>5.3</v>
      </c>
      <c r="ES454" s="2">
        <v>1.48</v>
      </c>
      <c r="ET454" s="2">
        <v>0</v>
      </c>
      <c r="EU454" s="2">
        <v>0</v>
      </c>
      <c r="EV454" s="2">
        <v>3.82</v>
      </c>
      <c r="EW454" s="2">
        <v>0.31</v>
      </c>
      <c r="EX454" s="2">
        <v>0</v>
      </c>
      <c r="EY454" s="2">
        <v>0</v>
      </c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>
        <v>0</v>
      </c>
      <c r="FR454" s="2">
        <v>0</v>
      </c>
      <c r="FS454" s="2">
        <v>0</v>
      </c>
      <c r="FT454" s="2"/>
      <c r="FU454" s="2"/>
      <c r="FV454" s="2"/>
      <c r="FW454" s="2"/>
      <c r="FX454" s="2">
        <v>109</v>
      </c>
      <c r="FY454" s="2">
        <v>61</v>
      </c>
      <c r="FZ454" s="2"/>
      <c r="GA454" s="2" t="s">
        <v>3</v>
      </c>
      <c r="GB454" s="2"/>
      <c r="GC454" s="2"/>
      <c r="GD454" s="2">
        <v>1</v>
      </c>
      <c r="GE454" s="2"/>
      <c r="GF454" s="2">
        <v>-1145728330</v>
      </c>
      <c r="GG454" s="2">
        <v>2</v>
      </c>
      <c r="GH454" s="2">
        <v>1</v>
      </c>
      <c r="GI454" s="2">
        <v>2</v>
      </c>
      <c r="GJ454" s="2">
        <v>0</v>
      </c>
      <c r="GK454" s="2">
        <v>0</v>
      </c>
      <c r="GL454" s="2">
        <f t="shared" si="441"/>
        <v>0</v>
      </c>
      <c r="GM454" s="2">
        <f t="shared" si="442"/>
        <v>100.01</v>
      </c>
      <c r="GN454" s="2">
        <f t="shared" si="443"/>
        <v>100.01</v>
      </c>
      <c r="GO454" s="2">
        <f t="shared" si="444"/>
        <v>0</v>
      </c>
      <c r="GP454" s="2">
        <f t="shared" si="445"/>
        <v>0</v>
      </c>
      <c r="GQ454" s="2"/>
      <c r="GR454" s="2">
        <v>0</v>
      </c>
      <c r="GS454" s="2">
        <v>3</v>
      </c>
      <c r="GT454" s="2">
        <v>0</v>
      </c>
      <c r="GU454" s="2" t="s">
        <v>3</v>
      </c>
      <c r="GV454" s="2">
        <f t="shared" si="446"/>
        <v>0</v>
      </c>
      <c r="GW454" s="2">
        <v>1</v>
      </c>
      <c r="GX454" s="2">
        <f t="shared" si="447"/>
        <v>0</v>
      </c>
      <c r="GY454" s="2"/>
      <c r="GZ454" s="2"/>
      <c r="HA454" s="2">
        <v>0</v>
      </c>
      <c r="HB454" s="2">
        <v>0</v>
      </c>
      <c r="HC454" s="2">
        <f t="shared" si="448"/>
        <v>0</v>
      </c>
      <c r="HD454" s="2"/>
      <c r="HE454" s="2" t="s">
        <v>3</v>
      </c>
      <c r="HF454" s="2" t="s">
        <v>3</v>
      </c>
      <c r="HG454" s="2"/>
      <c r="HH454" s="2"/>
      <c r="HI454" s="2"/>
      <c r="HJ454" s="2"/>
      <c r="HK454" s="2"/>
      <c r="HL454" s="2"/>
      <c r="HM454" s="2" t="s">
        <v>3</v>
      </c>
      <c r="HN454" s="2" t="s">
        <v>3</v>
      </c>
      <c r="HO454" s="2" t="s">
        <v>3</v>
      </c>
      <c r="HP454" s="2" t="s">
        <v>3</v>
      </c>
      <c r="HQ454" s="2" t="s">
        <v>3</v>
      </c>
      <c r="HR454" s="2"/>
      <c r="HS454" s="2">
        <v>0</v>
      </c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>
        <v>0</v>
      </c>
      <c r="IL454" s="2"/>
      <c r="IM454" s="2"/>
      <c r="IN454" s="2"/>
      <c r="IO454" s="2"/>
      <c r="IP454" s="2"/>
      <c r="IQ454" s="2"/>
      <c r="IR454" s="2"/>
      <c r="IS454" s="2"/>
      <c r="IT454" s="2"/>
      <c r="IU454" s="2"/>
    </row>
    <row r="455" spans="1:255" x14ac:dyDescent="0.25">
      <c r="A455" s="3">
        <v>17</v>
      </c>
      <c r="B455" s="3">
        <v>1</v>
      </c>
      <c r="C455" s="3">
        <f>ROW(SmtRes!A860)</f>
        <v>860</v>
      </c>
      <c r="D455" s="3">
        <f>ROW(EtalonRes!A700)</f>
        <v>700</v>
      </c>
      <c r="E455" s="3" t="s">
        <v>673</v>
      </c>
      <c r="F455" s="3" t="s">
        <v>674</v>
      </c>
      <c r="G455" s="3" t="s">
        <v>675</v>
      </c>
      <c r="H455" s="3" t="s">
        <v>664</v>
      </c>
      <c r="I455" s="3">
        <f>ROUND(6,9)</f>
        <v>6</v>
      </c>
      <c r="J455" s="3">
        <v>0</v>
      </c>
      <c r="K455" s="3">
        <f>ROUND(6,9)</f>
        <v>6</v>
      </c>
      <c r="O455" s="3">
        <f t="shared" si="424"/>
        <v>2006.06</v>
      </c>
      <c r="P455" s="3">
        <f t="shared" si="425"/>
        <v>104.25</v>
      </c>
      <c r="Q455" s="3">
        <f>(ROUND((ROUND(((((ET455*1.25)*1.2))*AV455*I455),2)*BB455),2)+ROUND((ROUND(((AE455-(((EU455*1.25)*1.2)))*AV455*I455),2)*BS455),2))</f>
        <v>0</v>
      </c>
      <c r="R455" s="3">
        <f>(ROUND((ROUND(((((EU455*1.25)*1.2))*AV455*I455),2)*BS455),2)+ROUND((ROUND(((AE455-(((EU455*1.25)*1.2)))*AV455*I455),2)*BS455),2))</f>
        <v>0</v>
      </c>
      <c r="S455" s="3">
        <f t="shared" si="426"/>
        <v>1901.81</v>
      </c>
      <c r="T455" s="3">
        <f t="shared" si="427"/>
        <v>0</v>
      </c>
      <c r="U455" s="3">
        <f t="shared" si="428"/>
        <v>2.7387755999999994</v>
      </c>
      <c r="V455" s="3">
        <f t="shared" si="429"/>
        <v>0</v>
      </c>
      <c r="W455" s="3">
        <f t="shared" si="430"/>
        <v>0</v>
      </c>
      <c r="X455" s="3">
        <f>(ROUND((((S455+ROUND((ROUND(((((EU455*1.25)*1.2))*AV455*I455),2)*BS455),2))*AT455)/100),2)+ROUND(((ROUND((ROUND(((AE455-(((EU455*1.25)*1.2)))*AV455*I455),2)*BS455),2)*AT455)/100),2))</f>
        <v>2072.9699999999998</v>
      </c>
      <c r="Y455" s="3">
        <f>(ROUND((((S455+ROUND((ROUND(((((EU455*1.25)*1.2))*AV455*I455),2)*BS455),2))*AU455)/100),2)+ROUND(((ROUND((ROUND(((AE455-(((EU455*1.25)*1.2)))*AV455*I455),2)*BS455),2)*AU455)/100),2))</f>
        <v>1160.0999999999999</v>
      </c>
      <c r="AA455" s="3">
        <v>86551703</v>
      </c>
      <c r="AB455" s="3">
        <f t="shared" si="431"/>
        <v>6.7515999999999998</v>
      </c>
      <c r="AC455" s="3">
        <f>ROUND((((ES455*1)*1)),6)</f>
        <v>1.48</v>
      </c>
      <c r="AD455" s="3">
        <f>ROUND((((((ET455*1.25)*1.2))-(((EU455*1.25)*1.2)))+AE455),6)</f>
        <v>0</v>
      </c>
      <c r="AE455" s="3">
        <f>ROUND((((EU455*1.25)*1.2)),6)</f>
        <v>0</v>
      </c>
      <c r="AF455" s="3">
        <f>ROUND((((EV455*1.15)*1.2)),6)</f>
        <v>5.2716000000000003</v>
      </c>
      <c r="AG455" s="3">
        <f t="shared" si="432"/>
        <v>0</v>
      </c>
      <c r="AH455" s="3">
        <f>(((EW455*1.15)*1.2))</f>
        <v>0.42779999999999996</v>
      </c>
      <c r="AI455" s="3">
        <f>(((EX455*1.25)*1.2))</f>
        <v>0</v>
      </c>
      <c r="AJ455" s="3">
        <f t="shared" si="433"/>
        <v>0</v>
      </c>
      <c r="AK455" s="3">
        <v>5.3</v>
      </c>
      <c r="AL455" s="3">
        <v>1.48</v>
      </c>
      <c r="AM455" s="3">
        <v>0</v>
      </c>
      <c r="AN455" s="3">
        <v>0</v>
      </c>
      <c r="AO455" s="3">
        <v>3.82</v>
      </c>
      <c r="AP455" s="3">
        <v>0</v>
      </c>
      <c r="AQ455" s="3">
        <v>0.31</v>
      </c>
      <c r="AR455" s="3">
        <v>0</v>
      </c>
      <c r="AS455" s="3">
        <v>0</v>
      </c>
      <c r="AT455" s="3">
        <v>109</v>
      </c>
      <c r="AU455" s="3">
        <v>61</v>
      </c>
      <c r="AV455" s="3">
        <v>1.0669999999999999</v>
      </c>
      <c r="AW455" s="3">
        <v>1</v>
      </c>
      <c r="AZ455" s="3">
        <v>1</v>
      </c>
      <c r="BA455" s="3">
        <v>56.35</v>
      </c>
      <c r="BB455" s="3">
        <v>1</v>
      </c>
      <c r="BC455" s="3">
        <v>11.74</v>
      </c>
      <c r="BD455" s="3" t="s">
        <v>3</v>
      </c>
      <c r="BE455" s="3" t="s">
        <v>3</v>
      </c>
      <c r="BF455" s="3" t="s">
        <v>3</v>
      </c>
      <c r="BG455" s="3" t="s">
        <v>3</v>
      </c>
      <c r="BH455" s="3">
        <v>0</v>
      </c>
      <c r="BI455" s="3">
        <v>1</v>
      </c>
      <c r="BJ455" s="3" t="s">
        <v>676</v>
      </c>
      <c r="BM455" s="3">
        <v>23</v>
      </c>
      <c r="BN455" s="3">
        <v>0</v>
      </c>
      <c r="BO455" s="3" t="s">
        <v>674</v>
      </c>
      <c r="BP455" s="3">
        <v>1</v>
      </c>
      <c r="BQ455" s="3">
        <v>30</v>
      </c>
      <c r="BR455" s="3">
        <v>0</v>
      </c>
      <c r="BS455" s="3">
        <v>56.35</v>
      </c>
      <c r="BT455" s="3">
        <v>1</v>
      </c>
      <c r="BU455" s="3">
        <v>1</v>
      </c>
      <c r="BV455" s="3">
        <v>1</v>
      </c>
      <c r="BW455" s="3">
        <v>1</v>
      </c>
      <c r="BX455" s="3">
        <v>1</v>
      </c>
      <c r="BY455" s="3" t="s">
        <v>3</v>
      </c>
      <c r="BZ455" s="3">
        <v>109</v>
      </c>
      <c r="CA455" s="3">
        <v>61</v>
      </c>
      <c r="CB455" s="3" t="s">
        <v>3</v>
      </c>
      <c r="CE455" s="3">
        <v>1566</v>
      </c>
      <c r="CF455" s="3">
        <v>0</v>
      </c>
      <c r="CG455" s="3">
        <v>0</v>
      </c>
      <c r="CM455" s="3">
        <v>0</v>
      </c>
      <c r="CN455" s="3" t="s">
        <v>965</v>
      </c>
      <c r="CO455" s="3">
        <v>0</v>
      </c>
      <c r="CP455" s="3">
        <f t="shared" si="434"/>
        <v>2006.06</v>
      </c>
      <c r="CQ455" s="3">
        <f t="shared" si="435"/>
        <v>17.38</v>
      </c>
      <c r="CR455" s="3">
        <f>(ROUND((ROUND(((((ET455*1.25)*1.2))*AV455*1),2)*BB455),2)+ROUND((ROUND(((AE455-(((EU455*1.25)*1.2)))*AV455*1),2)*BS455),2))</f>
        <v>0</v>
      </c>
      <c r="CS455" s="3">
        <f>(ROUND((ROUND(((((EU455*1.25)*1.2))*AV455*1),2)*BS455),2)+ROUND((ROUND(((AE455-(((EU455*1.25)*1.2)))*AV455*1),2)*BS455),2))</f>
        <v>0</v>
      </c>
      <c r="CT455" s="3">
        <f t="shared" si="436"/>
        <v>316.69</v>
      </c>
      <c r="CU455" s="3">
        <f t="shared" si="437"/>
        <v>0</v>
      </c>
      <c r="CV455" s="3">
        <f t="shared" si="438"/>
        <v>0.45646259999999994</v>
      </c>
      <c r="CW455" s="3">
        <f t="shared" si="439"/>
        <v>0</v>
      </c>
      <c r="CX455" s="3">
        <f t="shared" si="440"/>
        <v>0</v>
      </c>
      <c r="CY455" s="3">
        <f>(ROUND((((S455+ROUND((ROUND(((((EU455*1.25)*1.2))*AV455*1),2)*BS455),2))*AT455)/100),2)+ROUND(((ROUND((ROUND(((AE455-(((EU455*1.25)*1.2)))*AV455*1),2)*BS455),2)*AT455)/100),2))</f>
        <v>2072.9699999999998</v>
      </c>
      <c r="CZ455" s="3">
        <f>(ROUND((((S455+ROUND((ROUND(((((EU455*1.25)*1.2))*AV455*1),2)*BS455),2))*AU455)/100),2)+ROUND(((ROUND((ROUND(((AE455-(((EU455*1.25)*1.2)))*AV455*1),2)*BS455),2)*AU455)/100),2))</f>
        <v>1160.0999999999999</v>
      </c>
      <c r="DB455" s="3">
        <v>169</v>
      </c>
      <c r="DC455" s="3" t="s">
        <v>3</v>
      </c>
      <c r="DD455" s="3" t="s">
        <v>360</v>
      </c>
      <c r="DE455" s="3" t="s">
        <v>361</v>
      </c>
      <c r="DF455" s="3" t="s">
        <v>361</v>
      </c>
      <c r="DG455" s="3" t="s">
        <v>362</v>
      </c>
      <c r="DH455" s="3" t="s">
        <v>3</v>
      </c>
      <c r="DI455" s="3" t="s">
        <v>362</v>
      </c>
      <c r="DJ455" s="3" t="s">
        <v>361</v>
      </c>
      <c r="DK455" s="3" t="s">
        <v>3</v>
      </c>
      <c r="DL455" s="3" t="s">
        <v>3</v>
      </c>
      <c r="DM455" s="3" t="s">
        <v>3</v>
      </c>
      <c r="DN455" s="3">
        <v>0</v>
      </c>
      <c r="DO455" s="3">
        <v>0</v>
      </c>
      <c r="DP455" s="3">
        <v>1</v>
      </c>
      <c r="DQ455" s="3">
        <v>1</v>
      </c>
      <c r="DU455" s="3">
        <v>1013</v>
      </c>
      <c r="DV455" s="3" t="s">
        <v>664</v>
      </c>
      <c r="DW455" s="3" t="s">
        <v>664</v>
      </c>
      <c r="DX455" s="3">
        <v>1</v>
      </c>
      <c r="DZ455" s="3" t="s">
        <v>3</v>
      </c>
      <c r="EA455" s="3" t="s">
        <v>3</v>
      </c>
      <c r="EB455" s="3" t="s">
        <v>3</v>
      </c>
      <c r="EC455" s="3" t="s">
        <v>3</v>
      </c>
      <c r="EE455" s="3">
        <v>85635395</v>
      </c>
      <c r="EF455" s="3">
        <v>30</v>
      </c>
      <c r="EG455" s="3" t="s">
        <v>28</v>
      </c>
      <c r="EH455" s="3">
        <v>0</v>
      </c>
      <c r="EI455" s="3" t="s">
        <v>3</v>
      </c>
      <c r="EJ455" s="3">
        <v>1</v>
      </c>
      <c r="EK455" s="3">
        <v>23</v>
      </c>
      <c r="EL455" s="3" t="s">
        <v>29</v>
      </c>
      <c r="EM455" s="3" t="s">
        <v>30</v>
      </c>
      <c r="EO455" s="3" t="s">
        <v>363</v>
      </c>
      <c r="EQ455" s="3">
        <v>131072</v>
      </c>
      <c r="ER455" s="3">
        <v>5.3</v>
      </c>
      <c r="ES455" s="3">
        <v>1.48</v>
      </c>
      <c r="ET455" s="3">
        <v>0</v>
      </c>
      <c r="EU455" s="3">
        <v>0</v>
      </c>
      <c r="EV455" s="3">
        <v>3.82</v>
      </c>
      <c r="EW455" s="3">
        <v>0.31</v>
      </c>
      <c r="EX455" s="3">
        <v>0</v>
      </c>
      <c r="EY455" s="3">
        <v>0</v>
      </c>
      <c r="FQ455" s="3">
        <v>0</v>
      </c>
      <c r="FR455" s="3">
        <v>0</v>
      </c>
      <c r="FS455" s="3">
        <v>0</v>
      </c>
      <c r="FX455" s="3">
        <v>109</v>
      </c>
      <c r="FY455" s="3">
        <v>61</v>
      </c>
      <c r="GA455" s="3" t="s">
        <v>3</v>
      </c>
      <c r="GD455" s="3">
        <v>1</v>
      </c>
      <c r="GF455" s="3">
        <v>-1145728330</v>
      </c>
      <c r="GG455" s="3">
        <v>2</v>
      </c>
      <c r="GH455" s="3">
        <v>1</v>
      </c>
      <c r="GI455" s="3">
        <v>2</v>
      </c>
      <c r="GJ455" s="3">
        <v>0</v>
      </c>
      <c r="GK455" s="3">
        <v>0</v>
      </c>
      <c r="GL455" s="3">
        <f t="shared" si="441"/>
        <v>0</v>
      </c>
      <c r="GM455" s="3">
        <f t="shared" si="442"/>
        <v>5239.13</v>
      </c>
      <c r="GN455" s="3">
        <f t="shared" si="443"/>
        <v>5239.13</v>
      </c>
      <c r="GO455" s="3">
        <f t="shared" si="444"/>
        <v>0</v>
      </c>
      <c r="GP455" s="3">
        <f t="shared" si="445"/>
        <v>0</v>
      </c>
      <c r="GR455" s="3">
        <v>0</v>
      </c>
      <c r="GS455" s="3">
        <v>3</v>
      </c>
      <c r="GT455" s="3">
        <v>0</v>
      </c>
      <c r="GU455" s="3" t="s">
        <v>3</v>
      </c>
      <c r="GV455" s="3">
        <f t="shared" si="446"/>
        <v>0</v>
      </c>
      <c r="GW455" s="3">
        <v>1</v>
      </c>
      <c r="GX455" s="3">
        <f t="shared" si="447"/>
        <v>0</v>
      </c>
      <c r="HA455" s="3">
        <v>0</v>
      </c>
      <c r="HB455" s="3">
        <v>0</v>
      </c>
      <c r="HC455" s="3">
        <f t="shared" si="448"/>
        <v>0</v>
      </c>
      <c r="HE455" s="3" t="s">
        <v>3</v>
      </c>
      <c r="HF455" s="3" t="s">
        <v>3</v>
      </c>
      <c r="HM455" s="3" t="s">
        <v>3</v>
      </c>
      <c r="HN455" s="3" t="s">
        <v>3</v>
      </c>
      <c r="HO455" s="3" t="s">
        <v>3</v>
      </c>
      <c r="HP455" s="3" t="s">
        <v>3</v>
      </c>
      <c r="HQ455" s="3" t="s">
        <v>3</v>
      </c>
      <c r="HS455" s="3">
        <v>0</v>
      </c>
      <c r="IK455" s="3">
        <v>0</v>
      </c>
    </row>
    <row r="456" spans="1:255" x14ac:dyDescent="0.25">
      <c r="A456" s="2">
        <v>18</v>
      </c>
      <c r="B456" s="2">
        <v>1</v>
      </c>
      <c r="C456" s="2">
        <v>854</v>
      </c>
      <c r="D456" s="2"/>
      <c r="E456" s="2" t="s">
        <v>677</v>
      </c>
      <c r="F456" s="2" t="s">
        <v>678</v>
      </c>
      <c r="G456" s="2" t="s">
        <v>979</v>
      </c>
      <c r="H456" s="2" t="s">
        <v>35</v>
      </c>
      <c r="I456" s="2">
        <f>I454*J456</f>
        <v>6</v>
      </c>
      <c r="J456" s="2">
        <v>1</v>
      </c>
      <c r="K456" s="2">
        <v>1</v>
      </c>
      <c r="L456" s="2"/>
      <c r="M456" s="2"/>
      <c r="N456" s="2"/>
      <c r="O456" s="2">
        <f t="shared" si="424"/>
        <v>1869.12</v>
      </c>
      <c r="P456" s="2">
        <f>ROUND((ROUND((AC456*I456),2)*BC456),2)</f>
        <v>1869.12</v>
      </c>
      <c r="Q456" s="2">
        <f>(ROUND((ROUND(((ET456)*AV456*I456),2)*BB456),2)+ROUND((ROUND(((AE456-(EU456))*AV456*I456),2)*BS456),2))</f>
        <v>0</v>
      </c>
      <c r="R456" s="2">
        <f>(ROUND((ROUND(((EU456)*AV456*I456),2)*BS456),2)+ROUND((ROUND(((AE456-(EU456))*AV456*I456),2)*BS456),2))</f>
        <v>0</v>
      </c>
      <c r="S456" s="2">
        <f t="shared" si="426"/>
        <v>0</v>
      </c>
      <c r="T456" s="2">
        <f t="shared" si="427"/>
        <v>0</v>
      </c>
      <c r="U456" s="2">
        <f t="shared" si="428"/>
        <v>0</v>
      </c>
      <c r="V456" s="2">
        <f t="shared" si="429"/>
        <v>0</v>
      </c>
      <c r="W456" s="2">
        <f t="shared" si="430"/>
        <v>0</v>
      </c>
      <c r="X456" s="2">
        <f>(ROUND((((S456+ROUND((ROUND(((EU456)*AV456*I456),2)*BS456),2))*AT456)/100),2)+ROUND(((ROUND((ROUND(((AE456-(EU456))*AV456*I456),2)*BS456),2)*AT456)/100),2))</f>
        <v>0</v>
      </c>
      <c r="Y456" s="2">
        <f>(ROUND((((S456+ROUND((ROUND(((EU456)*AV456*I456),2)*BS456),2))*AU456)/100),2)+ROUND(((ROUND((ROUND(((AE456-(EU456))*AV456*I456),2)*BS456),2)*AU456)/100),2))</f>
        <v>0</v>
      </c>
      <c r="Z456" s="2"/>
      <c r="AA456" s="2">
        <v>86551701</v>
      </c>
      <c r="AB456" s="2">
        <f t="shared" si="431"/>
        <v>311.52</v>
      </c>
      <c r="AC456" s="2">
        <f>ROUND((ES456),6)</f>
        <v>311.52</v>
      </c>
      <c r="AD456" s="2">
        <f>ROUND((((ET456)-(EU456))+AE456),6)</f>
        <v>0</v>
      </c>
      <c r="AE456" s="2">
        <f>ROUND((EU456),6)</f>
        <v>0</v>
      </c>
      <c r="AF456" s="2">
        <f>ROUND((EV456),6)</f>
        <v>0</v>
      </c>
      <c r="AG456" s="2">
        <f t="shared" si="432"/>
        <v>0</v>
      </c>
      <c r="AH456" s="2">
        <f>(EW456)</f>
        <v>0</v>
      </c>
      <c r="AI456" s="2">
        <f>(EX456)</f>
        <v>0</v>
      </c>
      <c r="AJ456" s="2">
        <f t="shared" si="433"/>
        <v>0</v>
      </c>
      <c r="AK456" s="2">
        <v>311.52</v>
      </c>
      <c r="AL456" s="2">
        <v>311.52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1</v>
      </c>
      <c r="AW456" s="2">
        <v>1</v>
      </c>
      <c r="AX456" s="2"/>
      <c r="AY456" s="2"/>
      <c r="AZ456" s="2">
        <v>1</v>
      </c>
      <c r="BA456" s="2">
        <v>1</v>
      </c>
      <c r="BB456" s="2">
        <v>1</v>
      </c>
      <c r="BC456" s="2">
        <v>1</v>
      </c>
      <c r="BD456" s="2" t="s">
        <v>3</v>
      </c>
      <c r="BE456" s="2" t="s">
        <v>3</v>
      </c>
      <c r="BF456" s="2" t="s">
        <v>3</v>
      </c>
      <c r="BG456" s="2" t="s">
        <v>3</v>
      </c>
      <c r="BH456" s="2">
        <v>3</v>
      </c>
      <c r="BI456" s="2">
        <v>3</v>
      </c>
      <c r="BJ456" s="2" t="s">
        <v>679</v>
      </c>
      <c r="BK456" s="2"/>
      <c r="BL456" s="2"/>
      <c r="BM456" s="2">
        <v>746</v>
      </c>
      <c r="BN456" s="2">
        <v>0</v>
      </c>
      <c r="BO456" s="2" t="s">
        <v>3</v>
      </c>
      <c r="BP456" s="2">
        <v>0</v>
      </c>
      <c r="BQ456" s="2">
        <v>130</v>
      </c>
      <c r="BR456" s="2">
        <v>0</v>
      </c>
      <c r="BS456" s="2">
        <v>1</v>
      </c>
      <c r="BT456" s="2">
        <v>1</v>
      </c>
      <c r="BU456" s="2">
        <v>1</v>
      </c>
      <c r="BV456" s="2">
        <v>1</v>
      </c>
      <c r="BW456" s="2">
        <v>1</v>
      </c>
      <c r="BX456" s="2">
        <v>1</v>
      </c>
      <c r="BY456" s="2" t="s">
        <v>3</v>
      </c>
      <c r="BZ456" s="2">
        <v>109</v>
      </c>
      <c r="CA456" s="2">
        <v>61</v>
      </c>
      <c r="CB456" s="2" t="s">
        <v>3</v>
      </c>
      <c r="CC456" s="2"/>
      <c r="CD456" s="2"/>
      <c r="CE456" s="2">
        <v>1566</v>
      </c>
      <c r="CF456" s="2">
        <v>0</v>
      </c>
      <c r="CG456" s="2">
        <v>0</v>
      </c>
      <c r="CH456" s="2"/>
      <c r="CI456" s="2"/>
      <c r="CJ456" s="2"/>
      <c r="CK456" s="2"/>
      <c r="CL456" s="2"/>
      <c r="CM456" s="2">
        <v>0</v>
      </c>
      <c r="CN456" s="2" t="s">
        <v>966</v>
      </c>
      <c r="CO456" s="2">
        <v>0</v>
      </c>
      <c r="CP456" s="2">
        <f t="shared" si="434"/>
        <v>1869.12</v>
      </c>
      <c r="CQ456" s="2">
        <f>ROUND((ROUND((AC456*1),2)*BC456),2)</f>
        <v>311.52</v>
      </c>
      <c r="CR456" s="2">
        <f>(ROUND((ROUND(((ET456)*AV456*1),2)*BB456),2)+ROUND((ROUND(((AE456-(EU456))*AV456*1),2)*BS456),2))</f>
        <v>0</v>
      </c>
      <c r="CS456" s="2">
        <f>(ROUND((ROUND(((EU456)*AV456*1),2)*BS456),2)+ROUND((ROUND(((AE456-(EU456))*AV456*1),2)*BS456),2))</f>
        <v>0</v>
      </c>
      <c r="CT456" s="2">
        <f t="shared" si="436"/>
        <v>0</v>
      </c>
      <c r="CU456" s="2">
        <f t="shared" si="437"/>
        <v>0</v>
      </c>
      <c r="CV456" s="2">
        <f t="shared" si="438"/>
        <v>0</v>
      </c>
      <c r="CW456" s="2">
        <f t="shared" si="439"/>
        <v>0</v>
      </c>
      <c r="CX456" s="2">
        <f t="shared" si="440"/>
        <v>0</v>
      </c>
      <c r="CY456" s="2">
        <f>(ROUND((((S456+ROUND((ROUND(((EU456)*AV456*1),2)*BS456),2))*AT456)/100),2)+ROUND(((ROUND((ROUND(((AE456-(EU456))*AV456*1),2)*BS456),2)*AT456)/100),2))</f>
        <v>0</v>
      </c>
      <c r="CZ456" s="2">
        <f>(ROUND((((S456+ROUND((ROUND(((EU456)*AV456*1),2)*BS456),2))*AU456)/100),2)+ROUND(((ROUND((ROUND(((AE456-(EU456))*AV456*1),2)*BS456),2)*AU456)/100),2))</f>
        <v>0</v>
      </c>
      <c r="DA456" s="2"/>
      <c r="DB456" s="2"/>
      <c r="DC456" s="2" t="s">
        <v>3</v>
      </c>
      <c r="DD456" s="2" t="s">
        <v>3</v>
      </c>
      <c r="DE456" s="2" t="s">
        <v>3</v>
      </c>
      <c r="DF456" s="2" t="s">
        <v>3</v>
      </c>
      <c r="DG456" s="2" t="s">
        <v>3</v>
      </c>
      <c r="DH456" s="2" t="s">
        <v>3</v>
      </c>
      <c r="DI456" s="2" t="s">
        <v>3</v>
      </c>
      <c r="DJ456" s="2" t="s">
        <v>3</v>
      </c>
      <c r="DK456" s="2" t="s">
        <v>3</v>
      </c>
      <c r="DL456" s="2" t="s">
        <v>3</v>
      </c>
      <c r="DM456" s="2" t="s">
        <v>3</v>
      </c>
      <c r="DN456" s="2">
        <v>0</v>
      </c>
      <c r="DO456" s="2">
        <v>0</v>
      </c>
      <c r="DP456" s="2">
        <v>1</v>
      </c>
      <c r="DQ456" s="2">
        <v>1</v>
      </c>
      <c r="DR456" s="2"/>
      <c r="DS456" s="2"/>
      <c r="DT456" s="2"/>
      <c r="DU456" s="2">
        <v>1010</v>
      </c>
      <c r="DV456" s="2" t="s">
        <v>35</v>
      </c>
      <c r="DW456" s="2" t="s">
        <v>35</v>
      </c>
      <c r="DX456" s="2">
        <v>1</v>
      </c>
      <c r="DY456" s="2"/>
      <c r="DZ456" s="2" t="s">
        <v>3</v>
      </c>
      <c r="EA456" s="2" t="s">
        <v>3</v>
      </c>
      <c r="EB456" s="2" t="s">
        <v>3</v>
      </c>
      <c r="EC456" s="2" t="s">
        <v>3</v>
      </c>
      <c r="ED456" s="2"/>
      <c r="EE456" s="2">
        <v>85635346</v>
      </c>
      <c r="EF456" s="2">
        <v>130</v>
      </c>
      <c r="EG456" s="2" t="s">
        <v>353</v>
      </c>
      <c r="EH456" s="2">
        <v>0</v>
      </c>
      <c r="EI456" s="2" t="s">
        <v>3</v>
      </c>
      <c r="EJ456" s="2">
        <v>3</v>
      </c>
      <c r="EK456" s="2">
        <v>746</v>
      </c>
      <c r="EL456" s="2" t="s">
        <v>354</v>
      </c>
      <c r="EM456" s="2" t="s">
        <v>355</v>
      </c>
      <c r="EN456" s="2"/>
      <c r="EO456" s="2" t="s">
        <v>368</v>
      </c>
      <c r="EP456" s="2"/>
      <c r="EQ456" s="2">
        <v>0</v>
      </c>
      <c r="ER456" s="2">
        <v>311.52</v>
      </c>
      <c r="ES456" s="2">
        <v>311.52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>
        <v>0</v>
      </c>
      <c r="FR456" s="2">
        <f>P456</f>
        <v>1869.12</v>
      </c>
      <c r="FS456" s="2">
        <v>0</v>
      </c>
      <c r="FT456" s="2"/>
      <c r="FU456" s="2"/>
      <c r="FV456" s="2"/>
      <c r="FW456" s="2"/>
      <c r="FX456" s="2">
        <v>109</v>
      </c>
      <c r="FY456" s="2">
        <v>61</v>
      </c>
      <c r="FZ456" s="2"/>
      <c r="GA456" s="2" t="s">
        <v>3</v>
      </c>
      <c r="GB456" s="2"/>
      <c r="GC456" s="2"/>
      <c r="GD456" s="2">
        <v>1</v>
      </c>
      <c r="GE456" s="2"/>
      <c r="GF456" s="2">
        <v>1220471566</v>
      </c>
      <c r="GG456" s="2">
        <v>2</v>
      </c>
      <c r="GH456" s="2">
        <v>1</v>
      </c>
      <c r="GI456" s="2">
        <v>-2</v>
      </c>
      <c r="GJ456" s="2">
        <v>0</v>
      </c>
      <c r="GK456" s="2">
        <v>0</v>
      </c>
      <c r="GL456" s="2">
        <f t="shared" si="441"/>
        <v>0</v>
      </c>
      <c r="GM456" s="2">
        <f t="shared" si="442"/>
        <v>1869.12</v>
      </c>
      <c r="GN456" s="2">
        <f t="shared" si="443"/>
        <v>0</v>
      </c>
      <c r="GO456" s="2">
        <f t="shared" si="444"/>
        <v>0</v>
      </c>
      <c r="GP456" s="2">
        <f t="shared" si="445"/>
        <v>0</v>
      </c>
      <c r="GQ456" s="2"/>
      <c r="GR456" s="2">
        <v>0</v>
      </c>
      <c r="GS456" s="2">
        <v>3</v>
      </c>
      <c r="GT456" s="2">
        <v>0</v>
      </c>
      <c r="GU456" s="2" t="s">
        <v>3</v>
      </c>
      <c r="GV456" s="2">
        <f t="shared" si="446"/>
        <v>0</v>
      </c>
      <c r="GW456" s="2">
        <v>1</v>
      </c>
      <c r="GX456" s="2">
        <f t="shared" si="447"/>
        <v>0</v>
      </c>
      <c r="GY456" s="2"/>
      <c r="GZ456" s="2"/>
      <c r="HA456" s="2">
        <v>0</v>
      </c>
      <c r="HB456" s="2">
        <v>0</v>
      </c>
      <c r="HC456" s="2">
        <f t="shared" si="448"/>
        <v>0</v>
      </c>
      <c r="HD456" s="2"/>
      <c r="HE456" s="2" t="s">
        <v>3</v>
      </c>
      <c r="HF456" s="2" t="s">
        <v>3</v>
      </c>
      <c r="HG456" s="2"/>
      <c r="HH456" s="2"/>
      <c r="HI456" s="2"/>
      <c r="HJ456" s="2"/>
      <c r="HK456" s="2"/>
      <c r="HL456" s="2"/>
      <c r="HM456" s="2" t="s">
        <v>360</v>
      </c>
      <c r="HN456" s="2" t="s">
        <v>3</v>
      </c>
      <c r="HO456" s="2" t="s">
        <v>3</v>
      </c>
      <c r="HP456" s="2" t="s">
        <v>3</v>
      </c>
      <c r="HQ456" s="2" t="s">
        <v>3</v>
      </c>
      <c r="HR456" s="2"/>
      <c r="HS456" s="2">
        <v>0</v>
      </c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>
        <v>0</v>
      </c>
      <c r="IL456" s="2"/>
      <c r="IM456" s="2"/>
      <c r="IN456" s="2"/>
      <c r="IO456" s="2"/>
      <c r="IP456" s="2"/>
      <c r="IQ456" s="2"/>
      <c r="IR456" s="2"/>
      <c r="IS456" s="2"/>
      <c r="IT456" s="2"/>
      <c r="IU456" s="2"/>
    </row>
    <row r="457" spans="1:255" x14ac:dyDescent="0.25">
      <c r="A457" s="3">
        <v>18</v>
      </c>
      <c r="B457" s="3">
        <v>1</v>
      </c>
      <c r="C457" s="3">
        <v>860</v>
      </c>
      <c r="E457" s="3" t="s">
        <v>677</v>
      </c>
      <c r="F457" s="3" t="s">
        <v>678</v>
      </c>
      <c r="G457" s="3" t="s">
        <v>979</v>
      </c>
      <c r="H457" s="3" t="s">
        <v>35</v>
      </c>
      <c r="I457" s="3">
        <f>I455*J457</f>
        <v>6</v>
      </c>
      <c r="J457" s="3">
        <v>1</v>
      </c>
      <c r="K457" s="3">
        <v>1</v>
      </c>
      <c r="O457" s="3">
        <f t="shared" si="424"/>
        <v>6112.02</v>
      </c>
      <c r="P457" s="3">
        <f>ROUND((ROUND((AC457*I457),2)*BC457),2)</f>
        <v>6112.02</v>
      </c>
      <c r="Q457" s="3">
        <f>(ROUND((ROUND(((ET457)*AV457*I457),2)*BB457),2)+ROUND((ROUND(((AE457-(EU457))*AV457*I457),2)*BS457),2))</f>
        <v>0</v>
      </c>
      <c r="R457" s="3">
        <f>(ROUND((ROUND(((EU457)*AV457*I457),2)*BS457),2)+ROUND((ROUND(((AE457-(EU457))*AV457*I457),2)*BS457),2))</f>
        <v>0</v>
      </c>
      <c r="S457" s="3">
        <f t="shared" si="426"/>
        <v>0</v>
      </c>
      <c r="T457" s="3">
        <f t="shared" si="427"/>
        <v>0</v>
      </c>
      <c r="U457" s="3">
        <f t="shared" si="428"/>
        <v>0</v>
      </c>
      <c r="V457" s="3">
        <f t="shared" si="429"/>
        <v>0</v>
      </c>
      <c r="W457" s="3">
        <f t="shared" si="430"/>
        <v>0</v>
      </c>
      <c r="X457" s="3">
        <f>(ROUND((((S457+ROUND((ROUND(((EU457)*AV457*I457),2)*BS457),2))*AT457)/100),2)+ROUND(((ROUND((ROUND(((AE457-(EU457))*AV457*I457),2)*BS457),2)*AT457)/100),2))</f>
        <v>0</v>
      </c>
      <c r="Y457" s="3">
        <f>(ROUND((((S457+ROUND((ROUND(((EU457)*AV457*I457),2)*BS457),2))*AU457)/100),2)+ROUND(((ROUND((ROUND(((AE457-(EU457))*AV457*I457),2)*BS457),2)*AU457)/100),2))</f>
        <v>0</v>
      </c>
      <c r="AA457" s="3">
        <v>86551703</v>
      </c>
      <c r="AB457" s="3">
        <f t="shared" si="431"/>
        <v>311.52</v>
      </c>
      <c r="AC457" s="3">
        <f>ROUND((ES457),6)</f>
        <v>311.52</v>
      </c>
      <c r="AD457" s="3">
        <f>ROUND((((ET457)-(EU457))+AE457),6)</f>
        <v>0</v>
      </c>
      <c r="AE457" s="3">
        <f>ROUND((EU457),6)</f>
        <v>0</v>
      </c>
      <c r="AF457" s="3">
        <f>ROUND((EV457),6)</f>
        <v>0</v>
      </c>
      <c r="AG457" s="3">
        <f t="shared" si="432"/>
        <v>0</v>
      </c>
      <c r="AH457" s="3">
        <f>(EW457)</f>
        <v>0</v>
      </c>
      <c r="AI457" s="3">
        <f>(EX457)</f>
        <v>0</v>
      </c>
      <c r="AJ457" s="3">
        <f t="shared" si="433"/>
        <v>0</v>
      </c>
      <c r="AK457" s="3">
        <v>311.52</v>
      </c>
      <c r="AL457" s="3">
        <v>311.52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1</v>
      </c>
      <c r="AW457" s="3">
        <v>1</v>
      </c>
      <c r="AZ457" s="3">
        <v>1</v>
      </c>
      <c r="BA457" s="3">
        <v>1</v>
      </c>
      <c r="BB457" s="3">
        <v>1</v>
      </c>
      <c r="BC457" s="3">
        <v>3.27</v>
      </c>
      <c r="BD457" s="3" t="s">
        <v>3</v>
      </c>
      <c r="BE457" s="3" t="s">
        <v>3</v>
      </c>
      <c r="BF457" s="3" t="s">
        <v>3</v>
      </c>
      <c r="BG457" s="3" t="s">
        <v>3</v>
      </c>
      <c r="BH457" s="3">
        <v>3</v>
      </c>
      <c r="BI457" s="3">
        <v>3</v>
      </c>
      <c r="BJ457" s="3" t="s">
        <v>679</v>
      </c>
      <c r="BM457" s="3">
        <v>746</v>
      </c>
      <c r="BN457" s="3">
        <v>0</v>
      </c>
      <c r="BO457" s="3" t="s">
        <v>3</v>
      </c>
      <c r="BP457" s="3">
        <v>0</v>
      </c>
      <c r="BQ457" s="3">
        <v>130</v>
      </c>
      <c r="BR457" s="3">
        <v>0</v>
      </c>
      <c r="BS457" s="3">
        <v>1</v>
      </c>
      <c r="BT457" s="3">
        <v>1</v>
      </c>
      <c r="BU457" s="3">
        <v>1</v>
      </c>
      <c r="BV457" s="3">
        <v>1</v>
      </c>
      <c r="BW457" s="3">
        <v>1</v>
      </c>
      <c r="BX457" s="3">
        <v>1</v>
      </c>
      <c r="BY457" s="3" t="s">
        <v>3</v>
      </c>
      <c r="BZ457" s="3">
        <v>109</v>
      </c>
      <c r="CA457" s="3">
        <v>61</v>
      </c>
      <c r="CB457" s="3" t="s">
        <v>3</v>
      </c>
      <c r="CE457" s="3">
        <v>1566</v>
      </c>
      <c r="CF457" s="3">
        <v>0</v>
      </c>
      <c r="CG457" s="3">
        <v>0</v>
      </c>
      <c r="CM457" s="3">
        <v>0</v>
      </c>
      <c r="CN457" s="3" t="s">
        <v>966</v>
      </c>
      <c r="CO457" s="3">
        <v>0</v>
      </c>
      <c r="CP457" s="3">
        <f t="shared" si="434"/>
        <v>6112.02</v>
      </c>
      <c r="CQ457" s="3">
        <f>ROUND((ROUND((AC457*1),2)*BC457),2)</f>
        <v>1018.67</v>
      </c>
      <c r="CR457" s="3">
        <f>(ROUND((ROUND(((ET457)*AV457*1),2)*BB457),2)+ROUND((ROUND(((AE457-(EU457))*AV457*1),2)*BS457),2))</f>
        <v>0</v>
      </c>
      <c r="CS457" s="3">
        <f>(ROUND((ROUND(((EU457)*AV457*1),2)*BS457),2)+ROUND((ROUND(((AE457-(EU457))*AV457*1),2)*BS457),2))</f>
        <v>0</v>
      </c>
      <c r="CT457" s="3">
        <f t="shared" si="436"/>
        <v>0</v>
      </c>
      <c r="CU457" s="3">
        <f t="shared" si="437"/>
        <v>0</v>
      </c>
      <c r="CV457" s="3">
        <f t="shared" si="438"/>
        <v>0</v>
      </c>
      <c r="CW457" s="3">
        <f t="shared" si="439"/>
        <v>0</v>
      </c>
      <c r="CX457" s="3">
        <f t="shared" si="440"/>
        <v>0</v>
      </c>
      <c r="CY457" s="3">
        <f>(ROUND((((S457+ROUND((ROUND(((EU457)*AV457*1),2)*BS457),2))*AT457)/100),2)+ROUND(((ROUND((ROUND(((AE457-(EU457))*AV457*1),2)*BS457),2)*AT457)/100),2))</f>
        <v>0</v>
      </c>
      <c r="CZ457" s="3">
        <f>(ROUND((((S457+ROUND((ROUND(((EU457)*AV457*1),2)*BS457),2))*AU457)/100),2)+ROUND(((ROUND((ROUND(((AE457-(EU457))*AV457*1),2)*BS457),2)*AU457)/100),2))</f>
        <v>0</v>
      </c>
      <c r="DC457" s="3" t="s">
        <v>3</v>
      </c>
      <c r="DD457" s="3" t="s">
        <v>3</v>
      </c>
      <c r="DE457" s="3" t="s">
        <v>3</v>
      </c>
      <c r="DF457" s="3" t="s">
        <v>3</v>
      </c>
      <c r="DG457" s="3" t="s">
        <v>3</v>
      </c>
      <c r="DH457" s="3" t="s">
        <v>3</v>
      </c>
      <c r="DI457" s="3" t="s">
        <v>3</v>
      </c>
      <c r="DJ457" s="3" t="s">
        <v>3</v>
      </c>
      <c r="DK457" s="3" t="s">
        <v>3</v>
      </c>
      <c r="DL457" s="3" t="s">
        <v>3</v>
      </c>
      <c r="DM457" s="3" t="s">
        <v>3</v>
      </c>
      <c r="DN457" s="3">
        <v>0</v>
      </c>
      <c r="DO457" s="3">
        <v>0</v>
      </c>
      <c r="DP457" s="3">
        <v>1</v>
      </c>
      <c r="DQ457" s="3">
        <v>1</v>
      </c>
      <c r="DU457" s="3">
        <v>1010</v>
      </c>
      <c r="DV457" s="3" t="s">
        <v>35</v>
      </c>
      <c r="DW457" s="3" t="s">
        <v>35</v>
      </c>
      <c r="DX457" s="3">
        <v>1</v>
      </c>
      <c r="DZ457" s="3" t="s">
        <v>3</v>
      </c>
      <c r="EA457" s="3" t="s">
        <v>3</v>
      </c>
      <c r="EB457" s="3" t="s">
        <v>3</v>
      </c>
      <c r="EC457" s="3" t="s">
        <v>3</v>
      </c>
      <c r="EE457" s="3">
        <v>85635346</v>
      </c>
      <c r="EF457" s="3">
        <v>130</v>
      </c>
      <c r="EG457" s="3" t="s">
        <v>353</v>
      </c>
      <c r="EH457" s="3">
        <v>0</v>
      </c>
      <c r="EI457" s="3" t="s">
        <v>3</v>
      </c>
      <c r="EJ457" s="3">
        <v>3</v>
      </c>
      <c r="EK457" s="3">
        <v>746</v>
      </c>
      <c r="EL457" s="3" t="s">
        <v>354</v>
      </c>
      <c r="EM457" s="3" t="s">
        <v>355</v>
      </c>
      <c r="EO457" s="3" t="s">
        <v>368</v>
      </c>
      <c r="EQ457" s="3">
        <v>0</v>
      </c>
      <c r="ER457" s="3">
        <v>311.52</v>
      </c>
      <c r="ES457" s="3">
        <v>311.52</v>
      </c>
      <c r="ET457" s="3">
        <v>0</v>
      </c>
      <c r="EU457" s="3">
        <v>0</v>
      </c>
      <c r="EV457" s="3">
        <v>0</v>
      </c>
      <c r="EW457" s="3">
        <v>0</v>
      </c>
      <c r="EX457" s="3">
        <v>0</v>
      </c>
      <c r="FQ457" s="3">
        <v>0</v>
      </c>
      <c r="FR457" s="3">
        <f>P457</f>
        <v>6112.02</v>
      </c>
      <c r="FS457" s="3">
        <v>0</v>
      </c>
      <c r="FX457" s="3">
        <v>109</v>
      </c>
      <c r="FY457" s="3">
        <v>61</v>
      </c>
      <c r="GA457" s="3" t="s">
        <v>3</v>
      </c>
      <c r="GD457" s="3">
        <v>1</v>
      </c>
      <c r="GF457" s="3">
        <v>1220471566</v>
      </c>
      <c r="GG457" s="3">
        <v>2</v>
      </c>
      <c r="GH457" s="3">
        <v>1</v>
      </c>
      <c r="GI457" s="3">
        <v>2</v>
      </c>
      <c r="GJ457" s="3">
        <v>0</v>
      </c>
      <c r="GK457" s="3">
        <v>0</v>
      </c>
      <c r="GL457" s="3">
        <f t="shared" si="441"/>
        <v>0</v>
      </c>
      <c r="GM457" s="3">
        <f t="shared" si="442"/>
        <v>6112.02</v>
      </c>
      <c r="GN457" s="3">
        <f t="shared" si="443"/>
        <v>0</v>
      </c>
      <c r="GO457" s="3">
        <f t="shared" si="444"/>
        <v>0</v>
      </c>
      <c r="GP457" s="3">
        <f t="shared" si="445"/>
        <v>0</v>
      </c>
      <c r="GR457" s="3">
        <v>0</v>
      </c>
      <c r="GS457" s="3">
        <v>3</v>
      </c>
      <c r="GT457" s="3">
        <v>0</v>
      </c>
      <c r="GU457" s="3" t="s">
        <v>3</v>
      </c>
      <c r="GV457" s="3">
        <f t="shared" si="446"/>
        <v>0</v>
      </c>
      <c r="GW457" s="3">
        <v>1</v>
      </c>
      <c r="GX457" s="3">
        <f t="shared" si="447"/>
        <v>0</v>
      </c>
      <c r="HA457" s="3">
        <v>0</v>
      </c>
      <c r="HB457" s="3">
        <v>0</v>
      </c>
      <c r="HC457" s="3">
        <f t="shared" si="448"/>
        <v>0</v>
      </c>
      <c r="HE457" s="3" t="s">
        <v>3</v>
      </c>
      <c r="HF457" s="3" t="s">
        <v>3</v>
      </c>
      <c r="HM457" s="3" t="s">
        <v>360</v>
      </c>
      <c r="HN457" s="3" t="s">
        <v>3</v>
      </c>
      <c r="HO457" s="3" t="s">
        <v>3</v>
      </c>
      <c r="HP457" s="3" t="s">
        <v>3</v>
      </c>
      <c r="HQ457" s="3" t="s">
        <v>3</v>
      </c>
      <c r="HS457" s="3">
        <v>0</v>
      </c>
      <c r="IK457" s="3">
        <v>0</v>
      </c>
    </row>
    <row r="458" spans="1:255" x14ac:dyDescent="0.25">
      <c r="A458" s="2">
        <v>17</v>
      </c>
      <c r="B458" s="2">
        <v>1</v>
      </c>
      <c r="C458" s="2">
        <f>ROW(SmtRes!A867)</f>
        <v>867</v>
      </c>
      <c r="D458" s="2">
        <f>ROW(EtalonRes!A708)</f>
        <v>708</v>
      </c>
      <c r="E458" s="2" t="s">
        <v>680</v>
      </c>
      <c r="F458" s="2" t="s">
        <v>651</v>
      </c>
      <c r="G458" s="2" t="s">
        <v>652</v>
      </c>
      <c r="H458" s="2" t="s">
        <v>342</v>
      </c>
      <c r="I458" s="2">
        <f>ROUND(8,9)</f>
        <v>8</v>
      </c>
      <c r="J458" s="2">
        <v>0</v>
      </c>
      <c r="K458" s="2">
        <f>ROUND(8,9)</f>
        <v>8</v>
      </c>
      <c r="L458" s="2"/>
      <c r="M458" s="2"/>
      <c r="N458" s="2"/>
      <c r="O458" s="2">
        <f t="shared" si="424"/>
        <v>419.9</v>
      </c>
      <c r="P458" s="2">
        <f>ROUND((ROUND((AC458*AW458*I458),2)*BC458),2)</f>
        <v>171.36</v>
      </c>
      <c r="Q458" s="2">
        <f>(ROUND((ROUND(((((ET458*1.25)*1.2))*AV458*I458),2)*BB458),2)+ROUND((ROUND(((AE458-(((EU458*1.25)*1.2)))*AV458*I458),2)*BS458),2))</f>
        <v>42.51</v>
      </c>
      <c r="R458" s="2">
        <f>(ROUND((ROUND(((((EU458*1.25)*1.2))*AV458*I458),2)*BS458),2)+ROUND((ROUND(((AE458-(((EU458*1.25)*1.2)))*AV458*I458),2)*BS458),2))</f>
        <v>1.66</v>
      </c>
      <c r="S458" s="2">
        <f t="shared" si="426"/>
        <v>206.03</v>
      </c>
      <c r="T458" s="2">
        <f t="shared" si="427"/>
        <v>0</v>
      </c>
      <c r="U458" s="2">
        <f t="shared" si="428"/>
        <v>17.3161296</v>
      </c>
      <c r="V458" s="2">
        <f t="shared" si="429"/>
        <v>0</v>
      </c>
      <c r="W458" s="2">
        <f t="shared" si="430"/>
        <v>0</v>
      </c>
      <c r="X458" s="2">
        <f>(ROUND((((S458+ROUND((ROUND(((((EU458*1.25)*1.2))*AV458*I458),2)*BS458),2))*AT458)/100),2)+ROUND(((ROUND((ROUND(((AE458-(((EU458*1.25)*1.2)))*AV458*I458),2)*BS458),2)*AT458)/100),2))</f>
        <v>226.38</v>
      </c>
      <c r="Y458" s="2">
        <f>(ROUND((((S458+ROUND((ROUND(((((EU458*1.25)*1.2))*AV458*I458),2)*BS458),2))*AU458)/100),2)+ROUND(((ROUND((ROUND(((AE458-(((EU458*1.25)*1.2)))*AV458*I458),2)*BS458),2)*AU458)/100),2))</f>
        <v>126.69</v>
      </c>
      <c r="Z458" s="2"/>
      <c r="AA458" s="2">
        <v>86551701</v>
      </c>
      <c r="AB458" s="2">
        <f t="shared" si="431"/>
        <v>50.536200000000001</v>
      </c>
      <c r="AC458" s="2">
        <f>ROUND((((ES458*1)*1)),6)</f>
        <v>21.42</v>
      </c>
      <c r="AD458" s="2">
        <f>ROUND((((((ET458*1.25)*1.2))-(((EU458*1.25)*1.2)))+AE458),6)</f>
        <v>4.9800000000000004</v>
      </c>
      <c r="AE458" s="2">
        <f>ROUND((((EU458*1.25)*1.2)),6)</f>
        <v>0.19500000000000001</v>
      </c>
      <c r="AF458" s="2">
        <f>ROUND((((EV458*1.15)*1.2)),6)</f>
        <v>24.136199999999999</v>
      </c>
      <c r="AG458" s="2">
        <f t="shared" si="432"/>
        <v>0</v>
      </c>
      <c r="AH458" s="2">
        <f>(((EW458*1.15)*1.2))</f>
        <v>2.0286</v>
      </c>
      <c r="AI458" s="2">
        <f>(((EX458*1.25)*1.2))</f>
        <v>0</v>
      </c>
      <c r="AJ458" s="2">
        <f t="shared" si="433"/>
        <v>0</v>
      </c>
      <c r="AK458" s="2">
        <v>42.23</v>
      </c>
      <c r="AL458" s="2">
        <v>21.42</v>
      </c>
      <c r="AM458" s="2">
        <v>3.32</v>
      </c>
      <c r="AN458" s="2">
        <v>0.13</v>
      </c>
      <c r="AO458" s="2">
        <v>17.489999999999998</v>
      </c>
      <c r="AP458" s="2">
        <v>0</v>
      </c>
      <c r="AQ458" s="2">
        <v>1.47</v>
      </c>
      <c r="AR458" s="2">
        <v>0</v>
      </c>
      <c r="AS458" s="2">
        <v>0</v>
      </c>
      <c r="AT458" s="2">
        <v>109</v>
      </c>
      <c r="AU458" s="2">
        <v>61</v>
      </c>
      <c r="AV458" s="2">
        <v>1.0669999999999999</v>
      </c>
      <c r="AW458" s="2">
        <v>1</v>
      </c>
      <c r="AX458" s="2"/>
      <c r="AY458" s="2"/>
      <c r="AZ458" s="2">
        <v>1</v>
      </c>
      <c r="BA458" s="2">
        <v>1</v>
      </c>
      <c r="BB458" s="2">
        <v>1</v>
      </c>
      <c r="BC458" s="2">
        <v>1</v>
      </c>
      <c r="BD458" s="2" t="s">
        <v>3</v>
      </c>
      <c r="BE458" s="2" t="s">
        <v>3</v>
      </c>
      <c r="BF458" s="2" t="s">
        <v>3</v>
      </c>
      <c r="BG458" s="2" t="s">
        <v>3</v>
      </c>
      <c r="BH458" s="2">
        <v>0</v>
      </c>
      <c r="BI458" s="2">
        <v>1</v>
      </c>
      <c r="BJ458" s="2" t="s">
        <v>653</v>
      </c>
      <c r="BK458" s="2"/>
      <c r="BL458" s="2"/>
      <c r="BM458" s="2">
        <v>21</v>
      </c>
      <c r="BN458" s="2">
        <v>0</v>
      </c>
      <c r="BO458" s="2" t="s">
        <v>651</v>
      </c>
      <c r="BP458" s="2">
        <v>1</v>
      </c>
      <c r="BQ458" s="2">
        <v>30</v>
      </c>
      <c r="BR458" s="2">
        <v>0</v>
      </c>
      <c r="BS458" s="2">
        <v>1</v>
      </c>
      <c r="BT458" s="2">
        <v>1</v>
      </c>
      <c r="BU458" s="2">
        <v>1</v>
      </c>
      <c r="BV458" s="2">
        <v>1</v>
      </c>
      <c r="BW458" s="2">
        <v>1</v>
      </c>
      <c r="BX458" s="2">
        <v>1</v>
      </c>
      <c r="BY458" s="2" t="s">
        <v>3</v>
      </c>
      <c r="BZ458" s="2">
        <v>109</v>
      </c>
      <c r="CA458" s="2">
        <v>61</v>
      </c>
      <c r="CB458" s="2" t="s">
        <v>3</v>
      </c>
      <c r="CC458" s="2"/>
      <c r="CD458" s="2"/>
      <c r="CE458" s="2">
        <v>1566</v>
      </c>
      <c r="CF458" s="2">
        <v>0</v>
      </c>
      <c r="CG458" s="2">
        <v>0</v>
      </c>
      <c r="CH458" s="2"/>
      <c r="CI458" s="2"/>
      <c r="CJ458" s="2"/>
      <c r="CK458" s="2"/>
      <c r="CL458" s="2"/>
      <c r="CM458" s="2">
        <v>0</v>
      </c>
      <c r="CN458" s="2" t="s">
        <v>965</v>
      </c>
      <c r="CO458" s="2">
        <v>0</v>
      </c>
      <c r="CP458" s="2">
        <f t="shared" si="434"/>
        <v>419.9</v>
      </c>
      <c r="CQ458" s="2">
        <f>ROUND((ROUND((AC458*AW458*1),2)*BC458),2)</f>
        <v>21.42</v>
      </c>
      <c r="CR458" s="2">
        <f>(ROUND((ROUND(((((ET458*1.25)*1.2))*AV458*1),2)*BB458),2)+ROUND((ROUND(((AE458-(((EU458*1.25)*1.2)))*AV458*1),2)*BS458),2))</f>
        <v>5.31</v>
      </c>
      <c r="CS458" s="2">
        <f>(ROUND((ROUND(((((EU458*1.25)*1.2))*AV458*1),2)*BS458),2)+ROUND((ROUND(((AE458-(((EU458*1.25)*1.2)))*AV458*1),2)*BS458),2))</f>
        <v>0.21</v>
      </c>
      <c r="CT458" s="2">
        <f t="shared" si="436"/>
        <v>25.75</v>
      </c>
      <c r="CU458" s="2">
        <f t="shared" si="437"/>
        <v>0</v>
      </c>
      <c r="CV458" s="2">
        <f t="shared" si="438"/>
        <v>2.1645162</v>
      </c>
      <c r="CW458" s="2">
        <f t="shared" si="439"/>
        <v>0</v>
      </c>
      <c r="CX458" s="2">
        <f t="shared" si="440"/>
        <v>0</v>
      </c>
      <c r="CY458" s="2">
        <f>(ROUND((((S458+ROUND((ROUND(((((EU458*1.25)*1.2))*AV458*1),2)*BS458),2))*AT458)/100),2)+ROUND(((ROUND((ROUND(((AE458-(((EU458*1.25)*1.2)))*AV458*1),2)*BS458),2)*AT458)/100),2))</f>
        <v>224.8</v>
      </c>
      <c r="CZ458" s="2">
        <f>(ROUND((((S458+ROUND((ROUND(((((EU458*1.25)*1.2))*AV458*1),2)*BS458),2))*AU458)/100),2)+ROUND(((ROUND((ROUND(((AE458-(((EU458*1.25)*1.2)))*AV458*1),2)*BS458),2)*AU458)/100),2))</f>
        <v>125.81</v>
      </c>
      <c r="DA458" s="2"/>
      <c r="DB458" s="2">
        <v>171</v>
      </c>
      <c r="DC458" s="2" t="s">
        <v>3</v>
      </c>
      <c r="DD458" s="2" t="s">
        <v>360</v>
      </c>
      <c r="DE458" s="2" t="s">
        <v>361</v>
      </c>
      <c r="DF458" s="2" t="s">
        <v>361</v>
      </c>
      <c r="DG458" s="2" t="s">
        <v>362</v>
      </c>
      <c r="DH458" s="2" t="s">
        <v>3</v>
      </c>
      <c r="DI458" s="2" t="s">
        <v>362</v>
      </c>
      <c r="DJ458" s="2" t="s">
        <v>361</v>
      </c>
      <c r="DK458" s="2" t="s">
        <v>3</v>
      </c>
      <c r="DL458" s="2" t="s">
        <v>3</v>
      </c>
      <c r="DM458" s="2" t="s">
        <v>3</v>
      </c>
      <c r="DN458" s="2">
        <v>0</v>
      </c>
      <c r="DO458" s="2">
        <v>0</v>
      </c>
      <c r="DP458" s="2">
        <v>1</v>
      </c>
      <c r="DQ458" s="2">
        <v>1</v>
      </c>
      <c r="DR458" s="2"/>
      <c r="DS458" s="2"/>
      <c r="DT458" s="2"/>
      <c r="DU458" s="2">
        <v>1013</v>
      </c>
      <c r="DV458" s="2" t="s">
        <v>342</v>
      </c>
      <c r="DW458" s="2" t="s">
        <v>342</v>
      </c>
      <c r="DX458" s="2">
        <v>1</v>
      </c>
      <c r="DY458" s="2"/>
      <c r="DZ458" s="2" t="s">
        <v>3</v>
      </c>
      <c r="EA458" s="2" t="s">
        <v>3</v>
      </c>
      <c r="EB458" s="2" t="s">
        <v>3</v>
      </c>
      <c r="EC458" s="2" t="s">
        <v>3</v>
      </c>
      <c r="ED458" s="2"/>
      <c r="EE458" s="2">
        <v>85635393</v>
      </c>
      <c r="EF458" s="2">
        <v>30</v>
      </c>
      <c r="EG458" s="2" t="s">
        <v>28</v>
      </c>
      <c r="EH458" s="2">
        <v>0</v>
      </c>
      <c r="EI458" s="2" t="s">
        <v>3</v>
      </c>
      <c r="EJ458" s="2">
        <v>1</v>
      </c>
      <c r="EK458" s="2">
        <v>21</v>
      </c>
      <c r="EL458" s="2" t="s">
        <v>437</v>
      </c>
      <c r="EM458" s="2" t="s">
        <v>438</v>
      </c>
      <c r="EN458" s="2"/>
      <c r="EO458" s="2" t="s">
        <v>363</v>
      </c>
      <c r="EP458" s="2"/>
      <c r="EQ458" s="2">
        <v>131072</v>
      </c>
      <c r="ER458" s="2">
        <v>42.23</v>
      </c>
      <c r="ES458" s="2">
        <v>21.42</v>
      </c>
      <c r="ET458" s="2">
        <v>3.32</v>
      </c>
      <c r="EU458" s="2">
        <v>0.13</v>
      </c>
      <c r="EV458" s="2">
        <v>17.489999999999998</v>
      </c>
      <c r="EW458" s="2">
        <v>1.47</v>
      </c>
      <c r="EX458" s="2">
        <v>0</v>
      </c>
      <c r="EY458" s="2">
        <v>0</v>
      </c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>
        <v>0</v>
      </c>
      <c r="FR458" s="2">
        <v>0</v>
      </c>
      <c r="FS458" s="2">
        <v>0</v>
      </c>
      <c r="FT458" s="2"/>
      <c r="FU458" s="2"/>
      <c r="FV458" s="2"/>
      <c r="FW458" s="2"/>
      <c r="FX458" s="2">
        <v>109</v>
      </c>
      <c r="FY458" s="2">
        <v>61</v>
      </c>
      <c r="FZ458" s="2"/>
      <c r="GA458" s="2" t="s">
        <v>3</v>
      </c>
      <c r="GB458" s="2"/>
      <c r="GC458" s="2"/>
      <c r="GD458" s="2">
        <v>1</v>
      </c>
      <c r="GE458" s="2"/>
      <c r="GF458" s="2">
        <v>-356722942</v>
      </c>
      <c r="GG458" s="2">
        <v>2</v>
      </c>
      <c r="GH458" s="2">
        <v>1</v>
      </c>
      <c r="GI458" s="2">
        <v>2</v>
      </c>
      <c r="GJ458" s="2">
        <v>0</v>
      </c>
      <c r="GK458" s="2">
        <v>0</v>
      </c>
      <c r="GL458" s="2">
        <f t="shared" si="441"/>
        <v>0</v>
      </c>
      <c r="GM458" s="2">
        <f t="shared" si="442"/>
        <v>772.97</v>
      </c>
      <c r="GN458" s="2">
        <f t="shared" si="443"/>
        <v>772.97</v>
      </c>
      <c r="GO458" s="2">
        <f t="shared" si="444"/>
        <v>0</v>
      </c>
      <c r="GP458" s="2">
        <f t="shared" si="445"/>
        <v>0</v>
      </c>
      <c r="GQ458" s="2"/>
      <c r="GR458" s="2">
        <v>0</v>
      </c>
      <c r="GS458" s="2">
        <v>3</v>
      </c>
      <c r="GT458" s="2">
        <v>0</v>
      </c>
      <c r="GU458" s="2" t="s">
        <v>3</v>
      </c>
      <c r="GV458" s="2">
        <f t="shared" si="446"/>
        <v>0</v>
      </c>
      <c r="GW458" s="2">
        <v>1</v>
      </c>
      <c r="GX458" s="2">
        <f t="shared" si="447"/>
        <v>0</v>
      </c>
      <c r="GY458" s="2"/>
      <c r="GZ458" s="2"/>
      <c r="HA458" s="2">
        <v>0</v>
      </c>
      <c r="HB458" s="2">
        <v>0</v>
      </c>
      <c r="HC458" s="2">
        <f t="shared" si="448"/>
        <v>0</v>
      </c>
      <c r="HD458" s="2"/>
      <c r="HE458" s="2" t="s">
        <v>3</v>
      </c>
      <c r="HF458" s="2" t="s">
        <v>3</v>
      </c>
      <c r="HG458" s="2"/>
      <c r="HH458" s="2"/>
      <c r="HI458" s="2"/>
      <c r="HJ458" s="2"/>
      <c r="HK458" s="2"/>
      <c r="HL458" s="2"/>
      <c r="HM458" s="2" t="s">
        <v>3</v>
      </c>
      <c r="HN458" s="2" t="s">
        <v>3</v>
      </c>
      <c r="HO458" s="2" t="s">
        <v>3</v>
      </c>
      <c r="HP458" s="2" t="s">
        <v>3</v>
      </c>
      <c r="HQ458" s="2" t="s">
        <v>3</v>
      </c>
      <c r="HR458" s="2"/>
      <c r="HS458" s="2">
        <v>0</v>
      </c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>
        <v>0</v>
      </c>
      <c r="IL458" s="2"/>
      <c r="IM458" s="2"/>
      <c r="IN458" s="2"/>
      <c r="IO458" s="2"/>
      <c r="IP458" s="2"/>
      <c r="IQ458" s="2"/>
      <c r="IR458" s="2"/>
      <c r="IS458" s="2"/>
      <c r="IT458" s="2"/>
      <c r="IU458" s="2"/>
    </row>
    <row r="459" spans="1:255" x14ac:dyDescent="0.25">
      <c r="A459" s="3">
        <v>17</v>
      </c>
      <c r="B459" s="3">
        <v>1</v>
      </c>
      <c r="C459" s="3">
        <f>ROW(SmtRes!A874)</f>
        <v>874</v>
      </c>
      <c r="D459" s="3">
        <f>ROW(EtalonRes!A716)</f>
        <v>716</v>
      </c>
      <c r="E459" s="3" t="s">
        <v>680</v>
      </c>
      <c r="F459" s="3" t="s">
        <v>651</v>
      </c>
      <c r="G459" s="3" t="s">
        <v>652</v>
      </c>
      <c r="H459" s="3" t="s">
        <v>342</v>
      </c>
      <c r="I459" s="3">
        <f>ROUND(8,9)</f>
        <v>8</v>
      </c>
      <c r="J459" s="3">
        <v>0</v>
      </c>
      <c r="K459" s="3">
        <f>ROUND(8,9)</f>
        <v>8</v>
      </c>
      <c r="O459" s="3">
        <f t="shared" si="424"/>
        <v>13573.97</v>
      </c>
      <c r="P459" s="3">
        <f>ROUND((ROUND((AC459*AW459*I459),2)*BC459),2)</f>
        <v>1353.74</v>
      </c>
      <c r="Q459" s="3">
        <f>(ROUND((ROUND(((((ET459*1.25)*1.2))*AV459*I459),2)*BB459),2)+ROUND((ROUND(((AE459-(((EU459*1.25)*1.2)))*AV459*I459),2)*BS459),2))</f>
        <v>610.44000000000005</v>
      </c>
      <c r="R459" s="3">
        <f>(ROUND((ROUND(((((EU459*1.25)*1.2))*AV459*I459),2)*BS459),2)+ROUND((ROUND(((AE459-(((EU459*1.25)*1.2)))*AV459*I459),2)*BS459),2))</f>
        <v>93.54</v>
      </c>
      <c r="S459" s="3">
        <f t="shared" si="426"/>
        <v>11609.79</v>
      </c>
      <c r="T459" s="3">
        <f t="shared" si="427"/>
        <v>0</v>
      </c>
      <c r="U459" s="3">
        <f t="shared" si="428"/>
        <v>17.3161296</v>
      </c>
      <c r="V459" s="3">
        <f t="shared" si="429"/>
        <v>0</v>
      </c>
      <c r="W459" s="3">
        <f t="shared" si="430"/>
        <v>0</v>
      </c>
      <c r="X459" s="3">
        <f>(ROUND((((S459+ROUND((ROUND(((((EU459*1.25)*1.2))*AV459*I459),2)*BS459),2))*AT459)/100),2)+ROUND(((ROUND((ROUND(((AE459-(((EU459*1.25)*1.2)))*AV459*I459),2)*BS459),2)*AT459)/100),2))</f>
        <v>12756.63</v>
      </c>
      <c r="Y459" s="3">
        <f>(ROUND((((S459+ROUND((ROUND(((((EU459*1.25)*1.2))*AV459*I459),2)*BS459),2))*AU459)/100),2)+ROUND(((ROUND((ROUND(((AE459-(((EU459*1.25)*1.2)))*AV459*I459),2)*BS459),2)*AU459)/100),2))</f>
        <v>7139.03</v>
      </c>
      <c r="AA459" s="3">
        <v>86551703</v>
      </c>
      <c r="AB459" s="3">
        <f t="shared" si="431"/>
        <v>50.536200000000001</v>
      </c>
      <c r="AC459" s="3">
        <f>ROUND((((ES459*1)*1)),6)</f>
        <v>21.42</v>
      </c>
      <c r="AD459" s="3">
        <f>ROUND((((((ET459*1.25)*1.2))-(((EU459*1.25)*1.2)))+AE459),6)</f>
        <v>4.9800000000000004</v>
      </c>
      <c r="AE459" s="3">
        <f>ROUND((((EU459*1.25)*1.2)),6)</f>
        <v>0.19500000000000001</v>
      </c>
      <c r="AF459" s="3">
        <f>ROUND((((EV459*1.15)*1.2)),6)</f>
        <v>24.136199999999999</v>
      </c>
      <c r="AG459" s="3">
        <f t="shared" si="432"/>
        <v>0</v>
      </c>
      <c r="AH459" s="3">
        <f>(((EW459*1.15)*1.2))</f>
        <v>2.0286</v>
      </c>
      <c r="AI459" s="3">
        <f>(((EX459*1.25)*1.2))</f>
        <v>0</v>
      </c>
      <c r="AJ459" s="3">
        <f t="shared" si="433"/>
        <v>0</v>
      </c>
      <c r="AK459" s="3">
        <v>42.23</v>
      </c>
      <c r="AL459" s="3">
        <v>21.42</v>
      </c>
      <c r="AM459" s="3">
        <v>3.32</v>
      </c>
      <c r="AN459" s="3">
        <v>0.13</v>
      </c>
      <c r="AO459" s="3">
        <v>17.489999999999998</v>
      </c>
      <c r="AP459" s="3">
        <v>0</v>
      </c>
      <c r="AQ459" s="3">
        <v>1.47</v>
      </c>
      <c r="AR459" s="3">
        <v>0</v>
      </c>
      <c r="AS459" s="3">
        <v>0</v>
      </c>
      <c r="AT459" s="3">
        <v>109</v>
      </c>
      <c r="AU459" s="3">
        <v>61</v>
      </c>
      <c r="AV459" s="3">
        <v>1.0669999999999999</v>
      </c>
      <c r="AW459" s="3">
        <v>1</v>
      </c>
      <c r="AZ459" s="3">
        <v>1</v>
      </c>
      <c r="BA459" s="3">
        <v>56.35</v>
      </c>
      <c r="BB459" s="3">
        <v>14.36</v>
      </c>
      <c r="BC459" s="3">
        <v>7.9</v>
      </c>
      <c r="BD459" s="3" t="s">
        <v>3</v>
      </c>
      <c r="BE459" s="3" t="s">
        <v>3</v>
      </c>
      <c r="BF459" s="3" t="s">
        <v>3</v>
      </c>
      <c r="BG459" s="3" t="s">
        <v>3</v>
      </c>
      <c r="BH459" s="3">
        <v>0</v>
      </c>
      <c r="BI459" s="3">
        <v>1</v>
      </c>
      <c r="BJ459" s="3" t="s">
        <v>653</v>
      </c>
      <c r="BM459" s="3">
        <v>21</v>
      </c>
      <c r="BN459" s="3">
        <v>0</v>
      </c>
      <c r="BO459" s="3" t="s">
        <v>651</v>
      </c>
      <c r="BP459" s="3">
        <v>1</v>
      </c>
      <c r="BQ459" s="3">
        <v>30</v>
      </c>
      <c r="BR459" s="3">
        <v>0</v>
      </c>
      <c r="BS459" s="3">
        <v>56.35</v>
      </c>
      <c r="BT459" s="3">
        <v>1</v>
      </c>
      <c r="BU459" s="3">
        <v>1</v>
      </c>
      <c r="BV459" s="3">
        <v>1</v>
      </c>
      <c r="BW459" s="3">
        <v>1</v>
      </c>
      <c r="BX459" s="3">
        <v>1</v>
      </c>
      <c r="BY459" s="3" t="s">
        <v>3</v>
      </c>
      <c r="BZ459" s="3">
        <v>109</v>
      </c>
      <c r="CA459" s="3">
        <v>61</v>
      </c>
      <c r="CB459" s="3" t="s">
        <v>3</v>
      </c>
      <c r="CE459" s="3">
        <v>1566</v>
      </c>
      <c r="CF459" s="3">
        <v>0</v>
      </c>
      <c r="CG459" s="3">
        <v>0</v>
      </c>
      <c r="CM459" s="3">
        <v>0</v>
      </c>
      <c r="CN459" s="3" t="s">
        <v>965</v>
      </c>
      <c r="CO459" s="3">
        <v>0</v>
      </c>
      <c r="CP459" s="3">
        <f t="shared" si="434"/>
        <v>13573.970000000001</v>
      </c>
      <c r="CQ459" s="3">
        <f>ROUND((ROUND((AC459*AW459*1),2)*BC459),2)</f>
        <v>169.22</v>
      </c>
      <c r="CR459" s="3">
        <f>(ROUND((ROUND(((((ET459*1.25)*1.2))*AV459*1),2)*BB459),2)+ROUND((ROUND(((AE459-(((EU459*1.25)*1.2)))*AV459*1),2)*BS459),2))</f>
        <v>76.25</v>
      </c>
      <c r="CS459" s="3">
        <f>(ROUND((ROUND(((((EU459*1.25)*1.2))*AV459*1),2)*BS459),2)+ROUND((ROUND(((AE459-(((EU459*1.25)*1.2)))*AV459*1),2)*BS459),2))</f>
        <v>11.83</v>
      </c>
      <c r="CT459" s="3">
        <f t="shared" si="436"/>
        <v>1451.01</v>
      </c>
      <c r="CU459" s="3">
        <f t="shared" si="437"/>
        <v>0</v>
      </c>
      <c r="CV459" s="3">
        <f t="shared" si="438"/>
        <v>2.1645162</v>
      </c>
      <c r="CW459" s="3">
        <f t="shared" si="439"/>
        <v>0</v>
      </c>
      <c r="CX459" s="3">
        <f t="shared" si="440"/>
        <v>0</v>
      </c>
      <c r="CY459" s="3">
        <f>(ROUND((((S459+ROUND((ROUND(((((EU459*1.25)*1.2))*AV459*1),2)*BS459),2))*AT459)/100),2)+ROUND(((ROUND((ROUND(((AE459-(((EU459*1.25)*1.2)))*AV459*1),2)*BS459),2)*AT459)/100),2))</f>
        <v>12667.57</v>
      </c>
      <c r="CZ459" s="3">
        <f>(ROUND((((S459+ROUND((ROUND(((((EU459*1.25)*1.2))*AV459*1),2)*BS459),2))*AU459)/100),2)+ROUND(((ROUND((ROUND(((AE459-(((EU459*1.25)*1.2)))*AV459*1),2)*BS459),2)*AU459)/100),2))</f>
        <v>7089.19</v>
      </c>
      <c r="DB459" s="3">
        <v>173</v>
      </c>
      <c r="DC459" s="3" t="s">
        <v>3</v>
      </c>
      <c r="DD459" s="3" t="s">
        <v>360</v>
      </c>
      <c r="DE459" s="3" t="s">
        <v>361</v>
      </c>
      <c r="DF459" s="3" t="s">
        <v>361</v>
      </c>
      <c r="DG459" s="3" t="s">
        <v>362</v>
      </c>
      <c r="DH459" s="3" t="s">
        <v>3</v>
      </c>
      <c r="DI459" s="3" t="s">
        <v>362</v>
      </c>
      <c r="DJ459" s="3" t="s">
        <v>361</v>
      </c>
      <c r="DK459" s="3" t="s">
        <v>3</v>
      </c>
      <c r="DL459" s="3" t="s">
        <v>3</v>
      </c>
      <c r="DM459" s="3" t="s">
        <v>3</v>
      </c>
      <c r="DN459" s="3">
        <v>0</v>
      </c>
      <c r="DO459" s="3">
        <v>0</v>
      </c>
      <c r="DP459" s="3">
        <v>1</v>
      </c>
      <c r="DQ459" s="3">
        <v>1</v>
      </c>
      <c r="DU459" s="3">
        <v>1013</v>
      </c>
      <c r="DV459" s="3" t="s">
        <v>342</v>
      </c>
      <c r="DW459" s="3" t="s">
        <v>342</v>
      </c>
      <c r="DX459" s="3">
        <v>1</v>
      </c>
      <c r="DZ459" s="3" t="s">
        <v>3</v>
      </c>
      <c r="EA459" s="3" t="s">
        <v>3</v>
      </c>
      <c r="EB459" s="3" t="s">
        <v>3</v>
      </c>
      <c r="EC459" s="3" t="s">
        <v>3</v>
      </c>
      <c r="EE459" s="3">
        <v>85635393</v>
      </c>
      <c r="EF459" s="3">
        <v>30</v>
      </c>
      <c r="EG459" s="3" t="s">
        <v>28</v>
      </c>
      <c r="EH459" s="3">
        <v>0</v>
      </c>
      <c r="EI459" s="3" t="s">
        <v>3</v>
      </c>
      <c r="EJ459" s="3">
        <v>1</v>
      </c>
      <c r="EK459" s="3">
        <v>21</v>
      </c>
      <c r="EL459" s="3" t="s">
        <v>437</v>
      </c>
      <c r="EM459" s="3" t="s">
        <v>438</v>
      </c>
      <c r="EO459" s="3" t="s">
        <v>363</v>
      </c>
      <c r="EQ459" s="3">
        <v>131072</v>
      </c>
      <c r="ER459" s="3">
        <v>42.23</v>
      </c>
      <c r="ES459" s="3">
        <v>21.42</v>
      </c>
      <c r="ET459" s="3">
        <v>3.32</v>
      </c>
      <c r="EU459" s="3">
        <v>0.13</v>
      </c>
      <c r="EV459" s="3">
        <v>17.489999999999998</v>
      </c>
      <c r="EW459" s="3">
        <v>1.47</v>
      </c>
      <c r="EX459" s="3">
        <v>0</v>
      </c>
      <c r="EY459" s="3">
        <v>0</v>
      </c>
      <c r="FQ459" s="3">
        <v>0</v>
      </c>
      <c r="FR459" s="3">
        <v>0</v>
      </c>
      <c r="FS459" s="3">
        <v>0</v>
      </c>
      <c r="FX459" s="3">
        <v>109</v>
      </c>
      <c r="FY459" s="3">
        <v>61</v>
      </c>
      <c r="GA459" s="3" t="s">
        <v>3</v>
      </c>
      <c r="GD459" s="3">
        <v>1</v>
      </c>
      <c r="GF459" s="3">
        <v>-356722942</v>
      </c>
      <c r="GG459" s="3">
        <v>2</v>
      </c>
      <c r="GH459" s="3">
        <v>1</v>
      </c>
      <c r="GI459" s="3">
        <v>2</v>
      </c>
      <c r="GJ459" s="3">
        <v>0</v>
      </c>
      <c r="GK459" s="3">
        <v>0</v>
      </c>
      <c r="GL459" s="3">
        <f t="shared" si="441"/>
        <v>0</v>
      </c>
      <c r="GM459" s="3">
        <f t="shared" si="442"/>
        <v>33469.629999999997</v>
      </c>
      <c r="GN459" s="3">
        <f t="shared" si="443"/>
        <v>33469.629999999997</v>
      </c>
      <c r="GO459" s="3">
        <f t="shared" si="444"/>
        <v>0</v>
      </c>
      <c r="GP459" s="3">
        <f t="shared" si="445"/>
        <v>0</v>
      </c>
      <c r="GR459" s="3">
        <v>0</v>
      </c>
      <c r="GS459" s="3">
        <v>3</v>
      </c>
      <c r="GT459" s="3">
        <v>0</v>
      </c>
      <c r="GU459" s="3" t="s">
        <v>3</v>
      </c>
      <c r="GV459" s="3">
        <f t="shared" si="446"/>
        <v>0</v>
      </c>
      <c r="GW459" s="3">
        <v>1</v>
      </c>
      <c r="GX459" s="3">
        <f t="shared" si="447"/>
        <v>0</v>
      </c>
      <c r="HA459" s="3">
        <v>0</v>
      </c>
      <c r="HB459" s="3">
        <v>0</v>
      </c>
      <c r="HC459" s="3">
        <f t="shared" si="448"/>
        <v>0</v>
      </c>
      <c r="HE459" s="3" t="s">
        <v>3</v>
      </c>
      <c r="HF459" s="3" t="s">
        <v>3</v>
      </c>
      <c r="HM459" s="3" t="s">
        <v>3</v>
      </c>
      <c r="HN459" s="3" t="s">
        <v>3</v>
      </c>
      <c r="HO459" s="3" t="s">
        <v>3</v>
      </c>
      <c r="HP459" s="3" t="s">
        <v>3</v>
      </c>
      <c r="HQ459" s="3" t="s">
        <v>3</v>
      </c>
      <c r="HS459" s="3">
        <v>0</v>
      </c>
      <c r="IK459" s="3">
        <v>0</v>
      </c>
    </row>
    <row r="460" spans="1:255" x14ac:dyDescent="0.25">
      <c r="A460" s="2">
        <v>18</v>
      </c>
      <c r="B460" s="2">
        <v>1</v>
      </c>
      <c r="C460" s="2">
        <v>866</v>
      </c>
      <c r="D460" s="2"/>
      <c r="E460" s="2" t="s">
        <v>681</v>
      </c>
      <c r="F460" s="2" t="s">
        <v>448</v>
      </c>
      <c r="G460" s="2" t="s">
        <v>449</v>
      </c>
      <c r="H460" s="2" t="s">
        <v>35</v>
      </c>
      <c r="I460" s="2">
        <f>I458*J460</f>
        <v>8</v>
      </c>
      <c r="J460" s="2">
        <v>1</v>
      </c>
      <c r="K460" s="2">
        <v>1</v>
      </c>
      <c r="L460" s="2"/>
      <c r="M460" s="2"/>
      <c r="N460" s="2"/>
      <c r="O460" s="2">
        <f t="shared" si="424"/>
        <v>355.6</v>
      </c>
      <c r="P460" s="2">
        <f>ROUND((ROUND((AC460*AW460*I460),2)*BC460),2)</f>
        <v>355.6</v>
      </c>
      <c r="Q460" s="2">
        <f>(ROUND((ROUND(((ET460)*AV460*I460),2)*BB460),2)+ROUND((ROUND(((AE460-(EU460))*AV460*I460),2)*BS460),2))</f>
        <v>0</v>
      </c>
      <c r="R460" s="2">
        <f>(ROUND((ROUND(((EU460)*AV460*I460),2)*BS460),2)+ROUND((ROUND(((AE460-(EU460))*AV460*I460),2)*BS460),2))</f>
        <v>0</v>
      </c>
      <c r="S460" s="2">
        <f t="shared" si="426"/>
        <v>0</v>
      </c>
      <c r="T460" s="2">
        <f t="shared" si="427"/>
        <v>0</v>
      </c>
      <c r="U460" s="2">
        <f t="shared" si="428"/>
        <v>0</v>
      </c>
      <c r="V460" s="2">
        <f t="shared" si="429"/>
        <v>0</v>
      </c>
      <c r="W460" s="2">
        <f t="shared" si="430"/>
        <v>0</v>
      </c>
      <c r="X460" s="2">
        <f>(ROUND((((S460+ROUND((ROUND(((EU460)*AV460*I460),2)*BS460),2))*AT460)/100),2)+ROUND(((ROUND((ROUND(((AE460-(EU460))*AV460*I460),2)*BS460),2)*AT460)/100),2))</f>
        <v>0</v>
      </c>
      <c r="Y460" s="2">
        <f>(ROUND((((S460+ROUND((ROUND(((EU460)*AV460*I460),2)*BS460),2))*AU460)/100),2)+ROUND(((ROUND((ROUND(((AE460-(EU460))*AV460*I460),2)*BS460),2)*AU460)/100),2))</f>
        <v>0</v>
      </c>
      <c r="Z460" s="2"/>
      <c r="AA460" s="2">
        <v>86551701</v>
      </c>
      <c r="AB460" s="2">
        <f t="shared" si="431"/>
        <v>44.45</v>
      </c>
      <c r="AC460" s="2">
        <f>ROUND((ES460),6)</f>
        <v>44.45</v>
      </c>
      <c r="AD460" s="2">
        <f>ROUND((((ET460)-(EU460))+AE460),6)</f>
        <v>0</v>
      </c>
      <c r="AE460" s="2">
        <f>ROUND((EU460),6)</f>
        <v>0</v>
      </c>
      <c r="AF460" s="2">
        <f>ROUND((EV460),6)</f>
        <v>0</v>
      </c>
      <c r="AG460" s="2">
        <f t="shared" si="432"/>
        <v>0</v>
      </c>
      <c r="AH460" s="2">
        <f>(EW460)</f>
        <v>0</v>
      </c>
      <c r="AI460" s="2">
        <f>(EX460)</f>
        <v>0</v>
      </c>
      <c r="AJ460" s="2">
        <f t="shared" si="433"/>
        <v>0</v>
      </c>
      <c r="AK460" s="2">
        <v>44.45</v>
      </c>
      <c r="AL460" s="2">
        <v>44.45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109</v>
      </c>
      <c r="AU460" s="2">
        <v>61</v>
      </c>
      <c r="AV460" s="2">
        <v>1</v>
      </c>
      <c r="AW460" s="2">
        <v>1</v>
      </c>
      <c r="AX460" s="2"/>
      <c r="AY460" s="2"/>
      <c r="AZ460" s="2">
        <v>1</v>
      </c>
      <c r="BA460" s="2">
        <v>1</v>
      </c>
      <c r="BB460" s="2">
        <v>1</v>
      </c>
      <c r="BC460" s="2">
        <v>1</v>
      </c>
      <c r="BD460" s="2" t="s">
        <v>3</v>
      </c>
      <c r="BE460" s="2" t="s">
        <v>3</v>
      </c>
      <c r="BF460" s="2" t="s">
        <v>3</v>
      </c>
      <c r="BG460" s="2" t="s">
        <v>3</v>
      </c>
      <c r="BH460" s="2">
        <v>3</v>
      </c>
      <c r="BI460" s="2">
        <v>1</v>
      </c>
      <c r="BJ460" s="2" t="s">
        <v>450</v>
      </c>
      <c r="BK460" s="2"/>
      <c r="BL460" s="2"/>
      <c r="BM460" s="2">
        <v>21</v>
      </c>
      <c r="BN460" s="2">
        <v>0</v>
      </c>
      <c r="BO460" s="2" t="s">
        <v>3</v>
      </c>
      <c r="BP460" s="2">
        <v>0</v>
      </c>
      <c r="BQ460" s="2">
        <v>30</v>
      </c>
      <c r="BR460" s="2">
        <v>0</v>
      </c>
      <c r="BS460" s="2">
        <v>1</v>
      </c>
      <c r="BT460" s="2">
        <v>1</v>
      </c>
      <c r="BU460" s="2">
        <v>1</v>
      </c>
      <c r="BV460" s="2">
        <v>1</v>
      </c>
      <c r="BW460" s="2">
        <v>1</v>
      </c>
      <c r="BX460" s="2">
        <v>1</v>
      </c>
      <c r="BY460" s="2" t="s">
        <v>3</v>
      </c>
      <c r="BZ460" s="2">
        <v>109</v>
      </c>
      <c r="CA460" s="2">
        <v>61</v>
      </c>
      <c r="CB460" s="2" t="s">
        <v>3</v>
      </c>
      <c r="CC460" s="2"/>
      <c r="CD460" s="2"/>
      <c r="CE460" s="2">
        <v>1566</v>
      </c>
      <c r="CF460" s="2">
        <v>0</v>
      </c>
      <c r="CG460" s="2">
        <v>0</v>
      </c>
      <c r="CH460" s="2"/>
      <c r="CI460" s="2"/>
      <c r="CJ460" s="2"/>
      <c r="CK460" s="2"/>
      <c r="CL460" s="2"/>
      <c r="CM460" s="2">
        <v>0</v>
      </c>
      <c r="CN460" s="2" t="s">
        <v>966</v>
      </c>
      <c r="CO460" s="2">
        <v>0</v>
      </c>
      <c r="CP460" s="2">
        <f t="shared" si="434"/>
        <v>355.6</v>
      </c>
      <c r="CQ460" s="2">
        <f>ROUND((ROUND((AC460*AW460*1),2)*BC460),2)</f>
        <v>44.45</v>
      </c>
      <c r="CR460" s="2">
        <f>(ROUND((ROUND(((ET460)*AV460*1),2)*BB460),2)+ROUND((ROUND(((AE460-(EU460))*AV460*1),2)*BS460),2))</f>
        <v>0</v>
      </c>
      <c r="CS460" s="2">
        <f>(ROUND((ROUND(((EU460)*AV460*1),2)*BS460),2)+ROUND((ROUND(((AE460-(EU460))*AV460*1),2)*BS460),2))</f>
        <v>0</v>
      </c>
      <c r="CT460" s="2">
        <f t="shared" si="436"/>
        <v>0</v>
      </c>
      <c r="CU460" s="2">
        <f t="shared" si="437"/>
        <v>0</v>
      </c>
      <c r="CV460" s="2">
        <f t="shared" si="438"/>
        <v>0</v>
      </c>
      <c r="CW460" s="2">
        <f t="shared" si="439"/>
        <v>0</v>
      </c>
      <c r="CX460" s="2">
        <f t="shared" si="440"/>
        <v>0</v>
      </c>
      <c r="CY460" s="2">
        <f>(ROUND((((S460+ROUND((ROUND(((EU460)*AV460*1),2)*BS460),2))*AT460)/100),2)+ROUND(((ROUND((ROUND(((AE460-(EU460))*AV460*1),2)*BS460),2)*AT460)/100),2))</f>
        <v>0</v>
      </c>
      <c r="CZ460" s="2">
        <f>(ROUND((((S460+ROUND((ROUND(((EU460)*AV460*1),2)*BS460),2))*AU460)/100),2)+ROUND(((ROUND((ROUND(((AE460-(EU460))*AV460*1),2)*BS460),2)*AU460)/100),2))</f>
        <v>0</v>
      </c>
      <c r="DA460" s="2"/>
      <c r="DB460" s="2"/>
      <c r="DC460" s="2" t="s">
        <v>3</v>
      </c>
      <c r="DD460" s="2" t="s">
        <v>3</v>
      </c>
      <c r="DE460" s="2" t="s">
        <v>3</v>
      </c>
      <c r="DF460" s="2" t="s">
        <v>3</v>
      </c>
      <c r="DG460" s="2" t="s">
        <v>3</v>
      </c>
      <c r="DH460" s="2" t="s">
        <v>3</v>
      </c>
      <c r="DI460" s="2" t="s">
        <v>3</v>
      </c>
      <c r="DJ460" s="2" t="s">
        <v>3</v>
      </c>
      <c r="DK460" s="2" t="s">
        <v>3</v>
      </c>
      <c r="DL460" s="2" t="s">
        <v>3</v>
      </c>
      <c r="DM460" s="2" t="s">
        <v>3</v>
      </c>
      <c r="DN460" s="2">
        <v>0</v>
      </c>
      <c r="DO460" s="2">
        <v>0</v>
      </c>
      <c r="DP460" s="2">
        <v>1</v>
      </c>
      <c r="DQ460" s="2">
        <v>1</v>
      </c>
      <c r="DR460" s="2"/>
      <c r="DS460" s="2"/>
      <c r="DT460" s="2"/>
      <c r="DU460" s="2">
        <v>1010</v>
      </c>
      <c r="DV460" s="2" t="s">
        <v>35</v>
      </c>
      <c r="DW460" s="2" t="s">
        <v>35</v>
      </c>
      <c r="DX460" s="2">
        <v>1</v>
      </c>
      <c r="DY460" s="2"/>
      <c r="DZ460" s="2" t="s">
        <v>3</v>
      </c>
      <c r="EA460" s="2" t="s">
        <v>3</v>
      </c>
      <c r="EB460" s="2" t="s">
        <v>3</v>
      </c>
      <c r="EC460" s="2" t="s">
        <v>3</v>
      </c>
      <c r="ED460" s="2"/>
      <c r="EE460" s="2">
        <v>85635393</v>
      </c>
      <c r="EF460" s="2">
        <v>30</v>
      </c>
      <c r="EG460" s="2" t="s">
        <v>28</v>
      </c>
      <c r="EH460" s="2">
        <v>0</v>
      </c>
      <c r="EI460" s="2" t="s">
        <v>3</v>
      </c>
      <c r="EJ460" s="2">
        <v>1</v>
      </c>
      <c r="EK460" s="2">
        <v>21</v>
      </c>
      <c r="EL460" s="2" t="s">
        <v>437</v>
      </c>
      <c r="EM460" s="2" t="s">
        <v>438</v>
      </c>
      <c r="EN460" s="2"/>
      <c r="EO460" s="2" t="s">
        <v>368</v>
      </c>
      <c r="EP460" s="2"/>
      <c r="EQ460" s="2">
        <v>0</v>
      </c>
      <c r="ER460" s="2">
        <v>44.45</v>
      </c>
      <c r="ES460" s="2">
        <v>44.45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>
        <v>0</v>
      </c>
      <c r="FR460" s="2">
        <v>0</v>
      </c>
      <c r="FS460" s="2">
        <v>0</v>
      </c>
      <c r="FT460" s="2"/>
      <c r="FU460" s="2"/>
      <c r="FV460" s="2"/>
      <c r="FW460" s="2"/>
      <c r="FX460" s="2">
        <v>109</v>
      </c>
      <c r="FY460" s="2">
        <v>61</v>
      </c>
      <c r="FZ460" s="2"/>
      <c r="GA460" s="2" t="s">
        <v>3</v>
      </c>
      <c r="GB460" s="2"/>
      <c r="GC460" s="2"/>
      <c r="GD460" s="2">
        <v>1</v>
      </c>
      <c r="GE460" s="2"/>
      <c r="GF460" s="2">
        <v>-1405244845</v>
      </c>
      <c r="GG460" s="2">
        <v>2</v>
      </c>
      <c r="GH460" s="2">
        <v>1</v>
      </c>
      <c r="GI460" s="2">
        <v>-2</v>
      </c>
      <c r="GJ460" s="2">
        <v>0</v>
      </c>
      <c r="GK460" s="2">
        <v>0</v>
      </c>
      <c r="GL460" s="2">
        <f t="shared" si="441"/>
        <v>0</v>
      </c>
      <c r="GM460" s="2">
        <f t="shared" si="442"/>
        <v>355.6</v>
      </c>
      <c r="GN460" s="2">
        <f t="shared" si="443"/>
        <v>355.6</v>
      </c>
      <c r="GO460" s="2">
        <f t="shared" si="444"/>
        <v>0</v>
      </c>
      <c r="GP460" s="2">
        <f t="shared" si="445"/>
        <v>0</v>
      </c>
      <c r="GQ460" s="2"/>
      <c r="GR460" s="2">
        <v>0</v>
      </c>
      <c r="GS460" s="2">
        <v>3</v>
      </c>
      <c r="GT460" s="2">
        <v>0</v>
      </c>
      <c r="GU460" s="2" t="s">
        <v>3</v>
      </c>
      <c r="GV460" s="2">
        <f t="shared" si="446"/>
        <v>0</v>
      </c>
      <c r="GW460" s="2">
        <v>1</v>
      </c>
      <c r="GX460" s="2">
        <f t="shared" si="447"/>
        <v>0</v>
      </c>
      <c r="GY460" s="2"/>
      <c r="GZ460" s="2"/>
      <c r="HA460" s="2">
        <v>0</v>
      </c>
      <c r="HB460" s="2">
        <v>0</v>
      </c>
      <c r="HC460" s="2">
        <f t="shared" si="448"/>
        <v>0</v>
      </c>
      <c r="HD460" s="2"/>
      <c r="HE460" s="2" t="s">
        <v>3</v>
      </c>
      <c r="HF460" s="2" t="s">
        <v>3</v>
      </c>
      <c r="HG460" s="2"/>
      <c r="HH460" s="2"/>
      <c r="HI460" s="2"/>
      <c r="HJ460" s="2"/>
      <c r="HK460" s="2"/>
      <c r="HL460" s="2"/>
      <c r="HM460" s="2" t="s">
        <v>360</v>
      </c>
      <c r="HN460" s="2" t="s">
        <v>3</v>
      </c>
      <c r="HO460" s="2" t="s">
        <v>3</v>
      </c>
      <c r="HP460" s="2" t="s">
        <v>3</v>
      </c>
      <c r="HQ460" s="2" t="s">
        <v>3</v>
      </c>
      <c r="HR460" s="2"/>
      <c r="HS460" s="2">
        <v>0</v>
      </c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>
        <v>0</v>
      </c>
      <c r="IL460" s="2"/>
      <c r="IM460" s="2"/>
      <c r="IN460" s="2"/>
      <c r="IO460" s="2"/>
      <c r="IP460" s="2"/>
      <c r="IQ460" s="2"/>
      <c r="IR460" s="2"/>
      <c r="IS460" s="2"/>
      <c r="IT460" s="2"/>
      <c r="IU460" s="2"/>
    </row>
    <row r="461" spans="1:255" x14ac:dyDescent="0.25">
      <c r="A461" s="3">
        <v>18</v>
      </c>
      <c r="B461" s="3">
        <v>1</v>
      </c>
      <c r="C461" s="3">
        <v>873</v>
      </c>
      <c r="E461" s="3" t="s">
        <v>681</v>
      </c>
      <c r="F461" s="3" t="s">
        <v>448</v>
      </c>
      <c r="G461" s="3" t="s">
        <v>449</v>
      </c>
      <c r="H461" s="3" t="s">
        <v>35</v>
      </c>
      <c r="I461" s="3">
        <f>I459*J461</f>
        <v>8</v>
      </c>
      <c r="J461" s="3">
        <v>1</v>
      </c>
      <c r="K461" s="3">
        <v>1</v>
      </c>
      <c r="O461" s="3">
        <f t="shared" si="424"/>
        <v>1425.96</v>
      </c>
      <c r="P461" s="3">
        <f>ROUND((ROUND((AC461*AW461*I461),2)*BC461),2)</f>
        <v>1425.96</v>
      </c>
      <c r="Q461" s="3">
        <f>(ROUND((ROUND(((ET461)*AV461*I461),2)*BB461),2)+ROUND((ROUND(((AE461-(EU461))*AV461*I461),2)*BS461),2))</f>
        <v>0</v>
      </c>
      <c r="R461" s="3">
        <f>(ROUND((ROUND(((EU461)*AV461*I461),2)*BS461),2)+ROUND((ROUND(((AE461-(EU461))*AV461*I461),2)*BS461),2))</f>
        <v>0</v>
      </c>
      <c r="S461" s="3">
        <f t="shared" si="426"/>
        <v>0</v>
      </c>
      <c r="T461" s="3">
        <f t="shared" si="427"/>
        <v>0</v>
      </c>
      <c r="U461" s="3">
        <f t="shared" si="428"/>
        <v>0</v>
      </c>
      <c r="V461" s="3">
        <f t="shared" si="429"/>
        <v>0</v>
      </c>
      <c r="W461" s="3">
        <f t="shared" si="430"/>
        <v>0</v>
      </c>
      <c r="X461" s="3">
        <f>(ROUND((((S461+ROUND((ROUND(((EU461)*AV461*I461),2)*BS461),2))*AT461)/100),2)+ROUND(((ROUND((ROUND(((AE461-(EU461))*AV461*I461),2)*BS461),2)*AT461)/100),2))</f>
        <v>0</v>
      </c>
      <c r="Y461" s="3">
        <f>(ROUND((((S461+ROUND((ROUND(((EU461)*AV461*I461),2)*BS461),2))*AU461)/100),2)+ROUND(((ROUND((ROUND(((AE461-(EU461))*AV461*I461),2)*BS461),2)*AU461)/100),2))</f>
        <v>0</v>
      </c>
      <c r="AA461" s="3">
        <v>86551703</v>
      </c>
      <c r="AB461" s="3">
        <f t="shared" si="431"/>
        <v>44.45</v>
      </c>
      <c r="AC461" s="3">
        <f>ROUND((ES461),6)</f>
        <v>44.45</v>
      </c>
      <c r="AD461" s="3">
        <f>ROUND((((ET461)-(EU461))+AE461),6)</f>
        <v>0</v>
      </c>
      <c r="AE461" s="3">
        <f>ROUND((EU461),6)</f>
        <v>0</v>
      </c>
      <c r="AF461" s="3">
        <f>ROUND((EV461),6)</f>
        <v>0</v>
      </c>
      <c r="AG461" s="3">
        <f t="shared" si="432"/>
        <v>0</v>
      </c>
      <c r="AH461" s="3">
        <f>(EW461)</f>
        <v>0</v>
      </c>
      <c r="AI461" s="3">
        <f>(EX461)</f>
        <v>0</v>
      </c>
      <c r="AJ461" s="3">
        <f t="shared" si="433"/>
        <v>0</v>
      </c>
      <c r="AK461" s="3">
        <v>44.45</v>
      </c>
      <c r="AL461" s="3">
        <v>44.45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109</v>
      </c>
      <c r="AU461" s="3">
        <v>61</v>
      </c>
      <c r="AV461" s="3">
        <v>1</v>
      </c>
      <c r="AW461" s="3">
        <v>1</v>
      </c>
      <c r="AZ461" s="3">
        <v>1</v>
      </c>
      <c r="BA461" s="3">
        <v>1</v>
      </c>
      <c r="BB461" s="3">
        <v>1</v>
      </c>
      <c r="BC461" s="3">
        <v>4.01</v>
      </c>
      <c r="BD461" s="3" t="s">
        <v>3</v>
      </c>
      <c r="BE461" s="3" t="s">
        <v>3</v>
      </c>
      <c r="BF461" s="3" t="s">
        <v>3</v>
      </c>
      <c r="BG461" s="3" t="s">
        <v>3</v>
      </c>
      <c r="BH461" s="3">
        <v>3</v>
      </c>
      <c r="BI461" s="3">
        <v>1</v>
      </c>
      <c r="BJ461" s="3" t="s">
        <v>450</v>
      </c>
      <c r="BM461" s="3">
        <v>21</v>
      </c>
      <c r="BN461" s="3">
        <v>0</v>
      </c>
      <c r="BO461" s="3" t="s">
        <v>448</v>
      </c>
      <c r="BP461" s="3">
        <v>1</v>
      </c>
      <c r="BQ461" s="3">
        <v>30</v>
      </c>
      <c r="BR461" s="3">
        <v>0</v>
      </c>
      <c r="BS461" s="3">
        <v>1</v>
      </c>
      <c r="BT461" s="3">
        <v>1</v>
      </c>
      <c r="BU461" s="3">
        <v>1</v>
      </c>
      <c r="BV461" s="3">
        <v>1</v>
      </c>
      <c r="BW461" s="3">
        <v>1</v>
      </c>
      <c r="BX461" s="3">
        <v>1</v>
      </c>
      <c r="BY461" s="3" t="s">
        <v>3</v>
      </c>
      <c r="BZ461" s="3">
        <v>109</v>
      </c>
      <c r="CA461" s="3">
        <v>61</v>
      </c>
      <c r="CB461" s="3" t="s">
        <v>3</v>
      </c>
      <c r="CE461" s="3">
        <v>1566</v>
      </c>
      <c r="CF461" s="3">
        <v>0</v>
      </c>
      <c r="CG461" s="3">
        <v>0</v>
      </c>
      <c r="CM461" s="3">
        <v>0</v>
      </c>
      <c r="CN461" s="3" t="s">
        <v>966</v>
      </c>
      <c r="CO461" s="3">
        <v>0</v>
      </c>
      <c r="CP461" s="3">
        <f t="shared" si="434"/>
        <v>1425.96</v>
      </c>
      <c r="CQ461" s="3">
        <f>ROUND((ROUND((AC461*AW461*1),2)*BC461),2)</f>
        <v>178.24</v>
      </c>
      <c r="CR461" s="3">
        <f>(ROUND((ROUND(((ET461)*AV461*1),2)*BB461),2)+ROUND((ROUND(((AE461-(EU461))*AV461*1),2)*BS461),2))</f>
        <v>0</v>
      </c>
      <c r="CS461" s="3">
        <f>(ROUND((ROUND(((EU461)*AV461*1),2)*BS461),2)+ROUND((ROUND(((AE461-(EU461))*AV461*1),2)*BS461),2))</f>
        <v>0</v>
      </c>
      <c r="CT461" s="3">
        <f t="shared" si="436"/>
        <v>0</v>
      </c>
      <c r="CU461" s="3">
        <f t="shared" si="437"/>
        <v>0</v>
      </c>
      <c r="CV461" s="3">
        <f t="shared" si="438"/>
        <v>0</v>
      </c>
      <c r="CW461" s="3">
        <f t="shared" si="439"/>
        <v>0</v>
      </c>
      <c r="CX461" s="3">
        <f t="shared" si="440"/>
        <v>0</v>
      </c>
      <c r="CY461" s="3">
        <f>(ROUND((((S461+ROUND((ROUND(((EU461)*AV461*1),2)*BS461),2))*AT461)/100),2)+ROUND(((ROUND((ROUND(((AE461-(EU461))*AV461*1),2)*BS461),2)*AT461)/100),2))</f>
        <v>0</v>
      </c>
      <c r="CZ461" s="3">
        <f>(ROUND((((S461+ROUND((ROUND(((EU461)*AV461*1),2)*BS461),2))*AU461)/100),2)+ROUND(((ROUND((ROUND(((AE461-(EU461))*AV461*1),2)*BS461),2)*AU461)/100),2))</f>
        <v>0</v>
      </c>
      <c r="DC461" s="3" t="s">
        <v>3</v>
      </c>
      <c r="DD461" s="3" t="s">
        <v>3</v>
      </c>
      <c r="DE461" s="3" t="s">
        <v>3</v>
      </c>
      <c r="DF461" s="3" t="s">
        <v>3</v>
      </c>
      <c r="DG461" s="3" t="s">
        <v>3</v>
      </c>
      <c r="DH461" s="3" t="s">
        <v>3</v>
      </c>
      <c r="DI461" s="3" t="s">
        <v>3</v>
      </c>
      <c r="DJ461" s="3" t="s">
        <v>3</v>
      </c>
      <c r="DK461" s="3" t="s">
        <v>3</v>
      </c>
      <c r="DL461" s="3" t="s">
        <v>3</v>
      </c>
      <c r="DM461" s="3" t="s">
        <v>3</v>
      </c>
      <c r="DN461" s="3">
        <v>0</v>
      </c>
      <c r="DO461" s="3">
        <v>0</v>
      </c>
      <c r="DP461" s="3">
        <v>1</v>
      </c>
      <c r="DQ461" s="3">
        <v>1</v>
      </c>
      <c r="DU461" s="3">
        <v>1010</v>
      </c>
      <c r="DV461" s="3" t="s">
        <v>35</v>
      </c>
      <c r="DW461" s="3" t="s">
        <v>35</v>
      </c>
      <c r="DX461" s="3">
        <v>1</v>
      </c>
      <c r="DZ461" s="3" t="s">
        <v>3</v>
      </c>
      <c r="EA461" s="3" t="s">
        <v>3</v>
      </c>
      <c r="EB461" s="3" t="s">
        <v>3</v>
      </c>
      <c r="EC461" s="3" t="s">
        <v>3</v>
      </c>
      <c r="EE461" s="3">
        <v>85635393</v>
      </c>
      <c r="EF461" s="3">
        <v>30</v>
      </c>
      <c r="EG461" s="3" t="s">
        <v>28</v>
      </c>
      <c r="EH461" s="3">
        <v>0</v>
      </c>
      <c r="EI461" s="3" t="s">
        <v>3</v>
      </c>
      <c r="EJ461" s="3">
        <v>1</v>
      </c>
      <c r="EK461" s="3">
        <v>21</v>
      </c>
      <c r="EL461" s="3" t="s">
        <v>437</v>
      </c>
      <c r="EM461" s="3" t="s">
        <v>438</v>
      </c>
      <c r="EO461" s="3" t="s">
        <v>368</v>
      </c>
      <c r="EQ461" s="3">
        <v>0</v>
      </c>
      <c r="ER461" s="3">
        <v>44.45</v>
      </c>
      <c r="ES461" s="3">
        <v>44.45</v>
      </c>
      <c r="ET461" s="3">
        <v>0</v>
      </c>
      <c r="EU461" s="3">
        <v>0</v>
      </c>
      <c r="EV461" s="3">
        <v>0</v>
      </c>
      <c r="EW461" s="3">
        <v>0</v>
      </c>
      <c r="EX461" s="3">
        <v>0</v>
      </c>
      <c r="FQ461" s="3">
        <v>0</v>
      </c>
      <c r="FR461" s="3">
        <v>0</v>
      </c>
      <c r="FS461" s="3">
        <v>0</v>
      </c>
      <c r="FX461" s="3">
        <v>109</v>
      </c>
      <c r="FY461" s="3">
        <v>61</v>
      </c>
      <c r="GA461" s="3" t="s">
        <v>3</v>
      </c>
      <c r="GD461" s="3">
        <v>1</v>
      </c>
      <c r="GF461" s="3">
        <v>-1405244845</v>
      </c>
      <c r="GG461" s="3">
        <v>2</v>
      </c>
      <c r="GH461" s="3">
        <v>1</v>
      </c>
      <c r="GI461" s="3">
        <v>2</v>
      </c>
      <c r="GJ461" s="3">
        <v>0</v>
      </c>
      <c r="GK461" s="3">
        <v>0</v>
      </c>
      <c r="GL461" s="3">
        <f t="shared" si="441"/>
        <v>0</v>
      </c>
      <c r="GM461" s="3">
        <f t="shared" si="442"/>
        <v>1425.96</v>
      </c>
      <c r="GN461" s="3">
        <f t="shared" si="443"/>
        <v>1425.96</v>
      </c>
      <c r="GO461" s="3">
        <f t="shared" si="444"/>
        <v>0</v>
      </c>
      <c r="GP461" s="3">
        <f t="shared" si="445"/>
        <v>0</v>
      </c>
      <c r="GR461" s="3">
        <v>0</v>
      </c>
      <c r="GS461" s="3">
        <v>3</v>
      </c>
      <c r="GT461" s="3">
        <v>0</v>
      </c>
      <c r="GU461" s="3" t="s">
        <v>3</v>
      </c>
      <c r="GV461" s="3">
        <f t="shared" si="446"/>
        <v>0</v>
      </c>
      <c r="GW461" s="3">
        <v>1</v>
      </c>
      <c r="GX461" s="3">
        <f t="shared" si="447"/>
        <v>0</v>
      </c>
      <c r="HA461" s="3">
        <v>0</v>
      </c>
      <c r="HB461" s="3">
        <v>0</v>
      </c>
      <c r="HC461" s="3">
        <f t="shared" si="448"/>
        <v>0</v>
      </c>
      <c r="HE461" s="3" t="s">
        <v>3</v>
      </c>
      <c r="HF461" s="3" t="s">
        <v>3</v>
      </c>
      <c r="HM461" s="3" t="s">
        <v>360</v>
      </c>
      <c r="HN461" s="3" t="s">
        <v>3</v>
      </c>
      <c r="HO461" s="3" t="s">
        <v>3</v>
      </c>
      <c r="HP461" s="3" t="s">
        <v>3</v>
      </c>
      <c r="HQ461" s="3" t="s">
        <v>3</v>
      </c>
      <c r="HS461" s="3">
        <v>0</v>
      </c>
      <c r="IK461" s="3">
        <v>0</v>
      </c>
    </row>
    <row r="463" spans="1:255" ht="13" x14ac:dyDescent="0.3">
      <c r="A463" s="11">
        <v>51</v>
      </c>
      <c r="B463" s="11">
        <f>B422</f>
        <v>1</v>
      </c>
      <c r="C463" s="11">
        <f>A422</f>
        <v>4</v>
      </c>
      <c r="D463" s="11">
        <f>ROW(A422)</f>
        <v>422</v>
      </c>
      <c r="E463" s="11"/>
      <c r="F463" s="11" t="str">
        <f>IF(F422&lt;&gt;"",F422,"")</f>
        <v>Новый раздел</v>
      </c>
      <c r="G463" s="11" t="str">
        <f>IF(G422&lt;&gt;"",G422,"")</f>
        <v>Арматура коллектора отопления.</v>
      </c>
      <c r="H463" s="11">
        <v>0</v>
      </c>
      <c r="I463" s="11"/>
      <c r="J463" s="11"/>
      <c r="K463" s="11"/>
      <c r="L463" s="11"/>
      <c r="M463" s="11"/>
      <c r="N463" s="11"/>
      <c r="O463" s="11">
        <f t="shared" ref="O463:T463" si="457">ROUND(AB463,2)</f>
        <v>13001.74</v>
      </c>
      <c r="P463" s="11">
        <f t="shared" si="457"/>
        <v>12474.7</v>
      </c>
      <c r="Q463" s="11">
        <f t="shared" si="457"/>
        <v>84.79</v>
      </c>
      <c r="R463" s="11">
        <f t="shared" si="457"/>
        <v>3.78</v>
      </c>
      <c r="S463" s="11">
        <f t="shared" si="457"/>
        <v>442.25</v>
      </c>
      <c r="T463" s="11">
        <f t="shared" si="457"/>
        <v>0</v>
      </c>
      <c r="U463" s="11">
        <f>AH463</f>
        <v>36.575906399999994</v>
      </c>
      <c r="V463" s="11">
        <f>AI463</f>
        <v>0</v>
      </c>
      <c r="W463" s="11">
        <f>ROUND(AJ463,2)</f>
        <v>0</v>
      </c>
      <c r="X463" s="11">
        <f>ROUND(AK463,2)</f>
        <v>486.16</v>
      </c>
      <c r="Y463" s="11">
        <f>ROUND(AL463,2)</f>
        <v>272.08</v>
      </c>
      <c r="Z463" s="11"/>
      <c r="AA463" s="11"/>
      <c r="AB463" s="11">
        <f>ROUND(SUMIF(AA426:AA461,"=86551701",O426:O461),2)</f>
        <v>13001.74</v>
      </c>
      <c r="AC463" s="11">
        <f>ROUND(SUMIF(AA426:AA461,"=86551701",P426:P461),2)</f>
        <v>12474.7</v>
      </c>
      <c r="AD463" s="11">
        <f>ROUND(SUMIF(AA426:AA461,"=86551701",Q426:Q461),2)</f>
        <v>84.79</v>
      </c>
      <c r="AE463" s="11">
        <f>ROUND(SUMIF(AA426:AA461,"=86551701",R426:R461),2)</f>
        <v>3.78</v>
      </c>
      <c r="AF463" s="11">
        <f>ROUND(SUMIF(AA426:AA461,"=86551701",S426:S461),2)</f>
        <v>442.25</v>
      </c>
      <c r="AG463" s="11">
        <f>ROUND(SUMIF(AA426:AA461,"=86551701",T426:T461),2)</f>
        <v>0</v>
      </c>
      <c r="AH463" s="11">
        <f>SUMIF(AA426:AA461,"=86551701",U426:U461)</f>
        <v>36.575906399999994</v>
      </c>
      <c r="AI463" s="11">
        <f>SUMIF(AA426:AA461,"=86551701",V426:V461)</f>
        <v>0</v>
      </c>
      <c r="AJ463" s="11">
        <f>ROUND(SUMIF(AA426:AA461,"=86551701",W426:W461),2)</f>
        <v>0</v>
      </c>
      <c r="AK463" s="11">
        <f>ROUND(SUMIF(AA426:AA461,"=86551701",X426:X461),2)</f>
        <v>486.16</v>
      </c>
      <c r="AL463" s="11">
        <f>ROUND(SUMIF(AA426:AA461,"=86551701",Y426:Y461),2)</f>
        <v>272.08</v>
      </c>
      <c r="AM463" s="11"/>
      <c r="AN463" s="11"/>
      <c r="AO463" s="11">
        <f t="shared" ref="AO463:BD463" si="458">ROUND(BX463,2)</f>
        <v>0</v>
      </c>
      <c r="AP463" s="11">
        <f t="shared" si="458"/>
        <v>1869.12</v>
      </c>
      <c r="AQ463" s="11">
        <f t="shared" si="458"/>
        <v>0</v>
      </c>
      <c r="AR463" s="11">
        <f t="shared" si="458"/>
        <v>13759.98</v>
      </c>
      <c r="AS463" s="11">
        <f t="shared" si="458"/>
        <v>11890.86</v>
      </c>
      <c r="AT463" s="11">
        <f t="shared" si="458"/>
        <v>0</v>
      </c>
      <c r="AU463" s="11">
        <f t="shared" si="458"/>
        <v>0</v>
      </c>
      <c r="AV463" s="11">
        <f t="shared" si="458"/>
        <v>12474.7</v>
      </c>
      <c r="AW463" s="11">
        <f t="shared" si="458"/>
        <v>10605.58</v>
      </c>
      <c r="AX463" s="11">
        <f t="shared" si="458"/>
        <v>0</v>
      </c>
      <c r="AY463" s="11">
        <f t="shared" si="458"/>
        <v>10605.58</v>
      </c>
      <c r="AZ463" s="11">
        <f t="shared" si="458"/>
        <v>1869.12</v>
      </c>
      <c r="BA463" s="11">
        <f t="shared" si="458"/>
        <v>0</v>
      </c>
      <c r="BB463" s="11">
        <f t="shared" si="458"/>
        <v>0</v>
      </c>
      <c r="BC463" s="11">
        <f t="shared" si="458"/>
        <v>0</v>
      </c>
      <c r="BD463" s="11">
        <f t="shared" si="458"/>
        <v>0</v>
      </c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>
        <f>ROUND(SUMIF(AA426:AA461,"=86551701",FQ426:FQ461),2)</f>
        <v>0</v>
      </c>
      <c r="BY463" s="11">
        <f>ROUND(SUMIF(AA426:AA461,"=86551701",FR426:FR461),2)</f>
        <v>1869.12</v>
      </c>
      <c r="BZ463" s="11">
        <f>ROUND(SUMIF(AA426:AA461,"=86551701",GL426:GL461),2)</f>
        <v>0</v>
      </c>
      <c r="CA463" s="11">
        <f>ROUND(SUMIF(AA426:AA461,"=86551701",GM426:GM461),2)</f>
        <v>13759.98</v>
      </c>
      <c r="CB463" s="11">
        <f>ROUND(SUMIF(AA426:AA461,"=86551701",GN426:GN461),2)</f>
        <v>11890.86</v>
      </c>
      <c r="CC463" s="11">
        <f>ROUND(SUMIF(AA426:AA461,"=86551701",GO426:GO461),2)</f>
        <v>0</v>
      </c>
      <c r="CD463" s="11">
        <f>ROUND(SUMIF(AA426:AA461,"=86551701",GP426:GP461),2)</f>
        <v>0</v>
      </c>
      <c r="CE463" s="11">
        <f>AC463-BX463</f>
        <v>12474.7</v>
      </c>
      <c r="CF463" s="11">
        <f>AC463-BY463</f>
        <v>10605.580000000002</v>
      </c>
      <c r="CG463" s="11">
        <f>BX463-BZ463</f>
        <v>0</v>
      </c>
      <c r="CH463" s="11">
        <f>AC463-BX463-BY463+BZ463</f>
        <v>10605.580000000002</v>
      </c>
      <c r="CI463" s="11">
        <f>BY463-BZ463</f>
        <v>1869.12</v>
      </c>
      <c r="CJ463" s="11">
        <f>ROUND(SUMIF(AA426:AA461,"=86551701",GX426:GX461),2)</f>
        <v>0</v>
      </c>
      <c r="CK463" s="11">
        <f>ROUND(SUMIF(AA426:AA461,"=86551701",GY426:GY461),2)</f>
        <v>0</v>
      </c>
      <c r="CL463" s="11">
        <f>ROUND(SUMIF(AA426:AA461,"=86551701",GZ426:GZ461),2)</f>
        <v>0</v>
      </c>
      <c r="CM463" s="11">
        <f>ROUND(SUMIF(AA426:AA461,"=86551701",HD426:HD461),2)</f>
        <v>0</v>
      </c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2">
        <f t="shared" ref="DG463:DL463" si="459">ROUND(DT463,2)</f>
        <v>111312.7</v>
      </c>
      <c r="DH463" s="12">
        <f t="shared" si="459"/>
        <v>85166.48</v>
      </c>
      <c r="DI463" s="12">
        <f t="shared" si="459"/>
        <v>1225.43</v>
      </c>
      <c r="DJ463" s="12">
        <f t="shared" si="459"/>
        <v>213.01</v>
      </c>
      <c r="DK463" s="12">
        <f t="shared" si="459"/>
        <v>24920.79</v>
      </c>
      <c r="DL463" s="12">
        <f t="shared" si="459"/>
        <v>0</v>
      </c>
      <c r="DM463" s="12">
        <f>DZ463</f>
        <v>36.575906399999994</v>
      </c>
      <c r="DN463" s="12">
        <f>EA463</f>
        <v>0</v>
      </c>
      <c r="DO463" s="12">
        <f>ROUND(EB463,2)</f>
        <v>0</v>
      </c>
      <c r="DP463" s="12">
        <f>ROUND(EC463,2)</f>
        <v>27395.85</v>
      </c>
      <c r="DQ463" s="12">
        <f>ROUND(ED463,2)</f>
        <v>15331.62</v>
      </c>
      <c r="DR463" s="12"/>
      <c r="DS463" s="12"/>
      <c r="DT463" s="12">
        <f>ROUND(SUMIF(AA426:AA461,"=86551703",O426:O461),2)</f>
        <v>111312.7</v>
      </c>
      <c r="DU463" s="12">
        <f>ROUND(SUMIF(AA426:AA461,"=86551703",P426:P461),2)</f>
        <v>85166.48</v>
      </c>
      <c r="DV463" s="12">
        <f>ROUND(SUMIF(AA426:AA461,"=86551703",Q426:Q461),2)</f>
        <v>1225.43</v>
      </c>
      <c r="DW463" s="12">
        <f>ROUND(SUMIF(AA426:AA461,"=86551703",R426:R461),2)</f>
        <v>213.01</v>
      </c>
      <c r="DX463" s="12">
        <f>ROUND(SUMIF(AA426:AA461,"=86551703",S426:S461),2)</f>
        <v>24920.79</v>
      </c>
      <c r="DY463" s="12">
        <f>ROUND(SUMIF(AA426:AA461,"=86551703",T426:T461),2)</f>
        <v>0</v>
      </c>
      <c r="DZ463" s="12">
        <f>SUMIF(AA426:AA461,"=86551703",U426:U461)</f>
        <v>36.575906399999994</v>
      </c>
      <c r="EA463" s="12">
        <f>SUMIF(AA426:AA461,"=86551703",V426:V461)</f>
        <v>0</v>
      </c>
      <c r="EB463" s="12">
        <f>ROUND(SUMIF(AA426:AA461,"=86551703",W426:W461),2)</f>
        <v>0</v>
      </c>
      <c r="EC463" s="12">
        <f>ROUND(SUMIF(AA426:AA461,"=86551703",X426:X461),2)</f>
        <v>27395.85</v>
      </c>
      <c r="ED463" s="12">
        <f>ROUND(SUMIF(AA426:AA461,"=86551703",Y426:Y461),2)</f>
        <v>15331.62</v>
      </c>
      <c r="EE463" s="12"/>
      <c r="EF463" s="12"/>
      <c r="EG463" s="12">
        <f t="shared" ref="EG463:EV463" si="460">ROUND(FP463,2)</f>
        <v>0</v>
      </c>
      <c r="EH463" s="12">
        <f t="shared" si="460"/>
        <v>6112.02</v>
      </c>
      <c r="EI463" s="12">
        <f t="shared" si="460"/>
        <v>0</v>
      </c>
      <c r="EJ463" s="12">
        <f t="shared" si="460"/>
        <v>154040.17000000001</v>
      </c>
      <c r="EK463" s="12">
        <f t="shared" si="460"/>
        <v>147928.15</v>
      </c>
      <c r="EL463" s="12">
        <f t="shared" si="460"/>
        <v>0</v>
      </c>
      <c r="EM463" s="12">
        <f t="shared" si="460"/>
        <v>0</v>
      </c>
      <c r="EN463" s="12">
        <f t="shared" si="460"/>
        <v>85166.48</v>
      </c>
      <c r="EO463" s="12">
        <f t="shared" si="460"/>
        <v>79054.460000000006</v>
      </c>
      <c r="EP463" s="12">
        <f t="shared" si="460"/>
        <v>0</v>
      </c>
      <c r="EQ463" s="12">
        <f t="shared" si="460"/>
        <v>79054.460000000006</v>
      </c>
      <c r="ER463" s="12">
        <f t="shared" si="460"/>
        <v>6112.02</v>
      </c>
      <c r="ES463" s="12">
        <f t="shared" si="460"/>
        <v>0</v>
      </c>
      <c r="ET463" s="12">
        <f t="shared" si="460"/>
        <v>0</v>
      </c>
      <c r="EU463" s="12">
        <f t="shared" si="460"/>
        <v>0</v>
      </c>
      <c r="EV463" s="12">
        <f t="shared" si="460"/>
        <v>0</v>
      </c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>
        <f>ROUND(SUMIF(AA426:AA461,"=86551703",FQ426:FQ461),2)</f>
        <v>0</v>
      </c>
      <c r="FQ463" s="12">
        <f>ROUND(SUMIF(AA426:AA461,"=86551703",FR426:FR461),2)</f>
        <v>6112.02</v>
      </c>
      <c r="FR463" s="12">
        <f>ROUND(SUMIF(AA426:AA461,"=86551703",GL426:GL461),2)</f>
        <v>0</v>
      </c>
      <c r="FS463" s="12">
        <f>ROUND(SUMIF(AA426:AA461,"=86551703",GM426:GM461),2)</f>
        <v>154040.17000000001</v>
      </c>
      <c r="FT463" s="12">
        <f>ROUND(SUMIF(AA426:AA461,"=86551703",GN426:GN461),2)</f>
        <v>147928.15</v>
      </c>
      <c r="FU463" s="12">
        <f>ROUND(SUMIF(AA426:AA461,"=86551703",GO426:GO461),2)</f>
        <v>0</v>
      </c>
      <c r="FV463" s="12">
        <f>ROUND(SUMIF(AA426:AA461,"=86551703",GP426:GP461),2)</f>
        <v>0</v>
      </c>
      <c r="FW463" s="12">
        <f>DU463-FP463</f>
        <v>85166.48</v>
      </c>
      <c r="FX463" s="12">
        <f>DU463-FQ463</f>
        <v>79054.459999999992</v>
      </c>
      <c r="FY463" s="12">
        <f>FP463-FR463</f>
        <v>0</v>
      </c>
      <c r="FZ463" s="12">
        <f>DU463-FP463-FQ463+FR463</f>
        <v>79054.459999999992</v>
      </c>
      <c r="GA463" s="12">
        <f>FQ463-FR463</f>
        <v>6112.02</v>
      </c>
      <c r="GB463" s="12">
        <f>ROUND(SUMIF(AA426:AA461,"=86551703",GX426:GX461),2)</f>
        <v>0</v>
      </c>
      <c r="GC463" s="12">
        <f>ROUND(SUMIF(AA426:AA461,"=86551703",GY426:GY461),2)</f>
        <v>0</v>
      </c>
      <c r="GD463" s="12">
        <f>ROUND(SUMIF(AA426:AA461,"=86551703",GZ426:GZ461),2)</f>
        <v>0</v>
      </c>
      <c r="GE463" s="12">
        <f>ROUND(SUMIF(AA426:AA461,"=86551703",HD426:HD461),2)</f>
        <v>0</v>
      </c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>
        <v>0</v>
      </c>
    </row>
    <row r="465" spans="1:28" ht="13" x14ac:dyDescent="0.3">
      <c r="A465" s="13">
        <v>50</v>
      </c>
      <c r="B465" s="13">
        <v>0</v>
      </c>
      <c r="C465" s="13">
        <v>0</v>
      </c>
      <c r="D465" s="13">
        <v>1</v>
      </c>
      <c r="E465" s="13">
        <v>201</v>
      </c>
      <c r="F465" s="13">
        <f>ROUND(Source!O463,O465)</f>
        <v>13001.74</v>
      </c>
      <c r="G465" s="13" t="s">
        <v>377</v>
      </c>
      <c r="H465" s="13" t="s">
        <v>378</v>
      </c>
      <c r="I465" s="13"/>
      <c r="J465" s="13"/>
      <c r="K465" s="13">
        <v>201</v>
      </c>
      <c r="L465" s="13">
        <v>1</v>
      </c>
      <c r="M465" s="13">
        <v>3</v>
      </c>
      <c r="N465" s="13" t="s">
        <v>3</v>
      </c>
      <c r="O465" s="13">
        <v>2</v>
      </c>
      <c r="P465" s="13">
        <f>ROUND(Source!DG463,O465)</f>
        <v>111312.7</v>
      </c>
      <c r="Q465" s="13"/>
      <c r="R465" s="13"/>
      <c r="S465" s="13"/>
      <c r="T465" s="13"/>
      <c r="U465" s="13"/>
      <c r="V465" s="13"/>
      <c r="W465" s="13">
        <v>13001.74</v>
      </c>
      <c r="X465" s="13">
        <v>1</v>
      </c>
      <c r="Y465" s="13">
        <v>13001.74</v>
      </c>
      <c r="Z465" s="13">
        <v>111312.7</v>
      </c>
      <c r="AA465" s="13">
        <v>1</v>
      </c>
      <c r="AB465" s="13">
        <v>111312.7</v>
      </c>
    </row>
    <row r="466" spans="1:28" ht="13" x14ac:dyDescent="0.3">
      <c r="A466" s="13">
        <v>50</v>
      </c>
      <c r="B466" s="13">
        <v>0</v>
      </c>
      <c r="C466" s="13">
        <v>0</v>
      </c>
      <c r="D466" s="13">
        <v>1</v>
      </c>
      <c r="E466" s="13">
        <v>202</v>
      </c>
      <c r="F466" s="13">
        <f>ROUND(Source!P463,O466)</f>
        <v>12474.7</v>
      </c>
      <c r="G466" s="13" t="s">
        <v>379</v>
      </c>
      <c r="H466" s="13" t="s">
        <v>380</v>
      </c>
      <c r="I466" s="13"/>
      <c r="J466" s="13"/>
      <c r="K466" s="13">
        <v>202</v>
      </c>
      <c r="L466" s="13">
        <v>2</v>
      </c>
      <c r="M466" s="13">
        <v>3</v>
      </c>
      <c r="N466" s="13" t="s">
        <v>3</v>
      </c>
      <c r="O466" s="13">
        <v>2</v>
      </c>
      <c r="P466" s="13">
        <f>ROUND(Source!DH463,O466)</f>
        <v>85166.48</v>
      </c>
      <c r="Q466" s="13"/>
      <c r="R466" s="13"/>
      <c r="S466" s="13"/>
      <c r="T466" s="13"/>
      <c r="U466" s="13"/>
      <c r="V466" s="13"/>
      <c r="W466" s="13">
        <v>12474.7</v>
      </c>
      <c r="X466" s="13">
        <v>1</v>
      </c>
      <c r="Y466" s="13">
        <v>12474.7</v>
      </c>
      <c r="Z466" s="13">
        <v>85166.48</v>
      </c>
      <c r="AA466" s="13">
        <v>1</v>
      </c>
      <c r="AB466" s="13">
        <v>85166.48</v>
      </c>
    </row>
    <row r="467" spans="1:28" ht="13" x14ac:dyDescent="0.3">
      <c r="A467" s="13">
        <v>50</v>
      </c>
      <c r="B467" s="13">
        <v>0</v>
      </c>
      <c r="C467" s="13">
        <v>0</v>
      </c>
      <c r="D467" s="13">
        <v>1</v>
      </c>
      <c r="E467" s="13">
        <v>222</v>
      </c>
      <c r="F467" s="13">
        <f>ROUND(Source!AO463,O467)</f>
        <v>0</v>
      </c>
      <c r="G467" s="13" t="s">
        <v>381</v>
      </c>
      <c r="H467" s="13" t="s">
        <v>382</v>
      </c>
      <c r="I467" s="13"/>
      <c r="J467" s="13"/>
      <c r="K467" s="13">
        <v>222</v>
      </c>
      <c r="L467" s="13">
        <v>3</v>
      </c>
      <c r="M467" s="13">
        <v>3</v>
      </c>
      <c r="N467" s="13" t="s">
        <v>3</v>
      </c>
      <c r="O467" s="13">
        <v>2</v>
      </c>
      <c r="P467" s="13">
        <f>ROUND(Source!EG463,O467)</f>
        <v>0</v>
      </c>
      <c r="Q467" s="13"/>
      <c r="R467" s="13"/>
      <c r="S467" s="13"/>
      <c r="T467" s="13"/>
      <c r="U467" s="13"/>
      <c r="V467" s="13"/>
      <c r="W467" s="13">
        <v>0</v>
      </c>
      <c r="X467" s="13">
        <v>1</v>
      </c>
      <c r="Y467" s="13">
        <v>0</v>
      </c>
      <c r="Z467" s="13">
        <v>0</v>
      </c>
      <c r="AA467" s="13">
        <v>1</v>
      </c>
      <c r="AB467" s="13">
        <v>0</v>
      </c>
    </row>
    <row r="468" spans="1:28" ht="13" x14ac:dyDescent="0.3">
      <c r="A468" s="13">
        <v>50</v>
      </c>
      <c r="B468" s="13">
        <v>0</v>
      </c>
      <c r="C468" s="13">
        <v>0</v>
      </c>
      <c r="D468" s="13">
        <v>1</v>
      </c>
      <c r="E468" s="13">
        <v>225</v>
      </c>
      <c r="F468" s="13">
        <f>ROUND(Source!AV463,O468)</f>
        <v>12474.7</v>
      </c>
      <c r="G468" s="13" t="s">
        <v>383</v>
      </c>
      <c r="H468" s="13" t="s">
        <v>384</v>
      </c>
      <c r="I468" s="13"/>
      <c r="J468" s="13"/>
      <c r="K468" s="13">
        <v>225</v>
      </c>
      <c r="L468" s="13">
        <v>4</v>
      </c>
      <c r="M468" s="13">
        <v>3</v>
      </c>
      <c r="N468" s="13" t="s">
        <v>3</v>
      </c>
      <c r="O468" s="13">
        <v>2</v>
      </c>
      <c r="P468" s="13">
        <f>ROUND(Source!EN463,O468)</f>
        <v>85166.48</v>
      </c>
      <c r="Q468" s="13"/>
      <c r="R468" s="13"/>
      <c r="S468" s="13"/>
      <c r="T468" s="13"/>
      <c r="U468" s="13"/>
      <c r="V468" s="13"/>
      <c r="W468" s="13">
        <v>12474.7</v>
      </c>
      <c r="X468" s="13">
        <v>1</v>
      </c>
      <c r="Y468" s="13">
        <v>12474.7</v>
      </c>
      <c r="Z468" s="13">
        <v>85166.48</v>
      </c>
      <c r="AA468" s="13">
        <v>1</v>
      </c>
      <c r="AB468" s="13">
        <v>85166.48</v>
      </c>
    </row>
    <row r="469" spans="1:28" ht="13" x14ac:dyDescent="0.3">
      <c r="A469" s="13">
        <v>50</v>
      </c>
      <c r="B469" s="13">
        <v>0</v>
      </c>
      <c r="C469" s="13">
        <v>0</v>
      </c>
      <c r="D469" s="13">
        <v>1</v>
      </c>
      <c r="E469" s="13">
        <v>226</v>
      </c>
      <c r="F469" s="13">
        <f>ROUND(Source!AW463,O469)</f>
        <v>10605.58</v>
      </c>
      <c r="G469" s="13" t="s">
        <v>385</v>
      </c>
      <c r="H469" s="13" t="s">
        <v>386</v>
      </c>
      <c r="I469" s="13"/>
      <c r="J469" s="13"/>
      <c r="K469" s="13">
        <v>226</v>
      </c>
      <c r="L469" s="13">
        <v>5</v>
      </c>
      <c r="M469" s="13">
        <v>3</v>
      </c>
      <c r="N469" s="13" t="s">
        <v>3</v>
      </c>
      <c r="O469" s="13">
        <v>2</v>
      </c>
      <c r="P469" s="13">
        <f>ROUND(Source!EO463,O469)</f>
        <v>79054.460000000006</v>
      </c>
      <c r="Q469" s="13"/>
      <c r="R469" s="13"/>
      <c r="S469" s="13"/>
      <c r="T469" s="13"/>
      <c r="U469" s="13"/>
      <c r="V469" s="13"/>
      <c r="W469" s="13">
        <v>10605.58</v>
      </c>
      <c r="X469" s="13">
        <v>1</v>
      </c>
      <c r="Y469" s="13">
        <v>10605.58</v>
      </c>
      <c r="Z469" s="13">
        <v>79054.460000000006</v>
      </c>
      <c r="AA469" s="13">
        <v>1</v>
      </c>
      <c r="AB469" s="13">
        <v>79054.460000000006</v>
      </c>
    </row>
    <row r="470" spans="1:28" ht="13" x14ac:dyDescent="0.3">
      <c r="A470" s="13">
        <v>50</v>
      </c>
      <c r="B470" s="13">
        <v>0</v>
      </c>
      <c r="C470" s="13">
        <v>0</v>
      </c>
      <c r="D470" s="13">
        <v>1</v>
      </c>
      <c r="E470" s="13">
        <v>227</v>
      </c>
      <c r="F470" s="13">
        <f>ROUND(Source!AX463,O470)</f>
        <v>0</v>
      </c>
      <c r="G470" s="13" t="s">
        <v>387</v>
      </c>
      <c r="H470" s="13" t="s">
        <v>388</v>
      </c>
      <c r="I470" s="13"/>
      <c r="J470" s="13"/>
      <c r="K470" s="13">
        <v>227</v>
      </c>
      <c r="L470" s="13">
        <v>6</v>
      </c>
      <c r="M470" s="13">
        <v>3</v>
      </c>
      <c r="N470" s="13" t="s">
        <v>3</v>
      </c>
      <c r="O470" s="13">
        <v>2</v>
      </c>
      <c r="P470" s="13">
        <f>ROUND(Source!EP463,O470)</f>
        <v>0</v>
      </c>
      <c r="Q470" s="13"/>
      <c r="R470" s="13"/>
      <c r="S470" s="13"/>
      <c r="T470" s="13"/>
      <c r="U470" s="13"/>
      <c r="V470" s="13"/>
      <c r="W470" s="13">
        <v>0</v>
      </c>
      <c r="X470" s="13">
        <v>1</v>
      </c>
      <c r="Y470" s="13">
        <v>0</v>
      </c>
      <c r="Z470" s="13">
        <v>0</v>
      </c>
      <c r="AA470" s="13">
        <v>1</v>
      </c>
      <c r="AB470" s="13">
        <v>0</v>
      </c>
    </row>
    <row r="471" spans="1:28" ht="13" x14ac:dyDescent="0.3">
      <c r="A471" s="13">
        <v>50</v>
      </c>
      <c r="B471" s="13">
        <v>0</v>
      </c>
      <c r="C471" s="13">
        <v>0</v>
      </c>
      <c r="D471" s="13">
        <v>1</v>
      </c>
      <c r="E471" s="13">
        <v>228</v>
      </c>
      <c r="F471" s="13">
        <f>ROUND(Source!AY463,O471)</f>
        <v>10605.58</v>
      </c>
      <c r="G471" s="13" t="s">
        <v>389</v>
      </c>
      <c r="H471" s="13" t="s">
        <v>390</v>
      </c>
      <c r="I471" s="13"/>
      <c r="J471" s="13"/>
      <c r="K471" s="13">
        <v>228</v>
      </c>
      <c r="L471" s="13">
        <v>7</v>
      </c>
      <c r="M471" s="13">
        <v>3</v>
      </c>
      <c r="N471" s="13" t="s">
        <v>3</v>
      </c>
      <c r="O471" s="13">
        <v>2</v>
      </c>
      <c r="P471" s="13">
        <f>ROUND(Source!EQ463,O471)</f>
        <v>79054.460000000006</v>
      </c>
      <c r="Q471" s="13"/>
      <c r="R471" s="13"/>
      <c r="S471" s="13"/>
      <c r="T471" s="13"/>
      <c r="U471" s="13"/>
      <c r="V471" s="13"/>
      <c r="W471" s="13">
        <v>10605.58</v>
      </c>
      <c r="X471" s="13">
        <v>1</v>
      </c>
      <c r="Y471" s="13">
        <v>10605.58</v>
      </c>
      <c r="Z471" s="13">
        <v>79054.460000000006</v>
      </c>
      <c r="AA471" s="13">
        <v>1</v>
      </c>
      <c r="AB471" s="13">
        <v>79054.460000000006</v>
      </c>
    </row>
    <row r="472" spans="1:28" ht="13" x14ac:dyDescent="0.3">
      <c r="A472" s="13">
        <v>50</v>
      </c>
      <c r="B472" s="13">
        <v>0</v>
      </c>
      <c r="C472" s="13">
        <v>0</v>
      </c>
      <c r="D472" s="13">
        <v>1</v>
      </c>
      <c r="E472" s="13">
        <v>216</v>
      </c>
      <c r="F472" s="13">
        <f>ROUND(Source!AP463,O472)</f>
        <v>1869.12</v>
      </c>
      <c r="G472" s="13" t="s">
        <v>391</v>
      </c>
      <c r="H472" s="13" t="s">
        <v>392</v>
      </c>
      <c r="I472" s="13"/>
      <c r="J472" s="13"/>
      <c r="K472" s="13">
        <v>216</v>
      </c>
      <c r="L472" s="13">
        <v>8</v>
      </c>
      <c r="M472" s="13">
        <v>3</v>
      </c>
      <c r="N472" s="13" t="s">
        <v>3</v>
      </c>
      <c r="O472" s="13">
        <v>2</v>
      </c>
      <c r="P472" s="13">
        <f>ROUND(Source!EH463,O472)</f>
        <v>6112.02</v>
      </c>
      <c r="Q472" s="13"/>
      <c r="R472" s="13"/>
      <c r="S472" s="13"/>
      <c r="T472" s="13"/>
      <c r="U472" s="13"/>
      <c r="V472" s="13"/>
      <c r="W472" s="13">
        <v>1869.12</v>
      </c>
      <c r="X472" s="13">
        <v>1</v>
      </c>
      <c r="Y472" s="13">
        <v>1869.12</v>
      </c>
      <c r="Z472" s="13">
        <v>6112.02</v>
      </c>
      <c r="AA472" s="13">
        <v>1</v>
      </c>
      <c r="AB472" s="13">
        <v>6112.02</v>
      </c>
    </row>
    <row r="473" spans="1:28" ht="13" x14ac:dyDescent="0.3">
      <c r="A473" s="13">
        <v>50</v>
      </c>
      <c r="B473" s="13">
        <v>0</v>
      </c>
      <c r="C473" s="13">
        <v>0</v>
      </c>
      <c r="D473" s="13">
        <v>1</v>
      </c>
      <c r="E473" s="13">
        <v>223</v>
      </c>
      <c r="F473" s="13">
        <f>ROUND(Source!AQ463,O473)</f>
        <v>0</v>
      </c>
      <c r="G473" s="13" t="s">
        <v>393</v>
      </c>
      <c r="H473" s="13" t="s">
        <v>394</v>
      </c>
      <c r="I473" s="13"/>
      <c r="J473" s="13"/>
      <c r="K473" s="13">
        <v>223</v>
      </c>
      <c r="L473" s="13">
        <v>9</v>
      </c>
      <c r="M473" s="13">
        <v>3</v>
      </c>
      <c r="N473" s="13" t="s">
        <v>3</v>
      </c>
      <c r="O473" s="13">
        <v>2</v>
      </c>
      <c r="P473" s="13">
        <f>ROUND(Source!EI463,O473)</f>
        <v>0</v>
      </c>
      <c r="Q473" s="13"/>
      <c r="R473" s="13"/>
      <c r="S473" s="13"/>
      <c r="T473" s="13"/>
      <c r="U473" s="13"/>
      <c r="V473" s="13"/>
      <c r="W473" s="13">
        <v>0</v>
      </c>
      <c r="X473" s="13">
        <v>1</v>
      </c>
      <c r="Y473" s="13">
        <v>0</v>
      </c>
      <c r="Z473" s="13">
        <v>0</v>
      </c>
      <c r="AA473" s="13">
        <v>1</v>
      </c>
      <c r="AB473" s="13">
        <v>0</v>
      </c>
    </row>
    <row r="474" spans="1:28" ht="13" x14ac:dyDescent="0.3">
      <c r="A474" s="13">
        <v>50</v>
      </c>
      <c r="B474" s="13">
        <v>0</v>
      </c>
      <c r="C474" s="13">
        <v>0</v>
      </c>
      <c r="D474" s="13">
        <v>1</v>
      </c>
      <c r="E474" s="13">
        <v>229</v>
      </c>
      <c r="F474" s="13">
        <f>ROUND(Source!AZ463,O474)</f>
        <v>1869.12</v>
      </c>
      <c r="G474" s="13" t="s">
        <v>395</v>
      </c>
      <c r="H474" s="13" t="s">
        <v>396</v>
      </c>
      <c r="I474" s="13"/>
      <c r="J474" s="13"/>
      <c r="K474" s="13">
        <v>229</v>
      </c>
      <c r="L474" s="13">
        <v>10</v>
      </c>
      <c r="M474" s="13">
        <v>3</v>
      </c>
      <c r="N474" s="13" t="s">
        <v>3</v>
      </c>
      <c r="O474" s="13">
        <v>2</v>
      </c>
      <c r="P474" s="13">
        <f>ROUND(Source!ER463,O474)</f>
        <v>6112.02</v>
      </c>
      <c r="Q474" s="13"/>
      <c r="R474" s="13"/>
      <c r="S474" s="13"/>
      <c r="T474" s="13"/>
      <c r="U474" s="13"/>
      <c r="V474" s="13"/>
      <c r="W474" s="13">
        <v>1869.12</v>
      </c>
      <c r="X474" s="13">
        <v>1</v>
      </c>
      <c r="Y474" s="13">
        <v>1869.12</v>
      </c>
      <c r="Z474" s="13">
        <v>6112.02</v>
      </c>
      <c r="AA474" s="13">
        <v>1</v>
      </c>
      <c r="AB474" s="13">
        <v>6112.02</v>
      </c>
    </row>
    <row r="475" spans="1:28" ht="13" x14ac:dyDescent="0.3">
      <c r="A475" s="13">
        <v>50</v>
      </c>
      <c r="B475" s="13">
        <v>0</v>
      </c>
      <c r="C475" s="13">
        <v>0</v>
      </c>
      <c r="D475" s="13">
        <v>1</v>
      </c>
      <c r="E475" s="13">
        <v>203</v>
      </c>
      <c r="F475" s="13">
        <f>ROUND(Source!Q463,O475)</f>
        <v>84.79</v>
      </c>
      <c r="G475" s="13" t="s">
        <v>397</v>
      </c>
      <c r="H475" s="13" t="s">
        <v>398</v>
      </c>
      <c r="I475" s="13"/>
      <c r="J475" s="13"/>
      <c r="K475" s="13">
        <v>203</v>
      </c>
      <c r="L475" s="13">
        <v>11</v>
      </c>
      <c r="M475" s="13">
        <v>3</v>
      </c>
      <c r="N475" s="13" t="s">
        <v>3</v>
      </c>
      <c r="O475" s="13">
        <v>2</v>
      </c>
      <c r="P475" s="13">
        <f>ROUND(Source!DI463,O475)</f>
        <v>1225.43</v>
      </c>
      <c r="Q475" s="13"/>
      <c r="R475" s="13"/>
      <c r="S475" s="13"/>
      <c r="T475" s="13"/>
      <c r="U475" s="13"/>
      <c r="V475" s="13"/>
      <c r="W475" s="13">
        <v>84.79</v>
      </c>
      <c r="X475" s="13">
        <v>1</v>
      </c>
      <c r="Y475" s="13">
        <v>84.79</v>
      </c>
      <c r="Z475" s="13">
        <v>1225.43</v>
      </c>
      <c r="AA475" s="13">
        <v>1</v>
      </c>
      <c r="AB475" s="13">
        <v>1225.43</v>
      </c>
    </row>
    <row r="476" spans="1:28" ht="13" x14ac:dyDescent="0.3">
      <c r="A476" s="13">
        <v>50</v>
      </c>
      <c r="B476" s="13">
        <v>0</v>
      </c>
      <c r="C476" s="13">
        <v>0</v>
      </c>
      <c r="D476" s="13">
        <v>1</v>
      </c>
      <c r="E476" s="13">
        <v>231</v>
      </c>
      <c r="F476" s="13">
        <f>ROUND(Source!BB463,O476)</f>
        <v>0</v>
      </c>
      <c r="G476" s="13" t="s">
        <v>399</v>
      </c>
      <c r="H476" s="13" t="s">
        <v>400</v>
      </c>
      <c r="I476" s="13"/>
      <c r="J476" s="13"/>
      <c r="K476" s="13">
        <v>231</v>
      </c>
      <c r="L476" s="13">
        <v>12</v>
      </c>
      <c r="M476" s="13">
        <v>3</v>
      </c>
      <c r="N476" s="13" t="s">
        <v>3</v>
      </c>
      <c r="O476" s="13">
        <v>2</v>
      </c>
      <c r="P476" s="13">
        <f>ROUND(Source!ET463,O476)</f>
        <v>0</v>
      </c>
      <c r="Q476" s="13"/>
      <c r="R476" s="13"/>
      <c r="S476" s="13"/>
      <c r="T476" s="13"/>
      <c r="U476" s="13"/>
      <c r="V476" s="13"/>
      <c r="W476" s="13">
        <v>0</v>
      </c>
      <c r="X476" s="13">
        <v>1</v>
      </c>
      <c r="Y476" s="13">
        <v>0</v>
      </c>
      <c r="Z476" s="13">
        <v>0</v>
      </c>
      <c r="AA476" s="13">
        <v>1</v>
      </c>
      <c r="AB476" s="13">
        <v>0</v>
      </c>
    </row>
    <row r="477" spans="1:28" ht="13" x14ac:dyDescent="0.3">
      <c r="A477" s="13">
        <v>50</v>
      </c>
      <c r="B477" s="13">
        <v>0</v>
      </c>
      <c r="C477" s="13">
        <v>0</v>
      </c>
      <c r="D477" s="13">
        <v>1</v>
      </c>
      <c r="E477" s="13">
        <v>204</v>
      </c>
      <c r="F477" s="13">
        <f>ROUND(Source!R463,O477)</f>
        <v>3.78</v>
      </c>
      <c r="G477" s="13" t="s">
        <v>401</v>
      </c>
      <c r="H477" s="13" t="s">
        <v>402</v>
      </c>
      <c r="I477" s="13"/>
      <c r="J477" s="13"/>
      <c r="K477" s="13">
        <v>204</v>
      </c>
      <c r="L477" s="13">
        <v>13</v>
      </c>
      <c r="M477" s="13">
        <v>3</v>
      </c>
      <c r="N477" s="13" t="s">
        <v>3</v>
      </c>
      <c r="O477" s="13">
        <v>2</v>
      </c>
      <c r="P477" s="13">
        <f>ROUND(Source!DJ463,O477)</f>
        <v>213.01</v>
      </c>
      <c r="Q477" s="13"/>
      <c r="R477" s="13"/>
      <c r="S477" s="13"/>
      <c r="T477" s="13"/>
      <c r="U477" s="13"/>
      <c r="V477" s="13"/>
      <c r="W477" s="13">
        <v>3.78</v>
      </c>
      <c r="X477" s="13">
        <v>1</v>
      </c>
      <c r="Y477" s="13">
        <v>3.78</v>
      </c>
      <c r="Z477" s="13">
        <v>213.01</v>
      </c>
      <c r="AA477" s="13">
        <v>1</v>
      </c>
      <c r="AB477" s="13">
        <v>213.01</v>
      </c>
    </row>
    <row r="478" spans="1:28" ht="13" x14ac:dyDescent="0.3">
      <c r="A478" s="13">
        <v>50</v>
      </c>
      <c r="B478" s="13">
        <v>0</v>
      </c>
      <c r="C478" s="13">
        <v>0</v>
      </c>
      <c r="D478" s="13">
        <v>1</v>
      </c>
      <c r="E478" s="13">
        <v>205</v>
      </c>
      <c r="F478" s="13">
        <f>ROUND(Source!S463,O478)</f>
        <v>442.25</v>
      </c>
      <c r="G478" s="13" t="s">
        <v>403</v>
      </c>
      <c r="H478" s="13" t="s">
        <v>404</v>
      </c>
      <c r="I478" s="13"/>
      <c r="J478" s="13"/>
      <c r="K478" s="13">
        <v>205</v>
      </c>
      <c r="L478" s="13">
        <v>14</v>
      </c>
      <c r="M478" s="13">
        <v>3</v>
      </c>
      <c r="N478" s="13" t="s">
        <v>3</v>
      </c>
      <c r="O478" s="13">
        <v>2</v>
      </c>
      <c r="P478" s="13">
        <f>ROUND(Source!DK463,O478)</f>
        <v>24920.79</v>
      </c>
      <c r="Q478" s="13"/>
      <c r="R478" s="13"/>
      <c r="S478" s="13"/>
      <c r="T478" s="13"/>
      <c r="U478" s="13"/>
      <c r="V478" s="13"/>
      <c r="W478" s="13">
        <v>442.25</v>
      </c>
      <c r="X478" s="13">
        <v>1</v>
      </c>
      <c r="Y478" s="13">
        <v>442.25</v>
      </c>
      <c r="Z478" s="13">
        <v>24920.79</v>
      </c>
      <c r="AA478" s="13">
        <v>1</v>
      </c>
      <c r="AB478" s="13">
        <v>24920.79</v>
      </c>
    </row>
    <row r="479" spans="1:28" ht="13" x14ac:dyDescent="0.3">
      <c r="A479" s="13">
        <v>50</v>
      </c>
      <c r="B479" s="13">
        <v>0</v>
      </c>
      <c r="C479" s="13">
        <v>0</v>
      </c>
      <c r="D479" s="13">
        <v>1</v>
      </c>
      <c r="E479" s="13">
        <v>232</v>
      </c>
      <c r="F479" s="13">
        <f>ROUND(Source!BC463,O479)</f>
        <v>0</v>
      </c>
      <c r="G479" s="13" t="s">
        <v>405</v>
      </c>
      <c r="H479" s="13" t="s">
        <v>406</v>
      </c>
      <c r="I479" s="13"/>
      <c r="J479" s="13"/>
      <c r="K479" s="13">
        <v>232</v>
      </c>
      <c r="L479" s="13">
        <v>15</v>
      </c>
      <c r="M479" s="13">
        <v>3</v>
      </c>
      <c r="N479" s="13" t="s">
        <v>3</v>
      </c>
      <c r="O479" s="13">
        <v>2</v>
      </c>
      <c r="P479" s="13">
        <f>ROUND(Source!EU463,O479)</f>
        <v>0</v>
      </c>
      <c r="Q479" s="13"/>
      <c r="R479" s="13"/>
      <c r="S479" s="13"/>
      <c r="T479" s="13"/>
      <c r="U479" s="13"/>
      <c r="V479" s="13"/>
      <c r="W479" s="13">
        <v>0</v>
      </c>
      <c r="X479" s="13">
        <v>1</v>
      </c>
      <c r="Y479" s="13">
        <v>0</v>
      </c>
      <c r="Z479" s="13">
        <v>0</v>
      </c>
      <c r="AA479" s="13">
        <v>1</v>
      </c>
      <c r="AB479" s="13">
        <v>0</v>
      </c>
    </row>
    <row r="480" spans="1:28" ht="13" x14ac:dyDescent="0.3">
      <c r="A480" s="13">
        <v>50</v>
      </c>
      <c r="B480" s="13">
        <v>0</v>
      </c>
      <c r="C480" s="13">
        <v>0</v>
      </c>
      <c r="D480" s="13">
        <v>1</v>
      </c>
      <c r="E480" s="13">
        <v>214</v>
      </c>
      <c r="F480" s="13">
        <f>ROUND(Source!AS463,O480)</f>
        <v>11890.86</v>
      </c>
      <c r="G480" s="13" t="s">
        <v>407</v>
      </c>
      <c r="H480" s="13" t="s">
        <v>408</v>
      </c>
      <c r="I480" s="13"/>
      <c r="J480" s="13"/>
      <c r="K480" s="13">
        <v>214</v>
      </c>
      <c r="L480" s="13">
        <v>16</v>
      </c>
      <c r="M480" s="13">
        <v>3</v>
      </c>
      <c r="N480" s="13" t="s">
        <v>3</v>
      </c>
      <c r="O480" s="13">
        <v>2</v>
      </c>
      <c r="P480" s="13">
        <f>ROUND(Source!EK463,O480)</f>
        <v>147928.15</v>
      </c>
      <c r="Q480" s="13"/>
      <c r="R480" s="13"/>
      <c r="S480" s="13"/>
      <c r="T480" s="13"/>
      <c r="U480" s="13"/>
      <c r="V480" s="13"/>
      <c r="W480" s="13">
        <v>11890.86</v>
      </c>
      <c r="X480" s="13">
        <v>1</v>
      </c>
      <c r="Y480" s="13">
        <v>11890.86</v>
      </c>
      <c r="Z480" s="13">
        <v>147928.15</v>
      </c>
      <c r="AA480" s="13">
        <v>1</v>
      </c>
      <c r="AB480" s="13">
        <v>147928.15</v>
      </c>
    </row>
    <row r="481" spans="1:206" ht="13" x14ac:dyDescent="0.3">
      <c r="A481" s="13">
        <v>50</v>
      </c>
      <c r="B481" s="13">
        <v>0</v>
      </c>
      <c r="C481" s="13">
        <v>0</v>
      </c>
      <c r="D481" s="13">
        <v>1</v>
      </c>
      <c r="E481" s="13">
        <v>215</v>
      </c>
      <c r="F481" s="13">
        <f>ROUND(Source!AT463,O481)</f>
        <v>0</v>
      </c>
      <c r="G481" s="13" t="s">
        <v>409</v>
      </c>
      <c r="H481" s="13" t="s">
        <v>410</v>
      </c>
      <c r="I481" s="13"/>
      <c r="J481" s="13"/>
      <c r="K481" s="13">
        <v>215</v>
      </c>
      <c r="L481" s="13">
        <v>17</v>
      </c>
      <c r="M481" s="13">
        <v>3</v>
      </c>
      <c r="N481" s="13" t="s">
        <v>3</v>
      </c>
      <c r="O481" s="13">
        <v>2</v>
      </c>
      <c r="P481" s="13">
        <f>ROUND(Source!EL463,O481)</f>
        <v>0</v>
      </c>
      <c r="Q481" s="13"/>
      <c r="R481" s="13"/>
      <c r="S481" s="13"/>
      <c r="T481" s="13"/>
      <c r="U481" s="13"/>
      <c r="V481" s="13"/>
      <c r="W481" s="13">
        <v>0</v>
      </c>
      <c r="X481" s="13">
        <v>1</v>
      </c>
      <c r="Y481" s="13">
        <v>0</v>
      </c>
      <c r="Z481" s="13">
        <v>0</v>
      </c>
      <c r="AA481" s="13">
        <v>1</v>
      </c>
      <c r="AB481" s="13">
        <v>0</v>
      </c>
    </row>
    <row r="482" spans="1:206" ht="13" x14ac:dyDescent="0.3">
      <c r="A482" s="13">
        <v>50</v>
      </c>
      <c r="B482" s="13">
        <v>0</v>
      </c>
      <c r="C482" s="13">
        <v>0</v>
      </c>
      <c r="D482" s="13">
        <v>1</v>
      </c>
      <c r="E482" s="13">
        <v>217</v>
      </c>
      <c r="F482" s="13">
        <f>ROUND(Source!AU463,O482)</f>
        <v>0</v>
      </c>
      <c r="G482" s="13" t="s">
        <v>411</v>
      </c>
      <c r="H482" s="13" t="s">
        <v>412</v>
      </c>
      <c r="I482" s="13"/>
      <c r="J482" s="13"/>
      <c r="K482" s="13">
        <v>217</v>
      </c>
      <c r="L482" s="13">
        <v>18</v>
      </c>
      <c r="M482" s="13">
        <v>3</v>
      </c>
      <c r="N482" s="13" t="s">
        <v>3</v>
      </c>
      <c r="O482" s="13">
        <v>2</v>
      </c>
      <c r="P482" s="13">
        <f>ROUND(Source!EM463,O482)</f>
        <v>0</v>
      </c>
      <c r="Q482" s="13"/>
      <c r="R482" s="13"/>
      <c r="S482" s="13"/>
      <c r="T482" s="13"/>
      <c r="U482" s="13"/>
      <c r="V482" s="13"/>
      <c r="W482" s="13">
        <v>0</v>
      </c>
      <c r="X482" s="13">
        <v>1</v>
      </c>
      <c r="Y482" s="13">
        <v>0</v>
      </c>
      <c r="Z482" s="13">
        <v>0</v>
      </c>
      <c r="AA482" s="13">
        <v>1</v>
      </c>
      <c r="AB482" s="13">
        <v>0</v>
      </c>
    </row>
    <row r="483" spans="1:206" ht="13" x14ac:dyDescent="0.3">
      <c r="A483" s="13">
        <v>50</v>
      </c>
      <c r="B483" s="13">
        <v>0</v>
      </c>
      <c r="C483" s="13">
        <v>0</v>
      </c>
      <c r="D483" s="13">
        <v>1</v>
      </c>
      <c r="E483" s="13">
        <v>230</v>
      </c>
      <c r="F483" s="13">
        <f>ROUND(Source!BA463,O483)</f>
        <v>0</v>
      </c>
      <c r="G483" s="13" t="s">
        <v>413</v>
      </c>
      <c r="H483" s="13" t="s">
        <v>414</v>
      </c>
      <c r="I483" s="13"/>
      <c r="J483" s="13"/>
      <c r="K483" s="13">
        <v>230</v>
      </c>
      <c r="L483" s="13">
        <v>19</v>
      </c>
      <c r="M483" s="13">
        <v>3</v>
      </c>
      <c r="N483" s="13" t="s">
        <v>3</v>
      </c>
      <c r="O483" s="13">
        <v>2</v>
      </c>
      <c r="P483" s="13">
        <f>ROUND(Source!ES463,O483)</f>
        <v>0</v>
      </c>
      <c r="Q483" s="13"/>
      <c r="R483" s="13"/>
      <c r="S483" s="13"/>
      <c r="T483" s="13"/>
      <c r="U483" s="13"/>
      <c r="V483" s="13"/>
      <c r="W483" s="13">
        <v>0</v>
      </c>
      <c r="X483" s="13">
        <v>1</v>
      </c>
      <c r="Y483" s="13">
        <v>0</v>
      </c>
      <c r="Z483" s="13">
        <v>0</v>
      </c>
      <c r="AA483" s="13">
        <v>1</v>
      </c>
      <c r="AB483" s="13">
        <v>0</v>
      </c>
    </row>
    <row r="484" spans="1:206" ht="13" x14ac:dyDescent="0.3">
      <c r="A484" s="13">
        <v>50</v>
      </c>
      <c r="B484" s="13">
        <v>0</v>
      </c>
      <c r="C484" s="13">
        <v>0</v>
      </c>
      <c r="D484" s="13">
        <v>1</v>
      </c>
      <c r="E484" s="13">
        <v>206</v>
      </c>
      <c r="F484" s="13">
        <f>ROUND(Source!T463,O484)</f>
        <v>0</v>
      </c>
      <c r="G484" s="13" t="s">
        <v>415</v>
      </c>
      <c r="H484" s="13" t="s">
        <v>416</v>
      </c>
      <c r="I484" s="13"/>
      <c r="J484" s="13"/>
      <c r="K484" s="13">
        <v>206</v>
      </c>
      <c r="L484" s="13">
        <v>20</v>
      </c>
      <c r="M484" s="13">
        <v>3</v>
      </c>
      <c r="N484" s="13" t="s">
        <v>3</v>
      </c>
      <c r="O484" s="13">
        <v>2</v>
      </c>
      <c r="P484" s="13">
        <f>ROUND(Source!DL463,O484)</f>
        <v>0</v>
      </c>
      <c r="Q484" s="13"/>
      <c r="R484" s="13"/>
      <c r="S484" s="13"/>
      <c r="T484" s="13"/>
      <c r="U484" s="13"/>
      <c r="V484" s="13"/>
      <c r="W484" s="13">
        <v>0</v>
      </c>
      <c r="X484" s="13">
        <v>1</v>
      </c>
      <c r="Y484" s="13">
        <v>0</v>
      </c>
      <c r="Z484" s="13">
        <v>0</v>
      </c>
      <c r="AA484" s="13">
        <v>1</v>
      </c>
      <c r="AB484" s="13">
        <v>0</v>
      </c>
    </row>
    <row r="485" spans="1:206" ht="13" x14ac:dyDescent="0.3">
      <c r="A485" s="13">
        <v>50</v>
      </c>
      <c r="B485" s="13">
        <v>0</v>
      </c>
      <c r="C485" s="13">
        <v>0</v>
      </c>
      <c r="D485" s="13">
        <v>1</v>
      </c>
      <c r="E485" s="13">
        <v>207</v>
      </c>
      <c r="F485" s="13">
        <f>Source!U463</f>
        <v>36.575906399999994</v>
      </c>
      <c r="G485" s="13" t="s">
        <v>417</v>
      </c>
      <c r="H485" s="13" t="s">
        <v>418</v>
      </c>
      <c r="I485" s="13"/>
      <c r="J485" s="13"/>
      <c r="K485" s="13">
        <v>207</v>
      </c>
      <c r="L485" s="13">
        <v>21</v>
      </c>
      <c r="M485" s="13">
        <v>3</v>
      </c>
      <c r="N485" s="13" t="s">
        <v>3</v>
      </c>
      <c r="O485" s="13">
        <v>-1</v>
      </c>
      <c r="P485" s="13">
        <f>Source!DM463</f>
        <v>36.575906399999994</v>
      </c>
      <c r="Q485" s="13"/>
      <c r="R485" s="13"/>
      <c r="S485" s="13"/>
      <c r="T485" s="13"/>
      <c r="U485" s="13"/>
      <c r="V485" s="13"/>
      <c r="W485" s="13">
        <v>36.575906400000001</v>
      </c>
      <c r="X485" s="13">
        <v>1</v>
      </c>
      <c r="Y485" s="13">
        <v>36.575906400000001</v>
      </c>
      <c r="Z485" s="13">
        <v>36.575906400000001</v>
      </c>
      <c r="AA485" s="13">
        <v>1</v>
      </c>
      <c r="AB485" s="13">
        <v>36.575906400000001</v>
      </c>
    </row>
    <row r="486" spans="1:206" ht="13" x14ac:dyDescent="0.3">
      <c r="A486" s="13">
        <v>50</v>
      </c>
      <c r="B486" s="13">
        <v>0</v>
      </c>
      <c r="C486" s="13">
        <v>0</v>
      </c>
      <c r="D486" s="13">
        <v>1</v>
      </c>
      <c r="E486" s="13">
        <v>208</v>
      </c>
      <c r="F486" s="13">
        <f>Source!V463</f>
        <v>0</v>
      </c>
      <c r="G486" s="13" t="s">
        <v>419</v>
      </c>
      <c r="H486" s="13" t="s">
        <v>420</v>
      </c>
      <c r="I486" s="13"/>
      <c r="J486" s="13"/>
      <c r="K486" s="13">
        <v>208</v>
      </c>
      <c r="L486" s="13">
        <v>22</v>
      </c>
      <c r="M486" s="13">
        <v>3</v>
      </c>
      <c r="N486" s="13" t="s">
        <v>3</v>
      </c>
      <c r="O486" s="13">
        <v>-1</v>
      </c>
      <c r="P486" s="13">
        <f>Source!DN463</f>
        <v>0</v>
      </c>
      <c r="Q486" s="13"/>
      <c r="R486" s="13"/>
      <c r="S486" s="13"/>
      <c r="T486" s="13"/>
      <c r="U486" s="13"/>
      <c r="V486" s="13"/>
      <c r="W486" s="13">
        <v>0</v>
      </c>
      <c r="X486" s="13">
        <v>1</v>
      </c>
      <c r="Y486" s="13">
        <v>0</v>
      </c>
      <c r="Z486" s="13">
        <v>0</v>
      </c>
      <c r="AA486" s="13">
        <v>1</v>
      </c>
      <c r="AB486" s="13">
        <v>0</v>
      </c>
    </row>
    <row r="487" spans="1:206" ht="13" x14ac:dyDescent="0.3">
      <c r="A487" s="13">
        <v>50</v>
      </c>
      <c r="B487" s="13">
        <v>0</v>
      </c>
      <c r="C487" s="13">
        <v>0</v>
      </c>
      <c r="D487" s="13">
        <v>1</v>
      </c>
      <c r="E487" s="13">
        <v>209</v>
      </c>
      <c r="F487" s="13">
        <f>ROUND(Source!W463,O487)</f>
        <v>0</v>
      </c>
      <c r="G487" s="13" t="s">
        <v>421</v>
      </c>
      <c r="H487" s="13" t="s">
        <v>422</v>
      </c>
      <c r="I487" s="13"/>
      <c r="J487" s="13"/>
      <c r="K487" s="13">
        <v>209</v>
      </c>
      <c r="L487" s="13">
        <v>23</v>
      </c>
      <c r="M487" s="13">
        <v>3</v>
      </c>
      <c r="N487" s="13" t="s">
        <v>3</v>
      </c>
      <c r="O487" s="13">
        <v>2</v>
      </c>
      <c r="P487" s="13">
        <f>ROUND(Source!DO463,O487)</f>
        <v>0</v>
      </c>
      <c r="Q487" s="13"/>
      <c r="R487" s="13"/>
      <c r="S487" s="13"/>
      <c r="T487" s="13"/>
      <c r="U487" s="13"/>
      <c r="V487" s="13"/>
      <c r="W487" s="13">
        <v>0</v>
      </c>
      <c r="X487" s="13">
        <v>1</v>
      </c>
      <c r="Y487" s="13">
        <v>0</v>
      </c>
      <c r="Z487" s="13">
        <v>0</v>
      </c>
      <c r="AA487" s="13">
        <v>1</v>
      </c>
      <c r="AB487" s="13">
        <v>0</v>
      </c>
    </row>
    <row r="488" spans="1:206" ht="13" x14ac:dyDescent="0.3">
      <c r="A488" s="13">
        <v>50</v>
      </c>
      <c r="B488" s="13">
        <v>0</v>
      </c>
      <c r="C488" s="13">
        <v>0</v>
      </c>
      <c r="D488" s="13">
        <v>1</v>
      </c>
      <c r="E488" s="13">
        <v>233</v>
      </c>
      <c r="F488" s="13">
        <f>ROUND(Source!BD463,O488)</f>
        <v>0</v>
      </c>
      <c r="G488" s="13" t="s">
        <v>423</v>
      </c>
      <c r="H488" s="13" t="s">
        <v>424</v>
      </c>
      <c r="I488" s="13"/>
      <c r="J488" s="13"/>
      <c r="K488" s="13">
        <v>233</v>
      </c>
      <c r="L488" s="13">
        <v>24</v>
      </c>
      <c r="M488" s="13">
        <v>3</v>
      </c>
      <c r="N488" s="13" t="s">
        <v>3</v>
      </c>
      <c r="O488" s="13">
        <v>2</v>
      </c>
      <c r="P488" s="13">
        <f>ROUND(Source!EV463,O488)</f>
        <v>0</v>
      </c>
      <c r="Q488" s="13"/>
      <c r="R488" s="13"/>
      <c r="S488" s="13"/>
      <c r="T488" s="13"/>
      <c r="U488" s="13"/>
      <c r="V488" s="13"/>
      <c r="W488" s="13">
        <v>0</v>
      </c>
      <c r="X488" s="13">
        <v>1</v>
      </c>
      <c r="Y488" s="13">
        <v>0</v>
      </c>
      <c r="Z488" s="13">
        <v>0</v>
      </c>
      <c r="AA488" s="13">
        <v>1</v>
      </c>
      <c r="AB488" s="13">
        <v>0</v>
      </c>
    </row>
    <row r="489" spans="1:206" ht="13" x14ac:dyDescent="0.3">
      <c r="A489" s="13">
        <v>50</v>
      </c>
      <c r="B489" s="13">
        <v>0</v>
      </c>
      <c r="C489" s="13">
        <v>0</v>
      </c>
      <c r="D489" s="13">
        <v>1</v>
      </c>
      <c r="E489" s="13">
        <v>210</v>
      </c>
      <c r="F489" s="13">
        <f>ROUND(Source!X463,O489)</f>
        <v>486.16</v>
      </c>
      <c r="G489" s="13" t="s">
        <v>425</v>
      </c>
      <c r="H489" s="13" t="s">
        <v>426</v>
      </c>
      <c r="I489" s="13"/>
      <c r="J489" s="13"/>
      <c r="K489" s="13">
        <v>210</v>
      </c>
      <c r="L489" s="13">
        <v>25</v>
      </c>
      <c r="M489" s="13">
        <v>3</v>
      </c>
      <c r="N489" s="13" t="s">
        <v>3</v>
      </c>
      <c r="O489" s="13">
        <v>2</v>
      </c>
      <c r="P489" s="13">
        <f>ROUND(Source!DP463,O489)</f>
        <v>27395.85</v>
      </c>
      <c r="Q489" s="13"/>
      <c r="R489" s="13"/>
      <c r="S489" s="13"/>
      <c r="T489" s="13"/>
      <c r="U489" s="13"/>
      <c r="V489" s="13"/>
      <c r="W489" s="13">
        <v>486.16</v>
      </c>
      <c r="X489" s="13">
        <v>1</v>
      </c>
      <c r="Y489" s="13">
        <v>486.16</v>
      </c>
      <c r="Z489" s="13">
        <v>27395.85</v>
      </c>
      <c r="AA489" s="13">
        <v>1</v>
      </c>
      <c r="AB489" s="13">
        <v>27395.85</v>
      </c>
    </row>
    <row r="490" spans="1:206" ht="13" x14ac:dyDescent="0.3">
      <c r="A490" s="13">
        <v>50</v>
      </c>
      <c r="B490" s="13">
        <v>0</v>
      </c>
      <c r="C490" s="13">
        <v>0</v>
      </c>
      <c r="D490" s="13">
        <v>1</v>
      </c>
      <c r="E490" s="13">
        <v>211</v>
      </c>
      <c r="F490" s="13">
        <f>ROUND(Source!Y463,O490)</f>
        <v>272.08</v>
      </c>
      <c r="G490" s="13" t="s">
        <v>427</v>
      </c>
      <c r="H490" s="13" t="s">
        <v>428</v>
      </c>
      <c r="I490" s="13"/>
      <c r="J490" s="13"/>
      <c r="K490" s="13">
        <v>211</v>
      </c>
      <c r="L490" s="13">
        <v>26</v>
      </c>
      <c r="M490" s="13">
        <v>3</v>
      </c>
      <c r="N490" s="13" t="s">
        <v>3</v>
      </c>
      <c r="O490" s="13">
        <v>2</v>
      </c>
      <c r="P490" s="13">
        <f>ROUND(Source!DQ463,O490)</f>
        <v>15331.62</v>
      </c>
      <c r="Q490" s="13"/>
      <c r="R490" s="13"/>
      <c r="S490" s="13"/>
      <c r="T490" s="13"/>
      <c r="U490" s="13"/>
      <c r="V490" s="13"/>
      <c r="W490" s="13">
        <v>272.08</v>
      </c>
      <c r="X490" s="13">
        <v>1</v>
      </c>
      <c r="Y490" s="13">
        <v>272.08</v>
      </c>
      <c r="Z490" s="13">
        <v>15331.62</v>
      </c>
      <c r="AA490" s="13">
        <v>1</v>
      </c>
      <c r="AB490" s="13">
        <v>15331.62</v>
      </c>
    </row>
    <row r="491" spans="1:206" ht="13" x14ac:dyDescent="0.3">
      <c r="A491" s="13">
        <v>50</v>
      </c>
      <c r="B491" s="13">
        <v>0</v>
      </c>
      <c r="C491" s="13">
        <v>0</v>
      </c>
      <c r="D491" s="13">
        <v>1</v>
      </c>
      <c r="E491" s="13">
        <v>224</v>
      </c>
      <c r="F491" s="13">
        <f>ROUND(Source!AR463,O491)</f>
        <v>13759.98</v>
      </c>
      <c r="G491" s="13" t="s">
        <v>429</v>
      </c>
      <c r="H491" s="13" t="s">
        <v>430</v>
      </c>
      <c r="I491" s="13"/>
      <c r="J491" s="13"/>
      <c r="K491" s="13">
        <v>224</v>
      </c>
      <c r="L491" s="13">
        <v>27</v>
      </c>
      <c r="M491" s="13">
        <v>3</v>
      </c>
      <c r="N491" s="13" t="s">
        <v>3</v>
      </c>
      <c r="O491" s="13">
        <v>2</v>
      </c>
      <c r="P491" s="13">
        <f>ROUND(Source!EJ463,O491)</f>
        <v>154040.17000000001</v>
      </c>
      <c r="Q491" s="13"/>
      <c r="R491" s="13"/>
      <c r="S491" s="13"/>
      <c r="T491" s="13"/>
      <c r="U491" s="13"/>
      <c r="V491" s="13"/>
      <c r="W491" s="13">
        <v>13759.98</v>
      </c>
      <c r="X491" s="13">
        <v>1</v>
      </c>
      <c r="Y491" s="13">
        <v>13759.98</v>
      </c>
      <c r="Z491" s="13">
        <v>154040.17000000001</v>
      </c>
      <c r="AA491" s="13">
        <v>1</v>
      </c>
      <c r="AB491" s="13">
        <v>154040.17000000001</v>
      </c>
    </row>
    <row r="493" spans="1:206" ht="13" x14ac:dyDescent="0.3">
      <c r="A493" s="10">
        <v>4</v>
      </c>
      <c r="B493" s="10">
        <v>1</v>
      </c>
      <c r="C493" s="10"/>
      <c r="D493" s="10">
        <f>ROW(A556)</f>
        <v>556</v>
      </c>
      <c r="E493" s="10"/>
      <c r="F493" s="10" t="s">
        <v>18</v>
      </c>
      <c r="G493" s="10" t="s">
        <v>682</v>
      </c>
      <c r="H493" s="10" t="s">
        <v>3</v>
      </c>
      <c r="I493" s="10">
        <v>0</v>
      </c>
      <c r="J493" s="10"/>
      <c r="K493" s="10">
        <v>0</v>
      </c>
      <c r="L493" s="10"/>
      <c r="M493" s="10" t="s">
        <v>3</v>
      </c>
      <c r="N493" s="10"/>
      <c r="O493" s="10"/>
      <c r="P493" s="10"/>
      <c r="Q493" s="10"/>
      <c r="R493" s="10"/>
      <c r="S493" s="10">
        <v>0</v>
      </c>
      <c r="T493" s="10">
        <v>0</v>
      </c>
      <c r="U493" s="10" t="s">
        <v>3</v>
      </c>
      <c r="V493" s="10">
        <v>2</v>
      </c>
      <c r="W493" s="10"/>
      <c r="X493" s="10"/>
      <c r="Y493" s="10"/>
      <c r="Z493" s="10"/>
      <c r="AA493" s="10"/>
      <c r="AB493" s="10" t="s">
        <v>3</v>
      </c>
      <c r="AC493" s="10" t="s">
        <v>3</v>
      </c>
      <c r="AD493" s="10" t="s">
        <v>3</v>
      </c>
      <c r="AE493" s="10" t="s">
        <v>3</v>
      </c>
      <c r="AF493" s="10" t="s">
        <v>3</v>
      </c>
      <c r="AG493" s="10" t="s">
        <v>3</v>
      </c>
      <c r="AH493" s="10"/>
      <c r="AI493" s="10"/>
      <c r="AJ493" s="10"/>
      <c r="AK493" s="10"/>
      <c r="AL493" s="10"/>
      <c r="AM493" s="10"/>
      <c r="AN493" s="10"/>
      <c r="AO493" s="10"/>
      <c r="AP493" s="10" t="s">
        <v>3</v>
      </c>
      <c r="AQ493" s="10" t="s">
        <v>3</v>
      </c>
      <c r="AR493" s="10" t="s">
        <v>3</v>
      </c>
      <c r="AS493" s="10"/>
      <c r="AT493" s="10"/>
      <c r="AU493" s="10"/>
      <c r="AV493" s="10"/>
      <c r="AW493" s="10"/>
      <c r="AX493" s="10"/>
      <c r="AY493" s="10"/>
      <c r="AZ493" s="10" t="s">
        <v>3</v>
      </c>
      <c r="BA493" s="10"/>
      <c r="BB493" s="10" t="s">
        <v>3</v>
      </c>
      <c r="BC493" s="10" t="s">
        <v>3</v>
      </c>
      <c r="BD493" s="10" t="s">
        <v>3</v>
      </c>
      <c r="BE493" s="10" t="s">
        <v>3</v>
      </c>
      <c r="BF493" s="10" t="s">
        <v>3</v>
      </c>
      <c r="BG493" s="10" t="s">
        <v>3</v>
      </c>
      <c r="BH493" s="10" t="s">
        <v>3</v>
      </c>
      <c r="BI493" s="10" t="s">
        <v>3</v>
      </c>
      <c r="BJ493" s="10" t="s">
        <v>3</v>
      </c>
      <c r="BK493" s="10" t="s">
        <v>3</v>
      </c>
      <c r="BL493" s="10" t="s">
        <v>3</v>
      </c>
      <c r="BM493" s="10" t="s">
        <v>3</v>
      </c>
      <c r="BN493" s="10" t="s">
        <v>3</v>
      </c>
      <c r="BO493" s="10" t="s">
        <v>3</v>
      </c>
      <c r="BP493" s="10" t="s">
        <v>3</v>
      </c>
      <c r="BQ493" s="10"/>
      <c r="BR493" s="10"/>
      <c r="BS493" s="10"/>
      <c r="BT493" s="10"/>
      <c r="BU493" s="10"/>
      <c r="BV493" s="10"/>
      <c r="BW493" s="10"/>
      <c r="BX493" s="10">
        <v>0</v>
      </c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>
        <v>0</v>
      </c>
    </row>
    <row r="495" spans="1:206" ht="13" x14ac:dyDescent="0.3">
      <c r="A495" s="11">
        <v>52</v>
      </c>
      <c r="B495" s="11">
        <f t="shared" ref="B495:G495" si="461">B556</f>
        <v>1</v>
      </c>
      <c r="C495" s="11">
        <f t="shared" si="461"/>
        <v>4</v>
      </c>
      <c r="D495" s="11">
        <f t="shared" si="461"/>
        <v>493</v>
      </c>
      <c r="E495" s="11">
        <f t="shared" si="461"/>
        <v>0</v>
      </c>
      <c r="F495" s="11" t="str">
        <f t="shared" si="461"/>
        <v>Новый раздел</v>
      </c>
      <c r="G495" s="11" t="str">
        <f t="shared" si="461"/>
        <v>Распределительные гребенки.</v>
      </c>
      <c r="H495" s="11"/>
      <c r="I495" s="11"/>
      <c r="J495" s="11"/>
      <c r="K495" s="11"/>
      <c r="L495" s="11"/>
      <c r="M495" s="11"/>
      <c r="N495" s="11"/>
      <c r="O495" s="11">
        <f t="shared" ref="O495:AT495" si="462">O556</f>
        <v>43640.67</v>
      </c>
      <c r="P495" s="11">
        <f t="shared" si="462"/>
        <v>42618.31</v>
      </c>
      <c r="Q495" s="11">
        <f t="shared" si="462"/>
        <v>179.81</v>
      </c>
      <c r="R495" s="11">
        <f t="shared" si="462"/>
        <v>11.91</v>
      </c>
      <c r="S495" s="11">
        <f t="shared" si="462"/>
        <v>842.55</v>
      </c>
      <c r="T495" s="11">
        <f t="shared" si="462"/>
        <v>0</v>
      </c>
      <c r="U495" s="11">
        <f t="shared" si="462"/>
        <v>68.59160417999999</v>
      </c>
      <c r="V495" s="11">
        <f t="shared" si="462"/>
        <v>0</v>
      </c>
      <c r="W495" s="11">
        <f t="shared" si="462"/>
        <v>0</v>
      </c>
      <c r="X495" s="11">
        <f t="shared" si="462"/>
        <v>931.35</v>
      </c>
      <c r="Y495" s="11">
        <f t="shared" si="462"/>
        <v>521.22</v>
      </c>
      <c r="Z495" s="11">
        <f t="shared" si="462"/>
        <v>0</v>
      </c>
      <c r="AA495" s="11">
        <f t="shared" si="462"/>
        <v>0</v>
      </c>
      <c r="AB495" s="11">
        <f t="shared" si="462"/>
        <v>43640.67</v>
      </c>
      <c r="AC495" s="11">
        <f t="shared" si="462"/>
        <v>42618.31</v>
      </c>
      <c r="AD495" s="11">
        <f t="shared" si="462"/>
        <v>179.81</v>
      </c>
      <c r="AE495" s="11">
        <f t="shared" si="462"/>
        <v>11.91</v>
      </c>
      <c r="AF495" s="11">
        <f t="shared" si="462"/>
        <v>842.55</v>
      </c>
      <c r="AG495" s="11">
        <f t="shared" si="462"/>
        <v>0</v>
      </c>
      <c r="AH495" s="11">
        <f t="shared" si="462"/>
        <v>68.59160417999999</v>
      </c>
      <c r="AI495" s="11">
        <f t="shared" si="462"/>
        <v>0</v>
      </c>
      <c r="AJ495" s="11">
        <f t="shared" si="462"/>
        <v>0</v>
      </c>
      <c r="AK495" s="11">
        <f t="shared" si="462"/>
        <v>931.35</v>
      </c>
      <c r="AL495" s="11">
        <f t="shared" si="462"/>
        <v>521.22</v>
      </c>
      <c r="AM495" s="11">
        <f t="shared" si="462"/>
        <v>0</v>
      </c>
      <c r="AN495" s="11">
        <f t="shared" si="462"/>
        <v>0</v>
      </c>
      <c r="AO495" s="11">
        <f t="shared" si="462"/>
        <v>0</v>
      </c>
      <c r="AP495" s="11">
        <f t="shared" si="462"/>
        <v>0</v>
      </c>
      <c r="AQ495" s="11">
        <f t="shared" si="462"/>
        <v>0</v>
      </c>
      <c r="AR495" s="11">
        <f t="shared" si="462"/>
        <v>45093.24</v>
      </c>
      <c r="AS495" s="11">
        <f t="shared" si="462"/>
        <v>45093.24</v>
      </c>
      <c r="AT495" s="11">
        <f t="shared" si="462"/>
        <v>0</v>
      </c>
      <c r="AU495" s="11">
        <f t="shared" ref="AU495:BZ495" si="463">AU556</f>
        <v>0</v>
      </c>
      <c r="AV495" s="11">
        <f t="shared" si="463"/>
        <v>42618.31</v>
      </c>
      <c r="AW495" s="11">
        <f t="shared" si="463"/>
        <v>42618.31</v>
      </c>
      <c r="AX495" s="11">
        <f t="shared" si="463"/>
        <v>0</v>
      </c>
      <c r="AY495" s="11">
        <f t="shared" si="463"/>
        <v>42618.31</v>
      </c>
      <c r="AZ495" s="11">
        <f t="shared" si="463"/>
        <v>0</v>
      </c>
      <c r="BA495" s="11">
        <f t="shared" si="463"/>
        <v>0</v>
      </c>
      <c r="BB495" s="11">
        <f t="shared" si="463"/>
        <v>0</v>
      </c>
      <c r="BC495" s="11">
        <f t="shared" si="463"/>
        <v>0</v>
      </c>
      <c r="BD495" s="11">
        <f t="shared" si="463"/>
        <v>0</v>
      </c>
      <c r="BE495" s="11">
        <f t="shared" si="463"/>
        <v>0</v>
      </c>
      <c r="BF495" s="11">
        <f t="shared" si="463"/>
        <v>0</v>
      </c>
      <c r="BG495" s="11">
        <f t="shared" si="463"/>
        <v>0</v>
      </c>
      <c r="BH495" s="11">
        <f t="shared" si="463"/>
        <v>0</v>
      </c>
      <c r="BI495" s="11">
        <f t="shared" si="463"/>
        <v>0</v>
      </c>
      <c r="BJ495" s="11">
        <f t="shared" si="463"/>
        <v>0</v>
      </c>
      <c r="BK495" s="11">
        <f t="shared" si="463"/>
        <v>0</v>
      </c>
      <c r="BL495" s="11">
        <f t="shared" si="463"/>
        <v>0</v>
      </c>
      <c r="BM495" s="11">
        <f t="shared" si="463"/>
        <v>0</v>
      </c>
      <c r="BN495" s="11">
        <f t="shared" si="463"/>
        <v>0</v>
      </c>
      <c r="BO495" s="11">
        <f t="shared" si="463"/>
        <v>0</v>
      </c>
      <c r="BP495" s="11">
        <f t="shared" si="463"/>
        <v>0</v>
      </c>
      <c r="BQ495" s="11">
        <f t="shared" si="463"/>
        <v>0</v>
      </c>
      <c r="BR495" s="11">
        <f t="shared" si="463"/>
        <v>0</v>
      </c>
      <c r="BS495" s="11">
        <f t="shared" si="463"/>
        <v>0</v>
      </c>
      <c r="BT495" s="11">
        <f t="shared" si="463"/>
        <v>0</v>
      </c>
      <c r="BU495" s="11">
        <f t="shared" si="463"/>
        <v>0</v>
      </c>
      <c r="BV495" s="11">
        <f t="shared" si="463"/>
        <v>0</v>
      </c>
      <c r="BW495" s="11">
        <f t="shared" si="463"/>
        <v>0</v>
      </c>
      <c r="BX495" s="11">
        <f t="shared" si="463"/>
        <v>0</v>
      </c>
      <c r="BY495" s="11">
        <f t="shared" si="463"/>
        <v>0</v>
      </c>
      <c r="BZ495" s="11">
        <f t="shared" si="463"/>
        <v>0</v>
      </c>
      <c r="CA495" s="11">
        <f t="shared" ref="CA495:DF495" si="464">CA556</f>
        <v>45093.24</v>
      </c>
      <c r="CB495" s="11">
        <f t="shared" si="464"/>
        <v>45093.24</v>
      </c>
      <c r="CC495" s="11">
        <f t="shared" si="464"/>
        <v>0</v>
      </c>
      <c r="CD495" s="11">
        <f t="shared" si="464"/>
        <v>0</v>
      </c>
      <c r="CE495" s="11">
        <f t="shared" si="464"/>
        <v>42618.31</v>
      </c>
      <c r="CF495" s="11">
        <f t="shared" si="464"/>
        <v>42618.31</v>
      </c>
      <c r="CG495" s="11">
        <f t="shared" si="464"/>
        <v>0</v>
      </c>
      <c r="CH495" s="11">
        <f t="shared" si="464"/>
        <v>42618.31</v>
      </c>
      <c r="CI495" s="11">
        <f t="shared" si="464"/>
        <v>0</v>
      </c>
      <c r="CJ495" s="11">
        <f t="shared" si="464"/>
        <v>0</v>
      </c>
      <c r="CK495" s="11">
        <f t="shared" si="464"/>
        <v>0</v>
      </c>
      <c r="CL495" s="11">
        <f t="shared" si="464"/>
        <v>0</v>
      </c>
      <c r="CM495" s="11">
        <f t="shared" si="464"/>
        <v>0</v>
      </c>
      <c r="CN495" s="11">
        <f t="shared" si="464"/>
        <v>0</v>
      </c>
      <c r="CO495" s="11">
        <f t="shared" si="464"/>
        <v>0</v>
      </c>
      <c r="CP495" s="11">
        <f t="shared" si="464"/>
        <v>0</v>
      </c>
      <c r="CQ495" s="11">
        <f t="shared" si="464"/>
        <v>0</v>
      </c>
      <c r="CR495" s="11">
        <f t="shared" si="464"/>
        <v>0</v>
      </c>
      <c r="CS495" s="11">
        <f t="shared" si="464"/>
        <v>0</v>
      </c>
      <c r="CT495" s="11">
        <f t="shared" si="464"/>
        <v>0</v>
      </c>
      <c r="CU495" s="11">
        <f t="shared" si="464"/>
        <v>0</v>
      </c>
      <c r="CV495" s="11">
        <f t="shared" si="464"/>
        <v>0</v>
      </c>
      <c r="CW495" s="11">
        <f t="shared" si="464"/>
        <v>0</v>
      </c>
      <c r="CX495" s="11">
        <f t="shared" si="464"/>
        <v>0</v>
      </c>
      <c r="CY495" s="11">
        <f t="shared" si="464"/>
        <v>0</v>
      </c>
      <c r="CZ495" s="11">
        <f t="shared" si="464"/>
        <v>0</v>
      </c>
      <c r="DA495" s="11">
        <f t="shared" si="464"/>
        <v>0</v>
      </c>
      <c r="DB495" s="11">
        <f t="shared" si="464"/>
        <v>0</v>
      </c>
      <c r="DC495" s="11">
        <f t="shared" si="464"/>
        <v>0</v>
      </c>
      <c r="DD495" s="11">
        <f t="shared" si="464"/>
        <v>0</v>
      </c>
      <c r="DE495" s="11">
        <f t="shared" si="464"/>
        <v>0</v>
      </c>
      <c r="DF495" s="11">
        <f t="shared" si="464"/>
        <v>0</v>
      </c>
      <c r="DG495" s="12">
        <f t="shared" ref="DG495:EL495" si="465">DG556</f>
        <v>469533.85</v>
      </c>
      <c r="DH495" s="12">
        <f t="shared" si="465"/>
        <v>419366.96</v>
      </c>
      <c r="DI495" s="12">
        <f t="shared" si="465"/>
        <v>2689.18</v>
      </c>
      <c r="DJ495" s="12">
        <f t="shared" si="465"/>
        <v>671.14</v>
      </c>
      <c r="DK495" s="12">
        <f t="shared" si="465"/>
        <v>47477.71</v>
      </c>
      <c r="DL495" s="12">
        <f t="shared" si="465"/>
        <v>0</v>
      </c>
      <c r="DM495" s="12">
        <f t="shared" si="465"/>
        <v>68.59160417999999</v>
      </c>
      <c r="DN495" s="12">
        <f t="shared" si="465"/>
        <v>0</v>
      </c>
      <c r="DO495" s="12">
        <f t="shared" si="465"/>
        <v>0</v>
      </c>
      <c r="DP495" s="12">
        <f t="shared" si="465"/>
        <v>52482.25</v>
      </c>
      <c r="DQ495" s="12">
        <f t="shared" si="465"/>
        <v>29370.799999999999</v>
      </c>
      <c r="DR495" s="12">
        <f t="shared" si="465"/>
        <v>0</v>
      </c>
      <c r="DS495" s="12">
        <f t="shared" si="465"/>
        <v>0</v>
      </c>
      <c r="DT495" s="12">
        <f t="shared" si="465"/>
        <v>469533.85</v>
      </c>
      <c r="DU495" s="12">
        <f t="shared" si="465"/>
        <v>419366.96</v>
      </c>
      <c r="DV495" s="12">
        <f t="shared" si="465"/>
        <v>2689.18</v>
      </c>
      <c r="DW495" s="12">
        <f t="shared" si="465"/>
        <v>671.14</v>
      </c>
      <c r="DX495" s="12">
        <f t="shared" si="465"/>
        <v>47477.71</v>
      </c>
      <c r="DY495" s="12">
        <f t="shared" si="465"/>
        <v>0</v>
      </c>
      <c r="DZ495" s="12">
        <f t="shared" si="465"/>
        <v>68.59160417999999</v>
      </c>
      <c r="EA495" s="12">
        <f t="shared" si="465"/>
        <v>0</v>
      </c>
      <c r="EB495" s="12">
        <f t="shared" si="465"/>
        <v>0</v>
      </c>
      <c r="EC495" s="12">
        <f t="shared" si="465"/>
        <v>52482.25</v>
      </c>
      <c r="ED495" s="12">
        <f t="shared" si="465"/>
        <v>29370.799999999999</v>
      </c>
      <c r="EE495" s="12">
        <f t="shared" si="465"/>
        <v>0</v>
      </c>
      <c r="EF495" s="12">
        <f t="shared" si="465"/>
        <v>0</v>
      </c>
      <c r="EG495" s="12">
        <f t="shared" si="465"/>
        <v>0</v>
      </c>
      <c r="EH495" s="12">
        <f t="shared" si="465"/>
        <v>0</v>
      </c>
      <c r="EI495" s="12">
        <f t="shared" si="465"/>
        <v>0</v>
      </c>
      <c r="EJ495" s="12">
        <f t="shared" si="465"/>
        <v>551386.9</v>
      </c>
      <c r="EK495" s="12">
        <f t="shared" si="465"/>
        <v>551386.9</v>
      </c>
      <c r="EL495" s="12">
        <f t="shared" si="465"/>
        <v>0</v>
      </c>
      <c r="EM495" s="12">
        <f t="shared" ref="EM495:FR495" si="466">EM556</f>
        <v>0</v>
      </c>
      <c r="EN495" s="12">
        <f t="shared" si="466"/>
        <v>419366.96</v>
      </c>
      <c r="EO495" s="12">
        <f t="shared" si="466"/>
        <v>419366.96</v>
      </c>
      <c r="EP495" s="12">
        <f t="shared" si="466"/>
        <v>0</v>
      </c>
      <c r="EQ495" s="12">
        <f t="shared" si="466"/>
        <v>419366.96</v>
      </c>
      <c r="ER495" s="12">
        <f t="shared" si="466"/>
        <v>0</v>
      </c>
      <c r="ES495" s="12">
        <f t="shared" si="466"/>
        <v>0</v>
      </c>
      <c r="ET495" s="12">
        <f t="shared" si="466"/>
        <v>0</v>
      </c>
      <c r="EU495" s="12">
        <f t="shared" si="466"/>
        <v>0</v>
      </c>
      <c r="EV495" s="12">
        <f t="shared" si="466"/>
        <v>0</v>
      </c>
      <c r="EW495" s="12">
        <f t="shared" si="466"/>
        <v>0</v>
      </c>
      <c r="EX495" s="12">
        <f t="shared" si="466"/>
        <v>0</v>
      </c>
      <c r="EY495" s="12">
        <f t="shared" si="466"/>
        <v>0</v>
      </c>
      <c r="EZ495" s="12">
        <f t="shared" si="466"/>
        <v>0</v>
      </c>
      <c r="FA495" s="12">
        <f t="shared" si="466"/>
        <v>0</v>
      </c>
      <c r="FB495" s="12">
        <f t="shared" si="466"/>
        <v>0</v>
      </c>
      <c r="FC495" s="12">
        <f t="shared" si="466"/>
        <v>0</v>
      </c>
      <c r="FD495" s="12">
        <f t="shared" si="466"/>
        <v>0</v>
      </c>
      <c r="FE495" s="12">
        <f t="shared" si="466"/>
        <v>0</v>
      </c>
      <c r="FF495" s="12">
        <f t="shared" si="466"/>
        <v>0</v>
      </c>
      <c r="FG495" s="12">
        <f t="shared" si="466"/>
        <v>0</v>
      </c>
      <c r="FH495" s="12">
        <f t="shared" si="466"/>
        <v>0</v>
      </c>
      <c r="FI495" s="12">
        <f t="shared" si="466"/>
        <v>0</v>
      </c>
      <c r="FJ495" s="12">
        <f t="shared" si="466"/>
        <v>0</v>
      </c>
      <c r="FK495" s="12">
        <f t="shared" si="466"/>
        <v>0</v>
      </c>
      <c r="FL495" s="12">
        <f t="shared" si="466"/>
        <v>0</v>
      </c>
      <c r="FM495" s="12">
        <f t="shared" si="466"/>
        <v>0</v>
      </c>
      <c r="FN495" s="12">
        <f t="shared" si="466"/>
        <v>0</v>
      </c>
      <c r="FO495" s="12">
        <f t="shared" si="466"/>
        <v>0</v>
      </c>
      <c r="FP495" s="12">
        <f t="shared" si="466"/>
        <v>0</v>
      </c>
      <c r="FQ495" s="12">
        <f t="shared" si="466"/>
        <v>0</v>
      </c>
      <c r="FR495" s="12">
        <f t="shared" si="466"/>
        <v>0</v>
      </c>
      <c r="FS495" s="12">
        <f t="shared" ref="FS495:GX495" si="467">FS556</f>
        <v>551386.9</v>
      </c>
      <c r="FT495" s="12">
        <f t="shared" si="467"/>
        <v>551386.9</v>
      </c>
      <c r="FU495" s="12">
        <f t="shared" si="467"/>
        <v>0</v>
      </c>
      <c r="FV495" s="12">
        <f t="shared" si="467"/>
        <v>0</v>
      </c>
      <c r="FW495" s="12">
        <f t="shared" si="467"/>
        <v>419366.96</v>
      </c>
      <c r="FX495" s="12">
        <f t="shared" si="467"/>
        <v>419366.96</v>
      </c>
      <c r="FY495" s="12">
        <f t="shared" si="467"/>
        <v>0</v>
      </c>
      <c r="FZ495" s="12">
        <f t="shared" si="467"/>
        <v>419366.96</v>
      </c>
      <c r="GA495" s="12">
        <f t="shared" si="467"/>
        <v>0</v>
      </c>
      <c r="GB495" s="12">
        <f t="shared" si="467"/>
        <v>0</v>
      </c>
      <c r="GC495" s="12">
        <f t="shared" si="467"/>
        <v>0</v>
      </c>
      <c r="GD495" s="12">
        <f t="shared" si="467"/>
        <v>0</v>
      </c>
      <c r="GE495" s="12">
        <f t="shared" si="467"/>
        <v>0</v>
      </c>
      <c r="GF495" s="12">
        <f t="shared" si="467"/>
        <v>0</v>
      </c>
      <c r="GG495" s="12">
        <f t="shared" si="467"/>
        <v>0</v>
      </c>
      <c r="GH495" s="12">
        <f t="shared" si="467"/>
        <v>0</v>
      </c>
      <c r="GI495" s="12">
        <f t="shared" si="467"/>
        <v>0</v>
      </c>
      <c r="GJ495" s="12">
        <f t="shared" si="467"/>
        <v>0</v>
      </c>
      <c r="GK495" s="12">
        <f t="shared" si="467"/>
        <v>0</v>
      </c>
      <c r="GL495" s="12">
        <f t="shared" si="467"/>
        <v>0</v>
      </c>
      <c r="GM495" s="12">
        <f t="shared" si="467"/>
        <v>0</v>
      </c>
      <c r="GN495" s="12">
        <f t="shared" si="467"/>
        <v>0</v>
      </c>
      <c r="GO495" s="12">
        <f t="shared" si="467"/>
        <v>0</v>
      </c>
      <c r="GP495" s="12">
        <f t="shared" si="467"/>
        <v>0</v>
      </c>
      <c r="GQ495" s="12">
        <f t="shared" si="467"/>
        <v>0</v>
      </c>
      <c r="GR495" s="12">
        <f t="shared" si="467"/>
        <v>0</v>
      </c>
      <c r="GS495" s="12">
        <f t="shared" si="467"/>
        <v>0</v>
      </c>
      <c r="GT495" s="12">
        <f t="shared" si="467"/>
        <v>0</v>
      </c>
      <c r="GU495" s="12">
        <f t="shared" si="467"/>
        <v>0</v>
      </c>
      <c r="GV495" s="12">
        <f t="shared" si="467"/>
        <v>0</v>
      </c>
      <c r="GW495" s="12">
        <f t="shared" si="467"/>
        <v>0</v>
      </c>
      <c r="GX495" s="12">
        <f t="shared" si="467"/>
        <v>0</v>
      </c>
    </row>
    <row r="497" spans="1:255" x14ac:dyDescent="0.25">
      <c r="A497" s="2">
        <v>17</v>
      </c>
      <c r="B497" s="2">
        <v>1</v>
      </c>
      <c r="C497" s="2">
        <f>ROW(SmtRes!A882)</f>
        <v>882</v>
      </c>
      <c r="D497" s="2">
        <f>ROW(EtalonRes!A724)</f>
        <v>724</v>
      </c>
      <c r="E497" s="2" t="s">
        <v>3</v>
      </c>
      <c r="F497" s="2" t="s">
        <v>683</v>
      </c>
      <c r="G497" s="2" t="s">
        <v>684</v>
      </c>
      <c r="H497" s="2" t="s">
        <v>685</v>
      </c>
      <c r="I497" s="2">
        <v>2</v>
      </c>
      <c r="J497" s="2">
        <v>0</v>
      </c>
      <c r="K497" s="2">
        <v>2</v>
      </c>
      <c r="L497" s="2"/>
      <c r="M497" s="2"/>
      <c r="N497" s="2"/>
      <c r="O497" s="2">
        <f t="shared" ref="O497:O528" si="468">ROUND(CP497,2)</f>
        <v>200.41</v>
      </c>
      <c r="P497" s="2">
        <f t="shared" ref="P497:P528" si="469">ROUND((ROUND((AC497*AW497*I497),2)*BC497),2)</f>
        <v>6.74</v>
      </c>
      <c r="Q497" s="2">
        <f>(ROUND((ROUND(((ET497)*AV497*I497),2)*BB497),2)+ROUND((ROUND(((AE497-(EU497))*AV497*I497),2)*BS497),2))</f>
        <v>15.22</v>
      </c>
      <c r="R497" s="2">
        <f>(ROUND((ROUND(((EU497)*AV497*I497),2)*BS497),2)+ROUND((ROUND(((AE497-(EU497))*AV497*I497),2)*BS497),2))</f>
        <v>1.26</v>
      </c>
      <c r="S497" s="2">
        <f t="shared" ref="S497:S528" si="470">ROUND((ROUND((AF497*AV497*I497),2)*BA497),2)</f>
        <v>178.45</v>
      </c>
      <c r="T497" s="2">
        <f t="shared" ref="T497:T528" si="471">ROUND(CU497*I497,2)</f>
        <v>0</v>
      </c>
      <c r="U497" s="2">
        <f t="shared" ref="U497:U528" si="472">CV497*I497</f>
        <v>14.639239999999999</v>
      </c>
      <c r="V497" s="2">
        <f t="shared" ref="V497:V528" si="473">CW497*I497</f>
        <v>0</v>
      </c>
      <c r="W497" s="2">
        <f t="shared" ref="W497:W528" si="474">ROUND(CX497*I497,2)</f>
        <v>0</v>
      </c>
      <c r="X497" s="2">
        <f>(ROUND((((S497+ROUND((ROUND(((EU497)*AV497*I497),2)*BS497),2))*AT497)/100),2)+ROUND(((ROUND((ROUND(((AE497-(EU497))*AV497*I497),2)*BS497),2)*AT497)/100),2))</f>
        <v>195.88</v>
      </c>
      <c r="Y497" s="2">
        <f>(ROUND((((S497+ROUND((ROUND(((EU497)*AV497*I497),2)*BS497),2))*AU497)/100),2)+ROUND(((ROUND((ROUND(((AE497-(EU497))*AV497*I497),2)*BS497),2)*AU497)/100),2))</f>
        <v>109.62</v>
      </c>
      <c r="Z497" s="2"/>
      <c r="AA497" s="2">
        <v>-1</v>
      </c>
      <c r="AB497" s="2">
        <f t="shared" ref="AB497:AB528" si="475">ROUND((AC497+AD497+AF497),6)</f>
        <v>94.12</v>
      </c>
      <c r="AC497" s="2">
        <f>ROUND((ES497),6)</f>
        <v>3.37</v>
      </c>
      <c r="AD497" s="2">
        <f>ROUND((((ET497)-(EU497))+AE497),6)</f>
        <v>7.13</v>
      </c>
      <c r="AE497" s="2">
        <f t="shared" ref="AE497:AF500" si="476">ROUND((EU497),6)</f>
        <v>0.59</v>
      </c>
      <c r="AF497" s="2">
        <f t="shared" si="476"/>
        <v>83.62</v>
      </c>
      <c r="AG497" s="2">
        <f t="shared" ref="AG497:AG528" si="477">ROUND((AP497),6)</f>
        <v>0</v>
      </c>
      <c r="AH497" s="2">
        <f t="shared" ref="AH497:AI500" si="478">(EW497)</f>
        <v>6.86</v>
      </c>
      <c r="AI497" s="2">
        <f t="shared" si="478"/>
        <v>0</v>
      </c>
      <c r="AJ497" s="2">
        <f t="shared" ref="AJ497:AJ528" si="479">(AS497)</f>
        <v>0</v>
      </c>
      <c r="AK497" s="2">
        <v>94.12</v>
      </c>
      <c r="AL497" s="2">
        <v>3.37</v>
      </c>
      <c r="AM497" s="2">
        <v>7.13</v>
      </c>
      <c r="AN497" s="2">
        <v>0.59</v>
      </c>
      <c r="AO497" s="2">
        <v>83.62</v>
      </c>
      <c r="AP497" s="2">
        <v>0</v>
      </c>
      <c r="AQ497" s="2">
        <v>6.86</v>
      </c>
      <c r="AR497" s="2">
        <v>0</v>
      </c>
      <c r="AS497" s="2">
        <v>0</v>
      </c>
      <c r="AT497" s="2">
        <v>109</v>
      </c>
      <c r="AU497" s="2">
        <v>61</v>
      </c>
      <c r="AV497" s="2">
        <v>1.0669999999999999</v>
      </c>
      <c r="AW497" s="2">
        <v>1</v>
      </c>
      <c r="AX497" s="2"/>
      <c r="AY497" s="2"/>
      <c r="AZ497" s="2">
        <v>1</v>
      </c>
      <c r="BA497" s="2">
        <v>1</v>
      </c>
      <c r="BB497" s="2">
        <v>1</v>
      </c>
      <c r="BC497" s="2">
        <v>1</v>
      </c>
      <c r="BD497" s="2" t="s">
        <v>3</v>
      </c>
      <c r="BE497" s="2" t="s">
        <v>3</v>
      </c>
      <c r="BF497" s="2" t="s">
        <v>3</v>
      </c>
      <c r="BG497" s="2" t="s">
        <v>3</v>
      </c>
      <c r="BH497" s="2">
        <v>0</v>
      </c>
      <c r="BI497" s="2">
        <v>1</v>
      </c>
      <c r="BJ497" s="2" t="s">
        <v>686</v>
      </c>
      <c r="BK497" s="2"/>
      <c r="BL497" s="2"/>
      <c r="BM497" s="2">
        <v>23</v>
      </c>
      <c r="BN497" s="2">
        <v>0</v>
      </c>
      <c r="BO497" s="2" t="s">
        <v>683</v>
      </c>
      <c r="BP497" s="2">
        <v>1</v>
      </c>
      <c r="BQ497" s="2">
        <v>30</v>
      </c>
      <c r="BR497" s="2">
        <v>0</v>
      </c>
      <c r="BS497" s="2">
        <v>1</v>
      </c>
      <c r="BT497" s="2">
        <v>1</v>
      </c>
      <c r="BU497" s="2">
        <v>1</v>
      </c>
      <c r="BV497" s="2">
        <v>1</v>
      </c>
      <c r="BW497" s="2">
        <v>1</v>
      </c>
      <c r="BX497" s="2">
        <v>1</v>
      </c>
      <c r="BY497" s="2" t="s">
        <v>3</v>
      </c>
      <c r="BZ497" s="2">
        <v>109</v>
      </c>
      <c r="CA497" s="2">
        <v>61</v>
      </c>
      <c r="CB497" s="2" t="s">
        <v>3</v>
      </c>
      <c r="CC497" s="2"/>
      <c r="CD497" s="2"/>
      <c r="CE497" s="2">
        <v>1566</v>
      </c>
      <c r="CF497" s="2">
        <v>0</v>
      </c>
      <c r="CG497" s="2">
        <v>0</v>
      </c>
      <c r="CH497" s="2"/>
      <c r="CI497" s="2"/>
      <c r="CJ497" s="2"/>
      <c r="CK497" s="2"/>
      <c r="CL497" s="2"/>
      <c r="CM497" s="2">
        <v>0</v>
      </c>
      <c r="CN497" s="2" t="s">
        <v>3</v>
      </c>
      <c r="CO497" s="2">
        <v>0</v>
      </c>
      <c r="CP497" s="2">
        <f t="shared" ref="CP497:CP528" si="480">(P497+Q497+S497)</f>
        <v>200.41</v>
      </c>
      <c r="CQ497" s="2">
        <f t="shared" ref="CQ497:CQ528" si="481">ROUND((ROUND((AC497*AW497*1),2)*BC497),2)</f>
        <v>3.37</v>
      </c>
      <c r="CR497" s="2">
        <f>(ROUND((ROUND(((ET497)*AV497*1),2)*BB497),2)+ROUND((ROUND(((AE497-(EU497))*AV497*1),2)*BS497),2))</f>
        <v>7.61</v>
      </c>
      <c r="CS497" s="2">
        <f>(ROUND((ROUND(((EU497)*AV497*1),2)*BS497),2)+ROUND((ROUND(((AE497-(EU497))*AV497*1),2)*BS497),2))</f>
        <v>0.63</v>
      </c>
      <c r="CT497" s="2">
        <f t="shared" ref="CT497:CT528" si="482">ROUND((ROUND((AF497*AV497*1),2)*BA497),2)</f>
        <v>89.22</v>
      </c>
      <c r="CU497" s="2">
        <f t="shared" ref="CU497:CU528" si="483">AG497</f>
        <v>0</v>
      </c>
      <c r="CV497" s="2">
        <f t="shared" ref="CV497:CV528" si="484">(AH497*AV497)</f>
        <v>7.3196199999999996</v>
      </c>
      <c r="CW497" s="2">
        <f t="shared" ref="CW497:CW528" si="485">AI497</f>
        <v>0</v>
      </c>
      <c r="CX497" s="2">
        <f t="shared" ref="CX497:CX528" si="486">AJ497</f>
        <v>0</v>
      </c>
      <c r="CY497" s="2">
        <f>(ROUND((((S497+ROUND((ROUND(((EU497)*AV497*1),2)*BS497),2))*AT497)/100),2)+ROUND(((ROUND((ROUND(((AE497-(EU497))*AV497*1),2)*BS497),2)*AT497)/100),2))</f>
        <v>195.2</v>
      </c>
      <c r="CZ497" s="2">
        <f>(ROUND((((S497+ROUND((ROUND(((EU497)*AV497*1),2)*BS497),2))*AU497)/100),2)+ROUND(((ROUND((ROUND(((AE497-(EU497))*AV497*1),2)*BS497),2)*AU497)/100),2))</f>
        <v>109.24</v>
      </c>
      <c r="DA497" s="2"/>
      <c r="DB497" s="2"/>
      <c r="DC497" s="2" t="s">
        <v>3</v>
      </c>
      <c r="DD497" s="2" t="s">
        <v>3</v>
      </c>
      <c r="DE497" s="2" t="s">
        <v>3</v>
      </c>
      <c r="DF497" s="2" t="s">
        <v>3</v>
      </c>
      <c r="DG497" s="2" t="s">
        <v>3</v>
      </c>
      <c r="DH497" s="2" t="s">
        <v>3</v>
      </c>
      <c r="DI497" s="2" t="s">
        <v>3</v>
      </c>
      <c r="DJ497" s="2" t="s">
        <v>3</v>
      </c>
      <c r="DK497" s="2" t="s">
        <v>3</v>
      </c>
      <c r="DL497" s="2" t="s">
        <v>3</v>
      </c>
      <c r="DM497" s="2" t="s">
        <v>3</v>
      </c>
      <c r="DN497" s="2">
        <v>0</v>
      </c>
      <c r="DO497" s="2">
        <v>0</v>
      </c>
      <c r="DP497" s="2">
        <v>1</v>
      </c>
      <c r="DQ497" s="2">
        <v>1</v>
      </c>
      <c r="DR497" s="2"/>
      <c r="DS497" s="2"/>
      <c r="DT497" s="2"/>
      <c r="DU497" s="2">
        <v>1013</v>
      </c>
      <c r="DV497" s="2" t="s">
        <v>685</v>
      </c>
      <c r="DW497" s="2" t="s">
        <v>685</v>
      </c>
      <c r="DX497" s="2">
        <v>1</v>
      </c>
      <c r="DY497" s="2"/>
      <c r="DZ497" s="2" t="s">
        <v>3</v>
      </c>
      <c r="EA497" s="2" t="s">
        <v>3</v>
      </c>
      <c r="EB497" s="2" t="s">
        <v>3</v>
      </c>
      <c r="EC497" s="2" t="s">
        <v>3</v>
      </c>
      <c r="ED497" s="2"/>
      <c r="EE497" s="2">
        <v>85635395</v>
      </c>
      <c r="EF497" s="2">
        <v>30</v>
      </c>
      <c r="EG497" s="2" t="s">
        <v>28</v>
      </c>
      <c r="EH497" s="2">
        <v>0</v>
      </c>
      <c r="EI497" s="2" t="s">
        <v>3</v>
      </c>
      <c r="EJ497" s="2">
        <v>1</v>
      </c>
      <c r="EK497" s="2">
        <v>23</v>
      </c>
      <c r="EL497" s="2" t="s">
        <v>29</v>
      </c>
      <c r="EM497" s="2" t="s">
        <v>30</v>
      </c>
      <c r="EN497" s="2"/>
      <c r="EO497" s="2" t="s">
        <v>3</v>
      </c>
      <c r="EP497" s="2"/>
      <c r="EQ497" s="2">
        <v>132096</v>
      </c>
      <c r="ER497" s="2">
        <v>94.12</v>
      </c>
      <c r="ES497" s="2">
        <v>3.37</v>
      </c>
      <c r="ET497" s="2">
        <v>7.13</v>
      </c>
      <c r="EU497" s="2">
        <v>0.59</v>
      </c>
      <c r="EV497" s="2">
        <v>83.62</v>
      </c>
      <c r="EW497" s="2">
        <v>6.86</v>
      </c>
      <c r="EX497" s="2">
        <v>0</v>
      </c>
      <c r="EY497" s="2">
        <v>0</v>
      </c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>
        <v>0</v>
      </c>
      <c r="FR497" s="2">
        <v>0</v>
      </c>
      <c r="FS497" s="2">
        <v>0</v>
      </c>
      <c r="FT497" s="2"/>
      <c r="FU497" s="2"/>
      <c r="FV497" s="2"/>
      <c r="FW497" s="2"/>
      <c r="FX497" s="2">
        <v>109</v>
      </c>
      <c r="FY497" s="2">
        <v>61</v>
      </c>
      <c r="FZ497" s="2"/>
      <c r="GA497" s="2" t="s">
        <v>3</v>
      </c>
      <c r="GB497" s="2"/>
      <c r="GC497" s="2"/>
      <c r="GD497" s="2">
        <v>1</v>
      </c>
      <c r="GE497" s="2"/>
      <c r="GF497" s="2">
        <v>-2126031483</v>
      </c>
      <c r="GG497" s="2">
        <v>2</v>
      </c>
      <c r="GH497" s="2">
        <v>1</v>
      </c>
      <c r="GI497" s="2">
        <v>2</v>
      </c>
      <c r="GJ497" s="2">
        <v>0</v>
      </c>
      <c r="GK497" s="2">
        <v>0</v>
      </c>
      <c r="GL497" s="2">
        <f t="shared" ref="GL497:GL528" si="487">ROUND(IF(AND(BH497=3,BI497=3,FS497&lt;&gt;0),P497,0),2)</f>
        <v>0</v>
      </c>
      <c r="GM497" s="2">
        <f t="shared" ref="GM497:GM528" si="488">ROUND(O497+X497+Y497,2)+GX497</f>
        <v>505.91</v>
      </c>
      <c r="GN497" s="2">
        <f t="shared" ref="GN497:GN528" si="489">IF(OR(BI497=0,BI497=1),GM497-GX497,0)</f>
        <v>505.91</v>
      </c>
      <c r="GO497" s="2">
        <f t="shared" ref="GO497:GO528" si="490">IF(BI497=2,GM497-GX497,0)</f>
        <v>0</v>
      </c>
      <c r="GP497" s="2">
        <f t="shared" ref="GP497:GP528" si="491">IF(BI497=4,GM497-GX497,0)</f>
        <v>0</v>
      </c>
      <c r="GQ497" s="2"/>
      <c r="GR497" s="2">
        <v>0</v>
      </c>
      <c r="GS497" s="2">
        <v>3</v>
      </c>
      <c r="GT497" s="2">
        <v>0</v>
      </c>
      <c r="GU497" s="2" t="s">
        <v>3</v>
      </c>
      <c r="GV497" s="2">
        <f t="shared" ref="GV497:GV528" si="492">ROUND((GT497),6)</f>
        <v>0</v>
      </c>
      <c r="GW497" s="2">
        <v>1</v>
      </c>
      <c r="GX497" s="2">
        <f t="shared" ref="GX497:GX528" si="493">ROUND(HC497*I497,2)</f>
        <v>0</v>
      </c>
      <c r="GY497" s="2"/>
      <c r="GZ497" s="2"/>
      <c r="HA497" s="2">
        <v>0</v>
      </c>
      <c r="HB497" s="2">
        <v>0</v>
      </c>
      <c r="HC497" s="2">
        <f t="shared" ref="HC497:HC528" si="494">GV497*GW497</f>
        <v>0</v>
      </c>
      <c r="HD497" s="2"/>
      <c r="HE497" s="2" t="s">
        <v>3</v>
      </c>
      <c r="HF497" s="2" t="s">
        <v>3</v>
      </c>
      <c r="HG497" s="2"/>
      <c r="HH497" s="2"/>
      <c r="HI497" s="2"/>
      <c r="HJ497" s="2"/>
      <c r="HK497" s="2"/>
      <c r="HL497" s="2"/>
      <c r="HM497" s="2" t="s">
        <v>3</v>
      </c>
      <c r="HN497" s="2" t="s">
        <v>3</v>
      </c>
      <c r="HO497" s="2" t="s">
        <v>3</v>
      </c>
      <c r="HP497" s="2" t="s">
        <v>3</v>
      </c>
      <c r="HQ497" s="2" t="s">
        <v>3</v>
      </c>
      <c r="HR497" s="2"/>
      <c r="HS497" s="2">
        <v>0</v>
      </c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>
        <v>0</v>
      </c>
      <c r="IL497" s="2"/>
      <c r="IM497" s="2"/>
      <c r="IN497" s="2"/>
      <c r="IO497" s="2"/>
      <c r="IP497" s="2"/>
      <c r="IQ497" s="2"/>
      <c r="IR497" s="2"/>
      <c r="IS497" s="2"/>
      <c r="IT497" s="2"/>
      <c r="IU497" s="2"/>
    </row>
    <row r="498" spans="1:255" x14ac:dyDescent="0.25">
      <c r="A498" s="3">
        <v>17</v>
      </c>
      <c r="B498" s="3">
        <v>1</v>
      </c>
      <c r="C498" s="3">
        <f>ROW(SmtRes!A890)</f>
        <v>890</v>
      </c>
      <c r="D498" s="3">
        <f>ROW(EtalonRes!A732)</f>
        <v>732</v>
      </c>
      <c r="E498" s="3" t="s">
        <v>3</v>
      </c>
      <c r="F498" s="3" t="s">
        <v>683</v>
      </c>
      <c r="G498" s="3" t="s">
        <v>684</v>
      </c>
      <c r="H498" s="3" t="s">
        <v>685</v>
      </c>
      <c r="I498" s="3">
        <v>2</v>
      </c>
      <c r="J498" s="3">
        <v>0</v>
      </c>
      <c r="K498" s="3">
        <v>2</v>
      </c>
      <c r="O498" s="3">
        <f t="shared" si="468"/>
        <v>10383.719999999999</v>
      </c>
      <c r="P498" s="3">
        <f t="shared" si="469"/>
        <v>103.26</v>
      </c>
      <c r="Q498" s="3">
        <f>(ROUND((ROUND(((ET498)*AV498*I498),2)*BB498),2)+ROUND((ROUND(((AE498-(EU498))*AV498*I498),2)*BS498),2))</f>
        <v>224.8</v>
      </c>
      <c r="R498" s="3">
        <f>(ROUND((ROUND(((EU498)*AV498*I498),2)*BS498),2)+ROUND((ROUND(((AE498-(EU498))*AV498*I498),2)*BS498),2))</f>
        <v>71</v>
      </c>
      <c r="S498" s="3">
        <f t="shared" si="470"/>
        <v>10055.66</v>
      </c>
      <c r="T498" s="3">
        <f t="shared" si="471"/>
        <v>0</v>
      </c>
      <c r="U498" s="3">
        <f t="shared" si="472"/>
        <v>14.639239999999999</v>
      </c>
      <c r="V498" s="3">
        <f t="shared" si="473"/>
        <v>0</v>
      </c>
      <c r="W498" s="3">
        <f t="shared" si="474"/>
        <v>0</v>
      </c>
      <c r="X498" s="3">
        <f>(ROUND((((S498+ROUND((ROUND(((EU498)*AV498*I498),2)*BS498),2))*AT498)/100),2)+ROUND(((ROUND((ROUND(((AE498-(EU498))*AV498*I498),2)*BS498),2)*AT498)/100),2))</f>
        <v>11038.06</v>
      </c>
      <c r="Y498" s="3">
        <f>(ROUND((((S498+ROUND((ROUND(((EU498)*AV498*I498),2)*BS498),2))*AU498)/100),2)+ROUND(((ROUND((ROUND(((AE498-(EU498))*AV498*I498),2)*BS498),2)*AU498)/100),2))</f>
        <v>6177.26</v>
      </c>
      <c r="AA498" s="3">
        <v>-1</v>
      </c>
      <c r="AB498" s="3">
        <f t="shared" si="475"/>
        <v>94.12</v>
      </c>
      <c r="AC498" s="3">
        <f>ROUND((ES498),6)</f>
        <v>3.37</v>
      </c>
      <c r="AD498" s="3">
        <f>ROUND((((ET498)-(EU498))+AE498),6)</f>
        <v>7.13</v>
      </c>
      <c r="AE498" s="3">
        <f t="shared" si="476"/>
        <v>0.59</v>
      </c>
      <c r="AF498" s="3">
        <f t="shared" si="476"/>
        <v>83.62</v>
      </c>
      <c r="AG498" s="3">
        <f t="shared" si="477"/>
        <v>0</v>
      </c>
      <c r="AH498" s="3">
        <f t="shared" si="478"/>
        <v>6.86</v>
      </c>
      <c r="AI498" s="3">
        <f t="shared" si="478"/>
        <v>0</v>
      </c>
      <c r="AJ498" s="3">
        <f t="shared" si="479"/>
        <v>0</v>
      </c>
      <c r="AK498" s="3">
        <v>94.12</v>
      </c>
      <c r="AL498" s="3">
        <v>3.37</v>
      </c>
      <c r="AM498" s="3">
        <v>7.13</v>
      </c>
      <c r="AN498" s="3">
        <v>0.59</v>
      </c>
      <c r="AO498" s="3">
        <v>83.62</v>
      </c>
      <c r="AP498" s="3">
        <v>0</v>
      </c>
      <c r="AQ498" s="3">
        <v>6.86</v>
      </c>
      <c r="AR498" s="3">
        <v>0</v>
      </c>
      <c r="AS498" s="3">
        <v>0</v>
      </c>
      <c r="AT498" s="3">
        <v>109</v>
      </c>
      <c r="AU498" s="3">
        <v>61</v>
      </c>
      <c r="AV498" s="3">
        <v>1.0669999999999999</v>
      </c>
      <c r="AW498" s="3">
        <v>1</v>
      </c>
      <c r="AZ498" s="3">
        <v>1</v>
      </c>
      <c r="BA498" s="3">
        <v>56.35</v>
      </c>
      <c r="BB498" s="3">
        <v>14.77</v>
      </c>
      <c r="BC498" s="3">
        <v>15.32</v>
      </c>
      <c r="BD498" s="3" t="s">
        <v>3</v>
      </c>
      <c r="BE498" s="3" t="s">
        <v>3</v>
      </c>
      <c r="BF498" s="3" t="s">
        <v>3</v>
      </c>
      <c r="BG498" s="3" t="s">
        <v>3</v>
      </c>
      <c r="BH498" s="3">
        <v>0</v>
      </c>
      <c r="BI498" s="3">
        <v>1</v>
      </c>
      <c r="BJ498" s="3" t="s">
        <v>686</v>
      </c>
      <c r="BM498" s="3">
        <v>23</v>
      </c>
      <c r="BN498" s="3">
        <v>0</v>
      </c>
      <c r="BO498" s="3" t="s">
        <v>683</v>
      </c>
      <c r="BP498" s="3">
        <v>1</v>
      </c>
      <c r="BQ498" s="3">
        <v>30</v>
      </c>
      <c r="BR498" s="3">
        <v>0</v>
      </c>
      <c r="BS498" s="3">
        <v>56.35</v>
      </c>
      <c r="BT498" s="3">
        <v>1</v>
      </c>
      <c r="BU498" s="3">
        <v>1</v>
      </c>
      <c r="BV498" s="3">
        <v>1</v>
      </c>
      <c r="BW498" s="3">
        <v>1</v>
      </c>
      <c r="BX498" s="3">
        <v>1</v>
      </c>
      <c r="BY498" s="3" t="s">
        <v>3</v>
      </c>
      <c r="BZ498" s="3">
        <v>109</v>
      </c>
      <c r="CA498" s="3">
        <v>61</v>
      </c>
      <c r="CB498" s="3" t="s">
        <v>3</v>
      </c>
      <c r="CE498" s="3">
        <v>1566</v>
      </c>
      <c r="CF498" s="3">
        <v>0</v>
      </c>
      <c r="CG498" s="3">
        <v>0</v>
      </c>
      <c r="CM498" s="3">
        <v>0</v>
      </c>
      <c r="CN498" s="3" t="s">
        <v>3</v>
      </c>
      <c r="CO498" s="3">
        <v>0</v>
      </c>
      <c r="CP498" s="3">
        <f t="shared" si="480"/>
        <v>10383.719999999999</v>
      </c>
      <c r="CQ498" s="3">
        <f t="shared" si="481"/>
        <v>51.63</v>
      </c>
      <c r="CR498" s="3">
        <f>(ROUND((ROUND(((ET498)*AV498*1),2)*BB498),2)+ROUND((ROUND(((AE498-(EU498))*AV498*1),2)*BS498),2))</f>
        <v>112.4</v>
      </c>
      <c r="CS498" s="3">
        <f>(ROUND((ROUND(((EU498)*AV498*1),2)*BS498),2)+ROUND((ROUND(((AE498-(EU498))*AV498*1),2)*BS498),2))</f>
        <v>35.5</v>
      </c>
      <c r="CT498" s="3">
        <f t="shared" si="482"/>
        <v>5027.55</v>
      </c>
      <c r="CU498" s="3">
        <f t="shared" si="483"/>
        <v>0</v>
      </c>
      <c r="CV498" s="3">
        <f t="shared" si="484"/>
        <v>7.3196199999999996</v>
      </c>
      <c r="CW498" s="3">
        <f t="shared" si="485"/>
        <v>0</v>
      </c>
      <c r="CX498" s="3">
        <f t="shared" si="486"/>
        <v>0</v>
      </c>
      <c r="CY498" s="3">
        <f>(ROUND((((S498+ROUND((ROUND(((EU498)*AV498*1),2)*BS498),2))*AT498)/100),2)+ROUND(((ROUND((ROUND(((AE498-(EU498))*AV498*1),2)*BS498),2)*AT498)/100),2))</f>
        <v>10999.36</v>
      </c>
      <c r="CZ498" s="3">
        <f>(ROUND((((S498+ROUND((ROUND(((EU498)*AV498*1),2)*BS498),2))*AU498)/100),2)+ROUND(((ROUND((ROUND(((AE498-(EU498))*AV498*1),2)*BS498),2)*AU498)/100),2))</f>
        <v>6155.61</v>
      </c>
      <c r="DC498" s="3" t="s">
        <v>3</v>
      </c>
      <c r="DD498" s="3" t="s">
        <v>3</v>
      </c>
      <c r="DE498" s="3" t="s">
        <v>3</v>
      </c>
      <c r="DF498" s="3" t="s">
        <v>3</v>
      </c>
      <c r="DG498" s="3" t="s">
        <v>3</v>
      </c>
      <c r="DH498" s="3" t="s">
        <v>3</v>
      </c>
      <c r="DI498" s="3" t="s">
        <v>3</v>
      </c>
      <c r="DJ498" s="3" t="s">
        <v>3</v>
      </c>
      <c r="DK498" s="3" t="s">
        <v>3</v>
      </c>
      <c r="DL498" s="3" t="s">
        <v>3</v>
      </c>
      <c r="DM498" s="3" t="s">
        <v>3</v>
      </c>
      <c r="DN498" s="3">
        <v>0</v>
      </c>
      <c r="DO498" s="3">
        <v>0</v>
      </c>
      <c r="DP498" s="3">
        <v>1</v>
      </c>
      <c r="DQ498" s="3">
        <v>1</v>
      </c>
      <c r="DU498" s="3">
        <v>1013</v>
      </c>
      <c r="DV498" s="3" t="s">
        <v>685</v>
      </c>
      <c r="DW498" s="3" t="s">
        <v>685</v>
      </c>
      <c r="DX498" s="3">
        <v>1</v>
      </c>
      <c r="DZ498" s="3" t="s">
        <v>3</v>
      </c>
      <c r="EA498" s="3" t="s">
        <v>3</v>
      </c>
      <c r="EB498" s="3" t="s">
        <v>3</v>
      </c>
      <c r="EC498" s="3" t="s">
        <v>3</v>
      </c>
      <c r="EE498" s="3">
        <v>85635395</v>
      </c>
      <c r="EF498" s="3">
        <v>30</v>
      </c>
      <c r="EG498" s="3" t="s">
        <v>28</v>
      </c>
      <c r="EH498" s="3">
        <v>0</v>
      </c>
      <c r="EI498" s="3" t="s">
        <v>3</v>
      </c>
      <c r="EJ498" s="3">
        <v>1</v>
      </c>
      <c r="EK498" s="3">
        <v>23</v>
      </c>
      <c r="EL498" s="3" t="s">
        <v>29</v>
      </c>
      <c r="EM498" s="3" t="s">
        <v>30</v>
      </c>
      <c r="EO498" s="3" t="s">
        <v>3</v>
      </c>
      <c r="EQ498" s="3">
        <v>132096</v>
      </c>
      <c r="ER498" s="3">
        <v>94.12</v>
      </c>
      <c r="ES498" s="3">
        <v>3.37</v>
      </c>
      <c r="ET498" s="3">
        <v>7.13</v>
      </c>
      <c r="EU498" s="3">
        <v>0.59</v>
      </c>
      <c r="EV498" s="3">
        <v>83.62</v>
      </c>
      <c r="EW498" s="3">
        <v>6.86</v>
      </c>
      <c r="EX498" s="3">
        <v>0</v>
      </c>
      <c r="EY498" s="3">
        <v>0</v>
      </c>
      <c r="FQ498" s="3">
        <v>0</v>
      </c>
      <c r="FR498" s="3">
        <v>0</v>
      </c>
      <c r="FS498" s="3">
        <v>0</v>
      </c>
      <c r="FX498" s="3">
        <v>109</v>
      </c>
      <c r="FY498" s="3">
        <v>61</v>
      </c>
      <c r="GA498" s="3" t="s">
        <v>3</v>
      </c>
      <c r="GD498" s="3">
        <v>1</v>
      </c>
      <c r="GF498" s="3">
        <v>-2126031483</v>
      </c>
      <c r="GG498" s="3">
        <v>2</v>
      </c>
      <c r="GH498" s="3">
        <v>1</v>
      </c>
      <c r="GI498" s="3">
        <v>2</v>
      </c>
      <c r="GJ498" s="3">
        <v>0</v>
      </c>
      <c r="GK498" s="3">
        <v>0</v>
      </c>
      <c r="GL498" s="3">
        <f t="shared" si="487"/>
        <v>0</v>
      </c>
      <c r="GM498" s="3">
        <f t="shared" si="488"/>
        <v>27599.040000000001</v>
      </c>
      <c r="GN498" s="3">
        <f t="shared" si="489"/>
        <v>27599.040000000001</v>
      </c>
      <c r="GO498" s="3">
        <f t="shared" si="490"/>
        <v>0</v>
      </c>
      <c r="GP498" s="3">
        <f t="shared" si="491"/>
        <v>0</v>
      </c>
      <c r="GR498" s="3">
        <v>0</v>
      </c>
      <c r="GS498" s="3">
        <v>3</v>
      </c>
      <c r="GT498" s="3">
        <v>0</v>
      </c>
      <c r="GU498" s="3" t="s">
        <v>3</v>
      </c>
      <c r="GV498" s="3">
        <f t="shared" si="492"/>
        <v>0</v>
      </c>
      <c r="GW498" s="3">
        <v>1</v>
      </c>
      <c r="GX498" s="3">
        <f t="shared" si="493"/>
        <v>0</v>
      </c>
      <c r="HA498" s="3">
        <v>0</v>
      </c>
      <c r="HB498" s="3">
        <v>0</v>
      </c>
      <c r="HC498" s="3">
        <f t="shared" si="494"/>
        <v>0</v>
      </c>
      <c r="HE498" s="3" t="s">
        <v>3</v>
      </c>
      <c r="HF498" s="3" t="s">
        <v>3</v>
      </c>
      <c r="HM498" s="3" t="s">
        <v>3</v>
      </c>
      <c r="HN498" s="3" t="s">
        <v>3</v>
      </c>
      <c r="HO498" s="3" t="s">
        <v>3</v>
      </c>
      <c r="HP498" s="3" t="s">
        <v>3</v>
      </c>
      <c r="HQ498" s="3" t="s">
        <v>3</v>
      </c>
      <c r="HS498" s="3">
        <v>0</v>
      </c>
      <c r="IK498" s="3">
        <v>0</v>
      </c>
    </row>
    <row r="499" spans="1:255" x14ac:dyDescent="0.25">
      <c r="A499" s="2">
        <v>18</v>
      </c>
      <c r="B499" s="2">
        <v>1</v>
      </c>
      <c r="C499" s="2">
        <v>882</v>
      </c>
      <c r="D499" s="2"/>
      <c r="E499" s="2" t="s">
        <v>3</v>
      </c>
      <c r="F499" s="2" t="s">
        <v>687</v>
      </c>
      <c r="G499" s="2" t="s">
        <v>688</v>
      </c>
      <c r="H499" s="2" t="s">
        <v>689</v>
      </c>
      <c r="I499" s="2">
        <f>I497*J499</f>
        <v>2</v>
      </c>
      <c r="J499" s="2">
        <v>1</v>
      </c>
      <c r="K499" s="2">
        <v>1</v>
      </c>
      <c r="L499" s="2"/>
      <c r="M499" s="2"/>
      <c r="N499" s="2"/>
      <c r="O499" s="2">
        <f t="shared" si="468"/>
        <v>0</v>
      </c>
      <c r="P499" s="2">
        <f t="shared" si="469"/>
        <v>0</v>
      </c>
      <c r="Q499" s="2">
        <f>(ROUND((ROUND(((ET499)*AV499*I499),2)*BB499),2)+ROUND((ROUND(((AE499-(EU499))*AV499*I499),2)*BS499),2))</f>
        <v>0</v>
      </c>
      <c r="R499" s="2">
        <f>(ROUND((ROUND(((EU499)*AV499*I499),2)*BS499),2)+ROUND((ROUND(((AE499-(EU499))*AV499*I499),2)*BS499),2))</f>
        <v>0</v>
      </c>
      <c r="S499" s="2">
        <f t="shared" si="470"/>
        <v>0</v>
      </c>
      <c r="T499" s="2">
        <f t="shared" si="471"/>
        <v>0</v>
      </c>
      <c r="U499" s="2">
        <f t="shared" si="472"/>
        <v>0</v>
      </c>
      <c r="V499" s="2">
        <f t="shared" si="473"/>
        <v>0</v>
      </c>
      <c r="W499" s="2">
        <f t="shared" si="474"/>
        <v>0</v>
      </c>
      <c r="X499" s="2">
        <f>(ROUND((((S499+ROUND((ROUND(((EU499)*AV499*I499),2)*BS499),2))*AT499)/100),2)+ROUND(((ROUND((ROUND(((AE499-(EU499))*AV499*I499),2)*BS499),2)*AT499)/100),2))</f>
        <v>0</v>
      </c>
      <c r="Y499" s="2">
        <f>(ROUND((((S499+ROUND((ROUND(((EU499)*AV499*I499),2)*BS499),2))*AU499)/100),2)+ROUND(((ROUND((ROUND(((AE499-(EU499))*AV499*I499),2)*BS499),2)*AU499)/100),2))</f>
        <v>0</v>
      </c>
      <c r="Z499" s="2"/>
      <c r="AA499" s="2">
        <v>-1</v>
      </c>
      <c r="AB499" s="2">
        <f t="shared" si="475"/>
        <v>0</v>
      </c>
      <c r="AC499" s="2">
        <f>ROUND((ES499),6)</f>
        <v>0</v>
      </c>
      <c r="AD499" s="2">
        <f>ROUND((((ET499)-(EU499))+AE499),6)</f>
        <v>0</v>
      </c>
      <c r="AE499" s="2">
        <f t="shared" si="476"/>
        <v>0</v>
      </c>
      <c r="AF499" s="2">
        <f t="shared" si="476"/>
        <v>0</v>
      </c>
      <c r="AG499" s="2">
        <f t="shared" si="477"/>
        <v>0</v>
      </c>
      <c r="AH499" s="2">
        <f t="shared" si="478"/>
        <v>0</v>
      </c>
      <c r="AI499" s="2">
        <f t="shared" si="478"/>
        <v>0</v>
      </c>
      <c r="AJ499" s="2">
        <f t="shared" si="479"/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109</v>
      </c>
      <c r="AU499" s="2">
        <v>61</v>
      </c>
      <c r="AV499" s="2">
        <v>1</v>
      </c>
      <c r="AW499" s="2">
        <v>1</v>
      </c>
      <c r="AX499" s="2"/>
      <c r="AY499" s="2"/>
      <c r="AZ499" s="2">
        <v>1</v>
      </c>
      <c r="BA499" s="2">
        <v>1</v>
      </c>
      <c r="BB499" s="2">
        <v>1</v>
      </c>
      <c r="BC499" s="2">
        <v>1</v>
      </c>
      <c r="BD499" s="2" t="s">
        <v>3</v>
      </c>
      <c r="BE499" s="2" t="s">
        <v>3</v>
      </c>
      <c r="BF499" s="2" t="s">
        <v>3</v>
      </c>
      <c r="BG499" s="2" t="s">
        <v>3</v>
      </c>
      <c r="BH499" s="2">
        <v>3</v>
      </c>
      <c r="BI499" s="2">
        <v>1</v>
      </c>
      <c r="BJ499" s="2" t="s">
        <v>3</v>
      </c>
      <c r="BK499" s="2"/>
      <c r="BL499" s="2"/>
      <c r="BM499" s="2">
        <v>23</v>
      </c>
      <c r="BN499" s="2">
        <v>0</v>
      </c>
      <c r="BO499" s="2" t="s">
        <v>3</v>
      </c>
      <c r="BP499" s="2">
        <v>0</v>
      </c>
      <c r="BQ499" s="2">
        <v>30</v>
      </c>
      <c r="BR499" s="2">
        <v>0</v>
      </c>
      <c r="BS499" s="2">
        <v>1</v>
      </c>
      <c r="BT499" s="2">
        <v>1</v>
      </c>
      <c r="BU499" s="2">
        <v>1</v>
      </c>
      <c r="BV499" s="2">
        <v>1</v>
      </c>
      <c r="BW499" s="2">
        <v>1</v>
      </c>
      <c r="BX499" s="2">
        <v>1</v>
      </c>
      <c r="BY499" s="2" t="s">
        <v>3</v>
      </c>
      <c r="BZ499" s="2">
        <v>109</v>
      </c>
      <c r="CA499" s="2">
        <v>61</v>
      </c>
      <c r="CB499" s="2" t="s">
        <v>3</v>
      </c>
      <c r="CC499" s="2"/>
      <c r="CD499" s="2"/>
      <c r="CE499" s="2">
        <v>1566</v>
      </c>
      <c r="CF499" s="2">
        <v>0</v>
      </c>
      <c r="CG499" s="2">
        <v>0</v>
      </c>
      <c r="CH499" s="2"/>
      <c r="CI499" s="2"/>
      <c r="CJ499" s="2"/>
      <c r="CK499" s="2"/>
      <c r="CL499" s="2"/>
      <c r="CM499" s="2">
        <v>0</v>
      </c>
      <c r="CN499" s="2" t="s">
        <v>3</v>
      </c>
      <c r="CO499" s="2">
        <v>0</v>
      </c>
      <c r="CP499" s="2">
        <f t="shared" si="480"/>
        <v>0</v>
      </c>
      <c r="CQ499" s="2">
        <f t="shared" si="481"/>
        <v>0</v>
      </c>
      <c r="CR499" s="2">
        <f>(ROUND((ROUND(((ET499)*AV499*1),2)*BB499),2)+ROUND((ROUND(((AE499-(EU499))*AV499*1),2)*BS499),2))</f>
        <v>0</v>
      </c>
      <c r="CS499" s="2">
        <f>(ROUND((ROUND(((EU499)*AV499*1),2)*BS499),2)+ROUND((ROUND(((AE499-(EU499))*AV499*1),2)*BS499),2))</f>
        <v>0</v>
      </c>
      <c r="CT499" s="2">
        <f t="shared" si="482"/>
        <v>0</v>
      </c>
      <c r="CU499" s="2">
        <f t="shared" si="483"/>
        <v>0</v>
      </c>
      <c r="CV499" s="2">
        <f t="shared" si="484"/>
        <v>0</v>
      </c>
      <c r="CW499" s="2">
        <f t="shared" si="485"/>
        <v>0</v>
      </c>
      <c r="CX499" s="2">
        <f t="shared" si="486"/>
        <v>0</v>
      </c>
      <c r="CY499" s="2">
        <f>(ROUND((((S499+ROUND((ROUND(((EU499)*AV499*1),2)*BS499),2))*AT499)/100),2)+ROUND(((ROUND((ROUND(((AE499-(EU499))*AV499*1),2)*BS499),2)*AT499)/100),2))</f>
        <v>0</v>
      </c>
      <c r="CZ499" s="2">
        <f>(ROUND((((S499+ROUND((ROUND(((EU499)*AV499*1),2)*BS499),2))*AU499)/100),2)+ROUND(((ROUND((ROUND(((AE499-(EU499))*AV499*1),2)*BS499),2)*AU499)/100),2))</f>
        <v>0</v>
      </c>
      <c r="DA499" s="2"/>
      <c r="DB499" s="2"/>
      <c r="DC499" s="2" t="s">
        <v>3</v>
      </c>
      <c r="DD499" s="2" t="s">
        <v>3</v>
      </c>
      <c r="DE499" s="2" t="s">
        <v>3</v>
      </c>
      <c r="DF499" s="2" t="s">
        <v>3</v>
      </c>
      <c r="DG499" s="2" t="s">
        <v>3</v>
      </c>
      <c r="DH499" s="2" t="s">
        <v>3</v>
      </c>
      <c r="DI499" s="2" t="s">
        <v>3</v>
      </c>
      <c r="DJ499" s="2" t="s">
        <v>3</v>
      </c>
      <c r="DK499" s="2" t="s">
        <v>3</v>
      </c>
      <c r="DL499" s="2" t="s">
        <v>3</v>
      </c>
      <c r="DM499" s="2" t="s">
        <v>3</v>
      </c>
      <c r="DN499" s="2">
        <v>0</v>
      </c>
      <c r="DO499" s="2">
        <v>0</v>
      </c>
      <c r="DP499" s="2">
        <v>1</v>
      </c>
      <c r="DQ499" s="2">
        <v>1</v>
      </c>
      <c r="DR499" s="2"/>
      <c r="DS499" s="2"/>
      <c r="DT499" s="2"/>
      <c r="DU499" s="2">
        <v>1013</v>
      </c>
      <c r="DV499" s="2" t="s">
        <v>689</v>
      </c>
      <c r="DW499" s="2" t="s">
        <v>689</v>
      </c>
      <c r="DX499" s="2">
        <v>1</v>
      </c>
      <c r="DY499" s="2"/>
      <c r="DZ499" s="2" t="s">
        <v>3</v>
      </c>
      <c r="EA499" s="2" t="s">
        <v>3</v>
      </c>
      <c r="EB499" s="2" t="s">
        <v>3</v>
      </c>
      <c r="EC499" s="2" t="s">
        <v>3</v>
      </c>
      <c r="ED499" s="2"/>
      <c r="EE499" s="2">
        <v>85635395</v>
      </c>
      <c r="EF499" s="2">
        <v>30</v>
      </c>
      <c r="EG499" s="2" t="s">
        <v>28</v>
      </c>
      <c r="EH499" s="2">
        <v>0</v>
      </c>
      <c r="EI499" s="2" t="s">
        <v>3</v>
      </c>
      <c r="EJ499" s="2">
        <v>1</v>
      </c>
      <c r="EK499" s="2">
        <v>23</v>
      </c>
      <c r="EL499" s="2" t="s">
        <v>29</v>
      </c>
      <c r="EM499" s="2" t="s">
        <v>30</v>
      </c>
      <c r="EN499" s="2"/>
      <c r="EO499" s="2" t="s">
        <v>3</v>
      </c>
      <c r="EP499" s="2"/>
      <c r="EQ499" s="2">
        <v>1024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>
        <v>0</v>
      </c>
      <c r="FR499" s="2">
        <v>0</v>
      </c>
      <c r="FS499" s="2">
        <v>0</v>
      </c>
      <c r="FT499" s="2"/>
      <c r="FU499" s="2"/>
      <c r="FV499" s="2"/>
      <c r="FW499" s="2"/>
      <c r="FX499" s="2">
        <v>109</v>
      </c>
      <c r="FY499" s="2">
        <v>61</v>
      </c>
      <c r="FZ499" s="2"/>
      <c r="GA499" s="2" t="s">
        <v>3</v>
      </c>
      <c r="GB499" s="2"/>
      <c r="GC499" s="2"/>
      <c r="GD499" s="2">
        <v>1</v>
      </c>
      <c r="GE499" s="2"/>
      <c r="GF499" s="2">
        <v>-1026241170</v>
      </c>
      <c r="GG499" s="2">
        <v>2</v>
      </c>
      <c r="GH499" s="2">
        <v>1</v>
      </c>
      <c r="GI499" s="2">
        <v>-2</v>
      </c>
      <c r="GJ499" s="2">
        <v>0</v>
      </c>
      <c r="GK499" s="2">
        <v>0</v>
      </c>
      <c r="GL499" s="2">
        <f t="shared" si="487"/>
        <v>0</v>
      </c>
      <c r="GM499" s="2">
        <f t="shared" si="488"/>
        <v>0</v>
      </c>
      <c r="GN499" s="2">
        <f t="shared" si="489"/>
        <v>0</v>
      </c>
      <c r="GO499" s="2">
        <f t="shared" si="490"/>
        <v>0</v>
      </c>
      <c r="GP499" s="2">
        <f t="shared" si="491"/>
        <v>0</v>
      </c>
      <c r="GQ499" s="2"/>
      <c r="GR499" s="2">
        <v>0</v>
      </c>
      <c r="GS499" s="2">
        <v>3</v>
      </c>
      <c r="GT499" s="2">
        <v>0</v>
      </c>
      <c r="GU499" s="2" t="s">
        <v>3</v>
      </c>
      <c r="GV499" s="2">
        <f t="shared" si="492"/>
        <v>0</v>
      </c>
      <c r="GW499" s="2">
        <v>1</v>
      </c>
      <c r="GX499" s="2">
        <f t="shared" si="493"/>
        <v>0</v>
      </c>
      <c r="GY499" s="2"/>
      <c r="GZ499" s="2"/>
      <c r="HA499" s="2">
        <v>0</v>
      </c>
      <c r="HB499" s="2">
        <v>0</v>
      </c>
      <c r="HC499" s="2">
        <f t="shared" si="494"/>
        <v>0</v>
      </c>
      <c r="HD499" s="2"/>
      <c r="HE499" s="2" t="s">
        <v>3</v>
      </c>
      <c r="HF499" s="2" t="s">
        <v>3</v>
      </c>
      <c r="HG499" s="2"/>
      <c r="HH499" s="2"/>
      <c r="HI499" s="2"/>
      <c r="HJ499" s="2"/>
      <c r="HK499" s="2"/>
      <c r="HL499" s="2"/>
      <c r="HM499" s="2" t="s">
        <v>3</v>
      </c>
      <c r="HN499" s="2" t="s">
        <v>3</v>
      </c>
      <c r="HO499" s="2" t="s">
        <v>3</v>
      </c>
      <c r="HP499" s="2" t="s">
        <v>3</v>
      </c>
      <c r="HQ499" s="2" t="s">
        <v>3</v>
      </c>
      <c r="HR499" s="2"/>
      <c r="HS499" s="2">
        <v>0</v>
      </c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>
        <v>0</v>
      </c>
      <c r="IL499" s="2"/>
      <c r="IM499" s="2"/>
      <c r="IN499" s="2"/>
      <c r="IO499" s="2"/>
      <c r="IP499" s="2"/>
      <c r="IQ499" s="2"/>
      <c r="IR499" s="2"/>
      <c r="IS499" s="2"/>
      <c r="IT499" s="2"/>
      <c r="IU499" s="2"/>
    </row>
    <row r="500" spans="1:255" x14ac:dyDescent="0.25">
      <c r="A500" s="3">
        <v>18</v>
      </c>
      <c r="B500" s="3">
        <v>1</v>
      </c>
      <c r="C500" s="3">
        <v>890</v>
      </c>
      <c r="E500" s="3" t="s">
        <v>3</v>
      </c>
      <c r="F500" s="3" t="s">
        <v>687</v>
      </c>
      <c r="G500" s="3" t="s">
        <v>688</v>
      </c>
      <c r="H500" s="3" t="s">
        <v>689</v>
      </c>
      <c r="I500" s="3">
        <f>I498*J500</f>
        <v>2</v>
      </c>
      <c r="J500" s="3">
        <v>1</v>
      </c>
      <c r="K500" s="3">
        <v>1</v>
      </c>
      <c r="O500" s="3">
        <f t="shared" si="468"/>
        <v>0</v>
      </c>
      <c r="P500" s="3">
        <f t="shared" si="469"/>
        <v>0</v>
      </c>
      <c r="Q500" s="3">
        <f>(ROUND((ROUND(((ET500)*AV500*I500),2)*BB500),2)+ROUND((ROUND(((AE500-(EU500))*AV500*I500),2)*BS500),2))</f>
        <v>0</v>
      </c>
      <c r="R500" s="3">
        <f>(ROUND((ROUND(((EU500)*AV500*I500),2)*BS500),2)+ROUND((ROUND(((AE500-(EU500))*AV500*I500),2)*BS500),2))</f>
        <v>0</v>
      </c>
      <c r="S500" s="3">
        <f t="shared" si="470"/>
        <v>0</v>
      </c>
      <c r="T500" s="3">
        <f t="shared" si="471"/>
        <v>0</v>
      </c>
      <c r="U500" s="3">
        <f t="shared" si="472"/>
        <v>0</v>
      </c>
      <c r="V500" s="3">
        <f t="shared" si="473"/>
        <v>0</v>
      </c>
      <c r="W500" s="3">
        <f t="shared" si="474"/>
        <v>0</v>
      </c>
      <c r="X500" s="3">
        <f>(ROUND((((S500+ROUND((ROUND(((EU500)*AV500*I500),2)*BS500),2))*AT500)/100),2)+ROUND(((ROUND((ROUND(((AE500-(EU500))*AV500*I500),2)*BS500),2)*AT500)/100),2))</f>
        <v>0</v>
      </c>
      <c r="Y500" s="3">
        <f>(ROUND((((S500+ROUND((ROUND(((EU500)*AV500*I500),2)*BS500),2))*AU500)/100),2)+ROUND(((ROUND((ROUND(((AE500-(EU500))*AV500*I500),2)*BS500),2)*AU500)/100),2))</f>
        <v>0</v>
      </c>
      <c r="AA500" s="3">
        <v>-1</v>
      </c>
      <c r="AB500" s="3">
        <f t="shared" si="475"/>
        <v>0</v>
      </c>
      <c r="AC500" s="3">
        <f>ROUND((ES500),6)</f>
        <v>0</v>
      </c>
      <c r="AD500" s="3">
        <f>ROUND((((ET500)-(EU500))+AE500),6)</f>
        <v>0</v>
      </c>
      <c r="AE500" s="3">
        <f t="shared" si="476"/>
        <v>0</v>
      </c>
      <c r="AF500" s="3">
        <f t="shared" si="476"/>
        <v>0</v>
      </c>
      <c r="AG500" s="3">
        <f t="shared" si="477"/>
        <v>0</v>
      </c>
      <c r="AH500" s="3">
        <f t="shared" si="478"/>
        <v>0</v>
      </c>
      <c r="AI500" s="3">
        <f t="shared" si="478"/>
        <v>0</v>
      </c>
      <c r="AJ500" s="3">
        <f t="shared" si="479"/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109</v>
      </c>
      <c r="AU500" s="3">
        <v>61</v>
      </c>
      <c r="AV500" s="3">
        <v>1</v>
      </c>
      <c r="AW500" s="3">
        <v>1</v>
      </c>
      <c r="AZ500" s="3">
        <v>1</v>
      </c>
      <c r="BA500" s="3">
        <v>1</v>
      </c>
      <c r="BB500" s="3">
        <v>1</v>
      </c>
      <c r="BC500" s="3">
        <v>9.84</v>
      </c>
      <c r="BD500" s="3" t="s">
        <v>3</v>
      </c>
      <c r="BE500" s="3" t="s">
        <v>3</v>
      </c>
      <c r="BF500" s="3" t="s">
        <v>3</v>
      </c>
      <c r="BG500" s="3" t="s">
        <v>3</v>
      </c>
      <c r="BH500" s="3">
        <v>3</v>
      </c>
      <c r="BI500" s="3">
        <v>1</v>
      </c>
      <c r="BJ500" s="3" t="s">
        <v>3</v>
      </c>
      <c r="BM500" s="3">
        <v>23</v>
      </c>
      <c r="BN500" s="3">
        <v>0</v>
      </c>
      <c r="BO500" s="3" t="s">
        <v>3</v>
      </c>
      <c r="BP500" s="3">
        <v>0</v>
      </c>
      <c r="BQ500" s="3">
        <v>30</v>
      </c>
      <c r="BR500" s="3">
        <v>0</v>
      </c>
      <c r="BS500" s="3">
        <v>1</v>
      </c>
      <c r="BT500" s="3">
        <v>1</v>
      </c>
      <c r="BU500" s="3">
        <v>1</v>
      </c>
      <c r="BV500" s="3">
        <v>1</v>
      </c>
      <c r="BW500" s="3">
        <v>1</v>
      </c>
      <c r="BX500" s="3">
        <v>1</v>
      </c>
      <c r="BY500" s="3" t="s">
        <v>3</v>
      </c>
      <c r="BZ500" s="3">
        <v>109</v>
      </c>
      <c r="CA500" s="3">
        <v>61</v>
      </c>
      <c r="CB500" s="3" t="s">
        <v>3</v>
      </c>
      <c r="CE500" s="3">
        <v>1566</v>
      </c>
      <c r="CF500" s="3">
        <v>0</v>
      </c>
      <c r="CG500" s="3">
        <v>0</v>
      </c>
      <c r="CM500" s="3">
        <v>0</v>
      </c>
      <c r="CN500" s="3" t="s">
        <v>3</v>
      </c>
      <c r="CO500" s="3">
        <v>0</v>
      </c>
      <c r="CP500" s="3">
        <f t="shared" si="480"/>
        <v>0</v>
      </c>
      <c r="CQ500" s="3">
        <f t="shared" si="481"/>
        <v>0</v>
      </c>
      <c r="CR500" s="3">
        <f>(ROUND((ROUND(((ET500)*AV500*1),2)*BB500),2)+ROUND((ROUND(((AE500-(EU500))*AV500*1),2)*BS500),2))</f>
        <v>0</v>
      </c>
      <c r="CS500" s="3">
        <f>(ROUND((ROUND(((EU500)*AV500*1),2)*BS500),2)+ROUND((ROUND(((AE500-(EU500))*AV500*1),2)*BS500),2))</f>
        <v>0</v>
      </c>
      <c r="CT500" s="3">
        <f t="shared" si="482"/>
        <v>0</v>
      </c>
      <c r="CU500" s="3">
        <f t="shared" si="483"/>
        <v>0</v>
      </c>
      <c r="CV500" s="3">
        <f t="shared" si="484"/>
        <v>0</v>
      </c>
      <c r="CW500" s="3">
        <f t="shared" si="485"/>
        <v>0</v>
      </c>
      <c r="CX500" s="3">
        <f t="shared" si="486"/>
        <v>0</v>
      </c>
      <c r="CY500" s="3">
        <f>(ROUND((((S500+ROUND((ROUND(((EU500)*AV500*1),2)*BS500),2))*AT500)/100),2)+ROUND(((ROUND((ROUND(((AE500-(EU500))*AV500*1),2)*BS500),2)*AT500)/100),2))</f>
        <v>0</v>
      </c>
      <c r="CZ500" s="3">
        <f>(ROUND((((S500+ROUND((ROUND(((EU500)*AV500*1),2)*BS500),2))*AU500)/100),2)+ROUND(((ROUND((ROUND(((AE500-(EU500))*AV500*1),2)*BS500),2)*AU500)/100),2))</f>
        <v>0</v>
      </c>
      <c r="DC500" s="3" t="s">
        <v>3</v>
      </c>
      <c r="DD500" s="3" t="s">
        <v>3</v>
      </c>
      <c r="DE500" s="3" t="s">
        <v>3</v>
      </c>
      <c r="DF500" s="3" t="s">
        <v>3</v>
      </c>
      <c r="DG500" s="3" t="s">
        <v>3</v>
      </c>
      <c r="DH500" s="3" t="s">
        <v>3</v>
      </c>
      <c r="DI500" s="3" t="s">
        <v>3</v>
      </c>
      <c r="DJ500" s="3" t="s">
        <v>3</v>
      </c>
      <c r="DK500" s="3" t="s">
        <v>3</v>
      </c>
      <c r="DL500" s="3" t="s">
        <v>3</v>
      </c>
      <c r="DM500" s="3" t="s">
        <v>3</v>
      </c>
      <c r="DN500" s="3">
        <v>0</v>
      </c>
      <c r="DO500" s="3">
        <v>0</v>
      </c>
      <c r="DP500" s="3">
        <v>1</v>
      </c>
      <c r="DQ500" s="3">
        <v>1</v>
      </c>
      <c r="DU500" s="3">
        <v>1013</v>
      </c>
      <c r="DV500" s="3" t="s">
        <v>689</v>
      </c>
      <c r="DW500" s="3" t="s">
        <v>689</v>
      </c>
      <c r="DX500" s="3">
        <v>1</v>
      </c>
      <c r="DZ500" s="3" t="s">
        <v>3</v>
      </c>
      <c r="EA500" s="3" t="s">
        <v>3</v>
      </c>
      <c r="EB500" s="3" t="s">
        <v>3</v>
      </c>
      <c r="EC500" s="3" t="s">
        <v>3</v>
      </c>
      <c r="EE500" s="3">
        <v>85635395</v>
      </c>
      <c r="EF500" s="3">
        <v>30</v>
      </c>
      <c r="EG500" s="3" t="s">
        <v>28</v>
      </c>
      <c r="EH500" s="3">
        <v>0</v>
      </c>
      <c r="EI500" s="3" t="s">
        <v>3</v>
      </c>
      <c r="EJ500" s="3">
        <v>1</v>
      </c>
      <c r="EK500" s="3">
        <v>23</v>
      </c>
      <c r="EL500" s="3" t="s">
        <v>29</v>
      </c>
      <c r="EM500" s="3" t="s">
        <v>30</v>
      </c>
      <c r="EO500" s="3" t="s">
        <v>3</v>
      </c>
      <c r="EQ500" s="3">
        <v>1024</v>
      </c>
      <c r="ER500" s="3">
        <v>0</v>
      </c>
      <c r="ES500" s="3">
        <v>0</v>
      </c>
      <c r="ET500" s="3">
        <v>0</v>
      </c>
      <c r="EU500" s="3">
        <v>0</v>
      </c>
      <c r="EV500" s="3">
        <v>0</v>
      </c>
      <c r="EW500" s="3">
        <v>0</v>
      </c>
      <c r="EX500" s="3">
        <v>0</v>
      </c>
      <c r="FQ500" s="3">
        <v>0</v>
      </c>
      <c r="FR500" s="3">
        <v>0</v>
      </c>
      <c r="FS500" s="3">
        <v>0</v>
      </c>
      <c r="FX500" s="3">
        <v>109</v>
      </c>
      <c r="FY500" s="3">
        <v>61</v>
      </c>
      <c r="GA500" s="3" t="s">
        <v>3</v>
      </c>
      <c r="GD500" s="3">
        <v>1</v>
      </c>
      <c r="GF500" s="3">
        <v>-1026241170</v>
      </c>
      <c r="GG500" s="3">
        <v>2</v>
      </c>
      <c r="GH500" s="3">
        <v>1</v>
      </c>
      <c r="GI500" s="3">
        <v>5</v>
      </c>
      <c r="GJ500" s="3">
        <v>0</v>
      </c>
      <c r="GK500" s="3">
        <v>0</v>
      </c>
      <c r="GL500" s="3">
        <f t="shared" si="487"/>
        <v>0</v>
      </c>
      <c r="GM500" s="3">
        <f t="shared" si="488"/>
        <v>0</v>
      </c>
      <c r="GN500" s="3">
        <f t="shared" si="489"/>
        <v>0</v>
      </c>
      <c r="GO500" s="3">
        <f t="shared" si="490"/>
        <v>0</v>
      </c>
      <c r="GP500" s="3">
        <f t="shared" si="491"/>
        <v>0</v>
      </c>
      <c r="GR500" s="3">
        <v>0</v>
      </c>
      <c r="GS500" s="3">
        <v>3</v>
      </c>
      <c r="GT500" s="3">
        <v>0</v>
      </c>
      <c r="GU500" s="3" t="s">
        <v>3</v>
      </c>
      <c r="GV500" s="3">
        <f t="shared" si="492"/>
        <v>0</v>
      </c>
      <c r="GW500" s="3">
        <v>1</v>
      </c>
      <c r="GX500" s="3">
        <f t="shared" si="493"/>
        <v>0</v>
      </c>
      <c r="HA500" s="3">
        <v>0</v>
      </c>
      <c r="HB500" s="3">
        <v>0</v>
      </c>
      <c r="HC500" s="3">
        <f t="shared" si="494"/>
        <v>0</v>
      </c>
      <c r="HE500" s="3" t="s">
        <v>3</v>
      </c>
      <c r="HF500" s="3" t="s">
        <v>3</v>
      </c>
      <c r="HM500" s="3" t="s">
        <v>3</v>
      </c>
      <c r="HN500" s="3" t="s">
        <v>3</v>
      </c>
      <c r="HO500" s="3" t="s">
        <v>3</v>
      </c>
      <c r="HP500" s="3" t="s">
        <v>3</v>
      </c>
      <c r="HQ500" s="3" t="s">
        <v>3</v>
      </c>
      <c r="HS500" s="3">
        <v>0</v>
      </c>
      <c r="IK500" s="3">
        <v>0</v>
      </c>
    </row>
    <row r="501" spans="1:255" x14ac:dyDescent="0.25">
      <c r="A501" s="2">
        <v>17</v>
      </c>
      <c r="B501" s="2">
        <v>1</v>
      </c>
      <c r="C501" s="2">
        <f>ROW(SmtRes!A904)</f>
        <v>904</v>
      </c>
      <c r="D501" s="2">
        <f>ROW(EtalonRes!A747)</f>
        <v>747</v>
      </c>
      <c r="E501" s="2" t="s">
        <v>690</v>
      </c>
      <c r="F501" s="2" t="s">
        <v>457</v>
      </c>
      <c r="G501" s="2" t="s">
        <v>458</v>
      </c>
      <c r="H501" s="2" t="s">
        <v>435</v>
      </c>
      <c r="I501" s="2">
        <f>ROUND(4/100,9)</f>
        <v>0.04</v>
      </c>
      <c r="J501" s="2">
        <v>0</v>
      </c>
      <c r="K501" s="2">
        <f>ROUND(4/100,9)</f>
        <v>0.04</v>
      </c>
      <c r="L501" s="2"/>
      <c r="M501" s="2"/>
      <c r="N501" s="2"/>
      <c r="O501" s="2">
        <f t="shared" si="468"/>
        <v>25.84</v>
      </c>
      <c r="P501" s="2">
        <f t="shared" si="469"/>
        <v>1.3</v>
      </c>
      <c r="Q501" s="2">
        <f>(ROUND((ROUND(((((ET501*1.25)*1.2))*AV501*I501),2)*BB501),2)+ROUND((ROUND(((AE501-(((EU501*1.25)*1.2)))*AV501*I501),2)*BS501),2))</f>
        <v>2.69</v>
      </c>
      <c r="R501" s="2">
        <f>(ROUND((ROUND(((((EU501*1.25)*1.2))*AV501*I501),2)*BS501),2)+ROUND((ROUND(((AE501-(((EU501*1.25)*1.2)))*AV501*I501),2)*BS501),2))</f>
        <v>0.36</v>
      </c>
      <c r="S501" s="2">
        <f t="shared" si="470"/>
        <v>21.85</v>
      </c>
      <c r="T501" s="2">
        <f t="shared" si="471"/>
        <v>0</v>
      </c>
      <c r="U501" s="2">
        <f t="shared" si="472"/>
        <v>1.7492824799999995</v>
      </c>
      <c r="V501" s="2">
        <f t="shared" si="473"/>
        <v>0</v>
      </c>
      <c r="W501" s="2">
        <f t="shared" si="474"/>
        <v>0</v>
      </c>
      <c r="X501" s="2">
        <f>(ROUND((((S501+ROUND((ROUND(((((EU501*1.25)*1.2))*AV501*I501),2)*BS501),2))*AT501)/100),2)+ROUND(((ROUND((ROUND(((AE501-(((EU501*1.25)*1.2)))*AV501*I501),2)*BS501),2)*AT501)/100),2))</f>
        <v>24.21</v>
      </c>
      <c r="Y501" s="2">
        <f>(ROUND((((S501+ROUND((ROUND(((((EU501*1.25)*1.2))*AV501*I501),2)*BS501),2))*AU501)/100),2)+ROUND(((ROUND((ROUND(((AE501-(((EU501*1.25)*1.2)))*AV501*I501),2)*BS501),2)*AU501)/100),2))</f>
        <v>13.55</v>
      </c>
      <c r="Z501" s="2"/>
      <c r="AA501" s="2">
        <v>86551701</v>
      </c>
      <c r="AB501" s="2">
        <f t="shared" si="475"/>
        <v>607.346</v>
      </c>
      <c r="AC501" s="2">
        <f>ROUND((((ES501*1)*1)),6)</f>
        <v>32.51</v>
      </c>
      <c r="AD501" s="2">
        <f>ROUND((((((ET501*1.25)*1.2))-(((EU501*1.25)*1.2)))+AE501),6)</f>
        <v>62.924999999999997</v>
      </c>
      <c r="AE501" s="2">
        <f>ROUND((((EU501*1.25)*1.2)),6)</f>
        <v>8.4</v>
      </c>
      <c r="AF501" s="2">
        <f>ROUND((((EV501*1.15)*1.2)),6)</f>
        <v>511.911</v>
      </c>
      <c r="AG501" s="2">
        <f t="shared" si="477"/>
        <v>0</v>
      </c>
      <c r="AH501" s="2">
        <f>(((EW501*1.15)*1.2))</f>
        <v>40.98599999999999</v>
      </c>
      <c r="AI501" s="2">
        <f>(((EX501*1.25)*1.2))</f>
        <v>0</v>
      </c>
      <c r="AJ501" s="2">
        <f t="shared" si="479"/>
        <v>0</v>
      </c>
      <c r="AK501" s="2">
        <v>445.41</v>
      </c>
      <c r="AL501" s="2">
        <v>32.51</v>
      </c>
      <c r="AM501" s="2">
        <v>41.95</v>
      </c>
      <c r="AN501" s="2">
        <v>5.6</v>
      </c>
      <c r="AO501" s="2">
        <v>370.95</v>
      </c>
      <c r="AP501" s="2">
        <v>0</v>
      </c>
      <c r="AQ501" s="2">
        <v>29.7</v>
      </c>
      <c r="AR501" s="2">
        <v>0</v>
      </c>
      <c r="AS501" s="2">
        <v>0</v>
      </c>
      <c r="AT501" s="2">
        <v>109</v>
      </c>
      <c r="AU501" s="2">
        <v>61</v>
      </c>
      <c r="AV501" s="2">
        <v>1.0669999999999999</v>
      </c>
      <c r="AW501" s="2">
        <v>1</v>
      </c>
      <c r="AX501" s="2"/>
      <c r="AY501" s="2"/>
      <c r="AZ501" s="2">
        <v>1</v>
      </c>
      <c r="BA501" s="2">
        <v>1</v>
      </c>
      <c r="BB501" s="2">
        <v>1</v>
      </c>
      <c r="BC501" s="2">
        <v>1</v>
      </c>
      <c r="BD501" s="2" t="s">
        <v>3</v>
      </c>
      <c r="BE501" s="2" t="s">
        <v>3</v>
      </c>
      <c r="BF501" s="2" t="s">
        <v>3</v>
      </c>
      <c r="BG501" s="2" t="s">
        <v>3</v>
      </c>
      <c r="BH501" s="2">
        <v>0</v>
      </c>
      <c r="BI501" s="2">
        <v>1</v>
      </c>
      <c r="BJ501" s="2" t="s">
        <v>459</v>
      </c>
      <c r="BK501" s="2"/>
      <c r="BL501" s="2"/>
      <c r="BM501" s="2">
        <v>21</v>
      </c>
      <c r="BN501" s="2">
        <v>0</v>
      </c>
      <c r="BO501" s="2" t="s">
        <v>457</v>
      </c>
      <c r="BP501" s="2">
        <v>1</v>
      </c>
      <c r="BQ501" s="2">
        <v>30</v>
      </c>
      <c r="BR501" s="2">
        <v>0</v>
      </c>
      <c r="BS501" s="2">
        <v>1</v>
      </c>
      <c r="BT501" s="2">
        <v>1</v>
      </c>
      <c r="BU501" s="2">
        <v>1</v>
      </c>
      <c r="BV501" s="2">
        <v>1</v>
      </c>
      <c r="BW501" s="2">
        <v>1</v>
      </c>
      <c r="BX501" s="2">
        <v>1</v>
      </c>
      <c r="BY501" s="2" t="s">
        <v>3</v>
      </c>
      <c r="BZ501" s="2">
        <v>109</v>
      </c>
      <c r="CA501" s="2">
        <v>61</v>
      </c>
      <c r="CB501" s="2" t="s">
        <v>3</v>
      </c>
      <c r="CC501" s="2"/>
      <c r="CD501" s="2"/>
      <c r="CE501" s="2">
        <v>1566</v>
      </c>
      <c r="CF501" s="2">
        <v>0</v>
      </c>
      <c r="CG501" s="2">
        <v>0</v>
      </c>
      <c r="CH501" s="2"/>
      <c r="CI501" s="2"/>
      <c r="CJ501" s="2"/>
      <c r="CK501" s="2"/>
      <c r="CL501" s="2"/>
      <c r="CM501" s="2">
        <v>0</v>
      </c>
      <c r="CN501" s="2" t="s">
        <v>965</v>
      </c>
      <c r="CO501" s="2">
        <v>0</v>
      </c>
      <c r="CP501" s="2">
        <f t="shared" si="480"/>
        <v>25.840000000000003</v>
      </c>
      <c r="CQ501" s="2">
        <f t="shared" si="481"/>
        <v>32.51</v>
      </c>
      <c r="CR501" s="2">
        <f>(ROUND((ROUND(((((ET501*1.25)*1.2))*AV501*1),2)*BB501),2)+ROUND((ROUND(((AE501-(((EU501*1.25)*1.2)))*AV501*1),2)*BS501),2))</f>
        <v>67.14</v>
      </c>
      <c r="CS501" s="2">
        <f>(ROUND((ROUND(((((EU501*1.25)*1.2))*AV501*1),2)*BS501),2)+ROUND((ROUND(((AE501-(((EU501*1.25)*1.2)))*AV501*1),2)*BS501),2))</f>
        <v>8.9600000000000009</v>
      </c>
      <c r="CT501" s="2">
        <f t="shared" si="482"/>
        <v>546.21</v>
      </c>
      <c r="CU501" s="2">
        <f t="shared" si="483"/>
        <v>0</v>
      </c>
      <c r="CV501" s="2">
        <f t="shared" si="484"/>
        <v>43.732061999999985</v>
      </c>
      <c r="CW501" s="2">
        <f t="shared" si="485"/>
        <v>0</v>
      </c>
      <c r="CX501" s="2">
        <f t="shared" si="486"/>
        <v>0</v>
      </c>
      <c r="CY501" s="2">
        <f>(ROUND((((S501+ROUND((ROUND(((((EU501*1.25)*1.2))*AV501*1),2)*BS501),2))*AT501)/100),2)+ROUND(((ROUND((ROUND(((AE501-(((EU501*1.25)*1.2)))*AV501*1),2)*BS501),2)*AT501)/100),2))</f>
        <v>33.58</v>
      </c>
      <c r="CZ501" s="2">
        <f>(ROUND((((S501+ROUND((ROUND(((((EU501*1.25)*1.2))*AV501*1),2)*BS501),2))*AU501)/100),2)+ROUND(((ROUND((ROUND(((AE501-(((EU501*1.25)*1.2)))*AV501*1),2)*BS501),2)*AU501)/100),2))</f>
        <v>18.79</v>
      </c>
      <c r="DA501" s="2"/>
      <c r="DB501" s="2">
        <v>175</v>
      </c>
      <c r="DC501" s="2" t="s">
        <v>3</v>
      </c>
      <c r="DD501" s="2" t="s">
        <v>360</v>
      </c>
      <c r="DE501" s="2" t="s">
        <v>361</v>
      </c>
      <c r="DF501" s="2" t="s">
        <v>361</v>
      </c>
      <c r="DG501" s="2" t="s">
        <v>362</v>
      </c>
      <c r="DH501" s="2" t="s">
        <v>3</v>
      </c>
      <c r="DI501" s="2" t="s">
        <v>362</v>
      </c>
      <c r="DJ501" s="2" t="s">
        <v>361</v>
      </c>
      <c r="DK501" s="2" t="s">
        <v>3</v>
      </c>
      <c r="DL501" s="2" t="s">
        <v>3</v>
      </c>
      <c r="DM501" s="2" t="s">
        <v>3</v>
      </c>
      <c r="DN501" s="2">
        <v>0</v>
      </c>
      <c r="DO501" s="2">
        <v>0</v>
      </c>
      <c r="DP501" s="2">
        <v>1</v>
      </c>
      <c r="DQ501" s="2">
        <v>1</v>
      </c>
      <c r="DR501" s="2"/>
      <c r="DS501" s="2"/>
      <c r="DT501" s="2"/>
      <c r="DU501" s="2">
        <v>1013</v>
      </c>
      <c r="DV501" s="2" t="s">
        <v>435</v>
      </c>
      <c r="DW501" s="2" t="s">
        <v>435</v>
      </c>
      <c r="DX501" s="2">
        <v>1</v>
      </c>
      <c r="DY501" s="2"/>
      <c r="DZ501" s="2" t="s">
        <v>3</v>
      </c>
      <c r="EA501" s="2" t="s">
        <v>3</v>
      </c>
      <c r="EB501" s="2" t="s">
        <v>3</v>
      </c>
      <c r="EC501" s="2" t="s">
        <v>3</v>
      </c>
      <c r="ED501" s="2"/>
      <c r="EE501" s="2">
        <v>85635393</v>
      </c>
      <c r="EF501" s="2">
        <v>30</v>
      </c>
      <c r="EG501" s="2" t="s">
        <v>28</v>
      </c>
      <c r="EH501" s="2">
        <v>0</v>
      </c>
      <c r="EI501" s="2" t="s">
        <v>3</v>
      </c>
      <c r="EJ501" s="2">
        <v>1</v>
      </c>
      <c r="EK501" s="2">
        <v>21</v>
      </c>
      <c r="EL501" s="2" t="s">
        <v>437</v>
      </c>
      <c r="EM501" s="2" t="s">
        <v>438</v>
      </c>
      <c r="EN501" s="2"/>
      <c r="EO501" s="2" t="s">
        <v>363</v>
      </c>
      <c r="EP501" s="2"/>
      <c r="EQ501" s="2">
        <v>131072</v>
      </c>
      <c r="ER501" s="2">
        <v>445.41</v>
      </c>
      <c r="ES501" s="2">
        <v>32.51</v>
      </c>
      <c r="ET501" s="2">
        <v>41.95</v>
      </c>
      <c r="EU501" s="2">
        <v>5.6</v>
      </c>
      <c r="EV501" s="2">
        <v>370.95</v>
      </c>
      <c r="EW501" s="2">
        <v>29.7</v>
      </c>
      <c r="EX501" s="2">
        <v>0</v>
      </c>
      <c r="EY501" s="2">
        <v>0</v>
      </c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>
        <v>0</v>
      </c>
      <c r="FR501" s="2">
        <v>0</v>
      </c>
      <c r="FS501" s="2">
        <v>0</v>
      </c>
      <c r="FT501" s="2"/>
      <c r="FU501" s="2"/>
      <c r="FV501" s="2"/>
      <c r="FW501" s="2"/>
      <c r="FX501" s="2">
        <v>109</v>
      </c>
      <c r="FY501" s="2">
        <v>61</v>
      </c>
      <c r="FZ501" s="2"/>
      <c r="GA501" s="2" t="s">
        <v>3</v>
      </c>
      <c r="GB501" s="2"/>
      <c r="GC501" s="2"/>
      <c r="GD501" s="2">
        <v>1</v>
      </c>
      <c r="GE501" s="2"/>
      <c r="GF501" s="2">
        <v>-436444023</v>
      </c>
      <c r="GG501" s="2">
        <v>2</v>
      </c>
      <c r="GH501" s="2">
        <v>1</v>
      </c>
      <c r="GI501" s="2">
        <v>2</v>
      </c>
      <c r="GJ501" s="2">
        <v>0</v>
      </c>
      <c r="GK501" s="2">
        <v>0</v>
      </c>
      <c r="GL501" s="2">
        <f t="shared" si="487"/>
        <v>0</v>
      </c>
      <c r="GM501" s="2">
        <f t="shared" si="488"/>
        <v>63.6</v>
      </c>
      <c r="GN501" s="2">
        <f t="shared" si="489"/>
        <v>63.6</v>
      </c>
      <c r="GO501" s="2">
        <f t="shared" si="490"/>
        <v>0</v>
      </c>
      <c r="GP501" s="2">
        <f t="shared" si="491"/>
        <v>0</v>
      </c>
      <c r="GQ501" s="2"/>
      <c r="GR501" s="2">
        <v>0</v>
      </c>
      <c r="GS501" s="2">
        <v>3</v>
      </c>
      <c r="GT501" s="2">
        <v>0</v>
      </c>
      <c r="GU501" s="2" t="s">
        <v>3</v>
      </c>
      <c r="GV501" s="2">
        <f t="shared" si="492"/>
        <v>0</v>
      </c>
      <c r="GW501" s="2">
        <v>1</v>
      </c>
      <c r="GX501" s="2">
        <f t="shared" si="493"/>
        <v>0</v>
      </c>
      <c r="GY501" s="2"/>
      <c r="GZ501" s="2"/>
      <c r="HA501" s="2">
        <v>0</v>
      </c>
      <c r="HB501" s="2">
        <v>0</v>
      </c>
      <c r="HC501" s="2">
        <f t="shared" si="494"/>
        <v>0</v>
      </c>
      <c r="HD501" s="2"/>
      <c r="HE501" s="2" t="s">
        <v>3</v>
      </c>
      <c r="HF501" s="2" t="s">
        <v>3</v>
      </c>
      <c r="HG501" s="2"/>
      <c r="HH501" s="2"/>
      <c r="HI501" s="2"/>
      <c r="HJ501" s="2"/>
      <c r="HK501" s="2"/>
      <c r="HL501" s="2"/>
      <c r="HM501" s="2" t="s">
        <v>3</v>
      </c>
      <c r="HN501" s="2" t="s">
        <v>3</v>
      </c>
      <c r="HO501" s="2" t="s">
        <v>3</v>
      </c>
      <c r="HP501" s="2" t="s">
        <v>3</v>
      </c>
      <c r="HQ501" s="2" t="s">
        <v>3</v>
      </c>
      <c r="HR501" s="2"/>
      <c r="HS501" s="2">
        <v>0</v>
      </c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>
        <v>0</v>
      </c>
      <c r="IL501" s="2"/>
      <c r="IM501" s="2"/>
      <c r="IN501" s="2"/>
      <c r="IO501" s="2"/>
      <c r="IP501" s="2"/>
      <c r="IQ501" s="2"/>
      <c r="IR501" s="2"/>
      <c r="IS501" s="2"/>
      <c r="IT501" s="2"/>
      <c r="IU501" s="2"/>
    </row>
    <row r="502" spans="1:255" x14ac:dyDescent="0.25">
      <c r="A502" s="3">
        <v>17</v>
      </c>
      <c r="B502" s="3">
        <v>1</v>
      </c>
      <c r="C502" s="3">
        <f>ROW(SmtRes!A918)</f>
        <v>918</v>
      </c>
      <c r="D502" s="3">
        <f>ROW(EtalonRes!A762)</f>
        <v>762</v>
      </c>
      <c r="E502" s="3" t="s">
        <v>690</v>
      </c>
      <c r="F502" s="3" t="s">
        <v>457</v>
      </c>
      <c r="G502" s="3" t="s">
        <v>458</v>
      </c>
      <c r="H502" s="3" t="s">
        <v>435</v>
      </c>
      <c r="I502" s="3">
        <f>ROUND(4/100,9)</f>
        <v>0.04</v>
      </c>
      <c r="J502" s="3">
        <v>0</v>
      </c>
      <c r="K502" s="3">
        <f>ROUND(4/100,9)</f>
        <v>0.04</v>
      </c>
      <c r="O502" s="3">
        <f t="shared" si="468"/>
        <v>1284.08</v>
      </c>
      <c r="P502" s="3">
        <f t="shared" si="469"/>
        <v>9.1999999999999993</v>
      </c>
      <c r="Q502" s="3">
        <f>(ROUND((ROUND(((((ET502*1.25)*1.2))*AV502*I502),2)*BB502),2)+ROUND((ROUND(((AE502-(((EU502*1.25)*1.2)))*AV502*I502),2)*BS502),2))</f>
        <v>43.63</v>
      </c>
      <c r="R502" s="3">
        <f>(ROUND((ROUND(((((EU502*1.25)*1.2))*AV502*I502),2)*BS502),2)+ROUND((ROUND(((AE502-(((EU502*1.25)*1.2)))*AV502*I502),2)*BS502),2))</f>
        <v>20.29</v>
      </c>
      <c r="S502" s="3">
        <f t="shared" si="470"/>
        <v>1231.25</v>
      </c>
      <c r="T502" s="3">
        <f t="shared" si="471"/>
        <v>0</v>
      </c>
      <c r="U502" s="3">
        <f t="shared" si="472"/>
        <v>1.7492824799999995</v>
      </c>
      <c r="V502" s="3">
        <f t="shared" si="473"/>
        <v>0</v>
      </c>
      <c r="W502" s="3">
        <f t="shared" si="474"/>
        <v>0</v>
      </c>
      <c r="X502" s="3">
        <f>(ROUND((((S502+ROUND((ROUND(((((EU502*1.25)*1.2))*AV502*I502),2)*BS502),2))*AT502)/100),2)+ROUND(((ROUND((ROUND(((AE502-(((EU502*1.25)*1.2)))*AV502*I502),2)*BS502),2)*AT502)/100),2))</f>
        <v>1364.18</v>
      </c>
      <c r="Y502" s="3">
        <f>(ROUND((((S502+ROUND((ROUND(((((EU502*1.25)*1.2))*AV502*I502),2)*BS502),2))*AU502)/100),2)+ROUND(((ROUND((ROUND(((AE502-(((EU502*1.25)*1.2)))*AV502*I502),2)*BS502),2)*AU502)/100),2))</f>
        <v>763.44</v>
      </c>
      <c r="AA502" s="3">
        <v>86551703</v>
      </c>
      <c r="AB502" s="3">
        <f t="shared" si="475"/>
        <v>607.346</v>
      </c>
      <c r="AC502" s="3">
        <f>ROUND((((ES502*1)*1)),6)</f>
        <v>32.51</v>
      </c>
      <c r="AD502" s="3">
        <f>ROUND((((((ET502*1.25)*1.2))-(((EU502*1.25)*1.2)))+AE502),6)</f>
        <v>62.924999999999997</v>
      </c>
      <c r="AE502" s="3">
        <f>ROUND((((EU502*1.25)*1.2)),6)</f>
        <v>8.4</v>
      </c>
      <c r="AF502" s="3">
        <f>ROUND((((EV502*1.15)*1.2)),6)</f>
        <v>511.911</v>
      </c>
      <c r="AG502" s="3">
        <f t="shared" si="477"/>
        <v>0</v>
      </c>
      <c r="AH502" s="3">
        <f>(((EW502*1.15)*1.2))</f>
        <v>40.98599999999999</v>
      </c>
      <c r="AI502" s="3">
        <f>(((EX502*1.25)*1.2))</f>
        <v>0</v>
      </c>
      <c r="AJ502" s="3">
        <f t="shared" si="479"/>
        <v>0</v>
      </c>
      <c r="AK502" s="3">
        <v>445.41</v>
      </c>
      <c r="AL502" s="3">
        <v>32.51</v>
      </c>
      <c r="AM502" s="3">
        <v>41.95</v>
      </c>
      <c r="AN502" s="3">
        <v>5.6</v>
      </c>
      <c r="AO502" s="3">
        <v>370.95</v>
      </c>
      <c r="AP502" s="3">
        <v>0</v>
      </c>
      <c r="AQ502" s="3">
        <v>29.7</v>
      </c>
      <c r="AR502" s="3">
        <v>0</v>
      </c>
      <c r="AS502" s="3">
        <v>0</v>
      </c>
      <c r="AT502" s="3">
        <v>109</v>
      </c>
      <c r="AU502" s="3">
        <v>61</v>
      </c>
      <c r="AV502" s="3">
        <v>1.0669999999999999</v>
      </c>
      <c r="AW502" s="3">
        <v>1</v>
      </c>
      <c r="AZ502" s="3">
        <v>1</v>
      </c>
      <c r="BA502" s="3">
        <v>56.35</v>
      </c>
      <c r="BB502" s="3">
        <v>16.22</v>
      </c>
      <c r="BC502" s="3">
        <v>7.08</v>
      </c>
      <c r="BD502" s="3" t="s">
        <v>3</v>
      </c>
      <c r="BE502" s="3" t="s">
        <v>3</v>
      </c>
      <c r="BF502" s="3" t="s">
        <v>3</v>
      </c>
      <c r="BG502" s="3" t="s">
        <v>3</v>
      </c>
      <c r="BH502" s="3">
        <v>0</v>
      </c>
      <c r="BI502" s="3">
        <v>1</v>
      </c>
      <c r="BJ502" s="3" t="s">
        <v>459</v>
      </c>
      <c r="BM502" s="3">
        <v>21</v>
      </c>
      <c r="BN502" s="3">
        <v>0</v>
      </c>
      <c r="BO502" s="3" t="s">
        <v>457</v>
      </c>
      <c r="BP502" s="3">
        <v>1</v>
      </c>
      <c r="BQ502" s="3">
        <v>30</v>
      </c>
      <c r="BR502" s="3">
        <v>0</v>
      </c>
      <c r="BS502" s="3">
        <v>56.35</v>
      </c>
      <c r="BT502" s="3">
        <v>1</v>
      </c>
      <c r="BU502" s="3">
        <v>1</v>
      </c>
      <c r="BV502" s="3">
        <v>1</v>
      </c>
      <c r="BW502" s="3">
        <v>1</v>
      </c>
      <c r="BX502" s="3">
        <v>1</v>
      </c>
      <c r="BY502" s="3" t="s">
        <v>3</v>
      </c>
      <c r="BZ502" s="3">
        <v>109</v>
      </c>
      <c r="CA502" s="3">
        <v>61</v>
      </c>
      <c r="CB502" s="3" t="s">
        <v>3</v>
      </c>
      <c r="CE502" s="3">
        <v>1566</v>
      </c>
      <c r="CF502" s="3">
        <v>0</v>
      </c>
      <c r="CG502" s="3">
        <v>0</v>
      </c>
      <c r="CM502" s="3">
        <v>0</v>
      </c>
      <c r="CN502" s="3" t="s">
        <v>965</v>
      </c>
      <c r="CO502" s="3">
        <v>0</v>
      </c>
      <c r="CP502" s="3">
        <f t="shared" si="480"/>
        <v>1284.08</v>
      </c>
      <c r="CQ502" s="3">
        <f t="shared" si="481"/>
        <v>230.17</v>
      </c>
      <c r="CR502" s="3">
        <f>(ROUND((ROUND(((((ET502*1.25)*1.2))*AV502*1),2)*BB502),2)+ROUND((ROUND(((AE502-(((EU502*1.25)*1.2)))*AV502*1),2)*BS502),2))</f>
        <v>1089.01</v>
      </c>
      <c r="CS502" s="3">
        <f>(ROUND((ROUND(((((EU502*1.25)*1.2))*AV502*1),2)*BS502),2)+ROUND((ROUND(((AE502-(((EU502*1.25)*1.2)))*AV502*1),2)*BS502),2))</f>
        <v>504.9</v>
      </c>
      <c r="CT502" s="3">
        <f t="shared" si="482"/>
        <v>30778.93</v>
      </c>
      <c r="CU502" s="3">
        <f t="shared" si="483"/>
        <v>0</v>
      </c>
      <c r="CV502" s="3">
        <f t="shared" si="484"/>
        <v>43.732061999999985</v>
      </c>
      <c r="CW502" s="3">
        <f t="shared" si="485"/>
        <v>0</v>
      </c>
      <c r="CX502" s="3">
        <f t="shared" si="486"/>
        <v>0</v>
      </c>
      <c r="CY502" s="3">
        <f>(ROUND((((S502+ROUND((ROUND(((((EU502*1.25)*1.2))*AV502*1),2)*BS502),2))*AT502)/100),2)+ROUND(((ROUND((ROUND(((AE502-(((EU502*1.25)*1.2)))*AV502*1),2)*BS502),2)*AT502)/100),2))</f>
        <v>1892.4</v>
      </c>
      <c r="CZ502" s="3">
        <f>(ROUND((((S502+ROUND((ROUND(((((EU502*1.25)*1.2))*AV502*1),2)*BS502),2))*AU502)/100),2)+ROUND(((ROUND((ROUND(((AE502-(((EU502*1.25)*1.2)))*AV502*1),2)*BS502),2)*AU502)/100),2))</f>
        <v>1059.05</v>
      </c>
      <c r="DB502" s="3">
        <v>177</v>
      </c>
      <c r="DC502" s="3" t="s">
        <v>3</v>
      </c>
      <c r="DD502" s="3" t="s">
        <v>360</v>
      </c>
      <c r="DE502" s="3" t="s">
        <v>361</v>
      </c>
      <c r="DF502" s="3" t="s">
        <v>361</v>
      </c>
      <c r="DG502" s="3" t="s">
        <v>362</v>
      </c>
      <c r="DH502" s="3" t="s">
        <v>3</v>
      </c>
      <c r="DI502" s="3" t="s">
        <v>362</v>
      </c>
      <c r="DJ502" s="3" t="s">
        <v>361</v>
      </c>
      <c r="DK502" s="3" t="s">
        <v>3</v>
      </c>
      <c r="DL502" s="3" t="s">
        <v>3</v>
      </c>
      <c r="DM502" s="3" t="s">
        <v>3</v>
      </c>
      <c r="DN502" s="3">
        <v>0</v>
      </c>
      <c r="DO502" s="3">
        <v>0</v>
      </c>
      <c r="DP502" s="3">
        <v>1</v>
      </c>
      <c r="DQ502" s="3">
        <v>1</v>
      </c>
      <c r="DU502" s="3">
        <v>1013</v>
      </c>
      <c r="DV502" s="3" t="s">
        <v>435</v>
      </c>
      <c r="DW502" s="3" t="s">
        <v>435</v>
      </c>
      <c r="DX502" s="3">
        <v>1</v>
      </c>
      <c r="DZ502" s="3" t="s">
        <v>3</v>
      </c>
      <c r="EA502" s="3" t="s">
        <v>3</v>
      </c>
      <c r="EB502" s="3" t="s">
        <v>3</v>
      </c>
      <c r="EC502" s="3" t="s">
        <v>3</v>
      </c>
      <c r="EE502" s="3">
        <v>85635393</v>
      </c>
      <c r="EF502" s="3">
        <v>30</v>
      </c>
      <c r="EG502" s="3" t="s">
        <v>28</v>
      </c>
      <c r="EH502" s="3">
        <v>0</v>
      </c>
      <c r="EI502" s="3" t="s">
        <v>3</v>
      </c>
      <c r="EJ502" s="3">
        <v>1</v>
      </c>
      <c r="EK502" s="3">
        <v>21</v>
      </c>
      <c r="EL502" s="3" t="s">
        <v>437</v>
      </c>
      <c r="EM502" s="3" t="s">
        <v>438</v>
      </c>
      <c r="EO502" s="3" t="s">
        <v>363</v>
      </c>
      <c r="EQ502" s="3">
        <v>131072</v>
      </c>
      <c r="ER502" s="3">
        <v>445.41</v>
      </c>
      <c r="ES502" s="3">
        <v>32.51</v>
      </c>
      <c r="ET502" s="3">
        <v>41.95</v>
      </c>
      <c r="EU502" s="3">
        <v>5.6</v>
      </c>
      <c r="EV502" s="3">
        <v>370.95</v>
      </c>
      <c r="EW502" s="3">
        <v>29.7</v>
      </c>
      <c r="EX502" s="3">
        <v>0</v>
      </c>
      <c r="EY502" s="3">
        <v>0</v>
      </c>
      <c r="FQ502" s="3">
        <v>0</v>
      </c>
      <c r="FR502" s="3">
        <v>0</v>
      </c>
      <c r="FS502" s="3">
        <v>0</v>
      </c>
      <c r="FX502" s="3">
        <v>109</v>
      </c>
      <c r="FY502" s="3">
        <v>61</v>
      </c>
      <c r="GA502" s="3" t="s">
        <v>3</v>
      </c>
      <c r="GD502" s="3">
        <v>1</v>
      </c>
      <c r="GF502" s="3">
        <v>-436444023</v>
      </c>
      <c r="GG502" s="3">
        <v>2</v>
      </c>
      <c r="GH502" s="3">
        <v>1</v>
      </c>
      <c r="GI502" s="3">
        <v>2</v>
      </c>
      <c r="GJ502" s="3">
        <v>0</v>
      </c>
      <c r="GK502" s="3">
        <v>0</v>
      </c>
      <c r="GL502" s="3">
        <f t="shared" si="487"/>
        <v>0</v>
      </c>
      <c r="GM502" s="3">
        <f t="shared" si="488"/>
        <v>3411.7</v>
      </c>
      <c r="GN502" s="3">
        <f t="shared" si="489"/>
        <v>3411.7</v>
      </c>
      <c r="GO502" s="3">
        <f t="shared" si="490"/>
        <v>0</v>
      </c>
      <c r="GP502" s="3">
        <f t="shared" si="491"/>
        <v>0</v>
      </c>
      <c r="GR502" s="3">
        <v>0</v>
      </c>
      <c r="GS502" s="3">
        <v>3</v>
      </c>
      <c r="GT502" s="3">
        <v>0</v>
      </c>
      <c r="GU502" s="3" t="s">
        <v>3</v>
      </c>
      <c r="GV502" s="3">
        <f t="shared" si="492"/>
        <v>0</v>
      </c>
      <c r="GW502" s="3">
        <v>1</v>
      </c>
      <c r="GX502" s="3">
        <f t="shared" si="493"/>
        <v>0</v>
      </c>
      <c r="HA502" s="3">
        <v>0</v>
      </c>
      <c r="HB502" s="3">
        <v>0</v>
      </c>
      <c r="HC502" s="3">
        <f t="shared" si="494"/>
        <v>0</v>
      </c>
      <c r="HE502" s="3" t="s">
        <v>3</v>
      </c>
      <c r="HF502" s="3" t="s">
        <v>3</v>
      </c>
      <c r="HM502" s="3" t="s">
        <v>3</v>
      </c>
      <c r="HN502" s="3" t="s">
        <v>3</v>
      </c>
      <c r="HO502" s="3" t="s">
        <v>3</v>
      </c>
      <c r="HP502" s="3" t="s">
        <v>3</v>
      </c>
      <c r="HQ502" s="3" t="s">
        <v>3</v>
      </c>
      <c r="HS502" s="3">
        <v>0</v>
      </c>
      <c r="IK502" s="3">
        <v>0</v>
      </c>
    </row>
    <row r="503" spans="1:255" x14ac:dyDescent="0.25">
      <c r="A503" s="2">
        <v>18</v>
      </c>
      <c r="B503" s="2">
        <v>1</v>
      </c>
      <c r="C503" s="2">
        <v>904</v>
      </c>
      <c r="D503" s="2"/>
      <c r="E503" s="2" t="s">
        <v>691</v>
      </c>
      <c r="F503" s="2" t="s">
        <v>448</v>
      </c>
      <c r="G503" s="2" t="s">
        <v>449</v>
      </c>
      <c r="H503" s="2" t="s">
        <v>35</v>
      </c>
      <c r="I503" s="2">
        <f>I501*J503</f>
        <v>10</v>
      </c>
      <c r="J503" s="2">
        <v>250</v>
      </c>
      <c r="K503" s="2">
        <v>250</v>
      </c>
      <c r="L503" s="2"/>
      <c r="M503" s="2"/>
      <c r="N503" s="2"/>
      <c r="O503" s="2">
        <f t="shared" si="468"/>
        <v>444.5</v>
      </c>
      <c r="P503" s="2">
        <f t="shared" si="469"/>
        <v>444.5</v>
      </c>
      <c r="Q503" s="2">
        <f>(ROUND((ROUND(((ET503)*AV503*I503),2)*BB503),2)+ROUND((ROUND(((AE503-(EU503))*AV503*I503),2)*BS503),2))</f>
        <v>0</v>
      </c>
      <c r="R503" s="2">
        <f>(ROUND((ROUND(((EU503)*AV503*I503),2)*BS503),2)+ROUND((ROUND(((AE503-(EU503))*AV503*I503),2)*BS503),2))</f>
        <v>0</v>
      </c>
      <c r="S503" s="2">
        <f t="shared" si="470"/>
        <v>0</v>
      </c>
      <c r="T503" s="2">
        <f t="shared" si="471"/>
        <v>0</v>
      </c>
      <c r="U503" s="2">
        <f t="shared" si="472"/>
        <v>0</v>
      </c>
      <c r="V503" s="2">
        <f t="shared" si="473"/>
        <v>0</v>
      </c>
      <c r="W503" s="2">
        <f t="shared" si="474"/>
        <v>0</v>
      </c>
      <c r="X503" s="2">
        <f>(ROUND((((S503+ROUND((ROUND(((EU503)*AV503*I503),2)*BS503),2))*AT503)/100),2)+ROUND(((ROUND((ROUND(((AE503-(EU503))*AV503*I503),2)*BS503),2)*AT503)/100),2))</f>
        <v>0</v>
      </c>
      <c r="Y503" s="2">
        <f>(ROUND((((S503+ROUND((ROUND(((EU503)*AV503*I503),2)*BS503),2))*AU503)/100),2)+ROUND(((ROUND((ROUND(((AE503-(EU503))*AV503*I503),2)*BS503),2)*AU503)/100),2))</f>
        <v>0</v>
      </c>
      <c r="Z503" s="2"/>
      <c r="AA503" s="2">
        <v>86551701</v>
      </c>
      <c r="AB503" s="2">
        <f t="shared" si="475"/>
        <v>44.45</v>
      </c>
      <c r="AC503" s="2">
        <f>ROUND((ES503),6)</f>
        <v>44.45</v>
      </c>
      <c r="AD503" s="2">
        <f>ROUND((((ET503)-(EU503))+AE503),6)</f>
        <v>0</v>
      </c>
      <c r="AE503" s="2">
        <f t="shared" ref="AE503:AF506" si="495">ROUND((EU503),6)</f>
        <v>0</v>
      </c>
      <c r="AF503" s="2">
        <f t="shared" si="495"/>
        <v>0</v>
      </c>
      <c r="AG503" s="2">
        <f t="shared" si="477"/>
        <v>0</v>
      </c>
      <c r="AH503" s="2">
        <f t="shared" ref="AH503:AI506" si="496">(EW503)</f>
        <v>0</v>
      </c>
      <c r="AI503" s="2">
        <f t="shared" si="496"/>
        <v>0</v>
      </c>
      <c r="AJ503" s="2">
        <f t="shared" si="479"/>
        <v>0</v>
      </c>
      <c r="AK503" s="2">
        <v>44.45</v>
      </c>
      <c r="AL503" s="2">
        <v>44.45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109</v>
      </c>
      <c r="AU503" s="2">
        <v>61</v>
      </c>
      <c r="AV503" s="2">
        <v>1</v>
      </c>
      <c r="AW503" s="2">
        <v>1</v>
      </c>
      <c r="AX503" s="2"/>
      <c r="AY503" s="2"/>
      <c r="AZ503" s="2">
        <v>1</v>
      </c>
      <c r="BA503" s="2">
        <v>1</v>
      </c>
      <c r="BB503" s="2">
        <v>1</v>
      </c>
      <c r="BC503" s="2">
        <v>1</v>
      </c>
      <c r="BD503" s="2" t="s">
        <v>3</v>
      </c>
      <c r="BE503" s="2" t="s">
        <v>3</v>
      </c>
      <c r="BF503" s="2" t="s">
        <v>3</v>
      </c>
      <c r="BG503" s="2" t="s">
        <v>3</v>
      </c>
      <c r="BH503" s="2">
        <v>3</v>
      </c>
      <c r="BI503" s="2">
        <v>1</v>
      </c>
      <c r="BJ503" s="2" t="s">
        <v>450</v>
      </c>
      <c r="BK503" s="2"/>
      <c r="BL503" s="2"/>
      <c r="BM503" s="2">
        <v>21</v>
      </c>
      <c r="BN503" s="2">
        <v>0</v>
      </c>
      <c r="BO503" s="2" t="s">
        <v>3</v>
      </c>
      <c r="BP503" s="2">
        <v>0</v>
      </c>
      <c r="BQ503" s="2">
        <v>30</v>
      </c>
      <c r="BR503" s="2">
        <v>0</v>
      </c>
      <c r="BS503" s="2">
        <v>1</v>
      </c>
      <c r="BT503" s="2">
        <v>1</v>
      </c>
      <c r="BU503" s="2">
        <v>1</v>
      </c>
      <c r="BV503" s="2">
        <v>1</v>
      </c>
      <c r="BW503" s="2">
        <v>1</v>
      </c>
      <c r="BX503" s="2">
        <v>1</v>
      </c>
      <c r="BY503" s="2" t="s">
        <v>3</v>
      </c>
      <c r="BZ503" s="2">
        <v>109</v>
      </c>
      <c r="CA503" s="2">
        <v>61</v>
      </c>
      <c r="CB503" s="2" t="s">
        <v>3</v>
      </c>
      <c r="CC503" s="2"/>
      <c r="CD503" s="2"/>
      <c r="CE503" s="2">
        <v>1566</v>
      </c>
      <c r="CF503" s="2">
        <v>0</v>
      </c>
      <c r="CG503" s="2">
        <v>0</v>
      </c>
      <c r="CH503" s="2"/>
      <c r="CI503" s="2"/>
      <c r="CJ503" s="2"/>
      <c r="CK503" s="2"/>
      <c r="CL503" s="2"/>
      <c r="CM503" s="2">
        <v>0</v>
      </c>
      <c r="CN503" s="2" t="s">
        <v>966</v>
      </c>
      <c r="CO503" s="2">
        <v>0</v>
      </c>
      <c r="CP503" s="2">
        <f t="shared" si="480"/>
        <v>444.5</v>
      </c>
      <c r="CQ503" s="2">
        <f t="shared" si="481"/>
        <v>44.45</v>
      </c>
      <c r="CR503" s="2">
        <f>(ROUND((ROUND(((ET503)*AV503*1),2)*BB503),2)+ROUND((ROUND(((AE503-(EU503))*AV503*1),2)*BS503),2))</f>
        <v>0</v>
      </c>
      <c r="CS503" s="2">
        <f>(ROUND((ROUND(((EU503)*AV503*1),2)*BS503),2)+ROUND((ROUND(((AE503-(EU503))*AV503*1),2)*BS503),2))</f>
        <v>0</v>
      </c>
      <c r="CT503" s="2">
        <f t="shared" si="482"/>
        <v>0</v>
      </c>
      <c r="CU503" s="2">
        <f t="shared" si="483"/>
        <v>0</v>
      </c>
      <c r="CV503" s="2">
        <f t="shared" si="484"/>
        <v>0</v>
      </c>
      <c r="CW503" s="2">
        <f t="shared" si="485"/>
        <v>0</v>
      </c>
      <c r="CX503" s="2">
        <f t="shared" si="486"/>
        <v>0</v>
      </c>
      <c r="CY503" s="2">
        <f>(ROUND((((S503+ROUND((ROUND(((EU503)*AV503*1),2)*BS503),2))*AT503)/100),2)+ROUND(((ROUND((ROUND(((AE503-(EU503))*AV503*1),2)*BS503),2)*AT503)/100),2))</f>
        <v>0</v>
      </c>
      <c r="CZ503" s="2">
        <f>(ROUND((((S503+ROUND((ROUND(((EU503)*AV503*1),2)*BS503),2))*AU503)/100),2)+ROUND(((ROUND((ROUND(((AE503-(EU503))*AV503*1),2)*BS503),2)*AU503)/100),2))</f>
        <v>0</v>
      </c>
      <c r="DA503" s="2"/>
      <c r="DB503" s="2"/>
      <c r="DC503" s="2" t="s">
        <v>3</v>
      </c>
      <c r="DD503" s="2" t="s">
        <v>3</v>
      </c>
      <c r="DE503" s="2" t="s">
        <v>3</v>
      </c>
      <c r="DF503" s="2" t="s">
        <v>3</v>
      </c>
      <c r="DG503" s="2" t="s">
        <v>3</v>
      </c>
      <c r="DH503" s="2" t="s">
        <v>3</v>
      </c>
      <c r="DI503" s="2" t="s">
        <v>3</v>
      </c>
      <c r="DJ503" s="2" t="s">
        <v>3</v>
      </c>
      <c r="DK503" s="2" t="s">
        <v>3</v>
      </c>
      <c r="DL503" s="2" t="s">
        <v>3</v>
      </c>
      <c r="DM503" s="2" t="s">
        <v>3</v>
      </c>
      <c r="DN503" s="2">
        <v>0</v>
      </c>
      <c r="DO503" s="2">
        <v>0</v>
      </c>
      <c r="DP503" s="2">
        <v>1</v>
      </c>
      <c r="DQ503" s="2">
        <v>1</v>
      </c>
      <c r="DR503" s="2"/>
      <c r="DS503" s="2"/>
      <c r="DT503" s="2"/>
      <c r="DU503" s="2">
        <v>1010</v>
      </c>
      <c r="DV503" s="2" t="s">
        <v>35</v>
      </c>
      <c r="DW503" s="2" t="s">
        <v>35</v>
      </c>
      <c r="DX503" s="2">
        <v>1</v>
      </c>
      <c r="DY503" s="2"/>
      <c r="DZ503" s="2" t="s">
        <v>3</v>
      </c>
      <c r="EA503" s="2" t="s">
        <v>3</v>
      </c>
      <c r="EB503" s="2" t="s">
        <v>3</v>
      </c>
      <c r="EC503" s="2" t="s">
        <v>3</v>
      </c>
      <c r="ED503" s="2"/>
      <c r="EE503" s="2">
        <v>85635393</v>
      </c>
      <c r="EF503" s="2">
        <v>30</v>
      </c>
      <c r="EG503" s="2" t="s">
        <v>28</v>
      </c>
      <c r="EH503" s="2">
        <v>0</v>
      </c>
      <c r="EI503" s="2" t="s">
        <v>3</v>
      </c>
      <c r="EJ503" s="2">
        <v>1</v>
      </c>
      <c r="EK503" s="2">
        <v>21</v>
      </c>
      <c r="EL503" s="2" t="s">
        <v>437</v>
      </c>
      <c r="EM503" s="2" t="s">
        <v>438</v>
      </c>
      <c r="EN503" s="2"/>
      <c r="EO503" s="2" t="s">
        <v>368</v>
      </c>
      <c r="EP503" s="2"/>
      <c r="EQ503" s="2">
        <v>0</v>
      </c>
      <c r="ER503" s="2">
        <v>44.45</v>
      </c>
      <c r="ES503" s="2">
        <v>44.45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>
        <v>0</v>
      </c>
      <c r="FR503" s="2">
        <v>0</v>
      </c>
      <c r="FS503" s="2">
        <v>0</v>
      </c>
      <c r="FT503" s="2"/>
      <c r="FU503" s="2"/>
      <c r="FV503" s="2"/>
      <c r="FW503" s="2"/>
      <c r="FX503" s="2">
        <v>109</v>
      </c>
      <c r="FY503" s="2">
        <v>61</v>
      </c>
      <c r="FZ503" s="2"/>
      <c r="GA503" s="2" t="s">
        <v>3</v>
      </c>
      <c r="GB503" s="2"/>
      <c r="GC503" s="2"/>
      <c r="GD503" s="2">
        <v>1</v>
      </c>
      <c r="GE503" s="2"/>
      <c r="GF503" s="2">
        <v>-1405244845</v>
      </c>
      <c r="GG503" s="2">
        <v>2</v>
      </c>
      <c r="GH503" s="2">
        <v>1</v>
      </c>
      <c r="GI503" s="2">
        <v>-2</v>
      </c>
      <c r="GJ503" s="2">
        <v>0</v>
      </c>
      <c r="GK503" s="2">
        <v>0</v>
      </c>
      <c r="GL503" s="2">
        <f t="shared" si="487"/>
        <v>0</v>
      </c>
      <c r="GM503" s="2">
        <f t="shared" si="488"/>
        <v>444.5</v>
      </c>
      <c r="GN503" s="2">
        <f t="shared" si="489"/>
        <v>444.5</v>
      </c>
      <c r="GO503" s="2">
        <f t="shared" si="490"/>
        <v>0</v>
      </c>
      <c r="GP503" s="2">
        <f t="shared" si="491"/>
        <v>0</v>
      </c>
      <c r="GQ503" s="2"/>
      <c r="GR503" s="2">
        <v>0</v>
      </c>
      <c r="GS503" s="2">
        <v>3</v>
      </c>
      <c r="GT503" s="2">
        <v>0</v>
      </c>
      <c r="GU503" s="2" t="s">
        <v>3</v>
      </c>
      <c r="GV503" s="2">
        <f t="shared" si="492"/>
        <v>0</v>
      </c>
      <c r="GW503" s="2">
        <v>1</v>
      </c>
      <c r="GX503" s="2">
        <f t="shared" si="493"/>
        <v>0</v>
      </c>
      <c r="GY503" s="2"/>
      <c r="GZ503" s="2"/>
      <c r="HA503" s="2">
        <v>0</v>
      </c>
      <c r="HB503" s="2">
        <v>0</v>
      </c>
      <c r="HC503" s="2">
        <f t="shared" si="494"/>
        <v>0</v>
      </c>
      <c r="HD503" s="2"/>
      <c r="HE503" s="2" t="s">
        <v>3</v>
      </c>
      <c r="HF503" s="2" t="s">
        <v>3</v>
      </c>
      <c r="HG503" s="2"/>
      <c r="HH503" s="2"/>
      <c r="HI503" s="2"/>
      <c r="HJ503" s="2"/>
      <c r="HK503" s="2"/>
      <c r="HL503" s="2"/>
      <c r="HM503" s="2" t="s">
        <v>360</v>
      </c>
      <c r="HN503" s="2" t="s">
        <v>3</v>
      </c>
      <c r="HO503" s="2" t="s">
        <v>3</v>
      </c>
      <c r="HP503" s="2" t="s">
        <v>3</v>
      </c>
      <c r="HQ503" s="2" t="s">
        <v>3</v>
      </c>
      <c r="HR503" s="2"/>
      <c r="HS503" s="2">
        <v>0</v>
      </c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>
        <v>0</v>
      </c>
      <c r="IL503" s="2"/>
      <c r="IM503" s="2"/>
      <c r="IN503" s="2"/>
      <c r="IO503" s="2"/>
      <c r="IP503" s="2"/>
      <c r="IQ503" s="2"/>
      <c r="IR503" s="2"/>
      <c r="IS503" s="2"/>
      <c r="IT503" s="2"/>
      <c r="IU503" s="2"/>
    </row>
    <row r="504" spans="1:255" x14ac:dyDescent="0.25">
      <c r="A504" s="3">
        <v>18</v>
      </c>
      <c r="B504" s="3">
        <v>1</v>
      </c>
      <c r="C504" s="3">
        <v>918</v>
      </c>
      <c r="E504" s="3" t="s">
        <v>691</v>
      </c>
      <c r="F504" s="3" t="s">
        <v>448</v>
      </c>
      <c r="G504" s="3" t="s">
        <v>449</v>
      </c>
      <c r="H504" s="3" t="s">
        <v>35</v>
      </c>
      <c r="I504" s="3">
        <f>I502*J504</f>
        <v>10</v>
      </c>
      <c r="J504" s="3">
        <v>250</v>
      </c>
      <c r="K504" s="3">
        <v>250</v>
      </c>
      <c r="O504" s="3">
        <f t="shared" si="468"/>
        <v>1782.45</v>
      </c>
      <c r="P504" s="3">
        <f t="shared" si="469"/>
        <v>1782.45</v>
      </c>
      <c r="Q504" s="3">
        <f>(ROUND((ROUND(((ET504)*AV504*I504),2)*BB504),2)+ROUND((ROUND(((AE504-(EU504))*AV504*I504),2)*BS504),2))</f>
        <v>0</v>
      </c>
      <c r="R504" s="3">
        <f>(ROUND((ROUND(((EU504)*AV504*I504),2)*BS504),2)+ROUND((ROUND(((AE504-(EU504))*AV504*I504),2)*BS504),2))</f>
        <v>0</v>
      </c>
      <c r="S504" s="3">
        <f t="shared" si="470"/>
        <v>0</v>
      </c>
      <c r="T504" s="3">
        <f t="shared" si="471"/>
        <v>0</v>
      </c>
      <c r="U504" s="3">
        <f t="shared" si="472"/>
        <v>0</v>
      </c>
      <c r="V504" s="3">
        <f t="shared" si="473"/>
        <v>0</v>
      </c>
      <c r="W504" s="3">
        <f t="shared" si="474"/>
        <v>0</v>
      </c>
      <c r="X504" s="3">
        <f>(ROUND((((S504+ROUND((ROUND(((EU504)*AV504*I504),2)*BS504),2))*AT504)/100),2)+ROUND(((ROUND((ROUND(((AE504-(EU504))*AV504*I504),2)*BS504),2)*AT504)/100),2))</f>
        <v>0</v>
      </c>
      <c r="Y504" s="3">
        <f>(ROUND((((S504+ROUND((ROUND(((EU504)*AV504*I504),2)*BS504),2))*AU504)/100),2)+ROUND(((ROUND((ROUND(((AE504-(EU504))*AV504*I504),2)*BS504),2)*AU504)/100),2))</f>
        <v>0</v>
      </c>
      <c r="AA504" s="3">
        <v>86551703</v>
      </c>
      <c r="AB504" s="3">
        <f t="shared" si="475"/>
        <v>44.45</v>
      </c>
      <c r="AC504" s="3">
        <f>ROUND((ES504),6)</f>
        <v>44.45</v>
      </c>
      <c r="AD504" s="3">
        <f>ROUND((((ET504)-(EU504))+AE504),6)</f>
        <v>0</v>
      </c>
      <c r="AE504" s="3">
        <f t="shared" si="495"/>
        <v>0</v>
      </c>
      <c r="AF504" s="3">
        <f t="shared" si="495"/>
        <v>0</v>
      </c>
      <c r="AG504" s="3">
        <f t="shared" si="477"/>
        <v>0</v>
      </c>
      <c r="AH504" s="3">
        <f t="shared" si="496"/>
        <v>0</v>
      </c>
      <c r="AI504" s="3">
        <f t="shared" si="496"/>
        <v>0</v>
      </c>
      <c r="AJ504" s="3">
        <f t="shared" si="479"/>
        <v>0</v>
      </c>
      <c r="AK504" s="3">
        <v>44.45</v>
      </c>
      <c r="AL504" s="3">
        <v>44.45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109</v>
      </c>
      <c r="AU504" s="3">
        <v>61</v>
      </c>
      <c r="AV504" s="3">
        <v>1</v>
      </c>
      <c r="AW504" s="3">
        <v>1</v>
      </c>
      <c r="AZ504" s="3">
        <v>1</v>
      </c>
      <c r="BA504" s="3">
        <v>1</v>
      </c>
      <c r="BB504" s="3">
        <v>1</v>
      </c>
      <c r="BC504" s="3">
        <v>4.01</v>
      </c>
      <c r="BD504" s="3" t="s">
        <v>3</v>
      </c>
      <c r="BE504" s="3" t="s">
        <v>3</v>
      </c>
      <c r="BF504" s="3" t="s">
        <v>3</v>
      </c>
      <c r="BG504" s="3" t="s">
        <v>3</v>
      </c>
      <c r="BH504" s="3">
        <v>3</v>
      </c>
      <c r="BI504" s="3">
        <v>1</v>
      </c>
      <c r="BJ504" s="3" t="s">
        <v>450</v>
      </c>
      <c r="BM504" s="3">
        <v>21</v>
      </c>
      <c r="BN504" s="3">
        <v>0</v>
      </c>
      <c r="BO504" s="3" t="s">
        <v>448</v>
      </c>
      <c r="BP504" s="3">
        <v>1</v>
      </c>
      <c r="BQ504" s="3">
        <v>30</v>
      </c>
      <c r="BR504" s="3">
        <v>0</v>
      </c>
      <c r="BS504" s="3">
        <v>1</v>
      </c>
      <c r="BT504" s="3">
        <v>1</v>
      </c>
      <c r="BU504" s="3">
        <v>1</v>
      </c>
      <c r="BV504" s="3">
        <v>1</v>
      </c>
      <c r="BW504" s="3">
        <v>1</v>
      </c>
      <c r="BX504" s="3">
        <v>1</v>
      </c>
      <c r="BY504" s="3" t="s">
        <v>3</v>
      </c>
      <c r="BZ504" s="3">
        <v>109</v>
      </c>
      <c r="CA504" s="3">
        <v>61</v>
      </c>
      <c r="CB504" s="3" t="s">
        <v>3</v>
      </c>
      <c r="CE504" s="3">
        <v>1566</v>
      </c>
      <c r="CF504" s="3">
        <v>0</v>
      </c>
      <c r="CG504" s="3">
        <v>0</v>
      </c>
      <c r="CM504" s="3">
        <v>0</v>
      </c>
      <c r="CN504" s="3" t="s">
        <v>966</v>
      </c>
      <c r="CO504" s="3">
        <v>0</v>
      </c>
      <c r="CP504" s="3">
        <f t="shared" si="480"/>
        <v>1782.45</v>
      </c>
      <c r="CQ504" s="3">
        <f t="shared" si="481"/>
        <v>178.24</v>
      </c>
      <c r="CR504" s="3">
        <f>(ROUND((ROUND(((ET504)*AV504*1),2)*BB504),2)+ROUND((ROUND(((AE504-(EU504))*AV504*1),2)*BS504),2))</f>
        <v>0</v>
      </c>
      <c r="CS504" s="3">
        <f>(ROUND((ROUND(((EU504)*AV504*1),2)*BS504),2)+ROUND((ROUND(((AE504-(EU504))*AV504*1),2)*BS504),2))</f>
        <v>0</v>
      </c>
      <c r="CT504" s="3">
        <f t="shared" si="482"/>
        <v>0</v>
      </c>
      <c r="CU504" s="3">
        <f t="shared" si="483"/>
        <v>0</v>
      </c>
      <c r="CV504" s="3">
        <f t="shared" si="484"/>
        <v>0</v>
      </c>
      <c r="CW504" s="3">
        <f t="shared" si="485"/>
        <v>0</v>
      </c>
      <c r="CX504" s="3">
        <f t="shared" si="486"/>
        <v>0</v>
      </c>
      <c r="CY504" s="3">
        <f>(ROUND((((S504+ROUND((ROUND(((EU504)*AV504*1),2)*BS504),2))*AT504)/100),2)+ROUND(((ROUND((ROUND(((AE504-(EU504))*AV504*1),2)*BS504),2)*AT504)/100),2))</f>
        <v>0</v>
      </c>
      <c r="CZ504" s="3">
        <f>(ROUND((((S504+ROUND((ROUND(((EU504)*AV504*1),2)*BS504),2))*AU504)/100),2)+ROUND(((ROUND((ROUND(((AE504-(EU504))*AV504*1),2)*BS504),2)*AU504)/100),2))</f>
        <v>0</v>
      </c>
      <c r="DC504" s="3" t="s">
        <v>3</v>
      </c>
      <c r="DD504" s="3" t="s">
        <v>3</v>
      </c>
      <c r="DE504" s="3" t="s">
        <v>3</v>
      </c>
      <c r="DF504" s="3" t="s">
        <v>3</v>
      </c>
      <c r="DG504" s="3" t="s">
        <v>3</v>
      </c>
      <c r="DH504" s="3" t="s">
        <v>3</v>
      </c>
      <c r="DI504" s="3" t="s">
        <v>3</v>
      </c>
      <c r="DJ504" s="3" t="s">
        <v>3</v>
      </c>
      <c r="DK504" s="3" t="s">
        <v>3</v>
      </c>
      <c r="DL504" s="3" t="s">
        <v>3</v>
      </c>
      <c r="DM504" s="3" t="s">
        <v>3</v>
      </c>
      <c r="DN504" s="3">
        <v>0</v>
      </c>
      <c r="DO504" s="3">
        <v>0</v>
      </c>
      <c r="DP504" s="3">
        <v>1</v>
      </c>
      <c r="DQ504" s="3">
        <v>1</v>
      </c>
      <c r="DU504" s="3">
        <v>1010</v>
      </c>
      <c r="DV504" s="3" t="s">
        <v>35</v>
      </c>
      <c r="DW504" s="3" t="s">
        <v>35</v>
      </c>
      <c r="DX504" s="3">
        <v>1</v>
      </c>
      <c r="DZ504" s="3" t="s">
        <v>3</v>
      </c>
      <c r="EA504" s="3" t="s">
        <v>3</v>
      </c>
      <c r="EB504" s="3" t="s">
        <v>3</v>
      </c>
      <c r="EC504" s="3" t="s">
        <v>3</v>
      </c>
      <c r="EE504" s="3">
        <v>85635393</v>
      </c>
      <c r="EF504" s="3">
        <v>30</v>
      </c>
      <c r="EG504" s="3" t="s">
        <v>28</v>
      </c>
      <c r="EH504" s="3">
        <v>0</v>
      </c>
      <c r="EI504" s="3" t="s">
        <v>3</v>
      </c>
      <c r="EJ504" s="3">
        <v>1</v>
      </c>
      <c r="EK504" s="3">
        <v>21</v>
      </c>
      <c r="EL504" s="3" t="s">
        <v>437</v>
      </c>
      <c r="EM504" s="3" t="s">
        <v>438</v>
      </c>
      <c r="EO504" s="3" t="s">
        <v>368</v>
      </c>
      <c r="EQ504" s="3">
        <v>0</v>
      </c>
      <c r="ER504" s="3">
        <v>44.45</v>
      </c>
      <c r="ES504" s="3">
        <v>44.45</v>
      </c>
      <c r="ET504" s="3">
        <v>0</v>
      </c>
      <c r="EU504" s="3">
        <v>0</v>
      </c>
      <c r="EV504" s="3">
        <v>0</v>
      </c>
      <c r="EW504" s="3">
        <v>0</v>
      </c>
      <c r="EX504" s="3">
        <v>0</v>
      </c>
      <c r="FQ504" s="3">
        <v>0</v>
      </c>
      <c r="FR504" s="3">
        <v>0</v>
      </c>
      <c r="FS504" s="3">
        <v>0</v>
      </c>
      <c r="FX504" s="3">
        <v>109</v>
      </c>
      <c r="FY504" s="3">
        <v>61</v>
      </c>
      <c r="GA504" s="3" t="s">
        <v>3</v>
      </c>
      <c r="GD504" s="3">
        <v>1</v>
      </c>
      <c r="GF504" s="3">
        <v>-1405244845</v>
      </c>
      <c r="GG504" s="3">
        <v>2</v>
      </c>
      <c r="GH504" s="3">
        <v>1</v>
      </c>
      <c r="GI504" s="3">
        <v>2</v>
      </c>
      <c r="GJ504" s="3">
        <v>0</v>
      </c>
      <c r="GK504" s="3">
        <v>0</v>
      </c>
      <c r="GL504" s="3">
        <f t="shared" si="487"/>
        <v>0</v>
      </c>
      <c r="GM504" s="3">
        <f t="shared" si="488"/>
        <v>1782.45</v>
      </c>
      <c r="GN504" s="3">
        <f t="shared" si="489"/>
        <v>1782.45</v>
      </c>
      <c r="GO504" s="3">
        <f t="shared" si="490"/>
        <v>0</v>
      </c>
      <c r="GP504" s="3">
        <f t="shared" si="491"/>
        <v>0</v>
      </c>
      <c r="GR504" s="3">
        <v>0</v>
      </c>
      <c r="GS504" s="3">
        <v>3</v>
      </c>
      <c r="GT504" s="3">
        <v>0</v>
      </c>
      <c r="GU504" s="3" t="s">
        <v>3</v>
      </c>
      <c r="GV504" s="3">
        <f t="shared" si="492"/>
        <v>0</v>
      </c>
      <c r="GW504" s="3">
        <v>1</v>
      </c>
      <c r="GX504" s="3">
        <f t="shared" si="493"/>
        <v>0</v>
      </c>
      <c r="HA504" s="3">
        <v>0</v>
      </c>
      <c r="HB504" s="3">
        <v>0</v>
      </c>
      <c r="HC504" s="3">
        <f t="shared" si="494"/>
        <v>0</v>
      </c>
      <c r="HE504" s="3" t="s">
        <v>3</v>
      </c>
      <c r="HF504" s="3" t="s">
        <v>3</v>
      </c>
      <c r="HM504" s="3" t="s">
        <v>360</v>
      </c>
      <c r="HN504" s="3" t="s">
        <v>3</v>
      </c>
      <c r="HO504" s="3" t="s">
        <v>3</v>
      </c>
      <c r="HP504" s="3" t="s">
        <v>3</v>
      </c>
      <c r="HQ504" s="3" t="s">
        <v>3</v>
      </c>
      <c r="HS504" s="3">
        <v>0</v>
      </c>
      <c r="IK504" s="3">
        <v>0</v>
      </c>
    </row>
    <row r="505" spans="1:255" x14ac:dyDescent="0.25">
      <c r="A505" s="2">
        <v>18</v>
      </c>
      <c r="B505" s="2">
        <v>1</v>
      </c>
      <c r="C505" s="2">
        <v>903</v>
      </c>
      <c r="D505" s="2"/>
      <c r="E505" s="2" t="s">
        <v>692</v>
      </c>
      <c r="F505" s="2" t="s">
        <v>465</v>
      </c>
      <c r="G505" s="2" t="s">
        <v>466</v>
      </c>
      <c r="H505" s="2" t="s">
        <v>454</v>
      </c>
      <c r="I505" s="2">
        <f>I501*J505</f>
        <v>4</v>
      </c>
      <c r="J505" s="2">
        <v>100</v>
      </c>
      <c r="K505" s="2">
        <v>100</v>
      </c>
      <c r="L505" s="2"/>
      <c r="M505" s="2"/>
      <c r="N505" s="2"/>
      <c r="O505" s="2">
        <f t="shared" si="468"/>
        <v>125.24</v>
      </c>
      <c r="P505" s="2">
        <f t="shared" si="469"/>
        <v>125.24</v>
      </c>
      <c r="Q505" s="2">
        <f>(ROUND((ROUND(((ET505)*AV505*I505),2)*BB505),2)+ROUND((ROUND(((AE505-(EU505))*AV505*I505),2)*BS505),2))</f>
        <v>0</v>
      </c>
      <c r="R505" s="2">
        <f>(ROUND((ROUND(((EU505)*AV505*I505),2)*BS505),2)+ROUND((ROUND(((AE505-(EU505))*AV505*I505),2)*BS505),2))</f>
        <v>0</v>
      </c>
      <c r="S505" s="2">
        <f t="shared" si="470"/>
        <v>0</v>
      </c>
      <c r="T505" s="2">
        <f t="shared" si="471"/>
        <v>0</v>
      </c>
      <c r="U505" s="2">
        <f t="shared" si="472"/>
        <v>0</v>
      </c>
      <c r="V505" s="2">
        <f t="shared" si="473"/>
        <v>0</v>
      </c>
      <c r="W505" s="2">
        <f t="shared" si="474"/>
        <v>0</v>
      </c>
      <c r="X505" s="2">
        <f>(ROUND((((S505+ROUND((ROUND(((EU505)*AV505*I505),2)*BS505),2))*AT505)/100),2)+ROUND(((ROUND((ROUND(((AE505-(EU505))*AV505*I505),2)*BS505),2)*AT505)/100),2))</f>
        <v>0</v>
      </c>
      <c r="Y505" s="2">
        <f>(ROUND((((S505+ROUND((ROUND(((EU505)*AV505*I505),2)*BS505),2))*AU505)/100),2)+ROUND(((ROUND((ROUND(((AE505-(EU505))*AV505*I505),2)*BS505),2)*AU505)/100),2))</f>
        <v>0</v>
      </c>
      <c r="Z505" s="2"/>
      <c r="AA505" s="2">
        <v>86551701</v>
      </c>
      <c r="AB505" s="2">
        <f t="shared" si="475"/>
        <v>31.31</v>
      </c>
      <c r="AC505" s="2">
        <f>ROUND((ES505),6)</f>
        <v>31.31</v>
      </c>
      <c r="AD505" s="2">
        <f>ROUND((((ET505)-(EU505))+AE505),6)</f>
        <v>0</v>
      </c>
      <c r="AE505" s="2">
        <f t="shared" si="495"/>
        <v>0</v>
      </c>
      <c r="AF505" s="2">
        <f t="shared" si="495"/>
        <v>0</v>
      </c>
      <c r="AG505" s="2">
        <f t="shared" si="477"/>
        <v>0</v>
      </c>
      <c r="AH505" s="2">
        <f t="shared" si="496"/>
        <v>0</v>
      </c>
      <c r="AI505" s="2">
        <f t="shared" si="496"/>
        <v>0</v>
      </c>
      <c r="AJ505" s="2">
        <f t="shared" si="479"/>
        <v>0</v>
      </c>
      <c r="AK505" s="2">
        <v>31.31</v>
      </c>
      <c r="AL505" s="2">
        <v>31.31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109</v>
      </c>
      <c r="AU505" s="2">
        <v>61</v>
      </c>
      <c r="AV505" s="2">
        <v>1</v>
      </c>
      <c r="AW505" s="2">
        <v>1</v>
      </c>
      <c r="AX505" s="2"/>
      <c r="AY505" s="2"/>
      <c r="AZ505" s="2">
        <v>1</v>
      </c>
      <c r="BA505" s="2">
        <v>1</v>
      </c>
      <c r="BB505" s="2">
        <v>1</v>
      </c>
      <c r="BC505" s="2">
        <v>1</v>
      </c>
      <c r="BD505" s="2" t="s">
        <v>3</v>
      </c>
      <c r="BE505" s="2" t="s">
        <v>3</v>
      </c>
      <c r="BF505" s="2" t="s">
        <v>3</v>
      </c>
      <c r="BG505" s="2" t="s">
        <v>3</v>
      </c>
      <c r="BH505" s="2">
        <v>3</v>
      </c>
      <c r="BI505" s="2">
        <v>1</v>
      </c>
      <c r="BJ505" s="2" t="s">
        <v>467</v>
      </c>
      <c r="BK505" s="2"/>
      <c r="BL505" s="2"/>
      <c r="BM505" s="2">
        <v>21</v>
      </c>
      <c r="BN505" s="2">
        <v>0</v>
      </c>
      <c r="BO505" s="2" t="s">
        <v>3</v>
      </c>
      <c r="BP505" s="2">
        <v>0</v>
      </c>
      <c r="BQ505" s="2">
        <v>30</v>
      </c>
      <c r="BR505" s="2">
        <v>0</v>
      </c>
      <c r="BS505" s="2">
        <v>1</v>
      </c>
      <c r="BT505" s="2">
        <v>1</v>
      </c>
      <c r="BU505" s="2">
        <v>1</v>
      </c>
      <c r="BV505" s="2">
        <v>1</v>
      </c>
      <c r="BW505" s="2">
        <v>1</v>
      </c>
      <c r="BX505" s="2">
        <v>1</v>
      </c>
      <c r="BY505" s="2" t="s">
        <v>3</v>
      </c>
      <c r="BZ505" s="2">
        <v>109</v>
      </c>
      <c r="CA505" s="2">
        <v>61</v>
      </c>
      <c r="CB505" s="2" t="s">
        <v>3</v>
      </c>
      <c r="CC505" s="2"/>
      <c r="CD505" s="2"/>
      <c r="CE505" s="2">
        <v>1566</v>
      </c>
      <c r="CF505" s="2">
        <v>0</v>
      </c>
      <c r="CG505" s="2">
        <v>0</v>
      </c>
      <c r="CH505" s="2"/>
      <c r="CI505" s="2"/>
      <c r="CJ505" s="2"/>
      <c r="CK505" s="2"/>
      <c r="CL505" s="2"/>
      <c r="CM505" s="2">
        <v>0</v>
      </c>
      <c r="CN505" s="2" t="s">
        <v>966</v>
      </c>
      <c r="CO505" s="2">
        <v>0</v>
      </c>
      <c r="CP505" s="2">
        <f t="shared" si="480"/>
        <v>125.24</v>
      </c>
      <c r="CQ505" s="2">
        <f t="shared" si="481"/>
        <v>31.31</v>
      </c>
      <c r="CR505" s="2">
        <f>(ROUND((ROUND(((ET505)*AV505*1),2)*BB505),2)+ROUND((ROUND(((AE505-(EU505))*AV505*1),2)*BS505),2))</f>
        <v>0</v>
      </c>
      <c r="CS505" s="2">
        <f>(ROUND((ROUND(((EU505)*AV505*1),2)*BS505),2)+ROUND((ROUND(((AE505-(EU505))*AV505*1),2)*BS505),2))</f>
        <v>0</v>
      </c>
      <c r="CT505" s="2">
        <f t="shared" si="482"/>
        <v>0</v>
      </c>
      <c r="CU505" s="2">
        <f t="shared" si="483"/>
        <v>0</v>
      </c>
      <c r="CV505" s="2">
        <f t="shared" si="484"/>
        <v>0</v>
      </c>
      <c r="CW505" s="2">
        <f t="shared" si="485"/>
        <v>0</v>
      </c>
      <c r="CX505" s="2">
        <f t="shared" si="486"/>
        <v>0</v>
      </c>
      <c r="CY505" s="2">
        <f>(ROUND((((S505+ROUND((ROUND(((EU505)*AV505*1),2)*BS505),2))*AT505)/100),2)+ROUND(((ROUND((ROUND(((AE505-(EU505))*AV505*1),2)*BS505),2)*AT505)/100),2))</f>
        <v>0</v>
      </c>
      <c r="CZ505" s="2">
        <f>(ROUND((((S505+ROUND((ROUND(((EU505)*AV505*1),2)*BS505),2))*AU505)/100),2)+ROUND(((ROUND((ROUND(((AE505-(EU505))*AV505*1),2)*BS505),2)*AU505)/100),2))</f>
        <v>0</v>
      </c>
      <c r="DA505" s="2"/>
      <c r="DB505" s="2"/>
      <c r="DC505" s="2" t="s">
        <v>3</v>
      </c>
      <c r="DD505" s="2" t="s">
        <v>3</v>
      </c>
      <c r="DE505" s="2" t="s">
        <v>3</v>
      </c>
      <c r="DF505" s="2" t="s">
        <v>3</v>
      </c>
      <c r="DG505" s="2" t="s">
        <v>3</v>
      </c>
      <c r="DH505" s="2" t="s">
        <v>3</v>
      </c>
      <c r="DI505" s="2" t="s">
        <v>3</v>
      </c>
      <c r="DJ505" s="2" t="s">
        <v>3</v>
      </c>
      <c r="DK505" s="2" t="s">
        <v>3</v>
      </c>
      <c r="DL505" s="2" t="s">
        <v>3</v>
      </c>
      <c r="DM505" s="2" t="s">
        <v>3</v>
      </c>
      <c r="DN505" s="2">
        <v>0</v>
      </c>
      <c r="DO505" s="2">
        <v>0</v>
      </c>
      <c r="DP505" s="2">
        <v>1</v>
      </c>
      <c r="DQ505" s="2">
        <v>1</v>
      </c>
      <c r="DR505" s="2"/>
      <c r="DS505" s="2"/>
      <c r="DT505" s="2"/>
      <c r="DU505" s="2">
        <v>1003</v>
      </c>
      <c r="DV505" s="2" t="s">
        <v>454</v>
      </c>
      <c r="DW505" s="2" t="s">
        <v>454</v>
      </c>
      <c r="DX505" s="2">
        <v>1</v>
      </c>
      <c r="DY505" s="2"/>
      <c r="DZ505" s="2" t="s">
        <v>3</v>
      </c>
      <c r="EA505" s="2" t="s">
        <v>3</v>
      </c>
      <c r="EB505" s="2" t="s">
        <v>3</v>
      </c>
      <c r="EC505" s="2" t="s">
        <v>3</v>
      </c>
      <c r="ED505" s="2"/>
      <c r="EE505" s="2">
        <v>85635393</v>
      </c>
      <c r="EF505" s="2">
        <v>30</v>
      </c>
      <c r="EG505" s="2" t="s">
        <v>28</v>
      </c>
      <c r="EH505" s="2">
        <v>0</v>
      </c>
      <c r="EI505" s="2" t="s">
        <v>3</v>
      </c>
      <c r="EJ505" s="2">
        <v>1</v>
      </c>
      <c r="EK505" s="2">
        <v>21</v>
      </c>
      <c r="EL505" s="2" t="s">
        <v>437</v>
      </c>
      <c r="EM505" s="2" t="s">
        <v>438</v>
      </c>
      <c r="EN505" s="2"/>
      <c r="EO505" s="2" t="s">
        <v>368</v>
      </c>
      <c r="EP505" s="2"/>
      <c r="EQ505" s="2">
        <v>0</v>
      </c>
      <c r="ER505" s="2">
        <v>31.31</v>
      </c>
      <c r="ES505" s="2">
        <v>31.31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>
        <v>0</v>
      </c>
      <c r="FR505" s="2">
        <v>0</v>
      </c>
      <c r="FS505" s="2">
        <v>0</v>
      </c>
      <c r="FT505" s="2"/>
      <c r="FU505" s="2"/>
      <c r="FV505" s="2"/>
      <c r="FW505" s="2"/>
      <c r="FX505" s="2">
        <v>109</v>
      </c>
      <c r="FY505" s="2">
        <v>61</v>
      </c>
      <c r="FZ505" s="2"/>
      <c r="GA505" s="2" t="s">
        <v>3</v>
      </c>
      <c r="GB505" s="2"/>
      <c r="GC505" s="2"/>
      <c r="GD505" s="2">
        <v>1</v>
      </c>
      <c r="GE505" s="2"/>
      <c r="GF505" s="2">
        <v>-1416319633</v>
      </c>
      <c r="GG505" s="2">
        <v>2</v>
      </c>
      <c r="GH505" s="2">
        <v>1</v>
      </c>
      <c r="GI505" s="2">
        <v>-2</v>
      </c>
      <c r="GJ505" s="2">
        <v>0</v>
      </c>
      <c r="GK505" s="2">
        <v>0</v>
      </c>
      <c r="GL505" s="2">
        <f t="shared" si="487"/>
        <v>0</v>
      </c>
      <c r="GM505" s="2">
        <f t="shared" si="488"/>
        <v>125.24</v>
      </c>
      <c r="GN505" s="2">
        <f t="shared" si="489"/>
        <v>125.24</v>
      </c>
      <c r="GO505" s="2">
        <f t="shared" si="490"/>
        <v>0</v>
      </c>
      <c r="GP505" s="2">
        <f t="shared" si="491"/>
        <v>0</v>
      </c>
      <c r="GQ505" s="2"/>
      <c r="GR505" s="2">
        <v>0</v>
      </c>
      <c r="GS505" s="2">
        <v>3</v>
      </c>
      <c r="GT505" s="2">
        <v>0</v>
      </c>
      <c r="GU505" s="2" t="s">
        <v>3</v>
      </c>
      <c r="GV505" s="2">
        <f t="shared" si="492"/>
        <v>0</v>
      </c>
      <c r="GW505" s="2">
        <v>1</v>
      </c>
      <c r="GX505" s="2">
        <f t="shared" si="493"/>
        <v>0</v>
      </c>
      <c r="GY505" s="2"/>
      <c r="GZ505" s="2"/>
      <c r="HA505" s="2">
        <v>0</v>
      </c>
      <c r="HB505" s="2">
        <v>0</v>
      </c>
      <c r="HC505" s="2">
        <f t="shared" si="494"/>
        <v>0</v>
      </c>
      <c r="HD505" s="2"/>
      <c r="HE505" s="2" t="s">
        <v>3</v>
      </c>
      <c r="HF505" s="2" t="s">
        <v>3</v>
      </c>
      <c r="HG505" s="2"/>
      <c r="HH505" s="2"/>
      <c r="HI505" s="2"/>
      <c r="HJ505" s="2"/>
      <c r="HK505" s="2"/>
      <c r="HL505" s="2"/>
      <c r="HM505" s="2" t="s">
        <v>360</v>
      </c>
      <c r="HN505" s="2" t="s">
        <v>3</v>
      </c>
      <c r="HO505" s="2" t="s">
        <v>3</v>
      </c>
      <c r="HP505" s="2" t="s">
        <v>3</v>
      </c>
      <c r="HQ505" s="2" t="s">
        <v>3</v>
      </c>
      <c r="HR505" s="2"/>
      <c r="HS505" s="2">
        <v>0</v>
      </c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>
        <v>0</v>
      </c>
      <c r="IL505" s="2"/>
      <c r="IM505" s="2"/>
      <c r="IN505" s="2"/>
      <c r="IO505" s="2"/>
      <c r="IP505" s="2"/>
      <c r="IQ505" s="2"/>
      <c r="IR505" s="2"/>
      <c r="IS505" s="2"/>
      <c r="IT505" s="2"/>
      <c r="IU505" s="2"/>
    </row>
    <row r="506" spans="1:255" x14ac:dyDescent="0.25">
      <c r="A506" s="3">
        <v>18</v>
      </c>
      <c r="B506" s="3">
        <v>1</v>
      </c>
      <c r="C506" s="3">
        <v>917</v>
      </c>
      <c r="E506" s="3" t="s">
        <v>692</v>
      </c>
      <c r="F506" s="3" t="s">
        <v>465</v>
      </c>
      <c r="G506" s="3" t="s">
        <v>466</v>
      </c>
      <c r="H506" s="3" t="s">
        <v>454</v>
      </c>
      <c r="I506" s="3">
        <f>I502*J506</f>
        <v>4</v>
      </c>
      <c r="J506" s="3">
        <v>100</v>
      </c>
      <c r="K506" s="3">
        <v>100</v>
      </c>
      <c r="O506" s="3">
        <f t="shared" si="468"/>
        <v>1466.56</v>
      </c>
      <c r="P506" s="3">
        <f t="shared" si="469"/>
        <v>1466.56</v>
      </c>
      <c r="Q506" s="3">
        <f>(ROUND((ROUND(((ET506)*AV506*I506),2)*BB506),2)+ROUND((ROUND(((AE506-(EU506))*AV506*I506),2)*BS506),2))</f>
        <v>0</v>
      </c>
      <c r="R506" s="3">
        <f>(ROUND((ROUND(((EU506)*AV506*I506),2)*BS506),2)+ROUND((ROUND(((AE506-(EU506))*AV506*I506),2)*BS506),2))</f>
        <v>0</v>
      </c>
      <c r="S506" s="3">
        <f t="shared" si="470"/>
        <v>0</v>
      </c>
      <c r="T506" s="3">
        <f t="shared" si="471"/>
        <v>0</v>
      </c>
      <c r="U506" s="3">
        <f t="shared" si="472"/>
        <v>0</v>
      </c>
      <c r="V506" s="3">
        <f t="shared" si="473"/>
        <v>0</v>
      </c>
      <c r="W506" s="3">
        <f t="shared" si="474"/>
        <v>0</v>
      </c>
      <c r="X506" s="3">
        <f>(ROUND((((S506+ROUND((ROUND(((EU506)*AV506*I506),2)*BS506),2))*AT506)/100),2)+ROUND(((ROUND((ROUND(((AE506-(EU506))*AV506*I506),2)*BS506),2)*AT506)/100),2))</f>
        <v>0</v>
      </c>
      <c r="Y506" s="3">
        <f>(ROUND((((S506+ROUND((ROUND(((EU506)*AV506*I506),2)*BS506),2))*AU506)/100),2)+ROUND(((ROUND((ROUND(((AE506-(EU506))*AV506*I506),2)*BS506),2)*AU506)/100),2))</f>
        <v>0</v>
      </c>
      <c r="AA506" s="3">
        <v>86551703</v>
      </c>
      <c r="AB506" s="3">
        <f t="shared" si="475"/>
        <v>31.31</v>
      </c>
      <c r="AC506" s="3">
        <f>ROUND((ES506),6)</f>
        <v>31.31</v>
      </c>
      <c r="AD506" s="3">
        <f>ROUND((((ET506)-(EU506))+AE506),6)</f>
        <v>0</v>
      </c>
      <c r="AE506" s="3">
        <f t="shared" si="495"/>
        <v>0</v>
      </c>
      <c r="AF506" s="3">
        <f t="shared" si="495"/>
        <v>0</v>
      </c>
      <c r="AG506" s="3">
        <f t="shared" si="477"/>
        <v>0</v>
      </c>
      <c r="AH506" s="3">
        <f t="shared" si="496"/>
        <v>0</v>
      </c>
      <c r="AI506" s="3">
        <f t="shared" si="496"/>
        <v>0</v>
      </c>
      <c r="AJ506" s="3">
        <f t="shared" si="479"/>
        <v>0</v>
      </c>
      <c r="AK506" s="3">
        <v>31.31</v>
      </c>
      <c r="AL506" s="3">
        <v>31.31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109</v>
      </c>
      <c r="AU506" s="3">
        <v>61</v>
      </c>
      <c r="AV506" s="3">
        <v>1</v>
      </c>
      <c r="AW506" s="3">
        <v>1</v>
      </c>
      <c r="AZ506" s="3">
        <v>1</v>
      </c>
      <c r="BA506" s="3">
        <v>1</v>
      </c>
      <c r="BB506" s="3">
        <v>1</v>
      </c>
      <c r="BC506" s="3">
        <v>11.71</v>
      </c>
      <c r="BD506" s="3" t="s">
        <v>3</v>
      </c>
      <c r="BE506" s="3" t="s">
        <v>3</v>
      </c>
      <c r="BF506" s="3" t="s">
        <v>3</v>
      </c>
      <c r="BG506" s="3" t="s">
        <v>3</v>
      </c>
      <c r="BH506" s="3">
        <v>3</v>
      </c>
      <c r="BI506" s="3">
        <v>1</v>
      </c>
      <c r="BJ506" s="3" t="s">
        <v>467</v>
      </c>
      <c r="BM506" s="3">
        <v>21</v>
      </c>
      <c r="BN506" s="3">
        <v>0</v>
      </c>
      <c r="BO506" s="3" t="s">
        <v>465</v>
      </c>
      <c r="BP506" s="3">
        <v>1</v>
      </c>
      <c r="BQ506" s="3">
        <v>30</v>
      </c>
      <c r="BR506" s="3">
        <v>0</v>
      </c>
      <c r="BS506" s="3">
        <v>1</v>
      </c>
      <c r="BT506" s="3">
        <v>1</v>
      </c>
      <c r="BU506" s="3">
        <v>1</v>
      </c>
      <c r="BV506" s="3">
        <v>1</v>
      </c>
      <c r="BW506" s="3">
        <v>1</v>
      </c>
      <c r="BX506" s="3">
        <v>1</v>
      </c>
      <c r="BY506" s="3" t="s">
        <v>3</v>
      </c>
      <c r="BZ506" s="3">
        <v>109</v>
      </c>
      <c r="CA506" s="3">
        <v>61</v>
      </c>
      <c r="CB506" s="3" t="s">
        <v>3</v>
      </c>
      <c r="CE506" s="3">
        <v>1566</v>
      </c>
      <c r="CF506" s="3">
        <v>0</v>
      </c>
      <c r="CG506" s="3">
        <v>0</v>
      </c>
      <c r="CM506" s="3">
        <v>0</v>
      </c>
      <c r="CN506" s="3" t="s">
        <v>966</v>
      </c>
      <c r="CO506" s="3">
        <v>0</v>
      </c>
      <c r="CP506" s="3">
        <f t="shared" si="480"/>
        <v>1466.56</v>
      </c>
      <c r="CQ506" s="3">
        <f t="shared" si="481"/>
        <v>366.64</v>
      </c>
      <c r="CR506" s="3">
        <f>(ROUND((ROUND(((ET506)*AV506*1),2)*BB506),2)+ROUND((ROUND(((AE506-(EU506))*AV506*1),2)*BS506),2))</f>
        <v>0</v>
      </c>
      <c r="CS506" s="3">
        <f>(ROUND((ROUND(((EU506)*AV506*1),2)*BS506),2)+ROUND((ROUND(((AE506-(EU506))*AV506*1),2)*BS506),2))</f>
        <v>0</v>
      </c>
      <c r="CT506" s="3">
        <f t="shared" si="482"/>
        <v>0</v>
      </c>
      <c r="CU506" s="3">
        <f t="shared" si="483"/>
        <v>0</v>
      </c>
      <c r="CV506" s="3">
        <f t="shared" si="484"/>
        <v>0</v>
      </c>
      <c r="CW506" s="3">
        <f t="shared" si="485"/>
        <v>0</v>
      </c>
      <c r="CX506" s="3">
        <f t="shared" si="486"/>
        <v>0</v>
      </c>
      <c r="CY506" s="3">
        <f>(ROUND((((S506+ROUND((ROUND(((EU506)*AV506*1),2)*BS506),2))*AT506)/100),2)+ROUND(((ROUND((ROUND(((AE506-(EU506))*AV506*1),2)*BS506),2)*AT506)/100),2))</f>
        <v>0</v>
      </c>
      <c r="CZ506" s="3">
        <f>(ROUND((((S506+ROUND((ROUND(((EU506)*AV506*1),2)*BS506),2))*AU506)/100),2)+ROUND(((ROUND((ROUND(((AE506-(EU506))*AV506*1),2)*BS506),2)*AU506)/100),2))</f>
        <v>0</v>
      </c>
      <c r="DC506" s="3" t="s">
        <v>3</v>
      </c>
      <c r="DD506" s="3" t="s">
        <v>3</v>
      </c>
      <c r="DE506" s="3" t="s">
        <v>3</v>
      </c>
      <c r="DF506" s="3" t="s">
        <v>3</v>
      </c>
      <c r="DG506" s="3" t="s">
        <v>3</v>
      </c>
      <c r="DH506" s="3" t="s">
        <v>3</v>
      </c>
      <c r="DI506" s="3" t="s">
        <v>3</v>
      </c>
      <c r="DJ506" s="3" t="s">
        <v>3</v>
      </c>
      <c r="DK506" s="3" t="s">
        <v>3</v>
      </c>
      <c r="DL506" s="3" t="s">
        <v>3</v>
      </c>
      <c r="DM506" s="3" t="s">
        <v>3</v>
      </c>
      <c r="DN506" s="3">
        <v>0</v>
      </c>
      <c r="DO506" s="3">
        <v>0</v>
      </c>
      <c r="DP506" s="3">
        <v>1</v>
      </c>
      <c r="DQ506" s="3">
        <v>1</v>
      </c>
      <c r="DU506" s="3">
        <v>1003</v>
      </c>
      <c r="DV506" s="3" t="s">
        <v>454</v>
      </c>
      <c r="DW506" s="3" t="s">
        <v>454</v>
      </c>
      <c r="DX506" s="3">
        <v>1</v>
      </c>
      <c r="DZ506" s="3" t="s">
        <v>3</v>
      </c>
      <c r="EA506" s="3" t="s">
        <v>3</v>
      </c>
      <c r="EB506" s="3" t="s">
        <v>3</v>
      </c>
      <c r="EC506" s="3" t="s">
        <v>3</v>
      </c>
      <c r="EE506" s="3">
        <v>85635393</v>
      </c>
      <c r="EF506" s="3">
        <v>30</v>
      </c>
      <c r="EG506" s="3" t="s">
        <v>28</v>
      </c>
      <c r="EH506" s="3">
        <v>0</v>
      </c>
      <c r="EI506" s="3" t="s">
        <v>3</v>
      </c>
      <c r="EJ506" s="3">
        <v>1</v>
      </c>
      <c r="EK506" s="3">
        <v>21</v>
      </c>
      <c r="EL506" s="3" t="s">
        <v>437</v>
      </c>
      <c r="EM506" s="3" t="s">
        <v>438</v>
      </c>
      <c r="EO506" s="3" t="s">
        <v>368</v>
      </c>
      <c r="EQ506" s="3">
        <v>0</v>
      </c>
      <c r="ER506" s="3">
        <v>31.31</v>
      </c>
      <c r="ES506" s="3">
        <v>31.31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FQ506" s="3">
        <v>0</v>
      </c>
      <c r="FR506" s="3">
        <v>0</v>
      </c>
      <c r="FS506" s="3">
        <v>0</v>
      </c>
      <c r="FX506" s="3">
        <v>109</v>
      </c>
      <c r="FY506" s="3">
        <v>61</v>
      </c>
      <c r="GA506" s="3" t="s">
        <v>3</v>
      </c>
      <c r="GD506" s="3">
        <v>1</v>
      </c>
      <c r="GF506" s="3">
        <v>-1416319633</v>
      </c>
      <c r="GG506" s="3">
        <v>2</v>
      </c>
      <c r="GH506" s="3">
        <v>1</v>
      </c>
      <c r="GI506" s="3">
        <v>2</v>
      </c>
      <c r="GJ506" s="3">
        <v>0</v>
      </c>
      <c r="GK506" s="3">
        <v>0</v>
      </c>
      <c r="GL506" s="3">
        <f t="shared" si="487"/>
        <v>0</v>
      </c>
      <c r="GM506" s="3">
        <f t="shared" si="488"/>
        <v>1466.56</v>
      </c>
      <c r="GN506" s="3">
        <f t="shared" si="489"/>
        <v>1466.56</v>
      </c>
      <c r="GO506" s="3">
        <f t="shared" si="490"/>
        <v>0</v>
      </c>
      <c r="GP506" s="3">
        <f t="shared" si="491"/>
        <v>0</v>
      </c>
      <c r="GR506" s="3">
        <v>0</v>
      </c>
      <c r="GS506" s="3">
        <v>3</v>
      </c>
      <c r="GT506" s="3">
        <v>0</v>
      </c>
      <c r="GU506" s="3" t="s">
        <v>3</v>
      </c>
      <c r="GV506" s="3">
        <f t="shared" si="492"/>
        <v>0</v>
      </c>
      <c r="GW506" s="3">
        <v>1</v>
      </c>
      <c r="GX506" s="3">
        <f t="shared" si="493"/>
        <v>0</v>
      </c>
      <c r="HA506" s="3">
        <v>0</v>
      </c>
      <c r="HB506" s="3">
        <v>0</v>
      </c>
      <c r="HC506" s="3">
        <f t="shared" si="494"/>
        <v>0</v>
      </c>
      <c r="HE506" s="3" t="s">
        <v>3</v>
      </c>
      <c r="HF506" s="3" t="s">
        <v>3</v>
      </c>
      <c r="HM506" s="3" t="s">
        <v>360</v>
      </c>
      <c r="HN506" s="3" t="s">
        <v>3</v>
      </c>
      <c r="HO506" s="3" t="s">
        <v>3</v>
      </c>
      <c r="HP506" s="3" t="s">
        <v>3</v>
      </c>
      <c r="HQ506" s="3" t="s">
        <v>3</v>
      </c>
      <c r="HS506" s="3">
        <v>0</v>
      </c>
      <c r="IK506" s="3">
        <v>0</v>
      </c>
    </row>
    <row r="507" spans="1:255" x14ac:dyDescent="0.25">
      <c r="A507" s="2">
        <v>17</v>
      </c>
      <c r="B507" s="2">
        <v>1</v>
      </c>
      <c r="C507" s="2">
        <f>ROW(SmtRes!A929)</f>
        <v>929</v>
      </c>
      <c r="D507" s="2">
        <f>ROW(EtalonRes!A774)</f>
        <v>774</v>
      </c>
      <c r="E507" s="2" t="s">
        <v>693</v>
      </c>
      <c r="F507" s="2" t="s">
        <v>694</v>
      </c>
      <c r="G507" s="2" t="s">
        <v>695</v>
      </c>
      <c r="H507" s="2" t="s">
        <v>435</v>
      </c>
      <c r="I507" s="2">
        <f>ROUND((4)/100,9)</f>
        <v>0.04</v>
      </c>
      <c r="J507" s="2">
        <v>0</v>
      </c>
      <c r="K507" s="2">
        <f>ROUND((4)/100,9)</f>
        <v>0.04</v>
      </c>
      <c r="L507" s="2"/>
      <c r="M507" s="2"/>
      <c r="N507" s="2"/>
      <c r="O507" s="2">
        <f t="shared" si="468"/>
        <v>65.400000000000006</v>
      </c>
      <c r="P507" s="2">
        <f t="shared" si="469"/>
        <v>2.85</v>
      </c>
      <c r="Q507" s="2">
        <f>(ROUND((ROUND(((((ET507*1.25)*1.2))*AV507*I507),2)*BB507),2)+ROUND((ROUND(((AE507-(((EU507*1.25)*1.2)))*AV507*I507),2)*BS507),2))</f>
        <v>9.2200000000000006</v>
      </c>
      <c r="R507" s="2">
        <f>(ROUND((ROUND(((((EU507*1.25)*1.2))*AV507*I507),2)*BS507),2)+ROUND((ROUND(((AE507-(((EU507*1.25)*1.2)))*AV507*I507),2)*BS507),2))</f>
        <v>1.24</v>
      </c>
      <c r="S507" s="2">
        <f t="shared" si="470"/>
        <v>53.33</v>
      </c>
      <c r="T507" s="2">
        <f t="shared" si="471"/>
        <v>0</v>
      </c>
      <c r="U507" s="2">
        <f t="shared" si="472"/>
        <v>4.2701339999999997</v>
      </c>
      <c r="V507" s="2">
        <f t="shared" si="473"/>
        <v>0</v>
      </c>
      <c r="W507" s="2">
        <f t="shared" si="474"/>
        <v>0</v>
      </c>
      <c r="X507" s="2">
        <f>(ROUND((((S507+ROUND((ROUND(((((EU507*1.25)*1.2))*AV507*I507),2)*BS507),2))*AT507)/100),2)+ROUND(((ROUND((ROUND(((AE507-(((EU507*1.25)*1.2)))*AV507*I507),2)*BS507),2)*AT507)/100),2))</f>
        <v>59.48</v>
      </c>
      <c r="Y507" s="2">
        <f>(ROUND((((S507+ROUND((ROUND(((((EU507*1.25)*1.2))*AV507*I507),2)*BS507),2))*AU507)/100),2)+ROUND(((ROUND((ROUND(((AE507-(((EU507*1.25)*1.2)))*AV507*I507),2)*BS507),2)*AU507)/100),2))</f>
        <v>33.29</v>
      </c>
      <c r="Z507" s="2"/>
      <c r="AA507" s="2">
        <v>86551701</v>
      </c>
      <c r="AB507" s="2">
        <f t="shared" si="475"/>
        <v>1536.8126</v>
      </c>
      <c r="AC507" s="2">
        <f>ROUND((((ES507*1)*1)),6)</f>
        <v>71.150000000000006</v>
      </c>
      <c r="AD507" s="2">
        <f>ROUND((((((ET507*1.25)*1.2))-(((EU507*1.25)*1.2)))+AE507),6)</f>
        <v>216.04499999999999</v>
      </c>
      <c r="AE507" s="2">
        <f>ROUND((((EU507*1.25)*1.2)),6)</f>
        <v>29.04</v>
      </c>
      <c r="AF507" s="2">
        <f>ROUND((((EV507*1.15)*1.2)),6)</f>
        <v>1249.6176</v>
      </c>
      <c r="AG507" s="2">
        <f t="shared" si="477"/>
        <v>0</v>
      </c>
      <c r="AH507" s="2">
        <f>(((EW507*1.15)*1.2))</f>
        <v>100.05</v>
      </c>
      <c r="AI507" s="2">
        <f>(((EX507*1.25)*1.2))</f>
        <v>0</v>
      </c>
      <c r="AJ507" s="2">
        <f t="shared" si="479"/>
        <v>0</v>
      </c>
      <c r="AK507" s="2">
        <v>1120.7</v>
      </c>
      <c r="AL507" s="2">
        <v>71.150000000000006</v>
      </c>
      <c r="AM507" s="2">
        <v>144.03</v>
      </c>
      <c r="AN507" s="2">
        <v>19.36</v>
      </c>
      <c r="AO507" s="2">
        <v>905.52</v>
      </c>
      <c r="AP507" s="2">
        <v>0</v>
      </c>
      <c r="AQ507" s="2">
        <v>72.5</v>
      </c>
      <c r="AR507" s="2">
        <v>0</v>
      </c>
      <c r="AS507" s="2">
        <v>0</v>
      </c>
      <c r="AT507" s="2">
        <v>109</v>
      </c>
      <c r="AU507" s="2">
        <v>61</v>
      </c>
      <c r="AV507" s="2">
        <v>1.0669999999999999</v>
      </c>
      <c r="AW507" s="2">
        <v>1</v>
      </c>
      <c r="AX507" s="2"/>
      <c r="AY507" s="2"/>
      <c r="AZ507" s="2">
        <v>1</v>
      </c>
      <c r="BA507" s="2">
        <v>1</v>
      </c>
      <c r="BB507" s="2">
        <v>1</v>
      </c>
      <c r="BC507" s="2">
        <v>1</v>
      </c>
      <c r="BD507" s="2" t="s">
        <v>3</v>
      </c>
      <c r="BE507" s="2" t="s">
        <v>3</v>
      </c>
      <c r="BF507" s="2" t="s">
        <v>3</v>
      </c>
      <c r="BG507" s="2" t="s">
        <v>3</v>
      </c>
      <c r="BH507" s="2">
        <v>0</v>
      </c>
      <c r="BI507" s="2">
        <v>1</v>
      </c>
      <c r="BJ507" s="2" t="s">
        <v>696</v>
      </c>
      <c r="BK507" s="2"/>
      <c r="BL507" s="2"/>
      <c r="BM507" s="2">
        <v>21</v>
      </c>
      <c r="BN507" s="2">
        <v>0</v>
      </c>
      <c r="BO507" s="2" t="s">
        <v>694</v>
      </c>
      <c r="BP507" s="2">
        <v>1</v>
      </c>
      <c r="BQ507" s="2">
        <v>30</v>
      </c>
      <c r="BR507" s="2">
        <v>0</v>
      </c>
      <c r="BS507" s="2">
        <v>1</v>
      </c>
      <c r="BT507" s="2">
        <v>1</v>
      </c>
      <c r="BU507" s="2">
        <v>1</v>
      </c>
      <c r="BV507" s="2">
        <v>1</v>
      </c>
      <c r="BW507" s="2">
        <v>1</v>
      </c>
      <c r="BX507" s="2">
        <v>1</v>
      </c>
      <c r="BY507" s="2" t="s">
        <v>3</v>
      </c>
      <c r="BZ507" s="2">
        <v>109</v>
      </c>
      <c r="CA507" s="2">
        <v>61</v>
      </c>
      <c r="CB507" s="2" t="s">
        <v>3</v>
      </c>
      <c r="CC507" s="2"/>
      <c r="CD507" s="2"/>
      <c r="CE507" s="2">
        <v>1566</v>
      </c>
      <c r="CF507" s="2">
        <v>0</v>
      </c>
      <c r="CG507" s="2">
        <v>0</v>
      </c>
      <c r="CH507" s="2"/>
      <c r="CI507" s="2"/>
      <c r="CJ507" s="2"/>
      <c r="CK507" s="2"/>
      <c r="CL507" s="2"/>
      <c r="CM507" s="2">
        <v>0</v>
      </c>
      <c r="CN507" s="2" t="s">
        <v>965</v>
      </c>
      <c r="CO507" s="2">
        <v>0</v>
      </c>
      <c r="CP507" s="2">
        <f t="shared" si="480"/>
        <v>65.400000000000006</v>
      </c>
      <c r="CQ507" s="2">
        <f t="shared" si="481"/>
        <v>71.150000000000006</v>
      </c>
      <c r="CR507" s="2">
        <f>(ROUND((ROUND(((((ET507*1.25)*1.2))*AV507*1),2)*BB507),2)+ROUND((ROUND(((AE507-(((EU507*1.25)*1.2)))*AV507*1),2)*BS507),2))</f>
        <v>230.52</v>
      </c>
      <c r="CS507" s="2">
        <f>(ROUND((ROUND(((((EU507*1.25)*1.2))*AV507*1),2)*BS507),2)+ROUND((ROUND(((AE507-(((EU507*1.25)*1.2)))*AV507*1),2)*BS507),2))</f>
        <v>30.99</v>
      </c>
      <c r="CT507" s="2">
        <f t="shared" si="482"/>
        <v>1333.34</v>
      </c>
      <c r="CU507" s="2">
        <f t="shared" si="483"/>
        <v>0</v>
      </c>
      <c r="CV507" s="2">
        <f t="shared" si="484"/>
        <v>106.75335</v>
      </c>
      <c r="CW507" s="2">
        <f t="shared" si="485"/>
        <v>0</v>
      </c>
      <c r="CX507" s="2">
        <f t="shared" si="486"/>
        <v>0</v>
      </c>
      <c r="CY507" s="2">
        <f>(ROUND((((S507+ROUND((ROUND(((((EU507*1.25)*1.2))*AV507*1),2)*BS507),2))*AT507)/100),2)+ROUND(((ROUND((ROUND(((AE507-(((EU507*1.25)*1.2)))*AV507*1),2)*BS507),2)*AT507)/100),2))</f>
        <v>91.91</v>
      </c>
      <c r="CZ507" s="2">
        <f>(ROUND((((S507+ROUND((ROUND(((((EU507*1.25)*1.2))*AV507*1),2)*BS507),2))*AU507)/100),2)+ROUND(((ROUND((ROUND(((AE507-(((EU507*1.25)*1.2)))*AV507*1),2)*BS507),2)*AU507)/100),2))</f>
        <v>51.44</v>
      </c>
      <c r="DA507" s="2"/>
      <c r="DB507" s="2">
        <v>179</v>
      </c>
      <c r="DC507" s="2" t="s">
        <v>3</v>
      </c>
      <c r="DD507" s="2" t="s">
        <v>360</v>
      </c>
      <c r="DE507" s="2" t="s">
        <v>361</v>
      </c>
      <c r="DF507" s="2" t="s">
        <v>361</v>
      </c>
      <c r="DG507" s="2" t="s">
        <v>362</v>
      </c>
      <c r="DH507" s="2" t="s">
        <v>3</v>
      </c>
      <c r="DI507" s="2" t="s">
        <v>362</v>
      </c>
      <c r="DJ507" s="2" t="s">
        <v>361</v>
      </c>
      <c r="DK507" s="2" t="s">
        <v>3</v>
      </c>
      <c r="DL507" s="2" t="s">
        <v>3</v>
      </c>
      <c r="DM507" s="2" t="s">
        <v>3</v>
      </c>
      <c r="DN507" s="2">
        <v>0</v>
      </c>
      <c r="DO507" s="2">
        <v>0</v>
      </c>
      <c r="DP507" s="2">
        <v>1</v>
      </c>
      <c r="DQ507" s="2">
        <v>1</v>
      </c>
      <c r="DR507" s="2"/>
      <c r="DS507" s="2"/>
      <c r="DT507" s="2"/>
      <c r="DU507" s="2">
        <v>1013</v>
      </c>
      <c r="DV507" s="2" t="s">
        <v>435</v>
      </c>
      <c r="DW507" s="2" t="s">
        <v>435</v>
      </c>
      <c r="DX507" s="2">
        <v>1</v>
      </c>
      <c r="DY507" s="2"/>
      <c r="DZ507" s="2" t="s">
        <v>3</v>
      </c>
      <c r="EA507" s="2" t="s">
        <v>3</v>
      </c>
      <c r="EB507" s="2" t="s">
        <v>3</v>
      </c>
      <c r="EC507" s="2" t="s">
        <v>3</v>
      </c>
      <c r="ED507" s="2"/>
      <c r="EE507" s="2">
        <v>85635393</v>
      </c>
      <c r="EF507" s="2">
        <v>30</v>
      </c>
      <c r="EG507" s="2" t="s">
        <v>28</v>
      </c>
      <c r="EH507" s="2">
        <v>0</v>
      </c>
      <c r="EI507" s="2" t="s">
        <v>3</v>
      </c>
      <c r="EJ507" s="2">
        <v>1</v>
      </c>
      <c r="EK507" s="2">
        <v>21</v>
      </c>
      <c r="EL507" s="2" t="s">
        <v>437</v>
      </c>
      <c r="EM507" s="2" t="s">
        <v>438</v>
      </c>
      <c r="EN507" s="2"/>
      <c r="EO507" s="2" t="s">
        <v>363</v>
      </c>
      <c r="EP507" s="2"/>
      <c r="EQ507" s="2">
        <v>131072</v>
      </c>
      <c r="ER507" s="2">
        <v>1120.7</v>
      </c>
      <c r="ES507" s="2">
        <v>71.150000000000006</v>
      </c>
      <c r="ET507" s="2">
        <v>144.03</v>
      </c>
      <c r="EU507" s="2">
        <v>19.36</v>
      </c>
      <c r="EV507" s="2">
        <v>905.52</v>
      </c>
      <c r="EW507" s="2">
        <v>72.5</v>
      </c>
      <c r="EX507" s="2">
        <v>0</v>
      </c>
      <c r="EY507" s="2">
        <v>0</v>
      </c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>
        <v>0</v>
      </c>
      <c r="FR507" s="2">
        <v>0</v>
      </c>
      <c r="FS507" s="2">
        <v>0</v>
      </c>
      <c r="FT507" s="2"/>
      <c r="FU507" s="2"/>
      <c r="FV507" s="2"/>
      <c r="FW507" s="2"/>
      <c r="FX507" s="2">
        <v>109</v>
      </c>
      <c r="FY507" s="2">
        <v>61</v>
      </c>
      <c r="FZ507" s="2"/>
      <c r="GA507" s="2" t="s">
        <v>3</v>
      </c>
      <c r="GB507" s="2"/>
      <c r="GC507" s="2"/>
      <c r="GD507" s="2">
        <v>1</v>
      </c>
      <c r="GE507" s="2"/>
      <c r="GF507" s="2">
        <v>-2100169771</v>
      </c>
      <c r="GG507" s="2">
        <v>2</v>
      </c>
      <c r="GH507" s="2">
        <v>1</v>
      </c>
      <c r="GI507" s="2">
        <v>2</v>
      </c>
      <c r="GJ507" s="2">
        <v>0</v>
      </c>
      <c r="GK507" s="2">
        <v>0</v>
      </c>
      <c r="GL507" s="2">
        <f t="shared" si="487"/>
        <v>0</v>
      </c>
      <c r="GM507" s="2">
        <f t="shared" si="488"/>
        <v>158.16999999999999</v>
      </c>
      <c r="GN507" s="2">
        <f t="shared" si="489"/>
        <v>158.16999999999999</v>
      </c>
      <c r="GO507" s="2">
        <f t="shared" si="490"/>
        <v>0</v>
      </c>
      <c r="GP507" s="2">
        <f t="shared" si="491"/>
        <v>0</v>
      </c>
      <c r="GQ507" s="2"/>
      <c r="GR507" s="2">
        <v>0</v>
      </c>
      <c r="GS507" s="2">
        <v>3</v>
      </c>
      <c r="GT507" s="2">
        <v>0</v>
      </c>
      <c r="GU507" s="2" t="s">
        <v>3</v>
      </c>
      <c r="GV507" s="2">
        <f t="shared" si="492"/>
        <v>0</v>
      </c>
      <c r="GW507" s="2">
        <v>1</v>
      </c>
      <c r="GX507" s="2">
        <f t="shared" si="493"/>
        <v>0</v>
      </c>
      <c r="GY507" s="2"/>
      <c r="GZ507" s="2"/>
      <c r="HA507" s="2">
        <v>0</v>
      </c>
      <c r="HB507" s="2">
        <v>0</v>
      </c>
      <c r="HC507" s="2">
        <f t="shared" si="494"/>
        <v>0</v>
      </c>
      <c r="HD507" s="2"/>
      <c r="HE507" s="2" t="s">
        <v>3</v>
      </c>
      <c r="HF507" s="2" t="s">
        <v>3</v>
      </c>
      <c r="HG507" s="2"/>
      <c r="HH507" s="2"/>
      <c r="HI507" s="2"/>
      <c r="HJ507" s="2"/>
      <c r="HK507" s="2"/>
      <c r="HL507" s="2"/>
      <c r="HM507" s="2" t="s">
        <v>3</v>
      </c>
      <c r="HN507" s="2" t="s">
        <v>3</v>
      </c>
      <c r="HO507" s="2" t="s">
        <v>3</v>
      </c>
      <c r="HP507" s="2" t="s">
        <v>3</v>
      </c>
      <c r="HQ507" s="2" t="s">
        <v>3</v>
      </c>
      <c r="HR507" s="2"/>
      <c r="HS507" s="2">
        <v>0</v>
      </c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>
        <v>0</v>
      </c>
      <c r="IL507" s="2"/>
      <c r="IM507" s="2"/>
      <c r="IN507" s="2"/>
      <c r="IO507" s="2"/>
      <c r="IP507" s="2"/>
      <c r="IQ507" s="2"/>
      <c r="IR507" s="2"/>
      <c r="IS507" s="2"/>
      <c r="IT507" s="2"/>
      <c r="IU507" s="2"/>
    </row>
    <row r="508" spans="1:255" x14ac:dyDescent="0.25">
      <c r="A508" s="3">
        <v>17</v>
      </c>
      <c r="B508" s="3">
        <v>1</v>
      </c>
      <c r="C508" s="3">
        <f>ROW(SmtRes!A940)</f>
        <v>940</v>
      </c>
      <c r="D508" s="3">
        <f>ROW(EtalonRes!A786)</f>
        <v>786</v>
      </c>
      <c r="E508" s="3" t="s">
        <v>693</v>
      </c>
      <c r="F508" s="3" t="s">
        <v>694</v>
      </c>
      <c r="G508" s="3" t="s">
        <v>695</v>
      </c>
      <c r="H508" s="3" t="s">
        <v>435</v>
      </c>
      <c r="I508" s="3">
        <f>ROUND((4)/100,9)</f>
        <v>0.04</v>
      </c>
      <c r="J508" s="3">
        <v>0</v>
      </c>
      <c r="K508" s="3">
        <f>ROUND((4)/100,9)</f>
        <v>0.04</v>
      </c>
      <c r="O508" s="3">
        <f t="shared" si="468"/>
        <v>3185.99</v>
      </c>
      <c r="P508" s="3">
        <f t="shared" si="469"/>
        <v>31.38</v>
      </c>
      <c r="Q508" s="3">
        <f>(ROUND((ROUND(((((ET508*1.25)*1.2))*AV508*I508),2)*BB508),2)+ROUND((ROUND(((AE508-(((EU508*1.25)*1.2)))*AV508*I508),2)*BS508),2))</f>
        <v>149.46</v>
      </c>
      <c r="R508" s="3">
        <f>(ROUND((ROUND(((((EU508*1.25)*1.2))*AV508*I508),2)*BS508),2)+ROUND((ROUND(((AE508-(((EU508*1.25)*1.2)))*AV508*I508),2)*BS508),2))</f>
        <v>69.87</v>
      </c>
      <c r="S508" s="3">
        <f t="shared" si="470"/>
        <v>3005.15</v>
      </c>
      <c r="T508" s="3">
        <f t="shared" si="471"/>
        <v>0</v>
      </c>
      <c r="U508" s="3">
        <f t="shared" si="472"/>
        <v>4.2701339999999997</v>
      </c>
      <c r="V508" s="3">
        <f t="shared" si="473"/>
        <v>0</v>
      </c>
      <c r="W508" s="3">
        <f t="shared" si="474"/>
        <v>0</v>
      </c>
      <c r="X508" s="3">
        <f>(ROUND((((S508+ROUND((ROUND(((((EU508*1.25)*1.2))*AV508*I508),2)*BS508),2))*AT508)/100),2)+ROUND(((ROUND((ROUND(((AE508-(((EU508*1.25)*1.2)))*AV508*I508),2)*BS508),2)*AT508)/100),2))</f>
        <v>3351.77</v>
      </c>
      <c r="Y508" s="3">
        <f>(ROUND((((S508+ROUND((ROUND(((((EU508*1.25)*1.2))*AV508*I508),2)*BS508),2))*AU508)/100),2)+ROUND(((ROUND((ROUND(((AE508-(((EU508*1.25)*1.2)))*AV508*I508),2)*BS508),2)*AU508)/100),2))</f>
        <v>1875.76</v>
      </c>
      <c r="AA508" s="3">
        <v>86551703</v>
      </c>
      <c r="AB508" s="3">
        <f t="shared" si="475"/>
        <v>1536.8126</v>
      </c>
      <c r="AC508" s="3">
        <f>ROUND((((ES508*1)*1)),6)</f>
        <v>71.150000000000006</v>
      </c>
      <c r="AD508" s="3">
        <f>ROUND((((((ET508*1.25)*1.2))-(((EU508*1.25)*1.2)))+AE508),6)</f>
        <v>216.04499999999999</v>
      </c>
      <c r="AE508" s="3">
        <f>ROUND((((EU508*1.25)*1.2)),6)</f>
        <v>29.04</v>
      </c>
      <c r="AF508" s="3">
        <f>ROUND((((EV508*1.15)*1.2)),6)</f>
        <v>1249.6176</v>
      </c>
      <c r="AG508" s="3">
        <f t="shared" si="477"/>
        <v>0</v>
      </c>
      <c r="AH508" s="3">
        <f>(((EW508*1.15)*1.2))</f>
        <v>100.05</v>
      </c>
      <c r="AI508" s="3">
        <f>(((EX508*1.25)*1.2))</f>
        <v>0</v>
      </c>
      <c r="AJ508" s="3">
        <f t="shared" si="479"/>
        <v>0</v>
      </c>
      <c r="AK508" s="3">
        <v>1120.7</v>
      </c>
      <c r="AL508" s="3">
        <v>71.150000000000006</v>
      </c>
      <c r="AM508" s="3">
        <v>144.03</v>
      </c>
      <c r="AN508" s="3">
        <v>19.36</v>
      </c>
      <c r="AO508" s="3">
        <v>905.52</v>
      </c>
      <c r="AP508" s="3">
        <v>0</v>
      </c>
      <c r="AQ508" s="3">
        <v>72.5</v>
      </c>
      <c r="AR508" s="3">
        <v>0</v>
      </c>
      <c r="AS508" s="3">
        <v>0</v>
      </c>
      <c r="AT508" s="3">
        <v>109</v>
      </c>
      <c r="AU508" s="3">
        <v>61</v>
      </c>
      <c r="AV508" s="3">
        <v>1.0669999999999999</v>
      </c>
      <c r="AW508" s="3">
        <v>1</v>
      </c>
      <c r="AZ508" s="3">
        <v>1</v>
      </c>
      <c r="BA508" s="3">
        <v>56.35</v>
      </c>
      <c r="BB508" s="3">
        <v>16.21</v>
      </c>
      <c r="BC508" s="3">
        <v>11.01</v>
      </c>
      <c r="BD508" s="3" t="s">
        <v>3</v>
      </c>
      <c r="BE508" s="3" t="s">
        <v>3</v>
      </c>
      <c r="BF508" s="3" t="s">
        <v>3</v>
      </c>
      <c r="BG508" s="3" t="s">
        <v>3</v>
      </c>
      <c r="BH508" s="3">
        <v>0</v>
      </c>
      <c r="BI508" s="3">
        <v>1</v>
      </c>
      <c r="BJ508" s="3" t="s">
        <v>696</v>
      </c>
      <c r="BM508" s="3">
        <v>21</v>
      </c>
      <c r="BN508" s="3">
        <v>0</v>
      </c>
      <c r="BO508" s="3" t="s">
        <v>694</v>
      </c>
      <c r="BP508" s="3">
        <v>1</v>
      </c>
      <c r="BQ508" s="3">
        <v>30</v>
      </c>
      <c r="BR508" s="3">
        <v>0</v>
      </c>
      <c r="BS508" s="3">
        <v>56.35</v>
      </c>
      <c r="BT508" s="3">
        <v>1</v>
      </c>
      <c r="BU508" s="3">
        <v>1</v>
      </c>
      <c r="BV508" s="3">
        <v>1</v>
      </c>
      <c r="BW508" s="3">
        <v>1</v>
      </c>
      <c r="BX508" s="3">
        <v>1</v>
      </c>
      <c r="BY508" s="3" t="s">
        <v>3</v>
      </c>
      <c r="BZ508" s="3">
        <v>109</v>
      </c>
      <c r="CA508" s="3">
        <v>61</v>
      </c>
      <c r="CB508" s="3" t="s">
        <v>3</v>
      </c>
      <c r="CE508" s="3">
        <v>1566</v>
      </c>
      <c r="CF508" s="3">
        <v>0</v>
      </c>
      <c r="CG508" s="3">
        <v>0</v>
      </c>
      <c r="CM508" s="3">
        <v>0</v>
      </c>
      <c r="CN508" s="3" t="s">
        <v>965</v>
      </c>
      <c r="CO508" s="3">
        <v>0</v>
      </c>
      <c r="CP508" s="3">
        <f t="shared" si="480"/>
        <v>3185.9900000000002</v>
      </c>
      <c r="CQ508" s="3">
        <f t="shared" si="481"/>
        <v>783.36</v>
      </c>
      <c r="CR508" s="3">
        <f>(ROUND((ROUND(((((ET508*1.25)*1.2))*AV508*1),2)*BB508),2)+ROUND((ROUND(((AE508-(((EU508*1.25)*1.2)))*AV508*1),2)*BS508),2))</f>
        <v>3736.73</v>
      </c>
      <c r="CS508" s="3">
        <f>(ROUND((ROUND(((((EU508*1.25)*1.2))*AV508*1),2)*BS508),2)+ROUND((ROUND(((AE508-(((EU508*1.25)*1.2)))*AV508*1),2)*BS508),2))</f>
        <v>1746.29</v>
      </c>
      <c r="CT508" s="3">
        <f t="shared" si="482"/>
        <v>75133.710000000006</v>
      </c>
      <c r="CU508" s="3">
        <f t="shared" si="483"/>
        <v>0</v>
      </c>
      <c r="CV508" s="3">
        <f t="shared" si="484"/>
        <v>106.75335</v>
      </c>
      <c r="CW508" s="3">
        <f t="shared" si="485"/>
        <v>0</v>
      </c>
      <c r="CX508" s="3">
        <f t="shared" si="486"/>
        <v>0</v>
      </c>
      <c r="CY508" s="3">
        <f>(ROUND((((S508+ROUND((ROUND(((((EU508*1.25)*1.2))*AV508*1),2)*BS508),2))*AT508)/100),2)+ROUND(((ROUND((ROUND(((AE508-(((EU508*1.25)*1.2)))*AV508*1),2)*BS508),2)*AT508)/100),2))</f>
        <v>5179.07</v>
      </c>
      <c r="CZ508" s="3">
        <f>(ROUND((((S508+ROUND((ROUND(((((EU508*1.25)*1.2))*AV508*1),2)*BS508),2))*AU508)/100),2)+ROUND(((ROUND((ROUND(((AE508-(((EU508*1.25)*1.2)))*AV508*1),2)*BS508),2)*AU508)/100),2))</f>
        <v>2898.38</v>
      </c>
      <c r="DB508" s="3">
        <v>181</v>
      </c>
      <c r="DC508" s="3" t="s">
        <v>3</v>
      </c>
      <c r="DD508" s="3" t="s">
        <v>360</v>
      </c>
      <c r="DE508" s="3" t="s">
        <v>361</v>
      </c>
      <c r="DF508" s="3" t="s">
        <v>361</v>
      </c>
      <c r="DG508" s="3" t="s">
        <v>362</v>
      </c>
      <c r="DH508" s="3" t="s">
        <v>3</v>
      </c>
      <c r="DI508" s="3" t="s">
        <v>362</v>
      </c>
      <c r="DJ508" s="3" t="s">
        <v>361</v>
      </c>
      <c r="DK508" s="3" t="s">
        <v>3</v>
      </c>
      <c r="DL508" s="3" t="s">
        <v>3</v>
      </c>
      <c r="DM508" s="3" t="s">
        <v>3</v>
      </c>
      <c r="DN508" s="3">
        <v>0</v>
      </c>
      <c r="DO508" s="3">
        <v>0</v>
      </c>
      <c r="DP508" s="3">
        <v>1</v>
      </c>
      <c r="DQ508" s="3">
        <v>1</v>
      </c>
      <c r="DU508" s="3">
        <v>1013</v>
      </c>
      <c r="DV508" s="3" t="s">
        <v>435</v>
      </c>
      <c r="DW508" s="3" t="s">
        <v>435</v>
      </c>
      <c r="DX508" s="3">
        <v>1</v>
      </c>
      <c r="DZ508" s="3" t="s">
        <v>3</v>
      </c>
      <c r="EA508" s="3" t="s">
        <v>3</v>
      </c>
      <c r="EB508" s="3" t="s">
        <v>3</v>
      </c>
      <c r="EC508" s="3" t="s">
        <v>3</v>
      </c>
      <c r="EE508" s="3">
        <v>85635393</v>
      </c>
      <c r="EF508" s="3">
        <v>30</v>
      </c>
      <c r="EG508" s="3" t="s">
        <v>28</v>
      </c>
      <c r="EH508" s="3">
        <v>0</v>
      </c>
      <c r="EI508" s="3" t="s">
        <v>3</v>
      </c>
      <c r="EJ508" s="3">
        <v>1</v>
      </c>
      <c r="EK508" s="3">
        <v>21</v>
      </c>
      <c r="EL508" s="3" t="s">
        <v>437</v>
      </c>
      <c r="EM508" s="3" t="s">
        <v>438</v>
      </c>
      <c r="EO508" s="3" t="s">
        <v>363</v>
      </c>
      <c r="EQ508" s="3">
        <v>131072</v>
      </c>
      <c r="ER508" s="3">
        <v>1120.7</v>
      </c>
      <c r="ES508" s="3">
        <v>71.150000000000006</v>
      </c>
      <c r="ET508" s="3">
        <v>144.03</v>
      </c>
      <c r="EU508" s="3">
        <v>19.36</v>
      </c>
      <c r="EV508" s="3">
        <v>905.52</v>
      </c>
      <c r="EW508" s="3">
        <v>72.5</v>
      </c>
      <c r="EX508" s="3">
        <v>0</v>
      </c>
      <c r="EY508" s="3">
        <v>0</v>
      </c>
      <c r="FQ508" s="3">
        <v>0</v>
      </c>
      <c r="FR508" s="3">
        <v>0</v>
      </c>
      <c r="FS508" s="3">
        <v>0</v>
      </c>
      <c r="FX508" s="3">
        <v>109</v>
      </c>
      <c r="FY508" s="3">
        <v>61</v>
      </c>
      <c r="GA508" s="3" t="s">
        <v>3</v>
      </c>
      <c r="GD508" s="3">
        <v>1</v>
      </c>
      <c r="GF508" s="3">
        <v>-2100169771</v>
      </c>
      <c r="GG508" s="3">
        <v>2</v>
      </c>
      <c r="GH508" s="3">
        <v>1</v>
      </c>
      <c r="GI508" s="3">
        <v>2</v>
      </c>
      <c r="GJ508" s="3">
        <v>0</v>
      </c>
      <c r="GK508" s="3">
        <v>0</v>
      </c>
      <c r="GL508" s="3">
        <f t="shared" si="487"/>
        <v>0</v>
      </c>
      <c r="GM508" s="3">
        <f t="shared" si="488"/>
        <v>8413.52</v>
      </c>
      <c r="GN508" s="3">
        <f t="shared" si="489"/>
        <v>8413.52</v>
      </c>
      <c r="GO508" s="3">
        <f t="shared" si="490"/>
        <v>0</v>
      </c>
      <c r="GP508" s="3">
        <f t="shared" si="491"/>
        <v>0</v>
      </c>
      <c r="GR508" s="3">
        <v>0</v>
      </c>
      <c r="GS508" s="3">
        <v>3</v>
      </c>
      <c r="GT508" s="3">
        <v>0</v>
      </c>
      <c r="GU508" s="3" t="s">
        <v>3</v>
      </c>
      <c r="GV508" s="3">
        <f t="shared" si="492"/>
        <v>0</v>
      </c>
      <c r="GW508" s="3">
        <v>1</v>
      </c>
      <c r="GX508" s="3">
        <f t="shared" si="493"/>
        <v>0</v>
      </c>
      <c r="HA508" s="3">
        <v>0</v>
      </c>
      <c r="HB508" s="3">
        <v>0</v>
      </c>
      <c r="HC508" s="3">
        <f t="shared" si="494"/>
        <v>0</v>
      </c>
      <c r="HE508" s="3" t="s">
        <v>3</v>
      </c>
      <c r="HF508" s="3" t="s">
        <v>3</v>
      </c>
      <c r="HM508" s="3" t="s">
        <v>3</v>
      </c>
      <c r="HN508" s="3" t="s">
        <v>3</v>
      </c>
      <c r="HO508" s="3" t="s">
        <v>3</v>
      </c>
      <c r="HP508" s="3" t="s">
        <v>3</v>
      </c>
      <c r="HQ508" s="3" t="s">
        <v>3</v>
      </c>
      <c r="HS508" s="3">
        <v>0</v>
      </c>
      <c r="IK508" s="3">
        <v>0</v>
      </c>
    </row>
    <row r="509" spans="1:255" x14ac:dyDescent="0.25">
      <c r="A509" s="2">
        <v>18</v>
      </c>
      <c r="B509" s="2">
        <v>1</v>
      </c>
      <c r="C509" s="2">
        <v>928</v>
      </c>
      <c r="D509" s="2"/>
      <c r="E509" s="2" t="s">
        <v>697</v>
      </c>
      <c r="F509" s="2" t="s">
        <v>517</v>
      </c>
      <c r="G509" s="2" t="s">
        <v>518</v>
      </c>
      <c r="H509" s="2" t="s">
        <v>454</v>
      </c>
      <c r="I509" s="2">
        <f>I507*J509</f>
        <v>4</v>
      </c>
      <c r="J509" s="2">
        <v>100</v>
      </c>
      <c r="K509" s="2">
        <v>100</v>
      </c>
      <c r="L509" s="2"/>
      <c r="M509" s="2"/>
      <c r="N509" s="2"/>
      <c r="O509" s="2">
        <f t="shared" si="468"/>
        <v>316.16000000000003</v>
      </c>
      <c r="P509" s="2">
        <f t="shared" si="469"/>
        <v>316.16000000000003</v>
      </c>
      <c r="Q509" s="2">
        <f>(ROUND((ROUND(((ET509)*AV509*I509),2)*BB509),2)+ROUND((ROUND(((AE509-(EU509))*AV509*I509),2)*BS509),2))</f>
        <v>0</v>
      </c>
      <c r="R509" s="2">
        <f>(ROUND((ROUND(((EU509)*AV509*I509),2)*BS509),2)+ROUND((ROUND(((AE509-(EU509))*AV509*I509),2)*BS509),2))</f>
        <v>0</v>
      </c>
      <c r="S509" s="2">
        <f t="shared" si="470"/>
        <v>0</v>
      </c>
      <c r="T509" s="2">
        <f t="shared" si="471"/>
        <v>0</v>
      </c>
      <c r="U509" s="2">
        <f t="shared" si="472"/>
        <v>0</v>
      </c>
      <c r="V509" s="2">
        <f t="shared" si="473"/>
        <v>0</v>
      </c>
      <c r="W509" s="2">
        <f t="shared" si="474"/>
        <v>0</v>
      </c>
      <c r="X509" s="2">
        <f>(ROUND((((S509+ROUND((ROUND(((EU509)*AV509*I509),2)*BS509),2))*AT509)/100),2)+ROUND(((ROUND((ROUND(((AE509-(EU509))*AV509*I509),2)*BS509),2)*AT509)/100),2))</f>
        <v>0</v>
      </c>
      <c r="Y509" s="2">
        <f>(ROUND((((S509+ROUND((ROUND(((EU509)*AV509*I509),2)*BS509),2))*AU509)/100),2)+ROUND(((ROUND((ROUND(((AE509-(EU509))*AV509*I509),2)*BS509),2)*AU509)/100),2))</f>
        <v>0</v>
      </c>
      <c r="Z509" s="2"/>
      <c r="AA509" s="2">
        <v>86551701</v>
      </c>
      <c r="AB509" s="2">
        <f t="shared" si="475"/>
        <v>79.040000000000006</v>
      </c>
      <c r="AC509" s="2">
        <f>ROUND((ES509),6)</f>
        <v>79.040000000000006</v>
      </c>
      <c r="AD509" s="2">
        <f>ROUND((((ET509)-(EU509))+AE509),6)</f>
        <v>0</v>
      </c>
      <c r="AE509" s="2">
        <f>ROUND((EU509),6)</f>
        <v>0</v>
      </c>
      <c r="AF509" s="2">
        <f>ROUND((EV509),6)</f>
        <v>0</v>
      </c>
      <c r="AG509" s="2">
        <f t="shared" si="477"/>
        <v>0</v>
      </c>
      <c r="AH509" s="2">
        <f>(EW509)</f>
        <v>0</v>
      </c>
      <c r="AI509" s="2">
        <f>(EX509)</f>
        <v>0</v>
      </c>
      <c r="AJ509" s="2">
        <f t="shared" si="479"/>
        <v>0</v>
      </c>
      <c r="AK509" s="2">
        <v>79.040000000000006</v>
      </c>
      <c r="AL509" s="2">
        <v>79.040000000000006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109</v>
      </c>
      <c r="AU509" s="2">
        <v>61</v>
      </c>
      <c r="AV509" s="2">
        <v>1</v>
      </c>
      <c r="AW509" s="2">
        <v>1</v>
      </c>
      <c r="AX509" s="2"/>
      <c r="AY509" s="2"/>
      <c r="AZ509" s="2">
        <v>1</v>
      </c>
      <c r="BA509" s="2">
        <v>1</v>
      </c>
      <c r="BB509" s="2">
        <v>1</v>
      </c>
      <c r="BC509" s="2">
        <v>1</v>
      </c>
      <c r="BD509" s="2" t="s">
        <v>3</v>
      </c>
      <c r="BE509" s="2" t="s">
        <v>3</v>
      </c>
      <c r="BF509" s="2" t="s">
        <v>3</v>
      </c>
      <c r="BG509" s="2" t="s">
        <v>3</v>
      </c>
      <c r="BH509" s="2">
        <v>3</v>
      </c>
      <c r="BI509" s="2">
        <v>1</v>
      </c>
      <c r="BJ509" s="2" t="s">
        <v>519</v>
      </c>
      <c r="BK509" s="2"/>
      <c r="BL509" s="2"/>
      <c r="BM509" s="2">
        <v>21</v>
      </c>
      <c r="BN509" s="2">
        <v>0</v>
      </c>
      <c r="BO509" s="2" t="s">
        <v>3</v>
      </c>
      <c r="BP509" s="2">
        <v>0</v>
      </c>
      <c r="BQ509" s="2">
        <v>30</v>
      </c>
      <c r="BR509" s="2">
        <v>0</v>
      </c>
      <c r="BS509" s="2">
        <v>1</v>
      </c>
      <c r="BT509" s="2">
        <v>1</v>
      </c>
      <c r="BU509" s="2">
        <v>1</v>
      </c>
      <c r="BV509" s="2">
        <v>1</v>
      </c>
      <c r="BW509" s="2">
        <v>1</v>
      </c>
      <c r="BX509" s="2">
        <v>1</v>
      </c>
      <c r="BY509" s="2" t="s">
        <v>3</v>
      </c>
      <c r="BZ509" s="2">
        <v>109</v>
      </c>
      <c r="CA509" s="2">
        <v>61</v>
      </c>
      <c r="CB509" s="2" t="s">
        <v>3</v>
      </c>
      <c r="CC509" s="2"/>
      <c r="CD509" s="2"/>
      <c r="CE509" s="2">
        <v>1566</v>
      </c>
      <c r="CF509" s="2">
        <v>0</v>
      </c>
      <c r="CG509" s="2">
        <v>0</v>
      </c>
      <c r="CH509" s="2"/>
      <c r="CI509" s="2"/>
      <c r="CJ509" s="2"/>
      <c r="CK509" s="2"/>
      <c r="CL509" s="2"/>
      <c r="CM509" s="2">
        <v>0</v>
      </c>
      <c r="CN509" s="2" t="s">
        <v>966</v>
      </c>
      <c r="CO509" s="2">
        <v>0</v>
      </c>
      <c r="CP509" s="2">
        <f t="shared" si="480"/>
        <v>316.16000000000003</v>
      </c>
      <c r="CQ509" s="2">
        <f t="shared" si="481"/>
        <v>79.040000000000006</v>
      </c>
      <c r="CR509" s="2">
        <f>(ROUND((ROUND(((ET509)*AV509*1),2)*BB509),2)+ROUND((ROUND(((AE509-(EU509))*AV509*1),2)*BS509),2))</f>
        <v>0</v>
      </c>
      <c r="CS509" s="2">
        <f>(ROUND((ROUND(((EU509)*AV509*1),2)*BS509),2)+ROUND((ROUND(((AE509-(EU509))*AV509*1),2)*BS509),2))</f>
        <v>0</v>
      </c>
      <c r="CT509" s="2">
        <f t="shared" si="482"/>
        <v>0</v>
      </c>
      <c r="CU509" s="2">
        <f t="shared" si="483"/>
        <v>0</v>
      </c>
      <c r="CV509" s="2">
        <f t="shared" si="484"/>
        <v>0</v>
      </c>
      <c r="CW509" s="2">
        <f t="shared" si="485"/>
        <v>0</v>
      </c>
      <c r="CX509" s="2">
        <f t="shared" si="486"/>
        <v>0</v>
      </c>
      <c r="CY509" s="2">
        <f>(ROUND((((S509+ROUND((ROUND(((EU509)*AV509*1),2)*BS509),2))*AT509)/100),2)+ROUND(((ROUND((ROUND(((AE509-(EU509))*AV509*1),2)*BS509),2)*AT509)/100),2))</f>
        <v>0</v>
      </c>
      <c r="CZ509" s="2">
        <f>(ROUND((((S509+ROUND((ROUND(((EU509)*AV509*1),2)*BS509),2))*AU509)/100),2)+ROUND(((ROUND((ROUND(((AE509-(EU509))*AV509*1),2)*BS509),2)*AU509)/100),2))</f>
        <v>0</v>
      </c>
      <c r="DA509" s="2"/>
      <c r="DB509" s="2"/>
      <c r="DC509" s="2" t="s">
        <v>3</v>
      </c>
      <c r="DD509" s="2" t="s">
        <v>3</v>
      </c>
      <c r="DE509" s="2" t="s">
        <v>3</v>
      </c>
      <c r="DF509" s="2" t="s">
        <v>3</v>
      </c>
      <c r="DG509" s="2" t="s">
        <v>3</v>
      </c>
      <c r="DH509" s="2" t="s">
        <v>3</v>
      </c>
      <c r="DI509" s="2" t="s">
        <v>3</v>
      </c>
      <c r="DJ509" s="2" t="s">
        <v>3</v>
      </c>
      <c r="DK509" s="2" t="s">
        <v>3</v>
      </c>
      <c r="DL509" s="2" t="s">
        <v>3</v>
      </c>
      <c r="DM509" s="2" t="s">
        <v>3</v>
      </c>
      <c r="DN509" s="2">
        <v>0</v>
      </c>
      <c r="DO509" s="2">
        <v>0</v>
      </c>
      <c r="DP509" s="2">
        <v>1</v>
      </c>
      <c r="DQ509" s="2">
        <v>1</v>
      </c>
      <c r="DR509" s="2"/>
      <c r="DS509" s="2"/>
      <c r="DT509" s="2"/>
      <c r="DU509" s="2">
        <v>1003</v>
      </c>
      <c r="DV509" s="2" t="s">
        <v>454</v>
      </c>
      <c r="DW509" s="2" t="s">
        <v>454</v>
      </c>
      <c r="DX509" s="2">
        <v>1</v>
      </c>
      <c r="DY509" s="2"/>
      <c r="DZ509" s="2" t="s">
        <v>3</v>
      </c>
      <c r="EA509" s="2" t="s">
        <v>3</v>
      </c>
      <c r="EB509" s="2" t="s">
        <v>3</v>
      </c>
      <c r="EC509" s="2" t="s">
        <v>3</v>
      </c>
      <c r="ED509" s="2"/>
      <c r="EE509" s="2">
        <v>85635393</v>
      </c>
      <c r="EF509" s="2">
        <v>30</v>
      </c>
      <c r="EG509" s="2" t="s">
        <v>28</v>
      </c>
      <c r="EH509" s="2">
        <v>0</v>
      </c>
      <c r="EI509" s="2" t="s">
        <v>3</v>
      </c>
      <c r="EJ509" s="2">
        <v>1</v>
      </c>
      <c r="EK509" s="2">
        <v>21</v>
      </c>
      <c r="EL509" s="2" t="s">
        <v>437</v>
      </c>
      <c r="EM509" s="2" t="s">
        <v>438</v>
      </c>
      <c r="EN509" s="2"/>
      <c r="EO509" s="2" t="s">
        <v>368</v>
      </c>
      <c r="EP509" s="2"/>
      <c r="EQ509" s="2">
        <v>0</v>
      </c>
      <c r="ER509" s="2">
        <v>79.040000000000006</v>
      </c>
      <c r="ES509" s="2">
        <v>79.040000000000006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>
        <v>0</v>
      </c>
      <c r="FR509" s="2">
        <v>0</v>
      </c>
      <c r="FS509" s="2">
        <v>0</v>
      </c>
      <c r="FT509" s="2"/>
      <c r="FU509" s="2"/>
      <c r="FV509" s="2"/>
      <c r="FW509" s="2"/>
      <c r="FX509" s="2">
        <v>109</v>
      </c>
      <c r="FY509" s="2">
        <v>61</v>
      </c>
      <c r="FZ509" s="2"/>
      <c r="GA509" s="2" t="s">
        <v>3</v>
      </c>
      <c r="GB509" s="2"/>
      <c r="GC509" s="2"/>
      <c r="GD509" s="2">
        <v>1</v>
      </c>
      <c r="GE509" s="2"/>
      <c r="GF509" s="2">
        <v>-958209142</v>
      </c>
      <c r="GG509" s="2">
        <v>2</v>
      </c>
      <c r="GH509" s="2">
        <v>1</v>
      </c>
      <c r="GI509" s="2">
        <v>-2</v>
      </c>
      <c r="GJ509" s="2">
        <v>0</v>
      </c>
      <c r="GK509" s="2">
        <v>0</v>
      </c>
      <c r="GL509" s="2">
        <f t="shared" si="487"/>
        <v>0</v>
      </c>
      <c r="GM509" s="2">
        <f t="shared" si="488"/>
        <v>316.16000000000003</v>
      </c>
      <c r="GN509" s="2">
        <f t="shared" si="489"/>
        <v>316.16000000000003</v>
      </c>
      <c r="GO509" s="2">
        <f t="shared" si="490"/>
        <v>0</v>
      </c>
      <c r="GP509" s="2">
        <f t="shared" si="491"/>
        <v>0</v>
      </c>
      <c r="GQ509" s="2"/>
      <c r="GR509" s="2">
        <v>0</v>
      </c>
      <c r="GS509" s="2">
        <v>3</v>
      </c>
      <c r="GT509" s="2">
        <v>0</v>
      </c>
      <c r="GU509" s="2" t="s">
        <v>3</v>
      </c>
      <c r="GV509" s="2">
        <f t="shared" si="492"/>
        <v>0</v>
      </c>
      <c r="GW509" s="2">
        <v>1</v>
      </c>
      <c r="GX509" s="2">
        <f t="shared" si="493"/>
        <v>0</v>
      </c>
      <c r="GY509" s="2"/>
      <c r="GZ509" s="2"/>
      <c r="HA509" s="2">
        <v>0</v>
      </c>
      <c r="HB509" s="2">
        <v>0</v>
      </c>
      <c r="HC509" s="2">
        <f t="shared" si="494"/>
        <v>0</v>
      </c>
      <c r="HD509" s="2"/>
      <c r="HE509" s="2" t="s">
        <v>3</v>
      </c>
      <c r="HF509" s="2" t="s">
        <v>3</v>
      </c>
      <c r="HG509" s="2"/>
      <c r="HH509" s="2"/>
      <c r="HI509" s="2"/>
      <c r="HJ509" s="2"/>
      <c r="HK509" s="2"/>
      <c r="HL509" s="2"/>
      <c r="HM509" s="2" t="s">
        <v>360</v>
      </c>
      <c r="HN509" s="2" t="s">
        <v>3</v>
      </c>
      <c r="HO509" s="2" t="s">
        <v>3</v>
      </c>
      <c r="HP509" s="2" t="s">
        <v>3</v>
      </c>
      <c r="HQ509" s="2" t="s">
        <v>3</v>
      </c>
      <c r="HR509" s="2"/>
      <c r="HS509" s="2">
        <v>0</v>
      </c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>
        <v>0</v>
      </c>
      <c r="IL509" s="2"/>
      <c r="IM509" s="2"/>
      <c r="IN509" s="2"/>
      <c r="IO509" s="2"/>
      <c r="IP509" s="2"/>
      <c r="IQ509" s="2"/>
      <c r="IR509" s="2"/>
      <c r="IS509" s="2"/>
      <c r="IT509" s="2"/>
      <c r="IU509" s="2"/>
    </row>
    <row r="510" spans="1:255" x14ac:dyDescent="0.25">
      <c r="A510" s="3">
        <v>18</v>
      </c>
      <c r="B510" s="3">
        <v>1</v>
      </c>
      <c r="C510" s="3">
        <v>939</v>
      </c>
      <c r="E510" s="3" t="s">
        <v>697</v>
      </c>
      <c r="F510" s="3" t="s">
        <v>517</v>
      </c>
      <c r="G510" s="3" t="s">
        <v>518</v>
      </c>
      <c r="H510" s="3" t="s">
        <v>454</v>
      </c>
      <c r="I510" s="3">
        <f>I508*J510</f>
        <v>4</v>
      </c>
      <c r="J510" s="3">
        <v>100</v>
      </c>
      <c r="K510" s="3">
        <v>100</v>
      </c>
      <c r="O510" s="3">
        <f t="shared" si="468"/>
        <v>7091.47</v>
      </c>
      <c r="P510" s="3">
        <f t="shared" si="469"/>
        <v>7091.47</v>
      </c>
      <c r="Q510" s="3">
        <f>(ROUND((ROUND(((ET510)*AV510*I510),2)*BB510),2)+ROUND((ROUND(((AE510-(EU510))*AV510*I510),2)*BS510),2))</f>
        <v>0</v>
      </c>
      <c r="R510" s="3">
        <f>(ROUND((ROUND(((EU510)*AV510*I510),2)*BS510),2)+ROUND((ROUND(((AE510-(EU510))*AV510*I510),2)*BS510),2))</f>
        <v>0</v>
      </c>
      <c r="S510" s="3">
        <f t="shared" si="470"/>
        <v>0</v>
      </c>
      <c r="T510" s="3">
        <f t="shared" si="471"/>
        <v>0</v>
      </c>
      <c r="U510" s="3">
        <f t="shared" si="472"/>
        <v>0</v>
      </c>
      <c r="V510" s="3">
        <f t="shared" si="473"/>
        <v>0</v>
      </c>
      <c r="W510" s="3">
        <f t="shared" si="474"/>
        <v>0</v>
      </c>
      <c r="X510" s="3">
        <f>(ROUND((((S510+ROUND((ROUND(((EU510)*AV510*I510),2)*BS510),2))*AT510)/100),2)+ROUND(((ROUND((ROUND(((AE510-(EU510))*AV510*I510),2)*BS510),2)*AT510)/100),2))</f>
        <v>0</v>
      </c>
      <c r="Y510" s="3">
        <f>(ROUND((((S510+ROUND((ROUND(((EU510)*AV510*I510),2)*BS510),2))*AU510)/100),2)+ROUND(((ROUND((ROUND(((AE510-(EU510))*AV510*I510),2)*BS510),2)*AU510)/100),2))</f>
        <v>0</v>
      </c>
      <c r="AA510" s="3">
        <v>86551703</v>
      </c>
      <c r="AB510" s="3">
        <f t="shared" si="475"/>
        <v>79.040000000000006</v>
      </c>
      <c r="AC510" s="3">
        <f>ROUND((ES510),6)</f>
        <v>79.040000000000006</v>
      </c>
      <c r="AD510" s="3">
        <f>ROUND((((ET510)-(EU510))+AE510),6)</f>
        <v>0</v>
      </c>
      <c r="AE510" s="3">
        <f>ROUND((EU510),6)</f>
        <v>0</v>
      </c>
      <c r="AF510" s="3">
        <f>ROUND((EV510),6)</f>
        <v>0</v>
      </c>
      <c r="AG510" s="3">
        <f t="shared" si="477"/>
        <v>0</v>
      </c>
      <c r="AH510" s="3">
        <f>(EW510)</f>
        <v>0</v>
      </c>
      <c r="AI510" s="3">
        <f>(EX510)</f>
        <v>0</v>
      </c>
      <c r="AJ510" s="3">
        <f t="shared" si="479"/>
        <v>0</v>
      </c>
      <c r="AK510" s="3">
        <v>79.040000000000006</v>
      </c>
      <c r="AL510" s="3">
        <v>79.040000000000006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109</v>
      </c>
      <c r="AU510" s="3">
        <v>61</v>
      </c>
      <c r="AV510" s="3">
        <v>1</v>
      </c>
      <c r="AW510" s="3">
        <v>1</v>
      </c>
      <c r="AZ510" s="3">
        <v>1</v>
      </c>
      <c r="BA510" s="3">
        <v>1</v>
      </c>
      <c r="BB510" s="3">
        <v>1</v>
      </c>
      <c r="BC510" s="3">
        <v>22.43</v>
      </c>
      <c r="BD510" s="3" t="s">
        <v>3</v>
      </c>
      <c r="BE510" s="3" t="s">
        <v>3</v>
      </c>
      <c r="BF510" s="3" t="s">
        <v>3</v>
      </c>
      <c r="BG510" s="3" t="s">
        <v>3</v>
      </c>
      <c r="BH510" s="3">
        <v>3</v>
      </c>
      <c r="BI510" s="3">
        <v>1</v>
      </c>
      <c r="BJ510" s="3" t="s">
        <v>519</v>
      </c>
      <c r="BM510" s="3">
        <v>21</v>
      </c>
      <c r="BN510" s="3">
        <v>0</v>
      </c>
      <c r="BO510" s="3" t="s">
        <v>517</v>
      </c>
      <c r="BP510" s="3">
        <v>1</v>
      </c>
      <c r="BQ510" s="3">
        <v>30</v>
      </c>
      <c r="BR510" s="3">
        <v>0</v>
      </c>
      <c r="BS510" s="3">
        <v>1</v>
      </c>
      <c r="BT510" s="3">
        <v>1</v>
      </c>
      <c r="BU510" s="3">
        <v>1</v>
      </c>
      <c r="BV510" s="3">
        <v>1</v>
      </c>
      <c r="BW510" s="3">
        <v>1</v>
      </c>
      <c r="BX510" s="3">
        <v>1</v>
      </c>
      <c r="BY510" s="3" t="s">
        <v>3</v>
      </c>
      <c r="BZ510" s="3">
        <v>109</v>
      </c>
      <c r="CA510" s="3">
        <v>61</v>
      </c>
      <c r="CB510" s="3" t="s">
        <v>3</v>
      </c>
      <c r="CE510" s="3">
        <v>1566</v>
      </c>
      <c r="CF510" s="3">
        <v>0</v>
      </c>
      <c r="CG510" s="3">
        <v>0</v>
      </c>
      <c r="CM510" s="3">
        <v>0</v>
      </c>
      <c r="CN510" s="3" t="s">
        <v>966</v>
      </c>
      <c r="CO510" s="3">
        <v>0</v>
      </c>
      <c r="CP510" s="3">
        <f t="shared" si="480"/>
        <v>7091.47</v>
      </c>
      <c r="CQ510" s="3">
        <f t="shared" si="481"/>
        <v>1772.87</v>
      </c>
      <c r="CR510" s="3">
        <f>(ROUND((ROUND(((ET510)*AV510*1),2)*BB510),2)+ROUND((ROUND(((AE510-(EU510))*AV510*1),2)*BS510),2))</f>
        <v>0</v>
      </c>
      <c r="CS510" s="3">
        <f>(ROUND((ROUND(((EU510)*AV510*1),2)*BS510),2)+ROUND((ROUND(((AE510-(EU510))*AV510*1),2)*BS510),2))</f>
        <v>0</v>
      </c>
      <c r="CT510" s="3">
        <f t="shared" si="482"/>
        <v>0</v>
      </c>
      <c r="CU510" s="3">
        <f t="shared" si="483"/>
        <v>0</v>
      </c>
      <c r="CV510" s="3">
        <f t="shared" si="484"/>
        <v>0</v>
      </c>
      <c r="CW510" s="3">
        <f t="shared" si="485"/>
        <v>0</v>
      </c>
      <c r="CX510" s="3">
        <f t="shared" si="486"/>
        <v>0</v>
      </c>
      <c r="CY510" s="3">
        <f>(ROUND((((S510+ROUND((ROUND(((EU510)*AV510*1),2)*BS510),2))*AT510)/100),2)+ROUND(((ROUND((ROUND(((AE510-(EU510))*AV510*1),2)*BS510),2)*AT510)/100),2))</f>
        <v>0</v>
      </c>
      <c r="CZ510" s="3">
        <f>(ROUND((((S510+ROUND((ROUND(((EU510)*AV510*1),2)*BS510),2))*AU510)/100),2)+ROUND(((ROUND((ROUND(((AE510-(EU510))*AV510*1),2)*BS510),2)*AU510)/100),2))</f>
        <v>0</v>
      </c>
      <c r="DC510" s="3" t="s">
        <v>3</v>
      </c>
      <c r="DD510" s="3" t="s">
        <v>3</v>
      </c>
      <c r="DE510" s="3" t="s">
        <v>3</v>
      </c>
      <c r="DF510" s="3" t="s">
        <v>3</v>
      </c>
      <c r="DG510" s="3" t="s">
        <v>3</v>
      </c>
      <c r="DH510" s="3" t="s">
        <v>3</v>
      </c>
      <c r="DI510" s="3" t="s">
        <v>3</v>
      </c>
      <c r="DJ510" s="3" t="s">
        <v>3</v>
      </c>
      <c r="DK510" s="3" t="s">
        <v>3</v>
      </c>
      <c r="DL510" s="3" t="s">
        <v>3</v>
      </c>
      <c r="DM510" s="3" t="s">
        <v>3</v>
      </c>
      <c r="DN510" s="3">
        <v>0</v>
      </c>
      <c r="DO510" s="3">
        <v>0</v>
      </c>
      <c r="DP510" s="3">
        <v>1</v>
      </c>
      <c r="DQ510" s="3">
        <v>1</v>
      </c>
      <c r="DU510" s="3">
        <v>1003</v>
      </c>
      <c r="DV510" s="3" t="s">
        <v>454</v>
      </c>
      <c r="DW510" s="3" t="s">
        <v>454</v>
      </c>
      <c r="DX510" s="3">
        <v>1</v>
      </c>
      <c r="DZ510" s="3" t="s">
        <v>3</v>
      </c>
      <c r="EA510" s="3" t="s">
        <v>3</v>
      </c>
      <c r="EB510" s="3" t="s">
        <v>3</v>
      </c>
      <c r="EC510" s="3" t="s">
        <v>3</v>
      </c>
      <c r="EE510" s="3">
        <v>85635393</v>
      </c>
      <c r="EF510" s="3">
        <v>30</v>
      </c>
      <c r="EG510" s="3" t="s">
        <v>28</v>
      </c>
      <c r="EH510" s="3">
        <v>0</v>
      </c>
      <c r="EI510" s="3" t="s">
        <v>3</v>
      </c>
      <c r="EJ510" s="3">
        <v>1</v>
      </c>
      <c r="EK510" s="3">
        <v>21</v>
      </c>
      <c r="EL510" s="3" t="s">
        <v>437</v>
      </c>
      <c r="EM510" s="3" t="s">
        <v>438</v>
      </c>
      <c r="EO510" s="3" t="s">
        <v>368</v>
      </c>
      <c r="EQ510" s="3">
        <v>0</v>
      </c>
      <c r="ER510" s="3">
        <v>79.040000000000006</v>
      </c>
      <c r="ES510" s="3">
        <v>79.040000000000006</v>
      </c>
      <c r="ET510" s="3">
        <v>0</v>
      </c>
      <c r="EU510" s="3">
        <v>0</v>
      </c>
      <c r="EV510" s="3">
        <v>0</v>
      </c>
      <c r="EW510" s="3">
        <v>0</v>
      </c>
      <c r="EX510" s="3">
        <v>0</v>
      </c>
      <c r="FQ510" s="3">
        <v>0</v>
      </c>
      <c r="FR510" s="3">
        <v>0</v>
      </c>
      <c r="FS510" s="3">
        <v>0</v>
      </c>
      <c r="FX510" s="3">
        <v>109</v>
      </c>
      <c r="FY510" s="3">
        <v>61</v>
      </c>
      <c r="GA510" s="3" t="s">
        <v>3</v>
      </c>
      <c r="GD510" s="3">
        <v>1</v>
      </c>
      <c r="GF510" s="3">
        <v>-958209142</v>
      </c>
      <c r="GG510" s="3">
        <v>2</v>
      </c>
      <c r="GH510" s="3">
        <v>1</v>
      </c>
      <c r="GI510" s="3">
        <v>2</v>
      </c>
      <c r="GJ510" s="3">
        <v>0</v>
      </c>
      <c r="GK510" s="3">
        <v>0</v>
      </c>
      <c r="GL510" s="3">
        <f t="shared" si="487"/>
        <v>0</v>
      </c>
      <c r="GM510" s="3">
        <f t="shared" si="488"/>
        <v>7091.47</v>
      </c>
      <c r="GN510" s="3">
        <f t="shared" si="489"/>
        <v>7091.47</v>
      </c>
      <c r="GO510" s="3">
        <f t="shared" si="490"/>
        <v>0</v>
      </c>
      <c r="GP510" s="3">
        <f t="shared" si="491"/>
        <v>0</v>
      </c>
      <c r="GR510" s="3">
        <v>0</v>
      </c>
      <c r="GS510" s="3">
        <v>3</v>
      </c>
      <c r="GT510" s="3">
        <v>0</v>
      </c>
      <c r="GU510" s="3" t="s">
        <v>3</v>
      </c>
      <c r="GV510" s="3">
        <f t="shared" si="492"/>
        <v>0</v>
      </c>
      <c r="GW510" s="3">
        <v>1</v>
      </c>
      <c r="GX510" s="3">
        <f t="shared" si="493"/>
        <v>0</v>
      </c>
      <c r="HA510" s="3">
        <v>0</v>
      </c>
      <c r="HB510" s="3">
        <v>0</v>
      </c>
      <c r="HC510" s="3">
        <f t="shared" si="494"/>
        <v>0</v>
      </c>
      <c r="HE510" s="3" t="s">
        <v>3</v>
      </c>
      <c r="HF510" s="3" t="s">
        <v>3</v>
      </c>
      <c r="HM510" s="3" t="s">
        <v>360</v>
      </c>
      <c r="HN510" s="3" t="s">
        <v>3</v>
      </c>
      <c r="HO510" s="3" t="s">
        <v>3</v>
      </c>
      <c r="HP510" s="3" t="s">
        <v>3</v>
      </c>
      <c r="HQ510" s="3" t="s">
        <v>3</v>
      </c>
      <c r="HS510" s="3">
        <v>0</v>
      </c>
      <c r="IK510" s="3">
        <v>0</v>
      </c>
    </row>
    <row r="511" spans="1:255" x14ac:dyDescent="0.25">
      <c r="A511" s="2">
        <v>17</v>
      </c>
      <c r="B511" s="2">
        <v>1</v>
      </c>
      <c r="C511" s="2">
        <f>ROW(SmtRes!A951)</f>
        <v>951</v>
      </c>
      <c r="D511" s="2">
        <f>ROW(EtalonRes!A798)</f>
        <v>798</v>
      </c>
      <c r="E511" s="2" t="s">
        <v>698</v>
      </c>
      <c r="F511" s="2" t="s">
        <v>521</v>
      </c>
      <c r="G511" s="2" t="s">
        <v>522</v>
      </c>
      <c r="H511" s="2" t="s">
        <v>435</v>
      </c>
      <c r="I511" s="2">
        <f>ROUND((3)/100,9)</f>
        <v>0.03</v>
      </c>
      <c r="J511" s="2">
        <v>0</v>
      </c>
      <c r="K511" s="2">
        <f>ROUND((3)/100,9)</f>
        <v>0.03</v>
      </c>
      <c r="L511" s="2"/>
      <c r="M511" s="2"/>
      <c r="N511" s="2"/>
      <c r="O511" s="2">
        <f t="shared" si="468"/>
        <v>49.32</v>
      </c>
      <c r="P511" s="2">
        <f t="shared" si="469"/>
        <v>2.4</v>
      </c>
      <c r="Q511" s="2">
        <f>(ROUND((ROUND(((((ET511*1.25)*1.2))*AV511*I511),2)*BB511),2)+ROUND((ROUND(((AE511-(((EU511*1.25)*1.2)))*AV511*I511),2)*BS511),2))</f>
        <v>6.92</v>
      </c>
      <c r="R511" s="2">
        <f>(ROUND((ROUND(((((EU511*1.25)*1.2))*AV511*I511),2)*BS511),2)+ROUND((ROUND(((AE511-(((EU511*1.25)*1.2)))*AV511*I511),2)*BS511),2))</f>
        <v>0.93</v>
      </c>
      <c r="S511" s="2">
        <f t="shared" si="470"/>
        <v>40</v>
      </c>
      <c r="T511" s="2">
        <f t="shared" si="471"/>
        <v>0</v>
      </c>
      <c r="U511" s="2">
        <f t="shared" si="472"/>
        <v>3.2026005</v>
      </c>
      <c r="V511" s="2">
        <f t="shared" si="473"/>
        <v>0</v>
      </c>
      <c r="W511" s="2">
        <f t="shared" si="474"/>
        <v>0</v>
      </c>
      <c r="X511" s="2">
        <f>(ROUND((((S511+ROUND((ROUND(((((EU511*1.25)*1.2))*AV511*I511),2)*BS511),2))*AT511)/100),2)+ROUND(((ROUND((ROUND(((AE511-(((EU511*1.25)*1.2)))*AV511*I511),2)*BS511),2)*AT511)/100),2))</f>
        <v>44.61</v>
      </c>
      <c r="Y511" s="2">
        <f>(ROUND((((S511+ROUND((ROUND(((((EU511*1.25)*1.2))*AV511*I511),2)*BS511),2))*AU511)/100),2)+ROUND(((ROUND((ROUND(((AE511-(((EU511*1.25)*1.2)))*AV511*I511),2)*BS511),2)*AU511)/100),2))</f>
        <v>24.97</v>
      </c>
      <c r="Z511" s="2"/>
      <c r="AA511" s="2">
        <v>86551701</v>
      </c>
      <c r="AB511" s="2">
        <f t="shared" si="475"/>
        <v>1545.5426</v>
      </c>
      <c r="AC511" s="2">
        <f>ROUND((((ES511*1)*1)),6)</f>
        <v>79.88</v>
      </c>
      <c r="AD511" s="2">
        <f>ROUND((((((ET511*1.25)*1.2))-(((EU511*1.25)*1.2)))+AE511),6)</f>
        <v>216.04499999999999</v>
      </c>
      <c r="AE511" s="2">
        <f>ROUND((((EU511*1.25)*1.2)),6)</f>
        <v>29.04</v>
      </c>
      <c r="AF511" s="2">
        <f>ROUND((((EV511*1.15)*1.2)),6)</f>
        <v>1249.6176</v>
      </c>
      <c r="AG511" s="2">
        <f t="shared" si="477"/>
        <v>0</v>
      </c>
      <c r="AH511" s="2">
        <f>(((EW511*1.15)*1.2))</f>
        <v>100.05</v>
      </c>
      <c r="AI511" s="2">
        <f>(((EX511*1.25)*1.2))</f>
        <v>0</v>
      </c>
      <c r="AJ511" s="2">
        <f t="shared" si="479"/>
        <v>0</v>
      </c>
      <c r="AK511" s="2">
        <v>1129.43</v>
      </c>
      <c r="AL511" s="2">
        <v>79.88</v>
      </c>
      <c r="AM511" s="2">
        <v>144.03</v>
      </c>
      <c r="AN511" s="2">
        <v>19.36</v>
      </c>
      <c r="AO511" s="2">
        <v>905.52</v>
      </c>
      <c r="AP511" s="2">
        <v>0</v>
      </c>
      <c r="AQ511" s="2">
        <v>72.5</v>
      </c>
      <c r="AR511" s="2">
        <v>0</v>
      </c>
      <c r="AS511" s="2">
        <v>0</v>
      </c>
      <c r="AT511" s="2">
        <v>109</v>
      </c>
      <c r="AU511" s="2">
        <v>61</v>
      </c>
      <c r="AV511" s="2">
        <v>1.0669999999999999</v>
      </c>
      <c r="AW511" s="2">
        <v>1</v>
      </c>
      <c r="AX511" s="2"/>
      <c r="AY511" s="2"/>
      <c r="AZ511" s="2">
        <v>1</v>
      </c>
      <c r="BA511" s="2">
        <v>1</v>
      </c>
      <c r="BB511" s="2">
        <v>1</v>
      </c>
      <c r="BC511" s="2">
        <v>1</v>
      </c>
      <c r="BD511" s="2" t="s">
        <v>3</v>
      </c>
      <c r="BE511" s="2" t="s">
        <v>3</v>
      </c>
      <c r="BF511" s="2" t="s">
        <v>3</v>
      </c>
      <c r="BG511" s="2" t="s">
        <v>3</v>
      </c>
      <c r="BH511" s="2">
        <v>0</v>
      </c>
      <c r="BI511" s="2">
        <v>1</v>
      </c>
      <c r="BJ511" s="2" t="s">
        <v>523</v>
      </c>
      <c r="BK511" s="2"/>
      <c r="BL511" s="2"/>
      <c r="BM511" s="2">
        <v>21</v>
      </c>
      <c r="BN511" s="2">
        <v>0</v>
      </c>
      <c r="BO511" s="2" t="s">
        <v>521</v>
      </c>
      <c r="BP511" s="2">
        <v>1</v>
      </c>
      <c r="BQ511" s="2">
        <v>30</v>
      </c>
      <c r="BR511" s="2">
        <v>0</v>
      </c>
      <c r="BS511" s="2">
        <v>1</v>
      </c>
      <c r="BT511" s="2">
        <v>1</v>
      </c>
      <c r="BU511" s="2">
        <v>1</v>
      </c>
      <c r="BV511" s="2">
        <v>1</v>
      </c>
      <c r="BW511" s="2">
        <v>1</v>
      </c>
      <c r="BX511" s="2">
        <v>1</v>
      </c>
      <c r="BY511" s="2" t="s">
        <v>3</v>
      </c>
      <c r="BZ511" s="2">
        <v>109</v>
      </c>
      <c r="CA511" s="2">
        <v>61</v>
      </c>
      <c r="CB511" s="2" t="s">
        <v>3</v>
      </c>
      <c r="CC511" s="2"/>
      <c r="CD511" s="2"/>
      <c r="CE511" s="2">
        <v>1566</v>
      </c>
      <c r="CF511" s="2">
        <v>0</v>
      </c>
      <c r="CG511" s="2">
        <v>0</v>
      </c>
      <c r="CH511" s="2"/>
      <c r="CI511" s="2"/>
      <c r="CJ511" s="2"/>
      <c r="CK511" s="2"/>
      <c r="CL511" s="2"/>
      <c r="CM511" s="2">
        <v>0</v>
      </c>
      <c r="CN511" s="2" t="s">
        <v>965</v>
      </c>
      <c r="CO511" s="2">
        <v>0</v>
      </c>
      <c r="CP511" s="2">
        <f t="shared" si="480"/>
        <v>49.32</v>
      </c>
      <c r="CQ511" s="2">
        <f t="shared" si="481"/>
        <v>79.88</v>
      </c>
      <c r="CR511" s="2">
        <f>(ROUND((ROUND(((((ET511*1.25)*1.2))*AV511*1),2)*BB511),2)+ROUND((ROUND(((AE511-(((EU511*1.25)*1.2)))*AV511*1),2)*BS511),2))</f>
        <v>230.52</v>
      </c>
      <c r="CS511" s="2">
        <f>(ROUND((ROUND(((((EU511*1.25)*1.2))*AV511*1),2)*BS511),2)+ROUND((ROUND(((AE511-(((EU511*1.25)*1.2)))*AV511*1),2)*BS511),2))</f>
        <v>30.99</v>
      </c>
      <c r="CT511" s="2">
        <f t="shared" si="482"/>
        <v>1333.34</v>
      </c>
      <c r="CU511" s="2">
        <f t="shared" si="483"/>
        <v>0</v>
      </c>
      <c r="CV511" s="2">
        <f t="shared" si="484"/>
        <v>106.75335</v>
      </c>
      <c r="CW511" s="2">
        <f t="shared" si="485"/>
        <v>0</v>
      </c>
      <c r="CX511" s="2">
        <f t="shared" si="486"/>
        <v>0</v>
      </c>
      <c r="CY511" s="2">
        <f>(ROUND((((S511+ROUND((ROUND(((((EU511*1.25)*1.2))*AV511*1),2)*BS511),2))*AT511)/100),2)+ROUND(((ROUND((ROUND(((AE511-(((EU511*1.25)*1.2)))*AV511*1),2)*BS511),2)*AT511)/100),2))</f>
        <v>77.38</v>
      </c>
      <c r="CZ511" s="2">
        <f>(ROUND((((S511+ROUND((ROUND(((((EU511*1.25)*1.2))*AV511*1),2)*BS511),2))*AU511)/100),2)+ROUND(((ROUND((ROUND(((AE511-(((EU511*1.25)*1.2)))*AV511*1),2)*BS511),2)*AU511)/100),2))</f>
        <v>43.3</v>
      </c>
      <c r="DA511" s="2"/>
      <c r="DB511" s="2">
        <v>183</v>
      </c>
      <c r="DC511" s="2" t="s">
        <v>3</v>
      </c>
      <c r="DD511" s="2" t="s">
        <v>360</v>
      </c>
      <c r="DE511" s="2" t="s">
        <v>361</v>
      </c>
      <c r="DF511" s="2" t="s">
        <v>361</v>
      </c>
      <c r="DG511" s="2" t="s">
        <v>362</v>
      </c>
      <c r="DH511" s="2" t="s">
        <v>3</v>
      </c>
      <c r="DI511" s="2" t="s">
        <v>362</v>
      </c>
      <c r="DJ511" s="2" t="s">
        <v>361</v>
      </c>
      <c r="DK511" s="2" t="s">
        <v>3</v>
      </c>
      <c r="DL511" s="2" t="s">
        <v>3</v>
      </c>
      <c r="DM511" s="2" t="s">
        <v>3</v>
      </c>
      <c r="DN511" s="2">
        <v>0</v>
      </c>
      <c r="DO511" s="2">
        <v>0</v>
      </c>
      <c r="DP511" s="2">
        <v>1</v>
      </c>
      <c r="DQ511" s="2">
        <v>1</v>
      </c>
      <c r="DR511" s="2"/>
      <c r="DS511" s="2"/>
      <c r="DT511" s="2"/>
      <c r="DU511" s="2">
        <v>1013</v>
      </c>
      <c r="DV511" s="2" t="s">
        <v>435</v>
      </c>
      <c r="DW511" s="2" t="s">
        <v>435</v>
      </c>
      <c r="DX511" s="2">
        <v>1</v>
      </c>
      <c r="DY511" s="2"/>
      <c r="DZ511" s="2" t="s">
        <v>3</v>
      </c>
      <c r="EA511" s="2" t="s">
        <v>3</v>
      </c>
      <c r="EB511" s="2" t="s">
        <v>3</v>
      </c>
      <c r="EC511" s="2" t="s">
        <v>3</v>
      </c>
      <c r="ED511" s="2"/>
      <c r="EE511" s="2">
        <v>85635393</v>
      </c>
      <c r="EF511" s="2">
        <v>30</v>
      </c>
      <c r="EG511" s="2" t="s">
        <v>28</v>
      </c>
      <c r="EH511" s="2">
        <v>0</v>
      </c>
      <c r="EI511" s="2" t="s">
        <v>3</v>
      </c>
      <c r="EJ511" s="2">
        <v>1</v>
      </c>
      <c r="EK511" s="2">
        <v>21</v>
      </c>
      <c r="EL511" s="2" t="s">
        <v>437</v>
      </c>
      <c r="EM511" s="2" t="s">
        <v>438</v>
      </c>
      <c r="EN511" s="2"/>
      <c r="EO511" s="2" t="s">
        <v>363</v>
      </c>
      <c r="EP511" s="2"/>
      <c r="EQ511" s="2">
        <v>131072</v>
      </c>
      <c r="ER511" s="2">
        <v>1129.43</v>
      </c>
      <c r="ES511" s="2">
        <v>79.88</v>
      </c>
      <c r="ET511" s="2">
        <v>144.03</v>
      </c>
      <c r="EU511" s="2">
        <v>19.36</v>
      </c>
      <c r="EV511" s="2">
        <v>905.52</v>
      </c>
      <c r="EW511" s="2">
        <v>72.5</v>
      </c>
      <c r="EX511" s="2">
        <v>0</v>
      </c>
      <c r="EY511" s="2">
        <v>0</v>
      </c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>
        <v>0</v>
      </c>
      <c r="FR511" s="2">
        <v>0</v>
      </c>
      <c r="FS511" s="2">
        <v>0</v>
      </c>
      <c r="FT511" s="2"/>
      <c r="FU511" s="2"/>
      <c r="FV511" s="2"/>
      <c r="FW511" s="2"/>
      <c r="FX511" s="2">
        <v>109</v>
      </c>
      <c r="FY511" s="2">
        <v>61</v>
      </c>
      <c r="FZ511" s="2"/>
      <c r="GA511" s="2" t="s">
        <v>3</v>
      </c>
      <c r="GB511" s="2"/>
      <c r="GC511" s="2"/>
      <c r="GD511" s="2">
        <v>1</v>
      </c>
      <c r="GE511" s="2"/>
      <c r="GF511" s="2">
        <v>210482719</v>
      </c>
      <c r="GG511" s="2">
        <v>2</v>
      </c>
      <c r="GH511" s="2">
        <v>1</v>
      </c>
      <c r="GI511" s="2">
        <v>2</v>
      </c>
      <c r="GJ511" s="2">
        <v>0</v>
      </c>
      <c r="GK511" s="2">
        <v>0</v>
      </c>
      <c r="GL511" s="2">
        <f t="shared" si="487"/>
        <v>0</v>
      </c>
      <c r="GM511" s="2">
        <f t="shared" si="488"/>
        <v>118.9</v>
      </c>
      <c r="GN511" s="2">
        <f t="shared" si="489"/>
        <v>118.9</v>
      </c>
      <c r="GO511" s="2">
        <f t="shared" si="490"/>
        <v>0</v>
      </c>
      <c r="GP511" s="2">
        <f t="shared" si="491"/>
        <v>0</v>
      </c>
      <c r="GQ511" s="2"/>
      <c r="GR511" s="2">
        <v>0</v>
      </c>
      <c r="GS511" s="2">
        <v>3</v>
      </c>
      <c r="GT511" s="2">
        <v>0</v>
      </c>
      <c r="GU511" s="2" t="s">
        <v>3</v>
      </c>
      <c r="GV511" s="2">
        <f t="shared" si="492"/>
        <v>0</v>
      </c>
      <c r="GW511" s="2">
        <v>1</v>
      </c>
      <c r="GX511" s="2">
        <f t="shared" si="493"/>
        <v>0</v>
      </c>
      <c r="GY511" s="2"/>
      <c r="GZ511" s="2"/>
      <c r="HA511" s="2">
        <v>0</v>
      </c>
      <c r="HB511" s="2">
        <v>0</v>
      </c>
      <c r="HC511" s="2">
        <f t="shared" si="494"/>
        <v>0</v>
      </c>
      <c r="HD511" s="2"/>
      <c r="HE511" s="2" t="s">
        <v>3</v>
      </c>
      <c r="HF511" s="2" t="s">
        <v>3</v>
      </c>
      <c r="HG511" s="2"/>
      <c r="HH511" s="2"/>
      <c r="HI511" s="2"/>
      <c r="HJ511" s="2"/>
      <c r="HK511" s="2"/>
      <c r="HL511" s="2"/>
      <c r="HM511" s="2" t="s">
        <v>3</v>
      </c>
      <c r="HN511" s="2" t="s">
        <v>3</v>
      </c>
      <c r="HO511" s="2" t="s">
        <v>3</v>
      </c>
      <c r="HP511" s="2" t="s">
        <v>3</v>
      </c>
      <c r="HQ511" s="2" t="s">
        <v>3</v>
      </c>
      <c r="HR511" s="2"/>
      <c r="HS511" s="2">
        <v>0</v>
      </c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>
        <v>0</v>
      </c>
      <c r="IL511" s="2"/>
      <c r="IM511" s="2"/>
      <c r="IN511" s="2"/>
      <c r="IO511" s="2"/>
      <c r="IP511" s="2"/>
      <c r="IQ511" s="2"/>
      <c r="IR511" s="2"/>
      <c r="IS511" s="2"/>
      <c r="IT511" s="2"/>
      <c r="IU511" s="2"/>
    </row>
    <row r="512" spans="1:255" x14ac:dyDescent="0.25">
      <c r="A512" s="3">
        <v>17</v>
      </c>
      <c r="B512" s="3">
        <v>1</v>
      </c>
      <c r="C512" s="3">
        <f>ROW(SmtRes!A962)</f>
        <v>962</v>
      </c>
      <c r="D512" s="3">
        <f>ROW(EtalonRes!A810)</f>
        <v>810</v>
      </c>
      <c r="E512" s="3" t="s">
        <v>698</v>
      </c>
      <c r="F512" s="3" t="s">
        <v>521</v>
      </c>
      <c r="G512" s="3" t="s">
        <v>522</v>
      </c>
      <c r="H512" s="3" t="s">
        <v>435</v>
      </c>
      <c r="I512" s="3">
        <f>ROUND((3)/100,9)</f>
        <v>0.03</v>
      </c>
      <c r="J512" s="3">
        <v>0</v>
      </c>
      <c r="K512" s="3">
        <f>ROUND((3)/100,9)</f>
        <v>0.03</v>
      </c>
      <c r="O512" s="3">
        <f t="shared" si="468"/>
        <v>2391.75</v>
      </c>
      <c r="P512" s="3">
        <f t="shared" si="469"/>
        <v>25.58</v>
      </c>
      <c r="Q512" s="3">
        <f>(ROUND((ROUND(((((ET512*1.25)*1.2))*AV512*I512),2)*BB512),2)+ROUND((ROUND(((AE512-(((EU512*1.25)*1.2)))*AV512*I512),2)*BS512),2))</f>
        <v>112.17</v>
      </c>
      <c r="R512" s="3">
        <f>(ROUND((ROUND(((((EU512*1.25)*1.2))*AV512*I512),2)*BS512),2)+ROUND((ROUND(((AE512-(((EU512*1.25)*1.2)))*AV512*I512),2)*BS512),2))</f>
        <v>52.41</v>
      </c>
      <c r="S512" s="3">
        <f t="shared" si="470"/>
        <v>2254</v>
      </c>
      <c r="T512" s="3">
        <f t="shared" si="471"/>
        <v>0</v>
      </c>
      <c r="U512" s="3">
        <f t="shared" si="472"/>
        <v>3.2026005</v>
      </c>
      <c r="V512" s="3">
        <f t="shared" si="473"/>
        <v>0</v>
      </c>
      <c r="W512" s="3">
        <f t="shared" si="474"/>
        <v>0</v>
      </c>
      <c r="X512" s="3">
        <f>(ROUND((((S512+ROUND((ROUND(((((EU512*1.25)*1.2))*AV512*I512),2)*BS512),2))*AT512)/100),2)+ROUND(((ROUND((ROUND(((AE512-(((EU512*1.25)*1.2)))*AV512*I512),2)*BS512),2)*AT512)/100),2))</f>
        <v>2513.9899999999998</v>
      </c>
      <c r="Y512" s="3">
        <f>(ROUND((((S512+ROUND((ROUND(((((EU512*1.25)*1.2))*AV512*I512),2)*BS512),2))*AU512)/100),2)+ROUND(((ROUND((ROUND(((AE512-(((EU512*1.25)*1.2)))*AV512*I512),2)*BS512),2)*AU512)/100),2))</f>
        <v>1406.91</v>
      </c>
      <c r="AA512" s="3">
        <v>86551703</v>
      </c>
      <c r="AB512" s="3">
        <f t="shared" si="475"/>
        <v>1545.5426</v>
      </c>
      <c r="AC512" s="3">
        <f>ROUND((((ES512*1)*1)),6)</f>
        <v>79.88</v>
      </c>
      <c r="AD512" s="3">
        <f>ROUND((((((ET512*1.25)*1.2))-(((EU512*1.25)*1.2)))+AE512),6)</f>
        <v>216.04499999999999</v>
      </c>
      <c r="AE512" s="3">
        <f>ROUND((((EU512*1.25)*1.2)),6)</f>
        <v>29.04</v>
      </c>
      <c r="AF512" s="3">
        <f>ROUND((((EV512*1.15)*1.2)),6)</f>
        <v>1249.6176</v>
      </c>
      <c r="AG512" s="3">
        <f t="shared" si="477"/>
        <v>0</v>
      </c>
      <c r="AH512" s="3">
        <f>(((EW512*1.15)*1.2))</f>
        <v>100.05</v>
      </c>
      <c r="AI512" s="3">
        <f>(((EX512*1.25)*1.2))</f>
        <v>0</v>
      </c>
      <c r="AJ512" s="3">
        <f t="shared" si="479"/>
        <v>0</v>
      </c>
      <c r="AK512" s="3">
        <v>1129.43</v>
      </c>
      <c r="AL512" s="3">
        <v>79.88</v>
      </c>
      <c r="AM512" s="3">
        <v>144.03</v>
      </c>
      <c r="AN512" s="3">
        <v>19.36</v>
      </c>
      <c r="AO512" s="3">
        <v>905.52</v>
      </c>
      <c r="AP512" s="3">
        <v>0</v>
      </c>
      <c r="AQ512" s="3">
        <v>72.5</v>
      </c>
      <c r="AR512" s="3">
        <v>0</v>
      </c>
      <c r="AS512" s="3">
        <v>0</v>
      </c>
      <c r="AT512" s="3">
        <v>109</v>
      </c>
      <c r="AU512" s="3">
        <v>61</v>
      </c>
      <c r="AV512" s="3">
        <v>1.0669999999999999</v>
      </c>
      <c r="AW512" s="3">
        <v>1</v>
      </c>
      <c r="AZ512" s="3">
        <v>1</v>
      </c>
      <c r="BA512" s="3">
        <v>56.35</v>
      </c>
      <c r="BB512" s="3">
        <v>16.21</v>
      </c>
      <c r="BC512" s="3">
        <v>10.66</v>
      </c>
      <c r="BD512" s="3" t="s">
        <v>3</v>
      </c>
      <c r="BE512" s="3" t="s">
        <v>3</v>
      </c>
      <c r="BF512" s="3" t="s">
        <v>3</v>
      </c>
      <c r="BG512" s="3" t="s">
        <v>3</v>
      </c>
      <c r="BH512" s="3">
        <v>0</v>
      </c>
      <c r="BI512" s="3">
        <v>1</v>
      </c>
      <c r="BJ512" s="3" t="s">
        <v>523</v>
      </c>
      <c r="BM512" s="3">
        <v>21</v>
      </c>
      <c r="BN512" s="3">
        <v>0</v>
      </c>
      <c r="BO512" s="3" t="s">
        <v>521</v>
      </c>
      <c r="BP512" s="3">
        <v>1</v>
      </c>
      <c r="BQ512" s="3">
        <v>30</v>
      </c>
      <c r="BR512" s="3">
        <v>0</v>
      </c>
      <c r="BS512" s="3">
        <v>56.35</v>
      </c>
      <c r="BT512" s="3">
        <v>1</v>
      </c>
      <c r="BU512" s="3">
        <v>1</v>
      </c>
      <c r="BV512" s="3">
        <v>1</v>
      </c>
      <c r="BW512" s="3">
        <v>1</v>
      </c>
      <c r="BX512" s="3">
        <v>1</v>
      </c>
      <c r="BY512" s="3" t="s">
        <v>3</v>
      </c>
      <c r="BZ512" s="3">
        <v>109</v>
      </c>
      <c r="CA512" s="3">
        <v>61</v>
      </c>
      <c r="CB512" s="3" t="s">
        <v>3</v>
      </c>
      <c r="CE512" s="3">
        <v>1566</v>
      </c>
      <c r="CF512" s="3">
        <v>0</v>
      </c>
      <c r="CG512" s="3">
        <v>0</v>
      </c>
      <c r="CM512" s="3">
        <v>0</v>
      </c>
      <c r="CN512" s="3" t="s">
        <v>965</v>
      </c>
      <c r="CO512" s="3">
        <v>0</v>
      </c>
      <c r="CP512" s="3">
        <f t="shared" si="480"/>
        <v>2391.75</v>
      </c>
      <c r="CQ512" s="3">
        <f t="shared" si="481"/>
        <v>851.52</v>
      </c>
      <c r="CR512" s="3">
        <f>(ROUND((ROUND(((((ET512*1.25)*1.2))*AV512*1),2)*BB512),2)+ROUND((ROUND(((AE512-(((EU512*1.25)*1.2)))*AV512*1),2)*BS512),2))</f>
        <v>3736.73</v>
      </c>
      <c r="CS512" s="3">
        <f>(ROUND((ROUND(((((EU512*1.25)*1.2))*AV512*1),2)*BS512),2)+ROUND((ROUND(((AE512-(((EU512*1.25)*1.2)))*AV512*1),2)*BS512),2))</f>
        <v>1746.29</v>
      </c>
      <c r="CT512" s="3">
        <f t="shared" si="482"/>
        <v>75133.710000000006</v>
      </c>
      <c r="CU512" s="3">
        <f t="shared" si="483"/>
        <v>0</v>
      </c>
      <c r="CV512" s="3">
        <f t="shared" si="484"/>
        <v>106.75335</v>
      </c>
      <c r="CW512" s="3">
        <f t="shared" si="485"/>
        <v>0</v>
      </c>
      <c r="CX512" s="3">
        <f t="shared" si="486"/>
        <v>0</v>
      </c>
      <c r="CY512" s="3">
        <f>(ROUND((((S512+ROUND((ROUND(((((EU512*1.25)*1.2))*AV512*1),2)*BS512),2))*AT512)/100),2)+ROUND(((ROUND((ROUND(((AE512-(((EU512*1.25)*1.2)))*AV512*1),2)*BS512),2)*AT512)/100),2))</f>
        <v>4360.32</v>
      </c>
      <c r="CZ512" s="3">
        <f>(ROUND((((S512+ROUND((ROUND(((((EU512*1.25)*1.2))*AV512*1),2)*BS512),2))*AU512)/100),2)+ROUND(((ROUND((ROUND(((AE512-(((EU512*1.25)*1.2)))*AV512*1),2)*BS512),2)*AU512)/100),2))</f>
        <v>2440.1799999999998</v>
      </c>
      <c r="DB512" s="3">
        <v>185</v>
      </c>
      <c r="DC512" s="3" t="s">
        <v>3</v>
      </c>
      <c r="DD512" s="3" t="s">
        <v>360</v>
      </c>
      <c r="DE512" s="3" t="s">
        <v>361</v>
      </c>
      <c r="DF512" s="3" t="s">
        <v>361</v>
      </c>
      <c r="DG512" s="3" t="s">
        <v>362</v>
      </c>
      <c r="DH512" s="3" t="s">
        <v>3</v>
      </c>
      <c r="DI512" s="3" t="s">
        <v>362</v>
      </c>
      <c r="DJ512" s="3" t="s">
        <v>361</v>
      </c>
      <c r="DK512" s="3" t="s">
        <v>3</v>
      </c>
      <c r="DL512" s="3" t="s">
        <v>3</v>
      </c>
      <c r="DM512" s="3" t="s">
        <v>3</v>
      </c>
      <c r="DN512" s="3">
        <v>0</v>
      </c>
      <c r="DO512" s="3">
        <v>0</v>
      </c>
      <c r="DP512" s="3">
        <v>1</v>
      </c>
      <c r="DQ512" s="3">
        <v>1</v>
      </c>
      <c r="DU512" s="3">
        <v>1013</v>
      </c>
      <c r="DV512" s="3" t="s">
        <v>435</v>
      </c>
      <c r="DW512" s="3" t="s">
        <v>435</v>
      </c>
      <c r="DX512" s="3">
        <v>1</v>
      </c>
      <c r="DZ512" s="3" t="s">
        <v>3</v>
      </c>
      <c r="EA512" s="3" t="s">
        <v>3</v>
      </c>
      <c r="EB512" s="3" t="s">
        <v>3</v>
      </c>
      <c r="EC512" s="3" t="s">
        <v>3</v>
      </c>
      <c r="EE512" s="3">
        <v>85635393</v>
      </c>
      <c r="EF512" s="3">
        <v>30</v>
      </c>
      <c r="EG512" s="3" t="s">
        <v>28</v>
      </c>
      <c r="EH512" s="3">
        <v>0</v>
      </c>
      <c r="EI512" s="3" t="s">
        <v>3</v>
      </c>
      <c r="EJ512" s="3">
        <v>1</v>
      </c>
      <c r="EK512" s="3">
        <v>21</v>
      </c>
      <c r="EL512" s="3" t="s">
        <v>437</v>
      </c>
      <c r="EM512" s="3" t="s">
        <v>438</v>
      </c>
      <c r="EO512" s="3" t="s">
        <v>363</v>
      </c>
      <c r="EQ512" s="3">
        <v>131072</v>
      </c>
      <c r="ER512" s="3">
        <v>1129.43</v>
      </c>
      <c r="ES512" s="3">
        <v>79.88</v>
      </c>
      <c r="ET512" s="3">
        <v>144.03</v>
      </c>
      <c r="EU512" s="3">
        <v>19.36</v>
      </c>
      <c r="EV512" s="3">
        <v>905.52</v>
      </c>
      <c r="EW512" s="3">
        <v>72.5</v>
      </c>
      <c r="EX512" s="3">
        <v>0</v>
      </c>
      <c r="EY512" s="3">
        <v>0</v>
      </c>
      <c r="FQ512" s="3">
        <v>0</v>
      </c>
      <c r="FR512" s="3">
        <v>0</v>
      </c>
      <c r="FS512" s="3">
        <v>0</v>
      </c>
      <c r="FX512" s="3">
        <v>109</v>
      </c>
      <c r="FY512" s="3">
        <v>61</v>
      </c>
      <c r="GA512" s="3" t="s">
        <v>3</v>
      </c>
      <c r="GD512" s="3">
        <v>1</v>
      </c>
      <c r="GF512" s="3">
        <v>210482719</v>
      </c>
      <c r="GG512" s="3">
        <v>2</v>
      </c>
      <c r="GH512" s="3">
        <v>1</v>
      </c>
      <c r="GI512" s="3">
        <v>2</v>
      </c>
      <c r="GJ512" s="3">
        <v>0</v>
      </c>
      <c r="GK512" s="3">
        <v>0</v>
      </c>
      <c r="GL512" s="3">
        <f t="shared" si="487"/>
        <v>0</v>
      </c>
      <c r="GM512" s="3">
        <f t="shared" si="488"/>
        <v>6312.65</v>
      </c>
      <c r="GN512" s="3">
        <f t="shared" si="489"/>
        <v>6312.65</v>
      </c>
      <c r="GO512" s="3">
        <f t="shared" si="490"/>
        <v>0</v>
      </c>
      <c r="GP512" s="3">
        <f t="shared" si="491"/>
        <v>0</v>
      </c>
      <c r="GR512" s="3">
        <v>0</v>
      </c>
      <c r="GS512" s="3">
        <v>3</v>
      </c>
      <c r="GT512" s="3">
        <v>0</v>
      </c>
      <c r="GU512" s="3" t="s">
        <v>3</v>
      </c>
      <c r="GV512" s="3">
        <f t="shared" si="492"/>
        <v>0</v>
      </c>
      <c r="GW512" s="3">
        <v>1</v>
      </c>
      <c r="GX512" s="3">
        <f t="shared" si="493"/>
        <v>0</v>
      </c>
      <c r="HA512" s="3">
        <v>0</v>
      </c>
      <c r="HB512" s="3">
        <v>0</v>
      </c>
      <c r="HC512" s="3">
        <f t="shared" si="494"/>
        <v>0</v>
      </c>
      <c r="HE512" s="3" t="s">
        <v>3</v>
      </c>
      <c r="HF512" s="3" t="s">
        <v>3</v>
      </c>
      <c r="HM512" s="3" t="s">
        <v>3</v>
      </c>
      <c r="HN512" s="3" t="s">
        <v>3</v>
      </c>
      <c r="HO512" s="3" t="s">
        <v>3</v>
      </c>
      <c r="HP512" s="3" t="s">
        <v>3</v>
      </c>
      <c r="HQ512" s="3" t="s">
        <v>3</v>
      </c>
      <c r="HS512" s="3">
        <v>0</v>
      </c>
      <c r="IK512" s="3">
        <v>0</v>
      </c>
    </row>
    <row r="513" spans="1:255" x14ac:dyDescent="0.25">
      <c r="A513" s="2">
        <v>18</v>
      </c>
      <c r="B513" s="2">
        <v>1</v>
      </c>
      <c r="C513" s="2">
        <v>950</v>
      </c>
      <c r="D513" s="2"/>
      <c r="E513" s="2" t="s">
        <v>699</v>
      </c>
      <c r="F513" s="2" t="s">
        <v>525</v>
      </c>
      <c r="G513" s="2" t="s">
        <v>526</v>
      </c>
      <c r="H513" s="2" t="s">
        <v>454</v>
      </c>
      <c r="I513" s="2">
        <f>I511*J513</f>
        <v>3</v>
      </c>
      <c r="J513" s="2">
        <v>100</v>
      </c>
      <c r="K513" s="2">
        <v>100</v>
      </c>
      <c r="L513" s="2"/>
      <c r="M513" s="2"/>
      <c r="N513" s="2"/>
      <c r="O513" s="2">
        <f t="shared" si="468"/>
        <v>326.10000000000002</v>
      </c>
      <c r="P513" s="2">
        <f t="shared" si="469"/>
        <v>326.10000000000002</v>
      </c>
      <c r="Q513" s="2">
        <f>(ROUND((ROUND(((ET513)*AV513*I513),2)*BB513),2)+ROUND((ROUND(((AE513-(EU513))*AV513*I513),2)*BS513),2))</f>
        <v>0</v>
      </c>
      <c r="R513" s="2">
        <f>(ROUND((ROUND(((EU513)*AV513*I513),2)*BS513),2)+ROUND((ROUND(((AE513-(EU513))*AV513*I513),2)*BS513),2))</f>
        <v>0</v>
      </c>
      <c r="S513" s="2">
        <f t="shared" si="470"/>
        <v>0</v>
      </c>
      <c r="T513" s="2">
        <f t="shared" si="471"/>
        <v>0</v>
      </c>
      <c r="U513" s="2">
        <f t="shared" si="472"/>
        <v>0</v>
      </c>
      <c r="V513" s="2">
        <f t="shared" si="473"/>
        <v>0</v>
      </c>
      <c r="W513" s="2">
        <f t="shared" si="474"/>
        <v>0</v>
      </c>
      <c r="X513" s="2">
        <f>(ROUND((((S513+ROUND((ROUND(((EU513)*AV513*I513),2)*BS513),2))*AT513)/100),2)+ROUND(((ROUND((ROUND(((AE513-(EU513))*AV513*I513),2)*BS513),2)*AT513)/100),2))</f>
        <v>0</v>
      </c>
      <c r="Y513" s="2">
        <f>(ROUND((((S513+ROUND((ROUND(((EU513)*AV513*I513),2)*BS513),2))*AU513)/100),2)+ROUND(((ROUND((ROUND(((AE513-(EU513))*AV513*I513),2)*BS513),2)*AU513)/100),2))</f>
        <v>0</v>
      </c>
      <c r="Z513" s="2"/>
      <c r="AA513" s="2">
        <v>86551701</v>
      </c>
      <c r="AB513" s="2">
        <f t="shared" si="475"/>
        <v>108.7</v>
      </c>
      <c r="AC513" s="2">
        <f>ROUND((ES513),6)</f>
        <v>108.7</v>
      </c>
      <c r="AD513" s="2">
        <f>ROUND((((ET513)-(EU513))+AE513),6)</f>
        <v>0</v>
      </c>
      <c r="AE513" s="2">
        <f>ROUND((EU513),6)</f>
        <v>0</v>
      </c>
      <c r="AF513" s="2">
        <f>ROUND((EV513),6)</f>
        <v>0</v>
      </c>
      <c r="AG513" s="2">
        <f t="shared" si="477"/>
        <v>0</v>
      </c>
      <c r="AH513" s="2">
        <f>(EW513)</f>
        <v>0</v>
      </c>
      <c r="AI513" s="2">
        <f>(EX513)</f>
        <v>0</v>
      </c>
      <c r="AJ513" s="2">
        <f t="shared" si="479"/>
        <v>0</v>
      </c>
      <c r="AK513" s="2">
        <v>108.7</v>
      </c>
      <c r="AL513" s="2">
        <v>108.7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109</v>
      </c>
      <c r="AU513" s="2">
        <v>61</v>
      </c>
      <c r="AV513" s="2">
        <v>1</v>
      </c>
      <c r="AW513" s="2">
        <v>1</v>
      </c>
      <c r="AX513" s="2"/>
      <c r="AY513" s="2"/>
      <c r="AZ513" s="2">
        <v>1</v>
      </c>
      <c r="BA513" s="2">
        <v>1</v>
      </c>
      <c r="BB513" s="2">
        <v>1</v>
      </c>
      <c r="BC513" s="2">
        <v>1</v>
      </c>
      <c r="BD513" s="2" t="s">
        <v>3</v>
      </c>
      <c r="BE513" s="2" t="s">
        <v>3</v>
      </c>
      <c r="BF513" s="2" t="s">
        <v>3</v>
      </c>
      <c r="BG513" s="2" t="s">
        <v>3</v>
      </c>
      <c r="BH513" s="2">
        <v>3</v>
      </c>
      <c r="BI513" s="2">
        <v>1</v>
      </c>
      <c r="BJ513" s="2" t="s">
        <v>527</v>
      </c>
      <c r="BK513" s="2"/>
      <c r="BL513" s="2"/>
      <c r="BM513" s="2">
        <v>21</v>
      </c>
      <c r="BN513" s="2">
        <v>0</v>
      </c>
      <c r="BO513" s="2" t="s">
        <v>3</v>
      </c>
      <c r="BP513" s="2">
        <v>0</v>
      </c>
      <c r="BQ513" s="2">
        <v>30</v>
      </c>
      <c r="BR513" s="2">
        <v>0</v>
      </c>
      <c r="BS513" s="2">
        <v>1</v>
      </c>
      <c r="BT513" s="2">
        <v>1</v>
      </c>
      <c r="BU513" s="2">
        <v>1</v>
      </c>
      <c r="BV513" s="2">
        <v>1</v>
      </c>
      <c r="BW513" s="2">
        <v>1</v>
      </c>
      <c r="BX513" s="2">
        <v>1</v>
      </c>
      <c r="BY513" s="2" t="s">
        <v>3</v>
      </c>
      <c r="BZ513" s="2">
        <v>109</v>
      </c>
      <c r="CA513" s="2">
        <v>61</v>
      </c>
      <c r="CB513" s="2" t="s">
        <v>3</v>
      </c>
      <c r="CC513" s="2"/>
      <c r="CD513" s="2"/>
      <c r="CE513" s="2">
        <v>1566</v>
      </c>
      <c r="CF513" s="2">
        <v>0</v>
      </c>
      <c r="CG513" s="2">
        <v>0</v>
      </c>
      <c r="CH513" s="2"/>
      <c r="CI513" s="2"/>
      <c r="CJ513" s="2"/>
      <c r="CK513" s="2"/>
      <c r="CL513" s="2"/>
      <c r="CM513" s="2">
        <v>0</v>
      </c>
      <c r="CN513" s="2" t="s">
        <v>966</v>
      </c>
      <c r="CO513" s="2">
        <v>0</v>
      </c>
      <c r="CP513" s="2">
        <f t="shared" si="480"/>
        <v>326.10000000000002</v>
      </c>
      <c r="CQ513" s="2">
        <f t="shared" si="481"/>
        <v>108.7</v>
      </c>
      <c r="CR513" s="2">
        <f>(ROUND((ROUND(((ET513)*AV513*1),2)*BB513),2)+ROUND((ROUND(((AE513-(EU513))*AV513*1),2)*BS513),2))</f>
        <v>0</v>
      </c>
      <c r="CS513" s="2">
        <f>(ROUND((ROUND(((EU513)*AV513*1),2)*BS513),2)+ROUND((ROUND(((AE513-(EU513))*AV513*1),2)*BS513),2))</f>
        <v>0</v>
      </c>
      <c r="CT513" s="2">
        <f t="shared" si="482"/>
        <v>0</v>
      </c>
      <c r="CU513" s="2">
        <f t="shared" si="483"/>
        <v>0</v>
      </c>
      <c r="CV513" s="2">
        <f t="shared" si="484"/>
        <v>0</v>
      </c>
      <c r="CW513" s="2">
        <f t="shared" si="485"/>
        <v>0</v>
      </c>
      <c r="CX513" s="2">
        <f t="shared" si="486"/>
        <v>0</v>
      </c>
      <c r="CY513" s="2">
        <f>(ROUND((((S513+ROUND((ROUND(((EU513)*AV513*1),2)*BS513),2))*AT513)/100),2)+ROUND(((ROUND((ROUND(((AE513-(EU513))*AV513*1),2)*BS513),2)*AT513)/100),2))</f>
        <v>0</v>
      </c>
      <c r="CZ513" s="2">
        <f>(ROUND((((S513+ROUND((ROUND(((EU513)*AV513*1),2)*BS513),2))*AU513)/100),2)+ROUND(((ROUND((ROUND(((AE513-(EU513))*AV513*1),2)*BS513),2)*AU513)/100),2))</f>
        <v>0</v>
      </c>
      <c r="DA513" s="2"/>
      <c r="DB513" s="2"/>
      <c r="DC513" s="2" t="s">
        <v>3</v>
      </c>
      <c r="DD513" s="2" t="s">
        <v>3</v>
      </c>
      <c r="DE513" s="2" t="s">
        <v>3</v>
      </c>
      <c r="DF513" s="2" t="s">
        <v>3</v>
      </c>
      <c r="DG513" s="2" t="s">
        <v>3</v>
      </c>
      <c r="DH513" s="2" t="s">
        <v>3</v>
      </c>
      <c r="DI513" s="2" t="s">
        <v>3</v>
      </c>
      <c r="DJ513" s="2" t="s">
        <v>3</v>
      </c>
      <c r="DK513" s="2" t="s">
        <v>3</v>
      </c>
      <c r="DL513" s="2" t="s">
        <v>3</v>
      </c>
      <c r="DM513" s="2" t="s">
        <v>3</v>
      </c>
      <c r="DN513" s="2">
        <v>0</v>
      </c>
      <c r="DO513" s="2">
        <v>0</v>
      </c>
      <c r="DP513" s="2">
        <v>1</v>
      </c>
      <c r="DQ513" s="2">
        <v>1</v>
      </c>
      <c r="DR513" s="2"/>
      <c r="DS513" s="2"/>
      <c r="DT513" s="2"/>
      <c r="DU513" s="2">
        <v>1003</v>
      </c>
      <c r="DV513" s="2" t="s">
        <v>454</v>
      </c>
      <c r="DW513" s="2" t="s">
        <v>454</v>
      </c>
      <c r="DX513" s="2">
        <v>1</v>
      </c>
      <c r="DY513" s="2"/>
      <c r="DZ513" s="2" t="s">
        <v>3</v>
      </c>
      <c r="EA513" s="2" t="s">
        <v>3</v>
      </c>
      <c r="EB513" s="2" t="s">
        <v>3</v>
      </c>
      <c r="EC513" s="2" t="s">
        <v>3</v>
      </c>
      <c r="ED513" s="2"/>
      <c r="EE513" s="2">
        <v>85635393</v>
      </c>
      <c r="EF513" s="2">
        <v>30</v>
      </c>
      <c r="EG513" s="2" t="s">
        <v>28</v>
      </c>
      <c r="EH513" s="2">
        <v>0</v>
      </c>
      <c r="EI513" s="2" t="s">
        <v>3</v>
      </c>
      <c r="EJ513" s="2">
        <v>1</v>
      </c>
      <c r="EK513" s="2">
        <v>21</v>
      </c>
      <c r="EL513" s="2" t="s">
        <v>437</v>
      </c>
      <c r="EM513" s="2" t="s">
        <v>438</v>
      </c>
      <c r="EN513" s="2"/>
      <c r="EO513" s="2" t="s">
        <v>368</v>
      </c>
      <c r="EP513" s="2"/>
      <c r="EQ513" s="2">
        <v>0</v>
      </c>
      <c r="ER513" s="2">
        <v>108.7</v>
      </c>
      <c r="ES513" s="2">
        <v>108.7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>
        <v>0</v>
      </c>
      <c r="FR513" s="2">
        <v>0</v>
      </c>
      <c r="FS513" s="2">
        <v>0</v>
      </c>
      <c r="FT513" s="2"/>
      <c r="FU513" s="2"/>
      <c r="FV513" s="2"/>
      <c r="FW513" s="2"/>
      <c r="FX513" s="2">
        <v>109</v>
      </c>
      <c r="FY513" s="2">
        <v>61</v>
      </c>
      <c r="FZ513" s="2"/>
      <c r="GA513" s="2" t="s">
        <v>3</v>
      </c>
      <c r="GB513" s="2"/>
      <c r="GC513" s="2"/>
      <c r="GD513" s="2">
        <v>1</v>
      </c>
      <c r="GE513" s="2"/>
      <c r="GF513" s="2">
        <v>1897095614</v>
      </c>
      <c r="GG513" s="2">
        <v>2</v>
      </c>
      <c r="GH513" s="2">
        <v>1</v>
      </c>
      <c r="GI513" s="2">
        <v>-2</v>
      </c>
      <c r="GJ513" s="2">
        <v>0</v>
      </c>
      <c r="GK513" s="2">
        <v>0</v>
      </c>
      <c r="GL513" s="2">
        <f t="shared" si="487"/>
        <v>0</v>
      </c>
      <c r="GM513" s="2">
        <f t="shared" si="488"/>
        <v>326.10000000000002</v>
      </c>
      <c r="GN513" s="2">
        <f t="shared" si="489"/>
        <v>326.10000000000002</v>
      </c>
      <c r="GO513" s="2">
        <f t="shared" si="490"/>
        <v>0</v>
      </c>
      <c r="GP513" s="2">
        <f t="shared" si="491"/>
        <v>0</v>
      </c>
      <c r="GQ513" s="2"/>
      <c r="GR513" s="2">
        <v>0</v>
      </c>
      <c r="GS513" s="2">
        <v>3</v>
      </c>
      <c r="GT513" s="2">
        <v>0</v>
      </c>
      <c r="GU513" s="2" t="s">
        <v>3</v>
      </c>
      <c r="GV513" s="2">
        <f t="shared" si="492"/>
        <v>0</v>
      </c>
      <c r="GW513" s="2">
        <v>1</v>
      </c>
      <c r="GX513" s="2">
        <f t="shared" si="493"/>
        <v>0</v>
      </c>
      <c r="GY513" s="2"/>
      <c r="GZ513" s="2"/>
      <c r="HA513" s="2">
        <v>0</v>
      </c>
      <c r="HB513" s="2">
        <v>0</v>
      </c>
      <c r="HC513" s="2">
        <f t="shared" si="494"/>
        <v>0</v>
      </c>
      <c r="HD513" s="2"/>
      <c r="HE513" s="2" t="s">
        <v>3</v>
      </c>
      <c r="HF513" s="2" t="s">
        <v>3</v>
      </c>
      <c r="HG513" s="2"/>
      <c r="HH513" s="2"/>
      <c r="HI513" s="2"/>
      <c r="HJ513" s="2"/>
      <c r="HK513" s="2"/>
      <c r="HL513" s="2"/>
      <c r="HM513" s="2" t="s">
        <v>360</v>
      </c>
      <c r="HN513" s="2" t="s">
        <v>3</v>
      </c>
      <c r="HO513" s="2" t="s">
        <v>3</v>
      </c>
      <c r="HP513" s="2" t="s">
        <v>3</v>
      </c>
      <c r="HQ513" s="2" t="s">
        <v>3</v>
      </c>
      <c r="HR513" s="2"/>
      <c r="HS513" s="2">
        <v>0</v>
      </c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>
        <v>0</v>
      </c>
      <c r="IL513" s="2"/>
      <c r="IM513" s="2"/>
      <c r="IN513" s="2"/>
      <c r="IO513" s="2"/>
      <c r="IP513" s="2"/>
      <c r="IQ513" s="2"/>
      <c r="IR513" s="2"/>
      <c r="IS513" s="2"/>
      <c r="IT513" s="2"/>
      <c r="IU513" s="2"/>
    </row>
    <row r="514" spans="1:255" x14ac:dyDescent="0.25">
      <c r="A514" s="3">
        <v>18</v>
      </c>
      <c r="B514" s="3">
        <v>1</v>
      </c>
      <c r="C514" s="3">
        <v>961</v>
      </c>
      <c r="E514" s="3" t="s">
        <v>699</v>
      </c>
      <c r="F514" s="3" t="s">
        <v>525</v>
      </c>
      <c r="G514" s="3" t="s">
        <v>526</v>
      </c>
      <c r="H514" s="3" t="s">
        <v>454</v>
      </c>
      <c r="I514" s="3">
        <f>I512*J514</f>
        <v>3</v>
      </c>
      <c r="J514" s="3">
        <v>100</v>
      </c>
      <c r="K514" s="3">
        <v>100</v>
      </c>
      <c r="O514" s="3">
        <f t="shared" si="468"/>
        <v>5442.61</v>
      </c>
      <c r="P514" s="3">
        <f t="shared" si="469"/>
        <v>5442.61</v>
      </c>
      <c r="Q514" s="3">
        <f>(ROUND((ROUND(((ET514)*AV514*I514),2)*BB514),2)+ROUND((ROUND(((AE514-(EU514))*AV514*I514),2)*BS514),2))</f>
        <v>0</v>
      </c>
      <c r="R514" s="3">
        <f>(ROUND((ROUND(((EU514)*AV514*I514),2)*BS514),2)+ROUND((ROUND(((AE514-(EU514))*AV514*I514),2)*BS514),2))</f>
        <v>0</v>
      </c>
      <c r="S514" s="3">
        <f t="shared" si="470"/>
        <v>0</v>
      </c>
      <c r="T514" s="3">
        <f t="shared" si="471"/>
        <v>0</v>
      </c>
      <c r="U514" s="3">
        <f t="shared" si="472"/>
        <v>0</v>
      </c>
      <c r="V514" s="3">
        <f t="shared" si="473"/>
        <v>0</v>
      </c>
      <c r="W514" s="3">
        <f t="shared" si="474"/>
        <v>0</v>
      </c>
      <c r="X514" s="3">
        <f>(ROUND((((S514+ROUND((ROUND(((EU514)*AV514*I514),2)*BS514),2))*AT514)/100),2)+ROUND(((ROUND((ROUND(((AE514-(EU514))*AV514*I514),2)*BS514),2)*AT514)/100),2))</f>
        <v>0</v>
      </c>
      <c r="Y514" s="3">
        <f>(ROUND((((S514+ROUND((ROUND(((EU514)*AV514*I514),2)*BS514),2))*AU514)/100),2)+ROUND(((ROUND((ROUND(((AE514-(EU514))*AV514*I514),2)*BS514),2)*AU514)/100),2))</f>
        <v>0</v>
      </c>
      <c r="AA514" s="3">
        <v>86551703</v>
      </c>
      <c r="AB514" s="3">
        <f t="shared" si="475"/>
        <v>108.7</v>
      </c>
      <c r="AC514" s="3">
        <f>ROUND((ES514),6)</f>
        <v>108.7</v>
      </c>
      <c r="AD514" s="3">
        <f>ROUND((((ET514)-(EU514))+AE514),6)</f>
        <v>0</v>
      </c>
      <c r="AE514" s="3">
        <f>ROUND((EU514),6)</f>
        <v>0</v>
      </c>
      <c r="AF514" s="3">
        <f>ROUND((EV514),6)</f>
        <v>0</v>
      </c>
      <c r="AG514" s="3">
        <f t="shared" si="477"/>
        <v>0</v>
      </c>
      <c r="AH514" s="3">
        <f>(EW514)</f>
        <v>0</v>
      </c>
      <c r="AI514" s="3">
        <f>(EX514)</f>
        <v>0</v>
      </c>
      <c r="AJ514" s="3">
        <f t="shared" si="479"/>
        <v>0</v>
      </c>
      <c r="AK514" s="3">
        <v>108.7</v>
      </c>
      <c r="AL514" s="3">
        <v>108.7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109</v>
      </c>
      <c r="AU514" s="3">
        <v>61</v>
      </c>
      <c r="AV514" s="3">
        <v>1</v>
      </c>
      <c r="AW514" s="3">
        <v>1</v>
      </c>
      <c r="AZ514" s="3">
        <v>1</v>
      </c>
      <c r="BA514" s="3">
        <v>1</v>
      </c>
      <c r="BB514" s="3">
        <v>1</v>
      </c>
      <c r="BC514" s="3">
        <v>16.690000000000001</v>
      </c>
      <c r="BD514" s="3" t="s">
        <v>3</v>
      </c>
      <c r="BE514" s="3" t="s">
        <v>3</v>
      </c>
      <c r="BF514" s="3" t="s">
        <v>3</v>
      </c>
      <c r="BG514" s="3" t="s">
        <v>3</v>
      </c>
      <c r="BH514" s="3">
        <v>3</v>
      </c>
      <c r="BI514" s="3">
        <v>1</v>
      </c>
      <c r="BJ514" s="3" t="s">
        <v>527</v>
      </c>
      <c r="BM514" s="3">
        <v>21</v>
      </c>
      <c r="BN514" s="3">
        <v>0</v>
      </c>
      <c r="BO514" s="3" t="s">
        <v>525</v>
      </c>
      <c r="BP514" s="3">
        <v>1</v>
      </c>
      <c r="BQ514" s="3">
        <v>30</v>
      </c>
      <c r="BR514" s="3">
        <v>0</v>
      </c>
      <c r="BS514" s="3">
        <v>1</v>
      </c>
      <c r="BT514" s="3">
        <v>1</v>
      </c>
      <c r="BU514" s="3">
        <v>1</v>
      </c>
      <c r="BV514" s="3">
        <v>1</v>
      </c>
      <c r="BW514" s="3">
        <v>1</v>
      </c>
      <c r="BX514" s="3">
        <v>1</v>
      </c>
      <c r="BY514" s="3" t="s">
        <v>3</v>
      </c>
      <c r="BZ514" s="3">
        <v>109</v>
      </c>
      <c r="CA514" s="3">
        <v>61</v>
      </c>
      <c r="CB514" s="3" t="s">
        <v>3</v>
      </c>
      <c r="CE514" s="3">
        <v>1566</v>
      </c>
      <c r="CF514" s="3">
        <v>0</v>
      </c>
      <c r="CG514" s="3">
        <v>0</v>
      </c>
      <c r="CM514" s="3">
        <v>0</v>
      </c>
      <c r="CN514" s="3" t="s">
        <v>966</v>
      </c>
      <c r="CO514" s="3">
        <v>0</v>
      </c>
      <c r="CP514" s="3">
        <f t="shared" si="480"/>
        <v>5442.61</v>
      </c>
      <c r="CQ514" s="3">
        <f t="shared" si="481"/>
        <v>1814.2</v>
      </c>
      <c r="CR514" s="3">
        <f>(ROUND((ROUND(((ET514)*AV514*1),2)*BB514),2)+ROUND((ROUND(((AE514-(EU514))*AV514*1),2)*BS514),2))</f>
        <v>0</v>
      </c>
      <c r="CS514" s="3">
        <f>(ROUND((ROUND(((EU514)*AV514*1),2)*BS514),2)+ROUND((ROUND(((AE514-(EU514))*AV514*1),2)*BS514),2))</f>
        <v>0</v>
      </c>
      <c r="CT514" s="3">
        <f t="shared" si="482"/>
        <v>0</v>
      </c>
      <c r="CU514" s="3">
        <f t="shared" si="483"/>
        <v>0</v>
      </c>
      <c r="CV514" s="3">
        <f t="shared" si="484"/>
        <v>0</v>
      </c>
      <c r="CW514" s="3">
        <f t="shared" si="485"/>
        <v>0</v>
      </c>
      <c r="CX514" s="3">
        <f t="shared" si="486"/>
        <v>0</v>
      </c>
      <c r="CY514" s="3">
        <f>(ROUND((((S514+ROUND((ROUND(((EU514)*AV514*1),2)*BS514),2))*AT514)/100),2)+ROUND(((ROUND((ROUND(((AE514-(EU514))*AV514*1),2)*BS514),2)*AT514)/100),2))</f>
        <v>0</v>
      </c>
      <c r="CZ514" s="3">
        <f>(ROUND((((S514+ROUND((ROUND(((EU514)*AV514*1),2)*BS514),2))*AU514)/100),2)+ROUND(((ROUND((ROUND(((AE514-(EU514))*AV514*1),2)*BS514),2)*AU514)/100),2))</f>
        <v>0</v>
      </c>
      <c r="DC514" s="3" t="s">
        <v>3</v>
      </c>
      <c r="DD514" s="3" t="s">
        <v>3</v>
      </c>
      <c r="DE514" s="3" t="s">
        <v>3</v>
      </c>
      <c r="DF514" s="3" t="s">
        <v>3</v>
      </c>
      <c r="DG514" s="3" t="s">
        <v>3</v>
      </c>
      <c r="DH514" s="3" t="s">
        <v>3</v>
      </c>
      <c r="DI514" s="3" t="s">
        <v>3</v>
      </c>
      <c r="DJ514" s="3" t="s">
        <v>3</v>
      </c>
      <c r="DK514" s="3" t="s">
        <v>3</v>
      </c>
      <c r="DL514" s="3" t="s">
        <v>3</v>
      </c>
      <c r="DM514" s="3" t="s">
        <v>3</v>
      </c>
      <c r="DN514" s="3">
        <v>0</v>
      </c>
      <c r="DO514" s="3">
        <v>0</v>
      </c>
      <c r="DP514" s="3">
        <v>1</v>
      </c>
      <c r="DQ514" s="3">
        <v>1</v>
      </c>
      <c r="DU514" s="3">
        <v>1003</v>
      </c>
      <c r="DV514" s="3" t="s">
        <v>454</v>
      </c>
      <c r="DW514" s="3" t="s">
        <v>454</v>
      </c>
      <c r="DX514" s="3">
        <v>1</v>
      </c>
      <c r="DZ514" s="3" t="s">
        <v>3</v>
      </c>
      <c r="EA514" s="3" t="s">
        <v>3</v>
      </c>
      <c r="EB514" s="3" t="s">
        <v>3</v>
      </c>
      <c r="EC514" s="3" t="s">
        <v>3</v>
      </c>
      <c r="EE514" s="3">
        <v>85635393</v>
      </c>
      <c r="EF514" s="3">
        <v>30</v>
      </c>
      <c r="EG514" s="3" t="s">
        <v>28</v>
      </c>
      <c r="EH514" s="3">
        <v>0</v>
      </c>
      <c r="EI514" s="3" t="s">
        <v>3</v>
      </c>
      <c r="EJ514" s="3">
        <v>1</v>
      </c>
      <c r="EK514" s="3">
        <v>21</v>
      </c>
      <c r="EL514" s="3" t="s">
        <v>437</v>
      </c>
      <c r="EM514" s="3" t="s">
        <v>438</v>
      </c>
      <c r="EO514" s="3" t="s">
        <v>368</v>
      </c>
      <c r="EQ514" s="3">
        <v>0</v>
      </c>
      <c r="ER514" s="3">
        <v>108.7</v>
      </c>
      <c r="ES514" s="3">
        <v>108.7</v>
      </c>
      <c r="ET514" s="3">
        <v>0</v>
      </c>
      <c r="EU514" s="3">
        <v>0</v>
      </c>
      <c r="EV514" s="3">
        <v>0</v>
      </c>
      <c r="EW514" s="3">
        <v>0</v>
      </c>
      <c r="EX514" s="3">
        <v>0</v>
      </c>
      <c r="FQ514" s="3">
        <v>0</v>
      </c>
      <c r="FR514" s="3">
        <v>0</v>
      </c>
      <c r="FS514" s="3">
        <v>0</v>
      </c>
      <c r="FX514" s="3">
        <v>109</v>
      </c>
      <c r="FY514" s="3">
        <v>61</v>
      </c>
      <c r="GA514" s="3" t="s">
        <v>3</v>
      </c>
      <c r="GD514" s="3">
        <v>1</v>
      </c>
      <c r="GF514" s="3">
        <v>1897095614</v>
      </c>
      <c r="GG514" s="3">
        <v>2</v>
      </c>
      <c r="GH514" s="3">
        <v>1</v>
      </c>
      <c r="GI514" s="3">
        <v>2</v>
      </c>
      <c r="GJ514" s="3">
        <v>0</v>
      </c>
      <c r="GK514" s="3">
        <v>0</v>
      </c>
      <c r="GL514" s="3">
        <f t="shared" si="487"/>
        <v>0</v>
      </c>
      <c r="GM514" s="3">
        <f t="shared" si="488"/>
        <v>5442.61</v>
      </c>
      <c r="GN514" s="3">
        <f t="shared" si="489"/>
        <v>5442.61</v>
      </c>
      <c r="GO514" s="3">
        <f t="shared" si="490"/>
        <v>0</v>
      </c>
      <c r="GP514" s="3">
        <f t="shared" si="491"/>
        <v>0</v>
      </c>
      <c r="GR514" s="3">
        <v>0</v>
      </c>
      <c r="GS514" s="3">
        <v>3</v>
      </c>
      <c r="GT514" s="3">
        <v>0</v>
      </c>
      <c r="GU514" s="3" t="s">
        <v>3</v>
      </c>
      <c r="GV514" s="3">
        <f t="shared" si="492"/>
        <v>0</v>
      </c>
      <c r="GW514" s="3">
        <v>1</v>
      </c>
      <c r="GX514" s="3">
        <f t="shared" si="493"/>
        <v>0</v>
      </c>
      <c r="HA514" s="3">
        <v>0</v>
      </c>
      <c r="HB514" s="3">
        <v>0</v>
      </c>
      <c r="HC514" s="3">
        <f t="shared" si="494"/>
        <v>0</v>
      </c>
      <c r="HE514" s="3" t="s">
        <v>3</v>
      </c>
      <c r="HF514" s="3" t="s">
        <v>3</v>
      </c>
      <c r="HM514" s="3" t="s">
        <v>360</v>
      </c>
      <c r="HN514" s="3" t="s">
        <v>3</v>
      </c>
      <c r="HO514" s="3" t="s">
        <v>3</v>
      </c>
      <c r="HP514" s="3" t="s">
        <v>3</v>
      </c>
      <c r="HQ514" s="3" t="s">
        <v>3</v>
      </c>
      <c r="HS514" s="3">
        <v>0</v>
      </c>
      <c r="IK514" s="3">
        <v>0</v>
      </c>
    </row>
    <row r="515" spans="1:255" x14ac:dyDescent="0.25">
      <c r="A515" s="2">
        <v>17</v>
      </c>
      <c r="B515" s="2">
        <v>1</v>
      </c>
      <c r="C515" s="2">
        <f>ROW(SmtRes!A970)</f>
        <v>970</v>
      </c>
      <c r="D515" s="2">
        <f>ROW(EtalonRes!A818)</f>
        <v>818</v>
      </c>
      <c r="E515" s="2" t="s">
        <v>700</v>
      </c>
      <c r="F515" s="2" t="s">
        <v>701</v>
      </c>
      <c r="G515" s="2" t="s">
        <v>702</v>
      </c>
      <c r="H515" s="2" t="s">
        <v>342</v>
      </c>
      <c r="I515" s="2">
        <f>ROUND(4+4,9)</f>
        <v>8</v>
      </c>
      <c r="J515" s="2">
        <v>0</v>
      </c>
      <c r="K515" s="2">
        <f>ROUND(4+4,9)</f>
        <v>8</v>
      </c>
      <c r="L515" s="2"/>
      <c r="M515" s="2"/>
      <c r="N515" s="2"/>
      <c r="O515" s="2">
        <f t="shared" si="468"/>
        <v>433.65</v>
      </c>
      <c r="P515" s="2">
        <f t="shared" si="469"/>
        <v>174.48</v>
      </c>
      <c r="Q515" s="2">
        <f>(ROUND((ROUND(((((ET515*1.25)*1.2))*AV515*I515),2)*BB515),2)+ROUND((ROUND(((AE515-(((EU515*1.25)*1.2)))*AV515*I515),2)*BS515),2))</f>
        <v>53.14</v>
      </c>
      <c r="R515" s="2">
        <f>(ROUND((ROUND(((((EU515*1.25)*1.2))*AV515*I515),2)*BS515),2)+ROUND((ROUND(((AE515-(((EU515*1.25)*1.2)))*AV515*I515),2)*BS515),2))</f>
        <v>3.2</v>
      </c>
      <c r="S515" s="2">
        <f t="shared" si="470"/>
        <v>206.03</v>
      </c>
      <c r="T515" s="2">
        <f t="shared" si="471"/>
        <v>0</v>
      </c>
      <c r="U515" s="2">
        <f t="shared" si="472"/>
        <v>17.3161296</v>
      </c>
      <c r="V515" s="2">
        <f t="shared" si="473"/>
        <v>0</v>
      </c>
      <c r="W515" s="2">
        <f t="shared" si="474"/>
        <v>0</v>
      </c>
      <c r="X515" s="2">
        <f>(ROUND((((S515+ROUND((ROUND(((((EU515*1.25)*1.2))*AV515*I515),2)*BS515),2))*AT515)/100),2)+ROUND(((ROUND((ROUND(((AE515-(((EU515*1.25)*1.2)))*AV515*I515),2)*BS515),2)*AT515)/100),2))</f>
        <v>228.06</v>
      </c>
      <c r="Y515" s="2">
        <f>(ROUND((((S515+ROUND((ROUND(((((EU515*1.25)*1.2))*AV515*I515),2)*BS515),2))*AU515)/100),2)+ROUND(((ROUND((ROUND(((AE515-(((EU515*1.25)*1.2)))*AV515*I515),2)*BS515),2)*AU515)/100),2))</f>
        <v>127.63</v>
      </c>
      <c r="Z515" s="2"/>
      <c r="AA515" s="2">
        <v>86551701</v>
      </c>
      <c r="AB515" s="2">
        <f t="shared" si="475"/>
        <v>52.171199999999999</v>
      </c>
      <c r="AC515" s="2">
        <f>ROUND((((ES515*1)*1)),6)</f>
        <v>21.81</v>
      </c>
      <c r="AD515" s="2">
        <f>ROUND((((((ET515*1.25)*1.2))-(((EU515*1.25)*1.2)))+AE515),6)</f>
        <v>6.2249999999999996</v>
      </c>
      <c r="AE515" s="2">
        <f>ROUND((((EU515*1.25)*1.2)),6)</f>
        <v>0.375</v>
      </c>
      <c r="AF515" s="2">
        <f>ROUND((((EV515*1.15)*1.2)),6)</f>
        <v>24.136199999999999</v>
      </c>
      <c r="AG515" s="2">
        <f t="shared" si="477"/>
        <v>0</v>
      </c>
      <c r="AH515" s="2">
        <f>(((EW515*1.15)*1.2))</f>
        <v>2.0286</v>
      </c>
      <c r="AI515" s="2">
        <f>(((EX515*1.25)*1.2))</f>
        <v>0</v>
      </c>
      <c r="AJ515" s="2">
        <f t="shared" si="479"/>
        <v>0</v>
      </c>
      <c r="AK515" s="2">
        <v>43.45</v>
      </c>
      <c r="AL515" s="2">
        <v>21.81</v>
      </c>
      <c r="AM515" s="2">
        <v>4.1500000000000004</v>
      </c>
      <c r="AN515" s="2">
        <v>0.25</v>
      </c>
      <c r="AO515" s="2">
        <v>17.489999999999998</v>
      </c>
      <c r="AP515" s="2">
        <v>0</v>
      </c>
      <c r="AQ515" s="2">
        <v>1.47</v>
      </c>
      <c r="AR515" s="2">
        <v>0</v>
      </c>
      <c r="AS515" s="2">
        <v>0</v>
      </c>
      <c r="AT515" s="2">
        <v>109</v>
      </c>
      <c r="AU515" s="2">
        <v>61</v>
      </c>
      <c r="AV515" s="2">
        <v>1.0669999999999999</v>
      </c>
      <c r="AW515" s="2">
        <v>1</v>
      </c>
      <c r="AX515" s="2"/>
      <c r="AY515" s="2"/>
      <c r="AZ515" s="2">
        <v>1</v>
      </c>
      <c r="BA515" s="2">
        <v>1</v>
      </c>
      <c r="BB515" s="2">
        <v>1</v>
      </c>
      <c r="BC515" s="2">
        <v>1</v>
      </c>
      <c r="BD515" s="2" t="s">
        <v>3</v>
      </c>
      <c r="BE515" s="2" t="s">
        <v>3</v>
      </c>
      <c r="BF515" s="2" t="s">
        <v>3</v>
      </c>
      <c r="BG515" s="2" t="s">
        <v>3</v>
      </c>
      <c r="BH515" s="2">
        <v>0</v>
      </c>
      <c r="BI515" s="2">
        <v>1</v>
      </c>
      <c r="BJ515" s="2" t="s">
        <v>703</v>
      </c>
      <c r="BK515" s="2"/>
      <c r="BL515" s="2"/>
      <c r="BM515" s="2">
        <v>21</v>
      </c>
      <c r="BN515" s="2">
        <v>0</v>
      </c>
      <c r="BO515" s="2" t="s">
        <v>701</v>
      </c>
      <c r="BP515" s="2">
        <v>1</v>
      </c>
      <c r="BQ515" s="2">
        <v>30</v>
      </c>
      <c r="BR515" s="2">
        <v>0</v>
      </c>
      <c r="BS515" s="2">
        <v>1</v>
      </c>
      <c r="BT515" s="2">
        <v>1</v>
      </c>
      <c r="BU515" s="2">
        <v>1</v>
      </c>
      <c r="BV515" s="2">
        <v>1</v>
      </c>
      <c r="BW515" s="2">
        <v>1</v>
      </c>
      <c r="BX515" s="2">
        <v>1</v>
      </c>
      <c r="BY515" s="2" t="s">
        <v>3</v>
      </c>
      <c r="BZ515" s="2">
        <v>109</v>
      </c>
      <c r="CA515" s="2">
        <v>61</v>
      </c>
      <c r="CB515" s="2" t="s">
        <v>3</v>
      </c>
      <c r="CC515" s="2"/>
      <c r="CD515" s="2"/>
      <c r="CE515" s="2">
        <v>1566</v>
      </c>
      <c r="CF515" s="2">
        <v>0</v>
      </c>
      <c r="CG515" s="2">
        <v>0</v>
      </c>
      <c r="CH515" s="2"/>
      <c r="CI515" s="2"/>
      <c r="CJ515" s="2"/>
      <c r="CK515" s="2"/>
      <c r="CL515" s="2"/>
      <c r="CM515" s="2">
        <v>0</v>
      </c>
      <c r="CN515" s="2" t="s">
        <v>965</v>
      </c>
      <c r="CO515" s="2">
        <v>0</v>
      </c>
      <c r="CP515" s="2">
        <f t="shared" si="480"/>
        <v>433.65</v>
      </c>
      <c r="CQ515" s="2">
        <f t="shared" si="481"/>
        <v>21.81</v>
      </c>
      <c r="CR515" s="2">
        <f>(ROUND((ROUND(((((ET515*1.25)*1.2))*AV515*1),2)*BB515),2)+ROUND((ROUND(((AE515-(((EU515*1.25)*1.2)))*AV515*1),2)*BS515),2))</f>
        <v>6.64</v>
      </c>
      <c r="CS515" s="2">
        <f>(ROUND((ROUND(((((EU515*1.25)*1.2))*AV515*1),2)*BS515),2)+ROUND((ROUND(((AE515-(((EU515*1.25)*1.2)))*AV515*1),2)*BS515),2))</f>
        <v>0.4</v>
      </c>
      <c r="CT515" s="2">
        <f t="shared" si="482"/>
        <v>25.75</v>
      </c>
      <c r="CU515" s="2">
        <f t="shared" si="483"/>
        <v>0</v>
      </c>
      <c r="CV515" s="2">
        <f t="shared" si="484"/>
        <v>2.1645162</v>
      </c>
      <c r="CW515" s="2">
        <f t="shared" si="485"/>
        <v>0</v>
      </c>
      <c r="CX515" s="2">
        <f t="shared" si="486"/>
        <v>0</v>
      </c>
      <c r="CY515" s="2">
        <f>(ROUND((((S515+ROUND((ROUND(((((EU515*1.25)*1.2))*AV515*1),2)*BS515),2))*AT515)/100),2)+ROUND(((ROUND((ROUND(((AE515-(((EU515*1.25)*1.2)))*AV515*1),2)*BS515),2)*AT515)/100),2))</f>
        <v>225.01</v>
      </c>
      <c r="CZ515" s="2">
        <f>(ROUND((((S515+ROUND((ROUND(((((EU515*1.25)*1.2))*AV515*1),2)*BS515),2))*AU515)/100),2)+ROUND(((ROUND((ROUND(((AE515-(((EU515*1.25)*1.2)))*AV515*1),2)*BS515),2)*AU515)/100),2))</f>
        <v>125.92</v>
      </c>
      <c r="DA515" s="2"/>
      <c r="DB515" s="2">
        <v>187</v>
      </c>
      <c r="DC515" s="2" t="s">
        <v>3</v>
      </c>
      <c r="DD515" s="2" t="s">
        <v>360</v>
      </c>
      <c r="DE515" s="2" t="s">
        <v>361</v>
      </c>
      <c r="DF515" s="2" t="s">
        <v>361</v>
      </c>
      <c r="DG515" s="2" t="s">
        <v>362</v>
      </c>
      <c r="DH515" s="2" t="s">
        <v>3</v>
      </c>
      <c r="DI515" s="2" t="s">
        <v>362</v>
      </c>
      <c r="DJ515" s="2" t="s">
        <v>361</v>
      </c>
      <c r="DK515" s="2" t="s">
        <v>3</v>
      </c>
      <c r="DL515" s="2" t="s">
        <v>3</v>
      </c>
      <c r="DM515" s="2" t="s">
        <v>3</v>
      </c>
      <c r="DN515" s="2">
        <v>0</v>
      </c>
      <c r="DO515" s="2">
        <v>0</v>
      </c>
      <c r="DP515" s="2">
        <v>1</v>
      </c>
      <c r="DQ515" s="2">
        <v>1</v>
      </c>
      <c r="DR515" s="2"/>
      <c r="DS515" s="2"/>
      <c r="DT515" s="2"/>
      <c r="DU515" s="2">
        <v>1013</v>
      </c>
      <c r="DV515" s="2" t="s">
        <v>342</v>
      </c>
      <c r="DW515" s="2" t="s">
        <v>342</v>
      </c>
      <c r="DX515" s="2">
        <v>1</v>
      </c>
      <c r="DY515" s="2"/>
      <c r="DZ515" s="2" t="s">
        <v>3</v>
      </c>
      <c r="EA515" s="2" t="s">
        <v>3</v>
      </c>
      <c r="EB515" s="2" t="s">
        <v>3</v>
      </c>
      <c r="EC515" s="2" t="s">
        <v>3</v>
      </c>
      <c r="ED515" s="2"/>
      <c r="EE515" s="2">
        <v>85635393</v>
      </c>
      <c r="EF515" s="2">
        <v>30</v>
      </c>
      <c r="EG515" s="2" t="s">
        <v>28</v>
      </c>
      <c r="EH515" s="2">
        <v>0</v>
      </c>
      <c r="EI515" s="2" t="s">
        <v>3</v>
      </c>
      <c r="EJ515" s="2">
        <v>1</v>
      </c>
      <c r="EK515" s="2">
        <v>21</v>
      </c>
      <c r="EL515" s="2" t="s">
        <v>437</v>
      </c>
      <c r="EM515" s="2" t="s">
        <v>438</v>
      </c>
      <c r="EN515" s="2"/>
      <c r="EO515" s="2" t="s">
        <v>363</v>
      </c>
      <c r="EP515" s="2"/>
      <c r="EQ515" s="2">
        <v>131072</v>
      </c>
      <c r="ER515" s="2">
        <v>43.45</v>
      </c>
      <c r="ES515" s="2">
        <v>21.81</v>
      </c>
      <c r="ET515" s="2">
        <v>4.1500000000000004</v>
      </c>
      <c r="EU515" s="2">
        <v>0.25</v>
      </c>
      <c r="EV515" s="2">
        <v>17.489999999999998</v>
      </c>
      <c r="EW515" s="2">
        <v>1.47</v>
      </c>
      <c r="EX515" s="2">
        <v>0</v>
      </c>
      <c r="EY515" s="2">
        <v>0</v>
      </c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>
        <v>0</v>
      </c>
      <c r="FR515" s="2">
        <v>0</v>
      </c>
      <c r="FS515" s="2">
        <v>0</v>
      </c>
      <c r="FT515" s="2"/>
      <c r="FU515" s="2"/>
      <c r="FV515" s="2"/>
      <c r="FW515" s="2"/>
      <c r="FX515" s="2">
        <v>109</v>
      </c>
      <c r="FY515" s="2">
        <v>61</v>
      </c>
      <c r="FZ515" s="2"/>
      <c r="GA515" s="2" t="s">
        <v>3</v>
      </c>
      <c r="GB515" s="2"/>
      <c r="GC515" s="2"/>
      <c r="GD515" s="2">
        <v>1</v>
      </c>
      <c r="GE515" s="2"/>
      <c r="GF515" s="2">
        <v>104185105</v>
      </c>
      <c r="GG515" s="2">
        <v>2</v>
      </c>
      <c r="GH515" s="2">
        <v>1</v>
      </c>
      <c r="GI515" s="2">
        <v>2</v>
      </c>
      <c r="GJ515" s="2">
        <v>0</v>
      </c>
      <c r="GK515" s="2">
        <v>0</v>
      </c>
      <c r="GL515" s="2">
        <f t="shared" si="487"/>
        <v>0</v>
      </c>
      <c r="GM515" s="2">
        <f t="shared" si="488"/>
        <v>789.34</v>
      </c>
      <c r="GN515" s="2">
        <f t="shared" si="489"/>
        <v>789.34</v>
      </c>
      <c r="GO515" s="2">
        <f t="shared" si="490"/>
        <v>0</v>
      </c>
      <c r="GP515" s="2">
        <f t="shared" si="491"/>
        <v>0</v>
      </c>
      <c r="GQ515" s="2"/>
      <c r="GR515" s="2">
        <v>0</v>
      </c>
      <c r="GS515" s="2">
        <v>3</v>
      </c>
      <c r="GT515" s="2">
        <v>0</v>
      </c>
      <c r="GU515" s="2" t="s">
        <v>3</v>
      </c>
      <c r="GV515" s="2">
        <f t="shared" si="492"/>
        <v>0</v>
      </c>
      <c r="GW515" s="2">
        <v>1</v>
      </c>
      <c r="GX515" s="2">
        <f t="shared" si="493"/>
        <v>0</v>
      </c>
      <c r="GY515" s="2"/>
      <c r="GZ515" s="2"/>
      <c r="HA515" s="2">
        <v>0</v>
      </c>
      <c r="HB515" s="2">
        <v>0</v>
      </c>
      <c r="HC515" s="2">
        <f t="shared" si="494"/>
        <v>0</v>
      </c>
      <c r="HD515" s="2"/>
      <c r="HE515" s="2" t="s">
        <v>3</v>
      </c>
      <c r="HF515" s="2" t="s">
        <v>3</v>
      </c>
      <c r="HG515" s="2"/>
      <c r="HH515" s="2"/>
      <c r="HI515" s="2"/>
      <c r="HJ515" s="2"/>
      <c r="HK515" s="2"/>
      <c r="HL515" s="2"/>
      <c r="HM515" s="2" t="s">
        <v>3</v>
      </c>
      <c r="HN515" s="2" t="s">
        <v>3</v>
      </c>
      <c r="HO515" s="2" t="s">
        <v>3</v>
      </c>
      <c r="HP515" s="2" t="s">
        <v>3</v>
      </c>
      <c r="HQ515" s="2" t="s">
        <v>3</v>
      </c>
      <c r="HR515" s="2"/>
      <c r="HS515" s="2">
        <v>0</v>
      </c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>
        <v>0</v>
      </c>
      <c r="IL515" s="2"/>
      <c r="IM515" s="2"/>
      <c r="IN515" s="2"/>
      <c r="IO515" s="2"/>
      <c r="IP515" s="2"/>
      <c r="IQ515" s="2"/>
      <c r="IR515" s="2"/>
      <c r="IS515" s="2"/>
      <c r="IT515" s="2"/>
      <c r="IU515" s="2"/>
    </row>
    <row r="516" spans="1:255" x14ac:dyDescent="0.25">
      <c r="A516" s="3">
        <v>17</v>
      </c>
      <c r="B516" s="3">
        <v>1</v>
      </c>
      <c r="C516" s="3">
        <f>ROW(SmtRes!A978)</f>
        <v>978</v>
      </c>
      <c r="D516" s="3">
        <f>ROW(EtalonRes!A826)</f>
        <v>826</v>
      </c>
      <c r="E516" s="3" t="s">
        <v>700</v>
      </c>
      <c r="F516" s="3" t="s">
        <v>701</v>
      </c>
      <c r="G516" s="3" t="s">
        <v>702</v>
      </c>
      <c r="H516" s="3" t="s">
        <v>342</v>
      </c>
      <c r="I516" s="3">
        <f>ROUND(4+4,9)</f>
        <v>8</v>
      </c>
      <c r="J516" s="3">
        <v>0</v>
      </c>
      <c r="K516" s="3">
        <f>ROUND(4+4,9)</f>
        <v>8</v>
      </c>
      <c r="O516" s="3">
        <f t="shared" si="468"/>
        <v>13808.42</v>
      </c>
      <c r="P516" s="3">
        <f t="shared" si="469"/>
        <v>1406.31</v>
      </c>
      <c r="Q516" s="3">
        <f>(ROUND((ROUND(((((ET516*1.25)*1.2))*AV516*I516),2)*BB516),2)+ROUND((ROUND(((AE516-(((EU516*1.25)*1.2)))*AV516*I516),2)*BS516),2))</f>
        <v>792.32</v>
      </c>
      <c r="R516" s="3">
        <f>(ROUND((ROUND(((((EU516*1.25)*1.2))*AV516*I516),2)*BS516),2)+ROUND((ROUND(((AE516-(((EU516*1.25)*1.2)))*AV516*I516),2)*BS516),2))</f>
        <v>180.32</v>
      </c>
      <c r="S516" s="3">
        <f t="shared" si="470"/>
        <v>11609.79</v>
      </c>
      <c r="T516" s="3">
        <f t="shared" si="471"/>
        <v>0</v>
      </c>
      <c r="U516" s="3">
        <f t="shared" si="472"/>
        <v>17.3161296</v>
      </c>
      <c r="V516" s="3">
        <f t="shared" si="473"/>
        <v>0</v>
      </c>
      <c r="W516" s="3">
        <f t="shared" si="474"/>
        <v>0</v>
      </c>
      <c r="X516" s="3">
        <f>(ROUND((((S516+ROUND((ROUND(((((EU516*1.25)*1.2))*AV516*I516),2)*BS516),2))*AT516)/100),2)+ROUND(((ROUND((ROUND(((AE516-(((EU516*1.25)*1.2)))*AV516*I516),2)*BS516),2)*AT516)/100),2))</f>
        <v>12851.22</v>
      </c>
      <c r="Y516" s="3">
        <f>(ROUND((((S516+ROUND((ROUND(((((EU516*1.25)*1.2))*AV516*I516),2)*BS516),2))*AU516)/100),2)+ROUND(((ROUND((ROUND(((AE516-(((EU516*1.25)*1.2)))*AV516*I516),2)*BS516),2)*AU516)/100),2))</f>
        <v>7191.97</v>
      </c>
      <c r="AA516" s="3">
        <v>86551703</v>
      </c>
      <c r="AB516" s="3">
        <f t="shared" si="475"/>
        <v>52.171199999999999</v>
      </c>
      <c r="AC516" s="3">
        <f>ROUND((((ES516*1)*1)),6)</f>
        <v>21.81</v>
      </c>
      <c r="AD516" s="3">
        <f>ROUND((((((ET516*1.25)*1.2))-(((EU516*1.25)*1.2)))+AE516),6)</f>
        <v>6.2249999999999996</v>
      </c>
      <c r="AE516" s="3">
        <f>ROUND((((EU516*1.25)*1.2)),6)</f>
        <v>0.375</v>
      </c>
      <c r="AF516" s="3">
        <f>ROUND((((EV516*1.15)*1.2)),6)</f>
        <v>24.136199999999999</v>
      </c>
      <c r="AG516" s="3">
        <f t="shared" si="477"/>
        <v>0</v>
      </c>
      <c r="AH516" s="3">
        <f>(((EW516*1.15)*1.2))</f>
        <v>2.0286</v>
      </c>
      <c r="AI516" s="3">
        <f>(((EX516*1.25)*1.2))</f>
        <v>0</v>
      </c>
      <c r="AJ516" s="3">
        <f t="shared" si="479"/>
        <v>0</v>
      </c>
      <c r="AK516" s="3">
        <v>43.45</v>
      </c>
      <c r="AL516" s="3">
        <v>21.81</v>
      </c>
      <c r="AM516" s="3">
        <v>4.1500000000000004</v>
      </c>
      <c r="AN516" s="3">
        <v>0.25</v>
      </c>
      <c r="AO516" s="3">
        <v>17.489999999999998</v>
      </c>
      <c r="AP516" s="3">
        <v>0</v>
      </c>
      <c r="AQ516" s="3">
        <v>1.47</v>
      </c>
      <c r="AR516" s="3">
        <v>0</v>
      </c>
      <c r="AS516" s="3">
        <v>0</v>
      </c>
      <c r="AT516" s="3">
        <v>109</v>
      </c>
      <c r="AU516" s="3">
        <v>61</v>
      </c>
      <c r="AV516" s="3">
        <v>1.0669999999999999</v>
      </c>
      <c r="AW516" s="3">
        <v>1</v>
      </c>
      <c r="AZ516" s="3">
        <v>1</v>
      </c>
      <c r="BA516" s="3">
        <v>56.35</v>
      </c>
      <c r="BB516" s="3">
        <v>14.91</v>
      </c>
      <c r="BC516" s="3">
        <v>8.06</v>
      </c>
      <c r="BD516" s="3" t="s">
        <v>3</v>
      </c>
      <c r="BE516" s="3" t="s">
        <v>3</v>
      </c>
      <c r="BF516" s="3" t="s">
        <v>3</v>
      </c>
      <c r="BG516" s="3" t="s">
        <v>3</v>
      </c>
      <c r="BH516" s="3">
        <v>0</v>
      </c>
      <c r="BI516" s="3">
        <v>1</v>
      </c>
      <c r="BJ516" s="3" t="s">
        <v>703</v>
      </c>
      <c r="BM516" s="3">
        <v>21</v>
      </c>
      <c r="BN516" s="3">
        <v>0</v>
      </c>
      <c r="BO516" s="3" t="s">
        <v>701</v>
      </c>
      <c r="BP516" s="3">
        <v>1</v>
      </c>
      <c r="BQ516" s="3">
        <v>30</v>
      </c>
      <c r="BR516" s="3">
        <v>0</v>
      </c>
      <c r="BS516" s="3">
        <v>56.35</v>
      </c>
      <c r="BT516" s="3">
        <v>1</v>
      </c>
      <c r="BU516" s="3">
        <v>1</v>
      </c>
      <c r="BV516" s="3">
        <v>1</v>
      </c>
      <c r="BW516" s="3">
        <v>1</v>
      </c>
      <c r="BX516" s="3">
        <v>1</v>
      </c>
      <c r="BY516" s="3" t="s">
        <v>3</v>
      </c>
      <c r="BZ516" s="3">
        <v>109</v>
      </c>
      <c r="CA516" s="3">
        <v>61</v>
      </c>
      <c r="CB516" s="3" t="s">
        <v>3</v>
      </c>
      <c r="CE516" s="3">
        <v>1566</v>
      </c>
      <c r="CF516" s="3">
        <v>0</v>
      </c>
      <c r="CG516" s="3">
        <v>0</v>
      </c>
      <c r="CM516" s="3">
        <v>0</v>
      </c>
      <c r="CN516" s="3" t="s">
        <v>965</v>
      </c>
      <c r="CO516" s="3">
        <v>0</v>
      </c>
      <c r="CP516" s="3">
        <f t="shared" si="480"/>
        <v>13808.420000000002</v>
      </c>
      <c r="CQ516" s="3">
        <f t="shared" si="481"/>
        <v>175.79</v>
      </c>
      <c r="CR516" s="3">
        <f>(ROUND((ROUND(((((ET516*1.25)*1.2))*AV516*1),2)*BB516),2)+ROUND((ROUND(((AE516-(((EU516*1.25)*1.2)))*AV516*1),2)*BS516),2))</f>
        <v>99</v>
      </c>
      <c r="CS516" s="3">
        <f>(ROUND((ROUND(((((EU516*1.25)*1.2))*AV516*1),2)*BS516),2)+ROUND((ROUND(((AE516-(((EU516*1.25)*1.2)))*AV516*1),2)*BS516),2))</f>
        <v>22.54</v>
      </c>
      <c r="CT516" s="3">
        <f t="shared" si="482"/>
        <v>1451.01</v>
      </c>
      <c r="CU516" s="3">
        <f t="shared" si="483"/>
        <v>0</v>
      </c>
      <c r="CV516" s="3">
        <f t="shared" si="484"/>
        <v>2.1645162</v>
      </c>
      <c r="CW516" s="3">
        <f t="shared" si="485"/>
        <v>0</v>
      </c>
      <c r="CX516" s="3">
        <f t="shared" si="486"/>
        <v>0</v>
      </c>
      <c r="CY516" s="3">
        <f>(ROUND((((S516+ROUND((ROUND(((((EU516*1.25)*1.2))*AV516*1),2)*BS516),2))*AT516)/100),2)+ROUND(((ROUND((ROUND(((AE516-(((EU516*1.25)*1.2)))*AV516*1),2)*BS516),2)*AT516)/100),2))</f>
        <v>12679.24</v>
      </c>
      <c r="CZ516" s="3">
        <f>(ROUND((((S516+ROUND((ROUND(((((EU516*1.25)*1.2))*AV516*1),2)*BS516),2))*AU516)/100),2)+ROUND(((ROUND((ROUND(((AE516-(((EU516*1.25)*1.2)))*AV516*1),2)*BS516),2)*AU516)/100),2))</f>
        <v>7095.72</v>
      </c>
      <c r="DB516" s="3">
        <v>189</v>
      </c>
      <c r="DC516" s="3" t="s">
        <v>3</v>
      </c>
      <c r="DD516" s="3" t="s">
        <v>360</v>
      </c>
      <c r="DE516" s="3" t="s">
        <v>361</v>
      </c>
      <c r="DF516" s="3" t="s">
        <v>361</v>
      </c>
      <c r="DG516" s="3" t="s">
        <v>362</v>
      </c>
      <c r="DH516" s="3" t="s">
        <v>3</v>
      </c>
      <c r="DI516" s="3" t="s">
        <v>362</v>
      </c>
      <c r="DJ516" s="3" t="s">
        <v>361</v>
      </c>
      <c r="DK516" s="3" t="s">
        <v>3</v>
      </c>
      <c r="DL516" s="3" t="s">
        <v>3</v>
      </c>
      <c r="DM516" s="3" t="s">
        <v>3</v>
      </c>
      <c r="DN516" s="3">
        <v>0</v>
      </c>
      <c r="DO516" s="3">
        <v>0</v>
      </c>
      <c r="DP516" s="3">
        <v>1</v>
      </c>
      <c r="DQ516" s="3">
        <v>1</v>
      </c>
      <c r="DU516" s="3">
        <v>1013</v>
      </c>
      <c r="DV516" s="3" t="s">
        <v>342</v>
      </c>
      <c r="DW516" s="3" t="s">
        <v>342</v>
      </c>
      <c r="DX516" s="3">
        <v>1</v>
      </c>
      <c r="DZ516" s="3" t="s">
        <v>3</v>
      </c>
      <c r="EA516" s="3" t="s">
        <v>3</v>
      </c>
      <c r="EB516" s="3" t="s">
        <v>3</v>
      </c>
      <c r="EC516" s="3" t="s">
        <v>3</v>
      </c>
      <c r="EE516" s="3">
        <v>85635393</v>
      </c>
      <c r="EF516" s="3">
        <v>30</v>
      </c>
      <c r="EG516" s="3" t="s">
        <v>28</v>
      </c>
      <c r="EH516" s="3">
        <v>0</v>
      </c>
      <c r="EI516" s="3" t="s">
        <v>3</v>
      </c>
      <c r="EJ516" s="3">
        <v>1</v>
      </c>
      <c r="EK516" s="3">
        <v>21</v>
      </c>
      <c r="EL516" s="3" t="s">
        <v>437</v>
      </c>
      <c r="EM516" s="3" t="s">
        <v>438</v>
      </c>
      <c r="EO516" s="3" t="s">
        <v>363</v>
      </c>
      <c r="EQ516" s="3">
        <v>131072</v>
      </c>
      <c r="ER516" s="3">
        <v>43.45</v>
      </c>
      <c r="ES516" s="3">
        <v>21.81</v>
      </c>
      <c r="ET516" s="3">
        <v>4.1500000000000004</v>
      </c>
      <c r="EU516" s="3">
        <v>0.25</v>
      </c>
      <c r="EV516" s="3">
        <v>17.489999999999998</v>
      </c>
      <c r="EW516" s="3">
        <v>1.47</v>
      </c>
      <c r="EX516" s="3">
        <v>0</v>
      </c>
      <c r="EY516" s="3">
        <v>0</v>
      </c>
      <c r="FQ516" s="3">
        <v>0</v>
      </c>
      <c r="FR516" s="3">
        <v>0</v>
      </c>
      <c r="FS516" s="3">
        <v>0</v>
      </c>
      <c r="FX516" s="3">
        <v>109</v>
      </c>
      <c r="FY516" s="3">
        <v>61</v>
      </c>
      <c r="GA516" s="3" t="s">
        <v>3</v>
      </c>
      <c r="GD516" s="3">
        <v>1</v>
      </c>
      <c r="GF516" s="3">
        <v>104185105</v>
      </c>
      <c r="GG516" s="3">
        <v>2</v>
      </c>
      <c r="GH516" s="3">
        <v>1</v>
      </c>
      <c r="GI516" s="3">
        <v>2</v>
      </c>
      <c r="GJ516" s="3">
        <v>0</v>
      </c>
      <c r="GK516" s="3">
        <v>0</v>
      </c>
      <c r="GL516" s="3">
        <f t="shared" si="487"/>
        <v>0</v>
      </c>
      <c r="GM516" s="3">
        <f t="shared" si="488"/>
        <v>33851.61</v>
      </c>
      <c r="GN516" s="3">
        <f t="shared" si="489"/>
        <v>33851.61</v>
      </c>
      <c r="GO516" s="3">
        <f t="shared" si="490"/>
        <v>0</v>
      </c>
      <c r="GP516" s="3">
        <f t="shared" si="491"/>
        <v>0</v>
      </c>
      <c r="GR516" s="3">
        <v>0</v>
      </c>
      <c r="GS516" s="3">
        <v>3</v>
      </c>
      <c r="GT516" s="3">
        <v>0</v>
      </c>
      <c r="GU516" s="3" t="s">
        <v>3</v>
      </c>
      <c r="GV516" s="3">
        <f t="shared" si="492"/>
        <v>0</v>
      </c>
      <c r="GW516" s="3">
        <v>1</v>
      </c>
      <c r="GX516" s="3">
        <f t="shared" si="493"/>
        <v>0</v>
      </c>
      <c r="HA516" s="3">
        <v>0</v>
      </c>
      <c r="HB516" s="3">
        <v>0</v>
      </c>
      <c r="HC516" s="3">
        <f t="shared" si="494"/>
        <v>0</v>
      </c>
      <c r="HE516" s="3" t="s">
        <v>3</v>
      </c>
      <c r="HF516" s="3" t="s">
        <v>3</v>
      </c>
      <c r="HM516" s="3" t="s">
        <v>3</v>
      </c>
      <c r="HN516" s="3" t="s">
        <v>3</v>
      </c>
      <c r="HO516" s="3" t="s">
        <v>3</v>
      </c>
      <c r="HP516" s="3" t="s">
        <v>3</v>
      </c>
      <c r="HQ516" s="3" t="s">
        <v>3</v>
      </c>
      <c r="HS516" s="3">
        <v>0</v>
      </c>
      <c r="IK516" s="3">
        <v>0</v>
      </c>
    </row>
    <row r="517" spans="1:255" x14ac:dyDescent="0.25">
      <c r="A517" s="2">
        <v>18</v>
      </c>
      <c r="B517" s="2">
        <v>1</v>
      </c>
      <c r="C517" s="2">
        <v>968</v>
      </c>
      <c r="D517" s="2"/>
      <c r="E517" s="2" t="s">
        <v>704</v>
      </c>
      <c r="F517" s="2" t="s">
        <v>485</v>
      </c>
      <c r="G517" s="2" t="s">
        <v>486</v>
      </c>
      <c r="H517" s="2" t="s">
        <v>35</v>
      </c>
      <c r="I517" s="2">
        <f>I515*J517</f>
        <v>4</v>
      </c>
      <c r="J517" s="2">
        <v>0.5</v>
      </c>
      <c r="K517" s="2">
        <v>0.5</v>
      </c>
      <c r="L517" s="2"/>
      <c r="M517" s="2"/>
      <c r="N517" s="2"/>
      <c r="O517" s="2">
        <f t="shared" si="468"/>
        <v>845.76</v>
      </c>
      <c r="P517" s="2">
        <f t="shared" si="469"/>
        <v>845.76</v>
      </c>
      <c r="Q517" s="2">
        <f>(ROUND((ROUND(((ET517)*AV517*I517),2)*BB517),2)+ROUND((ROUND(((AE517-(EU517))*AV517*I517),2)*BS517),2))</f>
        <v>0</v>
      </c>
      <c r="R517" s="2">
        <f>(ROUND((ROUND(((EU517)*AV517*I517),2)*BS517),2)+ROUND((ROUND(((AE517-(EU517))*AV517*I517),2)*BS517),2))</f>
        <v>0</v>
      </c>
      <c r="S517" s="2">
        <f t="shared" si="470"/>
        <v>0</v>
      </c>
      <c r="T517" s="2">
        <f t="shared" si="471"/>
        <v>0</v>
      </c>
      <c r="U517" s="2">
        <f t="shared" si="472"/>
        <v>0</v>
      </c>
      <c r="V517" s="2">
        <f t="shared" si="473"/>
        <v>0</v>
      </c>
      <c r="W517" s="2">
        <f t="shared" si="474"/>
        <v>0</v>
      </c>
      <c r="X517" s="2">
        <f>(ROUND((((S517+ROUND((ROUND(((EU517)*AV517*I517),2)*BS517),2))*AT517)/100),2)+ROUND(((ROUND((ROUND(((AE517-(EU517))*AV517*I517),2)*BS517),2)*AT517)/100),2))</f>
        <v>0</v>
      </c>
      <c r="Y517" s="2">
        <f>(ROUND((((S517+ROUND((ROUND(((EU517)*AV517*I517),2)*BS517),2))*AU517)/100),2)+ROUND(((ROUND((ROUND(((AE517-(EU517))*AV517*I517),2)*BS517),2)*AU517)/100),2))</f>
        <v>0</v>
      </c>
      <c r="Z517" s="2"/>
      <c r="AA517" s="2">
        <v>86551701</v>
      </c>
      <c r="AB517" s="2">
        <f t="shared" si="475"/>
        <v>211.44</v>
      </c>
      <c r="AC517" s="2">
        <f>ROUND((ES517),6)</f>
        <v>211.44</v>
      </c>
      <c r="AD517" s="2">
        <f>ROUND((((ET517)-(EU517))+AE517),6)</f>
        <v>0</v>
      </c>
      <c r="AE517" s="2">
        <f t="shared" ref="AE517:AF520" si="497">ROUND((EU517),6)</f>
        <v>0</v>
      </c>
      <c r="AF517" s="2">
        <f t="shared" si="497"/>
        <v>0</v>
      </c>
      <c r="AG517" s="2">
        <f t="shared" si="477"/>
        <v>0</v>
      </c>
      <c r="AH517" s="2">
        <f t="shared" ref="AH517:AI520" si="498">(EW517)</f>
        <v>0</v>
      </c>
      <c r="AI517" s="2">
        <f t="shared" si="498"/>
        <v>0</v>
      </c>
      <c r="AJ517" s="2">
        <f t="shared" si="479"/>
        <v>0</v>
      </c>
      <c r="AK517" s="2">
        <v>211.44</v>
      </c>
      <c r="AL517" s="2">
        <v>211.44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109</v>
      </c>
      <c r="AU517" s="2">
        <v>61</v>
      </c>
      <c r="AV517" s="2">
        <v>1</v>
      </c>
      <c r="AW517" s="2">
        <v>1</v>
      </c>
      <c r="AX517" s="2"/>
      <c r="AY517" s="2"/>
      <c r="AZ517" s="2">
        <v>1</v>
      </c>
      <c r="BA517" s="2">
        <v>1</v>
      </c>
      <c r="BB517" s="2">
        <v>1</v>
      </c>
      <c r="BC517" s="2">
        <v>1</v>
      </c>
      <c r="BD517" s="2" t="s">
        <v>3</v>
      </c>
      <c r="BE517" s="2" t="s">
        <v>3</v>
      </c>
      <c r="BF517" s="2" t="s">
        <v>3</v>
      </c>
      <c r="BG517" s="2" t="s">
        <v>3</v>
      </c>
      <c r="BH517" s="2">
        <v>3</v>
      </c>
      <c r="BI517" s="2">
        <v>1</v>
      </c>
      <c r="BJ517" s="2" t="s">
        <v>487</v>
      </c>
      <c r="BK517" s="2"/>
      <c r="BL517" s="2"/>
      <c r="BM517" s="2">
        <v>21</v>
      </c>
      <c r="BN517" s="2">
        <v>0</v>
      </c>
      <c r="BO517" s="2" t="s">
        <v>3</v>
      </c>
      <c r="BP517" s="2">
        <v>0</v>
      </c>
      <c r="BQ517" s="2">
        <v>30</v>
      </c>
      <c r="BR517" s="2">
        <v>0</v>
      </c>
      <c r="BS517" s="2">
        <v>1</v>
      </c>
      <c r="BT517" s="2">
        <v>1</v>
      </c>
      <c r="BU517" s="2">
        <v>1</v>
      </c>
      <c r="BV517" s="2">
        <v>1</v>
      </c>
      <c r="BW517" s="2">
        <v>1</v>
      </c>
      <c r="BX517" s="2">
        <v>1</v>
      </c>
      <c r="BY517" s="2" t="s">
        <v>3</v>
      </c>
      <c r="BZ517" s="2">
        <v>109</v>
      </c>
      <c r="CA517" s="2">
        <v>61</v>
      </c>
      <c r="CB517" s="2" t="s">
        <v>3</v>
      </c>
      <c r="CC517" s="2"/>
      <c r="CD517" s="2"/>
      <c r="CE517" s="2">
        <v>1566</v>
      </c>
      <c r="CF517" s="2">
        <v>0</v>
      </c>
      <c r="CG517" s="2">
        <v>0</v>
      </c>
      <c r="CH517" s="2"/>
      <c r="CI517" s="2"/>
      <c r="CJ517" s="2"/>
      <c r="CK517" s="2"/>
      <c r="CL517" s="2"/>
      <c r="CM517" s="2">
        <v>0</v>
      </c>
      <c r="CN517" s="2" t="s">
        <v>966</v>
      </c>
      <c r="CO517" s="2">
        <v>0</v>
      </c>
      <c r="CP517" s="2">
        <f t="shared" si="480"/>
        <v>845.76</v>
      </c>
      <c r="CQ517" s="2">
        <f t="shared" si="481"/>
        <v>211.44</v>
      </c>
      <c r="CR517" s="2">
        <f>(ROUND((ROUND(((ET517)*AV517*1),2)*BB517),2)+ROUND((ROUND(((AE517-(EU517))*AV517*1),2)*BS517),2))</f>
        <v>0</v>
      </c>
      <c r="CS517" s="2">
        <f>(ROUND((ROUND(((EU517)*AV517*1),2)*BS517),2)+ROUND((ROUND(((AE517-(EU517))*AV517*1),2)*BS517),2))</f>
        <v>0</v>
      </c>
      <c r="CT517" s="2">
        <f t="shared" si="482"/>
        <v>0</v>
      </c>
      <c r="CU517" s="2">
        <f t="shared" si="483"/>
        <v>0</v>
      </c>
      <c r="CV517" s="2">
        <f t="shared" si="484"/>
        <v>0</v>
      </c>
      <c r="CW517" s="2">
        <f t="shared" si="485"/>
        <v>0</v>
      </c>
      <c r="CX517" s="2">
        <f t="shared" si="486"/>
        <v>0</v>
      </c>
      <c r="CY517" s="2">
        <f>(ROUND((((S517+ROUND((ROUND(((EU517)*AV517*1),2)*BS517),2))*AT517)/100),2)+ROUND(((ROUND((ROUND(((AE517-(EU517))*AV517*1),2)*BS517),2)*AT517)/100),2))</f>
        <v>0</v>
      </c>
      <c r="CZ517" s="2">
        <f>(ROUND((((S517+ROUND((ROUND(((EU517)*AV517*1),2)*BS517),2))*AU517)/100),2)+ROUND(((ROUND((ROUND(((AE517-(EU517))*AV517*1),2)*BS517),2)*AU517)/100),2))</f>
        <v>0</v>
      </c>
      <c r="DA517" s="2"/>
      <c r="DB517" s="2"/>
      <c r="DC517" s="2" t="s">
        <v>3</v>
      </c>
      <c r="DD517" s="2" t="s">
        <v>3</v>
      </c>
      <c r="DE517" s="2" t="s">
        <v>3</v>
      </c>
      <c r="DF517" s="2" t="s">
        <v>3</v>
      </c>
      <c r="DG517" s="2" t="s">
        <v>3</v>
      </c>
      <c r="DH517" s="2" t="s">
        <v>3</v>
      </c>
      <c r="DI517" s="2" t="s">
        <v>3</v>
      </c>
      <c r="DJ517" s="2" t="s">
        <v>3</v>
      </c>
      <c r="DK517" s="2" t="s">
        <v>3</v>
      </c>
      <c r="DL517" s="2" t="s">
        <v>3</v>
      </c>
      <c r="DM517" s="2" t="s">
        <v>3</v>
      </c>
      <c r="DN517" s="2">
        <v>0</v>
      </c>
      <c r="DO517" s="2">
        <v>0</v>
      </c>
      <c r="DP517" s="2">
        <v>1</v>
      </c>
      <c r="DQ517" s="2">
        <v>1</v>
      </c>
      <c r="DR517" s="2"/>
      <c r="DS517" s="2"/>
      <c r="DT517" s="2"/>
      <c r="DU517" s="2">
        <v>1010</v>
      </c>
      <c r="DV517" s="2" t="s">
        <v>35</v>
      </c>
      <c r="DW517" s="2" t="s">
        <v>35</v>
      </c>
      <c r="DX517" s="2">
        <v>1</v>
      </c>
      <c r="DY517" s="2"/>
      <c r="DZ517" s="2" t="s">
        <v>3</v>
      </c>
      <c r="EA517" s="2" t="s">
        <v>3</v>
      </c>
      <c r="EB517" s="2" t="s">
        <v>3</v>
      </c>
      <c r="EC517" s="2" t="s">
        <v>3</v>
      </c>
      <c r="ED517" s="2"/>
      <c r="EE517" s="2">
        <v>85635393</v>
      </c>
      <c r="EF517" s="2">
        <v>30</v>
      </c>
      <c r="EG517" s="2" t="s">
        <v>28</v>
      </c>
      <c r="EH517" s="2">
        <v>0</v>
      </c>
      <c r="EI517" s="2" t="s">
        <v>3</v>
      </c>
      <c r="EJ517" s="2">
        <v>1</v>
      </c>
      <c r="EK517" s="2">
        <v>21</v>
      </c>
      <c r="EL517" s="2" t="s">
        <v>437</v>
      </c>
      <c r="EM517" s="2" t="s">
        <v>438</v>
      </c>
      <c r="EN517" s="2"/>
      <c r="EO517" s="2" t="s">
        <v>368</v>
      </c>
      <c r="EP517" s="2"/>
      <c r="EQ517" s="2">
        <v>0</v>
      </c>
      <c r="ER517" s="2">
        <v>211.44</v>
      </c>
      <c r="ES517" s="2">
        <v>211.44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>
        <v>0</v>
      </c>
      <c r="FR517" s="2">
        <v>0</v>
      </c>
      <c r="FS517" s="2">
        <v>0</v>
      </c>
      <c r="FT517" s="2"/>
      <c r="FU517" s="2"/>
      <c r="FV517" s="2"/>
      <c r="FW517" s="2"/>
      <c r="FX517" s="2">
        <v>109</v>
      </c>
      <c r="FY517" s="2">
        <v>61</v>
      </c>
      <c r="FZ517" s="2"/>
      <c r="GA517" s="2" t="s">
        <v>3</v>
      </c>
      <c r="GB517" s="2"/>
      <c r="GC517" s="2"/>
      <c r="GD517" s="2">
        <v>1</v>
      </c>
      <c r="GE517" s="2"/>
      <c r="GF517" s="2">
        <v>-1462156554</v>
      </c>
      <c r="GG517" s="2">
        <v>2</v>
      </c>
      <c r="GH517" s="2">
        <v>1</v>
      </c>
      <c r="GI517" s="2">
        <v>-2</v>
      </c>
      <c r="GJ517" s="2">
        <v>0</v>
      </c>
      <c r="GK517" s="2">
        <v>0</v>
      </c>
      <c r="GL517" s="2">
        <f t="shared" si="487"/>
        <v>0</v>
      </c>
      <c r="GM517" s="2">
        <f t="shared" si="488"/>
        <v>845.76</v>
      </c>
      <c r="GN517" s="2">
        <f t="shared" si="489"/>
        <v>845.76</v>
      </c>
      <c r="GO517" s="2">
        <f t="shared" si="490"/>
        <v>0</v>
      </c>
      <c r="GP517" s="2">
        <f t="shared" si="491"/>
        <v>0</v>
      </c>
      <c r="GQ517" s="2"/>
      <c r="GR517" s="2">
        <v>0</v>
      </c>
      <c r="GS517" s="2">
        <v>3</v>
      </c>
      <c r="GT517" s="2">
        <v>0</v>
      </c>
      <c r="GU517" s="2" t="s">
        <v>3</v>
      </c>
      <c r="GV517" s="2">
        <f t="shared" si="492"/>
        <v>0</v>
      </c>
      <c r="GW517" s="2">
        <v>1</v>
      </c>
      <c r="GX517" s="2">
        <f t="shared" si="493"/>
        <v>0</v>
      </c>
      <c r="GY517" s="2"/>
      <c r="GZ517" s="2"/>
      <c r="HA517" s="2">
        <v>0</v>
      </c>
      <c r="HB517" s="2">
        <v>0</v>
      </c>
      <c r="HC517" s="2">
        <f t="shared" si="494"/>
        <v>0</v>
      </c>
      <c r="HD517" s="2"/>
      <c r="HE517" s="2" t="s">
        <v>3</v>
      </c>
      <c r="HF517" s="2" t="s">
        <v>3</v>
      </c>
      <c r="HG517" s="2"/>
      <c r="HH517" s="2"/>
      <c r="HI517" s="2"/>
      <c r="HJ517" s="2"/>
      <c r="HK517" s="2"/>
      <c r="HL517" s="2"/>
      <c r="HM517" s="2" t="s">
        <v>360</v>
      </c>
      <c r="HN517" s="2" t="s">
        <v>3</v>
      </c>
      <c r="HO517" s="2" t="s">
        <v>3</v>
      </c>
      <c r="HP517" s="2" t="s">
        <v>3</v>
      </c>
      <c r="HQ517" s="2" t="s">
        <v>3</v>
      </c>
      <c r="HR517" s="2"/>
      <c r="HS517" s="2">
        <v>0</v>
      </c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>
        <v>0</v>
      </c>
      <c r="IL517" s="2"/>
      <c r="IM517" s="2"/>
      <c r="IN517" s="2"/>
      <c r="IO517" s="2"/>
      <c r="IP517" s="2"/>
      <c r="IQ517" s="2"/>
      <c r="IR517" s="2"/>
      <c r="IS517" s="2"/>
      <c r="IT517" s="2"/>
      <c r="IU517" s="2"/>
    </row>
    <row r="518" spans="1:255" x14ac:dyDescent="0.25">
      <c r="A518" s="3">
        <v>18</v>
      </c>
      <c r="B518" s="3">
        <v>1</v>
      </c>
      <c r="C518" s="3">
        <v>976</v>
      </c>
      <c r="E518" s="3" t="s">
        <v>704</v>
      </c>
      <c r="F518" s="3" t="s">
        <v>485</v>
      </c>
      <c r="G518" s="3" t="s">
        <v>486</v>
      </c>
      <c r="H518" s="3" t="s">
        <v>35</v>
      </c>
      <c r="I518" s="3">
        <f>I516*J518</f>
        <v>4</v>
      </c>
      <c r="J518" s="3">
        <v>0.5</v>
      </c>
      <c r="K518" s="3">
        <v>0.5</v>
      </c>
      <c r="O518" s="3">
        <f t="shared" si="468"/>
        <v>3230.8</v>
      </c>
      <c r="P518" s="3">
        <f t="shared" si="469"/>
        <v>3230.8</v>
      </c>
      <c r="Q518" s="3">
        <f>(ROUND((ROUND(((ET518)*AV518*I518),2)*BB518),2)+ROUND((ROUND(((AE518-(EU518))*AV518*I518),2)*BS518),2))</f>
        <v>0</v>
      </c>
      <c r="R518" s="3">
        <f>(ROUND((ROUND(((EU518)*AV518*I518),2)*BS518),2)+ROUND((ROUND(((AE518-(EU518))*AV518*I518),2)*BS518),2))</f>
        <v>0</v>
      </c>
      <c r="S518" s="3">
        <f t="shared" si="470"/>
        <v>0</v>
      </c>
      <c r="T518" s="3">
        <f t="shared" si="471"/>
        <v>0</v>
      </c>
      <c r="U518" s="3">
        <f t="shared" si="472"/>
        <v>0</v>
      </c>
      <c r="V518" s="3">
        <f t="shared" si="473"/>
        <v>0</v>
      </c>
      <c r="W518" s="3">
        <f t="shared" si="474"/>
        <v>0</v>
      </c>
      <c r="X518" s="3">
        <f>(ROUND((((S518+ROUND((ROUND(((EU518)*AV518*I518),2)*BS518),2))*AT518)/100),2)+ROUND(((ROUND((ROUND(((AE518-(EU518))*AV518*I518),2)*BS518),2)*AT518)/100),2))</f>
        <v>0</v>
      </c>
      <c r="Y518" s="3">
        <f>(ROUND((((S518+ROUND((ROUND(((EU518)*AV518*I518),2)*BS518),2))*AU518)/100),2)+ROUND(((ROUND((ROUND(((AE518-(EU518))*AV518*I518),2)*BS518),2)*AU518)/100),2))</f>
        <v>0</v>
      </c>
      <c r="AA518" s="3">
        <v>86551703</v>
      </c>
      <c r="AB518" s="3">
        <f t="shared" si="475"/>
        <v>211.44</v>
      </c>
      <c r="AC518" s="3">
        <f>ROUND((ES518),6)</f>
        <v>211.44</v>
      </c>
      <c r="AD518" s="3">
        <f>ROUND((((ET518)-(EU518))+AE518),6)</f>
        <v>0</v>
      </c>
      <c r="AE518" s="3">
        <f t="shared" si="497"/>
        <v>0</v>
      </c>
      <c r="AF518" s="3">
        <f t="shared" si="497"/>
        <v>0</v>
      </c>
      <c r="AG518" s="3">
        <f t="shared" si="477"/>
        <v>0</v>
      </c>
      <c r="AH518" s="3">
        <f t="shared" si="498"/>
        <v>0</v>
      </c>
      <c r="AI518" s="3">
        <f t="shared" si="498"/>
        <v>0</v>
      </c>
      <c r="AJ518" s="3">
        <f t="shared" si="479"/>
        <v>0</v>
      </c>
      <c r="AK518" s="3">
        <v>211.44</v>
      </c>
      <c r="AL518" s="3">
        <v>211.44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109</v>
      </c>
      <c r="AU518" s="3">
        <v>61</v>
      </c>
      <c r="AV518" s="3">
        <v>1</v>
      </c>
      <c r="AW518" s="3">
        <v>1</v>
      </c>
      <c r="AZ518" s="3">
        <v>1</v>
      </c>
      <c r="BA518" s="3">
        <v>1</v>
      </c>
      <c r="BB518" s="3">
        <v>1</v>
      </c>
      <c r="BC518" s="3">
        <v>3.82</v>
      </c>
      <c r="BD518" s="3" t="s">
        <v>3</v>
      </c>
      <c r="BE518" s="3" t="s">
        <v>3</v>
      </c>
      <c r="BF518" s="3" t="s">
        <v>3</v>
      </c>
      <c r="BG518" s="3" t="s">
        <v>3</v>
      </c>
      <c r="BH518" s="3">
        <v>3</v>
      </c>
      <c r="BI518" s="3">
        <v>1</v>
      </c>
      <c r="BJ518" s="3" t="s">
        <v>487</v>
      </c>
      <c r="BM518" s="3">
        <v>21</v>
      </c>
      <c r="BN518" s="3">
        <v>0</v>
      </c>
      <c r="BO518" s="3" t="s">
        <v>485</v>
      </c>
      <c r="BP518" s="3">
        <v>1</v>
      </c>
      <c r="BQ518" s="3">
        <v>30</v>
      </c>
      <c r="BR518" s="3">
        <v>0</v>
      </c>
      <c r="BS518" s="3">
        <v>1</v>
      </c>
      <c r="BT518" s="3">
        <v>1</v>
      </c>
      <c r="BU518" s="3">
        <v>1</v>
      </c>
      <c r="BV518" s="3">
        <v>1</v>
      </c>
      <c r="BW518" s="3">
        <v>1</v>
      </c>
      <c r="BX518" s="3">
        <v>1</v>
      </c>
      <c r="BY518" s="3" t="s">
        <v>3</v>
      </c>
      <c r="BZ518" s="3">
        <v>109</v>
      </c>
      <c r="CA518" s="3">
        <v>61</v>
      </c>
      <c r="CB518" s="3" t="s">
        <v>3</v>
      </c>
      <c r="CE518" s="3">
        <v>1566</v>
      </c>
      <c r="CF518" s="3">
        <v>0</v>
      </c>
      <c r="CG518" s="3">
        <v>0</v>
      </c>
      <c r="CM518" s="3">
        <v>0</v>
      </c>
      <c r="CN518" s="3" t="s">
        <v>966</v>
      </c>
      <c r="CO518" s="3">
        <v>0</v>
      </c>
      <c r="CP518" s="3">
        <f t="shared" si="480"/>
        <v>3230.8</v>
      </c>
      <c r="CQ518" s="3">
        <f t="shared" si="481"/>
        <v>807.7</v>
      </c>
      <c r="CR518" s="3">
        <f>(ROUND((ROUND(((ET518)*AV518*1),2)*BB518),2)+ROUND((ROUND(((AE518-(EU518))*AV518*1),2)*BS518),2))</f>
        <v>0</v>
      </c>
      <c r="CS518" s="3">
        <f>(ROUND((ROUND(((EU518)*AV518*1),2)*BS518),2)+ROUND((ROUND(((AE518-(EU518))*AV518*1),2)*BS518),2))</f>
        <v>0</v>
      </c>
      <c r="CT518" s="3">
        <f t="shared" si="482"/>
        <v>0</v>
      </c>
      <c r="CU518" s="3">
        <f t="shared" si="483"/>
        <v>0</v>
      </c>
      <c r="CV518" s="3">
        <f t="shared" si="484"/>
        <v>0</v>
      </c>
      <c r="CW518" s="3">
        <f t="shared" si="485"/>
        <v>0</v>
      </c>
      <c r="CX518" s="3">
        <f t="shared" si="486"/>
        <v>0</v>
      </c>
      <c r="CY518" s="3">
        <f>(ROUND((((S518+ROUND((ROUND(((EU518)*AV518*1),2)*BS518),2))*AT518)/100),2)+ROUND(((ROUND((ROUND(((AE518-(EU518))*AV518*1),2)*BS518),2)*AT518)/100),2))</f>
        <v>0</v>
      </c>
      <c r="CZ518" s="3">
        <f>(ROUND((((S518+ROUND((ROUND(((EU518)*AV518*1),2)*BS518),2))*AU518)/100),2)+ROUND(((ROUND((ROUND(((AE518-(EU518))*AV518*1),2)*BS518),2)*AU518)/100),2))</f>
        <v>0</v>
      </c>
      <c r="DC518" s="3" t="s">
        <v>3</v>
      </c>
      <c r="DD518" s="3" t="s">
        <v>3</v>
      </c>
      <c r="DE518" s="3" t="s">
        <v>3</v>
      </c>
      <c r="DF518" s="3" t="s">
        <v>3</v>
      </c>
      <c r="DG518" s="3" t="s">
        <v>3</v>
      </c>
      <c r="DH518" s="3" t="s">
        <v>3</v>
      </c>
      <c r="DI518" s="3" t="s">
        <v>3</v>
      </c>
      <c r="DJ518" s="3" t="s">
        <v>3</v>
      </c>
      <c r="DK518" s="3" t="s">
        <v>3</v>
      </c>
      <c r="DL518" s="3" t="s">
        <v>3</v>
      </c>
      <c r="DM518" s="3" t="s">
        <v>3</v>
      </c>
      <c r="DN518" s="3">
        <v>0</v>
      </c>
      <c r="DO518" s="3">
        <v>0</v>
      </c>
      <c r="DP518" s="3">
        <v>1</v>
      </c>
      <c r="DQ518" s="3">
        <v>1</v>
      </c>
      <c r="DU518" s="3">
        <v>1010</v>
      </c>
      <c r="DV518" s="3" t="s">
        <v>35</v>
      </c>
      <c r="DW518" s="3" t="s">
        <v>35</v>
      </c>
      <c r="DX518" s="3">
        <v>1</v>
      </c>
      <c r="DZ518" s="3" t="s">
        <v>3</v>
      </c>
      <c r="EA518" s="3" t="s">
        <v>3</v>
      </c>
      <c r="EB518" s="3" t="s">
        <v>3</v>
      </c>
      <c r="EC518" s="3" t="s">
        <v>3</v>
      </c>
      <c r="EE518" s="3">
        <v>85635393</v>
      </c>
      <c r="EF518" s="3">
        <v>30</v>
      </c>
      <c r="EG518" s="3" t="s">
        <v>28</v>
      </c>
      <c r="EH518" s="3">
        <v>0</v>
      </c>
      <c r="EI518" s="3" t="s">
        <v>3</v>
      </c>
      <c r="EJ518" s="3">
        <v>1</v>
      </c>
      <c r="EK518" s="3">
        <v>21</v>
      </c>
      <c r="EL518" s="3" t="s">
        <v>437</v>
      </c>
      <c r="EM518" s="3" t="s">
        <v>438</v>
      </c>
      <c r="EO518" s="3" t="s">
        <v>368</v>
      </c>
      <c r="EQ518" s="3">
        <v>0</v>
      </c>
      <c r="ER518" s="3">
        <v>211.44</v>
      </c>
      <c r="ES518" s="3">
        <v>211.44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FQ518" s="3">
        <v>0</v>
      </c>
      <c r="FR518" s="3">
        <v>0</v>
      </c>
      <c r="FS518" s="3">
        <v>0</v>
      </c>
      <c r="FX518" s="3">
        <v>109</v>
      </c>
      <c r="FY518" s="3">
        <v>61</v>
      </c>
      <c r="GA518" s="3" t="s">
        <v>3</v>
      </c>
      <c r="GD518" s="3">
        <v>1</v>
      </c>
      <c r="GF518" s="3">
        <v>-1462156554</v>
      </c>
      <c r="GG518" s="3">
        <v>2</v>
      </c>
      <c r="GH518" s="3">
        <v>1</v>
      </c>
      <c r="GI518" s="3">
        <v>2</v>
      </c>
      <c r="GJ518" s="3">
        <v>0</v>
      </c>
      <c r="GK518" s="3">
        <v>0</v>
      </c>
      <c r="GL518" s="3">
        <f t="shared" si="487"/>
        <v>0</v>
      </c>
      <c r="GM518" s="3">
        <f t="shared" si="488"/>
        <v>3230.8</v>
      </c>
      <c r="GN518" s="3">
        <f t="shared" si="489"/>
        <v>3230.8</v>
      </c>
      <c r="GO518" s="3">
        <f t="shared" si="490"/>
        <v>0</v>
      </c>
      <c r="GP518" s="3">
        <f t="shared" si="491"/>
        <v>0</v>
      </c>
      <c r="GR518" s="3">
        <v>0</v>
      </c>
      <c r="GS518" s="3">
        <v>3</v>
      </c>
      <c r="GT518" s="3">
        <v>0</v>
      </c>
      <c r="GU518" s="3" t="s">
        <v>3</v>
      </c>
      <c r="GV518" s="3">
        <f t="shared" si="492"/>
        <v>0</v>
      </c>
      <c r="GW518" s="3">
        <v>1</v>
      </c>
      <c r="GX518" s="3">
        <f t="shared" si="493"/>
        <v>0</v>
      </c>
      <c r="HA518" s="3">
        <v>0</v>
      </c>
      <c r="HB518" s="3">
        <v>0</v>
      </c>
      <c r="HC518" s="3">
        <f t="shared" si="494"/>
        <v>0</v>
      </c>
      <c r="HE518" s="3" t="s">
        <v>3</v>
      </c>
      <c r="HF518" s="3" t="s">
        <v>3</v>
      </c>
      <c r="HM518" s="3" t="s">
        <v>360</v>
      </c>
      <c r="HN518" s="3" t="s">
        <v>3</v>
      </c>
      <c r="HO518" s="3" t="s">
        <v>3</v>
      </c>
      <c r="HP518" s="3" t="s">
        <v>3</v>
      </c>
      <c r="HQ518" s="3" t="s">
        <v>3</v>
      </c>
      <c r="HS518" s="3">
        <v>0</v>
      </c>
      <c r="IK518" s="3">
        <v>0</v>
      </c>
    </row>
    <row r="519" spans="1:255" x14ac:dyDescent="0.25">
      <c r="A519" s="2">
        <v>18</v>
      </c>
      <c r="B519" s="2">
        <v>1</v>
      </c>
      <c r="C519" s="2">
        <v>969</v>
      </c>
      <c r="D519" s="2"/>
      <c r="E519" s="2" t="s">
        <v>705</v>
      </c>
      <c r="F519" s="2" t="s">
        <v>706</v>
      </c>
      <c r="G519" s="2" t="s">
        <v>707</v>
      </c>
      <c r="H519" s="2" t="s">
        <v>35</v>
      </c>
      <c r="I519" s="2">
        <f>I515*J519</f>
        <v>4</v>
      </c>
      <c r="J519" s="2">
        <v>0.5</v>
      </c>
      <c r="K519" s="2">
        <v>0.5</v>
      </c>
      <c r="L519" s="2"/>
      <c r="M519" s="2"/>
      <c r="N519" s="2"/>
      <c r="O519" s="2">
        <f t="shared" si="468"/>
        <v>943.52</v>
      </c>
      <c r="P519" s="2">
        <f t="shared" si="469"/>
        <v>943.52</v>
      </c>
      <c r="Q519" s="2">
        <f>(ROUND((ROUND(((ET519)*AV519*I519),2)*BB519),2)+ROUND((ROUND(((AE519-(EU519))*AV519*I519),2)*BS519),2))</f>
        <v>0</v>
      </c>
      <c r="R519" s="2">
        <f>(ROUND((ROUND(((EU519)*AV519*I519),2)*BS519),2)+ROUND((ROUND(((AE519-(EU519))*AV519*I519),2)*BS519),2))</f>
        <v>0</v>
      </c>
      <c r="S519" s="2">
        <f t="shared" si="470"/>
        <v>0</v>
      </c>
      <c r="T519" s="2">
        <f t="shared" si="471"/>
        <v>0</v>
      </c>
      <c r="U519" s="2">
        <f t="shared" si="472"/>
        <v>0</v>
      </c>
      <c r="V519" s="2">
        <f t="shared" si="473"/>
        <v>0</v>
      </c>
      <c r="W519" s="2">
        <f t="shared" si="474"/>
        <v>0</v>
      </c>
      <c r="X519" s="2">
        <f>(ROUND((((S519+ROUND((ROUND(((EU519)*AV519*I519),2)*BS519),2))*AT519)/100),2)+ROUND(((ROUND((ROUND(((AE519-(EU519))*AV519*I519),2)*BS519),2)*AT519)/100),2))</f>
        <v>0</v>
      </c>
      <c r="Y519" s="2">
        <f>(ROUND((((S519+ROUND((ROUND(((EU519)*AV519*I519),2)*BS519),2))*AU519)/100),2)+ROUND(((ROUND((ROUND(((AE519-(EU519))*AV519*I519),2)*BS519),2)*AU519)/100),2))</f>
        <v>0</v>
      </c>
      <c r="Z519" s="2"/>
      <c r="AA519" s="2">
        <v>86551701</v>
      </c>
      <c r="AB519" s="2">
        <f t="shared" si="475"/>
        <v>235.88</v>
      </c>
      <c r="AC519" s="2">
        <f>ROUND((ES519),6)</f>
        <v>235.88</v>
      </c>
      <c r="AD519" s="2">
        <f>ROUND((((ET519)-(EU519))+AE519),6)</f>
        <v>0</v>
      </c>
      <c r="AE519" s="2">
        <f t="shared" si="497"/>
        <v>0</v>
      </c>
      <c r="AF519" s="2">
        <f t="shared" si="497"/>
        <v>0</v>
      </c>
      <c r="AG519" s="2">
        <f t="shared" si="477"/>
        <v>0</v>
      </c>
      <c r="AH519" s="2">
        <f t="shared" si="498"/>
        <v>0</v>
      </c>
      <c r="AI519" s="2">
        <f t="shared" si="498"/>
        <v>0</v>
      </c>
      <c r="AJ519" s="2">
        <f t="shared" si="479"/>
        <v>0</v>
      </c>
      <c r="AK519" s="2">
        <v>235.88</v>
      </c>
      <c r="AL519" s="2">
        <v>235.88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109</v>
      </c>
      <c r="AU519" s="2">
        <v>61</v>
      </c>
      <c r="AV519" s="2">
        <v>1</v>
      </c>
      <c r="AW519" s="2">
        <v>1</v>
      </c>
      <c r="AX519" s="2"/>
      <c r="AY519" s="2"/>
      <c r="AZ519" s="2">
        <v>1</v>
      </c>
      <c r="BA519" s="2">
        <v>1</v>
      </c>
      <c r="BB519" s="2">
        <v>1</v>
      </c>
      <c r="BC519" s="2">
        <v>1</v>
      </c>
      <c r="BD519" s="2" t="s">
        <v>3</v>
      </c>
      <c r="BE519" s="2" t="s">
        <v>3</v>
      </c>
      <c r="BF519" s="2" t="s">
        <v>3</v>
      </c>
      <c r="BG519" s="2" t="s">
        <v>3</v>
      </c>
      <c r="BH519" s="2">
        <v>3</v>
      </c>
      <c r="BI519" s="2">
        <v>1</v>
      </c>
      <c r="BJ519" s="2" t="s">
        <v>708</v>
      </c>
      <c r="BK519" s="2"/>
      <c r="BL519" s="2"/>
      <c r="BM519" s="2">
        <v>21</v>
      </c>
      <c r="BN519" s="2">
        <v>0</v>
      </c>
      <c r="BO519" s="2" t="s">
        <v>3</v>
      </c>
      <c r="BP519" s="2">
        <v>0</v>
      </c>
      <c r="BQ519" s="2">
        <v>30</v>
      </c>
      <c r="BR519" s="2">
        <v>0</v>
      </c>
      <c r="BS519" s="2">
        <v>1</v>
      </c>
      <c r="BT519" s="2">
        <v>1</v>
      </c>
      <c r="BU519" s="2">
        <v>1</v>
      </c>
      <c r="BV519" s="2">
        <v>1</v>
      </c>
      <c r="BW519" s="2">
        <v>1</v>
      </c>
      <c r="BX519" s="2">
        <v>1</v>
      </c>
      <c r="BY519" s="2" t="s">
        <v>3</v>
      </c>
      <c r="BZ519" s="2">
        <v>109</v>
      </c>
      <c r="CA519" s="2">
        <v>61</v>
      </c>
      <c r="CB519" s="2" t="s">
        <v>3</v>
      </c>
      <c r="CC519" s="2"/>
      <c r="CD519" s="2"/>
      <c r="CE519" s="2">
        <v>1566</v>
      </c>
      <c r="CF519" s="2">
        <v>0</v>
      </c>
      <c r="CG519" s="2">
        <v>0</v>
      </c>
      <c r="CH519" s="2"/>
      <c r="CI519" s="2"/>
      <c r="CJ519" s="2"/>
      <c r="CK519" s="2"/>
      <c r="CL519" s="2"/>
      <c r="CM519" s="2">
        <v>0</v>
      </c>
      <c r="CN519" s="2" t="s">
        <v>966</v>
      </c>
      <c r="CO519" s="2">
        <v>0</v>
      </c>
      <c r="CP519" s="2">
        <f t="shared" si="480"/>
        <v>943.52</v>
      </c>
      <c r="CQ519" s="2">
        <f t="shared" si="481"/>
        <v>235.88</v>
      </c>
      <c r="CR519" s="2">
        <f>(ROUND((ROUND(((ET519)*AV519*1),2)*BB519),2)+ROUND((ROUND(((AE519-(EU519))*AV519*1),2)*BS519),2))</f>
        <v>0</v>
      </c>
      <c r="CS519" s="2">
        <f>(ROUND((ROUND(((EU519)*AV519*1),2)*BS519),2)+ROUND((ROUND(((AE519-(EU519))*AV519*1),2)*BS519),2))</f>
        <v>0</v>
      </c>
      <c r="CT519" s="2">
        <f t="shared" si="482"/>
        <v>0</v>
      </c>
      <c r="CU519" s="2">
        <f t="shared" si="483"/>
        <v>0</v>
      </c>
      <c r="CV519" s="2">
        <f t="shared" si="484"/>
        <v>0</v>
      </c>
      <c r="CW519" s="2">
        <f t="shared" si="485"/>
        <v>0</v>
      </c>
      <c r="CX519" s="2">
        <f t="shared" si="486"/>
        <v>0</v>
      </c>
      <c r="CY519" s="2">
        <f>(ROUND((((S519+ROUND((ROUND(((EU519)*AV519*1),2)*BS519),2))*AT519)/100),2)+ROUND(((ROUND((ROUND(((AE519-(EU519))*AV519*1),2)*BS519),2)*AT519)/100),2))</f>
        <v>0</v>
      </c>
      <c r="CZ519" s="2">
        <f>(ROUND((((S519+ROUND((ROUND(((EU519)*AV519*1),2)*BS519),2))*AU519)/100),2)+ROUND(((ROUND((ROUND(((AE519-(EU519))*AV519*1),2)*BS519),2)*AU519)/100),2))</f>
        <v>0</v>
      </c>
      <c r="DA519" s="2"/>
      <c r="DB519" s="2"/>
      <c r="DC519" s="2" t="s">
        <v>3</v>
      </c>
      <c r="DD519" s="2" t="s">
        <v>3</v>
      </c>
      <c r="DE519" s="2" t="s">
        <v>3</v>
      </c>
      <c r="DF519" s="2" t="s">
        <v>3</v>
      </c>
      <c r="DG519" s="2" t="s">
        <v>3</v>
      </c>
      <c r="DH519" s="2" t="s">
        <v>3</v>
      </c>
      <c r="DI519" s="2" t="s">
        <v>3</v>
      </c>
      <c r="DJ519" s="2" t="s">
        <v>3</v>
      </c>
      <c r="DK519" s="2" t="s">
        <v>3</v>
      </c>
      <c r="DL519" s="2" t="s">
        <v>3</v>
      </c>
      <c r="DM519" s="2" t="s">
        <v>3</v>
      </c>
      <c r="DN519" s="2">
        <v>0</v>
      </c>
      <c r="DO519" s="2">
        <v>0</v>
      </c>
      <c r="DP519" s="2">
        <v>1</v>
      </c>
      <c r="DQ519" s="2">
        <v>1</v>
      </c>
      <c r="DR519" s="2"/>
      <c r="DS519" s="2"/>
      <c r="DT519" s="2"/>
      <c r="DU519" s="2">
        <v>1010</v>
      </c>
      <c r="DV519" s="2" t="s">
        <v>35</v>
      </c>
      <c r="DW519" s="2" t="s">
        <v>35</v>
      </c>
      <c r="DX519" s="2">
        <v>1</v>
      </c>
      <c r="DY519" s="2"/>
      <c r="DZ519" s="2" t="s">
        <v>3</v>
      </c>
      <c r="EA519" s="2" t="s">
        <v>3</v>
      </c>
      <c r="EB519" s="2" t="s">
        <v>3</v>
      </c>
      <c r="EC519" s="2" t="s">
        <v>3</v>
      </c>
      <c r="ED519" s="2"/>
      <c r="EE519" s="2">
        <v>85635393</v>
      </c>
      <c r="EF519" s="2">
        <v>30</v>
      </c>
      <c r="EG519" s="2" t="s">
        <v>28</v>
      </c>
      <c r="EH519" s="2">
        <v>0</v>
      </c>
      <c r="EI519" s="2" t="s">
        <v>3</v>
      </c>
      <c r="EJ519" s="2">
        <v>1</v>
      </c>
      <c r="EK519" s="2">
        <v>21</v>
      </c>
      <c r="EL519" s="2" t="s">
        <v>437</v>
      </c>
      <c r="EM519" s="2" t="s">
        <v>438</v>
      </c>
      <c r="EN519" s="2"/>
      <c r="EO519" s="2" t="s">
        <v>368</v>
      </c>
      <c r="EP519" s="2"/>
      <c r="EQ519" s="2">
        <v>0</v>
      </c>
      <c r="ER519" s="2">
        <v>235.88</v>
      </c>
      <c r="ES519" s="2">
        <v>235.88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>
        <v>0</v>
      </c>
      <c r="FR519" s="2">
        <v>0</v>
      </c>
      <c r="FS519" s="2">
        <v>0</v>
      </c>
      <c r="FT519" s="2"/>
      <c r="FU519" s="2"/>
      <c r="FV519" s="2"/>
      <c r="FW519" s="2"/>
      <c r="FX519" s="2">
        <v>109</v>
      </c>
      <c r="FY519" s="2">
        <v>61</v>
      </c>
      <c r="FZ519" s="2"/>
      <c r="GA519" s="2" t="s">
        <v>3</v>
      </c>
      <c r="GB519" s="2"/>
      <c r="GC519" s="2"/>
      <c r="GD519" s="2">
        <v>1</v>
      </c>
      <c r="GE519" s="2"/>
      <c r="GF519" s="2">
        <v>-1026129706</v>
      </c>
      <c r="GG519" s="2">
        <v>2</v>
      </c>
      <c r="GH519" s="2">
        <v>1</v>
      </c>
      <c r="GI519" s="2">
        <v>-2</v>
      </c>
      <c r="GJ519" s="2">
        <v>0</v>
      </c>
      <c r="GK519" s="2">
        <v>0</v>
      </c>
      <c r="GL519" s="2">
        <f t="shared" si="487"/>
        <v>0</v>
      </c>
      <c r="GM519" s="2">
        <f t="shared" si="488"/>
        <v>943.52</v>
      </c>
      <c r="GN519" s="2">
        <f t="shared" si="489"/>
        <v>943.52</v>
      </c>
      <c r="GO519" s="2">
        <f t="shared" si="490"/>
        <v>0</v>
      </c>
      <c r="GP519" s="2">
        <f t="shared" si="491"/>
        <v>0</v>
      </c>
      <c r="GQ519" s="2"/>
      <c r="GR519" s="2">
        <v>0</v>
      </c>
      <c r="GS519" s="2">
        <v>3</v>
      </c>
      <c r="GT519" s="2">
        <v>0</v>
      </c>
      <c r="GU519" s="2" t="s">
        <v>3</v>
      </c>
      <c r="GV519" s="2">
        <f t="shared" si="492"/>
        <v>0</v>
      </c>
      <c r="GW519" s="2">
        <v>1</v>
      </c>
      <c r="GX519" s="2">
        <f t="shared" si="493"/>
        <v>0</v>
      </c>
      <c r="GY519" s="2"/>
      <c r="GZ519" s="2"/>
      <c r="HA519" s="2">
        <v>0</v>
      </c>
      <c r="HB519" s="2">
        <v>0</v>
      </c>
      <c r="HC519" s="2">
        <f t="shared" si="494"/>
        <v>0</v>
      </c>
      <c r="HD519" s="2"/>
      <c r="HE519" s="2" t="s">
        <v>3</v>
      </c>
      <c r="HF519" s="2" t="s">
        <v>3</v>
      </c>
      <c r="HG519" s="2"/>
      <c r="HH519" s="2"/>
      <c r="HI519" s="2"/>
      <c r="HJ519" s="2"/>
      <c r="HK519" s="2"/>
      <c r="HL519" s="2"/>
      <c r="HM519" s="2" t="s">
        <v>360</v>
      </c>
      <c r="HN519" s="2" t="s">
        <v>3</v>
      </c>
      <c r="HO519" s="2" t="s">
        <v>3</v>
      </c>
      <c r="HP519" s="2" t="s">
        <v>3</v>
      </c>
      <c r="HQ519" s="2" t="s">
        <v>3</v>
      </c>
      <c r="HR519" s="2"/>
      <c r="HS519" s="2">
        <v>0</v>
      </c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>
        <v>0</v>
      </c>
      <c r="IL519" s="2"/>
      <c r="IM519" s="2"/>
      <c r="IN519" s="2"/>
      <c r="IO519" s="2"/>
      <c r="IP519" s="2"/>
      <c r="IQ519" s="2"/>
      <c r="IR519" s="2"/>
      <c r="IS519" s="2"/>
      <c r="IT519" s="2"/>
      <c r="IU519" s="2"/>
    </row>
    <row r="520" spans="1:255" x14ac:dyDescent="0.25">
      <c r="A520" s="3">
        <v>18</v>
      </c>
      <c r="B520" s="3">
        <v>1</v>
      </c>
      <c r="C520" s="3">
        <v>977</v>
      </c>
      <c r="E520" s="3" t="s">
        <v>705</v>
      </c>
      <c r="F520" s="3" t="s">
        <v>706</v>
      </c>
      <c r="G520" s="3" t="s">
        <v>707</v>
      </c>
      <c r="H520" s="3" t="s">
        <v>35</v>
      </c>
      <c r="I520" s="3">
        <f>I516*J520</f>
        <v>4</v>
      </c>
      <c r="J520" s="3">
        <v>0.5</v>
      </c>
      <c r="K520" s="3">
        <v>0.5</v>
      </c>
      <c r="O520" s="3">
        <f t="shared" si="468"/>
        <v>4840.26</v>
      </c>
      <c r="P520" s="3">
        <f t="shared" si="469"/>
        <v>4840.26</v>
      </c>
      <c r="Q520" s="3">
        <f>(ROUND((ROUND(((ET520)*AV520*I520),2)*BB520),2)+ROUND((ROUND(((AE520-(EU520))*AV520*I520),2)*BS520),2))</f>
        <v>0</v>
      </c>
      <c r="R520" s="3">
        <f>(ROUND((ROUND(((EU520)*AV520*I520),2)*BS520),2)+ROUND((ROUND(((AE520-(EU520))*AV520*I520),2)*BS520),2))</f>
        <v>0</v>
      </c>
      <c r="S520" s="3">
        <f t="shared" si="470"/>
        <v>0</v>
      </c>
      <c r="T520" s="3">
        <f t="shared" si="471"/>
        <v>0</v>
      </c>
      <c r="U520" s="3">
        <f t="shared" si="472"/>
        <v>0</v>
      </c>
      <c r="V520" s="3">
        <f t="shared" si="473"/>
        <v>0</v>
      </c>
      <c r="W520" s="3">
        <f t="shared" si="474"/>
        <v>0</v>
      </c>
      <c r="X520" s="3">
        <f>(ROUND((((S520+ROUND((ROUND(((EU520)*AV520*I520),2)*BS520),2))*AT520)/100),2)+ROUND(((ROUND((ROUND(((AE520-(EU520))*AV520*I520),2)*BS520),2)*AT520)/100),2))</f>
        <v>0</v>
      </c>
      <c r="Y520" s="3">
        <f>(ROUND((((S520+ROUND((ROUND(((EU520)*AV520*I520),2)*BS520),2))*AU520)/100),2)+ROUND(((ROUND((ROUND(((AE520-(EU520))*AV520*I520),2)*BS520),2)*AU520)/100),2))</f>
        <v>0</v>
      </c>
      <c r="AA520" s="3">
        <v>86551703</v>
      </c>
      <c r="AB520" s="3">
        <f t="shared" si="475"/>
        <v>235.88</v>
      </c>
      <c r="AC520" s="3">
        <f>ROUND((ES520),6)</f>
        <v>235.88</v>
      </c>
      <c r="AD520" s="3">
        <f>ROUND((((ET520)-(EU520))+AE520),6)</f>
        <v>0</v>
      </c>
      <c r="AE520" s="3">
        <f t="shared" si="497"/>
        <v>0</v>
      </c>
      <c r="AF520" s="3">
        <f t="shared" si="497"/>
        <v>0</v>
      </c>
      <c r="AG520" s="3">
        <f t="shared" si="477"/>
        <v>0</v>
      </c>
      <c r="AH520" s="3">
        <f t="shared" si="498"/>
        <v>0</v>
      </c>
      <c r="AI520" s="3">
        <f t="shared" si="498"/>
        <v>0</v>
      </c>
      <c r="AJ520" s="3">
        <f t="shared" si="479"/>
        <v>0</v>
      </c>
      <c r="AK520" s="3">
        <v>235.88</v>
      </c>
      <c r="AL520" s="3">
        <v>235.88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109</v>
      </c>
      <c r="AU520" s="3">
        <v>61</v>
      </c>
      <c r="AV520" s="3">
        <v>1</v>
      </c>
      <c r="AW520" s="3">
        <v>1</v>
      </c>
      <c r="AZ520" s="3">
        <v>1</v>
      </c>
      <c r="BA520" s="3">
        <v>1</v>
      </c>
      <c r="BB520" s="3">
        <v>1</v>
      </c>
      <c r="BC520" s="3">
        <v>5.13</v>
      </c>
      <c r="BD520" s="3" t="s">
        <v>3</v>
      </c>
      <c r="BE520" s="3" t="s">
        <v>3</v>
      </c>
      <c r="BF520" s="3" t="s">
        <v>3</v>
      </c>
      <c r="BG520" s="3" t="s">
        <v>3</v>
      </c>
      <c r="BH520" s="3">
        <v>3</v>
      </c>
      <c r="BI520" s="3">
        <v>1</v>
      </c>
      <c r="BJ520" s="3" t="s">
        <v>708</v>
      </c>
      <c r="BM520" s="3">
        <v>21</v>
      </c>
      <c r="BN520" s="3">
        <v>0</v>
      </c>
      <c r="BO520" s="3" t="s">
        <v>706</v>
      </c>
      <c r="BP520" s="3">
        <v>1</v>
      </c>
      <c r="BQ520" s="3">
        <v>30</v>
      </c>
      <c r="BR520" s="3">
        <v>0</v>
      </c>
      <c r="BS520" s="3">
        <v>1</v>
      </c>
      <c r="BT520" s="3">
        <v>1</v>
      </c>
      <c r="BU520" s="3">
        <v>1</v>
      </c>
      <c r="BV520" s="3">
        <v>1</v>
      </c>
      <c r="BW520" s="3">
        <v>1</v>
      </c>
      <c r="BX520" s="3">
        <v>1</v>
      </c>
      <c r="BY520" s="3" t="s">
        <v>3</v>
      </c>
      <c r="BZ520" s="3">
        <v>109</v>
      </c>
      <c r="CA520" s="3">
        <v>61</v>
      </c>
      <c r="CB520" s="3" t="s">
        <v>3</v>
      </c>
      <c r="CE520" s="3">
        <v>1566</v>
      </c>
      <c r="CF520" s="3">
        <v>0</v>
      </c>
      <c r="CG520" s="3">
        <v>0</v>
      </c>
      <c r="CM520" s="3">
        <v>0</v>
      </c>
      <c r="CN520" s="3" t="s">
        <v>966</v>
      </c>
      <c r="CO520" s="3">
        <v>0</v>
      </c>
      <c r="CP520" s="3">
        <f t="shared" si="480"/>
        <v>4840.26</v>
      </c>
      <c r="CQ520" s="3">
        <f t="shared" si="481"/>
        <v>1210.06</v>
      </c>
      <c r="CR520" s="3">
        <f>(ROUND((ROUND(((ET520)*AV520*1),2)*BB520),2)+ROUND((ROUND(((AE520-(EU520))*AV520*1),2)*BS520),2))</f>
        <v>0</v>
      </c>
      <c r="CS520" s="3">
        <f>(ROUND((ROUND(((EU520)*AV520*1),2)*BS520),2)+ROUND((ROUND(((AE520-(EU520))*AV520*1),2)*BS520),2))</f>
        <v>0</v>
      </c>
      <c r="CT520" s="3">
        <f t="shared" si="482"/>
        <v>0</v>
      </c>
      <c r="CU520" s="3">
        <f t="shared" si="483"/>
        <v>0</v>
      </c>
      <c r="CV520" s="3">
        <f t="shared" si="484"/>
        <v>0</v>
      </c>
      <c r="CW520" s="3">
        <f t="shared" si="485"/>
        <v>0</v>
      </c>
      <c r="CX520" s="3">
        <f t="shared" si="486"/>
        <v>0</v>
      </c>
      <c r="CY520" s="3">
        <f>(ROUND((((S520+ROUND((ROUND(((EU520)*AV520*1),2)*BS520),2))*AT520)/100),2)+ROUND(((ROUND((ROUND(((AE520-(EU520))*AV520*1),2)*BS520),2)*AT520)/100),2))</f>
        <v>0</v>
      </c>
      <c r="CZ520" s="3">
        <f>(ROUND((((S520+ROUND((ROUND(((EU520)*AV520*1),2)*BS520),2))*AU520)/100),2)+ROUND(((ROUND((ROUND(((AE520-(EU520))*AV520*1),2)*BS520),2)*AU520)/100),2))</f>
        <v>0</v>
      </c>
      <c r="DC520" s="3" t="s">
        <v>3</v>
      </c>
      <c r="DD520" s="3" t="s">
        <v>3</v>
      </c>
      <c r="DE520" s="3" t="s">
        <v>3</v>
      </c>
      <c r="DF520" s="3" t="s">
        <v>3</v>
      </c>
      <c r="DG520" s="3" t="s">
        <v>3</v>
      </c>
      <c r="DH520" s="3" t="s">
        <v>3</v>
      </c>
      <c r="DI520" s="3" t="s">
        <v>3</v>
      </c>
      <c r="DJ520" s="3" t="s">
        <v>3</v>
      </c>
      <c r="DK520" s="3" t="s">
        <v>3</v>
      </c>
      <c r="DL520" s="3" t="s">
        <v>3</v>
      </c>
      <c r="DM520" s="3" t="s">
        <v>3</v>
      </c>
      <c r="DN520" s="3">
        <v>0</v>
      </c>
      <c r="DO520" s="3">
        <v>0</v>
      </c>
      <c r="DP520" s="3">
        <v>1</v>
      </c>
      <c r="DQ520" s="3">
        <v>1</v>
      </c>
      <c r="DU520" s="3">
        <v>1010</v>
      </c>
      <c r="DV520" s="3" t="s">
        <v>35</v>
      </c>
      <c r="DW520" s="3" t="s">
        <v>35</v>
      </c>
      <c r="DX520" s="3">
        <v>1</v>
      </c>
      <c r="DZ520" s="3" t="s">
        <v>3</v>
      </c>
      <c r="EA520" s="3" t="s">
        <v>3</v>
      </c>
      <c r="EB520" s="3" t="s">
        <v>3</v>
      </c>
      <c r="EC520" s="3" t="s">
        <v>3</v>
      </c>
      <c r="EE520" s="3">
        <v>85635393</v>
      </c>
      <c r="EF520" s="3">
        <v>30</v>
      </c>
      <c r="EG520" s="3" t="s">
        <v>28</v>
      </c>
      <c r="EH520" s="3">
        <v>0</v>
      </c>
      <c r="EI520" s="3" t="s">
        <v>3</v>
      </c>
      <c r="EJ520" s="3">
        <v>1</v>
      </c>
      <c r="EK520" s="3">
        <v>21</v>
      </c>
      <c r="EL520" s="3" t="s">
        <v>437</v>
      </c>
      <c r="EM520" s="3" t="s">
        <v>438</v>
      </c>
      <c r="EO520" s="3" t="s">
        <v>368</v>
      </c>
      <c r="EQ520" s="3">
        <v>0</v>
      </c>
      <c r="ER520" s="3">
        <v>235.88</v>
      </c>
      <c r="ES520" s="3">
        <v>235.88</v>
      </c>
      <c r="ET520" s="3">
        <v>0</v>
      </c>
      <c r="EU520" s="3">
        <v>0</v>
      </c>
      <c r="EV520" s="3">
        <v>0</v>
      </c>
      <c r="EW520" s="3">
        <v>0</v>
      </c>
      <c r="EX520" s="3">
        <v>0</v>
      </c>
      <c r="FQ520" s="3">
        <v>0</v>
      </c>
      <c r="FR520" s="3">
        <v>0</v>
      </c>
      <c r="FS520" s="3">
        <v>0</v>
      </c>
      <c r="FX520" s="3">
        <v>109</v>
      </c>
      <c r="FY520" s="3">
        <v>61</v>
      </c>
      <c r="GA520" s="3" t="s">
        <v>3</v>
      </c>
      <c r="GD520" s="3">
        <v>1</v>
      </c>
      <c r="GF520" s="3">
        <v>-1026129706</v>
      </c>
      <c r="GG520" s="3">
        <v>2</v>
      </c>
      <c r="GH520" s="3">
        <v>1</v>
      </c>
      <c r="GI520" s="3">
        <v>2</v>
      </c>
      <c r="GJ520" s="3">
        <v>0</v>
      </c>
      <c r="GK520" s="3">
        <v>0</v>
      </c>
      <c r="GL520" s="3">
        <f t="shared" si="487"/>
        <v>0</v>
      </c>
      <c r="GM520" s="3">
        <f t="shared" si="488"/>
        <v>4840.26</v>
      </c>
      <c r="GN520" s="3">
        <f t="shared" si="489"/>
        <v>4840.26</v>
      </c>
      <c r="GO520" s="3">
        <f t="shared" si="490"/>
        <v>0</v>
      </c>
      <c r="GP520" s="3">
        <f t="shared" si="491"/>
        <v>0</v>
      </c>
      <c r="GR520" s="3">
        <v>0</v>
      </c>
      <c r="GS520" s="3">
        <v>3</v>
      </c>
      <c r="GT520" s="3">
        <v>0</v>
      </c>
      <c r="GU520" s="3" t="s">
        <v>3</v>
      </c>
      <c r="GV520" s="3">
        <f t="shared" si="492"/>
        <v>0</v>
      </c>
      <c r="GW520" s="3">
        <v>1</v>
      </c>
      <c r="GX520" s="3">
        <f t="shared" si="493"/>
        <v>0</v>
      </c>
      <c r="HA520" s="3">
        <v>0</v>
      </c>
      <c r="HB520" s="3">
        <v>0</v>
      </c>
      <c r="HC520" s="3">
        <f t="shared" si="494"/>
        <v>0</v>
      </c>
      <c r="HE520" s="3" t="s">
        <v>3</v>
      </c>
      <c r="HF520" s="3" t="s">
        <v>3</v>
      </c>
      <c r="HM520" s="3" t="s">
        <v>360</v>
      </c>
      <c r="HN520" s="3" t="s">
        <v>3</v>
      </c>
      <c r="HO520" s="3" t="s">
        <v>3</v>
      </c>
      <c r="HP520" s="3" t="s">
        <v>3</v>
      </c>
      <c r="HQ520" s="3" t="s">
        <v>3</v>
      </c>
      <c r="HS520" s="3">
        <v>0</v>
      </c>
      <c r="IK520" s="3">
        <v>0</v>
      </c>
    </row>
    <row r="521" spans="1:255" x14ac:dyDescent="0.25">
      <c r="A521" s="2">
        <v>17</v>
      </c>
      <c r="B521" s="2">
        <v>1</v>
      </c>
      <c r="C521" s="2">
        <f>ROW(SmtRes!A985)</f>
        <v>985</v>
      </c>
      <c r="D521" s="2">
        <f>ROW(EtalonRes!A834)</f>
        <v>834</v>
      </c>
      <c r="E521" s="2" t="s">
        <v>709</v>
      </c>
      <c r="F521" s="2" t="s">
        <v>529</v>
      </c>
      <c r="G521" s="2" t="s">
        <v>530</v>
      </c>
      <c r="H521" s="2" t="s">
        <v>342</v>
      </c>
      <c r="I521" s="2">
        <f>ROUND(2,9)</f>
        <v>2</v>
      </c>
      <c r="J521" s="2">
        <v>0</v>
      </c>
      <c r="K521" s="2">
        <f>ROUND(2,9)</f>
        <v>2</v>
      </c>
      <c r="L521" s="2"/>
      <c r="M521" s="2"/>
      <c r="N521" s="2"/>
      <c r="O521" s="2">
        <f t="shared" si="468"/>
        <v>195.13</v>
      </c>
      <c r="P521" s="2">
        <f t="shared" si="469"/>
        <v>84.36</v>
      </c>
      <c r="Q521" s="2">
        <f>(ROUND((ROUND(((((ET521*1.25)*1.2))*AV521*I521),2)*BB521),2)+ROUND((ROUND(((AE521-(((EU521*1.25)*1.2)))*AV521*I521),2)*BS521),2))</f>
        <v>19.649999999999999</v>
      </c>
      <c r="R521" s="2">
        <f>(ROUND((ROUND(((((EU521*1.25)*1.2))*AV521*I521),2)*BS521),2)+ROUND((ROUND(((AE521-(((EU521*1.25)*1.2)))*AV521*I521),2)*BS521),2))</f>
        <v>0.8</v>
      </c>
      <c r="S521" s="2">
        <f t="shared" si="470"/>
        <v>91.12</v>
      </c>
      <c r="T521" s="2">
        <f t="shared" si="471"/>
        <v>0</v>
      </c>
      <c r="U521" s="2">
        <f t="shared" si="472"/>
        <v>7.6567919999999985</v>
      </c>
      <c r="V521" s="2">
        <f t="shared" si="473"/>
        <v>0</v>
      </c>
      <c r="W521" s="2">
        <f t="shared" si="474"/>
        <v>0</v>
      </c>
      <c r="X521" s="2">
        <f>(ROUND((((S521+ROUND((ROUND(((((EU521*1.25)*1.2))*AV521*I521),2)*BS521),2))*AT521)/100),2)+ROUND(((ROUND((ROUND(((AE521-(((EU521*1.25)*1.2)))*AV521*I521),2)*BS521),2)*AT521)/100),2))</f>
        <v>100.19</v>
      </c>
      <c r="Y521" s="2">
        <f>(ROUND((((S521+ROUND((ROUND(((((EU521*1.25)*1.2))*AV521*I521),2)*BS521),2))*AU521)/100),2)+ROUND(((ROUND((ROUND(((AE521-(((EU521*1.25)*1.2)))*AV521*I521),2)*BS521),2)*AU521)/100),2))</f>
        <v>56.07</v>
      </c>
      <c r="Z521" s="2"/>
      <c r="AA521" s="2">
        <v>86551701</v>
      </c>
      <c r="AB521" s="2">
        <f t="shared" si="475"/>
        <v>94.087199999999996</v>
      </c>
      <c r="AC521" s="2">
        <f>ROUND((((ES521*1)*1)),6)</f>
        <v>42.18</v>
      </c>
      <c r="AD521" s="2">
        <f>ROUND((((((ET521*1.25)*1.2))-(((EU521*1.25)*1.2)))+AE521),6)</f>
        <v>9.2100000000000009</v>
      </c>
      <c r="AE521" s="2">
        <f>ROUND((((EU521*1.25)*1.2)),6)</f>
        <v>0.375</v>
      </c>
      <c r="AF521" s="2">
        <f>ROUND((((EV521*1.15)*1.2)),6)</f>
        <v>42.697200000000002</v>
      </c>
      <c r="AG521" s="2">
        <f t="shared" si="477"/>
        <v>0</v>
      </c>
      <c r="AH521" s="2">
        <f>(((EW521*1.15)*1.2))</f>
        <v>3.5879999999999996</v>
      </c>
      <c r="AI521" s="2">
        <f>(((EX521*1.25)*1.2))</f>
        <v>0</v>
      </c>
      <c r="AJ521" s="2">
        <f t="shared" si="479"/>
        <v>0</v>
      </c>
      <c r="AK521" s="2">
        <v>79.260000000000005</v>
      </c>
      <c r="AL521" s="2">
        <v>42.18</v>
      </c>
      <c r="AM521" s="2">
        <v>6.14</v>
      </c>
      <c r="AN521" s="2">
        <v>0.25</v>
      </c>
      <c r="AO521" s="2">
        <v>30.94</v>
      </c>
      <c r="AP521" s="2">
        <v>0</v>
      </c>
      <c r="AQ521" s="2">
        <v>2.6</v>
      </c>
      <c r="AR521" s="2">
        <v>0</v>
      </c>
      <c r="AS521" s="2">
        <v>0</v>
      </c>
      <c r="AT521" s="2">
        <v>109</v>
      </c>
      <c r="AU521" s="2">
        <v>61</v>
      </c>
      <c r="AV521" s="2">
        <v>1.0669999999999999</v>
      </c>
      <c r="AW521" s="2">
        <v>1</v>
      </c>
      <c r="AX521" s="2"/>
      <c r="AY521" s="2"/>
      <c r="AZ521" s="2">
        <v>1</v>
      </c>
      <c r="BA521" s="2">
        <v>1</v>
      </c>
      <c r="BB521" s="2">
        <v>1</v>
      </c>
      <c r="BC521" s="2">
        <v>1</v>
      </c>
      <c r="BD521" s="2" t="s">
        <v>3</v>
      </c>
      <c r="BE521" s="2" t="s">
        <v>3</v>
      </c>
      <c r="BF521" s="2" t="s">
        <v>3</v>
      </c>
      <c r="BG521" s="2" t="s">
        <v>3</v>
      </c>
      <c r="BH521" s="2">
        <v>0</v>
      </c>
      <c r="BI521" s="2">
        <v>1</v>
      </c>
      <c r="BJ521" s="2" t="s">
        <v>531</v>
      </c>
      <c r="BK521" s="2"/>
      <c r="BL521" s="2"/>
      <c r="BM521" s="2">
        <v>21</v>
      </c>
      <c r="BN521" s="2">
        <v>0</v>
      </c>
      <c r="BO521" s="2" t="s">
        <v>529</v>
      </c>
      <c r="BP521" s="2">
        <v>1</v>
      </c>
      <c r="BQ521" s="2">
        <v>30</v>
      </c>
      <c r="BR521" s="2">
        <v>0</v>
      </c>
      <c r="BS521" s="2">
        <v>1</v>
      </c>
      <c r="BT521" s="2">
        <v>1</v>
      </c>
      <c r="BU521" s="2">
        <v>1</v>
      </c>
      <c r="BV521" s="2">
        <v>1</v>
      </c>
      <c r="BW521" s="2">
        <v>1</v>
      </c>
      <c r="BX521" s="2">
        <v>1</v>
      </c>
      <c r="BY521" s="2" t="s">
        <v>3</v>
      </c>
      <c r="BZ521" s="2">
        <v>109</v>
      </c>
      <c r="CA521" s="2">
        <v>61</v>
      </c>
      <c r="CB521" s="2" t="s">
        <v>3</v>
      </c>
      <c r="CC521" s="2"/>
      <c r="CD521" s="2"/>
      <c r="CE521" s="2">
        <v>1566</v>
      </c>
      <c r="CF521" s="2">
        <v>0</v>
      </c>
      <c r="CG521" s="2">
        <v>0</v>
      </c>
      <c r="CH521" s="2"/>
      <c r="CI521" s="2"/>
      <c r="CJ521" s="2"/>
      <c r="CK521" s="2"/>
      <c r="CL521" s="2"/>
      <c r="CM521" s="2">
        <v>0</v>
      </c>
      <c r="CN521" s="2" t="s">
        <v>965</v>
      </c>
      <c r="CO521" s="2">
        <v>0</v>
      </c>
      <c r="CP521" s="2">
        <f t="shared" si="480"/>
        <v>195.13</v>
      </c>
      <c r="CQ521" s="2">
        <f t="shared" si="481"/>
        <v>42.18</v>
      </c>
      <c r="CR521" s="2">
        <f>(ROUND((ROUND(((((ET521*1.25)*1.2))*AV521*1),2)*BB521),2)+ROUND((ROUND(((AE521-(((EU521*1.25)*1.2)))*AV521*1),2)*BS521),2))</f>
        <v>9.83</v>
      </c>
      <c r="CS521" s="2">
        <f>(ROUND((ROUND(((((EU521*1.25)*1.2))*AV521*1),2)*BS521),2)+ROUND((ROUND(((AE521-(((EU521*1.25)*1.2)))*AV521*1),2)*BS521),2))</f>
        <v>0.4</v>
      </c>
      <c r="CT521" s="2">
        <f t="shared" si="482"/>
        <v>45.56</v>
      </c>
      <c r="CU521" s="2">
        <f t="shared" si="483"/>
        <v>0</v>
      </c>
      <c r="CV521" s="2">
        <f t="shared" si="484"/>
        <v>3.8283959999999992</v>
      </c>
      <c r="CW521" s="2">
        <f t="shared" si="485"/>
        <v>0</v>
      </c>
      <c r="CX521" s="2">
        <f t="shared" si="486"/>
        <v>0</v>
      </c>
      <c r="CY521" s="2">
        <f>(ROUND((((S521+ROUND((ROUND(((((EU521*1.25)*1.2))*AV521*1),2)*BS521),2))*AT521)/100),2)+ROUND(((ROUND((ROUND(((AE521-(((EU521*1.25)*1.2)))*AV521*1),2)*BS521),2)*AT521)/100),2))</f>
        <v>99.76</v>
      </c>
      <c r="CZ521" s="2">
        <f>(ROUND((((S521+ROUND((ROUND(((((EU521*1.25)*1.2))*AV521*1),2)*BS521),2))*AU521)/100),2)+ROUND(((ROUND((ROUND(((AE521-(((EU521*1.25)*1.2)))*AV521*1),2)*BS521),2)*AU521)/100),2))</f>
        <v>55.83</v>
      </c>
      <c r="DA521" s="2"/>
      <c r="DB521" s="2">
        <v>191</v>
      </c>
      <c r="DC521" s="2" t="s">
        <v>3</v>
      </c>
      <c r="DD521" s="2" t="s">
        <v>360</v>
      </c>
      <c r="DE521" s="2" t="s">
        <v>361</v>
      </c>
      <c r="DF521" s="2" t="s">
        <v>361</v>
      </c>
      <c r="DG521" s="2" t="s">
        <v>362</v>
      </c>
      <c r="DH521" s="2" t="s">
        <v>3</v>
      </c>
      <c r="DI521" s="2" t="s">
        <v>362</v>
      </c>
      <c r="DJ521" s="2" t="s">
        <v>361</v>
      </c>
      <c r="DK521" s="2" t="s">
        <v>3</v>
      </c>
      <c r="DL521" s="2" t="s">
        <v>3</v>
      </c>
      <c r="DM521" s="2" t="s">
        <v>3</v>
      </c>
      <c r="DN521" s="2">
        <v>0</v>
      </c>
      <c r="DO521" s="2">
        <v>0</v>
      </c>
      <c r="DP521" s="2">
        <v>1</v>
      </c>
      <c r="DQ521" s="2">
        <v>1</v>
      </c>
      <c r="DR521" s="2"/>
      <c r="DS521" s="2"/>
      <c r="DT521" s="2"/>
      <c r="DU521" s="2">
        <v>1013</v>
      </c>
      <c r="DV521" s="2" t="s">
        <v>342</v>
      </c>
      <c r="DW521" s="2" t="s">
        <v>342</v>
      </c>
      <c r="DX521" s="2">
        <v>1</v>
      </c>
      <c r="DY521" s="2"/>
      <c r="DZ521" s="2" t="s">
        <v>3</v>
      </c>
      <c r="EA521" s="2" t="s">
        <v>3</v>
      </c>
      <c r="EB521" s="2" t="s">
        <v>3</v>
      </c>
      <c r="EC521" s="2" t="s">
        <v>3</v>
      </c>
      <c r="ED521" s="2"/>
      <c r="EE521" s="2">
        <v>85635393</v>
      </c>
      <c r="EF521" s="2">
        <v>30</v>
      </c>
      <c r="EG521" s="2" t="s">
        <v>28</v>
      </c>
      <c r="EH521" s="2">
        <v>0</v>
      </c>
      <c r="EI521" s="2" t="s">
        <v>3</v>
      </c>
      <c r="EJ521" s="2">
        <v>1</v>
      </c>
      <c r="EK521" s="2">
        <v>21</v>
      </c>
      <c r="EL521" s="2" t="s">
        <v>437</v>
      </c>
      <c r="EM521" s="2" t="s">
        <v>438</v>
      </c>
      <c r="EN521" s="2"/>
      <c r="EO521" s="2" t="s">
        <v>363</v>
      </c>
      <c r="EP521" s="2"/>
      <c r="EQ521" s="2">
        <v>131072</v>
      </c>
      <c r="ER521" s="2">
        <v>79.260000000000005</v>
      </c>
      <c r="ES521" s="2">
        <v>42.18</v>
      </c>
      <c r="ET521" s="2">
        <v>6.14</v>
      </c>
      <c r="EU521" s="2">
        <v>0.25</v>
      </c>
      <c r="EV521" s="2">
        <v>30.94</v>
      </c>
      <c r="EW521" s="2">
        <v>2.6</v>
      </c>
      <c r="EX521" s="2">
        <v>0</v>
      </c>
      <c r="EY521" s="2">
        <v>0</v>
      </c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>
        <v>0</v>
      </c>
      <c r="FR521" s="2">
        <v>0</v>
      </c>
      <c r="FS521" s="2">
        <v>0</v>
      </c>
      <c r="FT521" s="2"/>
      <c r="FU521" s="2"/>
      <c r="FV521" s="2"/>
      <c r="FW521" s="2"/>
      <c r="FX521" s="2">
        <v>109</v>
      </c>
      <c r="FY521" s="2">
        <v>61</v>
      </c>
      <c r="FZ521" s="2"/>
      <c r="GA521" s="2" t="s">
        <v>3</v>
      </c>
      <c r="GB521" s="2"/>
      <c r="GC521" s="2"/>
      <c r="GD521" s="2">
        <v>1</v>
      </c>
      <c r="GE521" s="2"/>
      <c r="GF521" s="2">
        <v>-567217693</v>
      </c>
      <c r="GG521" s="2">
        <v>2</v>
      </c>
      <c r="GH521" s="2">
        <v>1</v>
      </c>
      <c r="GI521" s="2">
        <v>2</v>
      </c>
      <c r="GJ521" s="2">
        <v>0</v>
      </c>
      <c r="GK521" s="2">
        <v>0</v>
      </c>
      <c r="GL521" s="2">
        <f t="shared" si="487"/>
        <v>0</v>
      </c>
      <c r="GM521" s="2">
        <f t="shared" si="488"/>
        <v>351.39</v>
      </c>
      <c r="GN521" s="2">
        <f t="shared" si="489"/>
        <v>351.39</v>
      </c>
      <c r="GO521" s="2">
        <f t="shared" si="490"/>
        <v>0</v>
      </c>
      <c r="GP521" s="2">
        <f t="shared" si="491"/>
        <v>0</v>
      </c>
      <c r="GQ521" s="2"/>
      <c r="GR521" s="2">
        <v>0</v>
      </c>
      <c r="GS521" s="2">
        <v>3</v>
      </c>
      <c r="GT521" s="2">
        <v>0</v>
      </c>
      <c r="GU521" s="2" t="s">
        <v>3</v>
      </c>
      <c r="GV521" s="2">
        <f t="shared" si="492"/>
        <v>0</v>
      </c>
      <c r="GW521" s="2">
        <v>1</v>
      </c>
      <c r="GX521" s="2">
        <f t="shared" si="493"/>
        <v>0</v>
      </c>
      <c r="GY521" s="2"/>
      <c r="GZ521" s="2"/>
      <c r="HA521" s="2">
        <v>0</v>
      </c>
      <c r="HB521" s="2">
        <v>0</v>
      </c>
      <c r="HC521" s="2">
        <f t="shared" si="494"/>
        <v>0</v>
      </c>
      <c r="HD521" s="2"/>
      <c r="HE521" s="2" t="s">
        <v>3</v>
      </c>
      <c r="HF521" s="2" t="s">
        <v>3</v>
      </c>
      <c r="HG521" s="2"/>
      <c r="HH521" s="2"/>
      <c r="HI521" s="2"/>
      <c r="HJ521" s="2"/>
      <c r="HK521" s="2"/>
      <c r="HL521" s="2"/>
      <c r="HM521" s="2" t="s">
        <v>3</v>
      </c>
      <c r="HN521" s="2" t="s">
        <v>3</v>
      </c>
      <c r="HO521" s="2" t="s">
        <v>3</v>
      </c>
      <c r="HP521" s="2" t="s">
        <v>3</v>
      </c>
      <c r="HQ521" s="2" t="s">
        <v>3</v>
      </c>
      <c r="HR521" s="2"/>
      <c r="HS521" s="2">
        <v>0</v>
      </c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>
        <v>0</v>
      </c>
      <c r="IL521" s="2"/>
      <c r="IM521" s="2"/>
      <c r="IN521" s="2"/>
      <c r="IO521" s="2"/>
      <c r="IP521" s="2"/>
      <c r="IQ521" s="2"/>
      <c r="IR521" s="2"/>
      <c r="IS521" s="2"/>
      <c r="IT521" s="2"/>
      <c r="IU521" s="2"/>
    </row>
    <row r="522" spans="1:255" x14ac:dyDescent="0.25">
      <c r="A522" s="3">
        <v>17</v>
      </c>
      <c r="B522" s="3">
        <v>1</v>
      </c>
      <c r="C522" s="3">
        <f>ROW(SmtRes!A992)</f>
        <v>992</v>
      </c>
      <c r="D522" s="3">
        <f>ROW(EtalonRes!A842)</f>
        <v>842</v>
      </c>
      <c r="E522" s="3" t="s">
        <v>709</v>
      </c>
      <c r="F522" s="3" t="s">
        <v>529</v>
      </c>
      <c r="G522" s="3" t="s">
        <v>530</v>
      </c>
      <c r="H522" s="3" t="s">
        <v>342</v>
      </c>
      <c r="I522" s="3">
        <f>ROUND(2,9)</f>
        <v>2</v>
      </c>
      <c r="J522" s="3">
        <v>0</v>
      </c>
      <c r="K522" s="3">
        <f>ROUND(2,9)</f>
        <v>2</v>
      </c>
      <c r="O522" s="3">
        <f t="shared" si="468"/>
        <v>6123.61</v>
      </c>
      <c r="P522" s="3">
        <f t="shared" si="469"/>
        <v>705.25</v>
      </c>
      <c r="Q522" s="3">
        <f>(ROUND((ROUND(((((ET522*1.25)*1.2))*AV522*I522),2)*BB522),2)+ROUND((ROUND(((AE522-(((EU522*1.25)*1.2)))*AV522*I522),2)*BS522),2))</f>
        <v>283.75</v>
      </c>
      <c r="R522" s="3">
        <f>(ROUND((ROUND(((((EU522*1.25)*1.2))*AV522*I522),2)*BS522),2)+ROUND((ROUND(((AE522-(((EU522*1.25)*1.2)))*AV522*I522),2)*BS522),2))</f>
        <v>45.08</v>
      </c>
      <c r="S522" s="3">
        <f t="shared" si="470"/>
        <v>5134.6099999999997</v>
      </c>
      <c r="T522" s="3">
        <f t="shared" si="471"/>
        <v>0</v>
      </c>
      <c r="U522" s="3">
        <f t="shared" si="472"/>
        <v>7.6567919999999985</v>
      </c>
      <c r="V522" s="3">
        <f t="shared" si="473"/>
        <v>0</v>
      </c>
      <c r="W522" s="3">
        <f t="shared" si="474"/>
        <v>0</v>
      </c>
      <c r="X522" s="3">
        <f>(ROUND((((S522+ROUND((ROUND(((((EU522*1.25)*1.2))*AV522*I522),2)*BS522),2))*AT522)/100),2)+ROUND(((ROUND((ROUND(((AE522-(((EU522*1.25)*1.2)))*AV522*I522),2)*BS522),2)*AT522)/100),2))</f>
        <v>5645.86</v>
      </c>
      <c r="Y522" s="3">
        <f>(ROUND((((S522+ROUND((ROUND(((((EU522*1.25)*1.2))*AV522*I522),2)*BS522),2))*AU522)/100),2)+ROUND(((ROUND((ROUND(((AE522-(((EU522*1.25)*1.2)))*AV522*I522),2)*BS522),2)*AU522)/100),2))</f>
        <v>3159.61</v>
      </c>
      <c r="AA522" s="3">
        <v>86551703</v>
      </c>
      <c r="AB522" s="3">
        <f t="shared" si="475"/>
        <v>94.087199999999996</v>
      </c>
      <c r="AC522" s="3">
        <f>ROUND((((ES522*1)*1)),6)</f>
        <v>42.18</v>
      </c>
      <c r="AD522" s="3">
        <f>ROUND((((((ET522*1.25)*1.2))-(((EU522*1.25)*1.2)))+AE522),6)</f>
        <v>9.2100000000000009</v>
      </c>
      <c r="AE522" s="3">
        <f>ROUND((((EU522*1.25)*1.2)),6)</f>
        <v>0.375</v>
      </c>
      <c r="AF522" s="3">
        <f>ROUND((((EV522*1.15)*1.2)),6)</f>
        <v>42.697200000000002</v>
      </c>
      <c r="AG522" s="3">
        <f t="shared" si="477"/>
        <v>0</v>
      </c>
      <c r="AH522" s="3">
        <f>(((EW522*1.15)*1.2))</f>
        <v>3.5879999999999996</v>
      </c>
      <c r="AI522" s="3">
        <f>(((EX522*1.25)*1.2))</f>
        <v>0</v>
      </c>
      <c r="AJ522" s="3">
        <f t="shared" si="479"/>
        <v>0</v>
      </c>
      <c r="AK522" s="3">
        <v>79.260000000000005</v>
      </c>
      <c r="AL522" s="3">
        <v>42.18</v>
      </c>
      <c r="AM522" s="3">
        <v>6.14</v>
      </c>
      <c r="AN522" s="3">
        <v>0.25</v>
      </c>
      <c r="AO522" s="3">
        <v>30.94</v>
      </c>
      <c r="AP522" s="3">
        <v>0</v>
      </c>
      <c r="AQ522" s="3">
        <v>2.6</v>
      </c>
      <c r="AR522" s="3">
        <v>0</v>
      </c>
      <c r="AS522" s="3">
        <v>0</v>
      </c>
      <c r="AT522" s="3">
        <v>109</v>
      </c>
      <c r="AU522" s="3">
        <v>61</v>
      </c>
      <c r="AV522" s="3">
        <v>1.0669999999999999</v>
      </c>
      <c r="AW522" s="3">
        <v>1</v>
      </c>
      <c r="AZ522" s="3">
        <v>1</v>
      </c>
      <c r="BA522" s="3">
        <v>56.35</v>
      </c>
      <c r="BB522" s="3">
        <v>14.44</v>
      </c>
      <c r="BC522" s="3">
        <v>8.36</v>
      </c>
      <c r="BD522" s="3" t="s">
        <v>3</v>
      </c>
      <c r="BE522" s="3" t="s">
        <v>3</v>
      </c>
      <c r="BF522" s="3" t="s">
        <v>3</v>
      </c>
      <c r="BG522" s="3" t="s">
        <v>3</v>
      </c>
      <c r="BH522" s="3">
        <v>0</v>
      </c>
      <c r="BI522" s="3">
        <v>1</v>
      </c>
      <c r="BJ522" s="3" t="s">
        <v>531</v>
      </c>
      <c r="BM522" s="3">
        <v>21</v>
      </c>
      <c r="BN522" s="3">
        <v>0</v>
      </c>
      <c r="BO522" s="3" t="s">
        <v>529</v>
      </c>
      <c r="BP522" s="3">
        <v>1</v>
      </c>
      <c r="BQ522" s="3">
        <v>30</v>
      </c>
      <c r="BR522" s="3">
        <v>0</v>
      </c>
      <c r="BS522" s="3">
        <v>56.35</v>
      </c>
      <c r="BT522" s="3">
        <v>1</v>
      </c>
      <c r="BU522" s="3">
        <v>1</v>
      </c>
      <c r="BV522" s="3">
        <v>1</v>
      </c>
      <c r="BW522" s="3">
        <v>1</v>
      </c>
      <c r="BX522" s="3">
        <v>1</v>
      </c>
      <c r="BY522" s="3" t="s">
        <v>3</v>
      </c>
      <c r="BZ522" s="3">
        <v>109</v>
      </c>
      <c r="CA522" s="3">
        <v>61</v>
      </c>
      <c r="CB522" s="3" t="s">
        <v>3</v>
      </c>
      <c r="CE522" s="3">
        <v>1566</v>
      </c>
      <c r="CF522" s="3">
        <v>0</v>
      </c>
      <c r="CG522" s="3">
        <v>0</v>
      </c>
      <c r="CM522" s="3">
        <v>0</v>
      </c>
      <c r="CN522" s="3" t="s">
        <v>965</v>
      </c>
      <c r="CO522" s="3">
        <v>0</v>
      </c>
      <c r="CP522" s="3">
        <f t="shared" si="480"/>
        <v>6123.61</v>
      </c>
      <c r="CQ522" s="3">
        <f t="shared" si="481"/>
        <v>352.62</v>
      </c>
      <c r="CR522" s="3">
        <f>(ROUND((ROUND(((((ET522*1.25)*1.2))*AV522*1),2)*BB522),2)+ROUND((ROUND(((AE522-(((EU522*1.25)*1.2)))*AV522*1),2)*BS522),2))</f>
        <v>141.94999999999999</v>
      </c>
      <c r="CS522" s="3">
        <f>(ROUND((ROUND(((((EU522*1.25)*1.2))*AV522*1),2)*BS522),2)+ROUND((ROUND(((AE522-(((EU522*1.25)*1.2)))*AV522*1),2)*BS522),2))</f>
        <v>22.54</v>
      </c>
      <c r="CT522" s="3">
        <f t="shared" si="482"/>
        <v>2567.31</v>
      </c>
      <c r="CU522" s="3">
        <f t="shared" si="483"/>
        <v>0</v>
      </c>
      <c r="CV522" s="3">
        <f t="shared" si="484"/>
        <v>3.8283959999999992</v>
      </c>
      <c r="CW522" s="3">
        <f t="shared" si="485"/>
        <v>0</v>
      </c>
      <c r="CX522" s="3">
        <f t="shared" si="486"/>
        <v>0</v>
      </c>
      <c r="CY522" s="3">
        <f>(ROUND((((S522+ROUND((ROUND(((((EU522*1.25)*1.2))*AV522*1),2)*BS522),2))*AT522)/100),2)+ROUND(((ROUND((ROUND(((AE522-(((EU522*1.25)*1.2)))*AV522*1),2)*BS522),2)*AT522)/100),2))</f>
        <v>5621.29</v>
      </c>
      <c r="CZ522" s="3">
        <f>(ROUND((((S522+ROUND((ROUND(((((EU522*1.25)*1.2))*AV522*1),2)*BS522),2))*AU522)/100),2)+ROUND(((ROUND((ROUND(((AE522-(((EU522*1.25)*1.2)))*AV522*1),2)*BS522),2)*AU522)/100),2))</f>
        <v>3145.86</v>
      </c>
      <c r="DB522" s="3">
        <v>193</v>
      </c>
      <c r="DC522" s="3" t="s">
        <v>3</v>
      </c>
      <c r="DD522" s="3" t="s">
        <v>360</v>
      </c>
      <c r="DE522" s="3" t="s">
        <v>361</v>
      </c>
      <c r="DF522" s="3" t="s">
        <v>361</v>
      </c>
      <c r="DG522" s="3" t="s">
        <v>362</v>
      </c>
      <c r="DH522" s="3" t="s">
        <v>3</v>
      </c>
      <c r="DI522" s="3" t="s">
        <v>362</v>
      </c>
      <c r="DJ522" s="3" t="s">
        <v>361</v>
      </c>
      <c r="DK522" s="3" t="s">
        <v>3</v>
      </c>
      <c r="DL522" s="3" t="s">
        <v>3</v>
      </c>
      <c r="DM522" s="3" t="s">
        <v>3</v>
      </c>
      <c r="DN522" s="3">
        <v>0</v>
      </c>
      <c r="DO522" s="3">
        <v>0</v>
      </c>
      <c r="DP522" s="3">
        <v>1</v>
      </c>
      <c r="DQ522" s="3">
        <v>1</v>
      </c>
      <c r="DU522" s="3">
        <v>1013</v>
      </c>
      <c r="DV522" s="3" t="s">
        <v>342</v>
      </c>
      <c r="DW522" s="3" t="s">
        <v>342</v>
      </c>
      <c r="DX522" s="3">
        <v>1</v>
      </c>
      <c r="DZ522" s="3" t="s">
        <v>3</v>
      </c>
      <c r="EA522" s="3" t="s">
        <v>3</v>
      </c>
      <c r="EB522" s="3" t="s">
        <v>3</v>
      </c>
      <c r="EC522" s="3" t="s">
        <v>3</v>
      </c>
      <c r="EE522" s="3">
        <v>85635393</v>
      </c>
      <c r="EF522" s="3">
        <v>30</v>
      </c>
      <c r="EG522" s="3" t="s">
        <v>28</v>
      </c>
      <c r="EH522" s="3">
        <v>0</v>
      </c>
      <c r="EI522" s="3" t="s">
        <v>3</v>
      </c>
      <c r="EJ522" s="3">
        <v>1</v>
      </c>
      <c r="EK522" s="3">
        <v>21</v>
      </c>
      <c r="EL522" s="3" t="s">
        <v>437</v>
      </c>
      <c r="EM522" s="3" t="s">
        <v>438</v>
      </c>
      <c r="EO522" s="3" t="s">
        <v>363</v>
      </c>
      <c r="EQ522" s="3">
        <v>131072</v>
      </c>
      <c r="ER522" s="3">
        <v>79.260000000000005</v>
      </c>
      <c r="ES522" s="3">
        <v>42.18</v>
      </c>
      <c r="ET522" s="3">
        <v>6.14</v>
      </c>
      <c r="EU522" s="3">
        <v>0.25</v>
      </c>
      <c r="EV522" s="3">
        <v>30.94</v>
      </c>
      <c r="EW522" s="3">
        <v>2.6</v>
      </c>
      <c r="EX522" s="3">
        <v>0</v>
      </c>
      <c r="EY522" s="3">
        <v>0</v>
      </c>
      <c r="FQ522" s="3">
        <v>0</v>
      </c>
      <c r="FR522" s="3">
        <v>0</v>
      </c>
      <c r="FS522" s="3">
        <v>0</v>
      </c>
      <c r="FX522" s="3">
        <v>109</v>
      </c>
      <c r="FY522" s="3">
        <v>61</v>
      </c>
      <c r="GA522" s="3" t="s">
        <v>3</v>
      </c>
      <c r="GD522" s="3">
        <v>1</v>
      </c>
      <c r="GF522" s="3">
        <v>-567217693</v>
      </c>
      <c r="GG522" s="3">
        <v>2</v>
      </c>
      <c r="GH522" s="3">
        <v>1</v>
      </c>
      <c r="GI522" s="3">
        <v>2</v>
      </c>
      <c r="GJ522" s="3">
        <v>0</v>
      </c>
      <c r="GK522" s="3">
        <v>0</v>
      </c>
      <c r="GL522" s="3">
        <f t="shared" si="487"/>
        <v>0</v>
      </c>
      <c r="GM522" s="3">
        <f t="shared" si="488"/>
        <v>14929.08</v>
      </c>
      <c r="GN522" s="3">
        <f t="shared" si="489"/>
        <v>14929.08</v>
      </c>
      <c r="GO522" s="3">
        <f t="shared" si="490"/>
        <v>0</v>
      </c>
      <c r="GP522" s="3">
        <f t="shared" si="491"/>
        <v>0</v>
      </c>
      <c r="GR522" s="3">
        <v>0</v>
      </c>
      <c r="GS522" s="3">
        <v>3</v>
      </c>
      <c r="GT522" s="3">
        <v>0</v>
      </c>
      <c r="GU522" s="3" t="s">
        <v>3</v>
      </c>
      <c r="GV522" s="3">
        <f t="shared" si="492"/>
        <v>0</v>
      </c>
      <c r="GW522" s="3">
        <v>1</v>
      </c>
      <c r="GX522" s="3">
        <f t="shared" si="493"/>
        <v>0</v>
      </c>
      <c r="HA522" s="3">
        <v>0</v>
      </c>
      <c r="HB522" s="3">
        <v>0</v>
      </c>
      <c r="HC522" s="3">
        <f t="shared" si="494"/>
        <v>0</v>
      </c>
      <c r="HE522" s="3" t="s">
        <v>3</v>
      </c>
      <c r="HF522" s="3" t="s">
        <v>3</v>
      </c>
      <c r="HM522" s="3" t="s">
        <v>3</v>
      </c>
      <c r="HN522" s="3" t="s">
        <v>3</v>
      </c>
      <c r="HO522" s="3" t="s">
        <v>3</v>
      </c>
      <c r="HP522" s="3" t="s">
        <v>3</v>
      </c>
      <c r="HQ522" s="3" t="s">
        <v>3</v>
      </c>
      <c r="HS522" s="3">
        <v>0</v>
      </c>
      <c r="IK522" s="3">
        <v>0</v>
      </c>
    </row>
    <row r="523" spans="1:255" x14ac:dyDescent="0.25">
      <c r="A523" s="2">
        <v>18</v>
      </c>
      <c r="B523" s="2">
        <v>1</v>
      </c>
      <c r="C523" s="2">
        <v>984</v>
      </c>
      <c r="D523" s="2"/>
      <c r="E523" s="2" t="s">
        <v>710</v>
      </c>
      <c r="F523" s="2" t="s">
        <v>658</v>
      </c>
      <c r="G523" s="2" t="s">
        <v>659</v>
      </c>
      <c r="H523" s="2" t="s">
        <v>35</v>
      </c>
      <c r="I523" s="2">
        <f>I521*J523</f>
        <v>2</v>
      </c>
      <c r="J523" s="2">
        <v>1</v>
      </c>
      <c r="K523" s="2">
        <v>1</v>
      </c>
      <c r="L523" s="2"/>
      <c r="M523" s="2"/>
      <c r="N523" s="2"/>
      <c r="O523" s="2">
        <f t="shared" si="468"/>
        <v>1055.3399999999999</v>
      </c>
      <c r="P523" s="2">
        <f t="shared" si="469"/>
        <v>1055.3399999999999</v>
      </c>
      <c r="Q523" s="2">
        <f>(ROUND((ROUND(((ET523)*AV523*I523),2)*BB523),2)+ROUND((ROUND(((AE523-(EU523))*AV523*I523),2)*BS523),2))</f>
        <v>0</v>
      </c>
      <c r="R523" s="2">
        <f>(ROUND((ROUND(((EU523)*AV523*I523),2)*BS523),2)+ROUND((ROUND(((AE523-(EU523))*AV523*I523),2)*BS523),2))</f>
        <v>0</v>
      </c>
      <c r="S523" s="2">
        <f t="shared" si="470"/>
        <v>0</v>
      </c>
      <c r="T523" s="2">
        <f t="shared" si="471"/>
        <v>0</v>
      </c>
      <c r="U523" s="2">
        <f t="shared" si="472"/>
        <v>0</v>
      </c>
      <c r="V523" s="2">
        <f t="shared" si="473"/>
        <v>0</v>
      </c>
      <c r="W523" s="2">
        <f t="shared" si="474"/>
        <v>0</v>
      </c>
      <c r="X523" s="2">
        <f>(ROUND((((S523+ROUND((ROUND(((EU523)*AV523*I523),2)*BS523),2))*AT523)/100),2)+ROUND(((ROUND((ROUND(((AE523-(EU523))*AV523*I523),2)*BS523),2)*AT523)/100),2))</f>
        <v>0</v>
      </c>
      <c r="Y523" s="2">
        <f>(ROUND((((S523+ROUND((ROUND(((EU523)*AV523*I523),2)*BS523),2))*AU523)/100),2)+ROUND(((ROUND((ROUND(((AE523-(EU523))*AV523*I523),2)*BS523),2)*AU523)/100),2))</f>
        <v>0</v>
      </c>
      <c r="Z523" s="2"/>
      <c r="AA523" s="2">
        <v>86551701</v>
      </c>
      <c r="AB523" s="2">
        <f t="shared" si="475"/>
        <v>527.66999999999996</v>
      </c>
      <c r="AC523" s="2">
        <f>ROUND((ES523),6)</f>
        <v>527.66999999999996</v>
      </c>
      <c r="AD523" s="2">
        <f>ROUND((((ET523)-(EU523))+AE523),6)</f>
        <v>0</v>
      </c>
      <c r="AE523" s="2">
        <f>ROUND((EU523),6)</f>
        <v>0</v>
      </c>
      <c r="AF523" s="2">
        <f>ROUND((EV523),6)</f>
        <v>0</v>
      </c>
      <c r="AG523" s="2">
        <f t="shared" si="477"/>
        <v>0</v>
      </c>
      <c r="AH523" s="2">
        <f>(EW523)</f>
        <v>0</v>
      </c>
      <c r="AI523" s="2">
        <f>(EX523)</f>
        <v>0</v>
      </c>
      <c r="AJ523" s="2">
        <f t="shared" si="479"/>
        <v>0</v>
      </c>
      <c r="AK523" s="2">
        <v>527.66999999999996</v>
      </c>
      <c r="AL523" s="2">
        <v>527.66999999999996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109</v>
      </c>
      <c r="AU523" s="2">
        <v>61</v>
      </c>
      <c r="AV523" s="2">
        <v>1</v>
      </c>
      <c r="AW523" s="2">
        <v>1</v>
      </c>
      <c r="AX523" s="2"/>
      <c r="AY523" s="2"/>
      <c r="AZ523" s="2">
        <v>1</v>
      </c>
      <c r="BA523" s="2">
        <v>1</v>
      </c>
      <c r="BB523" s="2">
        <v>1</v>
      </c>
      <c r="BC523" s="2">
        <v>1</v>
      </c>
      <c r="BD523" s="2" t="s">
        <v>3</v>
      </c>
      <c r="BE523" s="2" t="s">
        <v>3</v>
      </c>
      <c r="BF523" s="2" t="s">
        <v>3</v>
      </c>
      <c r="BG523" s="2" t="s">
        <v>3</v>
      </c>
      <c r="BH523" s="2">
        <v>3</v>
      </c>
      <c r="BI523" s="2">
        <v>1</v>
      </c>
      <c r="BJ523" s="2" t="s">
        <v>660</v>
      </c>
      <c r="BK523" s="2"/>
      <c r="BL523" s="2"/>
      <c r="BM523" s="2">
        <v>21</v>
      </c>
      <c r="BN523" s="2">
        <v>0</v>
      </c>
      <c r="BO523" s="2" t="s">
        <v>3</v>
      </c>
      <c r="BP523" s="2">
        <v>0</v>
      </c>
      <c r="BQ523" s="2">
        <v>30</v>
      </c>
      <c r="BR523" s="2">
        <v>0</v>
      </c>
      <c r="BS523" s="2">
        <v>1</v>
      </c>
      <c r="BT523" s="2">
        <v>1</v>
      </c>
      <c r="BU523" s="2">
        <v>1</v>
      </c>
      <c r="BV523" s="2">
        <v>1</v>
      </c>
      <c r="BW523" s="2">
        <v>1</v>
      </c>
      <c r="BX523" s="2">
        <v>1</v>
      </c>
      <c r="BY523" s="2" t="s">
        <v>3</v>
      </c>
      <c r="BZ523" s="2">
        <v>109</v>
      </c>
      <c r="CA523" s="2">
        <v>61</v>
      </c>
      <c r="CB523" s="2" t="s">
        <v>3</v>
      </c>
      <c r="CC523" s="2"/>
      <c r="CD523" s="2"/>
      <c r="CE523" s="2">
        <v>1566</v>
      </c>
      <c r="CF523" s="2">
        <v>0</v>
      </c>
      <c r="CG523" s="2">
        <v>0</v>
      </c>
      <c r="CH523" s="2"/>
      <c r="CI523" s="2"/>
      <c r="CJ523" s="2"/>
      <c r="CK523" s="2"/>
      <c r="CL523" s="2"/>
      <c r="CM523" s="2">
        <v>0</v>
      </c>
      <c r="CN523" s="2" t="s">
        <v>966</v>
      </c>
      <c r="CO523" s="2">
        <v>0</v>
      </c>
      <c r="CP523" s="2">
        <f t="shared" si="480"/>
        <v>1055.3399999999999</v>
      </c>
      <c r="CQ523" s="2">
        <f t="shared" si="481"/>
        <v>527.66999999999996</v>
      </c>
      <c r="CR523" s="2">
        <f>(ROUND((ROUND(((ET523)*AV523*1),2)*BB523),2)+ROUND((ROUND(((AE523-(EU523))*AV523*1),2)*BS523),2))</f>
        <v>0</v>
      </c>
      <c r="CS523" s="2">
        <f>(ROUND((ROUND(((EU523)*AV523*1),2)*BS523),2)+ROUND((ROUND(((AE523-(EU523))*AV523*1),2)*BS523),2))</f>
        <v>0</v>
      </c>
      <c r="CT523" s="2">
        <f t="shared" si="482"/>
        <v>0</v>
      </c>
      <c r="CU523" s="2">
        <f t="shared" si="483"/>
        <v>0</v>
      </c>
      <c r="CV523" s="2">
        <f t="shared" si="484"/>
        <v>0</v>
      </c>
      <c r="CW523" s="2">
        <f t="shared" si="485"/>
        <v>0</v>
      </c>
      <c r="CX523" s="2">
        <f t="shared" si="486"/>
        <v>0</v>
      </c>
      <c r="CY523" s="2">
        <f>(ROUND((((S523+ROUND((ROUND(((EU523)*AV523*1),2)*BS523),2))*AT523)/100),2)+ROUND(((ROUND((ROUND(((AE523-(EU523))*AV523*1),2)*BS523),2)*AT523)/100),2))</f>
        <v>0</v>
      </c>
      <c r="CZ523" s="2">
        <f>(ROUND((((S523+ROUND((ROUND(((EU523)*AV523*1),2)*BS523),2))*AU523)/100),2)+ROUND(((ROUND((ROUND(((AE523-(EU523))*AV523*1),2)*BS523),2)*AU523)/100),2))</f>
        <v>0</v>
      </c>
      <c r="DA523" s="2"/>
      <c r="DB523" s="2"/>
      <c r="DC523" s="2" t="s">
        <v>3</v>
      </c>
      <c r="DD523" s="2" t="s">
        <v>3</v>
      </c>
      <c r="DE523" s="2" t="s">
        <v>3</v>
      </c>
      <c r="DF523" s="2" t="s">
        <v>3</v>
      </c>
      <c r="DG523" s="2" t="s">
        <v>3</v>
      </c>
      <c r="DH523" s="2" t="s">
        <v>3</v>
      </c>
      <c r="DI523" s="2" t="s">
        <v>3</v>
      </c>
      <c r="DJ523" s="2" t="s">
        <v>3</v>
      </c>
      <c r="DK523" s="2" t="s">
        <v>3</v>
      </c>
      <c r="DL523" s="2" t="s">
        <v>3</v>
      </c>
      <c r="DM523" s="2" t="s">
        <v>3</v>
      </c>
      <c r="DN523" s="2">
        <v>0</v>
      </c>
      <c r="DO523" s="2">
        <v>0</v>
      </c>
      <c r="DP523" s="2">
        <v>1</v>
      </c>
      <c r="DQ523" s="2">
        <v>1</v>
      </c>
      <c r="DR523" s="2"/>
      <c r="DS523" s="2"/>
      <c r="DT523" s="2"/>
      <c r="DU523" s="2">
        <v>1010</v>
      </c>
      <c r="DV523" s="2" t="s">
        <v>35</v>
      </c>
      <c r="DW523" s="2" t="s">
        <v>35</v>
      </c>
      <c r="DX523" s="2">
        <v>1</v>
      </c>
      <c r="DY523" s="2"/>
      <c r="DZ523" s="2" t="s">
        <v>3</v>
      </c>
      <c r="EA523" s="2" t="s">
        <v>3</v>
      </c>
      <c r="EB523" s="2" t="s">
        <v>3</v>
      </c>
      <c r="EC523" s="2" t="s">
        <v>3</v>
      </c>
      <c r="ED523" s="2"/>
      <c r="EE523" s="2">
        <v>85635393</v>
      </c>
      <c r="EF523" s="2">
        <v>30</v>
      </c>
      <c r="EG523" s="2" t="s">
        <v>28</v>
      </c>
      <c r="EH523" s="2">
        <v>0</v>
      </c>
      <c r="EI523" s="2" t="s">
        <v>3</v>
      </c>
      <c r="EJ523" s="2">
        <v>1</v>
      </c>
      <c r="EK523" s="2">
        <v>21</v>
      </c>
      <c r="EL523" s="2" t="s">
        <v>437</v>
      </c>
      <c r="EM523" s="2" t="s">
        <v>438</v>
      </c>
      <c r="EN523" s="2"/>
      <c r="EO523" s="2" t="s">
        <v>368</v>
      </c>
      <c r="EP523" s="2"/>
      <c r="EQ523" s="2">
        <v>0</v>
      </c>
      <c r="ER523" s="2">
        <v>527.66999999999996</v>
      </c>
      <c r="ES523" s="2">
        <v>527.66999999999996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>
        <v>0</v>
      </c>
      <c r="FR523" s="2">
        <v>0</v>
      </c>
      <c r="FS523" s="2">
        <v>0</v>
      </c>
      <c r="FT523" s="2"/>
      <c r="FU523" s="2"/>
      <c r="FV523" s="2"/>
      <c r="FW523" s="2"/>
      <c r="FX523" s="2">
        <v>109</v>
      </c>
      <c r="FY523" s="2">
        <v>61</v>
      </c>
      <c r="FZ523" s="2"/>
      <c r="GA523" s="2" t="s">
        <v>3</v>
      </c>
      <c r="GB523" s="2"/>
      <c r="GC523" s="2"/>
      <c r="GD523" s="2">
        <v>1</v>
      </c>
      <c r="GE523" s="2"/>
      <c r="GF523" s="2">
        <v>-1892198330</v>
      </c>
      <c r="GG523" s="2">
        <v>2</v>
      </c>
      <c r="GH523" s="2">
        <v>1</v>
      </c>
      <c r="GI523" s="2">
        <v>-2</v>
      </c>
      <c r="GJ523" s="2">
        <v>0</v>
      </c>
      <c r="GK523" s="2">
        <v>0</v>
      </c>
      <c r="GL523" s="2">
        <f t="shared" si="487"/>
        <v>0</v>
      </c>
      <c r="GM523" s="2">
        <f t="shared" si="488"/>
        <v>1055.3399999999999</v>
      </c>
      <c r="GN523" s="2">
        <f t="shared" si="489"/>
        <v>1055.3399999999999</v>
      </c>
      <c r="GO523" s="2">
        <f t="shared" si="490"/>
        <v>0</v>
      </c>
      <c r="GP523" s="2">
        <f t="shared" si="491"/>
        <v>0</v>
      </c>
      <c r="GQ523" s="2"/>
      <c r="GR523" s="2">
        <v>0</v>
      </c>
      <c r="GS523" s="2">
        <v>3</v>
      </c>
      <c r="GT523" s="2">
        <v>0</v>
      </c>
      <c r="GU523" s="2" t="s">
        <v>3</v>
      </c>
      <c r="GV523" s="2">
        <f t="shared" si="492"/>
        <v>0</v>
      </c>
      <c r="GW523" s="2">
        <v>1</v>
      </c>
      <c r="GX523" s="2">
        <f t="shared" si="493"/>
        <v>0</v>
      </c>
      <c r="GY523" s="2"/>
      <c r="GZ523" s="2"/>
      <c r="HA523" s="2">
        <v>0</v>
      </c>
      <c r="HB523" s="2">
        <v>0</v>
      </c>
      <c r="HC523" s="2">
        <f t="shared" si="494"/>
        <v>0</v>
      </c>
      <c r="HD523" s="2"/>
      <c r="HE523" s="2" t="s">
        <v>3</v>
      </c>
      <c r="HF523" s="2" t="s">
        <v>3</v>
      </c>
      <c r="HG523" s="2"/>
      <c r="HH523" s="2"/>
      <c r="HI523" s="2"/>
      <c r="HJ523" s="2"/>
      <c r="HK523" s="2"/>
      <c r="HL523" s="2"/>
      <c r="HM523" s="2" t="s">
        <v>360</v>
      </c>
      <c r="HN523" s="2" t="s">
        <v>3</v>
      </c>
      <c r="HO523" s="2" t="s">
        <v>3</v>
      </c>
      <c r="HP523" s="2" t="s">
        <v>3</v>
      </c>
      <c r="HQ523" s="2" t="s">
        <v>3</v>
      </c>
      <c r="HR523" s="2"/>
      <c r="HS523" s="2">
        <v>0</v>
      </c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>
        <v>0</v>
      </c>
      <c r="IL523" s="2"/>
      <c r="IM523" s="2"/>
      <c r="IN523" s="2"/>
      <c r="IO523" s="2"/>
      <c r="IP523" s="2"/>
      <c r="IQ523" s="2"/>
      <c r="IR523" s="2"/>
      <c r="IS523" s="2"/>
      <c r="IT523" s="2"/>
      <c r="IU523" s="2"/>
    </row>
    <row r="524" spans="1:255" x14ac:dyDescent="0.25">
      <c r="A524" s="3">
        <v>18</v>
      </c>
      <c r="B524" s="3">
        <v>1</v>
      </c>
      <c r="C524" s="3">
        <v>991</v>
      </c>
      <c r="E524" s="3" t="s">
        <v>710</v>
      </c>
      <c r="F524" s="3" t="s">
        <v>658</v>
      </c>
      <c r="G524" s="3" t="s">
        <v>659</v>
      </c>
      <c r="H524" s="3" t="s">
        <v>35</v>
      </c>
      <c r="I524" s="3">
        <f>I522*J524</f>
        <v>2</v>
      </c>
      <c r="J524" s="3">
        <v>1</v>
      </c>
      <c r="K524" s="3">
        <v>1</v>
      </c>
      <c r="O524" s="3">
        <f t="shared" si="468"/>
        <v>25085.43</v>
      </c>
      <c r="P524" s="3">
        <f t="shared" si="469"/>
        <v>25085.43</v>
      </c>
      <c r="Q524" s="3">
        <f>(ROUND((ROUND(((ET524)*AV524*I524),2)*BB524),2)+ROUND((ROUND(((AE524-(EU524))*AV524*I524),2)*BS524),2))</f>
        <v>0</v>
      </c>
      <c r="R524" s="3">
        <f>(ROUND((ROUND(((EU524)*AV524*I524),2)*BS524),2)+ROUND((ROUND(((AE524-(EU524))*AV524*I524),2)*BS524),2))</f>
        <v>0</v>
      </c>
      <c r="S524" s="3">
        <f t="shared" si="470"/>
        <v>0</v>
      </c>
      <c r="T524" s="3">
        <f t="shared" si="471"/>
        <v>0</v>
      </c>
      <c r="U524" s="3">
        <f t="shared" si="472"/>
        <v>0</v>
      </c>
      <c r="V524" s="3">
        <f t="shared" si="473"/>
        <v>0</v>
      </c>
      <c r="W524" s="3">
        <f t="shared" si="474"/>
        <v>0</v>
      </c>
      <c r="X524" s="3">
        <f>(ROUND((((S524+ROUND((ROUND(((EU524)*AV524*I524),2)*BS524),2))*AT524)/100),2)+ROUND(((ROUND((ROUND(((AE524-(EU524))*AV524*I524),2)*BS524),2)*AT524)/100),2))</f>
        <v>0</v>
      </c>
      <c r="Y524" s="3">
        <f>(ROUND((((S524+ROUND((ROUND(((EU524)*AV524*I524),2)*BS524),2))*AU524)/100),2)+ROUND(((ROUND((ROUND(((AE524-(EU524))*AV524*I524),2)*BS524),2)*AU524)/100),2))</f>
        <v>0</v>
      </c>
      <c r="AA524" s="3">
        <v>86551703</v>
      </c>
      <c r="AB524" s="3">
        <f t="shared" si="475"/>
        <v>527.66999999999996</v>
      </c>
      <c r="AC524" s="3">
        <f>ROUND((ES524),6)</f>
        <v>527.66999999999996</v>
      </c>
      <c r="AD524" s="3">
        <f>ROUND((((ET524)-(EU524))+AE524),6)</f>
        <v>0</v>
      </c>
      <c r="AE524" s="3">
        <f>ROUND((EU524),6)</f>
        <v>0</v>
      </c>
      <c r="AF524" s="3">
        <f>ROUND((EV524),6)</f>
        <v>0</v>
      </c>
      <c r="AG524" s="3">
        <f t="shared" si="477"/>
        <v>0</v>
      </c>
      <c r="AH524" s="3">
        <f>(EW524)</f>
        <v>0</v>
      </c>
      <c r="AI524" s="3">
        <f>(EX524)</f>
        <v>0</v>
      </c>
      <c r="AJ524" s="3">
        <f t="shared" si="479"/>
        <v>0</v>
      </c>
      <c r="AK524" s="3">
        <v>527.66999999999996</v>
      </c>
      <c r="AL524" s="3">
        <v>527.66999999999996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109</v>
      </c>
      <c r="AU524" s="3">
        <v>61</v>
      </c>
      <c r="AV524" s="3">
        <v>1</v>
      </c>
      <c r="AW524" s="3">
        <v>1</v>
      </c>
      <c r="AZ524" s="3">
        <v>1</v>
      </c>
      <c r="BA524" s="3">
        <v>1</v>
      </c>
      <c r="BB524" s="3">
        <v>1</v>
      </c>
      <c r="BC524" s="3">
        <v>23.77</v>
      </c>
      <c r="BD524" s="3" t="s">
        <v>3</v>
      </c>
      <c r="BE524" s="3" t="s">
        <v>3</v>
      </c>
      <c r="BF524" s="3" t="s">
        <v>3</v>
      </c>
      <c r="BG524" s="3" t="s">
        <v>3</v>
      </c>
      <c r="BH524" s="3">
        <v>3</v>
      </c>
      <c r="BI524" s="3">
        <v>1</v>
      </c>
      <c r="BJ524" s="3" t="s">
        <v>660</v>
      </c>
      <c r="BM524" s="3">
        <v>21</v>
      </c>
      <c r="BN524" s="3">
        <v>0</v>
      </c>
      <c r="BO524" s="3" t="s">
        <v>658</v>
      </c>
      <c r="BP524" s="3">
        <v>1</v>
      </c>
      <c r="BQ524" s="3">
        <v>30</v>
      </c>
      <c r="BR524" s="3">
        <v>0</v>
      </c>
      <c r="BS524" s="3">
        <v>1</v>
      </c>
      <c r="BT524" s="3">
        <v>1</v>
      </c>
      <c r="BU524" s="3">
        <v>1</v>
      </c>
      <c r="BV524" s="3">
        <v>1</v>
      </c>
      <c r="BW524" s="3">
        <v>1</v>
      </c>
      <c r="BX524" s="3">
        <v>1</v>
      </c>
      <c r="BY524" s="3" t="s">
        <v>3</v>
      </c>
      <c r="BZ524" s="3">
        <v>109</v>
      </c>
      <c r="CA524" s="3">
        <v>61</v>
      </c>
      <c r="CB524" s="3" t="s">
        <v>3</v>
      </c>
      <c r="CE524" s="3">
        <v>1566</v>
      </c>
      <c r="CF524" s="3">
        <v>0</v>
      </c>
      <c r="CG524" s="3">
        <v>0</v>
      </c>
      <c r="CM524" s="3">
        <v>0</v>
      </c>
      <c r="CN524" s="3" t="s">
        <v>966</v>
      </c>
      <c r="CO524" s="3">
        <v>0</v>
      </c>
      <c r="CP524" s="3">
        <f t="shared" si="480"/>
        <v>25085.43</v>
      </c>
      <c r="CQ524" s="3">
        <f t="shared" si="481"/>
        <v>12542.72</v>
      </c>
      <c r="CR524" s="3">
        <f>(ROUND((ROUND(((ET524)*AV524*1),2)*BB524),2)+ROUND((ROUND(((AE524-(EU524))*AV524*1),2)*BS524),2))</f>
        <v>0</v>
      </c>
      <c r="CS524" s="3">
        <f>(ROUND((ROUND(((EU524)*AV524*1),2)*BS524),2)+ROUND((ROUND(((AE524-(EU524))*AV524*1),2)*BS524),2))</f>
        <v>0</v>
      </c>
      <c r="CT524" s="3">
        <f t="shared" si="482"/>
        <v>0</v>
      </c>
      <c r="CU524" s="3">
        <f t="shared" si="483"/>
        <v>0</v>
      </c>
      <c r="CV524" s="3">
        <f t="shared" si="484"/>
        <v>0</v>
      </c>
      <c r="CW524" s="3">
        <f t="shared" si="485"/>
        <v>0</v>
      </c>
      <c r="CX524" s="3">
        <f t="shared" si="486"/>
        <v>0</v>
      </c>
      <c r="CY524" s="3">
        <f>(ROUND((((S524+ROUND((ROUND(((EU524)*AV524*1),2)*BS524),2))*AT524)/100),2)+ROUND(((ROUND((ROUND(((AE524-(EU524))*AV524*1),2)*BS524),2)*AT524)/100),2))</f>
        <v>0</v>
      </c>
      <c r="CZ524" s="3">
        <f>(ROUND((((S524+ROUND((ROUND(((EU524)*AV524*1),2)*BS524),2))*AU524)/100),2)+ROUND(((ROUND((ROUND(((AE524-(EU524))*AV524*1),2)*BS524),2)*AU524)/100),2))</f>
        <v>0</v>
      </c>
      <c r="DC524" s="3" t="s">
        <v>3</v>
      </c>
      <c r="DD524" s="3" t="s">
        <v>3</v>
      </c>
      <c r="DE524" s="3" t="s">
        <v>3</v>
      </c>
      <c r="DF524" s="3" t="s">
        <v>3</v>
      </c>
      <c r="DG524" s="3" t="s">
        <v>3</v>
      </c>
      <c r="DH524" s="3" t="s">
        <v>3</v>
      </c>
      <c r="DI524" s="3" t="s">
        <v>3</v>
      </c>
      <c r="DJ524" s="3" t="s">
        <v>3</v>
      </c>
      <c r="DK524" s="3" t="s">
        <v>3</v>
      </c>
      <c r="DL524" s="3" t="s">
        <v>3</v>
      </c>
      <c r="DM524" s="3" t="s">
        <v>3</v>
      </c>
      <c r="DN524" s="3">
        <v>0</v>
      </c>
      <c r="DO524" s="3">
        <v>0</v>
      </c>
      <c r="DP524" s="3">
        <v>1</v>
      </c>
      <c r="DQ524" s="3">
        <v>1</v>
      </c>
      <c r="DU524" s="3">
        <v>1010</v>
      </c>
      <c r="DV524" s="3" t="s">
        <v>35</v>
      </c>
      <c r="DW524" s="3" t="s">
        <v>35</v>
      </c>
      <c r="DX524" s="3">
        <v>1</v>
      </c>
      <c r="DZ524" s="3" t="s">
        <v>3</v>
      </c>
      <c r="EA524" s="3" t="s">
        <v>3</v>
      </c>
      <c r="EB524" s="3" t="s">
        <v>3</v>
      </c>
      <c r="EC524" s="3" t="s">
        <v>3</v>
      </c>
      <c r="EE524" s="3">
        <v>85635393</v>
      </c>
      <c r="EF524" s="3">
        <v>30</v>
      </c>
      <c r="EG524" s="3" t="s">
        <v>28</v>
      </c>
      <c r="EH524" s="3">
        <v>0</v>
      </c>
      <c r="EI524" s="3" t="s">
        <v>3</v>
      </c>
      <c r="EJ524" s="3">
        <v>1</v>
      </c>
      <c r="EK524" s="3">
        <v>21</v>
      </c>
      <c r="EL524" s="3" t="s">
        <v>437</v>
      </c>
      <c r="EM524" s="3" t="s">
        <v>438</v>
      </c>
      <c r="EO524" s="3" t="s">
        <v>368</v>
      </c>
      <c r="EQ524" s="3">
        <v>0</v>
      </c>
      <c r="ER524" s="3">
        <v>527.66999999999996</v>
      </c>
      <c r="ES524" s="3">
        <v>527.66999999999996</v>
      </c>
      <c r="ET524" s="3">
        <v>0</v>
      </c>
      <c r="EU524" s="3">
        <v>0</v>
      </c>
      <c r="EV524" s="3">
        <v>0</v>
      </c>
      <c r="EW524" s="3">
        <v>0</v>
      </c>
      <c r="EX524" s="3">
        <v>0</v>
      </c>
      <c r="FQ524" s="3">
        <v>0</v>
      </c>
      <c r="FR524" s="3">
        <v>0</v>
      </c>
      <c r="FS524" s="3">
        <v>0</v>
      </c>
      <c r="FX524" s="3">
        <v>109</v>
      </c>
      <c r="FY524" s="3">
        <v>61</v>
      </c>
      <c r="GA524" s="3" t="s">
        <v>3</v>
      </c>
      <c r="GD524" s="3">
        <v>1</v>
      </c>
      <c r="GF524" s="3">
        <v>-1892198330</v>
      </c>
      <c r="GG524" s="3">
        <v>2</v>
      </c>
      <c r="GH524" s="3">
        <v>1</v>
      </c>
      <c r="GI524" s="3">
        <v>2</v>
      </c>
      <c r="GJ524" s="3">
        <v>0</v>
      </c>
      <c r="GK524" s="3">
        <v>0</v>
      </c>
      <c r="GL524" s="3">
        <f t="shared" si="487"/>
        <v>0</v>
      </c>
      <c r="GM524" s="3">
        <f t="shared" si="488"/>
        <v>25085.43</v>
      </c>
      <c r="GN524" s="3">
        <f t="shared" si="489"/>
        <v>25085.43</v>
      </c>
      <c r="GO524" s="3">
        <f t="shared" si="490"/>
        <v>0</v>
      </c>
      <c r="GP524" s="3">
        <f t="shared" si="491"/>
        <v>0</v>
      </c>
      <c r="GR524" s="3">
        <v>0</v>
      </c>
      <c r="GS524" s="3">
        <v>3</v>
      </c>
      <c r="GT524" s="3">
        <v>0</v>
      </c>
      <c r="GU524" s="3" t="s">
        <v>3</v>
      </c>
      <c r="GV524" s="3">
        <f t="shared" si="492"/>
        <v>0</v>
      </c>
      <c r="GW524" s="3">
        <v>1</v>
      </c>
      <c r="GX524" s="3">
        <f t="shared" si="493"/>
        <v>0</v>
      </c>
      <c r="HA524" s="3">
        <v>0</v>
      </c>
      <c r="HB524" s="3">
        <v>0</v>
      </c>
      <c r="HC524" s="3">
        <f t="shared" si="494"/>
        <v>0</v>
      </c>
      <c r="HE524" s="3" t="s">
        <v>3</v>
      </c>
      <c r="HF524" s="3" t="s">
        <v>3</v>
      </c>
      <c r="HM524" s="3" t="s">
        <v>360</v>
      </c>
      <c r="HN524" s="3" t="s">
        <v>3</v>
      </c>
      <c r="HO524" s="3" t="s">
        <v>3</v>
      </c>
      <c r="HP524" s="3" t="s">
        <v>3</v>
      </c>
      <c r="HQ524" s="3" t="s">
        <v>3</v>
      </c>
      <c r="HS524" s="3">
        <v>0</v>
      </c>
      <c r="IK524" s="3">
        <v>0</v>
      </c>
    </row>
    <row r="525" spans="1:255" x14ac:dyDescent="0.25">
      <c r="A525" s="2">
        <v>17</v>
      </c>
      <c r="B525" s="2">
        <v>1</v>
      </c>
      <c r="C525" s="2">
        <f>ROW(SmtRes!A998)</f>
        <v>998</v>
      </c>
      <c r="D525" s="2">
        <f>ROW(EtalonRes!A848)</f>
        <v>848</v>
      </c>
      <c r="E525" s="2" t="s">
        <v>711</v>
      </c>
      <c r="F525" s="2" t="s">
        <v>674</v>
      </c>
      <c r="G525" s="2" t="s">
        <v>675</v>
      </c>
      <c r="H525" s="2" t="s">
        <v>664</v>
      </c>
      <c r="I525" s="2">
        <v>10</v>
      </c>
      <c r="J525" s="2">
        <v>0</v>
      </c>
      <c r="K525" s="2">
        <v>10</v>
      </c>
      <c r="L525" s="2"/>
      <c r="M525" s="2"/>
      <c r="N525" s="2"/>
      <c r="O525" s="2">
        <f t="shared" si="468"/>
        <v>71.05</v>
      </c>
      <c r="P525" s="2">
        <f t="shared" si="469"/>
        <v>14.8</v>
      </c>
      <c r="Q525" s="2">
        <f>(ROUND((ROUND(((((ET525*1.25)*1.2))*AV525*I525),2)*BB525),2)+ROUND((ROUND(((AE525-(((EU525*1.25)*1.2)))*AV525*I525),2)*BS525),2))</f>
        <v>0</v>
      </c>
      <c r="R525" s="2">
        <f>(ROUND((ROUND(((((EU525*1.25)*1.2))*AV525*I525),2)*BS525),2)+ROUND((ROUND(((AE525-(((EU525*1.25)*1.2)))*AV525*I525),2)*BS525),2))</f>
        <v>0</v>
      </c>
      <c r="S525" s="2">
        <f t="shared" si="470"/>
        <v>56.25</v>
      </c>
      <c r="T525" s="2">
        <f t="shared" si="471"/>
        <v>0</v>
      </c>
      <c r="U525" s="2">
        <f t="shared" si="472"/>
        <v>4.5646259999999996</v>
      </c>
      <c r="V525" s="2">
        <f t="shared" si="473"/>
        <v>0</v>
      </c>
      <c r="W525" s="2">
        <f t="shared" si="474"/>
        <v>0</v>
      </c>
      <c r="X525" s="2">
        <f>(ROUND((((S525+ROUND((ROUND(((((EU525*1.25)*1.2))*AV525*I525),2)*BS525),2))*AT525)/100),2)+ROUND(((ROUND((ROUND(((AE525-(((EU525*1.25)*1.2)))*AV525*I525),2)*BS525),2)*AT525)/100),2))</f>
        <v>61.31</v>
      </c>
      <c r="Y525" s="2">
        <f>(ROUND((((S525+ROUND((ROUND(((((EU525*1.25)*1.2))*AV525*I525),2)*BS525),2))*AU525)/100),2)+ROUND(((ROUND((ROUND(((AE525-(((EU525*1.25)*1.2)))*AV525*I525),2)*BS525),2)*AU525)/100),2))</f>
        <v>34.31</v>
      </c>
      <c r="Z525" s="2"/>
      <c r="AA525" s="2">
        <v>86551701</v>
      </c>
      <c r="AB525" s="2">
        <f t="shared" si="475"/>
        <v>6.7515999999999998</v>
      </c>
      <c r="AC525" s="2">
        <f>ROUND((((ES525*1)*1)),6)</f>
        <v>1.48</v>
      </c>
      <c r="AD525" s="2">
        <f>ROUND((((((ET525*1.25)*1.2))-(((EU525*1.25)*1.2)))+AE525),6)</f>
        <v>0</v>
      </c>
      <c r="AE525" s="2">
        <f>ROUND((((EU525*1.25)*1.2)),6)</f>
        <v>0</v>
      </c>
      <c r="AF525" s="2">
        <f>ROUND((((EV525*1.15)*1.2)),6)</f>
        <v>5.2716000000000003</v>
      </c>
      <c r="AG525" s="2">
        <f t="shared" si="477"/>
        <v>0</v>
      </c>
      <c r="AH525" s="2">
        <f>(((EW525*1.15)*1.2))</f>
        <v>0.42779999999999996</v>
      </c>
      <c r="AI525" s="2">
        <f>(((EX525*1.25)*1.2))</f>
        <v>0</v>
      </c>
      <c r="AJ525" s="2">
        <f t="shared" si="479"/>
        <v>0</v>
      </c>
      <c r="AK525" s="2">
        <v>5.3</v>
      </c>
      <c r="AL525" s="2">
        <v>1.48</v>
      </c>
      <c r="AM525" s="2">
        <v>0</v>
      </c>
      <c r="AN525" s="2">
        <v>0</v>
      </c>
      <c r="AO525" s="2">
        <v>3.82</v>
      </c>
      <c r="AP525" s="2">
        <v>0</v>
      </c>
      <c r="AQ525" s="2">
        <v>0.31</v>
      </c>
      <c r="AR525" s="2">
        <v>0</v>
      </c>
      <c r="AS525" s="2">
        <v>0</v>
      </c>
      <c r="AT525" s="2">
        <v>109</v>
      </c>
      <c r="AU525" s="2">
        <v>61</v>
      </c>
      <c r="AV525" s="2">
        <v>1.0669999999999999</v>
      </c>
      <c r="AW525" s="2">
        <v>1</v>
      </c>
      <c r="AX525" s="2"/>
      <c r="AY525" s="2"/>
      <c r="AZ525" s="2">
        <v>1</v>
      </c>
      <c r="BA525" s="2">
        <v>1</v>
      </c>
      <c r="BB525" s="2">
        <v>1</v>
      </c>
      <c r="BC525" s="2">
        <v>1</v>
      </c>
      <c r="BD525" s="2" t="s">
        <v>3</v>
      </c>
      <c r="BE525" s="2" t="s">
        <v>3</v>
      </c>
      <c r="BF525" s="2" t="s">
        <v>3</v>
      </c>
      <c r="BG525" s="2" t="s">
        <v>3</v>
      </c>
      <c r="BH525" s="2">
        <v>0</v>
      </c>
      <c r="BI525" s="2">
        <v>1</v>
      </c>
      <c r="BJ525" s="2" t="s">
        <v>676</v>
      </c>
      <c r="BK525" s="2"/>
      <c r="BL525" s="2"/>
      <c r="BM525" s="2">
        <v>23</v>
      </c>
      <c r="BN525" s="2">
        <v>0</v>
      </c>
      <c r="BO525" s="2" t="s">
        <v>674</v>
      </c>
      <c r="BP525" s="2">
        <v>1</v>
      </c>
      <c r="BQ525" s="2">
        <v>30</v>
      </c>
      <c r="BR525" s="2">
        <v>0</v>
      </c>
      <c r="BS525" s="2">
        <v>1</v>
      </c>
      <c r="BT525" s="2">
        <v>1</v>
      </c>
      <c r="BU525" s="2">
        <v>1</v>
      </c>
      <c r="BV525" s="2">
        <v>1</v>
      </c>
      <c r="BW525" s="2">
        <v>1</v>
      </c>
      <c r="BX525" s="2">
        <v>1</v>
      </c>
      <c r="BY525" s="2" t="s">
        <v>3</v>
      </c>
      <c r="BZ525" s="2">
        <v>109</v>
      </c>
      <c r="CA525" s="2">
        <v>61</v>
      </c>
      <c r="CB525" s="2" t="s">
        <v>3</v>
      </c>
      <c r="CC525" s="2"/>
      <c r="CD525" s="2"/>
      <c r="CE525" s="2">
        <v>1566</v>
      </c>
      <c r="CF525" s="2">
        <v>0</v>
      </c>
      <c r="CG525" s="2">
        <v>0</v>
      </c>
      <c r="CH525" s="2"/>
      <c r="CI525" s="2"/>
      <c r="CJ525" s="2"/>
      <c r="CK525" s="2"/>
      <c r="CL525" s="2"/>
      <c r="CM525" s="2">
        <v>0</v>
      </c>
      <c r="CN525" s="2" t="s">
        <v>965</v>
      </c>
      <c r="CO525" s="2">
        <v>0</v>
      </c>
      <c r="CP525" s="2">
        <f t="shared" si="480"/>
        <v>71.05</v>
      </c>
      <c r="CQ525" s="2">
        <f t="shared" si="481"/>
        <v>1.48</v>
      </c>
      <c r="CR525" s="2">
        <f>(ROUND((ROUND(((((ET525*1.25)*1.2))*AV525*1),2)*BB525),2)+ROUND((ROUND(((AE525-(((EU525*1.25)*1.2)))*AV525*1),2)*BS525),2))</f>
        <v>0</v>
      </c>
      <c r="CS525" s="2">
        <f>(ROUND((ROUND(((((EU525*1.25)*1.2))*AV525*1),2)*BS525),2)+ROUND((ROUND(((AE525-(((EU525*1.25)*1.2)))*AV525*1),2)*BS525),2))</f>
        <v>0</v>
      </c>
      <c r="CT525" s="2">
        <f t="shared" si="482"/>
        <v>5.62</v>
      </c>
      <c r="CU525" s="2">
        <f t="shared" si="483"/>
        <v>0</v>
      </c>
      <c r="CV525" s="2">
        <f t="shared" si="484"/>
        <v>0.45646259999999994</v>
      </c>
      <c r="CW525" s="2">
        <f t="shared" si="485"/>
        <v>0</v>
      </c>
      <c r="CX525" s="2">
        <f t="shared" si="486"/>
        <v>0</v>
      </c>
      <c r="CY525" s="2">
        <f>(ROUND((((S525+ROUND((ROUND(((((EU525*1.25)*1.2))*AV525*1),2)*BS525),2))*AT525)/100),2)+ROUND(((ROUND((ROUND(((AE525-(((EU525*1.25)*1.2)))*AV525*1),2)*BS525),2)*AT525)/100),2))</f>
        <v>61.31</v>
      </c>
      <c r="CZ525" s="2">
        <f>(ROUND((((S525+ROUND((ROUND(((((EU525*1.25)*1.2))*AV525*1),2)*BS525),2))*AU525)/100),2)+ROUND(((ROUND((ROUND(((AE525-(((EU525*1.25)*1.2)))*AV525*1),2)*BS525),2)*AU525)/100),2))</f>
        <v>34.31</v>
      </c>
      <c r="DA525" s="2"/>
      <c r="DB525" s="2">
        <v>195</v>
      </c>
      <c r="DC525" s="2" t="s">
        <v>3</v>
      </c>
      <c r="DD525" s="2" t="s">
        <v>360</v>
      </c>
      <c r="DE525" s="2" t="s">
        <v>361</v>
      </c>
      <c r="DF525" s="2" t="s">
        <v>361</v>
      </c>
      <c r="DG525" s="2" t="s">
        <v>362</v>
      </c>
      <c r="DH525" s="2" t="s">
        <v>3</v>
      </c>
      <c r="DI525" s="2" t="s">
        <v>362</v>
      </c>
      <c r="DJ525" s="2" t="s">
        <v>361</v>
      </c>
      <c r="DK525" s="2" t="s">
        <v>3</v>
      </c>
      <c r="DL525" s="2" t="s">
        <v>3</v>
      </c>
      <c r="DM525" s="2" t="s">
        <v>3</v>
      </c>
      <c r="DN525" s="2">
        <v>0</v>
      </c>
      <c r="DO525" s="2">
        <v>0</v>
      </c>
      <c r="DP525" s="2">
        <v>1</v>
      </c>
      <c r="DQ525" s="2">
        <v>1</v>
      </c>
      <c r="DR525" s="2"/>
      <c r="DS525" s="2"/>
      <c r="DT525" s="2"/>
      <c r="DU525" s="2">
        <v>1013</v>
      </c>
      <c r="DV525" s="2" t="s">
        <v>664</v>
      </c>
      <c r="DW525" s="2" t="s">
        <v>664</v>
      </c>
      <c r="DX525" s="2">
        <v>1</v>
      </c>
      <c r="DY525" s="2"/>
      <c r="DZ525" s="2" t="s">
        <v>3</v>
      </c>
      <c r="EA525" s="2" t="s">
        <v>3</v>
      </c>
      <c r="EB525" s="2" t="s">
        <v>3</v>
      </c>
      <c r="EC525" s="2" t="s">
        <v>3</v>
      </c>
      <c r="ED525" s="2"/>
      <c r="EE525" s="2">
        <v>85635395</v>
      </c>
      <c r="EF525" s="2">
        <v>30</v>
      </c>
      <c r="EG525" s="2" t="s">
        <v>28</v>
      </c>
      <c r="EH525" s="2">
        <v>0</v>
      </c>
      <c r="EI525" s="2" t="s">
        <v>3</v>
      </c>
      <c r="EJ525" s="2">
        <v>1</v>
      </c>
      <c r="EK525" s="2">
        <v>23</v>
      </c>
      <c r="EL525" s="2" t="s">
        <v>29</v>
      </c>
      <c r="EM525" s="2" t="s">
        <v>30</v>
      </c>
      <c r="EN525" s="2"/>
      <c r="EO525" s="2" t="s">
        <v>363</v>
      </c>
      <c r="EP525" s="2"/>
      <c r="EQ525" s="2">
        <v>131072</v>
      </c>
      <c r="ER525" s="2">
        <v>5.3</v>
      </c>
      <c r="ES525" s="2">
        <v>1.48</v>
      </c>
      <c r="ET525" s="2">
        <v>0</v>
      </c>
      <c r="EU525" s="2">
        <v>0</v>
      </c>
      <c r="EV525" s="2">
        <v>3.82</v>
      </c>
      <c r="EW525" s="2">
        <v>0.31</v>
      </c>
      <c r="EX525" s="2">
        <v>0</v>
      </c>
      <c r="EY525" s="2">
        <v>0</v>
      </c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>
        <v>0</v>
      </c>
      <c r="FR525" s="2">
        <v>0</v>
      </c>
      <c r="FS525" s="2">
        <v>0</v>
      </c>
      <c r="FT525" s="2"/>
      <c r="FU525" s="2"/>
      <c r="FV525" s="2"/>
      <c r="FW525" s="2"/>
      <c r="FX525" s="2">
        <v>109</v>
      </c>
      <c r="FY525" s="2">
        <v>61</v>
      </c>
      <c r="FZ525" s="2"/>
      <c r="GA525" s="2" t="s">
        <v>3</v>
      </c>
      <c r="GB525" s="2"/>
      <c r="GC525" s="2"/>
      <c r="GD525" s="2">
        <v>1</v>
      </c>
      <c r="GE525" s="2"/>
      <c r="GF525" s="2">
        <v>-1145728330</v>
      </c>
      <c r="GG525" s="2">
        <v>2</v>
      </c>
      <c r="GH525" s="2">
        <v>1</v>
      </c>
      <c r="GI525" s="2">
        <v>2</v>
      </c>
      <c r="GJ525" s="2">
        <v>0</v>
      </c>
      <c r="GK525" s="2">
        <v>0</v>
      </c>
      <c r="GL525" s="2">
        <f t="shared" si="487"/>
        <v>0</v>
      </c>
      <c r="GM525" s="2">
        <f t="shared" si="488"/>
        <v>166.67</v>
      </c>
      <c r="GN525" s="2">
        <f t="shared" si="489"/>
        <v>166.67</v>
      </c>
      <c r="GO525" s="2">
        <f t="shared" si="490"/>
        <v>0</v>
      </c>
      <c r="GP525" s="2">
        <f t="shared" si="491"/>
        <v>0</v>
      </c>
      <c r="GQ525" s="2"/>
      <c r="GR525" s="2">
        <v>0</v>
      </c>
      <c r="GS525" s="2">
        <v>3</v>
      </c>
      <c r="GT525" s="2">
        <v>0</v>
      </c>
      <c r="GU525" s="2" t="s">
        <v>3</v>
      </c>
      <c r="GV525" s="2">
        <f t="shared" si="492"/>
        <v>0</v>
      </c>
      <c r="GW525" s="2">
        <v>1</v>
      </c>
      <c r="GX525" s="2">
        <f t="shared" si="493"/>
        <v>0</v>
      </c>
      <c r="GY525" s="2"/>
      <c r="GZ525" s="2"/>
      <c r="HA525" s="2">
        <v>0</v>
      </c>
      <c r="HB525" s="2">
        <v>0</v>
      </c>
      <c r="HC525" s="2">
        <f t="shared" si="494"/>
        <v>0</v>
      </c>
      <c r="HD525" s="2"/>
      <c r="HE525" s="2" t="s">
        <v>3</v>
      </c>
      <c r="HF525" s="2" t="s">
        <v>3</v>
      </c>
      <c r="HG525" s="2"/>
      <c r="HH525" s="2"/>
      <c r="HI525" s="2"/>
      <c r="HJ525" s="2"/>
      <c r="HK525" s="2"/>
      <c r="HL525" s="2"/>
      <c r="HM525" s="2" t="s">
        <v>3</v>
      </c>
      <c r="HN525" s="2" t="s">
        <v>3</v>
      </c>
      <c r="HO525" s="2" t="s">
        <v>3</v>
      </c>
      <c r="HP525" s="2" t="s">
        <v>3</v>
      </c>
      <c r="HQ525" s="2" t="s">
        <v>3</v>
      </c>
      <c r="HR525" s="2"/>
      <c r="HS525" s="2">
        <v>0</v>
      </c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>
        <v>0</v>
      </c>
      <c r="IL525" s="2"/>
      <c r="IM525" s="2"/>
      <c r="IN525" s="2"/>
      <c r="IO525" s="2"/>
      <c r="IP525" s="2"/>
      <c r="IQ525" s="2"/>
      <c r="IR525" s="2"/>
      <c r="IS525" s="2"/>
      <c r="IT525" s="2"/>
      <c r="IU525" s="2"/>
    </row>
    <row r="526" spans="1:255" x14ac:dyDescent="0.25">
      <c r="A526" s="3">
        <v>17</v>
      </c>
      <c r="B526" s="3">
        <v>1</v>
      </c>
      <c r="C526" s="3">
        <f>ROW(SmtRes!A1004)</f>
        <v>1004</v>
      </c>
      <c r="D526" s="3">
        <f>ROW(EtalonRes!A854)</f>
        <v>854</v>
      </c>
      <c r="E526" s="3" t="s">
        <v>711</v>
      </c>
      <c r="F526" s="3" t="s">
        <v>674</v>
      </c>
      <c r="G526" s="3" t="s">
        <v>675</v>
      </c>
      <c r="H526" s="3" t="s">
        <v>664</v>
      </c>
      <c r="I526" s="3">
        <v>10</v>
      </c>
      <c r="J526" s="3">
        <v>0</v>
      </c>
      <c r="K526" s="3">
        <v>10</v>
      </c>
      <c r="O526" s="3">
        <f t="shared" si="468"/>
        <v>3343.44</v>
      </c>
      <c r="P526" s="3">
        <f t="shared" si="469"/>
        <v>173.75</v>
      </c>
      <c r="Q526" s="3">
        <f>(ROUND((ROUND(((((ET526*1.25)*1.2))*AV526*I526),2)*BB526),2)+ROUND((ROUND(((AE526-(((EU526*1.25)*1.2)))*AV526*I526),2)*BS526),2))</f>
        <v>0</v>
      </c>
      <c r="R526" s="3">
        <f>(ROUND((ROUND(((((EU526*1.25)*1.2))*AV526*I526),2)*BS526),2)+ROUND((ROUND(((AE526-(((EU526*1.25)*1.2)))*AV526*I526),2)*BS526),2))</f>
        <v>0</v>
      </c>
      <c r="S526" s="3">
        <f t="shared" si="470"/>
        <v>3169.69</v>
      </c>
      <c r="T526" s="3">
        <f t="shared" si="471"/>
        <v>0</v>
      </c>
      <c r="U526" s="3">
        <f t="shared" si="472"/>
        <v>4.5646259999999996</v>
      </c>
      <c r="V526" s="3">
        <f t="shared" si="473"/>
        <v>0</v>
      </c>
      <c r="W526" s="3">
        <f t="shared" si="474"/>
        <v>0</v>
      </c>
      <c r="X526" s="3">
        <f>(ROUND((((S526+ROUND((ROUND(((((EU526*1.25)*1.2))*AV526*I526),2)*BS526),2))*AT526)/100),2)+ROUND(((ROUND((ROUND(((AE526-(((EU526*1.25)*1.2)))*AV526*I526),2)*BS526),2)*AT526)/100),2))</f>
        <v>3454.96</v>
      </c>
      <c r="Y526" s="3">
        <f>(ROUND((((S526+ROUND((ROUND(((((EU526*1.25)*1.2))*AV526*I526),2)*BS526),2))*AU526)/100),2)+ROUND(((ROUND((ROUND(((AE526-(((EU526*1.25)*1.2)))*AV526*I526),2)*BS526),2)*AU526)/100),2))</f>
        <v>1933.51</v>
      </c>
      <c r="AA526" s="3">
        <v>86551703</v>
      </c>
      <c r="AB526" s="3">
        <f t="shared" si="475"/>
        <v>6.7515999999999998</v>
      </c>
      <c r="AC526" s="3">
        <f>ROUND((((ES526*1)*1)),6)</f>
        <v>1.48</v>
      </c>
      <c r="AD526" s="3">
        <f>ROUND((((((ET526*1.25)*1.2))-(((EU526*1.25)*1.2)))+AE526),6)</f>
        <v>0</v>
      </c>
      <c r="AE526" s="3">
        <f>ROUND((((EU526*1.25)*1.2)),6)</f>
        <v>0</v>
      </c>
      <c r="AF526" s="3">
        <f>ROUND((((EV526*1.15)*1.2)),6)</f>
        <v>5.2716000000000003</v>
      </c>
      <c r="AG526" s="3">
        <f t="shared" si="477"/>
        <v>0</v>
      </c>
      <c r="AH526" s="3">
        <f>(((EW526*1.15)*1.2))</f>
        <v>0.42779999999999996</v>
      </c>
      <c r="AI526" s="3">
        <f>(((EX526*1.25)*1.2))</f>
        <v>0</v>
      </c>
      <c r="AJ526" s="3">
        <f t="shared" si="479"/>
        <v>0</v>
      </c>
      <c r="AK526" s="3">
        <v>5.3</v>
      </c>
      <c r="AL526" s="3">
        <v>1.48</v>
      </c>
      <c r="AM526" s="3">
        <v>0</v>
      </c>
      <c r="AN526" s="3">
        <v>0</v>
      </c>
      <c r="AO526" s="3">
        <v>3.82</v>
      </c>
      <c r="AP526" s="3">
        <v>0</v>
      </c>
      <c r="AQ526" s="3">
        <v>0.31</v>
      </c>
      <c r="AR526" s="3">
        <v>0</v>
      </c>
      <c r="AS526" s="3">
        <v>0</v>
      </c>
      <c r="AT526" s="3">
        <v>109</v>
      </c>
      <c r="AU526" s="3">
        <v>61</v>
      </c>
      <c r="AV526" s="3">
        <v>1.0669999999999999</v>
      </c>
      <c r="AW526" s="3">
        <v>1</v>
      </c>
      <c r="AZ526" s="3">
        <v>1</v>
      </c>
      <c r="BA526" s="3">
        <v>56.35</v>
      </c>
      <c r="BB526" s="3">
        <v>1</v>
      </c>
      <c r="BC526" s="3">
        <v>11.74</v>
      </c>
      <c r="BD526" s="3" t="s">
        <v>3</v>
      </c>
      <c r="BE526" s="3" t="s">
        <v>3</v>
      </c>
      <c r="BF526" s="3" t="s">
        <v>3</v>
      </c>
      <c r="BG526" s="3" t="s">
        <v>3</v>
      </c>
      <c r="BH526" s="3">
        <v>0</v>
      </c>
      <c r="BI526" s="3">
        <v>1</v>
      </c>
      <c r="BJ526" s="3" t="s">
        <v>676</v>
      </c>
      <c r="BM526" s="3">
        <v>23</v>
      </c>
      <c r="BN526" s="3">
        <v>0</v>
      </c>
      <c r="BO526" s="3" t="s">
        <v>674</v>
      </c>
      <c r="BP526" s="3">
        <v>1</v>
      </c>
      <c r="BQ526" s="3">
        <v>30</v>
      </c>
      <c r="BR526" s="3">
        <v>0</v>
      </c>
      <c r="BS526" s="3">
        <v>56.35</v>
      </c>
      <c r="BT526" s="3">
        <v>1</v>
      </c>
      <c r="BU526" s="3">
        <v>1</v>
      </c>
      <c r="BV526" s="3">
        <v>1</v>
      </c>
      <c r="BW526" s="3">
        <v>1</v>
      </c>
      <c r="BX526" s="3">
        <v>1</v>
      </c>
      <c r="BY526" s="3" t="s">
        <v>3</v>
      </c>
      <c r="BZ526" s="3">
        <v>109</v>
      </c>
      <c r="CA526" s="3">
        <v>61</v>
      </c>
      <c r="CB526" s="3" t="s">
        <v>3</v>
      </c>
      <c r="CE526" s="3">
        <v>1566</v>
      </c>
      <c r="CF526" s="3">
        <v>0</v>
      </c>
      <c r="CG526" s="3">
        <v>0</v>
      </c>
      <c r="CM526" s="3">
        <v>0</v>
      </c>
      <c r="CN526" s="3" t="s">
        <v>965</v>
      </c>
      <c r="CO526" s="3">
        <v>0</v>
      </c>
      <c r="CP526" s="3">
        <f t="shared" si="480"/>
        <v>3343.44</v>
      </c>
      <c r="CQ526" s="3">
        <f t="shared" si="481"/>
        <v>17.38</v>
      </c>
      <c r="CR526" s="3">
        <f>(ROUND((ROUND(((((ET526*1.25)*1.2))*AV526*1),2)*BB526),2)+ROUND((ROUND(((AE526-(((EU526*1.25)*1.2)))*AV526*1),2)*BS526),2))</f>
        <v>0</v>
      </c>
      <c r="CS526" s="3">
        <f>(ROUND((ROUND(((((EU526*1.25)*1.2))*AV526*1),2)*BS526),2)+ROUND((ROUND(((AE526-(((EU526*1.25)*1.2)))*AV526*1),2)*BS526),2))</f>
        <v>0</v>
      </c>
      <c r="CT526" s="3">
        <f t="shared" si="482"/>
        <v>316.69</v>
      </c>
      <c r="CU526" s="3">
        <f t="shared" si="483"/>
        <v>0</v>
      </c>
      <c r="CV526" s="3">
        <f t="shared" si="484"/>
        <v>0.45646259999999994</v>
      </c>
      <c r="CW526" s="3">
        <f t="shared" si="485"/>
        <v>0</v>
      </c>
      <c r="CX526" s="3">
        <f t="shared" si="486"/>
        <v>0</v>
      </c>
      <c r="CY526" s="3">
        <f>(ROUND((((S526+ROUND((ROUND(((((EU526*1.25)*1.2))*AV526*1),2)*BS526),2))*AT526)/100),2)+ROUND(((ROUND((ROUND(((AE526-(((EU526*1.25)*1.2)))*AV526*1),2)*BS526),2)*AT526)/100),2))</f>
        <v>3454.96</v>
      </c>
      <c r="CZ526" s="3">
        <f>(ROUND((((S526+ROUND((ROUND(((((EU526*1.25)*1.2))*AV526*1),2)*BS526),2))*AU526)/100),2)+ROUND(((ROUND((ROUND(((AE526-(((EU526*1.25)*1.2)))*AV526*1),2)*BS526),2)*AU526)/100),2))</f>
        <v>1933.51</v>
      </c>
      <c r="DB526" s="3">
        <v>197</v>
      </c>
      <c r="DC526" s="3" t="s">
        <v>3</v>
      </c>
      <c r="DD526" s="3" t="s">
        <v>360</v>
      </c>
      <c r="DE526" s="3" t="s">
        <v>361</v>
      </c>
      <c r="DF526" s="3" t="s">
        <v>361</v>
      </c>
      <c r="DG526" s="3" t="s">
        <v>362</v>
      </c>
      <c r="DH526" s="3" t="s">
        <v>3</v>
      </c>
      <c r="DI526" s="3" t="s">
        <v>362</v>
      </c>
      <c r="DJ526" s="3" t="s">
        <v>361</v>
      </c>
      <c r="DK526" s="3" t="s">
        <v>3</v>
      </c>
      <c r="DL526" s="3" t="s">
        <v>3</v>
      </c>
      <c r="DM526" s="3" t="s">
        <v>3</v>
      </c>
      <c r="DN526" s="3">
        <v>0</v>
      </c>
      <c r="DO526" s="3">
        <v>0</v>
      </c>
      <c r="DP526" s="3">
        <v>1</v>
      </c>
      <c r="DQ526" s="3">
        <v>1</v>
      </c>
      <c r="DU526" s="3">
        <v>1013</v>
      </c>
      <c r="DV526" s="3" t="s">
        <v>664</v>
      </c>
      <c r="DW526" s="3" t="s">
        <v>664</v>
      </c>
      <c r="DX526" s="3">
        <v>1</v>
      </c>
      <c r="DZ526" s="3" t="s">
        <v>3</v>
      </c>
      <c r="EA526" s="3" t="s">
        <v>3</v>
      </c>
      <c r="EB526" s="3" t="s">
        <v>3</v>
      </c>
      <c r="EC526" s="3" t="s">
        <v>3</v>
      </c>
      <c r="EE526" s="3">
        <v>85635395</v>
      </c>
      <c r="EF526" s="3">
        <v>30</v>
      </c>
      <c r="EG526" s="3" t="s">
        <v>28</v>
      </c>
      <c r="EH526" s="3">
        <v>0</v>
      </c>
      <c r="EI526" s="3" t="s">
        <v>3</v>
      </c>
      <c r="EJ526" s="3">
        <v>1</v>
      </c>
      <c r="EK526" s="3">
        <v>23</v>
      </c>
      <c r="EL526" s="3" t="s">
        <v>29</v>
      </c>
      <c r="EM526" s="3" t="s">
        <v>30</v>
      </c>
      <c r="EO526" s="3" t="s">
        <v>363</v>
      </c>
      <c r="EQ526" s="3">
        <v>131072</v>
      </c>
      <c r="ER526" s="3">
        <v>5.3</v>
      </c>
      <c r="ES526" s="3">
        <v>1.48</v>
      </c>
      <c r="ET526" s="3">
        <v>0</v>
      </c>
      <c r="EU526" s="3">
        <v>0</v>
      </c>
      <c r="EV526" s="3">
        <v>3.82</v>
      </c>
      <c r="EW526" s="3">
        <v>0.31</v>
      </c>
      <c r="EX526" s="3">
        <v>0</v>
      </c>
      <c r="EY526" s="3">
        <v>0</v>
      </c>
      <c r="FQ526" s="3">
        <v>0</v>
      </c>
      <c r="FR526" s="3">
        <v>0</v>
      </c>
      <c r="FS526" s="3">
        <v>0</v>
      </c>
      <c r="FX526" s="3">
        <v>109</v>
      </c>
      <c r="FY526" s="3">
        <v>61</v>
      </c>
      <c r="GA526" s="3" t="s">
        <v>3</v>
      </c>
      <c r="GD526" s="3">
        <v>1</v>
      </c>
      <c r="GF526" s="3">
        <v>-1145728330</v>
      </c>
      <c r="GG526" s="3">
        <v>2</v>
      </c>
      <c r="GH526" s="3">
        <v>1</v>
      </c>
      <c r="GI526" s="3">
        <v>2</v>
      </c>
      <c r="GJ526" s="3">
        <v>0</v>
      </c>
      <c r="GK526" s="3">
        <v>0</v>
      </c>
      <c r="GL526" s="3">
        <f t="shared" si="487"/>
        <v>0</v>
      </c>
      <c r="GM526" s="3">
        <f t="shared" si="488"/>
        <v>8731.91</v>
      </c>
      <c r="GN526" s="3">
        <f t="shared" si="489"/>
        <v>8731.91</v>
      </c>
      <c r="GO526" s="3">
        <f t="shared" si="490"/>
        <v>0</v>
      </c>
      <c r="GP526" s="3">
        <f t="shared" si="491"/>
        <v>0</v>
      </c>
      <c r="GR526" s="3">
        <v>0</v>
      </c>
      <c r="GS526" s="3">
        <v>3</v>
      </c>
      <c r="GT526" s="3">
        <v>0</v>
      </c>
      <c r="GU526" s="3" t="s">
        <v>3</v>
      </c>
      <c r="GV526" s="3">
        <f t="shared" si="492"/>
        <v>0</v>
      </c>
      <c r="GW526" s="3">
        <v>1</v>
      </c>
      <c r="GX526" s="3">
        <f t="shared" si="493"/>
        <v>0</v>
      </c>
      <c r="HA526" s="3">
        <v>0</v>
      </c>
      <c r="HB526" s="3">
        <v>0</v>
      </c>
      <c r="HC526" s="3">
        <f t="shared" si="494"/>
        <v>0</v>
      </c>
      <c r="HE526" s="3" t="s">
        <v>3</v>
      </c>
      <c r="HF526" s="3" t="s">
        <v>3</v>
      </c>
      <c r="HM526" s="3" t="s">
        <v>3</v>
      </c>
      <c r="HN526" s="3" t="s">
        <v>3</v>
      </c>
      <c r="HO526" s="3" t="s">
        <v>3</v>
      </c>
      <c r="HP526" s="3" t="s">
        <v>3</v>
      </c>
      <c r="HQ526" s="3" t="s">
        <v>3</v>
      </c>
      <c r="HS526" s="3">
        <v>0</v>
      </c>
      <c r="IK526" s="3">
        <v>0</v>
      </c>
    </row>
    <row r="527" spans="1:255" x14ac:dyDescent="0.25">
      <c r="A527" s="2">
        <v>18</v>
      </c>
      <c r="B527" s="2">
        <v>1</v>
      </c>
      <c r="C527" s="2">
        <v>998</v>
      </c>
      <c r="D527" s="2"/>
      <c r="E527" s="2" t="s">
        <v>712</v>
      </c>
      <c r="F527" s="2" t="s">
        <v>713</v>
      </c>
      <c r="G527" s="2" t="s">
        <v>714</v>
      </c>
      <c r="H527" s="2" t="s">
        <v>35</v>
      </c>
      <c r="I527" s="2">
        <f>I525*J527</f>
        <v>10</v>
      </c>
      <c r="J527" s="2">
        <v>1</v>
      </c>
      <c r="K527" s="2">
        <v>1</v>
      </c>
      <c r="L527" s="2"/>
      <c r="M527" s="2"/>
      <c r="N527" s="2"/>
      <c r="O527" s="2">
        <f t="shared" si="468"/>
        <v>1007.1</v>
      </c>
      <c r="P527" s="2">
        <f t="shared" si="469"/>
        <v>1007.1</v>
      </c>
      <c r="Q527" s="2">
        <f>(ROUND((ROUND(((ET527)*AV527*I527),2)*BB527),2)+ROUND((ROUND(((AE527-(EU527))*AV527*I527),2)*BS527),2))</f>
        <v>0</v>
      </c>
      <c r="R527" s="2">
        <f>(ROUND((ROUND(((EU527)*AV527*I527),2)*BS527),2)+ROUND((ROUND(((AE527-(EU527))*AV527*I527),2)*BS527),2))</f>
        <v>0</v>
      </c>
      <c r="S527" s="2">
        <f t="shared" si="470"/>
        <v>0</v>
      </c>
      <c r="T527" s="2">
        <f t="shared" si="471"/>
        <v>0</v>
      </c>
      <c r="U527" s="2">
        <f t="shared" si="472"/>
        <v>0</v>
      </c>
      <c r="V527" s="2">
        <f t="shared" si="473"/>
        <v>0</v>
      </c>
      <c r="W527" s="2">
        <f t="shared" si="474"/>
        <v>0</v>
      </c>
      <c r="X527" s="2">
        <f>(ROUND((((S527+ROUND((ROUND(((EU527)*AV527*I527),2)*BS527),2))*AT527)/100),2)+ROUND(((ROUND((ROUND(((AE527-(EU527))*AV527*I527),2)*BS527),2)*AT527)/100),2))</f>
        <v>0</v>
      </c>
      <c r="Y527" s="2">
        <f>(ROUND((((S527+ROUND((ROUND(((EU527)*AV527*I527),2)*BS527),2))*AU527)/100),2)+ROUND(((ROUND((ROUND(((AE527-(EU527))*AV527*I527),2)*BS527),2)*AU527)/100),2))</f>
        <v>0</v>
      </c>
      <c r="Z527" s="2"/>
      <c r="AA527" s="2">
        <v>86551701</v>
      </c>
      <c r="AB527" s="2">
        <f t="shared" si="475"/>
        <v>100.71</v>
      </c>
      <c r="AC527" s="2">
        <f>ROUND((ES527),6)</f>
        <v>100.71</v>
      </c>
      <c r="AD527" s="2">
        <f>ROUND((((ET527)-(EU527))+AE527),6)</f>
        <v>0</v>
      </c>
      <c r="AE527" s="2">
        <f>ROUND((EU527),6)</f>
        <v>0</v>
      </c>
      <c r="AF527" s="2">
        <f>ROUND((EV527),6)</f>
        <v>0</v>
      </c>
      <c r="AG527" s="2">
        <f t="shared" si="477"/>
        <v>0</v>
      </c>
      <c r="AH527" s="2">
        <f>(EW527)</f>
        <v>0</v>
      </c>
      <c r="AI527" s="2">
        <f>(EX527)</f>
        <v>0</v>
      </c>
      <c r="AJ527" s="2">
        <f t="shared" si="479"/>
        <v>0</v>
      </c>
      <c r="AK527" s="2">
        <v>100.71</v>
      </c>
      <c r="AL527" s="2">
        <v>100.71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109</v>
      </c>
      <c r="AU527" s="2">
        <v>61</v>
      </c>
      <c r="AV527" s="2">
        <v>1</v>
      </c>
      <c r="AW527" s="2">
        <v>1</v>
      </c>
      <c r="AX527" s="2"/>
      <c r="AY527" s="2"/>
      <c r="AZ527" s="2">
        <v>1</v>
      </c>
      <c r="BA527" s="2">
        <v>1</v>
      </c>
      <c r="BB527" s="2">
        <v>1</v>
      </c>
      <c r="BC527" s="2">
        <v>1</v>
      </c>
      <c r="BD527" s="2" t="s">
        <v>3</v>
      </c>
      <c r="BE527" s="2" t="s">
        <v>3</v>
      </c>
      <c r="BF527" s="2" t="s">
        <v>3</v>
      </c>
      <c r="BG527" s="2" t="s">
        <v>3</v>
      </c>
      <c r="BH527" s="2">
        <v>3</v>
      </c>
      <c r="BI527" s="2">
        <v>1</v>
      </c>
      <c r="BJ527" s="2" t="s">
        <v>715</v>
      </c>
      <c r="BK527" s="2"/>
      <c r="BL527" s="2"/>
      <c r="BM527" s="2">
        <v>23</v>
      </c>
      <c r="BN527" s="2">
        <v>0</v>
      </c>
      <c r="BO527" s="2" t="s">
        <v>3</v>
      </c>
      <c r="BP527" s="2">
        <v>0</v>
      </c>
      <c r="BQ527" s="2">
        <v>30</v>
      </c>
      <c r="BR527" s="2">
        <v>0</v>
      </c>
      <c r="BS527" s="2">
        <v>1</v>
      </c>
      <c r="BT527" s="2">
        <v>1</v>
      </c>
      <c r="BU527" s="2">
        <v>1</v>
      </c>
      <c r="BV527" s="2">
        <v>1</v>
      </c>
      <c r="BW527" s="2">
        <v>1</v>
      </c>
      <c r="BX527" s="2">
        <v>1</v>
      </c>
      <c r="BY527" s="2" t="s">
        <v>3</v>
      </c>
      <c r="BZ527" s="2">
        <v>109</v>
      </c>
      <c r="CA527" s="2">
        <v>61</v>
      </c>
      <c r="CB527" s="2" t="s">
        <v>3</v>
      </c>
      <c r="CC527" s="2"/>
      <c r="CD527" s="2"/>
      <c r="CE527" s="2">
        <v>1566</v>
      </c>
      <c r="CF527" s="2">
        <v>0</v>
      </c>
      <c r="CG527" s="2">
        <v>0</v>
      </c>
      <c r="CH527" s="2"/>
      <c r="CI527" s="2"/>
      <c r="CJ527" s="2"/>
      <c r="CK527" s="2"/>
      <c r="CL527" s="2"/>
      <c r="CM527" s="2">
        <v>0</v>
      </c>
      <c r="CN527" s="2" t="s">
        <v>966</v>
      </c>
      <c r="CO527" s="2">
        <v>0</v>
      </c>
      <c r="CP527" s="2">
        <f t="shared" si="480"/>
        <v>1007.1</v>
      </c>
      <c r="CQ527" s="2">
        <f t="shared" si="481"/>
        <v>100.71</v>
      </c>
      <c r="CR527" s="2">
        <f>(ROUND((ROUND(((ET527)*AV527*1),2)*BB527),2)+ROUND((ROUND(((AE527-(EU527))*AV527*1),2)*BS527),2))</f>
        <v>0</v>
      </c>
      <c r="CS527" s="2">
        <f>(ROUND((ROUND(((EU527)*AV527*1),2)*BS527),2)+ROUND((ROUND(((AE527-(EU527))*AV527*1),2)*BS527),2))</f>
        <v>0</v>
      </c>
      <c r="CT527" s="2">
        <f t="shared" si="482"/>
        <v>0</v>
      </c>
      <c r="CU527" s="2">
        <f t="shared" si="483"/>
        <v>0</v>
      </c>
      <c r="CV527" s="2">
        <f t="shared" si="484"/>
        <v>0</v>
      </c>
      <c r="CW527" s="2">
        <f t="shared" si="485"/>
        <v>0</v>
      </c>
      <c r="CX527" s="2">
        <f t="shared" si="486"/>
        <v>0</v>
      </c>
      <c r="CY527" s="2">
        <f>(ROUND((((S527+ROUND((ROUND(((EU527)*AV527*1),2)*BS527),2))*AT527)/100),2)+ROUND(((ROUND((ROUND(((AE527-(EU527))*AV527*1),2)*BS527),2)*AT527)/100),2))</f>
        <v>0</v>
      </c>
      <c r="CZ527" s="2">
        <f>(ROUND((((S527+ROUND((ROUND(((EU527)*AV527*1),2)*BS527),2))*AU527)/100),2)+ROUND(((ROUND((ROUND(((AE527-(EU527))*AV527*1),2)*BS527),2)*AU527)/100),2))</f>
        <v>0</v>
      </c>
      <c r="DA527" s="2"/>
      <c r="DB527" s="2"/>
      <c r="DC527" s="2" t="s">
        <v>3</v>
      </c>
      <c r="DD527" s="2" t="s">
        <v>3</v>
      </c>
      <c r="DE527" s="2" t="s">
        <v>3</v>
      </c>
      <c r="DF527" s="2" t="s">
        <v>3</v>
      </c>
      <c r="DG527" s="2" t="s">
        <v>3</v>
      </c>
      <c r="DH527" s="2" t="s">
        <v>3</v>
      </c>
      <c r="DI527" s="2" t="s">
        <v>3</v>
      </c>
      <c r="DJ527" s="2" t="s">
        <v>3</v>
      </c>
      <c r="DK527" s="2" t="s">
        <v>3</v>
      </c>
      <c r="DL527" s="2" t="s">
        <v>3</v>
      </c>
      <c r="DM527" s="2" t="s">
        <v>3</v>
      </c>
      <c r="DN527" s="2">
        <v>0</v>
      </c>
      <c r="DO527" s="2">
        <v>0</v>
      </c>
      <c r="DP527" s="2">
        <v>1</v>
      </c>
      <c r="DQ527" s="2">
        <v>1</v>
      </c>
      <c r="DR527" s="2"/>
      <c r="DS527" s="2"/>
      <c r="DT527" s="2"/>
      <c r="DU527" s="2">
        <v>1010</v>
      </c>
      <c r="DV527" s="2" t="s">
        <v>35</v>
      </c>
      <c r="DW527" s="2" t="s">
        <v>35</v>
      </c>
      <c r="DX527" s="2">
        <v>1</v>
      </c>
      <c r="DY527" s="2"/>
      <c r="DZ527" s="2" t="s">
        <v>3</v>
      </c>
      <c r="EA527" s="2" t="s">
        <v>3</v>
      </c>
      <c r="EB527" s="2" t="s">
        <v>3</v>
      </c>
      <c r="EC527" s="2" t="s">
        <v>3</v>
      </c>
      <c r="ED527" s="2"/>
      <c r="EE527" s="2">
        <v>85635395</v>
      </c>
      <c r="EF527" s="2">
        <v>30</v>
      </c>
      <c r="EG527" s="2" t="s">
        <v>28</v>
      </c>
      <c r="EH527" s="2">
        <v>0</v>
      </c>
      <c r="EI527" s="2" t="s">
        <v>3</v>
      </c>
      <c r="EJ527" s="2">
        <v>1</v>
      </c>
      <c r="EK527" s="2">
        <v>23</v>
      </c>
      <c r="EL527" s="2" t="s">
        <v>29</v>
      </c>
      <c r="EM527" s="2" t="s">
        <v>30</v>
      </c>
      <c r="EN527" s="2"/>
      <c r="EO527" s="2" t="s">
        <v>368</v>
      </c>
      <c r="EP527" s="2"/>
      <c r="EQ527" s="2">
        <v>0</v>
      </c>
      <c r="ER527" s="2">
        <v>100.71</v>
      </c>
      <c r="ES527" s="2">
        <v>100.71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>
        <v>0</v>
      </c>
      <c r="FR527" s="2">
        <v>0</v>
      </c>
      <c r="FS527" s="2">
        <v>0</v>
      </c>
      <c r="FT527" s="2"/>
      <c r="FU527" s="2"/>
      <c r="FV527" s="2"/>
      <c r="FW527" s="2"/>
      <c r="FX527" s="2">
        <v>109</v>
      </c>
      <c r="FY527" s="2">
        <v>61</v>
      </c>
      <c r="FZ527" s="2"/>
      <c r="GA527" s="2" t="s">
        <v>3</v>
      </c>
      <c r="GB527" s="2"/>
      <c r="GC527" s="2"/>
      <c r="GD527" s="2">
        <v>1</v>
      </c>
      <c r="GE527" s="2"/>
      <c r="GF527" s="2">
        <v>516008536</v>
      </c>
      <c r="GG527" s="2">
        <v>2</v>
      </c>
      <c r="GH527" s="2">
        <v>1</v>
      </c>
      <c r="GI527" s="2">
        <v>-2</v>
      </c>
      <c r="GJ527" s="2">
        <v>0</v>
      </c>
      <c r="GK527" s="2">
        <v>0</v>
      </c>
      <c r="GL527" s="2">
        <f t="shared" si="487"/>
        <v>0</v>
      </c>
      <c r="GM527" s="2">
        <f t="shared" si="488"/>
        <v>1007.1</v>
      </c>
      <c r="GN527" s="2">
        <f t="shared" si="489"/>
        <v>1007.1</v>
      </c>
      <c r="GO527" s="2">
        <f t="shared" si="490"/>
        <v>0</v>
      </c>
      <c r="GP527" s="2">
        <f t="shared" si="491"/>
        <v>0</v>
      </c>
      <c r="GQ527" s="2"/>
      <c r="GR527" s="2">
        <v>0</v>
      </c>
      <c r="GS527" s="2">
        <v>3</v>
      </c>
      <c r="GT527" s="2">
        <v>0</v>
      </c>
      <c r="GU527" s="2" t="s">
        <v>3</v>
      </c>
      <c r="GV527" s="2">
        <f t="shared" si="492"/>
        <v>0</v>
      </c>
      <c r="GW527" s="2">
        <v>1</v>
      </c>
      <c r="GX527" s="2">
        <f t="shared" si="493"/>
        <v>0</v>
      </c>
      <c r="GY527" s="2"/>
      <c r="GZ527" s="2"/>
      <c r="HA527" s="2">
        <v>0</v>
      </c>
      <c r="HB527" s="2">
        <v>0</v>
      </c>
      <c r="HC527" s="2">
        <f t="shared" si="494"/>
        <v>0</v>
      </c>
      <c r="HD527" s="2"/>
      <c r="HE527" s="2" t="s">
        <v>3</v>
      </c>
      <c r="HF527" s="2" t="s">
        <v>3</v>
      </c>
      <c r="HG527" s="2"/>
      <c r="HH527" s="2"/>
      <c r="HI527" s="2"/>
      <c r="HJ527" s="2"/>
      <c r="HK527" s="2"/>
      <c r="HL527" s="2"/>
      <c r="HM527" s="2" t="s">
        <v>360</v>
      </c>
      <c r="HN527" s="2" t="s">
        <v>3</v>
      </c>
      <c r="HO527" s="2" t="s">
        <v>3</v>
      </c>
      <c r="HP527" s="2" t="s">
        <v>3</v>
      </c>
      <c r="HQ527" s="2" t="s">
        <v>3</v>
      </c>
      <c r="HR527" s="2"/>
      <c r="HS527" s="2">
        <v>0</v>
      </c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>
        <v>0</v>
      </c>
      <c r="IL527" s="2"/>
      <c r="IM527" s="2"/>
      <c r="IN527" s="2"/>
      <c r="IO527" s="2"/>
      <c r="IP527" s="2"/>
      <c r="IQ527" s="2"/>
      <c r="IR527" s="2"/>
      <c r="IS527" s="2"/>
      <c r="IT527" s="2"/>
      <c r="IU527" s="2"/>
    </row>
    <row r="528" spans="1:255" x14ac:dyDescent="0.25">
      <c r="A528" s="3">
        <v>18</v>
      </c>
      <c r="B528" s="3">
        <v>1</v>
      </c>
      <c r="C528" s="3">
        <v>1004</v>
      </c>
      <c r="E528" s="3" t="s">
        <v>712</v>
      </c>
      <c r="F528" s="3" t="s">
        <v>713</v>
      </c>
      <c r="G528" s="3" t="s">
        <v>714</v>
      </c>
      <c r="H528" s="3" t="s">
        <v>35</v>
      </c>
      <c r="I528" s="3">
        <f>I526*J528</f>
        <v>10</v>
      </c>
      <c r="J528" s="3">
        <v>1</v>
      </c>
      <c r="K528" s="3">
        <v>1</v>
      </c>
      <c r="O528" s="3">
        <f t="shared" si="468"/>
        <v>22418.05</v>
      </c>
      <c r="P528" s="3">
        <f t="shared" si="469"/>
        <v>22418.05</v>
      </c>
      <c r="Q528" s="3">
        <f>(ROUND((ROUND(((ET528)*AV528*I528),2)*BB528),2)+ROUND((ROUND(((AE528-(EU528))*AV528*I528),2)*BS528),2))</f>
        <v>0</v>
      </c>
      <c r="R528" s="3">
        <f>(ROUND((ROUND(((EU528)*AV528*I528),2)*BS528),2)+ROUND((ROUND(((AE528-(EU528))*AV528*I528),2)*BS528),2))</f>
        <v>0</v>
      </c>
      <c r="S528" s="3">
        <f t="shared" si="470"/>
        <v>0</v>
      </c>
      <c r="T528" s="3">
        <f t="shared" si="471"/>
        <v>0</v>
      </c>
      <c r="U528" s="3">
        <f t="shared" si="472"/>
        <v>0</v>
      </c>
      <c r="V528" s="3">
        <f t="shared" si="473"/>
        <v>0</v>
      </c>
      <c r="W528" s="3">
        <f t="shared" si="474"/>
        <v>0</v>
      </c>
      <c r="X528" s="3">
        <f>(ROUND((((S528+ROUND((ROUND(((EU528)*AV528*I528),2)*BS528),2))*AT528)/100),2)+ROUND(((ROUND((ROUND(((AE528-(EU528))*AV528*I528),2)*BS528),2)*AT528)/100),2))</f>
        <v>0</v>
      </c>
      <c r="Y528" s="3">
        <f>(ROUND((((S528+ROUND((ROUND(((EU528)*AV528*I528),2)*BS528),2))*AU528)/100),2)+ROUND(((ROUND((ROUND(((AE528-(EU528))*AV528*I528),2)*BS528),2)*AU528)/100),2))</f>
        <v>0</v>
      </c>
      <c r="AA528" s="3">
        <v>86551703</v>
      </c>
      <c r="AB528" s="3">
        <f t="shared" si="475"/>
        <v>100.71</v>
      </c>
      <c r="AC528" s="3">
        <f>ROUND((ES528),6)</f>
        <v>100.71</v>
      </c>
      <c r="AD528" s="3">
        <f>ROUND((((ET528)-(EU528))+AE528),6)</f>
        <v>0</v>
      </c>
      <c r="AE528" s="3">
        <f>ROUND((EU528),6)</f>
        <v>0</v>
      </c>
      <c r="AF528" s="3">
        <f>ROUND((EV528),6)</f>
        <v>0</v>
      </c>
      <c r="AG528" s="3">
        <f t="shared" si="477"/>
        <v>0</v>
      </c>
      <c r="AH528" s="3">
        <f>(EW528)</f>
        <v>0</v>
      </c>
      <c r="AI528" s="3">
        <f>(EX528)</f>
        <v>0</v>
      </c>
      <c r="AJ528" s="3">
        <f t="shared" si="479"/>
        <v>0</v>
      </c>
      <c r="AK528" s="3">
        <v>100.71</v>
      </c>
      <c r="AL528" s="3">
        <v>100.71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109</v>
      </c>
      <c r="AU528" s="3">
        <v>61</v>
      </c>
      <c r="AV528" s="3">
        <v>1</v>
      </c>
      <c r="AW528" s="3">
        <v>1</v>
      </c>
      <c r="AZ528" s="3">
        <v>1</v>
      </c>
      <c r="BA528" s="3">
        <v>1</v>
      </c>
      <c r="BB528" s="3">
        <v>1</v>
      </c>
      <c r="BC528" s="3">
        <v>22.26</v>
      </c>
      <c r="BD528" s="3" t="s">
        <v>3</v>
      </c>
      <c r="BE528" s="3" t="s">
        <v>3</v>
      </c>
      <c r="BF528" s="3" t="s">
        <v>3</v>
      </c>
      <c r="BG528" s="3" t="s">
        <v>3</v>
      </c>
      <c r="BH528" s="3">
        <v>3</v>
      </c>
      <c r="BI528" s="3">
        <v>1</v>
      </c>
      <c r="BJ528" s="3" t="s">
        <v>715</v>
      </c>
      <c r="BM528" s="3">
        <v>23</v>
      </c>
      <c r="BN528" s="3">
        <v>0</v>
      </c>
      <c r="BO528" s="3" t="s">
        <v>713</v>
      </c>
      <c r="BP528" s="3">
        <v>1</v>
      </c>
      <c r="BQ528" s="3">
        <v>30</v>
      </c>
      <c r="BR528" s="3">
        <v>0</v>
      </c>
      <c r="BS528" s="3">
        <v>1</v>
      </c>
      <c r="BT528" s="3">
        <v>1</v>
      </c>
      <c r="BU528" s="3">
        <v>1</v>
      </c>
      <c r="BV528" s="3">
        <v>1</v>
      </c>
      <c r="BW528" s="3">
        <v>1</v>
      </c>
      <c r="BX528" s="3">
        <v>1</v>
      </c>
      <c r="BY528" s="3" t="s">
        <v>3</v>
      </c>
      <c r="BZ528" s="3">
        <v>109</v>
      </c>
      <c r="CA528" s="3">
        <v>61</v>
      </c>
      <c r="CB528" s="3" t="s">
        <v>3</v>
      </c>
      <c r="CE528" s="3">
        <v>1566</v>
      </c>
      <c r="CF528" s="3">
        <v>0</v>
      </c>
      <c r="CG528" s="3">
        <v>0</v>
      </c>
      <c r="CM528" s="3">
        <v>0</v>
      </c>
      <c r="CN528" s="3" t="s">
        <v>966</v>
      </c>
      <c r="CO528" s="3">
        <v>0</v>
      </c>
      <c r="CP528" s="3">
        <f t="shared" si="480"/>
        <v>22418.05</v>
      </c>
      <c r="CQ528" s="3">
        <f t="shared" si="481"/>
        <v>2241.8000000000002</v>
      </c>
      <c r="CR528" s="3">
        <f>(ROUND((ROUND(((ET528)*AV528*1),2)*BB528),2)+ROUND((ROUND(((AE528-(EU528))*AV528*1),2)*BS528),2))</f>
        <v>0</v>
      </c>
      <c r="CS528" s="3">
        <f>(ROUND((ROUND(((EU528)*AV528*1),2)*BS528),2)+ROUND((ROUND(((AE528-(EU528))*AV528*1),2)*BS528),2))</f>
        <v>0</v>
      </c>
      <c r="CT528" s="3">
        <f t="shared" si="482"/>
        <v>0</v>
      </c>
      <c r="CU528" s="3">
        <f t="shared" si="483"/>
        <v>0</v>
      </c>
      <c r="CV528" s="3">
        <f t="shared" si="484"/>
        <v>0</v>
      </c>
      <c r="CW528" s="3">
        <f t="shared" si="485"/>
        <v>0</v>
      </c>
      <c r="CX528" s="3">
        <f t="shared" si="486"/>
        <v>0</v>
      </c>
      <c r="CY528" s="3">
        <f>(ROUND((((S528+ROUND((ROUND(((EU528)*AV528*1),2)*BS528),2))*AT528)/100),2)+ROUND(((ROUND((ROUND(((AE528-(EU528))*AV528*1),2)*BS528),2)*AT528)/100),2))</f>
        <v>0</v>
      </c>
      <c r="CZ528" s="3">
        <f>(ROUND((((S528+ROUND((ROUND(((EU528)*AV528*1),2)*BS528),2))*AU528)/100),2)+ROUND(((ROUND((ROUND(((AE528-(EU528))*AV528*1),2)*BS528),2)*AU528)/100),2))</f>
        <v>0</v>
      </c>
      <c r="DC528" s="3" t="s">
        <v>3</v>
      </c>
      <c r="DD528" s="3" t="s">
        <v>3</v>
      </c>
      <c r="DE528" s="3" t="s">
        <v>3</v>
      </c>
      <c r="DF528" s="3" t="s">
        <v>3</v>
      </c>
      <c r="DG528" s="3" t="s">
        <v>3</v>
      </c>
      <c r="DH528" s="3" t="s">
        <v>3</v>
      </c>
      <c r="DI528" s="3" t="s">
        <v>3</v>
      </c>
      <c r="DJ528" s="3" t="s">
        <v>3</v>
      </c>
      <c r="DK528" s="3" t="s">
        <v>3</v>
      </c>
      <c r="DL528" s="3" t="s">
        <v>3</v>
      </c>
      <c r="DM528" s="3" t="s">
        <v>3</v>
      </c>
      <c r="DN528" s="3">
        <v>0</v>
      </c>
      <c r="DO528" s="3">
        <v>0</v>
      </c>
      <c r="DP528" s="3">
        <v>1</v>
      </c>
      <c r="DQ528" s="3">
        <v>1</v>
      </c>
      <c r="DU528" s="3">
        <v>1010</v>
      </c>
      <c r="DV528" s="3" t="s">
        <v>35</v>
      </c>
      <c r="DW528" s="3" t="s">
        <v>35</v>
      </c>
      <c r="DX528" s="3">
        <v>1</v>
      </c>
      <c r="DZ528" s="3" t="s">
        <v>3</v>
      </c>
      <c r="EA528" s="3" t="s">
        <v>3</v>
      </c>
      <c r="EB528" s="3" t="s">
        <v>3</v>
      </c>
      <c r="EC528" s="3" t="s">
        <v>3</v>
      </c>
      <c r="EE528" s="3">
        <v>85635395</v>
      </c>
      <c r="EF528" s="3">
        <v>30</v>
      </c>
      <c r="EG528" s="3" t="s">
        <v>28</v>
      </c>
      <c r="EH528" s="3">
        <v>0</v>
      </c>
      <c r="EI528" s="3" t="s">
        <v>3</v>
      </c>
      <c r="EJ528" s="3">
        <v>1</v>
      </c>
      <c r="EK528" s="3">
        <v>23</v>
      </c>
      <c r="EL528" s="3" t="s">
        <v>29</v>
      </c>
      <c r="EM528" s="3" t="s">
        <v>30</v>
      </c>
      <c r="EO528" s="3" t="s">
        <v>368</v>
      </c>
      <c r="EQ528" s="3">
        <v>0</v>
      </c>
      <c r="ER528" s="3">
        <v>100.71</v>
      </c>
      <c r="ES528" s="3">
        <v>100.71</v>
      </c>
      <c r="ET528" s="3">
        <v>0</v>
      </c>
      <c r="EU528" s="3">
        <v>0</v>
      </c>
      <c r="EV528" s="3">
        <v>0</v>
      </c>
      <c r="EW528" s="3">
        <v>0</v>
      </c>
      <c r="EX528" s="3">
        <v>0</v>
      </c>
      <c r="FQ528" s="3">
        <v>0</v>
      </c>
      <c r="FR528" s="3">
        <v>0</v>
      </c>
      <c r="FS528" s="3">
        <v>0</v>
      </c>
      <c r="FX528" s="3">
        <v>109</v>
      </c>
      <c r="FY528" s="3">
        <v>61</v>
      </c>
      <c r="GA528" s="3" t="s">
        <v>3</v>
      </c>
      <c r="GD528" s="3">
        <v>1</v>
      </c>
      <c r="GF528" s="3">
        <v>516008536</v>
      </c>
      <c r="GG528" s="3">
        <v>2</v>
      </c>
      <c r="GH528" s="3">
        <v>1</v>
      </c>
      <c r="GI528" s="3">
        <v>2</v>
      </c>
      <c r="GJ528" s="3">
        <v>0</v>
      </c>
      <c r="GK528" s="3">
        <v>0</v>
      </c>
      <c r="GL528" s="3">
        <f t="shared" si="487"/>
        <v>0</v>
      </c>
      <c r="GM528" s="3">
        <f t="shared" si="488"/>
        <v>22418.05</v>
      </c>
      <c r="GN528" s="3">
        <f t="shared" si="489"/>
        <v>22418.05</v>
      </c>
      <c r="GO528" s="3">
        <f t="shared" si="490"/>
        <v>0</v>
      </c>
      <c r="GP528" s="3">
        <f t="shared" si="491"/>
        <v>0</v>
      </c>
      <c r="GR528" s="3">
        <v>0</v>
      </c>
      <c r="GS528" s="3">
        <v>3</v>
      </c>
      <c r="GT528" s="3">
        <v>0</v>
      </c>
      <c r="GU528" s="3" t="s">
        <v>3</v>
      </c>
      <c r="GV528" s="3">
        <f t="shared" si="492"/>
        <v>0</v>
      </c>
      <c r="GW528" s="3">
        <v>1</v>
      </c>
      <c r="GX528" s="3">
        <f t="shared" si="493"/>
        <v>0</v>
      </c>
      <c r="HA528" s="3">
        <v>0</v>
      </c>
      <c r="HB528" s="3">
        <v>0</v>
      </c>
      <c r="HC528" s="3">
        <f t="shared" si="494"/>
        <v>0</v>
      </c>
      <c r="HE528" s="3" t="s">
        <v>3</v>
      </c>
      <c r="HF528" s="3" t="s">
        <v>3</v>
      </c>
      <c r="HM528" s="3" t="s">
        <v>360</v>
      </c>
      <c r="HN528" s="3" t="s">
        <v>3</v>
      </c>
      <c r="HO528" s="3" t="s">
        <v>3</v>
      </c>
      <c r="HP528" s="3" t="s">
        <v>3</v>
      </c>
      <c r="HQ528" s="3" t="s">
        <v>3</v>
      </c>
      <c r="HS528" s="3">
        <v>0</v>
      </c>
      <c r="IK528" s="3">
        <v>0</v>
      </c>
    </row>
    <row r="529" spans="1:255" x14ac:dyDescent="0.25">
      <c r="A529" s="2">
        <v>17</v>
      </c>
      <c r="B529" s="2">
        <v>1</v>
      </c>
      <c r="C529" s="2">
        <f>ROW(SmtRes!A1010)</f>
        <v>1010</v>
      </c>
      <c r="D529" s="2">
        <f>ROW(EtalonRes!A860)</f>
        <v>860</v>
      </c>
      <c r="E529" s="2" t="s">
        <v>716</v>
      </c>
      <c r="F529" s="2" t="s">
        <v>662</v>
      </c>
      <c r="G529" s="2" t="s">
        <v>663</v>
      </c>
      <c r="H529" s="2" t="s">
        <v>664</v>
      </c>
      <c r="I529" s="2">
        <v>10</v>
      </c>
      <c r="J529" s="2">
        <v>0</v>
      </c>
      <c r="K529" s="2">
        <v>10</v>
      </c>
      <c r="L529" s="2"/>
      <c r="M529" s="2"/>
      <c r="N529" s="2"/>
      <c r="O529" s="2">
        <f t="shared" ref="O529:O554" si="499">ROUND(CP529,2)</f>
        <v>51.41</v>
      </c>
      <c r="P529" s="2">
        <f t="shared" ref="P529:P554" si="500">ROUND((ROUND((AC529*AW529*I529),2)*BC529),2)</f>
        <v>9.3000000000000007</v>
      </c>
      <c r="Q529" s="2">
        <f>(ROUND((ROUND(((((ET529*1.25)*1.2))*AV529*I529),2)*BB529),2)+ROUND((ROUND(((AE529-(((EU529*1.25)*1.2)))*AV529*I529),2)*BS529),2))</f>
        <v>0</v>
      </c>
      <c r="R529" s="2">
        <f>(ROUND((ROUND(((((EU529*1.25)*1.2))*AV529*I529),2)*BS529),2)+ROUND((ROUND(((AE529-(((EU529*1.25)*1.2)))*AV529*I529),2)*BS529),2))</f>
        <v>0</v>
      </c>
      <c r="S529" s="2">
        <f t="shared" ref="S529:S554" si="501">ROUND((ROUND((AF529*AV529*I529),2)*BA529),2)</f>
        <v>42.11</v>
      </c>
      <c r="T529" s="2">
        <f t="shared" ref="T529:T554" si="502">ROUND(CU529*I529,2)</f>
        <v>0</v>
      </c>
      <c r="U529" s="2">
        <f t="shared" ref="U529:U554" si="503">CV529*I529</f>
        <v>3.2394119999999997</v>
      </c>
      <c r="V529" s="2">
        <f t="shared" ref="V529:V554" si="504">CW529*I529</f>
        <v>0</v>
      </c>
      <c r="W529" s="2">
        <f t="shared" ref="W529:W554" si="505">ROUND(CX529*I529,2)</f>
        <v>0</v>
      </c>
      <c r="X529" s="2">
        <f>(ROUND((((S529+ROUND((ROUND(((((EU529*1.25)*1.2))*AV529*I529),2)*BS529),2))*AT529)/100),2)+ROUND(((ROUND((ROUND(((AE529-(((EU529*1.25)*1.2)))*AV529*I529),2)*BS529),2)*AT529)/100),2))</f>
        <v>45.9</v>
      </c>
      <c r="Y529" s="2">
        <f>(ROUND((((S529+ROUND((ROUND(((((EU529*1.25)*1.2))*AV529*I529),2)*BS529),2))*AU529)/100),2)+ROUND(((ROUND((ROUND(((AE529-(((EU529*1.25)*1.2)))*AV529*I529),2)*BS529),2)*AU529)/100),2))</f>
        <v>25.69</v>
      </c>
      <c r="Z529" s="2"/>
      <c r="AA529" s="2">
        <v>86551701</v>
      </c>
      <c r="AB529" s="2">
        <f t="shared" ref="AB529:AB554" si="506">ROUND((AC529+AD529+AF529),6)</f>
        <v>4.8768000000000002</v>
      </c>
      <c r="AC529" s="2">
        <f>ROUND((((ES529*1)*1)),6)</f>
        <v>0.93</v>
      </c>
      <c r="AD529" s="2">
        <f>ROUND((((((ET529*1.25)*1.2))-(((EU529*1.25)*1.2)))+AE529),6)</f>
        <v>0</v>
      </c>
      <c r="AE529" s="2">
        <f>ROUND((((EU529*1.25)*1.2)),6)</f>
        <v>0</v>
      </c>
      <c r="AF529" s="2">
        <f>ROUND((((EV529*1.15)*1.2)),6)</f>
        <v>3.9468000000000001</v>
      </c>
      <c r="AG529" s="2">
        <f t="shared" ref="AG529:AG554" si="507">ROUND((AP529),6)</f>
        <v>0</v>
      </c>
      <c r="AH529" s="2">
        <f>(((EW529*1.15)*1.2))</f>
        <v>0.30359999999999998</v>
      </c>
      <c r="AI529" s="2">
        <f>(((EX529*1.25)*1.2))</f>
        <v>0</v>
      </c>
      <c r="AJ529" s="2">
        <f t="shared" ref="AJ529:AJ554" si="508">(AS529)</f>
        <v>0</v>
      </c>
      <c r="AK529" s="2">
        <v>3.79</v>
      </c>
      <c r="AL529" s="2">
        <v>0.93</v>
      </c>
      <c r="AM529" s="2">
        <v>0</v>
      </c>
      <c r="AN529" s="2">
        <v>0</v>
      </c>
      <c r="AO529" s="2">
        <v>2.86</v>
      </c>
      <c r="AP529" s="2">
        <v>0</v>
      </c>
      <c r="AQ529" s="2">
        <v>0.22</v>
      </c>
      <c r="AR529" s="2">
        <v>0</v>
      </c>
      <c r="AS529" s="2">
        <v>0</v>
      </c>
      <c r="AT529" s="2">
        <v>109</v>
      </c>
      <c r="AU529" s="2">
        <v>61</v>
      </c>
      <c r="AV529" s="2">
        <v>1.0669999999999999</v>
      </c>
      <c r="AW529" s="2">
        <v>1</v>
      </c>
      <c r="AX529" s="2"/>
      <c r="AY529" s="2"/>
      <c r="AZ529" s="2">
        <v>1</v>
      </c>
      <c r="BA529" s="2">
        <v>1</v>
      </c>
      <c r="BB529" s="2">
        <v>1</v>
      </c>
      <c r="BC529" s="2">
        <v>1</v>
      </c>
      <c r="BD529" s="2" t="s">
        <v>3</v>
      </c>
      <c r="BE529" s="2" t="s">
        <v>3</v>
      </c>
      <c r="BF529" s="2" t="s">
        <v>3</v>
      </c>
      <c r="BG529" s="2" t="s">
        <v>3</v>
      </c>
      <c r="BH529" s="2">
        <v>0</v>
      </c>
      <c r="BI529" s="2">
        <v>1</v>
      </c>
      <c r="BJ529" s="2" t="s">
        <v>665</v>
      </c>
      <c r="BK529" s="2"/>
      <c r="BL529" s="2"/>
      <c r="BM529" s="2">
        <v>23</v>
      </c>
      <c r="BN529" s="2">
        <v>0</v>
      </c>
      <c r="BO529" s="2" t="s">
        <v>662</v>
      </c>
      <c r="BP529" s="2">
        <v>1</v>
      </c>
      <c r="BQ529" s="2">
        <v>30</v>
      </c>
      <c r="BR529" s="2">
        <v>0</v>
      </c>
      <c r="BS529" s="2">
        <v>1</v>
      </c>
      <c r="BT529" s="2">
        <v>1</v>
      </c>
      <c r="BU529" s="2">
        <v>1</v>
      </c>
      <c r="BV529" s="2">
        <v>1</v>
      </c>
      <c r="BW529" s="2">
        <v>1</v>
      </c>
      <c r="BX529" s="2">
        <v>1</v>
      </c>
      <c r="BY529" s="2" t="s">
        <v>3</v>
      </c>
      <c r="BZ529" s="2">
        <v>109</v>
      </c>
      <c r="CA529" s="2">
        <v>61</v>
      </c>
      <c r="CB529" s="2" t="s">
        <v>3</v>
      </c>
      <c r="CC529" s="2"/>
      <c r="CD529" s="2"/>
      <c r="CE529" s="2">
        <v>1566</v>
      </c>
      <c r="CF529" s="2">
        <v>0</v>
      </c>
      <c r="CG529" s="2">
        <v>0</v>
      </c>
      <c r="CH529" s="2"/>
      <c r="CI529" s="2"/>
      <c r="CJ529" s="2"/>
      <c r="CK529" s="2"/>
      <c r="CL529" s="2"/>
      <c r="CM529" s="2">
        <v>0</v>
      </c>
      <c r="CN529" s="2" t="s">
        <v>965</v>
      </c>
      <c r="CO529" s="2">
        <v>0</v>
      </c>
      <c r="CP529" s="2">
        <f t="shared" ref="CP529:CP554" si="509">(P529+Q529+S529)</f>
        <v>51.41</v>
      </c>
      <c r="CQ529" s="2">
        <f t="shared" ref="CQ529:CQ554" si="510">ROUND((ROUND((AC529*AW529*1),2)*BC529),2)</f>
        <v>0.93</v>
      </c>
      <c r="CR529" s="2">
        <f>(ROUND((ROUND(((((ET529*1.25)*1.2))*AV529*1),2)*BB529),2)+ROUND((ROUND(((AE529-(((EU529*1.25)*1.2)))*AV529*1),2)*BS529),2))</f>
        <v>0</v>
      </c>
      <c r="CS529" s="2">
        <f>(ROUND((ROUND(((((EU529*1.25)*1.2))*AV529*1),2)*BS529),2)+ROUND((ROUND(((AE529-(((EU529*1.25)*1.2)))*AV529*1),2)*BS529),2))</f>
        <v>0</v>
      </c>
      <c r="CT529" s="2">
        <f t="shared" ref="CT529:CT554" si="511">ROUND((ROUND((AF529*AV529*1),2)*BA529),2)</f>
        <v>4.21</v>
      </c>
      <c r="CU529" s="2">
        <f t="shared" ref="CU529:CU554" si="512">AG529</f>
        <v>0</v>
      </c>
      <c r="CV529" s="2">
        <f t="shared" ref="CV529:CV554" si="513">(AH529*AV529)</f>
        <v>0.32394119999999998</v>
      </c>
      <c r="CW529" s="2">
        <f t="shared" ref="CW529:CW554" si="514">AI529</f>
        <v>0</v>
      </c>
      <c r="CX529" s="2">
        <f t="shared" ref="CX529:CX554" si="515">AJ529</f>
        <v>0</v>
      </c>
      <c r="CY529" s="2">
        <f>(ROUND((((S529+ROUND((ROUND(((((EU529*1.25)*1.2))*AV529*1),2)*BS529),2))*AT529)/100),2)+ROUND(((ROUND((ROUND(((AE529-(((EU529*1.25)*1.2)))*AV529*1),2)*BS529),2)*AT529)/100),2))</f>
        <v>45.9</v>
      </c>
      <c r="CZ529" s="2">
        <f>(ROUND((((S529+ROUND((ROUND(((((EU529*1.25)*1.2))*AV529*1),2)*BS529),2))*AU529)/100),2)+ROUND(((ROUND((ROUND(((AE529-(((EU529*1.25)*1.2)))*AV529*1),2)*BS529),2)*AU529)/100),2))</f>
        <v>25.69</v>
      </c>
      <c r="DA529" s="2"/>
      <c r="DB529" s="2">
        <v>199</v>
      </c>
      <c r="DC529" s="2" t="s">
        <v>3</v>
      </c>
      <c r="DD529" s="2" t="s">
        <v>360</v>
      </c>
      <c r="DE529" s="2" t="s">
        <v>361</v>
      </c>
      <c r="DF529" s="2" t="s">
        <v>361</v>
      </c>
      <c r="DG529" s="2" t="s">
        <v>362</v>
      </c>
      <c r="DH529" s="2" t="s">
        <v>3</v>
      </c>
      <c r="DI529" s="2" t="s">
        <v>362</v>
      </c>
      <c r="DJ529" s="2" t="s">
        <v>361</v>
      </c>
      <c r="DK529" s="2" t="s">
        <v>3</v>
      </c>
      <c r="DL529" s="2" t="s">
        <v>3</v>
      </c>
      <c r="DM529" s="2" t="s">
        <v>3</v>
      </c>
      <c r="DN529" s="2">
        <v>0</v>
      </c>
      <c r="DO529" s="2">
        <v>0</v>
      </c>
      <c r="DP529" s="2">
        <v>1</v>
      </c>
      <c r="DQ529" s="2">
        <v>1</v>
      </c>
      <c r="DR529" s="2"/>
      <c r="DS529" s="2"/>
      <c r="DT529" s="2"/>
      <c r="DU529" s="2">
        <v>1013</v>
      </c>
      <c r="DV529" s="2" t="s">
        <v>664</v>
      </c>
      <c r="DW529" s="2" t="s">
        <v>664</v>
      </c>
      <c r="DX529" s="2">
        <v>1</v>
      </c>
      <c r="DY529" s="2"/>
      <c r="DZ529" s="2" t="s">
        <v>3</v>
      </c>
      <c r="EA529" s="2" t="s">
        <v>3</v>
      </c>
      <c r="EB529" s="2" t="s">
        <v>3</v>
      </c>
      <c r="EC529" s="2" t="s">
        <v>3</v>
      </c>
      <c r="ED529" s="2"/>
      <c r="EE529" s="2">
        <v>85635395</v>
      </c>
      <c r="EF529" s="2">
        <v>30</v>
      </c>
      <c r="EG529" s="2" t="s">
        <v>28</v>
      </c>
      <c r="EH529" s="2">
        <v>0</v>
      </c>
      <c r="EI529" s="2" t="s">
        <v>3</v>
      </c>
      <c r="EJ529" s="2">
        <v>1</v>
      </c>
      <c r="EK529" s="2">
        <v>23</v>
      </c>
      <c r="EL529" s="2" t="s">
        <v>29</v>
      </c>
      <c r="EM529" s="2" t="s">
        <v>30</v>
      </c>
      <c r="EN529" s="2"/>
      <c r="EO529" s="2" t="s">
        <v>363</v>
      </c>
      <c r="EP529" s="2"/>
      <c r="EQ529" s="2">
        <v>131072</v>
      </c>
      <c r="ER529" s="2">
        <v>3.79</v>
      </c>
      <c r="ES529" s="2">
        <v>0.93</v>
      </c>
      <c r="ET529" s="2">
        <v>0</v>
      </c>
      <c r="EU529" s="2">
        <v>0</v>
      </c>
      <c r="EV529" s="2">
        <v>2.86</v>
      </c>
      <c r="EW529" s="2">
        <v>0.22</v>
      </c>
      <c r="EX529" s="2">
        <v>0</v>
      </c>
      <c r="EY529" s="2">
        <v>0</v>
      </c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>
        <v>0</v>
      </c>
      <c r="FR529" s="2">
        <v>0</v>
      </c>
      <c r="FS529" s="2">
        <v>0</v>
      </c>
      <c r="FT529" s="2"/>
      <c r="FU529" s="2"/>
      <c r="FV529" s="2"/>
      <c r="FW529" s="2"/>
      <c r="FX529" s="2">
        <v>109</v>
      </c>
      <c r="FY529" s="2">
        <v>61</v>
      </c>
      <c r="FZ529" s="2"/>
      <c r="GA529" s="2" t="s">
        <v>3</v>
      </c>
      <c r="GB529" s="2"/>
      <c r="GC529" s="2"/>
      <c r="GD529" s="2">
        <v>1</v>
      </c>
      <c r="GE529" s="2"/>
      <c r="GF529" s="2">
        <v>-1048770704</v>
      </c>
      <c r="GG529" s="2">
        <v>2</v>
      </c>
      <c r="GH529" s="2">
        <v>1</v>
      </c>
      <c r="GI529" s="2">
        <v>2</v>
      </c>
      <c r="GJ529" s="2">
        <v>0</v>
      </c>
      <c r="GK529" s="2">
        <v>0</v>
      </c>
      <c r="GL529" s="2">
        <f t="shared" ref="GL529:GL554" si="516">ROUND(IF(AND(BH529=3,BI529=3,FS529&lt;&gt;0),P529,0),2)</f>
        <v>0</v>
      </c>
      <c r="GM529" s="2">
        <f t="shared" ref="GM529:GM554" si="517">ROUND(O529+X529+Y529,2)+GX529</f>
        <v>123</v>
      </c>
      <c r="GN529" s="2">
        <f t="shared" ref="GN529:GN554" si="518">IF(OR(BI529=0,BI529=1),GM529-GX529,0)</f>
        <v>123</v>
      </c>
      <c r="GO529" s="2">
        <f t="shared" ref="GO529:GO554" si="519">IF(BI529=2,GM529-GX529,0)</f>
        <v>0</v>
      </c>
      <c r="GP529" s="2">
        <f t="shared" ref="GP529:GP554" si="520">IF(BI529=4,GM529-GX529,0)</f>
        <v>0</v>
      </c>
      <c r="GQ529" s="2"/>
      <c r="GR529" s="2">
        <v>0</v>
      </c>
      <c r="GS529" s="2">
        <v>3</v>
      </c>
      <c r="GT529" s="2">
        <v>0</v>
      </c>
      <c r="GU529" s="2" t="s">
        <v>3</v>
      </c>
      <c r="GV529" s="2">
        <f t="shared" ref="GV529:GV554" si="521">ROUND((GT529),6)</f>
        <v>0</v>
      </c>
      <c r="GW529" s="2">
        <v>1</v>
      </c>
      <c r="GX529" s="2">
        <f t="shared" ref="GX529:GX554" si="522">ROUND(HC529*I529,2)</f>
        <v>0</v>
      </c>
      <c r="GY529" s="2"/>
      <c r="GZ529" s="2"/>
      <c r="HA529" s="2">
        <v>0</v>
      </c>
      <c r="HB529" s="2">
        <v>0</v>
      </c>
      <c r="HC529" s="2">
        <f t="shared" ref="HC529:HC554" si="523">GV529*GW529</f>
        <v>0</v>
      </c>
      <c r="HD529" s="2"/>
      <c r="HE529" s="2" t="s">
        <v>3</v>
      </c>
      <c r="HF529" s="2" t="s">
        <v>3</v>
      </c>
      <c r="HG529" s="2"/>
      <c r="HH529" s="2"/>
      <c r="HI529" s="2"/>
      <c r="HJ529" s="2"/>
      <c r="HK529" s="2"/>
      <c r="HL529" s="2"/>
      <c r="HM529" s="2" t="s">
        <v>3</v>
      </c>
      <c r="HN529" s="2" t="s">
        <v>3</v>
      </c>
      <c r="HO529" s="2" t="s">
        <v>3</v>
      </c>
      <c r="HP529" s="2" t="s">
        <v>3</v>
      </c>
      <c r="HQ529" s="2" t="s">
        <v>3</v>
      </c>
      <c r="HR529" s="2"/>
      <c r="HS529" s="2">
        <v>0</v>
      </c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>
        <v>0</v>
      </c>
      <c r="IL529" s="2"/>
      <c r="IM529" s="2"/>
      <c r="IN529" s="2"/>
      <c r="IO529" s="2"/>
      <c r="IP529" s="2"/>
      <c r="IQ529" s="2"/>
      <c r="IR529" s="2"/>
      <c r="IS529" s="2"/>
      <c r="IT529" s="2"/>
      <c r="IU529" s="2"/>
    </row>
    <row r="530" spans="1:255" x14ac:dyDescent="0.25">
      <c r="A530" s="3">
        <v>17</v>
      </c>
      <c r="B530" s="3">
        <v>1</v>
      </c>
      <c r="C530" s="3">
        <f>ROW(SmtRes!A1016)</f>
        <v>1016</v>
      </c>
      <c r="D530" s="3">
        <f>ROW(EtalonRes!A866)</f>
        <v>866</v>
      </c>
      <c r="E530" s="3" t="s">
        <v>716</v>
      </c>
      <c r="F530" s="3" t="s">
        <v>662</v>
      </c>
      <c r="G530" s="3" t="s">
        <v>663</v>
      </c>
      <c r="H530" s="3" t="s">
        <v>664</v>
      </c>
      <c r="I530" s="3">
        <v>10</v>
      </c>
      <c r="J530" s="3">
        <v>0</v>
      </c>
      <c r="K530" s="3">
        <v>10</v>
      </c>
      <c r="O530" s="3">
        <f t="shared" si="499"/>
        <v>2423.77</v>
      </c>
      <c r="P530" s="3">
        <f t="shared" si="500"/>
        <v>50.87</v>
      </c>
      <c r="Q530" s="3">
        <f>(ROUND((ROUND(((((ET530*1.25)*1.2))*AV530*I530),2)*BB530),2)+ROUND((ROUND(((AE530-(((EU530*1.25)*1.2)))*AV530*I530),2)*BS530),2))</f>
        <v>0</v>
      </c>
      <c r="R530" s="3">
        <f>(ROUND((ROUND(((((EU530*1.25)*1.2))*AV530*I530),2)*BS530),2)+ROUND((ROUND(((AE530-(((EU530*1.25)*1.2)))*AV530*I530),2)*BS530),2))</f>
        <v>0</v>
      </c>
      <c r="S530" s="3">
        <f t="shared" si="501"/>
        <v>2372.9</v>
      </c>
      <c r="T530" s="3">
        <f t="shared" si="502"/>
        <v>0</v>
      </c>
      <c r="U530" s="3">
        <f t="shared" si="503"/>
        <v>3.2394119999999997</v>
      </c>
      <c r="V530" s="3">
        <f t="shared" si="504"/>
        <v>0</v>
      </c>
      <c r="W530" s="3">
        <f t="shared" si="505"/>
        <v>0</v>
      </c>
      <c r="X530" s="3">
        <f>(ROUND((((S530+ROUND((ROUND(((((EU530*1.25)*1.2))*AV530*I530),2)*BS530),2))*AT530)/100),2)+ROUND(((ROUND((ROUND(((AE530-(((EU530*1.25)*1.2)))*AV530*I530),2)*BS530),2)*AT530)/100),2))</f>
        <v>2586.46</v>
      </c>
      <c r="Y530" s="3">
        <f>(ROUND((((S530+ROUND((ROUND(((((EU530*1.25)*1.2))*AV530*I530),2)*BS530),2))*AU530)/100),2)+ROUND(((ROUND((ROUND(((AE530-(((EU530*1.25)*1.2)))*AV530*I530),2)*BS530),2)*AU530)/100),2))</f>
        <v>1447.47</v>
      </c>
      <c r="AA530" s="3">
        <v>86551703</v>
      </c>
      <c r="AB530" s="3">
        <f t="shared" si="506"/>
        <v>4.8768000000000002</v>
      </c>
      <c r="AC530" s="3">
        <f>ROUND((((ES530*1)*1)),6)</f>
        <v>0.93</v>
      </c>
      <c r="AD530" s="3">
        <f>ROUND((((((ET530*1.25)*1.2))-(((EU530*1.25)*1.2)))+AE530),6)</f>
        <v>0</v>
      </c>
      <c r="AE530" s="3">
        <f>ROUND((((EU530*1.25)*1.2)),6)</f>
        <v>0</v>
      </c>
      <c r="AF530" s="3">
        <f>ROUND((((EV530*1.15)*1.2)),6)</f>
        <v>3.9468000000000001</v>
      </c>
      <c r="AG530" s="3">
        <f t="shared" si="507"/>
        <v>0</v>
      </c>
      <c r="AH530" s="3">
        <f>(((EW530*1.15)*1.2))</f>
        <v>0.30359999999999998</v>
      </c>
      <c r="AI530" s="3">
        <f>(((EX530*1.25)*1.2))</f>
        <v>0</v>
      </c>
      <c r="AJ530" s="3">
        <f t="shared" si="508"/>
        <v>0</v>
      </c>
      <c r="AK530" s="3">
        <v>3.79</v>
      </c>
      <c r="AL530" s="3">
        <v>0.93</v>
      </c>
      <c r="AM530" s="3">
        <v>0</v>
      </c>
      <c r="AN530" s="3">
        <v>0</v>
      </c>
      <c r="AO530" s="3">
        <v>2.86</v>
      </c>
      <c r="AP530" s="3">
        <v>0</v>
      </c>
      <c r="AQ530" s="3">
        <v>0.22</v>
      </c>
      <c r="AR530" s="3">
        <v>0</v>
      </c>
      <c r="AS530" s="3">
        <v>0</v>
      </c>
      <c r="AT530" s="3">
        <v>109</v>
      </c>
      <c r="AU530" s="3">
        <v>61</v>
      </c>
      <c r="AV530" s="3">
        <v>1.0669999999999999</v>
      </c>
      <c r="AW530" s="3">
        <v>1</v>
      </c>
      <c r="AZ530" s="3">
        <v>1</v>
      </c>
      <c r="BA530" s="3">
        <v>56.35</v>
      </c>
      <c r="BB530" s="3">
        <v>1</v>
      </c>
      <c r="BC530" s="3">
        <v>5.47</v>
      </c>
      <c r="BD530" s="3" t="s">
        <v>3</v>
      </c>
      <c r="BE530" s="3" t="s">
        <v>3</v>
      </c>
      <c r="BF530" s="3" t="s">
        <v>3</v>
      </c>
      <c r="BG530" s="3" t="s">
        <v>3</v>
      </c>
      <c r="BH530" s="3">
        <v>0</v>
      </c>
      <c r="BI530" s="3">
        <v>1</v>
      </c>
      <c r="BJ530" s="3" t="s">
        <v>665</v>
      </c>
      <c r="BM530" s="3">
        <v>23</v>
      </c>
      <c r="BN530" s="3">
        <v>0</v>
      </c>
      <c r="BO530" s="3" t="s">
        <v>662</v>
      </c>
      <c r="BP530" s="3">
        <v>1</v>
      </c>
      <c r="BQ530" s="3">
        <v>30</v>
      </c>
      <c r="BR530" s="3">
        <v>0</v>
      </c>
      <c r="BS530" s="3">
        <v>56.35</v>
      </c>
      <c r="BT530" s="3">
        <v>1</v>
      </c>
      <c r="BU530" s="3">
        <v>1</v>
      </c>
      <c r="BV530" s="3">
        <v>1</v>
      </c>
      <c r="BW530" s="3">
        <v>1</v>
      </c>
      <c r="BX530" s="3">
        <v>1</v>
      </c>
      <c r="BY530" s="3" t="s">
        <v>3</v>
      </c>
      <c r="BZ530" s="3">
        <v>109</v>
      </c>
      <c r="CA530" s="3">
        <v>61</v>
      </c>
      <c r="CB530" s="3" t="s">
        <v>3</v>
      </c>
      <c r="CE530" s="3">
        <v>1566</v>
      </c>
      <c r="CF530" s="3">
        <v>0</v>
      </c>
      <c r="CG530" s="3">
        <v>0</v>
      </c>
      <c r="CM530" s="3">
        <v>0</v>
      </c>
      <c r="CN530" s="3" t="s">
        <v>965</v>
      </c>
      <c r="CO530" s="3">
        <v>0</v>
      </c>
      <c r="CP530" s="3">
        <f t="shared" si="509"/>
        <v>2423.77</v>
      </c>
      <c r="CQ530" s="3">
        <f t="shared" si="510"/>
        <v>5.09</v>
      </c>
      <c r="CR530" s="3">
        <f>(ROUND((ROUND(((((ET530*1.25)*1.2))*AV530*1),2)*BB530),2)+ROUND((ROUND(((AE530-(((EU530*1.25)*1.2)))*AV530*1),2)*BS530),2))</f>
        <v>0</v>
      </c>
      <c r="CS530" s="3">
        <f>(ROUND((ROUND(((((EU530*1.25)*1.2))*AV530*1),2)*BS530),2)+ROUND((ROUND(((AE530-(((EU530*1.25)*1.2)))*AV530*1),2)*BS530),2))</f>
        <v>0</v>
      </c>
      <c r="CT530" s="3">
        <f t="shared" si="511"/>
        <v>237.23</v>
      </c>
      <c r="CU530" s="3">
        <f t="shared" si="512"/>
        <v>0</v>
      </c>
      <c r="CV530" s="3">
        <f t="shared" si="513"/>
        <v>0.32394119999999998</v>
      </c>
      <c r="CW530" s="3">
        <f t="shared" si="514"/>
        <v>0</v>
      </c>
      <c r="CX530" s="3">
        <f t="shared" si="515"/>
        <v>0</v>
      </c>
      <c r="CY530" s="3">
        <f>(ROUND((((S530+ROUND((ROUND(((((EU530*1.25)*1.2))*AV530*1),2)*BS530),2))*AT530)/100),2)+ROUND(((ROUND((ROUND(((AE530-(((EU530*1.25)*1.2)))*AV530*1),2)*BS530),2)*AT530)/100),2))</f>
        <v>2586.46</v>
      </c>
      <c r="CZ530" s="3">
        <f>(ROUND((((S530+ROUND((ROUND(((((EU530*1.25)*1.2))*AV530*1),2)*BS530),2))*AU530)/100),2)+ROUND(((ROUND((ROUND(((AE530-(((EU530*1.25)*1.2)))*AV530*1),2)*BS530),2)*AU530)/100),2))</f>
        <v>1447.47</v>
      </c>
      <c r="DB530" s="3">
        <v>201</v>
      </c>
      <c r="DC530" s="3" t="s">
        <v>3</v>
      </c>
      <c r="DD530" s="3" t="s">
        <v>360</v>
      </c>
      <c r="DE530" s="3" t="s">
        <v>361</v>
      </c>
      <c r="DF530" s="3" t="s">
        <v>361</v>
      </c>
      <c r="DG530" s="3" t="s">
        <v>362</v>
      </c>
      <c r="DH530" s="3" t="s">
        <v>3</v>
      </c>
      <c r="DI530" s="3" t="s">
        <v>362</v>
      </c>
      <c r="DJ530" s="3" t="s">
        <v>361</v>
      </c>
      <c r="DK530" s="3" t="s">
        <v>3</v>
      </c>
      <c r="DL530" s="3" t="s">
        <v>3</v>
      </c>
      <c r="DM530" s="3" t="s">
        <v>3</v>
      </c>
      <c r="DN530" s="3">
        <v>0</v>
      </c>
      <c r="DO530" s="3">
        <v>0</v>
      </c>
      <c r="DP530" s="3">
        <v>1</v>
      </c>
      <c r="DQ530" s="3">
        <v>1</v>
      </c>
      <c r="DU530" s="3">
        <v>1013</v>
      </c>
      <c r="DV530" s="3" t="s">
        <v>664</v>
      </c>
      <c r="DW530" s="3" t="s">
        <v>664</v>
      </c>
      <c r="DX530" s="3">
        <v>1</v>
      </c>
      <c r="DZ530" s="3" t="s">
        <v>3</v>
      </c>
      <c r="EA530" s="3" t="s">
        <v>3</v>
      </c>
      <c r="EB530" s="3" t="s">
        <v>3</v>
      </c>
      <c r="EC530" s="3" t="s">
        <v>3</v>
      </c>
      <c r="EE530" s="3">
        <v>85635395</v>
      </c>
      <c r="EF530" s="3">
        <v>30</v>
      </c>
      <c r="EG530" s="3" t="s">
        <v>28</v>
      </c>
      <c r="EH530" s="3">
        <v>0</v>
      </c>
      <c r="EI530" s="3" t="s">
        <v>3</v>
      </c>
      <c r="EJ530" s="3">
        <v>1</v>
      </c>
      <c r="EK530" s="3">
        <v>23</v>
      </c>
      <c r="EL530" s="3" t="s">
        <v>29</v>
      </c>
      <c r="EM530" s="3" t="s">
        <v>30</v>
      </c>
      <c r="EO530" s="3" t="s">
        <v>363</v>
      </c>
      <c r="EQ530" s="3">
        <v>131072</v>
      </c>
      <c r="ER530" s="3">
        <v>3.79</v>
      </c>
      <c r="ES530" s="3">
        <v>0.93</v>
      </c>
      <c r="ET530" s="3">
        <v>0</v>
      </c>
      <c r="EU530" s="3">
        <v>0</v>
      </c>
      <c r="EV530" s="3">
        <v>2.86</v>
      </c>
      <c r="EW530" s="3">
        <v>0.22</v>
      </c>
      <c r="EX530" s="3">
        <v>0</v>
      </c>
      <c r="EY530" s="3">
        <v>0</v>
      </c>
      <c r="FQ530" s="3">
        <v>0</v>
      </c>
      <c r="FR530" s="3">
        <v>0</v>
      </c>
      <c r="FS530" s="3">
        <v>0</v>
      </c>
      <c r="FX530" s="3">
        <v>109</v>
      </c>
      <c r="FY530" s="3">
        <v>61</v>
      </c>
      <c r="GA530" s="3" t="s">
        <v>3</v>
      </c>
      <c r="GD530" s="3">
        <v>1</v>
      </c>
      <c r="GF530" s="3">
        <v>-1048770704</v>
      </c>
      <c r="GG530" s="3">
        <v>2</v>
      </c>
      <c r="GH530" s="3">
        <v>1</v>
      </c>
      <c r="GI530" s="3">
        <v>2</v>
      </c>
      <c r="GJ530" s="3">
        <v>0</v>
      </c>
      <c r="GK530" s="3">
        <v>0</v>
      </c>
      <c r="GL530" s="3">
        <f t="shared" si="516"/>
        <v>0</v>
      </c>
      <c r="GM530" s="3">
        <f t="shared" si="517"/>
        <v>6457.7</v>
      </c>
      <c r="GN530" s="3">
        <f t="shared" si="518"/>
        <v>6457.7</v>
      </c>
      <c r="GO530" s="3">
        <f t="shared" si="519"/>
        <v>0</v>
      </c>
      <c r="GP530" s="3">
        <f t="shared" si="520"/>
        <v>0</v>
      </c>
      <c r="GR530" s="3">
        <v>0</v>
      </c>
      <c r="GS530" s="3">
        <v>3</v>
      </c>
      <c r="GT530" s="3">
        <v>0</v>
      </c>
      <c r="GU530" s="3" t="s">
        <v>3</v>
      </c>
      <c r="GV530" s="3">
        <f t="shared" si="521"/>
        <v>0</v>
      </c>
      <c r="GW530" s="3">
        <v>1</v>
      </c>
      <c r="GX530" s="3">
        <f t="shared" si="522"/>
        <v>0</v>
      </c>
      <c r="HA530" s="3">
        <v>0</v>
      </c>
      <c r="HB530" s="3">
        <v>0</v>
      </c>
      <c r="HC530" s="3">
        <f t="shared" si="523"/>
        <v>0</v>
      </c>
      <c r="HE530" s="3" t="s">
        <v>3</v>
      </c>
      <c r="HF530" s="3" t="s">
        <v>3</v>
      </c>
      <c r="HM530" s="3" t="s">
        <v>3</v>
      </c>
      <c r="HN530" s="3" t="s">
        <v>3</v>
      </c>
      <c r="HO530" s="3" t="s">
        <v>3</v>
      </c>
      <c r="HP530" s="3" t="s">
        <v>3</v>
      </c>
      <c r="HQ530" s="3" t="s">
        <v>3</v>
      </c>
      <c r="HS530" s="3">
        <v>0</v>
      </c>
      <c r="IK530" s="3">
        <v>0</v>
      </c>
    </row>
    <row r="531" spans="1:255" x14ac:dyDescent="0.25">
      <c r="A531" s="2">
        <v>18</v>
      </c>
      <c r="B531" s="2">
        <v>1</v>
      </c>
      <c r="C531" s="2">
        <v>1009</v>
      </c>
      <c r="D531" s="2"/>
      <c r="E531" s="2" t="s">
        <v>717</v>
      </c>
      <c r="F531" s="2" t="s">
        <v>667</v>
      </c>
      <c r="G531" s="2" t="s">
        <v>668</v>
      </c>
      <c r="H531" s="2" t="s">
        <v>35</v>
      </c>
      <c r="I531" s="2">
        <f>I529*J531</f>
        <v>10</v>
      </c>
      <c r="J531" s="2">
        <v>1</v>
      </c>
      <c r="K531" s="2">
        <v>1</v>
      </c>
      <c r="L531" s="2"/>
      <c r="M531" s="2"/>
      <c r="N531" s="2"/>
      <c r="O531" s="2">
        <f t="shared" si="499"/>
        <v>554.6</v>
      </c>
      <c r="P531" s="2">
        <f t="shared" si="500"/>
        <v>554.6</v>
      </c>
      <c r="Q531" s="2">
        <f>(ROUND((ROUND(((ET531)*AV531*I531),2)*BB531),2)+ROUND((ROUND(((AE531-(EU531))*AV531*I531),2)*BS531),2))</f>
        <v>0</v>
      </c>
      <c r="R531" s="2">
        <f>(ROUND((ROUND(((EU531)*AV531*I531),2)*BS531),2)+ROUND((ROUND(((AE531-(EU531))*AV531*I531),2)*BS531),2))</f>
        <v>0</v>
      </c>
      <c r="S531" s="2">
        <f t="shared" si="501"/>
        <v>0</v>
      </c>
      <c r="T531" s="2">
        <f t="shared" si="502"/>
        <v>0</v>
      </c>
      <c r="U531" s="2">
        <f t="shared" si="503"/>
        <v>0</v>
      </c>
      <c r="V531" s="2">
        <f t="shared" si="504"/>
        <v>0</v>
      </c>
      <c r="W531" s="2">
        <f t="shared" si="505"/>
        <v>0</v>
      </c>
      <c r="X531" s="2">
        <f>(ROUND((((S531+ROUND((ROUND(((EU531)*AV531*I531),2)*BS531),2))*AT531)/100),2)+ROUND(((ROUND((ROUND(((AE531-(EU531))*AV531*I531),2)*BS531),2)*AT531)/100),2))</f>
        <v>0</v>
      </c>
      <c r="Y531" s="2">
        <f>(ROUND((((S531+ROUND((ROUND(((EU531)*AV531*I531),2)*BS531),2))*AU531)/100),2)+ROUND(((ROUND((ROUND(((AE531-(EU531))*AV531*I531),2)*BS531),2)*AU531)/100),2))</f>
        <v>0</v>
      </c>
      <c r="Z531" s="2"/>
      <c r="AA531" s="2">
        <v>86551701</v>
      </c>
      <c r="AB531" s="2">
        <f t="shared" si="506"/>
        <v>55.46</v>
      </c>
      <c r="AC531" s="2">
        <f>ROUND((ES531),6)</f>
        <v>55.46</v>
      </c>
      <c r="AD531" s="2">
        <f>ROUND((((ET531)-(EU531))+AE531),6)</f>
        <v>0</v>
      </c>
      <c r="AE531" s="2">
        <f t="shared" ref="AE531:AF534" si="524">ROUND((EU531),6)</f>
        <v>0</v>
      </c>
      <c r="AF531" s="2">
        <f t="shared" si="524"/>
        <v>0</v>
      </c>
      <c r="AG531" s="2">
        <f t="shared" si="507"/>
        <v>0</v>
      </c>
      <c r="AH531" s="2">
        <f t="shared" ref="AH531:AI534" si="525">(EW531)</f>
        <v>0</v>
      </c>
      <c r="AI531" s="2">
        <f t="shared" si="525"/>
        <v>0</v>
      </c>
      <c r="AJ531" s="2">
        <f t="shared" si="508"/>
        <v>0</v>
      </c>
      <c r="AK531" s="2">
        <v>55.46</v>
      </c>
      <c r="AL531" s="2">
        <v>55.46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109</v>
      </c>
      <c r="AU531" s="2">
        <v>61</v>
      </c>
      <c r="AV531" s="2">
        <v>1</v>
      </c>
      <c r="AW531" s="2">
        <v>1</v>
      </c>
      <c r="AX531" s="2"/>
      <c r="AY531" s="2"/>
      <c r="AZ531" s="2">
        <v>1</v>
      </c>
      <c r="BA531" s="2">
        <v>1</v>
      </c>
      <c r="BB531" s="2">
        <v>1</v>
      </c>
      <c r="BC531" s="2">
        <v>1</v>
      </c>
      <c r="BD531" s="2" t="s">
        <v>3</v>
      </c>
      <c r="BE531" s="2" t="s">
        <v>3</v>
      </c>
      <c r="BF531" s="2" t="s">
        <v>3</v>
      </c>
      <c r="BG531" s="2" t="s">
        <v>3</v>
      </c>
      <c r="BH531" s="2">
        <v>3</v>
      </c>
      <c r="BI531" s="2">
        <v>1</v>
      </c>
      <c r="BJ531" s="2" t="s">
        <v>669</v>
      </c>
      <c r="BK531" s="2"/>
      <c r="BL531" s="2"/>
      <c r="BM531" s="2">
        <v>23</v>
      </c>
      <c r="BN531" s="2">
        <v>0</v>
      </c>
      <c r="BO531" s="2" t="s">
        <v>3</v>
      </c>
      <c r="BP531" s="2">
        <v>0</v>
      </c>
      <c r="BQ531" s="2">
        <v>30</v>
      </c>
      <c r="BR531" s="2">
        <v>0</v>
      </c>
      <c r="BS531" s="2">
        <v>1</v>
      </c>
      <c r="BT531" s="2">
        <v>1</v>
      </c>
      <c r="BU531" s="2">
        <v>1</v>
      </c>
      <c r="BV531" s="2">
        <v>1</v>
      </c>
      <c r="BW531" s="2">
        <v>1</v>
      </c>
      <c r="BX531" s="2">
        <v>1</v>
      </c>
      <c r="BY531" s="2" t="s">
        <v>3</v>
      </c>
      <c r="BZ531" s="2">
        <v>109</v>
      </c>
      <c r="CA531" s="2">
        <v>61</v>
      </c>
      <c r="CB531" s="2" t="s">
        <v>3</v>
      </c>
      <c r="CC531" s="2"/>
      <c r="CD531" s="2"/>
      <c r="CE531" s="2">
        <v>1566</v>
      </c>
      <c r="CF531" s="2">
        <v>0</v>
      </c>
      <c r="CG531" s="2">
        <v>0</v>
      </c>
      <c r="CH531" s="2"/>
      <c r="CI531" s="2"/>
      <c r="CJ531" s="2"/>
      <c r="CK531" s="2"/>
      <c r="CL531" s="2"/>
      <c r="CM531" s="2">
        <v>0</v>
      </c>
      <c r="CN531" s="2" t="s">
        <v>966</v>
      </c>
      <c r="CO531" s="2">
        <v>0</v>
      </c>
      <c r="CP531" s="2">
        <f t="shared" si="509"/>
        <v>554.6</v>
      </c>
      <c r="CQ531" s="2">
        <f t="shared" si="510"/>
        <v>55.46</v>
      </c>
      <c r="CR531" s="2">
        <f>(ROUND((ROUND(((ET531)*AV531*1),2)*BB531),2)+ROUND((ROUND(((AE531-(EU531))*AV531*1),2)*BS531),2))</f>
        <v>0</v>
      </c>
      <c r="CS531" s="2">
        <f>(ROUND((ROUND(((EU531)*AV531*1),2)*BS531),2)+ROUND((ROUND(((AE531-(EU531))*AV531*1),2)*BS531),2))</f>
        <v>0</v>
      </c>
      <c r="CT531" s="2">
        <f t="shared" si="511"/>
        <v>0</v>
      </c>
      <c r="CU531" s="2">
        <f t="shared" si="512"/>
        <v>0</v>
      </c>
      <c r="CV531" s="2">
        <f t="shared" si="513"/>
        <v>0</v>
      </c>
      <c r="CW531" s="2">
        <f t="shared" si="514"/>
        <v>0</v>
      </c>
      <c r="CX531" s="2">
        <f t="shared" si="515"/>
        <v>0</v>
      </c>
      <c r="CY531" s="2">
        <f>(ROUND((((S531+ROUND((ROUND(((EU531)*AV531*1),2)*BS531),2))*AT531)/100),2)+ROUND(((ROUND((ROUND(((AE531-(EU531))*AV531*1),2)*BS531),2)*AT531)/100),2))</f>
        <v>0</v>
      </c>
      <c r="CZ531" s="2">
        <f>(ROUND((((S531+ROUND((ROUND(((EU531)*AV531*1),2)*BS531),2))*AU531)/100),2)+ROUND(((ROUND((ROUND(((AE531-(EU531))*AV531*1),2)*BS531),2)*AU531)/100),2))</f>
        <v>0</v>
      </c>
      <c r="DA531" s="2"/>
      <c r="DB531" s="2"/>
      <c r="DC531" s="2" t="s">
        <v>3</v>
      </c>
      <c r="DD531" s="2" t="s">
        <v>3</v>
      </c>
      <c r="DE531" s="2" t="s">
        <v>3</v>
      </c>
      <c r="DF531" s="2" t="s">
        <v>3</v>
      </c>
      <c r="DG531" s="2" t="s">
        <v>3</v>
      </c>
      <c r="DH531" s="2" t="s">
        <v>3</v>
      </c>
      <c r="DI531" s="2" t="s">
        <v>3</v>
      </c>
      <c r="DJ531" s="2" t="s">
        <v>3</v>
      </c>
      <c r="DK531" s="2" t="s">
        <v>3</v>
      </c>
      <c r="DL531" s="2" t="s">
        <v>3</v>
      </c>
      <c r="DM531" s="2" t="s">
        <v>3</v>
      </c>
      <c r="DN531" s="2">
        <v>0</v>
      </c>
      <c r="DO531" s="2">
        <v>0</v>
      </c>
      <c r="DP531" s="2">
        <v>1</v>
      </c>
      <c r="DQ531" s="2">
        <v>1</v>
      </c>
      <c r="DR531" s="2"/>
      <c r="DS531" s="2"/>
      <c r="DT531" s="2"/>
      <c r="DU531" s="2">
        <v>1010</v>
      </c>
      <c r="DV531" s="2" t="s">
        <v>35</v>
      </c>
      <c r="DW531" s="2" t="s">
        <v>35</v>
      </c>
      <c r="DX531" s="2">
        <v>1</v>
      </c>
      <c r="DY531" s="2"/>
      <c r="DZ531" s="2" t="s">
        <v>3</v>
      </c>
      <c r="EA531" s="2" t="s">
        <v>3</v>
      </c>
      <c r="EB531" s="2" t="s">
        <v>3</v>
      </c>
      <c r="EC531" s="2" t="s">
        <v>3</v>
      </c>
      <c r="ED531" s="2"/>
      <c r="EE531" s="2">
        <v>85635395</v>
      </c>
      <c r="EF531" s="2">
        <v>30</v>
      </c>
      <c r="EG531" s="2" t="s">
        <v>28</v>
      </c>
      <c r="EH531" s="2">
        <v>0</v>
      </c>
      <c r="EI531" s="2" t="s">
        <v>3</v>
      </c>
      <c r="EJ531" s="2">
        <v>1</v>
      </c>
      <c r="EK531" s="2">
        <v>23</v>
      </c>
      <c r="EL531" s="2" t="s">
        <v>29</v>
      </c>
      <c r="EM531" s="2" t="s">
        <v>30</v>
      </c>
      <c r="EN531" s="2"/>
      <c r="EO531" s="2" t="s">
        <v>368</v>
      </c>
      <c r="EP531" s="2"/>
      <c r="EQ531" s="2">
        <v>0</v>
      </c>
      <c r="ER531" s="2">
        <v>55.46</v>
      </c>
      <c r="ES531" s="2">
        <v>55.46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>
        <v>0</v>
      </c>
      <c r="FR531" s="2">
        <v>0</v>
      </c>
      <c r="FS531" s="2">
        <v>0</v>
      </c>
      <c r="FT531" s="2"/>
      <c r="FU531" s="2"/>
      <c r="FV531" s="2"/>
      <c r="FW531" s="2"/>
      <c r="FX531" s="2">
        <v>109</v>
      </c>
      <c r="FY531" s="2">
        <v>61</v>
      </c>
      <c r="FZ531" s="2"/>
      <c r="GA531" s="2" t="s">
        <v>3</v>
      </c>
      <c r="GB531" s="2"/>
      <c r="GC531" s="2"/>
      <c r="GD531" s="2">
        <v>1</v>
      </c>
      <c r="GE531" s="2"/>
      <c r="GF531" s="2">
        <v>702296437</v>
      </c>
      <c r="GG531" s="2">
        <v>2</v>
      </c>
      <c r="GH531" s="2">
        <v>1</v>
      </c>
      <c r="GI531" s="2">
        <v>-2</v>
      </c>
      <c r="GJ531" s="2">
        <v>0</v>
      </c>
      <c r="GK531" s="2">
        <v>0</v>
      </c>
      <c r="GL531" s="2">
        <f t="shared" si="516"/>
        <v>0</v>
      </c>
      <c r="GM531" s="2">
        <f t="shared" si="517"/>
        <v>554.6</v>
      </c>
      <c r="GN531" s="2">
        <f t="shared" si="518"/>
        <v>554.6</v>
      </c>
      <c r="GO531" s="2">
        <f t="shared" si="519"/>
        <v>0</v>
      </c>
      <c r="GP531" s="2">
        <f t="shared" si="520"/>
        <v>0</v>
      </c>
      <c r="GQ531" s="2"/>
      <c r="GR531" s="2">
        <v>0</v>
      </c>
      <c r="GS531" s="2">
        <v>3</v>
      </c>
      <c r="GT531" s="2">
        <v>0</v>
      </c>
      <c r="GU531" s="2" t="s">
        <v>3</v>
      </c>
      <c r="GV531" s="2">
        <f t="shared" si="521"/>
        <v>0</v>
      </c>
      <c r="GW531" s="2">
        <v>1</v>
      </c>
      <c r="GX531" s="2">
        <f t="shared" si="522"/>
        <v>0</v>
      </c>
      <c r="GY531" s="2"/>
      <c r="GZ531" s="2"/>
      <c r="HA531" s="2">
        <v>0</v>
      </c>
      <c r="HB531" s="2">
        <v>0</v>
      </c>
      <c r="HC531" s="2">
        <f t="shared" si="523"/>
        <v>0</v>
      </c>
      <c r="HD531" s="2"/>
      <c r="HE531" s="2" t="s">
        <v>3</v>
      </c>
      <c r="HF531" s="2" t="s">
        <v>3</v>
      </c>
      <c r="HG531" s="2"/>
      <c r="HH531" s="2"/>
      <c r="HI531" s="2"/>
      <c r="HJ531" s="2"/>
      <c r="HK531" s="2"/>
      <c r="HL531" s="2"/>
      <c r="HM531" s="2" t="s">
        <v>360</v>
      </c>
      <c r="HN531" s="2" t="s">
        <v>3</v>
      </c>
      <c r="HO531" s="2" t="s">
        <v>3</v>
      </c>
      <c r="HP531" s="2" t="s">
        <v>3</v>
      </c>
      <c r="HQ531" s="2" t="s">
        <v>3</v>
      </c>
      <c r="HR531" s="2"/>
      <c r="HS531" s="2">
        <v>0</v>
      </c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>
        <v>0</v>
      </c>
      <c r="IL531" s="2"/>
      <c r="IM531" s="2"/>
      <c r="IN531" s="2"/>
      <c r="IO531" s="2"/>
      <c r="IP531" s="2"/>
      <c r="IQ531" s="2"/>
      <c r="IR531" s="2"/>
      <c r="IS531" s="2"/>
      <c r="IT531" s="2"/>
      <c r="IU531" s="2"/>
    </row>
    <row r="532" spans="1:255" x14ac:dyDescent="0.25">
      <c r="A532" s="3">
        <v>18</v>
      </c>
      <c r="B532" s="3">
        <v>1</v>
      </c>
      <c r="C532" s="3">
        <v>1015</v>
      </c>
      <c r="E532" s="3" t="s">
        <v>717</v>
      </c>
      <c r="F532" s="3" t="s">
        <v>667</v>
      </c>
      <c r="G532" s="3" t="s">
        <v>668</v>
      </c>
      <c r="H532" s="3" t="s">
        <v>35</v>
      </c>
      <c r="I532" s="3">
        <f>I530*J532</f>
        <v>10</v>
      </c>
      <c r="J532" s="3">
        <v>1</v>
      </c>
      <c r="K532" s="3">
        <v>1</v>
      </c>
      <c r="O532" s="3">
        <f t="shared" si="499"/>
        <v>2434.69</v>
      </c>
      <c r="P532" s="3">
        <f t="shared" si="500"/>
        <v>2434.69</v>
      </c>
      <c r="Q532" s="3">
        <f>(ROUND((ROUND(((ET532)*AV532*I532),2)*BB532),2)+ROUND((ROUND(((AE532-(EU532))*AV532*I532),2)*BS532),2))</f>
        <v>0</v>
      </c>
      <c r="R532" s="3">
        <f>(ROUND((ROUND(((EU532)*AV532*I532),2)*BS532),2)+ROUND((ROUND(((AE532-(EU532))*AV532*I532),2)*BS532),2))</f>
        <v>0</v>
      </c>
      <c r="S532" s="3">
        <f t="shared" si="501"/>
        <v>0</v>
      </c>
      <c r="T532" s="3">
        <f t="shared" si="502"/>
        <v>0</v>
      </c>
      <c r="U532" s="3">
        <f t="shared" si="503"/>
        <v>0</v>
      </c>
      <c r="V532" s="3">
        <f t="shared" si="504"/>
        <v>0</v>
      </c>
      <c r="W532" s="3">
        <f t="shared" si="505"/>
        <v>0</v>
      </c>
      <c r="X532" s="3">
        <f>(ROUND((((S532+ROUND((ROUND(((EU532)*AV532*I532),2)*BS532),2))*AT532)/100),2)+ROUND(((ROUND((ROUND(((AE532-(EU532))*AV532*I532),2)*BS532),2)*AT532)/100),2))</f>
        <v>0</v>
      </c>
      <c r="Y532" s="3">
        <f>(ROUND((((S532+ROUND((ROUND(((EU532)*AV532*I532),2)*BS532),2))*AU532)/100),2)+ROUND(((ROUND((ROUND(((AE532-(EU532))*AV532*I532),2)*BS532),2)*AU532)/100),2))</f>
        <v>0</v>
      </c>
      <c r="AA532" s="3">
        <v>86551703</v>
      </c>
      <c r="AB532" s="3">
        <f t="shared" si="506"/>
        <v>55.46</v>
      </c>
      <c r="AC532" s="3">
        <f>ROUND((ES532),6)</f>
        <v>55.46</v>
      </c>
      <c r="AD532" s="3">
        <f>ROUND((((ET532)-(EU532))+AE532),6)</f>
        <v>0</v>
      </c>
      <c r="AE532" s="3">
        <f t="shared" si="524"/>
        <v>0</v>
      </c>
      <c r="AF532" s="3">
        <f t="shared" si="524"/>
        <v>0</v>
      </c>
      <c r="AG532" s="3">
        <f t="shared" si="507"/>
        <v>0</v>
      </c>
      <c r="AH532" s="3">
        <f t="shared" si="525"/>
        <v>0</v>
      </c>
      <c r="AI532" s="3">
        <f t="shared" si="525"/>
        <v>0</v>
      </c>
      <c r="AJ532" s="3">
        <f t="shared" si="508"/>
        <v>0</v>
      </c>
      <c r="AK532" s="3">
        <v>55.46</v>
      </c>
      <c r="AL532" s="3">
        <v>55.46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109</v>
      </c>
      <c r="AU532" s="3">
        <v>61</v>
      </c>
      <c r="AV532" s="3">
        <v>1</v>
      </c>
      <c r="AW532" s="3">
        <v>1</v>
      </c>
      <c r="AZ532" s="3">
        <v>1</v>
      </c>
      <c r="BA532" s="3">
        <v>1</v>
      </c>
      <c r="BB532" s="3">
        <v>1</v>
      </c>
      <c r="BC532" s="3">
        <v>4.3899999999999997</v>
      </c>
      <c r="BD532" s="3" t="s">
        <v>3</v>
      </c>
      <c r="BE532" s="3" t="s">
        <v>3</v>
      </c>
      <c r="BF532" s="3" t="s">
        <v>3</v>
      </c>
      <c r="BG532" s="3" t="s">
        <v>3</v>
      </c>
      <c r="BH532" s="3">
        <v>3</v>
      </c>
      <c r="BI532" s="3">
        <v>1</v>
      </c>
      <c r="BJ532" s="3" t="s">
        <v>669</v>
      </c>
      <c r="BM532" s="3">
        <v>23</v>
      </c>
      <c r="BN532" s="3">
        <v>0</v>
      </c>
      <c r="BO532" s="3" t="s">
        <v>667</v>
      </c>
      <c r="BP532" s="3">
        <v>1</v>
      </c>
      <c r="BQ532" s="3">
        <v>30</v>
      </c>
      <c r="BR532" s="3">
        <v>0</v>
      </c>
      <c r="BS532" s="3">
        <v>1</v>
      </c>
      <c r="BT532" s="3">
        <v>1</v>
      </c>
      <c r="BU532" s="3">
        <v>1</v>
      </c>
      <c r="BV532" s="3">
        <v>1</v>
      </c>
      <c r="BW532" s="3">
        <v>1</v>
      </c>
      <c r="BX532" s="3">
        <v>1</v>
      </c>
      <c r="BY532" s="3" t="s">
        <v>3</v>
      </c>
      <c r="BZ532" s="3">
        <v>109</v>
      </c>
      <c r="CA532" s="3">
        <v>61</v>
      </c>
      <c r="CB532" s="3" t="s">
        <v>3</v>
      </c>
      <c r="CE532" s="3">
        <v>1566</v>
      </c>
      <c r="CF532" s="3">
        <v>0</v>
      </c>
      <c r="CG532" s="3">
        <v>0</v>
      </c>
      <c r="CM532" s="3">
        <v>0</v>
      </c>
      <c r="CN532" s="3" t="s">
        <v>966</v>
      </c>
      <c r="CO532" s="3">
        <v>0</v>
      </c>
      <c r="CP532" s="3">
        <f t="shared" si="509"/>
        <v>2434.69</v>
      </c>
      <c r="CQ532" s="3">
        <f t="shared" si="510"/>
        <v>243.47</v>
      </c>
      <c r="CR532" s="3">
        <f>(ROUND((ROUND(((ET532)*AV532*1),2)*BB532),2)+ROUND((ROUND(((AE532-(EU532))*AV532*1),2)*BS532),2))</f>
        <v>0</v>
      </c>
      <c r="CS532" s="3">
        <f>(ROUND((ROUND(((EU532)*AV532*1),2)*BS532),2)+ROUND((ROUND(((AE532-(EU532))*AV532*1),2)*BS532),2))</f>
        <v>0</v>
      </c>
      <c r="CT532" s="3">
        <f t="shared" si="511"/>
        <v>0</v>
      </c>
      <c r="CU532" s="3">
        <f t="shared" si="512"/>
        <v>0</v>
      </c>
      <c r="CV532" s="3">
        <f t="shared" si="513"/>
        <v>0</v>
      </c>
      <c r="CW532" s="3">
        <f t="shared" si="514"/>
        <v>0</v>
      </c>
      <c r="CX532" s="3">
        <f t="shared" si="515"/>
        <v>0</v>
      </c>
      <c r="CY532" s="3">
        <f>(ROUND((((S532+ROUND((ROUND(((EU532)*AV532*1),2)*BS532),2))*AT532)/100),2)+ROUND(((ROUND((ROUND(((AE532-(EU532))*AV532*1),2)*BS532),2)*AT532)/100),2))</f>
        <v>0</v>
      </c>
      <c r="CZ532" s="3">
        <f>(ROUND((((S532+ROUND((ROUND(((EU532)*AV532*1),2)*BS532),2))*AU532)/100),2)+ROUND(((ROUND((ROUND(((AE532-(EU532))*AV532*1),2)*BS532),2)*AU532)/100),2))</f>
        <v>0</v>
      </c>
      <c r="DC532" s="3" t="s">
        <v>3</v>
      </c>
      <c r="DD532" s="3" t="s">
        <v>3</v>
      </c>
      <c r="DE532" s="3" t="s">
        <v>3</v>
      </c>
      <c r="DF532" s="3" t="s">
        <v>3</v>
      </c>
      <c r="DG532" s="3" t="s">
        <v>3</v>
      </c>
      <c r="DH532" s="3" t="s">
        <v>3</v>
      </c>
      <c r="DI532" s="3" t="s">
        <v>3</v>
      </c>
      <c r="DJ532" s="3" t="s">
        <v>3</v>
      </c>
      <c r="DK532" s="3" t="s">
        <v>3</v>
      </c>
      <c r="DL532" s="3" t="s">
        <v>3</v>
      </c>
      <c r="DM532" s="3" t="s">
        <v>3</v>
      </c>
      <c r="DN532" s="3">
        <v>0</v>
      </c>
      <c r="DO532" s="3">
        <v>0</v>
      </c>
      <c r="DP532" s="3">
        <v>1</v>
      </c>
      <c r="DQ532" s="3">
        <v>1</v>
      </c>
      <c r="DU532" s="3">
        <v>1010</v>
      </c>
      <c r="DV532" s="3" t="s">
        <v>35</v>
      </c>
      <c r="DW532" s="3" t="s">
        <v>35</v>
      </c>
      <c r="DX532" s="3">
        <v>1</v>
      </c>
      <c r="DZ532" s="3" t="s">
        <v>3</v>
      </c>
      <c r="EA532" s="3" t="s">
        <v>3</v>
      </c>
      <c r="EB532" s="3" t="s">
        <v>3</v>
      </c>
      <c r="EC532" s="3" t="s">
        <v>3</v>
      </c>
      <c r="EE532" s="3">
        <v>85635395</v>
      </c>
      <c r="EF532" s="3">
        <v>30</v>
      </c>
      <c r="EG532" s="3" t="s">
        <v>28</v>
      </c>
      <c r="EH532" s="3">
        <v>0</v>
      </c>
      <c r="EI532" s="3" t="s">
        <v>3</v>
      </c>
      <c r="EJ532" s="3">
        <v>1</v>
      </c>
      <c r="EK532" s="3">
        <v>23</v>
      </c>
      <c r="EL532" s="3" t="s">
        <v>29</v>
      </c>
      <c r="EM532" s="3" t="s">
        <v>30</v>
      </c>
      <c r="EO532" s="3" t="s">
        <v>368</v>
      </c>
      <c r="EQ532" s="3">
        <v>0</v>
      </c>
      <c r="ER532" s="3">
        <v>55.46</v>
      </c>
      <c r="ES532" s="3">
        <v>55.46</v>
      </c>
      <c r="ET532" s="3">
        <v>0</v>
      </c>
      <c r="EU532" s="3">
        <v>0</v>
      </c>
      <c r="EV532" s="3">
        <v>0</v>
      </c>
      <c r="EW532" s="3">
        <v>0</v>
      </c>
      <c r="EX532" s="3">
        <v>0</v>
      </c>
      <c r="FQ532" s="3">
        <v>0</v>
      </c>
      <c r="FR532" s="3">
        <v>0</v>
      </c>
      <c r="FS532" s="3">
        <v>0</v>
      </c>
      <c r="FX532" s="3">
        <v>109</v>
      </c>
      <c r="FY532" s="3">
        <v>61</v>
      </c>
      <c r="GA532" s="3" t="s">
        <v>3</v>
      </c>
      <c r="GD532" s="3">
        <v>1</v>
      </c>
      <c r="GF532" s="3">
        <v>702296437</v>
      </c>
      <c r="GG532" s="3">
        <v>2</v>
      </c>
      <c r="GH532" s="3">
        <v>1</v>
      </c>
      <c r="GI532" s="3">
        <v>2</v>
      </c>
      <c r="GJ532" s="3">
        <v>0</v>
      </c>
      <c r="GK532" s="3">
        <v>0</v>
      </c>
      <c r="GL532" s="3">
        <f t="shared" si="516"/>
        <v>0</v>
      </c>
      <c r="GM532" s="3">
        <f t="shared" si="517"/>
        <v>2434.69</v>
      </c>
      <c r="GN532" s="3">
        <f t="shared" si="518"/>
        <v>2434.69</v>
      </c>
      <c r="GO532" s="3">
        <f t="shared" si="519"/>
        <v>0</v>
      </c>
      <c r="GP532" s="3">
        <f t="shared" si="520"/>
        <v>0</v>
      </c>
      <c r="GR532" s="3">
        <v>0</v>
      </c>
      <c r="GS532" s="3">
        <v>3</v>
      </c>
      <c r="GT532" s="3">
        <v>0</v>
      </c>
      <c r="GU532" s="3" t="s">
        <v>3</v>
      </c>
      <c r="GV532" s="3">
        <f t="shared" si="521"/>
        <v>0</v>
      </c>
      <c r="GW532" s="3">
        <v>1</v>
      </c>
      <c r="GX532" s="3">
        <f t="shared" si="522"/>
        <v>0</v>
      </c>
      <c r="HA532" s="3">
        <v>0</v>
      </c>
      <c r="HB532" s="3">
        <v>0</v>
      </c>
      <c r="HC532" s="3">
        <f t="shared" si="523"/>
        <v>0</v>
      </c>
      <c r="HE532" s="3" t="s">
        <v>3</v>
      </c>
      <c r="HF532" s="3" t="s">
        <v>3</v>
      </c>
      <c r="HM532" s="3" t="s">
        <v>360</v>
      </c>
      <c r="HN532" s="3" t="s">
        <v>3</v>
      </c>
      <c r="HO532" s="3" t="s">
        <v>3</v>
      </c>
      <c r="HP532" s="3" t="s">
        <v>3</v>
      </c>
      <c r="HQ532" s="3" t="s">
        <v>3</v>
      </c>
      <c r="HS532" s="3">
        <v>0</v>
      </c>
      <c r="IK532" s="3">
        <v>0</v>
      </c>
    </row>
    <row r="533" spans="1:255" x14ac:dyDescent="0.25">
      <c r="A533" s="2">
        <v>18</v>
      </c>
      <c r="B533" s="2">
        <v>1</v>
      </c>
      <c r="C533" s="2">
        <v>1010</v>
      </c>
      <c r="D533" s="2"/>
      <c r="E533" s="2" t="s">
        <v>718</v>
      </c>
      <c r="F533" s="2" t="s">
        <v>671</v>
      </c>
      <c r="G533" s="2" t="s">
        <v>978</v>
      </c>
      <c r="H533" s="2" t="s">
        <v>35</v>
      </c>
      <c r="I533" s="2">
        <f>I529*J533</f>
        <v>10</v>
      </c>
      <c r="J533" s="2">
        <v>1</v>
      </c>
      <c r="K533" s="2">
        <v>1</v>
      </c>
      <c r="L533" s="2"/>
      <c r="M533" s="2"/>
      <c r="N533" s="2"/>
      <c r="O533" s="2">
        <f t="shared" si="499"/>
        <v>1612.1</v>
      </c>
      <c r="P533" s="2">
        <f t="shared" si="500"/>
        <v>1612.1</v>
      </c>
      <c r="Q533" s="2">
        <f>(ROUND((ROUND(((ET533)*AV533*I533),2)*BB533),2)+ROUND((ROUND(((AE533-(EU533))*AV533*I533),2)*BS533),2))</f>
        <v>0</v>
      </c>
      <c r="R533" s="2">
        <f>(ROUND((ROUND(((EU533)*AV533*I533),2)*BS533),2)+ROUND((ROUND(((AE533-(EU533))*AV533*I533),2)*BS533),2))</f>
        <v>0</v>
      </c>
      <c r="S533" s="2">
        <f t="shared" si="501"/>
        <v>0</v>
      </c>
      <c r="T533" s="2">
        <f t="shared" si="502"/>
        <v>0</v>
      </c>
      <c r="U533" s="2">
        <f t="shared" si="503"/>
        <v>0</v>
      </c>
      <c r="V533" s="2">
        <f t="shared" si="504"/>
        <v>0</v>
      </c>
      <c r="W533" s="2">
        <f t="shared" si="505"/>
        <v>0</v>
      </c>
      <c r="X533" s="2">
        <f>(ROUND((((S533+ROUND((ROUND(((EU533)*AV533*I533),2)*BS533),2))*AT533)/100),2)+ROUND(((ROUND((ROUND(((AE533-(EU533))*AV533*I533),2)*BS533),2)*AT533)/100),2))</f>
        <v>0</v>
      </c>
      <c r="Y533" s="2">
        <f>(ROUND((((S533+ROUND((ROUND(((EU533)*AV533*I533),2)*BS533),2))*AU533)/100),2)+ROUND(((ROUND((ROUND(((AE533-(EU533))*AV533*I533),2)*BS533),2)*AU533)/100),2))</f>
        <v>0</v>
      </c>
      <c r="Z533" s="2"/>
      <c r="AA533" s="2">
        <v>86551701</v>
      </c>
      <c r="AB533" s="2">
        <f t="shared" si="506"/>
        <v>161.21</v>
      </c>
      <c r="AC533" s="2">
        <f>ROUND((ES533),6)</f>
        <v>161.21</v>
      </c>
      <c r="AD533" s="2">
        <f>ROUND((((ET533)-(EU533))+AE533),6)</f>
        <v>0</v>
      </c>
      <c r="AE533" s="2">
        <f t="shared" si="524"/>
        <v>0</v>
      </c>
      <c r="AF533" s="2">
        <f t="shared" si="524"/>
        <v>0</v>
      </c>
      <c r="AG533" s="2">
        <f t="shared" si="507"/>
        <v>0</v>
      </c>
      <c r="AH533" s="2">
        <f t="shared" si="525"/>
        <v>0</v>
      </c>
      <c r="AI533" s="2">
        <f t="shared" si="525"/>
        <v>0</v>
      </c>
      <c r="AJ533" s="2">
        <f t="shared" si="508"/>
        <v>0</v>
      </c>
      <c r="AK533" s="2">
        <v>161.21</v>
      </c>
      <c r="AL533" s="2">
        <v>161.21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109</v>
      </c>
      <c r="AU533" s="2">
        <v>61</v>
      </c>
      <c r="AV533" s="2">
        <v>1</v>
      </c>
      <c r="AW533" s="2">
        <v>1</v>
      </c>
      <c r="AX533" s="2"/>
      <c r="AY533" s="2"/>
      <c r="AZ533" s="2">
        <v>1</v>
      </c>
      <c r="BA533" s="2">
        <v>1</v>
      </c>
      <c r="BB533" s="2">
        <v>1</v>
      </c>
      <c r="BC533" s="2">
        <v>1</v>
      </c>
      <c r="BD533" s="2" t="s">
        <v>3</v>
      </c>
      <c r="BE533" s="2" t="s">
        <v>3</v>
      </c>
      <c r="BF533" s="2" t="s">
        <v>3</v>
      </c>
      <c r="BG533" s="2" t="s">
        <v>3</v>
      </c>
      <c r="BH533" s="2">
        <v>3</v>
      </c>
      <c r="BI533" s="2">
        <v>1</v>
      </c>
      <c r="BJ533" s="2" t="s">
        <v>672</v>
      </c>
      <c r="BK533" s="2"/>
      <c r="BL533" s="2"/>
      <c r="BM533" s="2">
        <v>23</v>
      </c>
      <c r="BN533" s="2">
        <v>0</v>
      </c>
      <c r="BO533" s="2" t="s">
        <v>3</v>
      </c>
      <c r="BP533" s="2">
        <v>0</v>
      </c>
      <c r="BQ533" s="2">
        <v>30</v>
      </c>
      <c r="BR533" s="2">
        <v>0</v>
      </c>
      <c r="BS533" s="2">
        <v>1</v>
      </c>
      <c r="BT533" s="2">
        <v>1</v>
      </c>
      <c r="BU533" s="2">
        <v>1</v>
      </c>
      <c r="BV533" s="2">
        <v>1</v>
      </c>
      <c r="BW533" s="2">
        <v>1</v>
      </c>
      <c r="BX533" s="2">
        <v>1</v>
      </c>
      <c r="BY533" s="2" t="s">
        <v>3</v>
      </c>
      <c r="BZ533" s="2">
        <v>109</v>
      </c>
      <c r="CA533" s="2">
        <v>61</v>
      </c>
      <c r="CB533" s="2" t="s">
        <v>3</v>
      </c>
      <c r="CC533" s="2"/>
      <c r="CD533" s="2"/>
      <c r="CE533" s="2">
        <v>1566</v>
      </c>
      <c r="CF533" s="2">
        <v>0</v>
      </c>
      <c r="CG533" s="2">
        <v>0</v>
      </c>
      <c r="CH533" s="2"/>
      <c r="CI533" s="2"/>
      <c r="CJ533" s="2"/>
      <c r="CK533" s="2"/>
      <c r="CL533" s="2"/>
      <c r="CM533" s="2">
        <v>0</v>
      </c>
      <c r="CN533" s="2" t="s">
        <v>966</v>
      </c>
      <c r="CO533" s="2">
        <v>0</v>
      </c>
      <c r="CP533" s="2">
        <f t="shared" si="509"/>
        <v>1612.1</v>
      </c>
      <c r="CQ533" s="2">
        <f t="shared" si="510"/>
        <v>161.21</v>
      </c>
      <c r="CR533" s="2">
        <f>(ROUND((ROUND(((ET533)*AV533*1),2)*BB533),2)+ROUND((ROUND(((AE533-(EU533))*AV533*1),2)*BS533),2))</f>
        <v>0</v>
      </c>
      <c r="CS533" s="2">
        <f>(ROUND((ROUND(((EU533)*AV533*1),2)*BS533),2)+ROUND((ROUND(((AE533-(EU533))*AV533*1),2)*BS533),2))</f>
        <v>0</v>
      </c>
      <c r="CT533" s="2">
        <f t="shared" si="511"/>
        <v>0</v>
      </c>
      <c r="CU533" s="2">
        <f t="shared" si="512"/>
        <v>0</v>
      </c>
      <c r="CV533" s="2">
        <f t="shared" si="513"/>
        <v>0</v>
      </c>
      <c r="CW533" s="2">
        <f t="shared" si="514"/>
        <v>0</v>
      </c>
      <c r="CX533" s="2">
        <f t="shared" si="515"/>
        <v>0</v>
      </c>
      <c r="CY533" s="2">
        <f>(ROUND((((S533+ROUND((ROUND(((EU533)*AV533*1),2)*BS533),2))*AT533)/100),2)+ROUND(((ROUND((ROUND(((AE533-(EU533))*AV533*1),2)*BS533),2)*AT533)/100),2))</f>
        <v>0</v>
      </c>
      <c r="CZ533" s="2">
        <f>(ROUND((((S533+ROUND((ROUND(((EU533)*AV533*1),2)*BS533),2))*AU533)/100),2)+ROUND(((ROUND((ROUND(((AE533-(EU533))*AV533*1),2)*BS533),2)*AU533)/100),2))</f>
        <v>0</v>
      </c>
      <c r="DA533" s="2"/>
      <c r="DB533" s="2"/>
      <c r="DC533" s="2" t="s">
        <v>3</v>
      </c>
      <c r="DD533" s="2" t="s">
        <v>3</v>
      </c>
      <c r="DE533" s="2" t="s">
        <v>3</v>
      </c>
      <c r="DF533" s="2" t="s">
        <v>3</v>
      </c>
      <c r="DG533" s="2" t="s">
        <v>3</v>
      </c>
      <c r="DH533" s="2" t="s">
        <v>3</v>
      </c>
      <c r="DI533" s="2" t="s">
        <v>3</v>
      </c>
      <c r="DJ533" s="2" t="s">
        <v>3</v>
      </c>
      <c r="DK533" s="2" t="s">
        <v>3</v>
      </c>
      <c r="DL533" s="2" t="s">
        <v>3</v>
      </c>
      <c r="DM533" s="2" t="s">
        <v>3</v>
      </c>
      <c r="DN533" s="2">
        <v>0</v>
      </c>
      <c r="DO533" s="2">
        <v>0</v>
      </c>
      <c r="DP533" s="2">
        <v>1</v>
      </c>
      <c r="DQ533" s="2">
        <v>1</v>
      </c>
      <c r="DR533" s="2"/>
      <c r="DS533" s="2"/>
      <c r="DT533" s="2"/>
      <c r="DU533" s="2">
        <v>1010</v>
      </c>
      <c r="DV533" s="2" t="s">
        <v>35</v>
      </c>
      <c r="DW533" s="2" t="s">
        <v>35</v>
      </c>
      <c r="DX533" s="2">
        <v>1</v>
      </c>
      <c r="DY533" s="2"/>
      <c r="DZ533" s="2" t="s">
        <v>3</v>
      </c>
      <c r="EA533" s="2" t="s">
        <v>3</v>
      </c>
      <c r="EB533" s="2" t="s">
        <v>3</v>
      </c>
      <c r="EC533" s="2" t="s">
        <v>3</v>
      </c>
      <c r="ED533" s="2"/>
      <c r="EE533" s="2">
        <v>85635395</v>
      </c>
      <c r="EF533" s="2">
        <v>30</v>
      </c>
      <c r="EG533" s="2" t="s">
        <v>28</v>
      </c>
      <c r="EH533" s="2">
        <v>0</v>
      </c>
      <c r="EI533" s="2" t="s">
        <v>3</v>
      </c>
      <c r="EJ533" s="2">
        <v>1</v>
      </c>
      <c r="EK533" s="2">
        <v>23</v>
      </c>
      <c r="EL533" s="2" t="s">
        <v>29</v>
      </c>
      <c r="EM533" s="2" t="s">
        <v>30</v>
      </c>
      <c r="EN533" s="2"/>
      <c r="EO533" s="2" t="s">
        <v>368</v>
      </c>
      <c r="EP533" s="2"/>
      <c r="EQ533" s="2">
        <v>0</v>
      </c>
      <c r="ER533" s="2">
        <v>161.21</v>
      </c>
      <c r="ES533" s="2">
        <v>161.21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>
        <v>0</v>
      </c>
      <c r="FR533" s="2">
        <v>0</v>
      </c>
      <c r="FS533" s="2">
        <v>0</v>
      </c>
      <c r="FT533" s="2"/>
      <c r="FU533" s="2"/>
      <c r="FV533" s="2"/>
      <c r="FW533" s="2"/>
      <c r="FX533" s="2">
        <v>109</v>
      </c>
      <c r="FY533" s="2">
        <v>61</v>
      </c>
      <c r="FZ533" s="2"/>
      <c r="GA533" s="2" t="s">
        <v>3</v>
      </c>
      <c r="GB533" s="2"/>
      <c r="GC533" s="2"/>
      <c r="GD533" s="2">
        <v>1</v>
      </c>
      <c r="GE533" s="2"/>
      <c r="GF533" s="2">
        <v>662460552</v>
      </c>
      <c r="GG533" s="2">
        <v>2</v>
      </c>
      <c r="GH533" s="2">
        <v>1</v>
      </c>
      <c r="GI533" s="2">
        <v>-2</v>
      </c>
      <c r="GJ533" s="2">
        <v>0</v>
      </c>
      <c r="GK533" s="2">
        <v>0</v>
      </c>
      <c r="GL533" s="2">
        <f t="shared" si="516"/>
        <v>0</v>
      </c>
      <c r="GM533" s="2">
        <f t="shared" si="517"/>
        <v>1612.1</v>
      </c>
      <c r="GN533" s="2">
        <f t="shared" si="518"/>
        <v>1612.1</v>
      </c>
      <c r="GO533" s="2">
        <f t="shared" si="519"/>
        <v>0</v>
      </c>
      <c r="GP533" s="2">
        <f t="shared" si="520"/>
        <v>0</v>
      </c>
      <c r="GQ533" s="2"/>
      <c r="GR533" s="2">
        <v>0</v>
      </c>
      <c r="GS533" s="2">
        <v>3</v>
      </c>
      <c r="GT533" s="2">
        <v>0</v>
      </c>
      <c r="GU533" s="2" t="s">
        <v>3</v>
      </c>
      <c r="GV533" s="2">
        <f t="shared" si="521"/>
        <v>0</v>
      </c>
      <c r="GW533" s="2">
        <v>1</v>
      </c>
      <c r="GX533" s="2">
        <f t="shared" si="522"/>
        <v>0</v>
      </c>
      <c r="GY533" s="2"/>
      <c r="GZ533" s="2"/>
      <c r="HA533" s="2">
        <v>0</v>
      </c>
      <c r="HB533" s="2">
        <v>0</v>
      </c>
      <c r="HC533" s="2">
        <f t="shared" si="523"/>
        <v>0</v>
      </c>
      <c r="HD533" s="2"/>
      <c r="HE533" s="2" t="s">
        <v>3</v>
      </c>
      <c r="HF533" s="2" t="s">
        <v>3</v>
      </c>
      <c r="HG533" s="2"/>
      <c r="HH533" s="2"/>
      <c r="HI533" s="2"/>
      <c r="HJ533" s="2"/>
      <c r="HK533" s="2"/>
      <c r="HL533" s="2"/>
      <c r="HM533" s="2" t="s">
        <v>360</v>
      </c>
      <c r="HN533" s="2" t="s">
        <v>3</v>
      </c>
      <c r="HO533" s="2" t="s">
        <v>3</v>
      </c>
      <c r="HP533" s="2" t="s">
        <v>3</v>
      </c>
      <c r="HQ533" s="2" t="s">
        <v>3</v>
      </c>
      <c r="HR533" s="2"/>
      <c r="HS533" s="2">
        <v>0</v>
      </c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>
        <v>0</v>
      </c>
      <c r="IL533" s="2"/>
      <c r="IM533" s="2"/>
      <c r="IN533" s="2"/>
      <c r="IO533" s="2"/>
      <c r="IP533" s="2"/>
      <c r="IQ533" s="2"/>
      <c r="IR533" s="2"/>
      <c r="IS533" s="2"/>
      <c r="IT533" s="2"/>
      <c r="IU533" s="2"/>
    </row>
    <row r="534" spans="1:255" x14ac:dyDescent="0.25">
      <c r="A534" s="3">
        <v>18</v>
      </c>
      <c r="B534" s="3">
        <v>1</v>
      </c>
      <c r="C534" s="3">
        <v>1016</v>
      </c>
      <c r="E534" s="3" t="s">
        <v>718</v>
      </c>
      <c r="F534" s="3" t="s">
        <v>671</v>
      </c>
      <c r="G534" s="3" t="s">
        <v>978</v>
      </c>
      <c r="H534" s="3" t="s">
        <v>35</v>
      </c>
      <c r="I534" s="3">
        <f>I530*J534</f>
        <v>10</v>
      </c>
      <c r="J534" s="3">
        <v>1</v>
      </c>
      <c r="K534" s="3">
        <v>1</v>
      </c>
      <c r="O534" s="3">
        <f t="shared" si="499"/>
        <v>5964.77</v>
      </c>
      <c r="P534" s="3">
        <f t="shared" si="500"/>
        <v>5964.77</v>
      </c>
      <c r="Q534" s="3">
        <f>(ROUND((ROUND(((ET534)*AV534*I534),2)*BB534),2)+ROUND((ROUND(((AE534-(EU534))*AV534*I534),2)*BS534),2))</f>
        <v>0</v>
      </c>
      <c r="R534" s="3">
        <f>(ROUND((ROUND(((EU534)*AV534*I534),2)*BS534),2)+ROUND((ROUND(((AE534-(EU534))*AV534*I534),2)*BS534),2))</f>
        <v>0</v>
      </c>
      <c r="S534" s="3">
        <f t="shared" si="501"/>
        <v>0</v>
      </c>
      <c r="T534" s="3">
        <f t="shared" si="502"/>
        <v>0</v>
      </c>
      <c r="U534" s="3">
        <f t="shared" si="503"/>
        <v>0</v>
      </c>
      <c r="V534" s="3">
        <f t="shared" si="504"/>
        <v>0</v>
      </c>
      <c r="W534" s="3">
        <f t="shared" si="505"/>
        <v>0</v>
      </c>
      <c r="X534" s="3">
        <f>(ROUND((((S534+ROUND((ROUND(((EU534)*AV534*I534),2)*BS534),2))*AT534)/100),2)+ROUND(((ROUND((ROUND(((AE534-(EU534))*AV534*I534),2)*BS534),2)*AT534)/100),2))</f>
        <v>0</v>
      </c>
      <c r="Y534" s="3">
        <f>(ROUND((((S534+ROUND((ROUND(((EU534)*AV534*I534),2)*BS534),2))*AU534)/100),2)+ROUND(((ROUND((ROUND(((AE534-(EU534))*AV534*I534),2)*BS534),2)*AU534)/100),2))</f>
        <v>0</v>
      </c>
      <c r="AA534" s="3">
        <v>86551703</v>
      </c>
      <c r="AB534" s="3">
        <f t="shared" si="506"/>
        <v>161.21</v>
      </c>
      <c r="AC534" s="3">
        <f>ROUND((ES534),6)</f>
        <v>161.21</v>
      </c>
      <c r="AD534" s="3">
        <f>ROUND((((ET534)-(EU534))+AE534),6)</f>
        <v>0</v>
      </c>
      <c r="AE534" s="3">
        <f t="shared" si="524"/>
        <v>0</v>
      </c>
      <c r="AF534" s="3">
        <f t="shared" si="524"/>
        <v>0</v>
      </c>
      <c r="AG534" s="3">
        <f t="shared" si="507"/>
        <v>0</v>
      </c>
      <c r="AH534" s="3">
        <f t="shared" si="525"/>
        <v>0</v>
      </c>
      <c r="AI534" s="3">
        <f t="shared" si="525"/>
        <v>0</v>
      </c>
      <c r="AJ534" s="3">
        <f t="shared" si="508"/>
        <v>0</v>
      </c>
      <c r="AK534" s="3">
        <v>161.21</v>
      </c>
      <c r="AL534" s="3">
        <v>161.21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109</v>
      </c>
      <c r="AU534" s="3">
        <v>61</v>
      </c>
      <c r="AV534" s="3">
        <v>1</v>
      </c>
      <c r="AW534" s="3">
        <v>1</v>
      </c>
      <c r="AZ534" s="3">
        <v>1</v>
      </c>
      <c r="BA534" s="3">
        <v>1</v>
      </c>
      <c r="BB534" s="3">
        <v>1</v>
      </c>
      <c r="BC534" s="3">
        <v>3.7</v>
      </c>
      <c r="BD534" s="3" t="s">
        <v>3</v>
      </c>
      <c r="BE534" s="3" t="s">
        <v>3</v>
      </c>
      <c r="BF534" s="3" t="s">
        <v>3</v>
      </c>
      <c r="BG534" s="3" t="s">
        <v>3</v>
      </c>
      <c r="BH534" s="3">
        <v>3</v>
      </c>
      <c r="BI534" s="3">
        <v>1</v>
      </c>
      <c r="BJ534" s="3" t="s">
        <v>672</v>
      </c>
      <c r="BM534" s="3">
        <v>23</v>
      </c>
      <c r="BN534" s="3">
        <v>0</v>
      </c>
      <c r="BO534" s="3" t="s">
        <v>671</v>
      </c>
      <c r="BP534" s="3">
        <v>1</v>
      </c>
      <c r="BQ534" s="3">
        <v>30</v>
      </c>
      <c r="BR534" s="3">
        <v>0</v>
      </c>
      <c r="BS534" s="3">
        <v>1</v>
      </c>
      <c r="BT534" s="3">
        <v>1</v>
      </c>
      <c r="BU534" s="3">
        <v>1</v>
      </c>
      <c r="BV534" s="3">
        <v>1</v>
      </c>
      <c r="BW534" s="3">
        <v>1</v>
      </c>
      <c r="BX534" s="3">
        <v>1</v>
      </c>
      <c r="BY534" s="3" t="s">
        <v>3</v>
      </c>
      <c r="BZ534" s="3">
        <v>109</v>
      </c>
      <c r="CA534" s="3">
        <v>61</v>
      </c>
      <c r="CB534" s="3" t="s">
        <v>3</v>
      </c>
      <c r="CE534" s="3">
        <v>1566</v>
      </c>
      <c r="CF534" s="3">
        <v>0</v>
      </c>
      <c r="CG534" s="3">
        <v>0</v>
      </c>
      <c r="CM534" s="3">
        <v>0</v>
      </c>
      <c r="CN534" s="3" t="s">
        <v>966</v>
      </c>
      <c r="CO534" s="3">
        <v>0</v>
      </c>
      <c r="CP534" s="3">
        <f t="shared" si="509"/>
        <v>5964.77</v>
      </c>
      <c r="CQ534" s="3">
        <f t="shared" si="510"/>
        <v>596.48</v>
      </c>
      <c r="CR534" s="3">
        <f>(ROUND((ROUND(((ET534)*AV534*1),2)*BB534),2)+ROUND((ROUND(((AE534-(EU534))*AV534*1),2)*BS534),2))</f>
        <v>0</v>
      </c>
      <c r="CS534" s="3">
        <f>(ROUND((ROUND(((EU534)*AV534*1),2)*BS534),2)+ROUND((ROUND(((AE534-(EU534))*AV534*1),2)*BS534),2))</f>
        <v>0</v>
      </c>
      <c r="CT534" s="3">
        <f t="shared" si="511"/>
        <v>0</v>
      </c>
      <c r="CU534" s="3">
        <f t="shared" si="512"/>
        <v>0</v>
      </c>
      <c r="CV534" s="3">
        <f t="shared" si="513"/>
        <v>0</v>
      </c>
      <c r="CW534" s="3">
        <f t="shared" si="514"/>
        <v>0</v>
      </c>
      <c r="CX534" s="3">
        <f t="shared" si="515"/>
        <v>0</v>
      </c>
      <c r="CY534" s="3">
        <f>(ROUND((((S534+ROUND((ROUND(((EU534)*AV534*1),2)*BS534),2))*AT534)/100),2)+ROUND(((ROUND((ROUND(((AE534-(EU534))*AV534*1),2)*BS534),2)*AT534)/100),2))</f>
        <v>0</v>
      </c>
      <c r="CZ534" s="3">
        <f>(ROUND((((S534+ROUND((ROUND(((EU534)*AV534*1),2)*BS534),2))*AU534)/100),2)+ROUND(((ROUND((ROUND(((AE534-(EU534))*AV534*1),2)*BS534),2)*AU534)/100),2))</f>
        <v>0</v>
      </c>
      <c r="DC534" s="3" t="s">
        <v>3</v>
      </c>
      <c r="DD534" s="3" t="s">
        <v>3</v>
      </c>
      <c r="DE534" s="3" t="s">
        <v>3</v>
      </c>
      <c r="DF534" s="3" t="s">
        <v>3</v>
      </c>
      <c r="DG534" s="3" t="s">
        <v>3</v>
      </c>
      <c r="DH534" s="3" t="s">
        <v>3</v>
      </c>
      <c r="DI534" s="3" t="s">
        <v>3</v>
      </c>
      <c r="DJ534" s="3" t="s">
        <v>3</v>
      </c>
      <c r="DK534" s="3" t="s">
        <v>3</v>
      </c>
      <c r="DL534" s="3" t="s">
        <v>3</v>
      </c>
      <c r="DM534" s="3" t="s">
        <v>3</v>
      </c>
      <c r="DN534" s="3">
        <v>0</v>
      </c>
      <c r="DO534" s="3">
        <v>0</v>
      </c>
      <c r="DP534" s="3">
        <v>1</v>
      </c>
      <c r="DQ534" s="3">
        <v>1</v>
      </c>
      <c r="DU534" s="3">
        <v>1010</v>
      </c>
      <c r="DV534" s="3" t="s">
        <v>35</v>
      </c>
      <c r="DW534" s="3" t="s">
        <v>35</v>
      </c>
      <c r="DX534" s="3">
        <v>1</v>
      </c>
      <c r="DZ534" s="3" t="s">
        <v>3</v>
      </c>
      <c r="EA534" s="3" t="s">
        <v>3</v>
      </c>
      <c r="EB534" s="3" t="s">
        <v>3</v>
      </c>
      <c r="EC534" s="3" t="s">
        <v>3</v>
      </c>
      <c r="EE534" s="3">
        <v>85635395</v>
      </c>
      <c r="EF534" s="3">
        <v>30</v>
      </c>
      <c r="EG534" s="3" t="s">
        <v>28</v>
      </c>
      <c r="EH534" s="3">
        <v>0</v>
      </c>
      <c r="EI534" s="3" t="s">
        <v>3</v>
      </c>
      <c r="EJ534" s="3">
        <v>1</v>
      </c>
      <c r="EK534" s="3">
        <v>23</v>
      </c>
      <c r="EL534" s="3" t="s">
        <v>29</v>
      </c>
      <c r="EM534" s="3" t="s">
        <v>30</v>
      </c>
      <c r="EO534" s="3" t="s">
        <v>368</v>
      </c>
      <c r="EQ534" s="3">
        <v>0</v>
      </c>
      <c r="ER534" s="3">
        <v>161.21</v>
      </c>
      <c r="ES534" s="3">
        <v>161.21</v>
      </c>
      <c r="ET534" s="3">
        <v>0</v>
      </c>
      <c r="EU534" s="3">
        <v>0</v>
      </c>
      <c r="EV534" s="3">
        <v>0</v>
      </c>
      <c r="EW534" s="3">
        <v>0</v>
      </c>
      <c r="EX534" s="3">
        <v>0</v>
      </c>
      <c r="FQ534" s="3">
        <v>0</v>
      </c>
      <c r="FR534" s="3">
        <v>0</v>
      </c>
      <c r="FS534" s="3">
        <v>0</v>
      </c>
      <c r="FX534" s="3">
        <v>109</v>
      </c>
      <c r="FY534" s="3">
        <v>61</v>
      </c>
      <c r="GA534" s="3" t="s">
        <v>3</v>
      </c>
      <c r="GD534" s="3">
        <v>1</v>
      </c>
      <c r="GF534" s="3">
        <v>662460552</v>
      </c>
      <c r="GG534" s="3">
        <v>2</v>
      </c>
      <c r="GH534" s="3">
        <v>1</v>
      </c>
      <c r="GI534" s="3">
        <v>2</v>
      </c>
      <c r="GJ534" s="3">
        <v>0</v>
      </c>
      <c r="GK534" s="3">
        <v>0</v>
      </c>
      <c r="GL534" s="3">
        <f t="shared" si="516"/>
        <v>0</v>
      </c>
      <c r="GM534" s="3">
        <f t="shared" si="517"/>
        <v>5964.77</v>
      </c>
      <c r="GN534" s="3">
        <f t="shared" si="518"/>
        <v>5964.77</v>
      </c>
      <c r="GO534" s="3">
        <f t="shared" si="519"/>
        <v>0</v>
      </c>
      <c r="GP534" s="3">
        <f t="shared" si="520"/>
        <v>0</v>
      </c>
      <c r="GR534" s="3">
        <v>0</v>
      </c>
      <c r="GS534" s="3">
        <v>3</v>
      </c>
      <c r="GT534" s="3">
        <v>0</v>
      </c>
      <c r="GU534" s="3" t="s">
        <v>3</v>
      </c>
      <c r="GV534" s="3">
        <f t="shared" si="521"/>
        <v>0</v>
      </c>
      <c r="GW534" s="3">
        <v>1</v>
      </c>
      <c r="GX534" s="3">
        <f t="shared" si="522"/>
        <v>0</v>
      </c>
      <c r="HA534" s="3">
        <v>0</v>
      </c>
      <c r="HB534" s="3">
        <v>0</v>
      </c>
      <c r="HC534" s="3">
        <f t="shared" si="523"/>
        <v>0</v>
      </c>
      <c r="HE534" s="3" t="s">
        <v>3</v>
      </c>
      <c r="HF534" s="3" t="s">
        <v>3</v>
      </c>
      <c r="HM534" s="3" t="s">
        <v>360</v>
      </c>
      <c r="HN534" s="3" t="s">
        <v>3</v>
      </c>
      <c r="HO534" s="3" t="s">
        <v>3</v>
      </c>
      <c r="HP534" s="3" t="s">
        <v>3</v>
      </c>
      <c r="HQ534" s="3" t="s">
        <v>3</v>
      </c>
      <c r="HS534" s="3">
        <v>0</v>
      </c>
      <c r="IK534" s="3">
        <v>0</v>
      </c>
    </row>
    <row r="535" spans="1:255" x14ac:dyDescent="0.25">
      <c r="A535" s="2">
        <v>17</v>
      </c>
      <c r="B535" s="2">
        <v>1</v>
      </c>
      <c r="C535" s="2">
        <f>ROW(SmtRes!A1023)</f>
        <v>1023</v>
      </c>
      <c r="D535" s="2">
        <f>ROW(EtalonRes!A874)</f>
        <v>874</v>
      </c>
      <c r="E535" s="2" t="s">
        <v>719</v>
      </c>
      <c r="F535" s="2" t="s">
        <v>608</v>
      </c>
      <c r="G535" s="2" t="s">
        <v>609</v>
      </c>
      <c r="H535" s="2" t="s">
        <v>342</v>
      </c>
      <c r="I535" s="2">
        <f>ROUND(1+1,9)</f>
        <v>2</v>
      </c>
      <c r="J535" s="2">
        <v>0</v>
      </c>
      <c r="K535" s="2">
        <f>ROUND(1+1,9)</f>
        <v>2</v>
      </c>
      <c r="L535" s="2"/>
      <c r="M535" s="2"/>
      <c r="N535" s="2"/>
      <c r="O535" s="2">
        <f t="shared" si="499"/>
        <v>67.349999999999994</v>
      </c>
      <c r="P535" s="2">
        <f t="shared" si="500"/>
        <v>24.58</v>
      </c>
      <c r="Q535" s="2">
        <f>(ROUND((ROUND(((((ET535*1.25)*1.2))*AV535*I535),2)*BB535),2)+ROUND((ROUND(((AE535-(((EU535*1.25)*1.2)))*AV535*I535),2)*BS535),2))</f>
        <v>8.58</v>
      </c>
      <c r="R535" s="2">
        <f>(ROUND((ROUND(((((EU535*1.25)*1.2))*AV535*I535),2)*BS535),2)+ROUND((ROUND(((AE535-(((EU535*1.25)*1.2)))*AV535*I535),2)*BS535),2))</f>
        <v>0.42</v>
      </c>
      <c r="S535" s="2">
        <f t="shared" si="501"/>
        <v>34.19</v>
      </c>
      <c r="T535" s="2">
        <f t="shared" si="502"/>
        <v>0</v>
      </c>
      <c r="U535" s="2">
        <f t="shared" si="503"/>
        <v>2.7387755999999994</v>
      </c>
      <c r="V535" s="2">
        <f t="shared" si="504"/>
        <v>0</v>
      </c>
      <c r="W535" s="2">
        <f t="shared" si="505"/>
        <v>0</v>
      </c>
      <c r="X535" s="2">
        <f>(ROUND((((S535+ROUND((ROUND(((((EU535*1.25)*1.2))*AV535*I535),2)*BS535),2))*AT535)/100),2)+ROUND(((ROUND((ROUND(((AE535-(((EU535*1.25)*1.2)))*AV535*I535),2)*BS535),2)*AT535)/100),2))</f>
        <v>37.72</v>
      </c>
      <c r="Y535" s="2">
        <f>(ROUND((((S535+ROUND((ROUND(((((EU535*1.25)*1.2))*AV535*I535),2)*BS535),2))*AU535)/100),2)+ROUND(((ROUND((ROUND(((AE535-(((EU535*1.25)*1.2)))*AV535*I535),2)*BS535),2)*AU535)/100),2))</f>
        <v>21.11</v>
      </c>
      <c r="Z535" s="2"/>
      <c r="AA535" s="2">
        <v>86551701</v>
      </c>
      <c r="AB535" s="2">
        <f t="shared" si="506"/>
        <v>32.331800000000001</v>
      </c>
      <c r="AC535" s="2">
        <f>ROUND((((ES535*1)*1)),6)</f>
        <v>12.29</v>
      </c>
      <c r="AD535" s="2">
        <f>ROUND((((((ET535*1.25)*1.2))-(((EU535*1.25)*1.2)))+AE535),6)</f>
        <v>4.0199999999999996</v>
      </c>
      <c r="AE535" s="2">
        <f>ROUND((((EU535*1.25)*1.2)),6)</f>
        <v>0.19500000000000001</v>
      </c>
      <c r="AF535" s="2">
        <f>ROUND((((EV535*1.15)*1.2)),6)</f>
        <v>16.021799999999999</v>
      </c>
      <c r="AG535" s="2">
        <f t="shared" si="507"/>
        <v>0</v>
      </c>
      <c r="AH535" s="2">
        <f>(((EW535*1.15)*1.2))</f>
        <v>1.2833999999999999</v>
      </c>
      <c r="AI535" s="2">
        <f>(((EX535*1.25)*1.2))</f>
        <v>0</v>
      </c>
      <c r="AJ535" s="2">
        <f t="shared" si="508"/>
        <v>0</v>
      </c>
      <c r="AK535" s="2">
        <v>26.58</v>
      </c>
      <c r="AL535" s="2">
        <v>12.29</v>
      </c>
      <c r="AM535" s="2">
        <v>2.68</v>
      </c>
      <c r="AN535" s="2">
        <v>0.13</v>
      </c>
      <c r="AO535" s="2">
        <v>11.61</v>
      </c>
      <c r="AP535" s="2">
        <v>0</v>
      </c>
      <c r="AQ535" s="2">
        <v>0.93</v>
      </c>
      <c r="AR535" s="2">
        <v>0</v>
      </c>
      <c r="AS535" s="2">
        <v>0</v>
      </c>
      <c r="AT535" s="2">
        <v>109</v>
      </c>
      <c r="AU535" s="2">
        <v>61</v>
      </c>
      <c r="AV535" s="2">
        <v>1.0669999999999999</v>
      </c>
      <c r="AW535" s="2">
        <v>1</v>
      </c>
      <c r="AX535" s="2"/>
      <c r="AY535" s="2"/>
      <c r="AZ535" s="2">
        <v>1</v>
      </c>
      <c r="BA535" s="2">
        <v>1</v>
      </c>
      <c r="BB535" s="2">
        <v>1</v>
      </c>
      <c r="BC535" s="2">
        <v>1</v>
      </c>
      <c r="BD535" s="2" t="s">
        <v>3</v>
      </c>
      <c r="BE535" s="2" t="s">
        <v>3</v>
      </c>
      <c r="BF535" s="2" t="s">
        <v>3</v>
      </c>
      <c r="BG535" s="2" t="s">
        <v>3</v>
      </c>
      <c r="BH535" s="2">
        <v>0</v>
      </c>
      <c r="BI535" s="2">
        <v>1</v>
      </c>
      <c r="BJ535" s="2" t="s">
        <v>610</v>
      </c>
      <c r="BK535" s="2"/>
      <c r="BL535" s="2"/>
      <c r="BM535" s="2">
        <v>21</v>
      </c>
      <c r="BN535" s="2">
        <v>0</v>
      </c>
      <c r="BO535" s="2" t="s">
        <v>608</v>
      </c>
      <c r="BP535" s="2">
        <v>1</v>
      </c>
      <c r="BQ535" s="2">
        <v>30</v>
      </c>
      <c r="BR535" s="2">
        <v>0</v>
      </c>
      <c r="BS535" s="2">
        <v>1</v>
      </c>
      <c r="BT535" s="2">
        <v>1</v>
      </c>
      <c r="BU535" s="2">
        <v>1</v>
      </c>
      <c r="BV535" s="2">
        <v>1</v>
      </c>
      <c r="BW535" s="2">
        <v>1</v>
      </c>
      <c r="BX535" s="2">
        <v>1</v>
      </c>
      <c r="BY535" s="2" t="s">
        <v>3</v>
      </c>
      <c r="BZ535" s="2">
        <v>109</v>
      </c>
      <c r="CA535" s="2">
        <v>61</v>
      </c>
      <c r="CB535" s="2" t="s">
        <v>3</v>
      </c>
      <c r="CC535" s="2"/>
      <c r="CD535" s="2"/>
      <c r="CE535" s="2">
        <v>1566</v>
      </c>
      <c r="CF535" s="2">
        <v>0</v>
      </c>
      <c r="CG535" s="2">
        <v>0</v>
      </c>
      <c r="CH535" s="2"/>
      <c r="CI535" s="2"/>
      <c r="CJ535" s="2"/>
      <c r="CK535" s="2"/>
      <c r="CL535" s="2"/>
      <c r="CM535" s="2">
        <v>0</v>
      </c>
      <c r="CN535" s="2" t="s">
        <v>965</v>
      </c>
      <c r="CO535" s="2">
        <v>0</v>
      </c>
      <c r="CP535" s="2">
        <f t="shared" si="509"/>
        <v>67.349999999999994</v>
      </c>
      <c r="CQ535" s="2">
        <f t="shared" si="510"/>
        <v>12.29</v>
      </c>
      <c r="CR535" s="2">
        <f>(ROUND((ROUND(((((ET535*1.25)*1.2))*AV535*1),2)*BB535),2)+ROUND((ROUND(((AE535-(((EU535*1.25)*1.2)))*AV535*1),2)*BS535),2))</f>
        <v>4.29</v>
      </c>
      <c r="CS535" s="2">
        <f>(ROUND((ROUND(((((EU535*1.25)*1.2))*AV535*1),2)*BS535),2)+ROUND((ROUND(((AE535-(((EU535*1.25)*1.2)))*AV535*1),2)*BS535),2))</f>
        <v>0.21</v>
      </c>
      <c r="CT535" s="2">
        <f t="shared" si="511"/>
        <v>17.100000000000001</v>
      </c>
      <c r="CU535" s="2">
        <f t="shared" si="512"/>
        <v>0</v>
      </c>
      <c r="CV535" s="2">
        <f t="shared" si="513"/>
        <v>1.3693877999999997</v>
      </c>
      <c r="CW535" s="2">
        <f t="shared" si="514"/>
        <v>0</v>
      </c>
      <c r="CX535" s="2">
        <f t="shared" si="515"/>
        <v>0</v>
      </c>
      <c r="CY535" s="2">
        <f>(ROUND((((S535+ROUND((ROUND(((((EU535*1.25)*1.2))*AV535*1),2)*BS535),2))*AT535)/100),2)+ROUND(((ROUND((ROUND(((AE535-(((EU535*1.25)*1.2)))*AV535*1),2)*BS535),2)*AT535)/100),2))</f>
        <v>37.5</v>
      </c>
      <c r="CZ535" s="2">
        <f>(ROUND((((S535+ROUND((ROUND(((((EU535*1.25)*1.2))*AV535*1),2)*BS535),2))*AU535)/100),2)+ROUND(((ROUND((ROUND(((AE535-(((EU535*1.25)*1.2)))*AV535*1),2)*BS535),2)*AU535)/100),2))</f>
        <v>20.98</v>
      </c>
      <c r="DA535" s="2"/>
      <c r="DB535" s="2">
        <v>203</v>
      </c>
      <c r="DC535" s="2" t="s">
        <v>3</v>
      </c>
      <c r="DD535" s="2" t="s">
        <v>360</v>
      </c>
      <c r="DE535" s="2" t="s">
        <v>361</v>
      </c>
      <c r="DF535" s="2" t="s">
        <v>361</v>
      </c>
      <c r="DG535" s="2" t="s">
        <v>362</v>
      </c>
      <c r="DH535" s="2" t="s">
        <v>3</v>
      </c>
      <c r="DI535" s="2" t="s">
        <v>362</v>
      </c>
      <c r="DJ535" s="2" t="s">
        <v>361</v>
      </c>
      <c r="DK535" s="2" t="s">
        <v>3</v>
      </c>
      <c r="DL535" s="2" t="s">
        <v>3</v>
      </c>
      <c r="DM535" s="2" t="s">
        <v>3</v>
      </c>
      <c r="DN535" s="2">
        <v>0</v>
      </c>
      <c r="DO535" s="2">
        <v>0</v>
      </c>
      <c r="DP535" s="2">
        <v>1</v>
      </c>
      <c r="DQ535" s="2">
        <v>1</v>
      </c>
      <c r="DR535" s="2"/>
      <c r="DS535" s="2"/>
      <c r="DT535" s="2"/>
      <c r="DU535" s="2">
        <v>1013</v>
      </c>
      <c r="DV535" s="2" t="s">
        <v>342</v>
      </c>
      <c r="DW535" s="2" t="s">
        <v>342</v>
      </c>
      <c r="DX535" s="2">
        <v>1</v>
      </c>
      <c r="DY535" s="2"/>
      <c r="DZ535" s="2" t="s">
        <v>3</v>
      </c>
      <c r="EA535" s="2" t="s">
        <v>3</v>
      </c>
      <c r="EB535" s="2" t="s">
        <v>3</v>
      </c>
      <c r="EC535" s="2" t="s">
        <v>3</v>
      </c>
      <c r="ED535" s="2"/>
      <c r="EE535" s="2">
        <v>85635393</v>
      </c>
      <c r="EF535" s="2">
        <v>30</v>
      </c>
      <c r="EG535" s="2" t="s">
        <v>28</v>
      </c>
      <c r="EH535" s="2">
        <v>0</v>
      </c>
      <c r="EI535" s="2" t="s">
        <v>3</v>
      </c>
      <c r="EJ535" s="2">
        <v>1</v>
      </c>
      <c r="EK535" s="2">
        <v>21</v>
      </c>
      <c r="EL535" s="2" t="s">
        <v>437</v>
      </c>
      <c r="EM535" s="2" t="s">
        <v>438</v>
      </c>
      <c r="EN535" s="2"/>
      <c r="EO535" s="2" t="s">
        <v>363</v>
      </c>
      <c r="EP535" s="2"/>
      <c r="EQ535" s="2">
        <v>131072</v>
      </c>
      <c r="ER535" s="2">
        <v>26.58</v>
      </c>
      <c r="ES535" s="2">
        <v>12.29</v>
      </c>
      <c r="ET535" s="2">
        <v>2.68</v>
      </c>
      <c r="EU535" s="2">
        <v>0.13</v>
      </c>
      <c r="EV535" s="2">
        <v>11.61</v>
      </c>
      <c r="EW535" s="2">
        <v>0.93</v>
      </c>
      <c r="EX535" s="2">
        <v>0</v>
      </c>
      <c r="EY535" s="2">
        <v>0</v>
      </c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>
        <v>0</v>
      </c>
      <c r="FR535" s="2">
        <v>0</v>
      </c>
      <c r="FS535" s="2">
        <v>0</v>
      </c>
      <c r="FT535" s="2"/>
      <c r="FU535" s="2"/>
      <c r="FV535" s="2"/>
      <c r="FW535" s="2"/>
      <c r="FX535" s="2">
        <v>109</v>
      </c>
      <c r="FY535" s="2">
        <v>61</v>
      </c>
      <c r="FZ535" s="2"/>
      <c r="GA535" s="2" t="s">
        <v>3</v>
      </c>
      <c r="GB535" s="2"/>
      <c r="GC535" s="2"/>
      <c r="GD535" s="2">
        <v>1</v>
      </c>
      <c r="GE535" s="2"/>
      <c r="GF535" s="2">
        <v>1824361466</v>
      </c>
      <c r="GG535" s="2">
        <v>2</v>
      </c>
      <c r="GH535" s="2">
        <v>1</v>
      </c>
      <c r="GI535" s="2">
        <v>2</v>
      </c>
      <c r="GJ535" s="2">
        <v>0</v>
      </c>
      <c r="GK535" s="2">
        <v>0</v>
      </c>
      <c r="GL535" s="2">
        <f t="shared" si="516"/>
        <v>0</v>
      </c>
      <c r="GM535" s="2">
        <f t="shared" si="517"/>
        <v>126.18</v>
      </c>
      <c r="GN535" s="2">
        <f t="shared" si="518"/>
        <v>126.18</v>
      </c>
      <c r="GO535" s="2">
        <f t="shared" si="519"/>
        <v>0</v>
      </c>
      <c r="GP535" s="2">
        <f t="shared" si="520"/>
        <v>0</v>
      </c>
      <c r="GQ535" s="2"/>
      <c r="GR535" s="2">
        <v>0</v>
      </c>
      <c r="GS535" s="2">
        <v>3</v>
      </c>
      <c r="GT535" s="2">
        <v>0</v>
      </c>
      <c r="GU535" s="2" t="s">
        <v>3</v>
      </c>
      <c r="GV535" s="2">
        <f t="shared" si="521"/>
        <v>0</v>
      </c>
      <c r="GW535" s="2">
        <v>1</v>
      </c>
      <c r="GX535" s="2">
        <f t="shared" si="522"/>
        <v>0</v>
      </c>
      <c r="GY535" s="2"/>
      <c r="GZ535" s="2"/>
      <c r="HA535" s="2">
        <v>0</v>
      </c>
      <c r="HB535" s="2">
        <v>0</v>
      </c>
      <c r="HC535" s="2">
        <f t="shared" si="523"/>
        <v>0</v>
      </c>
      <c r="HD535" s="2"/>
      <c r="HE535" s="2" t="s">
        <v>3</v>
      </c>
      <c r="HF535" s="2" t="s">
        <v>3</v>
      </c>
      <c r="HG535" s="2"/>
      <c r="HH535" s="2"/>
      <c r="HI535" s="2"/>
      <c r="HJ535" s="2"/>
      <c r="HK535" s="2"/>
      <c r="HL535" s="2"/>
      <c r="HM535" s="2" t="s">
        <v>3</v>
      </c>
      <c r="HN535" s="2" t="s">
        <v>3</v>
      </c>
      <c r="HO535" s="2" t="s">
        <v>3</v>
      </c>
      <c r="HP535" s="2" t="s">
        <v>3</v>
      </c>
      <c r="HQ535" s="2" t="s">
        <v>3</v>
      </c>
      <c r="HR535" s="2"/>
      <c r="HS535" s="2">
        <v>0</v>
      </c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>
        <v>0</v>
      </c>
      <c r="IL535" s="2"/>
      <c r="IM535" s="2"/>
      <c r="IN535" s="2"/>
      <c r="IO535" s="2"/>
      <c r="IP535" s="2"/>
      <c r="IQ535" s="2"/>
      <c r="IR535" s="2"/>
      <c r="IS535" s="2"/>
      <c r="IT535" s="2"/>
      <c r="IU535" s="2"/>
    </row>
    <row r="536" spans="1:255" x14ac:dyDescent="0.25">
      <c r="A536" s="3">
        <v>17</v>
      </c>
      <c r="B536" s="3">
        <v>1</v>
      </c>
      <c r="C536" s="3">
        <f>ROW(SmtRes!A1030)</f>
        <v>1030</v>
      </c>
      <c r="D536" s="3">
        <f>ROW(EtalonRes!A882)</f>
        <v>882</v>
      </c>
      <c r="E536" s="3" t="s">
        <v>719</v>
      </c>
      <c r="F536" s="3" t="s">
        <v>608</v>
      </c>
      <c r="G536" s="3" t="s">
        <v>609</v>
      </c>
      <c r="H536" s="3" t="s">
        <v>342</v>
      </c>
      <c r="I536" s="3">
        <f>ROUND(1+1,9)</f>
        <v>2</v>
      </c>
      <c r="J536" s="3">
        <v>0</v>
      </c>
      <c r="K536" s="3">
        <f>ROUND(1+1,9)</f>
        <v>2</v>
      </c>
      <c r="O536" s="3">
        <f t="shared" si="499"/>
        <v>2260.15</v>
      </c>
      <c r="P536" s="3">
        <f t="shared" si="500"/>
        <v>208.44</v>
      </c>
      <c r="Q536" s="3">
        <f>(ROUND((ROUND(((((ET536*1.25)*1.2))*AV536*I536),2)*BB536),2)+ROUND((ROUND(((AE536-(((EU536*1.25)*1.2)))*AV536*I536),2)*BS536),2))</f>
        <v>125.1</v>
      </c>
      <c r="R536" s="3">
        <f>(ROUND((ROUND(((((EU536*1.25)*1.2))*AV536*I536),2)*BS536),2)+ROUND((ROUND(((AE536-(((EU536*1.25)*1.2)))*AV536*I536),2)*BS536),2))</f>
        <v>23.67</v>
      </c>
      <c r="S536" s="3">
        <f t="shared" si="501"/>
        <v>1926.61</v>
      </c>
      <c r="T536" s="3">
        <f t="shared" si="502"/>
        <v>0</v>
      </c>
      <c r="U536" s="3">
        <f t="shared" si="503"/>
        <v>2.7387755999999994</v>
      </c>
      <c r="V536" s="3">
        <f t="shared" si="504"/>
        <v>0</v>
      </c>
      <c r="W536" s="3">
        <f t="shared" si="505"/>
        <v>0</v>
      </c>
      <c r="X536" s="3">
        <f>(ROUND((((S536+ROUND((ROUND(((((EU536*1.25)*1.2))*AV536*I536),2)*BS536),2))*AT536)/100),2)+ROUND(((ROUND((ROUND(((AE536-(((EU536*1.25)*1.2)))*AV536*I536),2)*BS536),2)*AT536)/100),2))</f>
        <v>2125.81</v>
      </c>
      <c r="Y536" s="3">
        <f>(ROUND((((S536+ROUND((ROUND(((((EU536*1.25)*1.2))*AV536*I536),2)*BS536),2))*AU536)/100),2)+ROUND(((ROUND((ROUND(((AE536-(((EU536*1.25)*1.2)))*AV536*I536),2)*BS536),2)*AU536)/100),2))</f>
        <v>1189.67</v>
      </c>
      <c r="AA536" s="3">
        <v>86551703</v>
      </c>
      <c r="AB536" s="3">
        <f t="shared" si="506"/>
        <v>32.331800000000001</v>
      </c>
      <c r="AC536" s="3">
        <f>ROUND((((ES536*1)*1)),6)</f>
        <v>12.29</v>
      </c>
      <c r="AD536" s="3">
        <f>ROUND((((((ET536*1.25)*1.2))-(((EU536*1.25)*1.2)))+AE536),6)</f>
        <v>4.0199999999999996</v>
      </c>
      <c r="AE536" s="3">
        <f>ROUND((((EU536*1.25)*1.2)),6)</f>
        <v>0.19500000000000001</v>
      </c>
      <c r="AF536" s="3">
        <f>ROUND((((EV536*1.15)*1.2)),6)</f>
        <v>16.021799999999999</v>
      </c>
      <c r="AG536" s="3">
        <f t="shared" si="507"/>
        <v>0</v>
      </c>
      <c r="AH536" s="3">
        <f>(((EW536*1.15)*1.2))</f>
        <v>1.2833999999999999</v>
      </c>
      <c r="AI536" s="3">
        <f>(((EX536*1.25)*1.2))</f>
        <v>0</v>
      </c>
      <c r="AJ536" s="3">
        <f t="shared" si="508"/>
        <v>0</v>
      </c>
      <c r="AK536" s="3">
        <v>26.58</v>
      </c>
      <c r="AL536" s="3">
        <v>12.29</v>
      </c>
      <c r="AM536" s="3">
        <v>2.68</v>
      </c>
      <c r="AN536" s="3">
        <v>0.13</v>
      </c>
      <c r="AO536" s="3">
        <v>11.61</v>
      </c>
      <c r="AP536" s="3">
        <v>0</v>
      </c>
      <c r="AQ536" s="3">
        <v>0.93</v>
      </c>
      <c r="AR536" s="3">
        <v>0</v>
      </c>
      <c r="AS536" s="3">
        <v>0</v>
      </c>
      <c r="AT536" s="3">
        <v>109</v>
      </c>
      <c r="AU536" s="3">
        <v>61</v>
      </c>
      <c r="AV536" s="3">
        <v>1.0669999999999999</v>
      </c>
      <c r="AW536" s="3">
        <v>1</v>
      </c>
      <c r="AZ536" s="3">
        <v>1</v>
      </c>
      <c r="BA536" s="3">
        <v>56.35</v>
      </c>
      <c r="BB536" s="3">
        <v>14.58</v>
      </c>
      <c r="BC536" s="3">
        <v>8.48</v>
      </c>
      <c r="BD536" s="3" t="s">
        <v>3</v>
      </c>
      <c r="BE536" s="3" t="s">
        <v>3</v>
      </c>
      <c r="BF536" s="3" t="s">
        <v>3</v>
      </c>
      <c r="BG536" s="3" t="s">
        <v>3</v>
      </c>
      <c r="BH536" s="3">
        <v>0</v>
      </c>
      <c r="BI536" s="3">
        <v>1</v>
      </c>
      <c r="BJ536" s="3" t="s">
        <v>610</v>
      </c>
      <c r="BM536" s="3">
        <v>21</v>
      </c>
      <c r="BN536" s="3">
        <v>0</v>
      </c>
      <c r="BO536" s="3" t="s">
        <v>608</v>
      </c>
      <c r="BP536" s="3">
        <v>1</v>
      </c>
      <c r="BQ536" s="3">
        <v>30</v>
      </c>
      <c r="BR536" s="3">
        <v>0</v>
      </c>
      <c r="BS536" s="3">
        <v>56.35</v>
      </c>
      <c r="BT536" s="3">
        <v>1</v>
      </c>
      <c r="BU536" s="3">
        <v>1</v>
      </c>
      <c r="BV536" s="3">
        <v>1</v>
      </c>
      <c r="BW536" s="3">
        <v>1</v>
      </c>
      <c r="BX536" s="3">
        <v>1</v>
      </c>
      <c r="BY536" s="3" t="s">
        <v>3</v>
      </c>
      <c r="BZ536" s="3">
        <v>109</v>
      </c>
      <c r="CA536" s="3">
        <v>61</v>
      </c>
      <c r="CB536" s="3" t="s">
        <v>3</v>
      </c>
      <c r="CE536" s="3">
        <v>1566</v>
      </c>
      <c r="CF536" s="3">
        <v>0</v>
      </c>
      <c r="CG536" s="3">
        <v>0</v>
      </c>
      <c r="CM536" s="3">
        <v>0</v>
      </c>
      <c r="CN536" s="3" t="s">
        <v>965</v>
      </c>
      <c r="CO536" s="3">
        <v>0</v>
      </c>
      <c r="CP536" s="3">
        <f t="shared" si="509"/>
        <v>2260.1499999999996</v>
      </c>
      <c r="CQ536" s="3">
        <f t="shared" si="510"/>
        <v>104.22</v>
      </c>
      <c r="CR536" s="3">
        <f>(ROUND((ROUND(((((ET536*1.25)*1.2))*AV536*1),2)*BB536),2)+ROUND((ROUND(((AE536-(((EU536*1.25)*1.2)))*AV536*1),2)*BS536),2))</f>
        <v>62.55</v>
      </c>
      <c r="CS536" s="3">
        <f>(ROUND((ROUND(((((EU536*1.25)*1.2))*AV536*1),2)*BS536),2)+ROUND((ROUND(((AE536-(((EU536*1.25)*1.2)))*AV536*1),2)*BS536),2))</f>
        <v>11.83</v>
      </c>
      <c r="CT536" s="3">
        <f t="shared" si="511"/>
        <v>963.59</v>
      </c>
      <c r="CU536" s="3">
        <f t="shared" si="512"/>
        <v>0</v>
      </c>
      <c r="CV536" s="3">
        <f t="shared" si="513"/>
        <v>1.3693877999999997</v>
      </c>
      <c r="CW536" s="3">
        <f t="shared" si="514"/>
        <v>0</v>
      </c>
      <c r="CX536" s="3">
        <f t="shared" si="515"/>
        <v>0</v>
      </c>
      <c r="CY536" s="3">
        <f>(ROUND((((S536+ROUND((ROUND(((((EU536*1.25)*1.2))*AV536*1),2)*BS536),2))*AT536)/100),2)+ROUND(((ROUND((ROUND(((AE536-(((EU536*1.25)*1.2)))*AV536*1),2)*BS536),2)*AT536)/100),2))</f>
        <v>2112.9</v>
      </c>
      <c r="CZ536" s="3">
        <f>(ROUND((((S536+ROUND((ROUND(((((EU536*1.25)*1.2))*AV536*1),2)*BS536),2))*AU536)/100),2)+ROUND(((ROUND((ROUND(((AE536-(((EU536*1.25)*1.2)))*AV536*1),2)*BS536),2)*AU536)/100),2))</f>
        <v>1182.45</v>
      </c>
      <c r="DB536" s="3">
        <v>205</v>
      </c>
      <c r="DC536" s="3" t="s">
        <v>3</v>
      </c>
      <c r="DD536" s="3" t="s">
        <v>360</v>
      </c>
      <c r="DE536" s="3" t="s">
        <v>361</v>
      </c>
      <c r="DF536" s="3" t="s">
        <v>361</v>
      </c>
      <c r="DG536" s="3" t="s">
        <v>362</v>
      </c>
      <c r="DH536" s="3" t="s">
        <v>3</v>
      </c>
      <c r="DI536" s="3" t="s">
        <v>362</v>
      </c>
      <c r="DJ536" s="3" t="s">
        <v>361</v>
      </c>
      <c r="DK536" s="3" t="s">
        <v>3</v>
      </c>
      <c r="DL536" s="3" t="s">
        <v>3</v>
      </c>
      <c r="DM536" s="3" t="s">
        <v>3</v>
      </c>
      <c r="DN536" s="3">
        <v>0</v>
      </c>
      <c r="DO536" s="3">
        <v>0</v>
      </c>
      <c r="DP536" s="3">
        <v>1</v>
      </c>
      <c r="DQ536" s="3">
        <v>1</v>
      </c>
      <c r="DU536" s="3">
        <v>1013</v>
      </c>
      <c r="DV536" s="3" t="s">
        <v>342</v>
      </c>
      <c r="DW536" s="3" t="s">
        <v>342</v>
      </c>
      <c r="DX536" s="3">
        <v>1</v>
      </c>
      <c r="DZ536" s="3" t="s">
        <v>3</v>
      </c>
      <c r="EA536" s="3" t="s">
        <v>3</v>
      </c>
      <c r="EB536" s="3" t="s">
        <v>3</v>
      </c>
      <c r="EC536" s="3" t="s">
        <v>3</v>
      </c>
      <c r="EE536" s="3">
        <v>85635393</v>
      </c>
      <c r="EF536" s="3">
        <v>30</v>
      </c>
      <c r="EG536" s="3" t="s">
        <v>28</v>
      </c>
      <c r="EH536" s="3">
        <v>0</v>
      </c>
      <c r="EI536" s="3" t="s">
        <v>3</v>
      </c>
      <c r="EJ536" s="3">
        <v>1</v>
      </c>
      <c r="EK536" s="3">
        <v>21</v>
      </c>
      <c r="EL536" s="3" t="s">
        <v>437</v>
      </c>
      <c r="EM536" s="3" t="s">
        <v>438</v>
      </c>
      <c r="EO536" s="3" t="s">
        <v>363</v>
      </c>
      <c r="EQ536" s="3">
        <v>131072</v>
      </c>
      <c r="ER536" s="3">
        <v>26.58</v>
      </c>
      <c r="ES536" s="3">
        <v>12.29</v>
      </c>
      <c r="ET536" s="3">
        <v>2.68</v>
      </c>
      <c r="EU536" s="3">
        <v>0.13</v>
      </c>
      <c r="EV536" s="3">
        <v>11.61</v>
      </c>
      <c r="EW536" s="3">
        <v>0.93</v>
      </c>
      <c r="EX536" s="3">
        <v>0</v>
      </c>
      <c r="EY536" s="3">
        <v>0</v>
      </c>
      <c r="FQ536" s="3">
        <v>0</v>
      </c>
      <c r="FR536" s="3">
        <v>0</v>
      </c>
      <c r="FS536" s="3">
        <v>0</v>
      </c>
      <c r="FX536" s="3">
        <v>109</v>
      </c>
      <c r="FY536" s="3">
        <v>61</v>
      </c>
      <c r="GA536" s="3" t="s">
        <v>3</v>
      </c>
      <c r="GD536" s="3">
        <v>1</v>
      </c>
      <c r="GF536" s="3">
        <v>1824361466</v>
      </c>
      <c r="GG536" s="3">
        <v>2</v>
      </c>
      <c r="GH536" s="3">
        <v>1</v>
      </c>
      <c r="GI536" s="3">
        <v>2</v>
      </c>
      <c r="GJ536" s="3">
        <v>0</v>
      </c>
      <c r="GK536" s="3">
        <v>0</v>
      </c>
      <c r="GL536" s="3">
        <f t="shared" si="516"/>
        <v>0</v>
      </c>
      <c r="GM536" s="3">
        <f t="shared" si="517"/>
        <v>5575.63</v>
      </c>
      <c r="GN536" s="3">
        <f t="shared" si="518"/>
        <v>5575.63</v>
      </c>
      <c r="GO536" s="3">
        <f t="shared" si="519"/>
        <v>0</v>
      </c>
      <c r="GP536" s="3">
        <f t="shared" si="520"/>
        <v>0</v>
      </c>
      <c r="GR536" s="3">
        <v>0</v>
      </c>
      <c r="GS536" s="3">
        <v>3</v>
      </c>
      <c r="GT536" s="3">
        <v>0</v>
      </c>
      <c r="GU536" s="3" t="s">
        <v>3</v>
      </c>
      <c r="GV536" s="3">
        <f t="shared" si="521"/>
        <v>0</v>
      </c>
      <c r="GW536" s="3">
        <v>1</v>
      </c>
      <c r="GX536" s="3">
        <f t="shared" si="522"/>
        <v>0</v>
      </c>
      <c r="HA536" s="3">
        <v>0</v>
      </c>
      <c r="HB536" s="3">
        <v>0</v>
      </c>
      <c r="HC536" s="3">
        <f t="shared" si="523"/>
        <v>0</v>
      </c>
      <c r="HE536" s="3" t="s">
        <v>3</v>
      </c>
      <c r="HF536" s="3" t="s">
        <v>3</v>
      </c>
      <c r="HM536" s="3" t="s">
        <v>3</v>
      </c>
      <c r="HN536" s="3" t="s">
        <v>3</v>
      </c>
      <c r="HO536" s="3" t="s">
        <v>3</v>
      </c>
      <c r="HP536" s="3" t="s">
        <v>3</v>
      </c>
      <c r="HQ536" s="3" t="s">
        <v>3</v>
      </c>
      <c r="HS536" s="3">
        <v>0</v>
      </c>
      <c r="IK536" s="3">
        <v>0</v>
      </c>
    </row>
    <row r="537" spans="1:255" x14ac:dyDescent="0.25">
      <c r="A537" s="2">
        <v>18</v>
      </c>
      <c r="B537" s="2">
        <v>1</v>
      </c>
      <c r="C537" s="2">
        <v>1022</v>
      </c>
      <c r="D537" s="2"/>
      <c r="E537" s="2" t="s">
        <v>720</v>
      </c>
      <c r="F537" s="2" t="s">
        <v>721</v>
      </c>
      <c r="G537" s="2" t="s">
        <v>980</v>
      </c>
      <c r="H537" s="2" t="s">
        <v>35</v>
      </c>
      <c r="I537" s="2">
        <f>I535*J537</f>
        <v>2</v>
      </c>
      <c r="J537" s="2">
        <v>1</v>
      </c>
      <c r="K537" s="2">
        <v>1</v>
      </c>
      <c r="L537" s="2"/>
      <c r="M537" s="2"/>
      <c r="N537" s="2"/>
      <c r="O537" s="2">
        <f t="shared" si="499"/>
        <v>5325.82</v>
      </c>
      <c r="P537" s="2">
        <f t="shared" si="500"/>
        <v>5325.82</v>
      </c>
      <c r="Q537" s="2">
        <f>(ROUND((ROUND(((ET537)*AV537*I537),2)*BB537),2)+ROUND((ROUND(((AE537-(EU537))*AV537*I537),2)*BS537),2))</f>
        <v>0</v>
      </c>
      <c r="R537" s="2">
        <f>(ROUND((ROUND(((EU537)*AV537*I537),2)*BS537),2)+ROUND((ROUND(((AE537-(EU537))*AV537*I537),2)*BS537),2))</f>
        <v>0</v>
      </c>
      <c r="S537" s="2">
        <f t="shared" si="501"/>
        <v>0</v>
      </c>
      <c r="T537" s="2">
        <f t="shared" si="502"/>
        <v>0</v>
      </c>
      <c r="U537" s="2">
        <f t="shared" si="503"/>
        <v>0</v>
      </c>
      <c r="V537" s="2">
        <f t="shared" si="504"/>
        <v>0</v>
      </c>
      <c r="W537" s="2">
        <f t="shared" si="505"/>
        <v>0</v>
      </c>
      <c r="X537" s="2">
        <f>(ROUND((((S537+ROUND((ROUND(((EU537)*AV537*I537),2)*BS537),2))*AT537)/100),2)+ROUND(((ROUND((ROUND(((AE537-(EU537))*AV537*I537),2)*BS537),2)*AT537)/100),2))</f>
        <v>0</v>
      </c>
      <c r="Y537" s="2">
        <f>(ROUND((((S537+ROUND((ROUND(((EU537)*AV537*I537),2)*BS537),2))*AU537)/100),2)+ROUND(((ROUND((ROUND(((AE537-(EU537))*AV537*I537),2)*BS537),2)*AU537)/100),2))</f>
        <v>0</v>
      </c>
      <c r="Z537" s="2"/>
      <c r="AA537" s="2">
        <v>86551701</v>
      </c>
      <c r="AB537" s="2">
        <f t="shared" si="506"/>
        <v>2662.91</v>
      </c>
      <c r="AC537" s="2">
        <f>ROUND((ES537),6)</f>
        <v>2662.91</v>
      </c>
      <c r="AD537" s="2">
        <f>ROUND((((ET537)-(EU537))+AE537),6)</f>
        <v>0</v>
      </c>
      <c r="AE537" s="2">
        <f>ROUND((EU537),6)</f>
        <v>0</v>
      </c>
      <c r="AF537" s="2">
        <f>ROUND((EV537),6)</f>
        <v>0</v>
      </c>
      <c r="AG537" s="2">
        <f t="shared" si="507"/>
        <v>0</v>
      </c>
      <c r="AH537" s="2">
        <f>(EW537)</f>
        <v>0</v>
      </c>
      <c r="AI537" s="2">
        <f>(EX537)</f>
        <v>0</v>
      </c>
      <c r="AJ537" s="2">
        <f t="shared" si="508"/>
        <v>0</v>
      </c>
      <c r="AK537" s="2">
        <v>2662.91</v>
      </c>
      <c r="AL537" s="2">
        <v>2662.91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109</v>
      </c>
      <c r="AU537" s="2">
        <v>61</v>
      </c>
      <c r="AV537" s="2">
        <v>1</v>
      </c>
      <c r="AW537" s="2">
        <v>1</v>
      </c>
      <c r="AX537" s="2"/>
      <c r="AY537" s="2"/>
      <c r="AZ537" s="2">
        <v>1</v>
      </c>
      <c r="BA537" s="2">
        <v>1</v>
      </c>
      <c r="BB537" s="2">
        <v>1</v>
      </c>
      <c r="BC537" s="2">
        <v>1</v>
      </c>
      <c r="BD537" s="2" t="s">
        <v>3</v>
      </c>
      <c r="BE537" s="2" t="s">
        <v>3</v>
      </c>
      <c r="BF537" s="2" t="s">
        <v>3</v>
      </c>
      <c r="BG537" s="2" t="s">
        <v>3</v>
      </c>
      <c r="BH537" s="2">
        <v>3</v>
      </c>
      <c r="BI537" s="2">
        <v>1</v>
      </c>
      <c r="BJ537" s="2" t="s">
        <v>722</v>
      </c>
      <c r="BK537" s="2"/>
      <c r="BL537" s="2"/>
      <c r="BM537" s="2">
        <v>21</v>
      </c>
      <c r="BN537" s="2">
        <v>0</v>
      </c>
      <c r="BO537" s="2" t="s">
        <v>3</v>
      </c>
      <c r="BP537" s="2">
        <v>0</v>
      </c>
      <c r="BQ537" s="2">
        <v>30</v>
      </c>
      <c r="BR537" s="2">
        <v>0</v>
      </c>
      <c r="BS537" s="2">
        <v>1</v>
      </c>
      <c r="BT537" s="2">
        <v>1</v>
      </c>
      <c r="BU537" s="2">
        <v>1</v>
      </c>
      <c r="BV537" s="2">
        <v>1</v>
      </c>
      <c r="BW537" s="2">
        <v>1</v>
      </c>
      <c r="BX537" s="2">
        <v>1</v>
      </c>
      <c r="BY537" s="2" t="s">
        <v>3</v>
      </c>
      <c r="BZ537" s="2">
        <v>109</v>
      </c>
      <c r="CA537" s="2">
        <v>61</v>
      </c>
      <c r="CB537" s="2" t="s">
        <v>3</v>
      </c>
      <c r="CC537" s="2"/>
      <c r="CD537" s="2"/>
      <c r="CE537" s="2">
        <v>1566</v>
      </c>
      <c r="CF537" s="2">
        <v>0</v>
      </c>
      <c r="CG537" s="2">
        <v>0</v>
      </c>
      <c r="CH537" s="2"/>
      <c r="CI537" s="2"/>
      <c r="CJ537" s="2"/>
      <c r="CK537" s="2"/>
      <c r="CL537" s="2"/>
      <c r="CM537" s="2">
        <v>0</v>
      </c>
      <c r="CN537" s="2" t="s">
        <v>966</v>
      </c>
      <c r="CO537" s="2">
        <v>0</v>
      </c>
      <c r="CP537" s="2">
        <f t="shared" si="509"/>
        <v>5325.82</v>
      </c>
      <c r="CQ537" s="2">
        <f t="shared" si="510"/>
        <v>2662.91</v>
      </c>
      <c r="CR537" s="2">
        <f>(ROUND((ROUND(((ET537)*AV537*1),2)*BB537),2)+ROUND((ROUND(((AE537-(EU537))*AV537*1),2)*BS537),2))</f>
        <v>0</v>
      </c>
      <c r="CS537" s="2">
        <f>(ROUND((ROUND(((EU537)*AV537*1),2)*BS537),2)+ROUND((ROUND(((AE537-(EU537))*AV537*1),2)*BS537),2))</f>
        <v>0</v>
      </c>
      <c r="CT537" s="2">
        <f t="shared" si="511"/>
        <v>0</v>
      </c>
      <c r="CU537" s="2">
        <f t="shared" si="512"/>
        <v>0</v>
      </c>
      <c r="CV537" s="2">
        <f t="shared" si="513"/>
        <v>0</v>
      </c>
      <c r="CW537" s="2">
        <f t="shared" si="514"/>
        <v>0</v>
      </c>
      <c r="CX537" s="2">
        <f t="shared" si="515"/>
        <v>0</v>
      </c>
      <c r="CY537" s="2">
        <f>(ROUND((((S537+ROUND((ROUND(((EU537)*AV537*1),2)*BS537),2))*AT537)/100),2)+ROUND(((ROUND((ROUND(((AE537-(EU537))*AV537*1),2)*BS537),2)*AT537)/100),2))</f>
        <v>0</v>
      </c>
      <c r="CZ537" s="2">
        <f>(ROUND((((S537+ROUND((ROUND(((EU537)*AV537*1),2)*BS537),2))*AU537)/100),2)+ROUND(((ROUND((ROUND(((AE537-(EU537))*AV537*1),2)*BS537),2)*AU537)/100),2))</f>
        <v>0</v>
      </c>
      <c r="DA537" s="2"/>
      <c r="DB537" s="2"/>
      <c r="DC537" s="2" t="s">
        <v>3</v>
      </c>
      <c r="DD537" s="2" t="s">
        <v>3</v>
      </c>
      <c r="DE537" s="2" t="s">
        <v>3</v>
      </c>
      <c r="DF537" s="2" t="s">
        <v>3</v>
      </c>
      <c r="DG537" s="2" t="s">
        <v>3</v>
      </c>
      <c r="DH537" s="2" t="s">
        <v>3</v>
      </c>
      <c r="DI537" s="2" t="s">
        <v>3</v>
      </c>
      <c r="DJ537" s="2" t="s">
        <v>3</v>
      </c>
      <c r="DK537" s="2" t="s">
        <v>3</v>
      </c>
      <c r="DL537" s="2" t="s">
        <v>3</v>
      </c>
      <c r="DM537" s="2" t="s">
        <v>3</v>
      </c>
      <c r="DN537" s="2">
        <v>0</v>
      </c>
      <c r="DO537" s="2">
        <v>0</v>
      </c>
      <c r="DP537" s="2">
        <v>1</v>
      </c>
      <c r="DQ537" s="2">
        <v>1</v>
      </c>
      <c r="DR537" s="2"/>
      <c r="DS537" s="2"/>
      <c r="DT537" s="2"/>
      <c r="DU537" s="2">
        <v>1010</v>
      </c>
      <c r="DV537" s="2" t="s">
        <v>35</v>
      </c>
      <c r="DW537" s="2" t="s">
        <v>35</v>
      </c>
      <c r="DX537" s="2">
        <v>1</v>
      </c>
      <c r="DY537" s="2"/>
      <c r="DZ537" s="2" t="s">
        <v>3</v>
      </c>
      <c r="EA537" s="2" t="s">
        <v>3</v>
      </c>
      <c r="EB537" s="2" t="s">
        <v>3</v>
      </c>
      <c r="EC537" s="2" t="s">
        <v>3</v>
      </c>
      <c r="ED537" s="2"/>
      <c r="EE537" s="2">
        <v>85635393</v>
      </c>
      <c r="EF537" s="2">
        <v>30</v>
      </c>
      <c r="EG537" s="2" t="s">
        <v>28</v>
      </c>
      <c r="EH537" s="2">
        <v>0</v>
      </c>
      <c r="EI537" s="2" t="s">
        <v>3</v>
      </c>
      <c r="EJ537" s="2">
        <v>1</v>
      </c>
      <c r="EK537" s="2">
        <v>21</v>
      </c>
      <c r="EL537" s="2" t="s">
        <v>437</v>
      </c>
      <c r="EM537" s="2" t="s">
        <v>438</v>
      </c>
      <c r="EN537" s="2"/>
      <c r="EO537" s="2" t="s">
        <v>368</v>
      </c>
      <c r="EP537" s="2"/>
      <c r="EQ537" s="2">
        <v>0</v>
      </c>
      <c r="ER537" s="2">
        <v>2662.91</v>
      </c>
      <c r="ES537" s="2">
        <v>2662.91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>
        <v>0</v>
      </c>
      <c r="FR537" s="2">
        <v>0</v>
      </c>
      <c r="FS537" s="2">
        <v>0</v>
      </c>
      <c r="FT537" s="2"/>
      <c r="FU537" s="2"/>
      <c r="FV537" s="2"/>
      <c r="FW537" s="2"/>
      <c r="FX537" s="2">
        <v>109</v>
      </c>
      <c r="FY537" s="2">
        <v>61</v>
      </c>
      <c r="FZ537" s="2"/>
      <c r="GA537" s="2" t="s">
        <v>3</v>
      </c>
      <c r="GB537" s="2"/>
      <c r="GC537" s="2"/>
      <c r="GD537" s="2">
        <v>1</v>
      </c>
      <c r="GE537" s="2"/>
      <c r="GF537" s="2">
        <v>-1008921969</v>
      </c>
      <c r="GG537" s="2">
        <v>2</v>
      </c>
      <c r="GH537" s="2">
        <v>1</v>
      </c>
      <c r="GI537" s="2">
        <v>-2</v>
      </c>
      <c r="GJ537" s="2">
        <v>0</v>
      </c>
      <c r="GK537" s="2">
        <v>0</v>
      </c>
      <c r="GL537" s="2">
        <f t="shared" si="516"/>
        <v>0</v>
      </c>
      <c r="GM537" s="2">
        <f t="shared" si="517"/>
        <v>5325.82</v>
      </c>
      <c r="GN537" s="2">
        <f t="shared" si="518"/>
        <v>5325.82</v>
      </c>
      <c r="GO537" s="2">
        <f t="shared" si="519"/>
        <v>0</v>
      </c>
      <c r="GP537" s="2">
        <f t="shared" si="520"/>
        <v>0</v>
      </c>
      <c r="GQ537" s="2"/>
      <c r="GR537" s="2">
        <v>0</v>
      </c>
      <c r="GS537" s="2">
        <v>3</v>
      </c>
      <c r="GT537" s="2">
        <v>0</v>
      </c>
      <c r="GU537" s="2" t="s">
        <v>3</v>
      </c>
      <c r="GV537" s="2">
        <f t="shared" si="521"/>
        <v>0</v>
      </c>
      <c r="GW537" s="2">
        <v>1</v>
      </c>
      <c r="GX537" s="2">
        <f t="shared" si="522"/>
        <v>0</v>
      </c>
      <c r="GY537" s="2"/>
      <c r="GZ537" s="2"/>
      <c r="HA537" s="2">
        <v>0</v>
      </c>
      <c r="HB537" s="2">
        <v>0</v>
      </c>
      <c r="HC537" s="2">
        <f t="shared" si="523"/>
        <v>0</v>
      </c>
      <c r="HD537" s="2"/>
      <c r="HE537" s="2" t="s">
        <v>3</v>
      </c>
      <c r="HF537" s="2" t="s">
        <v>3</v>
      </c>
      <c r="HG537" s="2"/>
      <c r="HH537" s="2"/>
      <c r="HI537" s="2"/>
      <c r="HJ537" s="2"/>
      <c r="HK537" s="2"/>
      <c r="HL537" s="2"/>
      <c r="HM537" s="2" t="s">
        <v>360</v>
      </c>
      <c r="HN537" s="2" t="s">
        <v>3</v>
      </c>
      <c r="HO537" s="2" t="s">
        <v>3</v>
      </c>
      <c r="HP537" s="2" t="s">
        <v>3</v>
      </c>
      <c r="HQ537" s="2" t="s">
        <v>3</v>
      </c>
      <c r="HR537" s="2"/>
      <c r="HS537" s="2">
        <v>0</v>
      </c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>
        <v>0</v>
      </c>
      <c r="IL537" s="2"/>
      <c r="IM537" s="2"/>
      <c r="IN537" s="2"/>
      <c r="IO537" s="2"/>
      <c r="IP537" s="2"/>
      <c r="IQ537" s="2"/>
      <c r="IR537" s="2"/>
      <c r="IS537" s="2"/>
      <c r="IT537" s="2"/>
      <c r="IU537" s="2"/>
    </row>
    <row r="538" spans="1:255" x14ac:dyDescent="0.25">
      <c r="A538" s="3">
        <v>18</v>
      </c>
      <c r="B538" s="3">
        <v>1</v>
      </c>
      <c r="C538" s="3">
        <v>1029</v>
      </c>
      <c r="E538" s="3" t="s">
        <v>720</v>
      </c>
      <c r="F538" s="3" t="s">
        <v>721</v>
      </c>
      <c r="G538" s="3" t="s">
        <v>980</v>
      </c>
      <c r="H538" s="3" t="s">
        <v>35</v>
      </c>
      <c r="I538" s="3">
        <f>I536*J538</f>
        <v>2</v>
      </c>
      <c r="J538" s="3">
        <v>1</v>
      </c>
      <c r="K538" s="3">
        <v>1</v>
      </c>
      <c r="O538" s="3">
        <f t="shared" si="499"/>
        <v>53737.52</v>
      </c>
      <c r="P538" s="3">
        <f t="shared" si="500"/>
        <v>53737.52</v>
      </c>
      <c r="Q538" s="3">
        <f>(ROUND((ROUND(((ET538)*AV538*I538),2)*BB538),2)+ROUND((ROUND(((AE538-(EU538))*AV538*I538),2)*BS538),2))</f>
        <v>0</v>
      </c>
      <c r="R538" s="3">
        <f>(ROUND((ROUND(((EU538)*AV538*I538),2)*BS538),2)+ROUND((ROUND(((AE538-(EU538))*AV538*I538),2)*BS538),2))</f>
        <v>0</v>
      </c>
      <c r="S538" s="3">
        <f t="shared" si="501"/>
        <v>0</v>
      </c>
      <c r="T538" s="3">
        <f t="shared" si="502"/>
        <v>0</v>
      </c>
      <c r="U538" s="3">
        <f t="shared" si="503"/>
        <v>0</v>
      </c>
      <c r="V538" s="3">
        <f t="shared" si="504"/>
        <v>0</v>
      </c>
      <c r="W538" s="3">
        <f t="shared" si="505"/>
        <v>0</v>
      </c>
      <c r="X538" s="3">
        <f>(ROUND((((S538+ROUND((ROUND(((EU538)*AV538*I538),2)*BS538),2))*AT538)/100),2)+ROUND(((ROUND((ROUND(((AE538-(EU538))*AV538*I538),2)*BS538),2)*AT538)/100),2))</f>
        <v>0</v>
      </c>
      <c r="Y538" s="3">
        <f>(ROUND((((S538+ROUND((ROUND(((EU538)*AV538*I538),2)*BS538),2))*AU538)/100),2)+ROUND(((ROUND((ROUND(((AE538-(EU538))*AV538*I538),2)*BS538),2)*AU538)/100),2))</f>
        <v>0</v>
      </c>
      <c r="AA538" s="3">
        <v>86551703</v>
      </c>
      <c r="AB538" s="3">
        <f t="shared" si="506"/>
        <v>2662.91</v>
      </c>
      <c r="AC538" s="3">
        <f>ROUND((ES538),6)</f>
        <v>2662.91</v>
      </c>
      <c r="AD538" s="3">
        <f>ROUND((((ET538)-(EU538))+AE538),6)</f>
        <v>0</v>
      </c>
      <c r="AE538" s="3">
        <f>ROUND((EU538),6)</f>
        <v>0</v>
      </c>
      <c r="AF538" s="3">
        <f>ROUND((EV538),6)</f>
        <v>0</v>
      </c>
      <c r="AG538" s="3">
        <f t="shared" si="507"/>
        <v>0</v>
      </c>
      <c r="AH538" s="3">
        <f>(EW538)</f>
        <v>0</v>
      </c>
      <c r="AI538" s="3">
        <f>(EX538)</f>
        <v>0</v>
      </c>
      <c r="AJ538" s="3">
        <f t="shared" si="508"/>
        <v>0</v>
      </c>
      <c r="AK538" s="3">
        <v>2662.91</v>
      </c>
      <c r="AL538" s="3">
        <v>2662.91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109</v>
      </c>
      <c r="AU538" s="3">
        <v>61</v>
      </c>
      <c r="AV538" s="3">
        <v>1</v>
      </c>
      <c r="AW538" s="3">
        <v>1</v>
      </c>
      <c r="AZ538" s="3">
        <v>1</v>
      </c>
      <c r="BA538" s="3">
        <v>1</v>
      </c>
      <c r="BB538" s="3">
        <v>1</v>
      </c>
      <c r="BC538" s="3">
        <v>10.09</v>
      </c>
      <c r="BD538" s="3" t="s">
        <v>3</v>
      </c>
      <c r="BE538" s="3" t="s">
        <v>3</v>
      </c>
      <c r="BF538" s="3" t="s">
        <v>3</v>
      </c>
      <c r="BG538" s="3" t="s">
        <v>3</v>
      </c>
      <c r="BH538" s="3">
        <v>3</v>
      </c>
      <c r="BI538" s="3">
        <v>1</v>
      </c>
      <c r="BJ538" s="3" t="s">
        <v>722</v>
      </c>
      <c r="BM538" s="3">
        <v>21</v>
      </c>
      <c r="BN538" s="3">
        <v>0</v>
      </c>
      <c r="BO538" s="3" t="s">
        <v>721</v>
      </c>
      <c r="BP538" s="3">
        <v>1</v>
      </c>
      <c r="BQ538" s="3">
        <v>30</v>
      </c>
      <c r="BR538" s="3">
        <v>0</v>
      </c>
      <c r="BS538" s="3">
        <v>1</v>
      </c>
      <c r="BT538" s="3">
        <v>1</v>
      </c>
      <c r="BU538" s="3">
        <v>1</v>
      </c>
      <c r="BV538" s="3">
        <v>1</v>
      </c>
      <c r="BW538" s="3">
        <v>1</v>
      </c>
      <c r="BX538" s="3">
        <v>1</v>
      </c>
      <c r="BY538" s="3" t="s">
        <v>3</v>
      </c>
      <c r="BZ538" s="3">
        <v>109</v>
      </c>
      <c r="CA538" s="3">
        <v>61</v>
      </c>
      <c r="CB538" s="3" t="s">
        <v>3</v>
      </c>
      <c r="CE538" s="3">
        <v>1566</v>
      </c>
      <c r="CF538" s="3">
        <v>0</v>
      </c>
      <c r="CG538" s="3">
        <v>0</v>
      </c>
      <c r="CM538" s="3">
        <v>0</v>
      </c>
      <c r="CN538" s="3" t="s">
        <v>966</v>
      </c>
      <c r="CO538" s="3">
        <v>0</v>
      </c>
      <c r="CP538" s="3">
        <f t="shared" si="509"/>
        <v>53737.52</v>
      </c>
      <c r="CQ538" s="3">
        <f t="shared" si="510"/>
        <v>26868.76</v>
      </c>
      <c r="CR538" s="3">
        <f>(ROUND((ROUND(((ET538)*AV538*1),2)*BB538),2)+ROUND((ROUND(((AE538-(EU538))*AV538*1),2)*BS538),2))</f>
        <v>0</v>
      </c>
      <c r="CS538" s="3">
        <f>(ROUND((ROUND(((EU538)*AV538*1),2)*BS538),2)+ROUND((ROUND(((AE538-(EU538))*AV538*1),2)*BS538),2))</f>
        <v>0</v>
      </c>
      <c r="CT538" s="3">
        <f t="shared" si="511"/>
        <v>0</v>
      </c>
      <c r="CU538" s="3">
        <f t="shared" si="512"/>
        <v>0</v>
      </c>
      <c r="CV538" s="3">
        <f t="shared" si="513"/>
        <v>0</v>
      </c>
      <c r="CW538" s="3">
        <f t="shared" si="514"/>
        <v>0</v>
      </c>
      <c r="CX538" s="3">
        <f t="shared" si="515"/>
        <v>0</v>
      </c>
      <c r="CY538" s="3">
        <f>(ROUND((((S538+ROUND((ROUND(((EU538)*AV538*1),2)*BS538),2))*AT538)/100),2)+ROUND(((ROUND((ROUND(((AE538-(EU538))*AV538*1),2)*BS538),2)*AT538)/100),2))</f>
        <v>0</v>
      </c>
      <c r="CZ538" s="3">
        <f>(ROUND((((S538+ROUND((ROUND(((EU538)*AV538*1),2)*BS538),2))*AU538)/100),2)+ROUND(((ROUND((ROUND(((AE538-(EU538))*AV538*1),2)*BS538),2)*AU538)/100),2))</f>
        <v>0</v>
      </c>
      <c r="DC538" s="3" t="s">
        <v>3</v>
      </c>
      <c r="DD538" s="3" t="s">
        <v>3</v>
      </c>
      <c r="DE538" s="3" t="s">
        <v>3</v>
      </c>
      <c r="DF538" s="3" t="s">
        <v>3</v>
      </c>
      <c r="DG538" s="3" t="s">
        <v>3</v>
      </c>
      <c r="DH538" s="3" t="s">
        <v>3</v>
      </c>
      <c r="DI538" s="3" t="s">
        <v>3</v>
      </c>
      <c r="DJ538" s="3" t="s">
        <v>3</v>
      </c>
      <c r="DK538" s="3" t="s">
        <v>3</v>
      </c>
      <c r="DL538" s="3" t="s">
        <v>3</v>
      </c>
      <c r="DM538" s="3" t="s">
        <v>3</v>
      </c>
      <c r="DN538" s="3">
        <v>0</v>
      </c>
      <c r="DO538" s="3">
        <v>0</v>
      </c>
      <c r="DP538" s="3">
        <v>1</v>
      </c>
      <c r="DQ538" s="3">
        <v>1</v>
      </c>
      <c r="DU538" s="3">
        <v>1010</v>
      </c>
      <c r="DV538" s="3" t="s">
        <v>35</v>
      </c>
      <c r="DW538" s="3" t="s">
        <v>35</v>
      </c>
      <c r="DX538" s="3">
        <v>1</v>
      </c>
      <c r="DZ538" s="3" t="s">
        <v>3</v>
      </c>
      <c r="EA538" s="3" t="s">
        <v>3</v>
      </c>
      <c r="EB538" s="3" t="s">
        <v>3</v>
      </c>
      <c r="EC538" s="3" t="s">
        <v>3</v>
      </c>
      <c r="EE538" s="3">
        <v>85635393</v>
      </c>
      <c r="EF538" s="3">
        <v>30</v>
      </c>
      <c r="EG538" s="3" t="s">
        <v>28</v>
      </c>
      <c r="EH538" s="3">
        <v>0</v>
      </c>
      <c r="EI538" s="3" t="s">
        <v>3</v>
      </c>
      <c r="EJ538" s="3">
        <v>1</v>
      </c>
      <c r="EK538" s="3">
        <v>21</v>
      </c>
      <c r="EL538" s="3" t="s">
        <v>437</v>
      </c>
      <c r="EM538" s="3" t="s">
        <v>438</v>
      </c>
      <c r="EO538" s="3" t="s">
        <v>368</v>
      </c>
      <c r="EQ538" s="3">
        <v>0</v>
      </c>
      <c r="ER538" s="3">
        <v>2662.91</v>
      </c>
      <c r="ES538" s="3">
        <v>2662.91</v>
      </c>
      <c r="ET538" s="3">
        <v>0</v>
      </c>
      <c r="EU538" s="3">
        <v>0</v>
      </c>
      <c r="EV538" s="3">
        <v>0</v>
      </c>
      <c r="EW538" s="3">
        <v>0</v>
      </c>
      <c r="EX538" s="3">
        <v>0</v>
      </c>
      <c r="FQ538" s="3">
        <v>0</v>
      </c>
      <c r="FR538" s="3">
        <v>0</v>
      </c>
      <c r="FS538" s="3">
        <v>0</v>
      </c>
      <c r="FX538" s="3">
        <v>109</v>
      </c>
      <c r="FY538" s="3">
        <v>61</v>
      </c>
      <c r="GA538" s="3" t="s">
        <v>3</v>
      </c>
      <c r="GD538" s="3">
        <v>1</v>
      </c>
      <c r="GF538" s="3">
        <v>-1008921969</v>
      </c>
      <c r="GG538" s="3">
        <v>2</v>
      </c>
      <c r="GH538" s="3">
        <v>1</v>
      </c>
      <c r="GI538" s="3">
        <v>2</v>
      </c>
      <c r="GJ538" s="3">
        <v>0</v>
      </c>
      <c r="GK538" s="3">
        <v>0</v>
      </c>
      <c r="GL538" s="3">
        <f t="shared" si="516"/>
        <v>0</v>
      </c>
      <c r="GM538" s="3">
        <f t="shared" si="517"/>
        <v>53737.52</v>
      </c>
      <c r="GN538" s="3">
        <f t="shared" si="518"/>
        <v>53737.52</v>
      </c>
      <c r="GO538" s="3">
        <f t="shared" si="519"/>
        <v>0</v>
      </c>
      <c r="GP538" s="3">
        <f t="shared" si="520"/>
        <v>0</v>
      </c>
      <c r="GR538" s="3">
        <v>0</v>
      </c>
      <c r="GS538" s="3">
        <v>3</v>
      </c>
      <c r="GT538" s="3">
        <v>0</v>
      </c>
      <c r="GU538" s="3" t="s">
        <v>3</v>
      </c>
      <c r="GV538" s="3">
        <f t="shared" si="521"/>
        <v>0</v>
      </c>
      <c r="GW538" s="3">
        <v>1</v>
      </c>
      <c r="GX538" s="3">
        <f t="shared" si="522"/>
        <v>0</v>
      </c>
      <c r="HA538" s="3">
        <v>0</v>
      </c>
      <c r="HB538" s="3">
        <v>0</v>
      </c>
      <c r="HC538" s="3">
        <f t="shared" si="523"/>
        <v>0</v>
      </c>
      <c r="HE538" s="3" t="s">
        <v>3</v>
      </c>
      <c r="HF538" s="3" t="s">
        <v>3</v>
      </c>
      <c r="HM538" s="3" t="s">
        <v>360</v>
      </c>
      <c r="HN538" s="3" t="s">
        <v>3</v>
      </c>
      <c r="HO538" s="3" t="s">
        <v>3</v>
      </c>
      <c r="HP538" s="3" t="s">
        <v>3</v>
      </c>
      <c r="HQ538" s="3" t="s">
        <v>3</v>
      </c>
      <c r="HS538" s="3">
        <v>0</v>
      </c>
      <c r="IK538" s="3">
        <v>0</v>
      </c>
    </row>
    <row r="539" spans="1:255" x14ac:dyDescent="0.25">
      <c r="A539" s="2">
        <v>17</v>
      </c>
      <c r="B539" s="2">
        <v>1</v>
      </c>
      <c r="C539" s="2">
        <f>ROW(SmtRes!A1040)</f>
        <v>1040</v>
      </c>
      <c r="D539" s="2">
        <f>ROW(EtalonRes!A890)</f>
        <v>890</v>
      </c>
      <c r="E539" s="2" t="s">
        <v>723</v>
      </c>
      <c r="F539" s="2" t="s">
        <v>621</v>
      </c>
      <c r="G539" s="2" t="s">
        <v>622</v>
      </c>
      <c r="H539" s="2" t="s">
        <v>342</v>
      </c>
      <c r="I539" s="2">
        <f>ROUND(4+4,9)</f>
        <v>8</v>
      </c>
      <c r="J539" s="2">
        <v>0</v>
      </c>
      <c r="K539" s="2">
        <f>ROUND(4+4,9)</f>
        <v>8</v>
      </c>
      <c r="L539" s="2"/>
      <c r="M539" s="2"/>
      <c r="N539" s="2"/>
      <c r="O539" s="2">
        <f t="shared" si="499"/>
        <v>471.57</v>
      </c>
      <c r="P539" s="2">
        <f t="shared" si="500"/>
        <v>212.64</v>
      </c>
      <c r="Q539" s="2">
        <f>(ROUND((ROUND(((((ET539*1.25)*1.2))*AV539*I539),2)*BB539),2)+ROUND((ROUND(((AE539-(((EU539*1.25)*1.2)))*AV539*I539),2)*BS539),2))</f>
        <v>53.14</v>
      </c>
      <c r="R539" s="2">
        <f>(ROUND((ROUND(((((EU539*1.25)*1.2))*AV539*I539),2)*BS539),2)+ROUND((ROUND(((AE539-(((EU539*1.25)*1.2)))*AV539*I539),2)*BS539),2))</f>
        <v>3.2</v>
      </c>
      <c r="S539" s="2">
        <f t="shared" si="501"/>
        <v>205.79</v>
      </c>
      <c r="T539" s="2">
        <f t="shared" si="502"/>
        <v>0</v>
      </c>
      <c r="U539" s="2">
        <f t="shared" si="503"/>
        <v>16.491551999999995</v>
      </c>
      <c r="V539" s="2">
        <f t="shared" si="504"/>
        <v>0</v>
      </c>
      <c r="W539" s="2">
        <f t="shared" si="505"/>
        <v>0</v>
      </c>
      <c r="X539" s="2">
        <f>(ROUND((((S539+ROUND((ROUND(((((EU539*1.25)*1.2))*AV539*I539),2)*BS539),2))*AT539)/100),2)+ROUND(((ROUND((ROUND(((AE539-(((EU539*1.25)*1.2)))*AV539*I539),2)*BS539),2)*AT539)/100),2))</f>
        <v>227.8</v>
      </c>
      <c r="Y539" s="2">
        <f>(ROUND((((S539+ROUND((ROUND(((((EU539*1.25)*1.2))*AV539*I539),2)*BS539),2))*AU539)/100),2)+ROUND(((ROUND((ROUND(((AE539-(((EU539*1.25)*1.2)))*AV539*I539),2)*BS539),2)*AU539)/100),2))</f>
        <v>127.48</v>
      </c>
      <c r="Z539" s="2"/>
      <c r="AA539" s="2">
        <v>86551701</v>
      </c>
      <c r="AB539" s="2">
        <f t="shared" si="506"/>
        <v>56.913600000000002</v>
      </c>
      <c r="AC539" s="2">
        <f>ROUND((((ES539*1)*1)),6)</f>
        <v>26.58</v>
      </c>
      <c r="AD539" s="2">
        <f>ROUND((((((ET539*1.25)*1.2))-(((EU539*1.25)*1.2)))+AE539),6)</f>
        <v>6.2249999999999996</v>
      </c>
      <c r="AE539" s="2">
        <f>ROUND((((EU539*1.25)*1.2)),6)</f>
        <v>0.375</v>
      </c>
      <c r="AF539" s="2">
        <f>ROUND((((EV539*1.15)*1.2)),6)</f>
        <v>24.108599999999999</v>
      </c>
      <c r="AG539" s="2">
        <f t="shared" si="507"/>
        <v>0</v>
      </c>
      <c r="AH539" s="2">
        <f>(((EW539*1.15)*1.2))</f>
        <v>1.9319999999999997</v>
      </c>
      <c r="AI539" s="2">
        <f>(((EX539*1.25)*1.2))</f>
        <v>0</v>
      </c>
      <c r="AJ539" s="2">
        <f t="shared" si="508"/>
        <v>0</v>
      </c>
      <c r="AK539" s="2">
        <v>48.2</v>
      </c>
      <c r="AL539" s="2">
        <v>26.58</v>
      </c>
      <c r="AM539" s="2">
        <v>4.1500000000000004</v>
      </c>
      <c r="AN539" s="2">
        <v>0.25</v>
      </c>
      <c r="AO539" s="2">
        <v>17.47</v>
      </c>
      <c r="AP539" s="2">
        <v>0</v>
      </c>
      <c r="AQ539" s="2">
        <v>1.4</v>
      </c>
      <c r="AR539" s="2">
        <v>0</v>
      </c>
      <c r="AS539" s="2">
        <v>0</v>
      </c>
      <c r="AT539" s="2">
        <v>109</v>
      </c>
      <c r="AU539" s="2">
        <v>61</v>
      </c>
      <c r="AV539" s="2">
        <v>1.0669999999999999</v>
      </c>
      <c r="AW539" s="2">
        <v>1</v>
      </c>
      <c r="AX539" s="2"/>
      <c r="AY539" s="2"/>
      <c r="AZ539" s="2">
        <v>1</v>
      </c>
      <c r="BA539" s="2">
        <v>1</v>
      </c>
      <c r="BB539" s="2">
        <v>1</v>
      </c>
      <c r="BC539" s="2">
        <v>1</v>
      </c>
      <c r="BD539" s="2" t="s">
        <v>3</v>
      </c>
      <c r="BE539" s="2" t="s">
        <v>3</v>
      </c>
      <c r="BF539" s="2" t="s">
        <v>3</v>
      </c>
      <c r="BG539" s="2" t="s">
        <v>3</v>
      </c>
      <c r="BH539" s="2">
        <v>0</v>
      </c>
      <c r="BI539" s="2">
        <v>1</v>
      </c>
      <c r="BJ539" s="2" t="s">
        <v>623</v>
      </c>
      <c r="BK539" s="2"/>
      <c r="BL539" s="2"/>
      <c r="BM539" s="2">
        <v>21</v>
      </c>
      <c r="BN539" s="2">
        <v>0</v>
      </c>
      <c r="BO539" s="2" t="s">
        <v>621</v>
      </c>
      <c r="BP539" s="2">
        <v>1</v>
      </c>
      <c r="BQ539" s="2">
        <v>30</v>
      </c>
      <c r="BR539" s="2">
        <v>0</v>
      </c>
      <c r="BS539" s="2">
        <v>1</v>
      </c>
      <c r="BT539" s="2">
        <v>1</v>
      </c>
      <c r="BU539" s="2">
        <v>1</v>
      </c>
      <c r="BV539" s="2">
        <v>1</v>
      </c>
      <c r="BW539" s="2">
        <v>1</v>
      </c>
      <c r="BX539" s="2">
        <v>1</v>
      </c>
      <c r="BY539" s="2" t="s">
        <v>3</v>
      </c>
      <c r="BZ539" s="2">
        <v>109</v>
      </c>
      <c r="CA539" s="2">
        <v>61</v>
      </c>
      <c r="CB539" s="2" t="s">
        <v>3</v>
      </c>
      <c r="CC539" s="2"/>
      <c r="CD539" s="2"/>
      <c r="CE539" s="2">
        <v>1566</v>
      </c>
      <c r="CF539" s="2">
        <v>0</v>
      </c>
      <c r="CG539" s="2">
        <v>0</v>
      </c>
      <c r="CH539" s="2"/>
      <c r="CI539" s="2"/>
      <c r="CJ539" s="2"/>
      <c r="CK539" s="2"/>
      <c r="CL539" s="2"/>
      <c r="CM539" s="2">
        <v>0</v>
      </c>
      <c r="CN539" s="2" t="s">
        <v>965</v>
      </c>
      <c r="CO539" s="2">
        <v>0</v>
      </c>
      <c r="CP539" s="2">
        <f t="shared" si="509"/>
        <v>471.56999999999994</v>
      </c>
      <c r="CQ539" s="2">
        <f t="shared" si="510"/>
        <v>26.58</v>
      </c>
      <c r="CR539" s="2">
        <f>(ROUND((ROUND(((((ET539*1.25)*1.2))*AV539*1),2)*BB539),2)+ROUND((ROUND(((AE539-(((EU539*1.25)*1.2)))*AV539*1),2)*BS539),2))</f>
        <v>6.64</v>
      </c>
      <c r="CS539" s="2">
        <f>(ROUND((ROUND(((((EU539*1.25)*1.2))*AV539*1),2)*BS539),2)+ROUND((ROUND(((AE539-(((EU539*1.25)*1.2)))*AV539*1),2)*BS539),2))</f>
        <v>0.4</v>
      </c>
      <c r="CT539" s="2">
        <f t="shared" si="511"/>
        <v>25.72</v>
      </c>
      <c r="CU539" s="2">
        <f t="shared" si="512"/>
        <v>0</v>
      </c>
      <c r="CV539" s="2">
        <f t="shared" si="513"/>
        <v>2.0614439999999994</v>
      </c>
      <c r="CW539" s="2">
        <f t="shared" si="514"/>
        <v>0</v>
      </c>
      <c r="CX539" s="2">
        <f t="shared" si="515"/>
        <v>0</v>
      </c>
      <c r="CY539" s="2">
        <f>(ROUND((((S539+ROUND((ROUND(((((EU539*1.25)*1.2))*AV539*1),2)*BS539),2))*AT539)/100),2)+ROUND(((ROUND((ROUND(((AE539-(((EU539*1.25)*1.2)))*AV539*1),2)*BS539),2)*AT539)/100),2))</f>
        <v>224.75</v>
      </c>
      <c r="CZ539" s="2">
        <f>(ROUND((((S539+ROUND((ROUND(((((EU539*1.25)*1.2))*AV539*1),2)*BS539),2))*AU539)/100),2)+ROUND(((ROUND((ROUND(((AE539-(((EU539*1.25)*1.2)))*AV539*1),2)*BS539),2)*AU539)/100),2))</f>
        <v>125.78</v>
      </c>
      <c r="DA539" s="2"/>
      <c r="DB539" s="2">
        <v>207</v>
      </c>
      <c r="DC539" s="2" t="s">
        <v>3</v>
      </c>
      <c r="DD539" s="2" t="s">
        <v>360</v>
      </c>
      <c r="DE539" s="2" t="s">
        <v>361</v>
      </c>
      <c r="DF539" s="2" t="s">
        <v>361</v>
      </c>
      <c r="DG539" s="2" t="s">
        <v>362</v>
      </c>
      <c r="DH539" s="2" t="s">
        <v>3</v>
      </c>
      <c r="DI539" s="2" t="s">
        <v>362</v>
      </c>
      <c r="DJ539" s="2" t="s">
        <v>361</v>
      </c>
      <c r="DK539" s="2" t="s">
        <v>3</v>
      </c>
      <c r="DL539" s="2" t="s">
        <v>3</v>
      </c>
      <c r="DM539" s="2" t="s">
        <v>3</v>
      </c>
      <c r="DN539" s="2">
        <v>0</v>
      </c>
      <c r="DO539" s="2">
        <v>0</v>
      </c>
      <c r="DP539" s="2">
        <v>1</v>
      </c>
      <c r="DQ539" s="2">
        <v>1</v>
      </c>
      <c r="DR539" s="2"/>
      <c r="DS539" s="2"/>
      <c r="DT539" s="2"/>
      <c r="DU539" s="2">
        <v>1013</v>
      </c>
      <c r="DV539" s="2" t="s">
        <v>342</v>
      </c>
      <c r="DW539" s="2" t="s">
        <v>342</v>
      </c>
      <c r="DX539" s="2">
        <v>1</v>
      </c>
      <c r="DY539" s="2"/>
      <c r="DZ539" s="2" t="s">
        <v>3</v>
      </c>
      <c r="EA539" s="2" t="s">
        <v>3</v>
      </c>
      <c r="EB539" s="2" t="s">
        <v>3</v>
      </c>
      <c r="EC539" s="2" t="s">
        <v>3</v>
      </c>
      <c r="ED539" s="2"/>
      <c r="EE539" s="2">
        <v>85635393</v>
      </c>
      <c r="EF539" s="2">
        <v>30</v>
      </c>
      <c r="EG539" s="2" t="s">
        <v>28</v>
      </c>
      <c r="EH539" s="2">
        <v>0</v>
      </c>
      <c r="EI539" s="2" t="s">
        <v>3</v>
      </c>
      <c r="EJ539" s="2">
        <v>1</v>
      </c>
      <c r="EK539" s="2">
        <v>21</v>
      </c>
      <c r="EL539" s="2" t="s">
        <v>437</v>
      </c>
      <c r="EM539" s="2" t="s">
        <v>438</v>
      </c>
      <c r="EN539" s="2"/>
      <c r="EO539" s="2" t="s">
        <v>363</v>
      </c>
      <c r="EP539" s="2"/>
      <c r="EQ539" s="2">
        <v>131072</v>
      </c>
      <c r="ER539" s="2">
        <v>48.2</v>
      </c>
      <c r="ES539" s="2">
        <v>26.58</v>
      </c>
      <c r="ET539" s="2">
        <v>4.1500000000000004</v>
      </c>
      <c r="EU539" s="2">
        <v>0.25</v>
      </c>
      <c r="EV539" s="2">
        <v>17.47</v>
      </c>
      <c r="EW539" s="2">
        <v>1.4</v>
      </c>
      <c r="EX539" s="2">
        <v>0</v>
      </c>
      <c r="EY539" s="2">
        <v>0</v>
      </c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>
        <v>0</v>
      </c>
      <c r="FR539" s="2">
        <v>0</v>
      </c>
      <c r="FS539" s="2">
        <v>0</v>
      </c>
      <c r="FT539" s="2"/>
      <c r="FU539" s="2"/>
      <c r="FV539" s="2"/>
      <c r="FW539" s="2"/>
      <c r="FX539" s="2">
        <v>109</v>
      </c>
      <c r="FY539" s="2">
        <v>61</v>
      </c>
      <c r="FZ539" s="2"/>
      <c r="GA539" s="2" t="s">
        <v>3</v>
      </c>
      <c r="GB539" s="2"/>
      <c r="GC539" s="2"/>
      <c r="GD539" s="2">
        <v>1</v>
      </c>
      <c r="GE539" s="2"/>
      <c r="GF539" s="2">
        <v>1182420650</v>
      </c>
      <c r="GG539" s="2">
        <v>2</v>
      </c>
      <c r="GH539" s="2">
        <v>1</v>
      </c>
      <c r="GI539" s="2">
        <v>2</v>
      </c>
      <c r="GJ539" s="2">
        <v>0</v>
      </c>
      <c r="GK539" s="2">
        <v>0</v>
      </c>
      <c r="GL539" s="2">
        <f t="shared" si="516"/>
        <v>0</v>
      </c>
      <c r="GM539" s="2">
        <f t="shared" si="517"/>
        <v>826.85</v>
      </c>
      <c r="GN539" s="2">
        <f t="shared" si="518"/>
        <v>826.85</v>
      </c>
      <c r="GO539" s="2">
        <f t="shared" si="519"/>
        <v>0</v>
      </c>
      <c r="GP539" s="2">
        <f t="shared" si="520"/>
        <v>0</v>
      </c>
      <c r="GQ539" s="2"/>
      <c r="GR539" s="2">
        <v>0</v>
      </c>
      <c r="GS539" s="2">
        <v>3</v>
      </c>
      <c r="GT539" s="2">
        <v>0</v>
      </c>
      <c r="GU539" s="2" t="s">
        <v>3</v>
      </c>
      <c r="GV539" s="2">
        <f t="shared" si="521"/>
        <v>0</v>
      </c>
      <c r="GW539" s="2">
        <v>1</v>
      </c>
      <c r="GX539" s="2">
        <f t="shared" si="522"/>
        <v>0</v>
      </c>
      <c r="GY539" s="2"/>
      <c r="GZ539" s="2"/>
      <c r="HA539" s="2">
        <v>0</v>
      </c>
      <c r="HB539" s="2">
        <v>0</v>
      </c>
      <c r="HC539" s="2">
        <f t="shared" si="523"/>
        <v>0</v>
      </c>
      <c r="HD539" s="2"/>
      <c r="HE539" s="2" t="s">
        <v>3</v>
      </c>
      <c r="HF539" s="2" t="s">
        <v>3</v>
      </c>
      <c r="HG539" s="2"/>
      <c r="HH539" s="2"/>
      <c r="HI539" s="2"/>
      <c r="HJ539" s="2"/>
      <c r="HK539" s="2"/>
      <c r="HL539" s="2"/>
      <c r="HM539" s="2" t="s">
        <v>3</v>
      </c>
      <c r="HN539" s="2" t="s">
        <v>3</v>
      </c>
      <c r="HO539" s="2" t="s">
        <v>3</v>
      </c>
      <c r="HP539" s="2" t="s">
        <v>3</v>
      </c>
      <c r="HQ539" s="2" t="s">
        <v>3</v>
      </c>
      <c r="HR539" s="2"/>
      <c r="HS539" s="2">
        <v>0</v>
      </c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>
        <v>0</v>
      </c>
      <c r="IL539" s="2"/>
      <c r="IM539" s="2"/>
      <c r="IN539" s="2"/>
      <c r="IO539" s="2"/>
      <c r="IP539" s="2"/>
      <c r="IQ539" s="2"/>
      <c r="IR539" s="2"/>
      <c r="IS539" s="2"/>
      <c r="IT539" s="2"/>
      <c r="IU539" s="2"/>
    </row>
    <row r="540" spans="1:255" x14ac:dyDescent="0.25">
      <c r="A540" s="3">
        <v>17</v>
      </c>
      <c r="B540" s="3">
        <v>1</v>
      </c>
      <c r="C540" s="3">
        <f>ROW(SmtRes!A1050)</f>
        <v>1050</v>
      </c>
      <c r="D540" s="3">
        <f>ROW(EtalonRes!A898)</f>
        <v>898</v>
      </c>
      <c r="E540" s="3" t="s">
        <v>723</v>
      </c>
      <c r="F540" s="3" t="s">
        <v>621</v>
      </c>
      <c r="G540" s="3" t="s">
        <v>622</v>
      </c>
      <c r="H540" s="3" t="s">
        <v>342</v>
      </c>
      <c r="I540" s="3">
        <f>ROUND(4+4,9)</f>
        <v>8</v>
      </c>
      <c r="J540" s="3">
        <v>0</v>
      </c>
      <c r="K540" s="3">
        <f>ROUND(4+4,9)</f>
        <v>8</v>
      </c>
      <c r="O540" s="3">
        <f t="shared" si="499"/>
        <v>14306.6</v>
      </c>
      <c r="P540" s="3">
        <f t="shared" si="500"/>
        <v>1918.01</v>
      </c>
      <c r="Q540" s="3">
        <f>(ROUND((ROUND(((((ET540*1.25)*1.2))*AV540*I540),2)*BB540),2)+ROUND((ROUND(((AE540-(((EU540*1.25)*1.2)))*AV540*I540),2)*BS540),2))</f>
        <v>792.32</v>
      </c>
      <c r="R540" s="3">
        <f>(ROUND((ROUND(((((EU540*1.25)*1.2))*AV540*I540),2)*BS540),2)+ROUND((ROUND(((AE540-(((EU540*1.25)*1.2)))*AV540*I540),2)*BS540),2))</f>
        <v>180.32</v>
      </c>
      <c r="S540" s="3">
        <f t="shared" si="501"/>
        <v>11596.27</v>
      </c>
      <c r="T540" s="3">
        <f t="shared" si="502"/>
        <v>0</v>
      </c>
      <c r="U540" s="3">
        <f t="shared" si="503"/>
        <v>16.491551999999995</v>
      </c>
      <c r="V540" s="3">
        <f t="shared" si="504"/>
        <v>0</v>
      </c>
      <c r="W540" s="3">
        <f t="shared" si="505"/>
        <v>0</v>
      </c>
      <c r="X540" s="3">
        <f>(ROUND((((S540+ROUND((ROUND(((((EU540*1.25)*1.2))*AV540*I540),2)*BS540),2))*AT540)/100),2)+ROUND(((ROUND((ROUND(((AE540-(((EU540*1.25)*1.2)))*AV540*I540),2)*BS540),2)*AT540)/100),2))</f>
        <v>12836.48</v>
      </c>
      <c r="Y540" s="3">
        <f>(ROUND((((S540+ROUND((ROUND(((((EU540*1.25)*1.2))*AV540*I540),2)*BS540),2))*AU540)/100),2)+ROUND(((ROUND((ROUND(((AE540-(((EU540*1.25)*1.2)))*AV540*I540),2)*BS540),2)*AU540)/100),2))</f>
        <v>7183.72</v>
      </c>
      <c r="AA540" s="3">
        <v>86551703</v>
      </c>
      <c r="AB540" s="3">
        <f t="shared" si="506"/>
        <v>56.913600000000002</v>
      </c>
      <c r="AC540" s="3">
        <f>ROUND((((ES540*1)*1)),6)</f>
        <v>26.58</v>
      </c>
      <c r="AD540" s="3">
        <f>ROUND((((((ET540*1.25)*1.2))-(((EU540*1.25)*1.2)))+AE540),6)</f>
        <v>6.2249999999999996</v>
      </c>
      <c r="AE540" s="3">
        <f>ROUND((((EU540*1.25)*1.2)),6)</f>
        <v>0.375</v>
      </c>
      <c r="AF540" s="3">
        <f>ROUND((((EV540*1.15)*1.2)),6)</f>
        <v>24.108599999999999</v>
      </c>
      <c r="AG540" s="3">
        <f t="shared" si="507"/>
        <v>0</v>
      </c>
      <c r="AH540" s="3">
        <f>(((EW540*1.15)*1.2))</f>
        <v>1.9319999999999997</v>
      </c>
      <c r="AI540" s="3">
        <f>(((EX540*1.25)*1.2))</f>
        <v>0</v>
      </c>
      <c r="AJ540" s="3">
        <f t="shared" si="508"/>
        <v>0</v>
      </c>
      <c r="AK540" s="3">
        <v>48.2</v>
      </c>
      <c r="AL540" s="3">
        <v>26.58</v>
      </c>
      <c r="AM540" s="3">
        <v>4.1500000000000004</v>
      </c>
      <c r="AN540" s="3">
        <v>0.25</v>
      </c>
      <c r="AO540" s="3">
        <v>17.47</v>
      </c>
      <c r="AP540" s="3">
        <v>0</v>
      </c>
      <c r="AQ540" s="3">
        <v>1.4</v>
      </c>
      <c r="AR540" s="3">
        <v>0</v>
      </c>
      <c r="AS540" s="3">
        <v>0</v>
      </c>
      <c r="AT540" s="3">
        <v>109</v>
      </c>
      <c r="AU540" s="3">
        <v>61</v>
      </c>
      <c r="AV540" s="3">
        <v>1.0669999999999999</v>
      </c>
      <c r="AW540" s="3">
        <v>1</v>
      </c>
      <c r="AZ540" s="3">
        <v>1</v>
      </c>
      <c r="BA540" s="3">
        <v>56.35</v>
      </c>
      <c r="BB540" s="3">
        <v>14.91</v>
      </c>
      <c r="BC540" s="3">
        <v>9.02</v>
      </c>
      <c r="BD540" s="3" t="s">
        <v>3</v>
      </c>
      <c r="BE540" s="3" t="s">
        <v>3</v>
      </c>
      <c r="BF540" s="3" t="s">
        <v>3</v>
      </c>
      <c r="BG540" s="3" t="s">
        <v>3</v>
      </c>
      <c r="BH540" s="3">
        <v>0</v>
      </c>
      <c r="BI540" s="3">
        <v>1</v>
      </c>
      <c r="BJ540" s="3" t="s">
        <v>623</v>
      </c>
      <c r="BM540" s="3">
        <v>21</v>
      </c>
      <c r="BN540" s="3">
        <v>0</v>
      </c>
      <c r="BO540" s="3" t="s">
        <v>621</v>
      </c>
      <c r="BP540" s="3">
        <v>1</v>
      </c>
      <c r="BQ540" s="3">
        <v>30</v>
      </c>
      <c r="BR540" s="3">
        <v>0</v>
      </c>
      <c r="BS540" s="3">
        <v>56.35</v>
      </c>
      <c r="BT540" s="3">
        <v>1</v>
      </c>
      <c r="BU540" s="3">
        <v>1</v>
      </c>
      <c r="BV540" s="3">
        <v>1</v>
      </c>
      <c r="BW540" s="3">
        <v>1</v>
      </c>
      <c r="BX540" s="3">
        <v>1</v>
      </c>
      <c r="BY540" s="3" t="s">
        <v>3</v>
      </c>
      <c r="BZ540" s="3">
        <v>109</v>
      </c>
      <c r="CA540" s="3">
        <v>61</v>
      </c>
      <c r="CB540" s="3" t="s">
        <v>3</v>
      </c>
      <c r="CE540" s="3">
        <v>1566</v>
      </c>
      <c r="CF540" s="3">
        <v>0</v>
      </c>
      <c r="CG540" s="3">
        <v>0</v>
      </c>
      <c r="CM540" s="3">
        <v>0</v>
      </c>
      <c r="CN540" s="3" t="s">
        <v>965</v>
      </c>
      <c r="CO540" s="3">
        <v>0</v>
      </c>
      <c r="CP540" s="3">
        <f t="shared" si="509"/>
        <v>14306.6</v>
      </c>
      <c r="CQ540" s="3">
        <f t="shared" si="510"/>
        <v>239.75</v>
      </c>
      <c r="CR540" s="3">
        <f>(ROUND((ROUND(((((ET540*1.25)*1.2))*AV540*1),2)*BB540),2)+ROUND((ROUND(((AE540-(((EU540*1.25)*1.2)))*AV540*1),2)*BS540),2))</f>
        <v>99</v>
      </c>
      <c r="CS540" s="3">
        <f>(ROUND((ROUND(((((EU540*1.25)*1.2))*AV540*1),2)*BS540),2)+ROUND((ROUND(((AE540-(((EU540*1.25)*1.2)))*AV540*1),2)*BS540),2))</f>
        <v>22.54</v>
      </c>
      <c r="CT540" s="3">
        <f t="shared" si="511"/>
        <v>1449.32</v>
      </c>
      <c r="CU540" s="3">
        <f t="shared" si="512"/>
        <v>0</v>
      </c>
      <c r="CV540" s="3">
        <f t="shared" si="513"/>
        <v>2.0614439999999994</v>
      </c>
      <c r="CW540" s="3">
        <f t="shared" si="514"/>
        <v>0</v>
      </c>
      <c r="CX540" s="3">
        <f t="shared" si="515"/>
        <v>0</v>
      </c>
      <c r="CY540" s="3">
        <f>(ROUND((((S540+ROUND((ROUND(((((EU540*1.25)*1.2))*AV540*1),2)*BS540),2))*AT540)/100),2)+ROUND(((ROUND((ROUND(((AE540-(((EU540*1.25)*1.2)))*AV540*1),2)*BS540),2)*AT540)/100),2))</f>
        <v>12664.5</v>
      </c>
      <c r="CZ540" s="3">
        <f>(ROUND((((S540+ROUND((ROUND(((((EU540*1.25)*1.2))*AV540*1),2)*BS540),2))*AU540)/100),2)+ROUND(((ROUND((ROUND(((AE540-(((EU540*1.25)*1.2)))*AV540*1),2)*BS540),2)*AU540)/100),2))</f>
        <v>7087.47</v>
      </c>
      <c r="DB540" s="3">
        <v>209</v>
      </c>
      <c r="DC540" s="3" t="s">
        <v>3</v>
      </c>
      <c r="DD540" s="3" t="s">
        <v>360</v>
      </c>
      <c r="DE540" s="3" t="s">
        <v>361</v>
      </c>
      <c r="DF540" s="3" t="s">
        <v>361</v>
      </c>
      <c r="DG540" s="3" t="s">
        <v>362</v>
      </c>
      <c r="DH540" s="3" t="s">
        <v>3</v>
      </c>
      <c r="DI540" s="3" t="s">
        <v>362</v>
      </c>
      <c r="DJ540" s="3" t="s">
        <v>361</v>
      </c>
      <c r="DK540" s="3" t="s">
        <v>3</v>
      </c>
      <c r="DL540" s="3" t="s">
        <v>3</v>
      </c>
      <c r="DM540" s="3" t="s">
        <v>3</v>
      </c>
      <c r="DN540" s="3">
        <v>0</v>
      </c>
      <c r="DO540" s="3">
        <v>0</v>
      </c>
      <c r="DP540" s="3">
        <v>1</v>
      </c>
      <c r="DQ540" s="3">
        <v>1</v>
      </c>
      <c r="DU540" s="3">
        <v>1013</v>
      </c>
      <c r="DV540" s="3" t="s">
        <v>342</v>
      </c>
      <c r="DW540" s="3" t="s">
        <v>342</v>
      </c>
      <c r="DX540" s="3">
        <v>1</v>
      </c>
      <c r="DZ540" s="3" t="s">
        <v>3</v>
      </c>
      <c r="EA540" s="3" t="s">
        <v>3</v>
      </c>
      <c r="EB540" s="3" t="s">
        <v>3</v>
      </c>
      <c r="EC540" s="3" t="s">
        <v>3</v>
      </c>
      <c r="EE540" s="3">
        <v>85635393</v>
      </c>
      <c r="EF540" s="3">
        <v>30</v>
      </c>
      <c r="EG540" s="3" t="s">
        <v>28</v>
      </c>
      <c r="EH540" s="3">
        <v>0</v>
      </c>
      <c r="EI540" s="3" t="s">
        <v>3</v>
      </c>
      <c r="EJ540" s="3">
        <v>1</v>
      </c>
      <c r="EK540" s="3">
        <v>21</v>
      </c>
      <c r="EL540" s="3" t="s">
        <v>437</v>
      </c>
      <c r="EM540" s="3" t="s">
        <v>438</v>
      </c>
      <c r="EO540" s="3" t="s">
        <v>363</v>
      </c>
      <c r="EQ540" s="3">
        <v>131072</v>
      </c>
      <c r="ER540" s="3">
        <v>48.2</v>
      </c>
      <c r="ES540" s="3">
        <v>26.58</v>
      </c>
      <c r="ET540" s="3">
        <v>4.1500000000000004</v>
      </c>
      <c r="EU540" s="3">
        <v>0.25</v>
      </c>
      <c r="EV540" s="3">
        <v>17.47</v>
      </c>
      <c r="EW540" s="3">
        <v>1.4</v>
      </c>
      <c r="EX540" s="3">
        <v>0</v>
      </c>
      <c r="EY540" s="3">
        <v>0</v>
      </c>
      <c r="FQ540" s="3">
        <v>0</v>
      </c>
      <c r="FR540" s="3">
        <v>0</v>
      </c>
      <c r="FS540" s="3">
        <v>0</v>
      </c>
      <c r="FX540" s="3">
        <v>109</v>
      </c>
      <c r="FY540" s="3">
        <v>61</v>
      </c>
      <c r="GA540" s="3" t="s">
        <v>3</v>
      </c>
      <c r="GD540" s="3">
        <v>1</v>
      </c>
      <c r="GF540" s="3">
        <v>1182420650</v>
      </c>
      <c r="GG540" s="3">
        <v>2</v>
      </c>
      <c r="GH540" s="3">
        <v>1</v>
      </c>
      <c r="GI540" s="3">
        <v>2</v>
      </c>
      <c r="GJ540" s="3">
        <v>0</v>
      </c>
      <c r="GK540" s="3">
        <v>0</v>
      </c>
      <c r="GL540" s="3">
        <f t="shared" si="516"/>
        <v>0</v>
      </c>
      <c r="GM540" s="3">
        <f t="shared" si="517"/>
        <v>34326.800000000003</v>
      </c>
      <c r="GN540" s="3">
        <f t="shared" si="518"/>
        <v>34326.800000000003</v>
      </c>
      <c r="GO540" s="3">
        <f t="shared" si="519"/>
        <v>0</v>
      </c>
      <c r="GP540" s="3">
        <f t="shared" si="520"/>
        <v>0</v>
      </c>
      <c r="GR540" s="3">
        <v>0</v>
      </c>
      <c r="GS540" s="3">
        <v>3</v>
      </c>
      <c r="GT540" s="3">
        <v>0</v>
      </c>
      <c r="GU540" s="3" t="s">
        <v>3</v>
      </c>
      <c r="GV540" s="3">
        <f t="shared" si="521"/>
        <v>0</v>
      </c>
      <c r="GW540" s="3">
        <v>1</v>
      </c>
      <c r="GX540" s="3">
        <f t="shared" si="522"/>
        <v>0</v>
      </c>
      <c r="HA540" s="3">
        <v>0</v>
      </c>
      <c r="HB540" s="3">
        <v>0</v>
      </c>
      <c r="HC540" s="3">
        <f t="shared" si="523"/>
        <v>0</v>
      </c>
      <c r="HE540" s="3" t="s">
        <v>3</v>
      </c>
      <c r="HF540" s="3" t="s">
        <v>3</v>
      </c>
      <c r="HM540" s="3" t="s">
        <v>3</v>
      </c>
      <c r="HN540" s="3" t="s">
        <v>3</v>
      </c>
      <c r="HO540" s="3" t="s">
        <v>3</v>
      </c>
      <c r="HP540" s="3" t="s">
        <v>3</v>
      </c>
      <c r="HQ540" s="3" t="s">
        <v>3</v>
      </c>
      <c r="HS540" s="3">
        <v>0</v>
      </c>
      <c r="IK540" s="3">
        <v>0</v>
      </c>
    </row>
    <row r="541" spans="1:255" x14ac:dyDescent="0.25">
      <c r="A541" s="2">
        <v>18</v>
      </c>
      <c r="B541" s="2">
        <v>1</v>
      </c>
      <c r="C541" s="2">
        <v>1036</v>
      </c>
      <c r="D541" s="2"/>
      <c r="E541" s="2" t="s">
        <v>724</v>
      </c>
      <c r="F541" s="2" t="s">
        <v>725</v>
      </c>
      <c r="G541" s="2" t="s">
        <v>726</v>
      </c>
      <c r="H541" s="2" t="s">
        <v>689</v>
      </c>
      <c r="I541" s="2">
        <f>I539*J541</f>
        <v>4</v>
      </c>
      <c r="J541" s="2">
        <v>0.5</v>
      </c>
      <c r="K541" s="2">
        <v>0.5</v>
      </c>
      <c r="L541" s="2"/>
      <c r="M541" s="2"/>
      <c r="N541" s="2"/>
      <c r="O541" s="2">
        <f t="shared" si="499"/>
        <v>354.68</v>
      </c>
      <c r="P541" s="2">
        <f t="shared" si="500"/>
        <v>354.68</v>
      </c>
      <c r="Q541" s="2">
        <f t="shared" ref="Q541:Q548" si="526">(ROUND((ROUND(((ET541)*AV541*I541),2)*BB541),2)+ROUND((ROUND(((AE541-(EU541))*AV541*I541),2)*BS541),2))</f>
        <v>0</v>
      </c>
      <c r="R541" s="2">
        <f t="shared" ref="R541:R548" si="527">(ROUND((ROUND(((EU541)*AV541*I541),2)*BS541),2)+ROUND((ROUND(((AE541-(EU541))*AV541*I541),2)*BS541),2))</f>
        <v>0</v>
      </c>
      <c r="S541" s="2">
        <f t="shared" si="501"/>
        <v>0</v>
      </c>
      <c r="T541" s="2">
        <f t="shared" si="502"/>
        <v>0</v>
      </c>
      <c r="U541" s="2">
        <f t="shared" si="503"/>
        <v>0</v>
      </c>
      <c r="V541" s="2">
        <f t="shared" si="504"/>
        <v>0</v>
      </c>
      <c r="W541" s="2">
        <f t="shared" si="505"/>
        <v>0</v>
      </c>
      <c r="X541" s="2">
        <f t="shared" ref="X541:X548" si="528">(ROUND((((S541+ROUND((ROUND(((EU541)*AV541*I541),2)*BS541),2))*AT541)/100),2)+ROUND(((ROUND((ROUND(((AE541-(EU541))*AV541*I541),2)*BS541),2)*AT541)/100),2))</f>
        <v>0</v>
      </c>
      <c r="Y541" s="2">
        <f t="shared" ref="Y541:Y548" si="529">(ROUND((((S541+ROUND((ROUND(((EU541)*AV541*I541),2)*BS541),2))*AU541)/100),2)+ROUND(((ROUND((ROUND(((AE541-(EU541))*AV541*I541),2)*BS541),2)*AU541)/100),2))</f>
        <v>0</v>
      </c>
      <c r="Z541" s="2"/>
      <c r="AA541" s="2">
        <v>86551701</v>
      </c>
      <c r="AB541" s="2">
        <f t="shared" si="506"/>
        <v>88.67</v>
      </c>
      <c r="AC541" s="2">
        <f t="shared" ref="AC541:AC548" si="530">ROUND((ES541),6)</f>
        <v>88.67</v>
      </c>
      <c r="AD541" s="2">
        <f t="shared" ref="AD541:AD548" si="531">ROUND((((ET541)-(EU541))+AE541),6)</f>
        <v>0</v>
      </c>
      <c r="AE541" s="2">
        <f t="shared" ref="AE541:AF548" si="532">ROUND((EU541),6)</f>
        <v>0</v>
      </c>
      <c r="AF541" s="2">
        <f t="shared" si="532"/>
        <v>0</v>
      </c>
      <c r="AG541" s="2">
        <f t="shared" si="507"/>
        <v>0</v>
      </c>
      <c r="AH541" s="2">
        <f t="shared" ref="AH541:AI548" si="533">(EW541)</f>
        <v>0</v>
      </c>
      <c r="AI541" s="2">
        <f t="shared" si="533"/>
        <v>0</v>
      </c>
      <c r="AJ541" s="2">
        <f t="shared" si="508"/>
        <v>0</v>
      </c>
      <c r="AK541" s="2">
        <v>88.67</v>
      </c>
      <c r="AL541" s="2">
        <v>88.67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109</v>
      </c>
      <c r="AU541" s="2">
        <v>61</v>
      </c>
      <c r="AV541" s="2">
        <v>1</v>
      </c>
      <c r="AW541" s="2">
        <v>1</v>
      </c>
      <c r="AX541" s="2"/>
      <c r="AY541" s="2"/>
      <c r="AZ541" s="2">
        <v>1</v>
      </c>
      <c r="BA541" s="2">
        <v>1</v>
      </c>
      <c r="BB541" s="2">
        <v>1</v>
      </c>
      <c r="BC541" s="2">
        <v>1</v>
      </c>
      <c r="BD541" s="2" t="s">
        <v>3</v>
      </c>
      <c r="BE541" s="2" t="s">
        <v>3</v>
      </c>
      <c r="BF541" s="2" t="s">
        <v>3</v>
      </c>
      <c r="BG541" s="2" t="s">
        <v>3</v>
      </c>
      <c r="BH541" s="2">
        <v>3</v>
      </c>
      <c r="BI541" s="2">
        <v>1</v>
      </c>
      <c r="BJ541" s="2" t="s">
        <v>727</v>
      </c>
      <c r="BK541" s="2"/>
      <c r="BL541" s="2"/>
      <c r="BM541" s="2">
        <v>21</v>
      </c>
      <c r="BN541" s="2">
        <v>0</v>
      </c>
      <c r="BO541" s="2" t="s">
        <v>3</v>
      </c>
      <c r="BP541" s="2">
        <v>0</v>
      </c>
      <c r="BQ541" s="2">
        <v>30</v>
      </c>
      <c r="BR541" s="2">
        <v>0</v>
      </c>
      <c r="BS541" s="2">
        <v>1</v>
      </c>
      <c r="BT541" s="2">
        <v>1</v>
      </c>
      <c r="BU541" s="2">
        <v>1</v>
      </c>
      <c r="BV541" s="2">
        <v>1</v>
      </c>
      <c r="BW541" s="2">
        <v>1</v>
      </c>
      <c r="BX541" s="2">
        <v>1</v>
      </c>
      <c r="BY541" s="2" t="s">
        <v>3</v>
      </c>
      <c r="BZ541" s="2">
        <v>109</v>
      </c>
      <c r="CA541" s="2">
        <v>61</v>
      </c>
      <c r="CB541" s="2" t="s">
        <v>3</v>
      </c>
      <c r="CC541" s="2"/>
      <c r="CD541" s="2"/>
      <c r="CE541" s="2">
        <v>1566</v>
      </c>
      <c r="CF541" s="2">
        <v>0</v>
      </c>
      <c r="CG541" s="2">
        <v>0</v>
      </c>
      <c r="CH541" s="2"/>
      <c r="CI541" s="2"/>
      <c r="CJ541" s="2"/>
      <c r="CK541" s="2"/>
      <c r="CL541" s="2"/>
      <c r="CM541" s="2">
        <v>0</v>
      </c>
      <c r="CN541" s="2" t="s">
        <v>966</v>
      </c>
      <c r="CO541" s="2">
        <v>0</v>
      </c>
      <c r="CP541" s="2">
        <f t="shared" si="509"/>
        <v>354.68</v>
      </c>
      <c r="CQ541" s="2">
        <f t="shared" si="510"/>
        <v>88.67</v>
      </c>
      <c r="CR541" s="2">
        <f t="shared" ref="CR541:CR548" si="534">(ROUND((ROUND(((ET541)*AV541*1),2)*BB541),2)+ROUND((ROUND(((AE541-(EU541))*AV541*1),2)*BS541),2))</f>
        <v>0</v>
      </c>
      <c r="CS541" s="2">
        <f t="shared" ref="CS541:CS548" si="535">(ROUND((ROUND(((EU541)*AV541*1),2)*BS541),2)+ROUND((ROUND(((AE541-(EU541))*AV541*1),2)*BS541),2))</f>
        <v>0</v>
      </c>
      <c r="CT541" s="2">
        <f t="shared" si="511"/>
        <v>0</v>
      </c>
      <c r="CU541" s="2">
        <f t="shared" si="512"/>
        <v>0</v>
      </c>
      <c r="CV541" s="2">
        <f t="shared" si="513"/>
        <v>0</v>
      </c>
      <c r="CW541" s="2">
        <f t="shared" si="514"/>
        <v>0</v>
      </c>
      <c r="CX541" s="2">
        <f t="shared" si="515"/>
        <v>0</v>
      </c>
      <c r="CY541" s="2">
        <f t="shared" ref="CY541:CY548" si="536">(ROUND((((S541+ROUND((ROUND(((EU541)*AV541*1),2)*BS541),2))*AT541)/100),2)+ROUND(((ROUND((ROUND(((AE541-(EU541))*AV541*1),2)*BS541),2)*AT541)/100),2))</f>
        <v>0</v>
      </c>
      <c r="CZ541" s="2">
        <f t="shared" ref="CZ541:CZ548" si="537">(ROUND((((S541+ROUND((ROUND(((EU541)*AV541*1),2)*BS541),2))*AU541)/100),2)+ROUND(((ROUND((ROUND(((AE541-(EU541))*AV541*1),2)*BS541),2)*AU541)/100),2))</f>
        <v>0</v>
      </c>
      <c r="DA541" s="2"/>
      <c r="DB541" s="2"/>
      <c r="DC541" s="2" t="s">
        <v>3</v>
      </c>
      <c r="DD541" s="2" t="s">
        <v>3</v>
      </c>
      <c r="DE541" s="2" t="s">
        <v>3</v>
      </c>
      <c r="DF541" s="2" t="s">
        <v>3</v>
      </c>
      <c r="DG541" s="2" t="s">
        <v>3</v>
      </c>
      <c r="DH541" s="2" t="s">
        <v>3</v>
      </c>
      <c r="DI541" s="2" t="s">
        <v>3</v>
      </c>
      <c r="DJ541" s="2" t="s">
        <v>3</v>
      </c>
      <c r="DK541" s="2" t="s">
        <v>3</v>
      </c>
      <c r="DL541" s="2" t="s">
        <v>3</v>
      </c>
      <c r="DM541" s="2" t="s">
        <v>3</v>
      </c>
      <c r="DN541" s="2">
        <v>0</v>
      </c>
      <c r="DO541" s="2">
        <v>0</v>
      </c>
      <c r="DP541" s="2">
        <v>1</v>
      </c>
      <c r="DQ541" s="2">
        <v>1</v>
      </c>
      <c r="DR541" s="2"/>
      <c r="DS541" s="2"/>
      <c r="DT541" s="2"/>
      <c r="DU541" s="2">
        <v>1013</v>
      </c>
      <c r="DV541" s="2" t="s">
        <v>689</v>
      </c>
      <c r="DW541" s="2" t="s">
        <v>689</v>
      </c>
      <c r="DX541" s="2">
        <v>1</v>
      </c>
      <c r="DY541" s="2"/>
      <c r="DZ541" s="2" t="s">
        <v>3</v>
      </c>
      <c r="EA541" s="2" t="s">
        <v>3</v>
      </c>
      <c r="EB541" s="2" t="s">
        <v>3</v>
      </c>
      <c r="EC541" s="2" t="s">
        <v>3</v>
      </c>
      <c r="ED541" s="2"/>
      <c r="EE541" s="2">
        <v>85635393</v>
      </c>
      <c r="EF541" s="2">
        <v>30</v>
      </c>
      <c r="EG541" s="2" t="s">
        <v>28</v>
      </c>
      <c r="EH541" s="2">
        <v>0</v>
      </c>
      <c r="EI541" s="2" t="s">
        <v>3</v>
      </c>
      <c r="EJ541" s="2">
        <v>1</v>
      </c>
      <c r="EK541" s="2">
        <v>21</v>
      </c>
      <c r="EL541" s="2" t="s">
        <v>437</v>
      </c>
      <c r="EM541" s="2" t="s">
        <v>438</v>
      </c>
      <c r="EN541" s="2"/>
      <c r="EO541" s="2" t="s">
        <v>368</v>
      </c>
      <c r="EP541" s="2"/>
      <c r="EQ541" s="2">
        <v>0</v>
      </c>
      <c r="ER541" s="2">
        <v>88.67</v>
      </c>
      <c r="ES541" s="2">
        <v>88.67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>
        <v>0</v>
      </c>
      <c r="FR541" s="2">
        <v>0</v>
      </c>
      <c r="FS541" s="2">
        <v>0</v>
      </c>
      <c r="FT541" s="2"/>
      <c r="FU541" s="2"/>
      <c r="FV541" s="2"/>
      <c r="FW541" s="2"/>
      <c r="FX541" s="2">
        <v>109</v>
      </c>
      <c r="FY541" s="2">
        <v>61</v>
      </c>
      <c r="FZ541" s="2"/>
      <c r="GA541" s="2" t="s">
        <v>3</v>
      </c>
      <c r="GB541" s="2"/>
      <c r="GC541" s="2"/>
      <c r="GD541" s="2">
        <v>1</v>
      </c>
      <c r="GE541" s="2"/>
      <c r="GF541" s="2">
        <v>1050639312</v>
      </c>
      <c r="GG541" s="2">
        <v>2</v>
      </c>
      <c r="GH541" s="2">
        <v>1</v>
      </c>
      <c r="GI541" s="2">
        <v>-2</v>
      </c>
      <c r="GJ541" s="2">
        <v>0</v>
      </c>
      <c r="GK541" s="2">
        <v>0</v>
      </c>
      <c r="GL541" s="2">
        <f t="shared" si="516"/>
        <v>0</v>
      </c>
      <c r="GM541" s="2">
        <f t="shared" si="517"/>
        <v>354.68</v>
      </c>
      <c r="GN541" s="2">
        <f t="shared" si="518"/>
        <v>354.68</v>
      </c>
      <c r="GO541" s="2">
        <f t="shared" si="519"/>
        <v>0</v>
      </c>
      <c r="GP541" s="2">
        <f t="shared" si="520"/>
        <v>0</v>
      </c>
      <c r="GQ541" s="2"/>
      <c r="GR541" s="2">
        <v>0</v>
      </c>
      <c r="GS541" s="2">
        <v>3</v>
      </c>
      <c r="GT541" s="2">
        <v>0</v>
      </c>
      <c r="GU541" s="2" t="s">
        <v>3</v>
      </c>
      <c r="GV541" s="2">
        <f t="shared" si="521"/>
        <v>0</v>
      </c>
      <c r="GW541" s="2">
        <v>1</v>
      </c>
      <c r="GX541" s="2">
        <f t="shared" si="522"/>
        <v>0</v>
      </c>
      <c r="GY541" s="2"/>
      <c r="GZ541" s="2"/>
      <c r="HA541" s="2">
        <v>0</v>
      </c>
      <c r="HB541" s="2">
        <v>0</v>
      </c>
      <c r="HC541" s="2">
        <f t="shared" si="523"/>
        <v>0</v>
      </c>
      <c r="HD541" s="2"/>
      <c r="HE541" s="2" t="s">
        <v>3</v>
      </c>
      <c r="HF541" s="2" t="s">
        <v>3</v>
      </c>
      <c r="HG541" s="2"/>
      <c r="HH541" s="2"/>
      <c r="HI541" s="2"/>
      <c r="HJ541" s="2"/>
      <c r="HK541" s="2"/>
      <c r="HL541" s="2"/>
      <c r="HM541" s="2" t="s">
        <v>360</v>
      </c>
      <c r="HN541" s="2" t="s">
        <v>3</v>
      </c>
      <c r="HO541" s="2" t="s">
        <v>3</v>
      </c>
      <c r="HP541" s="2" t="s">
        <v>3</v>
      </c>
      <c r="HQ541" s="2" t="s">
        <v>3</v>
      </c>
      <c r="HR541" s="2"/>
      <c r="HS541" s="2">
        <v>0</v>
      </c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>
        <v>0</v>
      </c>
      <c r="IL541" s="2"/>
      <c r="IM541" s="2"/>
      <c r="IN541" s="2"/>
      <c r="IO541" s="2"/>
      <c r="IP541" s="2"/>
      <c r="IQ541" s="2"/>
      <c r="IR541" s="2"/>
      <c r="IS541" s="2"/>
      <c r="IT541" s="2"/>
      <c r="IU541" s="2"/>
    </row>
    <row r="542" spans="1:255" x14ac:dyDescent="0.25">
      <c r="A542" s="3">
        <v>18</v>
      </c>
      <c r="B542" s="3">
        <v>1</v>
      </c>
      <c r="C542" s="3">
        <v>1046</v>
      </c>
      <c r="E542" s="3" t="s">
        <v>724</v>
      </c>
      <c r="F542" s="3" t="s">
        <v>725</v>
      </c>
      <c r="G542" s="3" t="s">
        <v>726</v>
      </c>
      <c r="H542" s="3" t="s">
        <v>689</v>
      </c>
      <c r="I542" s="3">
        <f>I540*J542</f>
        <v>4</v>
      </c>
      <c r="J542" s="3">
        <v>0.5</v>
      </c>
      <c r="K542" s="3">
        <v>0.5</v>
      </c>
      <c r="O542" s="3">
        <f t="shared" si="499"/>
        <v>2241.58</v>
      </c>
      <c r="P542" s="3">
        <f t="shared" si="500"/>
        <v>2241.58</v>
      </c>
      <c r="Q542" s="3">
        <f t="shared" si="526"/>
        <v>0</v>
      </c>
      <c r="R542" s="3">
        <f t="shared" si="527"/>
        <v>0</v>
      </c>
      <c r="S542" s="3">
        <f t="shared" si="501"/>
        <v>0</v>
      </c>
      <c r="T542" s="3">
        <f t="shared" si="502"/>
        <v>0</v>
      </c>
      <c r="U542" s="3">
        <f t="shared" si="503"/>
        <v>0</v>
      </c>
      <c r="V542" s="3">
        <f t="shared" si="504"/>
        <v>0</v>
      </c>
      <c r="W542" s="3">
        <f t="shared" si="505"/>
        <v>0</v>
      </c>
      <c r="X542" s="3">
        <f t="shared" si="528"/>
        <v>0</v>
      </c>
      <c r="Y542" s="3">
        <f t="shared" si="529"/>
        <v>0</v>
      </c>
      <c r="AA542" s="3">
        <v>86551703</v>
      </c>
      <c r="AB542" s="3">
        <f t="shared" si="506"/>
        <v>88.67</v>
      </c>
      <c r="AC542" s="3">
        <f t="shared" si="530"/>
        <v>88.67</v>
      </c>
      <c r="AD542" s="3">
        <f t="shared" si="531"/>
        <v>0</v>
      </c>
      <c r="AE542" s="3">
        <f t="shared" si="532"/>
        <v>0</v>
      </c>
      <c r="AF542" s="3">
        <f t="shared" si="532"/>
        <v>0</v>
      </c>
      <c r="AG542" s="3">
        <f t="shared" si="507"/>
        <v>0</v>
      </c>
      <c r="AH542" s="3">
        <f t="shared" si="533"/>
        <v>0</v>
      </c>
      <c r="AI542" s="3">
        <f t="shared" si="533"/>
        <v>0</v>
      </c>
      <c r="AJ542" s="3">
        <f t="shared" si="508"/>
        <v>0</v>
      </c>
      <c r="AK542" s="3">
        <v>88.67</v>
      </c>
      <c r="AL542" s="3">
        <v>88.67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109</v>
      </c>
      <c r="AU542" s="3">
        <v>61</v>
      </c>
      <c r="AV542" s="3">
        <v>1</v>
      </c>
      <c r="AW542" s="3">
        <v>1</v>
      </c>
      <c r="AZ542" s="3">
        <v>1</v>
      </c>
      <c r="BA542" s="3">
        <v>1</v>
      </c>
      <c r="BB542" s="3">
        <v>1</v>
      </c>
      <c r="BC542" s="3">
        <v>6.32</v>
      </c>
      <c r="BD542" s="3" t="s">
        <v>3</v>
      </c>
      <c r="BE542" s="3" t="s">
        <v>3</v>
      </c>
      <c r="BF542" s="3" t="s">
        <v>3</v>
      </c>
      <c r="BG542" s="3" t="s">
        <v>3</v>
      </c>
      <c r="BH542" s="3">
        <v>3</v>
      </c>
      <c r="BI542" s="3">
        <v>1</v>
      </c>
      <c r="BJ542" s="3" t="s">
        <v>727</v>
      </c>
      <c r="BM542" s="3">
        <v>21</v>
      </c>
      <c r="BN542" s="3">
        <v>0</v>
      </c>
      <c r="BO542" s="3" t="s">
        <v>725</v>
      </c>
      <c r="BP542" s="3">
        <v>1</v>
      </c>
      <c r="BQ542" s="3">
        <v>30</v>
      </c>
      <c r="BR542" s="3">
        <v>0</v>
      </c>
      <c r="BS542" s="3">
        <v>1</v>
      </c>
      <c r="BT542" s="3">
        <v>1</v>
      </c>
      <c r="BU542" s="3">
        <v>1</v>
      </c>
      <c r="BV542" s="3">
        <v>1</v>
      </c>
      <c r="BW542" s="3">
        <v>1</v>
      </c>
      <c r="BX542" s="3">
        <v>1</v>
      </c>
      <c r="BY542" s="3" t="s">
        <v>3</v>
      </c>
      <c r="BZ542" s="3">
        <v>109</v>
      </c>
      <c r="CA542" s="3">
        <v>61</v>
      </c>
      <c r="CB542" s="3" t="s">
        <v>3</v>
      </c>
      <c r="CE542" s="3">
        <v>1566</v>
      </c>
      <c r="CF542" s="3">
        <v>0</v>
      </c>
      <c r="CG542" s="3">
        <v>0</v>
      </c>
      <c r="CM542" s="3">
        <v>0</v>
      </c>
      <c r="CN542" s="3" t="s">
        <v>966</v>
      </c>
      <c r="CO542" s="3">
        <v>0</v>
      </c>
      <c r="CP542" s="3">
        <f t="shared" si="509"/>
        <v>2241.58</v>
      </c>
      <c r="CQ542" s="3">
        <f t="shared" si="510"/>
        <v>560.39</v>
      </c>
      <c r="CR542" s="3">
        <f t="shared" si="534"/>
        <v>0</v>
      </c>
      <c r="CS542" s="3">
        <f t="shared" si="535"/>
        <v>0</v>
      </c>
      <c r="CT542" s="3">
        <f t="shared" si="511"/>
        <v>0</v>
      </c>
      <c r="CU542" s="3">
        <f t="shared" si="512"/>
        <v>0</v>
      </c>
      <c r="CV542" s="3">
        <f t="shared" si="513"/>
        <v>0</v>
      </c>
      <c r="CW542" s="3">
        <f t="shared" si="514"/>
        <v>0</v>
      </c>
      <c r="CX542" s="3">
        <f t="shared" si="515"/>
        <v>0</v>
      </c>
      <c r="CY542" s="3">
        <f t="shared" si="536"/>
        <v>0</v>
      </c>
      <c r="CZ542" s="3">
        <f t="shared" si="537"/>
        <v>0</v>
      </c>
      <c r="DC542" s="3" t="s">
        <v>3</v>
      </c>
      <c r="DD542" s="3" t="s">
        <v>3</v>
      </c>
      <c r="DE542" s="3" t="s">
        <v>3</v>
      </c>
      <c r="DF542" s="3" t="s">
        <v>3</v>
      </c>
      <c r="DG542" s="3" t="s">
        <v>3</v>
      </c>
      <c r="DH542" s="3" t="s">
        <v>3</v>
      </c>
      <c r="DI542" s="3" t="s">
        <v>3</v>
      </c>
      <c r="DJ542" s="3" t="s">
        <v>3</v>
      </c>
      <c r="DK542" s="3" t="s">
        <v>3</v>
      </c>
      <c r="DL542" s="3" t="s">
        <v>3</v>
      </c>
      <c r="DM542" s="3" t="s">
        <v>3</v>
      </c>
      <c r="DN542" s="3">
        <v>0</v>
      </c>
      <c r="DO542" s="3">
        <v>0</v>
      </c>
      <c r="DP542" s="3">
        <v>1</v>
      </c>
      <c r="DQ542" s="3">
        <v>1</v>
      </c>
      <c r="DU542" s="3">
        <v>1013</v>
      </c>
      <c r="DV542" s="3" t="s">
        <v>689</v>
      </c>
      <c r="DW542" s="3" t="s">
        <v>689</v>
      </c>
      <c r="DX542" s="3">
        <v>1</v>
      </c>
      <c r="DZ542" s="3" t="s">
        <v>3</v>
      </c>
      <c r="EA542" s="3" t="s">
        <v>3</v>
      </c>
      <c r="EB542" s="3" t="s">
        <v>3</v>
      </c>
      <c r="EC542" s="3" t="s">
        <v>3</v>
      </c>
      <c r="EE542" s="3">
        <v>85635393</v>
      </c>
      <c r="EF542" s="3">
        <v>30</v>
      </c>
      <c r="EG542" s="3" t="s">
        <v>28</v>
      </c>
      <c r="EH542" s="3">
        <v>0</v>
      </c>
      <c r="EI542" s="3" t="s">
        <v>3</v>
      </c>
      <c r="EJ542" s="3">
        <v>1</v>
      </c>
      <c r="EK542" s="3">
        <v>21</v>
      </c>
      <c r="EL542" s="3" t="s">
        <v>437</v>
      </c>
      <c r="EM542" s="3" t="s">
        <v>438</v>
      </c>
      <c r="EO542" s="3" t="s">
        <v>368</v>
      </c>
      <c r="EQ542" s="3">
        <v>0</v>
      </c>
      <c r="ER542" s="3">
        <v>88.67</v>
      </c>
      <c r="ES542" s="3">
        <v>88.67</v>
      </c>
      <c r="ET542" s="3">
        <v>0</v>
      </c>
      <c r="EU542" s="3">
        <v>0</v>
      </c>
      <c r="EV542" s="3">
        <v>0</v>
      </c>
      <c r="EW542" s="3">
        <v>0</v>
      </c>
      <c r="EX542" s="3">
        <v>0</v>
      </c>
      <c r="FQ542" s="3">
        <v>0</v>
      </c>
      <c r="FR542" s="3">
        <v>0</v>
      </c>
      <c r="FS542" s="3">
        <v>0</v>
      </c>
      <c r="FX542" s="3">
        <v>109</v>
      </c>
      <c r="FY542" s="3">
        <v>61</v>
      </c>
      <c r="GA542" s="3" t="s">
        <v>3</v>
      </c>
      <c r="GD542" s="3">
        <v>1</v>
      </c>
      <c r="GF542" s="3">
        <v>1050639312</v>
      </c>
      <c r="GG542" s="3">
        <v>2</v>
      </c>
      <c r="GH542" s="3">
        <v>1</v>
      </c>
      <c r="GI542" s="3">
        <v>2</v>
      </c>
      <c r="GJ542" s="3">
        <v>0</v>
      </c>
      <c r="GK542" s="3">
        <v>0</v>
      </c>
      <c r="GL542" s="3">
        <f t="shared" si="516"/>
        <v>0</v>
      </c>
      <c r="GM542" s="3">
        <f t="shared" si="517"/>
        <v>2241.58</v>
      </c>
      <c r="GN542" s="3">
        <f t="shared" si="518"/>
        <v>2241.58</v>
      </c>
      <c r="GO542" s="3">
        <f t="shared" si="519"/>
        <v>0</v>
      </c>
      <c r="GP542" s="3">
        <f t="shared" si="520"/>
        <v>0</v>
      </c>
      <c r="GR542" s="3">
        <v>0</v>
      </c>
      <c r="GS542" s="3">
        <v>3</v>
      </c>
      <c r="GT542" s="3">
        <v>0</v>
      </c>
      <c r="GU542" s="3" t="s">
        <v>3</v>
      </c>
      <c r="GV542" s="3">
        <f t="shared" si="521"/>
        <v>0</v>
      </c>
      <c r="GW542" s="3">
        <v>1</v>
      </c>
      <c r="GX542" s="3">
        <f t="shared" si="522"/>
        <v>0</v>
      </c>
      <c r="HA542" s="3">
        <v>0</v>
      </c>
      <c r="HB542" s="3">
        <v>0</v>
      </c>
      <c r="HC542" s="3">
        <f t="shared" si="523"/>
        <v>0</v>
      </c>
      <c r="HE542" s="3" t="s">
        <v>3</v>
      </c>
      <c r="HF542" s="3" t="s">
        <v>3</v>
      </c>
      <c r="HM542" s="3" t="s">
        <v>360</v>
      </c>
      <c r="HN542" s="3" t="s">
        <v>3</v>
      </c>
      <c r="HO542" s="3" t="s">
        <v>3</v>
      </c>
      <c r="HP542" s="3" t="s">
        <v>3</v>
      </c>
      <c r="HQ542" s="3" t="s">
        <v>3</v>
      </c>
      <c r="HS542" s="3">
        <v>0</v>
      </c>
      <c r="IK542" s="3">
        <v>0</v>
      </c>
    </row>
    <row r="543" spans="1:255" x14ac:dyDescent="0.25">
      <c r="A543" s="2">
        <v>18</v>
      </c>
      <c r="B543" s="2">
        <v>1</v>
      </c>
      <c r="C543" s="2">
        <v>1038</v>
      </c>
      <c r="D543" s="2"/>
      <c r="E543" s="2" t="s">
        <v>728</v>
      </c>
      <c r="F543" s="2" t="s">
        <v>729</v>
      </c>
      <c r="G543" s="2" t="s">
        <v>730</v>
      </c>
      <c r="H543" s="2" t="s">
        <v>35</v>
      </c>
      <c r="I543" s="2">
        <f>I539*J543</f>
        <v>4</v>
      </c>
      <c r="J543" s="2">
        <v>0.5</v>
      </c>
      <c r="K543" s="2">
        <v>0.5</v>
      </c>
      <c r="L543" s="2"/>
      <c r="M543" s="2"/>
      <c r="N543" s="2"/>
      <c r="O543" s="2">
        <f t="shared" si="499"/>
        <v>8287.92</v>
      </c>
      <c r="P543" s="2">
        <f t="shared" si="500"/>
        <v>8287.92</v>
      </c>
      <c r="Q543" s="2">
        <f t="shared" si="526"/>
        <v>0</v>
      </c>
      <c r="R543" s="2">
        <f t="shared" si="527"/>
        <v>0</v>
      </c>
      <c r="S543" s="2">
        <f t="shared" si="501"/>
        <v>0</v>
      </c>
      <c r="T543" s="2">
        <f t="shared" si="502"/>
        <v>0</v>
      </c>
      <c r="U543" s="2">
        <f t="shared" si="503"/>
        <v>0</v>
      </c>
      <c r="V543" s="2">
        <f t="shared" si="504"/>
        <v>0</v>
      </c>
      <c r="W543" s="2">
        <f t="shared" si="505"/>
        <v>0</v>
      </c>
      <c r="X543" s="2">
        <f t="shared" si="528"/>
        <v>0</v>
      </c>
      <c r="Y543" s="2">
        <f t="shared" si="529"/>
        <v>0</v>
      </c>
      <c r="Z543" s="2"/>
      <c r="AA543" s="2">
        <v>86551701</v>
      </c>
      <c r="AB543" s="2">
        <f t="shared" si="506"/>
        <v>2071.98</v>
      </c>
      <c r="AC543" s="2">
        <f t="shared" si="530"/>
        <v>2071.98</v>
      </c>
      <c r="AD543" s="2">
        <f t="shared" si="531"/>
        <v>0</v>
      </c>
      <c r="AE543" s="2">
        <f t="shared" si="532"/>
        <v>0</v>
      </c>
      <c r="AF543" s="2">
        <f t="shared" si="532"/>
        <v>0</v>
      </c>
      <c r="AG543" s="2">
        <f t="shared" si="507"/>
        <v>0</v>
      </c>
      <c r="AH543" s="2">
        <f t="shared" si="533"/>
        <v>0</v>
      </c>
      <c r="AI543" s="2">
        <f t="shared" si="533"/>
        <v>0</v>
      </c>
      <c r="AJ543" s="2">
        <f t="shared" si="508"/>
        <v>0</v>
      </c>
      <c r="AK543" s="2">
        <v>2071.98</v>
      </c>
      <c r="AL543" s="2">
        <v>2071.98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109</v>
      </c>
      <c r="AU543" s="2">
        <v>61</v>
      </c>
      <c r="AV543" s="2">
        <v>1</v>
      </c>
      <c r="AW543" s="2">
        <v>1</v>
      </c>
      <c r="AX543" s="2"/>
      <c r="AY543" s="2"/>
      <c r="AZ543" s="2">
        <v>1</v>
      </c>
      <c r="BA543" s="2">
        <v>1</v>
      </c>
      <c r="BB543" s="2">
        <v>1</v>
      </c>
      <c r="BC543" s="2">
        <v>1</v>
      </c>
      <c r="BD543" s="2" t="s">
        <v>3</v>
      </c>
      <c r="BE543" s="2" t="s">
        <v>3</v>
      </c>
      <c r="BF543" s="2" t="s">
        <v>3</v>
      </c>
      <c r="BG543" s="2" t="s">
        <v>3</v>
      </c>
      <c r="BH543" s="2">
        <v>3</v>
      </c>
      <c r="BI543" s="2">
        <v>1</v>
      </c>
      <c r="BJ543" s="2" t="s">
        <v>731</v>
      </c>
      <c r="BK543" s="2"/>
      <c r="BL543" s="2"/>
      <c r="BM543" s="2">
        <v>21</v>
      </c>
      <c r="BN543" s="2">
        <v>0</v>
      </c>
      <c r="BO543" s="2" t="s">
        <v>3</v>
      </c>
      <c r="BP543" s="2">
        <v>0</v>
      </c>
      <c r="BQ543" s="2">
        <v>30</v>
      </c>
      <c r="BR543" s="2">
        <v>0</v>
      </c>
      <c r="BS543" s="2">
        <v>1</v>
      </c>
      <c r="BT543" s="2">
        <v>1</v>
      </c>
      <c r="BU543" s="2">
        <v>1</v>
      </c>
      <c r="BV543" s="2">
        <v>1</v>
      </c>
      <c r="BW543" s="2">
        <v>1</v>
      </c>
      <c r="BX543" s="2">
        <v>1</v>
      </c>
      <c r="BY543" s="2" t="s">
        <v>3</v>
      </c>
      <c r="BZ543" s="2">
        <v>109</v>
      </c>
      <c r="CA543" s="2">
        <v>61</v>
      </c>
      <c r="CB543" s="2" t="s">
        <v>3</v>
      </c>
      <c r="CC543" s="2"/>
      <c r="CD543" s="2"/>
      <c r="CE543" s="2">
        <v>1566</v>
      </c>
      <c r="CF543" s="2">
        <v>0</v>
      </c>
      <c r="CG543" s="2">
        <v>0</v>
      </c>
      <c r="CH543" s="2"/>
      <c r="CI543" s="2"/>
      <c r="CJ543" s="2"/>
      <c r="CK543" s="2"/>
      <c r="CL543" s="2"/>
      <c r="CM543" s="2">
        <v>0</v>
      </c>
      <c r="CN543" s="2" t="s">
        <v>966</v>
      </c>
      <c r="CO543" s="2">
        <v>0</v>
      </c>
      <c r="CP543" s="2">
        <f t="shared" si="509"/>
        <v>8287.92</v>
      </c>
      <c r="CQ543" s="2">
        <f t="shared" si="510"/>
        <v>2071.98</v>
      </c>
      <c r="CR543" s="2">
        <f t="shared" si="534"/>
        <v>0</v>
      </c>
      <c r="CS543" s="2">
        <f t="shared" si="535"/>
        <v>0</v>
      </c>
      <c r="CT543" s="2">
        <f t="shared" si="511"/>
        <v>0</v>
      </c>
      <c r="CU543" s="2">
        <f t="shared" si="512"/>
        <v>0</v>
      </c>
      <c r="CV543" s="2">
        <f t="shared" si="513"/>
        <v>0</v>
      </c>
      <c r="CW543" s="2">
        <f t="shared" si="514"/>
        <v>0</v>
      </c>
      <c r="CX543" s="2">
        <f t="shared" si="515"/>
        <v>0</v>
      </c>
      <c r="CY543" s="2">
        <f t="shared" si="536"/>
        <v>0</v>
      </c>
      <c r="CZ543" s="2">
        <f t="shared" si="537"/>
        <v>0</v>
      </c>
      <c r="DA543" s="2"/>
      <c r="DB543" s="2"/>
      <c r="DC543" s="2" t="s">
        <v>3</v>
      </c>
      <c r="DD543" s="2" t="s">
        <v>3</v>
      </c>
      <c r="DE543" s="2" t="s">
        <v>3</v>
      </c>
      <c r="DF543" s="2" t="s">
        <v>3</v>
      </c>
      <c r="DG543" s="2" t="s">
        <v>3</v>
      </c>
      <c r="DH543" s="2" t="s">
        <v>3</v>
      </c>
      <c r="DI543" s="2" t="s">
        <v>3</v>
      </c>
      <c r="DJ543" s="2" t="s">
        <v>3</v>
      </c>
      <c r="DK543" s="2" t="s">
        <v>3</v>
      </c>
      <c r="DL543" s="2" t="s">
        <v>3</v>
      </c>
      <c r="DM543" s="2" t="s">
        <v>3</v>
      </c>
      <c r="DN543" s="2">
        <v>0</v>
      </c>
      <c r="DO543" s="2">
        <v>0</v>
      </c>
      <c r="DP543" s="2">
        <v>1</v>
      </c>
      <c r="DQ543" s="2">
        <v>1</v>
      </c>
      <c r="DR543" s="2"/>
      <c r="DS543" s="2"/>
      <c r="DT543" s="2"/>
      <c r="DU543" s="2">
        <v>1010</v>
      </c>
      <c r="DV543" s="2" t="s">
        <v>35</v>
      </c>
      <c r="DW543" s="2" t="s">
        <v>35</v>
      </c>
      <c r="DX543" s="2">
        <v>1</v>
      </c>
      <c r="DY543" s="2"/>
      <c r="DZ543" s="2" t="s">
        <v>3</v>
      </c>
      <c r="EA543" s="2" t="s">
        <v>3</v>
      </c>
      <c r="EB543" s="2" t="s">
        <v>3</v>
      </c>
      <c r="EC543" s="2" t="s">
        <v>3</v>
      </c>
      <c r="ED543" s="2"/>
      <c r="EE543" s="2">
        <v>85635393</v>
      </c>
      <c r="EF543" s="2">
        <v>30</v>
      </c>
      <c r="EG543" s="2" t="s">
        <v>28</v>
      </c>
      <c r="EH543" s="2">
        <v>0</v>
      </c>
      <c r="EI543" s="2" t="s">
        <v>3</v>
      </c>
      <c r="EJ543" s="2">
        <v>1</v>
      </c>
      <c r="EK543" s="2">
        <v>21</v>
      </c>
      <c r="EL543" s="2" t="s">
        <v>437</v>
      </c>
      <c r="EM543" s="2" t="s">
        <v>438</v>
      </c>
      <c r="EN543" s="2"/>
      <c r="EO543" s="2" t="s">
        <v>368</v>
      </c>
      <c r="EP543" s="2"/>
      <c r="EQ543" s="2">
        <v>0</v>
      </c>
      <c r="ER543" s="2">
        <v>2071.98</v>
      </c>
      <c r="ES543" s="2">
        <v>2071.98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>
        <v>0</v>
      </c>
      <c r="FR543" s="2">
        <v>0</v>
      </c>
      <c r="FS543" s="2">
        <v>0</v>
      </c>
      <c r="FT543" s="2"/>
      <c r="FU543" s="2"/>
      <c r="FV543" s="2"/>
      <c r="FW543" s="2"/>
      <c r="FX543" s="2">
        <v>109</v>
      </c>
      <c r="FY543" s="2">
        <v>61</v>
      </c>
      <c r="FZ543" s="2"/>
      <c r="GA543" s="2" t="s">
        <v>3</v>
      </c>
      <c r="GB543" s="2"/>
      <c r="GC543" s="2"/>
      <c r="GD543" s="2">
        <v>1</v>
      </c>
      <c r="GE543" s="2"/>
      <c r="GF543" s="2">
        <v>1075262300</v>
      </c>
      <c r="GG543" s="2">
        <v>2</v>
      </c>
      <c r="GH543" s="2">
        <v>1</v>
      </c>
      <c r="GI543" s="2">
        <v>-2</v>
      </c>
      <c r="GJ543" s="2">
        <v>0</v>
      </c>
      <c r="GK543" s="2">
        <v>0</v>
      </c>
      <c r="GL543" s="2">
        <f t="shared" si="516"/>
        <v>0</v>
      </c>
      <c r="GM543" s="2">
        <f t="shared" si="517"/>
        <v>8287.92</v>
      </c>
      <c r="GN543" s="2">
        <f t="shared" si="518"/>
        <v>8287.92</v>
      </c>
      <c r="GO543" s="2">
        <f t="shared" si="519"/>
        <v>0</v>
      </c>
      <c r="GP543" s="2">
        <f t="shared" si="520"/>
        <v>0</v>
      </c>
      <c r="GQ543" s="2"/>
      <c r="GR543" s="2">
        <v>0</v>
      </c>
      <c r="GS543" s="2">
        <v>3</v>
      </c>
      <c r="GT543" s="2">
        <v>0</v>
      </c>
      <c r="GU543" s="2" t="s">
        <v>3</v>
      </c>
      <c r="GV543" s="2">
        <f t="shared" si="521"/>
        <v>0</v>
      </c>
      <c r="GW543" s="2">
        <v>1</v>
      </c>
      <c r="GX543" s="2">
        <f t="shared" si="522"/>
        <v>0</v>
      </c>
      <c r="GY543" s="2"/>
      <c r="GZ543" s="2"/>
      <c r="HA543" s="2">
        <v>0</v>
      </c>
      <c r="HB543" s="2">
        <v>0</v>
      </c>
      <c r="HC543" s="2">
        <f t="shared" si="523"/>
        <v>0</v>
      </c>
      <c r="HD543" s="2"/>
      <c r="HE543" s="2" t="s">
        <v>3</v>
      </c>
      <c r="HF543" s="2" t="s">
        <v>3</v>
      </c>
      <c r="HG543" s="2"/>
      <c r="HH543" s="2"/>
      <c r="HI543" s="2"/>
      <c r="HJ543" s="2"/>
      <c r="HK543" s="2"/>
      <c r="HL543" s="2"/>
      <c r="HM543" s="2" t="s">
        <v>360</v>
      </c>
      <c r="HN543" s="2" t="s">
        <v>3</v>
      </c>
      <c r="HO543" s="2" t="s">
        <v>3</v>
      </c>
      <c r="HP543" s="2" t="s">
        <v>3</v>
      </c>
      <c r="HQ543" s="2" t="s">
        <v>3</v>
      </c>
      <c r="HR543" s="2"/>
      <c r="HS543" s="2">
        <v>0</v>
      </c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>
        <v>0</v>
      </c>
      <c r="IL543" s="2"/>
      <c r="IM543" s="2"/>
      <c r="IN543" s="2"/>
      <c r="IO543" s="2"/>
      <c r="IP543" s="2"/>
      <c r="IQ543" s="2"/>
      <c r="IR543" s="2"/>
      <c r="IS543" s="2"/>
      <c r="IT543" s="2"/>
      <c r="IU543" s="2"/>
    </row>
    <row r="544" spans="1:255" x14ac:dyDescent="0.25">
      <c r="A544" s="3">
        <v>18</v>
      </c>
      <c r="B544" s="3">
        <v>1</v>
      </c>
      <c r="C544" s="3">
        <v>1048</v>
      </c>
      <c r="E544" s="3" t="s">
        <v>728</v>
      </c>
      <c r="F544" s="3" t="s">
        <v>729</v>
      </c>
      <c r="G544" s="3" t="s">
        <v>730</v>
      </c>
      <c r="H544" s="3" t="s">
        <v>35</v>
      </c>
      <c r="I544" s="3">
        <f>I540*J544</f>
        <v>4</v>
      </c>
      <c r="J544" s="3">
        <v>0.5</v>
      </c>
      <c r="K544" s="3">
        <v>0.5</v>
      </c>
      <c r="O544" s="3">
        <f t="shared" si="499"/>
        <v>82713.440000000002</v>
      </c>
      <c r="P544" s="3">
        <f t="shared" si="500"/>
        <v>82713.440000000002</v>
      </c>
      <c r="Q544" s="3">
        <f t="shared" si="526"/>
        <v>0</v>
      </c>
      <c r="R544" s="3">
        <f t="shared" si="527"/>
        <v>0</v>
      </c>
      <c r="S544" s="3">
        <f t="shared" si="501"/>
        <v>0</v>
      </c>
      <c r="T544" s="3">
        <f t="shared" si="502"/>
        <v>0</v>
      </c>
      <c r="U544" s="3">
        <f t="shared" si="503"/>
        <v>0</v>
      </c>
      <c r="V544" s="3">
        <f t="shared" si="504"/>
        <v>0</v>
      </c>
      <c r="W544" s="3">
        <f t="shared" si="505"/>
        <v>0</v>
      </c>
      <c r="X544" s="3">
        <f t="shared" si="528"/>
        <v>0</v>
      </c>
      <c r="Y544" s="3">
        <f t="shared" si="529"/>
        <v>0</v>
      </c>
      <c r="AA544" s="3">
        <v>86551703</v>
      </c>
      <c r="AB544" s="3">
        <f t="shared" si="506"/>
        <v>2071.98</v>
      </c>
      <c r="AC544" s="3">
        <f t="shared" si="530"/>
        <v>2071.98</v>
      </c>
      <c r="AD544" s="3">
        <f t="shared" si="531"/>
        <v>0</v>
      </c>
      <c r="AE544" s="3">
        <f t="shared" si="532"/>
        <v>0</v>
      </c>
      <c r="AF544" s="3">
        <f t="shared" si="532"/>
        <v>0</v>
      </c>
      <c r="AG544" s="3">
        <f t="shared" si="507"/>
        <v>0</v>
      </c>
      <c r="AH544" s="3">
        <f t="shared" si="533"/>
        <v>0</v>
      </c>
      <c r="AI544" s="3">
        <f t="shared" si="533"/>
        <v>0</v>
      </c>
      <c r="AJ544" s="3">
        <f t="shared" si="508"/>
        <v>0</v>
      </c>
      <c r="AK544" s="3">
        <v>2071.98</v>
      </c>
      <c r="AL544" s="3">
        <v>2071.98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109</v>
      </c>
      <c r="AU544" s="3">
        <v>61</v>
      </c>
      <c r="AV544" s="3">
        <v>1</v>
      </c>
      <c r="AW544" s="3">
        <v>1</v>
      </c>
      <c r="AZ544" s="3">
        <v>1</v>
      </c>
      <c r="BA544" s="3">
        <v>1</v>
      </c>
      <c r="BB544" s="3">
        <v>1</v>
      </c>
      <c r="BC544" s="3">
        <v>9.98</v>
      </c>
      <c r="BD544" s="3" t="s">
        <v>3</v>
      </c>
      <c r="BE544" s="3" t="s">
        <v>3</v>
      </c>
      <c r="BF544" s="3" t="s">
        <v>3</v>
      </c>
      <c r="BG544" s="3" t="s">
        <v>3</v>
      </c>
      <c r="BH544" s="3">
        <v>3</v>
      </c>
      <c r="BI544" s="3">
        <v>1</v>
      </c>
      <c r="BJ544" s="3" t="s">
        <v>731</v>
      </c>
      <c r="BM544" s="3">
        <v>21</v>
      </c>
      <c r="BN544" s="3">
        <v>0</v>
      </c>
      <c r="BO544" s="3" t="s">
        <v>729</v>
      </c>
      <c r="BP544" s="3">
        <v>1</v>
      </c>
      <c r="BQ544" s="3">
        <v>30</v>
      </c>
      <c r="BR544" s="3">
        <v>0</v>
      </c>
      <c r="BS544" s="3">
        <v>1</v>
      </c>
      <c r="BT544" s="3">
        <v>1</v>
      </c>
      <c r="BU544" s="3">
        <v>1</v>
      </c>
      <c r="BV544" s="3">
        <v>1</v>
      </c>
      <c r="BW544" s="3">
        <v>1</v>
      </c>
      <c r="BX544" s="3">
        <v>1</v>
      </c>
      <c r="BY544" s="3" t="s">
        <v>3</v>
      </c>
      <c r="BZ544" s="3">
        <v>109</v>
      </c>
      <c r="CA544" s="3">
        <v>61</v>
      </c>
      <c r="CB544" s="3" t="s">
        <v>3</v>
      </c>
      <c r="CE544" s="3">
        <v>1566</v>
      </c>
      <c r="CF544" s="3">
        <v>0</v>
      </c>
      <c r="CG544" s="3">
        <v>0</v>
      </c>
      <c r="CM544" s="3">
        <v>0</v>
      </c>
      <c r="CN544" s="3" t="s">
        <v>966</v>
      </c>
      <c r="CO544" s="3">
        <v>0</v>
      </c>
      <c r="CP544" s="3">
        <f t="shared" si="509"/>
        <v>82713.440000000002</v>
      </c>
      <c r="CQ544" s="3">
        <f t="shared" si="510"/>
        <v>20678.36</v>
      </c>
      <c r="CR544" s="3">
        <f t="shared" si="534"/>
        <v>0</v>
      </c>
      <c r="CS544" s="3">
        <f t="shared" si="535"/>
        <v>0</v>
      </c>
      <c r="CT544" s="3">
        <f t="shared" si="511"/>
        <v>0</v>
      </c>
      <c r="CU544" s="3">
        <f t="shared" si="512"/>
        <v>0</v>
      </c>
      <c r="CV544" s="3">
        <f t="shared" si="513"/>
        <v>0</v>
      </c>
      <c r="CW544" s="3">
        <f t="shared" si="514"/>
        <v>0</v>
      </c>
      <c r="CX544" s="3">
        <f t="shared" si="515"/>
        <v>0</v>
      </c>
      <c r="CY544" s="3">
        <f t="shared" si="536"/>
        <v>0</v>
      </c>
      <c r="CZ544" s="3">
        <f t="shared" si="537"/>
        <v>0</v>
      </c>
      <c r="DC544" s="3" t="s">
        <v>3</v>
      </c>
      <c r="DD544" s="3" t="s">
        <v>3</v>
      </c>
      <c r="DE544" s="3" t="s">
        <v>3</v>
      </c>
      <c r="DF544" s="3" t="s">
        <v>3</v>
      </c>
      <c r="DG544" s="3" t="s">
        <v>3</v>
      </c>
      <c r="DH544" s="3" t="s">
        <v>3</v>
      </c>
      <c r="DI544" s="3" t="s">
        <v>3</v>
      </c>
      <c r="DJ544" s="3" t="s">
        <v>3</v>
      </c>
      <c r="DK544" s="3" t="s">
        <v>3</v>
      </c>
      <c r="DL544" s="3" t="s">
        <v>3</v>
      </c>
      <c r="DM544" s="3" t="s">
        <v>3</v>
      </c>
      <c r="DN544" s="3">
        <v>0</v>
      </c>
      <c r="DO544" s="3">
        <v>0</v>
      </c>
      <c r="DP544" s="3">
        <v>1</v>
      </c>
      <c r="DQ544" s="3">
        <v>1</v>
      </c>
      <c r="DU544" s="3">
        <v>1010</v>
      </c>
      <c r="DV544" s="3" t="s">
        <v>35</v>
      </c>
      <c r="DW544" s="3" t="s">
        <v>35</v>
      </c>
      <c r="DX544" s="3">
        <v>1</v>
      </c>
      <c r="DZ544" s="3" t="s">
        <v>3</v>
      </c>
      <c r="EA544" s="3" t="s">
        <v>3</v>
      </c>
      <c r="EB544" s="3" t="s">
        <v>3</v>
      </c>
      <c r="EC544" s="3" t="s">
        <v>3</v>
      </c>
      <c r="EE544" s="3">
        <v>85635393</v>
      </c>
      <c r="EF544" s="3">
        <v>30</v>
      </c>
      <c r="EG544" s="3" t="s">
        <v>28</v>
      </c>
      <c r="EH544" s="3">
        <v>0</v>
      </c>
      <c r="EI544" s="3" t="s">
        <v>3</v>
      </c>
      <c r="EJ544" s="3">
        <v>1</v>
      </c>
      <c r="EK544" s="3">
        <v>21</v>
      </c>
      <c r="EL544" s="3" t="s">
        <v>437</v>
      </c>
      <c r="EM544" s="3" t="s">
        <v>438</v>
      </c>
      <c r="EO544" s="3" t="s">
        <v>368</v>
      </c>
      <c r="EQ544" s="3">
        <v>0</v>
      </c>
      <c r="ER544" s="3">
        <v>2071.98</v>
      </c>
      <c r="ES544" s="3">
        <v>2071.98</v>
      </c>
      <c r="ET544" s="3">
        <v>0</v>
      </c>
      <c r="EU544" s="3">
        <v>0</v>
      </c>
      <c r="EV544" s="3">
        <v>0</v>
      </c>
      <c r="EW544" s="3">
        <v>0</v>
      </c>
      <c r="EX544" s="3">
        <v>0</v>
      </c>
      <c r="FQ544" s="3">
        <v>0</v>
      </c>
      <c r="FR544" s="3">
        <v>0</v>
      </c>
      <c r="FS544" s="3">
        <v>0</v>
      </c>
      <c r="FX544" s="3">
        <v>109</v>
      </c>
      <c r="FY544" s="3">
        <v>61</v>
      </c>
      <c r="GA544" s="3" t="s">
        <v>3</v>
      </c>
      <c r="GD544" s="3">
        <v>1</v>
      </c>
      <c r="GF544" s="3">
        <v>1075262300</v>
      </c>
      <c r="GG544" s="3">
        <v>2</v>
      </c>
      <c r="GH544" s="3">
        <v>1</v>
      </c>
      <c r="GI544" s="3">
        <v>2</v>
      </c>
      <c r="GJ544" s="3">
        <v>0</v>
      </c>
      <c r="GK544" s="3">
        <v>0</v>
      </c>
      <c r="GL544" s="3">
        <f t="shared" si="516"/>
        <v>0</v>
      </c>
      <c r="GM544" s="3">
        <f t="shared" si="517"/>
        <v>82713.440000000002</v>
      </c>
      <c r="GN544" s="3">
        <f t="shared" si="518"/>
        <v>82713.440000000002</v>
      </c>
      <c r="GO544" s="3">
        <f t="shared" si="519"/>
        <v>0</v>
      </c>
      <c r="GP544" s="3">
        <f t="shared" si="520"/>
        <v>0</v>
      </c>
      <c r="GR544" s="3">
        <v>0</v>
      </c>
      <c r="GS544" s="3">
        <v>3</v>
      </c>
      <c r="GT544" s="3">
        <v>0</v>
      </c>
      <c r="GU544" s="3" t="s">
        <v>3</v>
      </c>
      <c r="GV544" s="3">
        <f t="shared" si="521"/>
        <v>0</v>
      </c>
      <c r="GW544" s="3">
        <v>1</v>
      </c>
      <c r="GX544" s="3">
        <f t="shared" si="522"/>
        <v>0</v>
      </c>
      <c r="HA544" s="3">
        <v>0</v>
      </c>
      <c r="HB544" s="3">
        <v>0</v>
      </c>
      <c r="HC544" s="3">
        <f t="shared" si="523"/>
        <v>0</v>
      </c>
      <c r="HE544" s="3" t="s">
        <v>3</v>
      </c>
      <c r="HF544" s="3" t="s">
        <v>3</v>
      </c>
      <c r="HM544" s="3" t="s">
        <v>360</v>
      </c>
      <c r="HN544" s="3" t="s">
        <v>3</v>
      </c>
      <c r="HO544" s="3" t="s">
        <v>3</v>
      </c>
      <c r="HP544" s="3" t="s">
        <v>3</v>
      </c>
      <c r="HQ544" s="3" t="s">
        <v>3</v>
      </c>
      <c r="HS544" s="3">
        <v>0</v>
      </c>
      <c r="IK544" s="3">
        <v>0</v>
      </c>
    </row>
    <row r="545" spans="1:255" x14ac:dyDescent="0.25">
      <c r="A545" s="2">
        <v>18</v>
      </c>
      <c r="B545" s="2">
        <v>1</v>
      </c>
      <c r="C545" s="2">
        <v>1037</v>
      </c>
      <c r="D545" s="2"/>
      <c r="E545" s="2" t="s">
        <v>732</v>
      </c>
      <c r="F545" s="2" t="s">
        <v>733</v>
      </c>
      <c r="G545" s="2" t="s">
        <v>734</v>
      </c>
      <c r="H545" s="2" t="s">
        <v>689</v>
      </c>
      <c r="I545" s="2">
        <f>I539*J545</f>
        <v>4</v>
      </c>
      <c r="J545" s="2">
        <v>0.5</v>
      </c>
      <c r="K545" s="2">
        <v>0.5</v>
      </c>
      <c r="L545" s="2"/>
      <c r="M545" s="2"/>
      <c r="N545" s="2"/>
      <c r="O545" s="2">
        <f t="shared" si="499"/>
        <v>331.6</v>
      </c>
      <c r="P545" s="2">
        <f t="shared" si="500"/>
        <v>331.6</v>
      </c>
      <c r="Q545" s="2">
        <f t="shared" si="526"/>
        <v>0</v>
      </c>
      <c r="R545" s="2">
        <f t="shared" si="527"/>
        <v>0</v>
      </c>
      <c r="S545" s="2">
        <f t="shared" si="501"/>
        <v>0</v>
      </c>
      <c r="T545" s="2">
        <f t="shared" si="502"/>
        <v>0</v>
      </c>
      <c r="U545" s="2">
        <f t="shared" si="503"/>
        <v>0</v>
      </c>
      <c r="V545" s="2">
        <f t="shared" si="504"/>
        <v>0</v>
      </c>
      <c r="W545" s="2">
        <f t="shared" si="505"/>
        <v>0</v>
      </c>
      <c r="X545" s="2">
        <f t="shared" si="528"/>
        <v>0</v>
      </c>
      <c r="Y545" s="2">
        <f t="shared" si="529"/>
        <v>0</v>
      </c>
      <c r="Z545" s="2"/>
      <c r="AA545" s="2">
        <v>86551701</v>
      </c>
      <c r="AB545" s="2">
        <f t="shared" si="506"/>
        <v>82.9</v>
      </c>
      <c r="AC545" s="2">
        <f t="shared" si="530"/>
        <v>82.9</v>
      </c>
      <c r="AD545" s="2">
        <f t="shared" si="531"/>
        <v>0</v>
      </c>
      <c r="AE545" s="2">
        <f t="shared" si="532"/>
        <v>0</v>
      </c>
      <c r="AF545" s="2">
        <f t="shared" si="532"/>
        <v>0</v>
      </c>
      <c r="AG545" s="2">
        <f t="shared" si="507"/>
        <v>0</v>
      </c>
      <c r="AH545" s="2">
        <f t="shared" si="533"/>
        <v>0</v>
      </c>
      <c r="AI545" s="2">
        <f t="shared" si="533"/>
        <v>0</v>
      </c>
      <c r="AJ545" s="2">
        <f t="shared" si="508"/>
        <v>0</v>
      </c>
      <c r="AK545" s="2">
        <v>82.9</v>
      </c>
      <c r="AL545" s="2">
        <v>82.9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109</v>
      </c>
      <c r="AU545" s="2">
        <v>61</v>
      </c>
      <c r="AV545" s="2">
        <v>1</v>
      </c>
      <c r="AW545" s="2">
        <v>1</v>
      </c>
      <c r="AX545" s="2"/>
      <c r="AY545" s="2"/>
      <c r="AZ545" s="2">
        <v>1</v>
      </c>
      <c r="BA545" s="2">
        <v>1</v>
      </c>
      <c r="BB545" s="2">
        <v>1</v>
      </c>
      <c r="BC545" s="2">
        <v>1</v>
      </c>
      <c r="BD545" s="2" t="s">
        <v>3</v>
      </c>
      <c r="BE545" s="2" t="s">
        <v>3</v>
      </c>
      <c r="BF545" s="2" t="s">
        <v>3</v>
      </c>
      <c r="BG545" s="2" t="s">
        <v>3</v>
      </c>
      <c r="BH545" s="2">
        <v>3</v>
      </c>
      <c r="BI545" s="2">
        <v>1</v>
      </c>
      <c r="BJ545" s="2" t="s">
        <v>735</v>
      </c>
      <c r="BK545" s="2"/>
      <c r="BL545" s="2"/>
      <c r="BM545" s="2">
        <v>21</v>
      </c>
      <c r="BN545" s="2">
        <v>0</v>
      </c>
      <c r="BO545" s="2" t="s">
        <v>3</v>
      </c>
      <c r="BP545" s="2">
        <v>0</v>
      </c>
      <c r="BQ545" s="2">
        <v>30</v>
      </c>
      <c r="BR545" s="2">
        <v>0</v>
      </c>
      <c r="BS545" s="2">
        <v>1</v>
      </c>
      <c r="BT545" s="2">
        <v>1</v>
      </c>
      <c r="BU545" s="2">
        <v>1</v>
      </c>
      <c r="BV545" s="2">
        <v>1</v>
      </c>
      <c r="BW545" s="2">
        <v>1</v>
      </c>
      <c r="BX545" s="2">
        <v>1</v>
      </c>
      <c r="BY545" s="2" t="s">
        <v>3</v>
      </c>
      <c r="BZ545" s="2">
        <v>109</v>
      </c>
      <c r="CA545" s="2">
        <v>61</v>
      </c>
      <c r="CB545" s="2" t="s">
        <v>3</v>
      </c>
      <c r="CC545" s="2"/>
      <c r="CD545" s="2"/>
      <c r="CE545" s="2">
        <v>1566</v>
      </c>
      <c r="CF545" s="2">
        <v>0</v>
      </c>
      <c r="CG545" s="2">
        <v>0</v>
      </c>
      <c r="CH545" s="2"/>
      <c r="CI545" s="2"/>
      <c r="CJ545" s="2"/>
      <c r="CK545" s="2"/>
      <c r="CL545" s="2"/>
      <c r="CM545" s="2">
        <v>0</v>
      </c>
      <c r="CN545" s="2" t="s">
        <v>966</v>
      </c>
      <c r="CO545" s="2">
        <v>0</v>
      </c>
      <c r="CP545" s="2">
        <f t="shared" si="509"/>
        <v>331.6</v>
      </c>
      <c r="CQ545" s="2">
        <f t="shared" si="510"/>
        <v>82.9</v>
      </c>
      <c r="CR545" s="2">
        <f t="shared" si="534"/>
        <v>0</v>
      </c>
      <c r="CS545" s="2">
        <f t="shared" si="535"/>
        <v>0</v>
      </c>
      <c r="CT545" s="2">
        <f t="shared" si="511"/>
        <v>0</v>
      </c>
      <c r="CU545" s="2">
        <f t="shared" si="512"/>
        <v>0</v>
      </c>
      <c r="CV545" s="2">
        <f t="shared" si="513"/>
        <v>0</v>
      </c>
      <c r="CW545" s="2">
        <f t="shared" si="514"/>
        <v>0</v>
      </c>
      <c r="CX545" s="2">
        <f t="shared" si="515"/>
        <v>0</v>
      </c>
      <c r="CY545" s="2">
        <f t="shared" si="536"/>
        <v>0</v>
      </c>
      <c r="CZ545" s="2">
        <f t="shared" si="537"/>
        <v>0</v>
      </c>
      <c r="DA545" s="2"/>
      <c r="DB545" s="2"/>
      <c r="DC545" s="2" t="s">
        <v>3</v>
      </c>
      <c r="DD545" s="2" t="s">
        <v>3</v>
      </c>
      <c r="DE545" s="2" t="s">
        <v>3</v>
      </c>
      <c r="DF545" s="2" t="s">
        <v>3</v>
      </c>
      <c r="DG545" s="2" t="s">
        <v>3</v>
      </c>
      <c r="DH545" s="2" t="s">
        <v>3</v>
      </c>
      <c r="DI545" s="2" t="s">
        <v>3</v>
      </c>
      <c r="DJ545" s="2" t="s">
        <v>3</v>
      </c>
      <c r="DK545" s="2" t="s">
        <v>3</v>
      </c>
      <c r="DL545" s="2" t="s">
        <v>3</v>
      </c>
      <c r="DM545" s="2" t="s">
        <v>3</v>
      </c>
      <c r="DN545" s="2">
        <v>0</v>
      </c>
      <c r="DO545" s="2">
        <v>0</v>
      </c>
      <c r="DP545" s="2">
        <v>1</v>
      </c>
      <c r="DQ545" s="2">
        <v>1</v>
      </c>
      <c r="DR545" s="2"/>
      <c r="DS545" s="2"/>
      <c r="DT545" s="2"/>
      <c r="DU545" s="2">
        <v>1013</v>
      </c>
      <c r="DV545" s="2" t="s">
        <v>689</v>
      </c>
      <c r="DW545" s="2" t="s">
        <v>689</v>
      </c>
      <c r="DX545" s="2">
        <v>1</v>
      </c>
      <c r="DY545" s="2"/>
      <c r="DZ545" s="2" t="s">
        <v>3</v>
      </c>
      <c r="EA545" s="2" t="s">
        <v>3</v>
      </c>
      <c r="EB545" s="2" t="s">
        <v>3</v>
      </c>
      <c r="EC545" s="2" t="s">
        <v>3</v>
      </c>
      <c r="ED545" s="2"/>
      <c r="EE545" s="2">
        <v>85635393</v>
      </c>
      <c r="EF545" s="2">
        <v>30</v>
      </c>
      <c r="EG545" s="2" t="s">
        <v>28</v>
      </c>
      <c r="EH545" s="2">
        <v>0</v>
      </c>
      <c r="EI545" s="2" t="s">
        <v>3</v>
      </c>
      <c r="EJ545" s="2">
        <v>1</v>
      </c>
      <c r="EK545" s="2">
        <v>21</v>
      </c>
      <c r="EL545" s="2" t="s">
        <v>437</v>
      </c>
      <c r="EM545" s="2" t="s">
        <v>438</v>
      </c>
      <c r="EN545" s="2"/>
      <c r="EO545" s="2" t="s">
        <v>368</v>
      </c>
      <c r="EP545" s="2"/>
      <c r="EQ545" s="2">
        <v>0</v>
      </c>
      <c r="ER545" s="2">
        <v>82.9</v>
      </c>
      <c r="ES545" s="2">
        <v>82.9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>
        <v>0</v>
      </c>
      <c r="FR545" s="2">
        <v>0</v>
      </c>
      <c r="FS545" s="2">
        <v>0</v>
      </c>
      <c r="FT545" s="2"/>
      <c r="FU545" s="2"/>
      <c r="FV545" s="2"/>
      <c r="FW545" s="2"/>
      <c r="FX545" s="2">
        <v>109</v>
      </c>
      <c r="FY545" s="2">
        <v>61</v>
      </c>
      <c r="FZ545" s="2"/>
      <c r="GA545" s="2" t="s">
        <v>3</v>
      </c>
      <c r="GB545" s="2"/>
      <c r="GC545" s="2"/>
      <c r="GD545" s="2">
        <v>1</v>
      </c>
      <c r="GE545" s="2"/>
      <c r="GF545" s="2">
        <v>1064900271</v>
      </c>
      <c r="GG545" s="2">
        <v>2</v>
      </c>
      <c r="GH545" s="2">
        <v>1</v>
      </c>
      <c r="GI545" s="2">
        <v>-2</v>
      </c>
      <c r="GJ545" s="2">
        <v>0</v>
      </c>
      <c r="GK545" s="2">
        <v>0</v>
      </c>
      <c r="GL545" s="2">
        <f t="shared" si="516"/>
        <v>0</v>
      </c>
      <c r="GM545" s="2">
        <f t="shared" si="517"/>
        <v>331.6</v>
      </c>
      <c r="GN545" s="2">
        <f t="shared" si="518"/>
        <v>331.6</v>
      </c>
      <c r="GO545" s="2">
        <f t="shared" si="519"/>
        <v>0</v>
      </c>
      <c r="GP545" s="2">
        <f t="shared" si="520"/>
        <v>0</v>
      </c>
      <c r="GQ545" s="2"/>
      <c r="GR545" s="2">
        <v>0</v>
      </c>
      <c r="GS545" s="2">
        <v>3</v>
      </c>
      <c r="GT545" s="2">
        <v>0</v>
      </c>
      <c r="GU545" s="2" t="s">
        <v>3</v>
      </c>
      <c r="GV545" s="2">
        <f t="shared" si="521"/>
        <v>0</v>
      </c>
      <c r="GW545" s="2">
        <v>1</v>
      </c>
      <c r="GX545" s="2">
        <f t="shared" si="522"/>
        <v>0</v>
      </c>
      <c r="GY545" s="2"/>
      <c r="GZ545" s="2"/>
      <c r="HA545" s="2">
        <v>0</v>
      </c>
      <c r="HB545" s="2">
        <v>0</v>
      </c>
      <c r="HC545" s="2">
        <f t="shared" si="523"/>
        <v>0</v>
      </c>
      <c r="HD545" s="2"/>
      <c r="HE545" s="2" t="s">
        <v>3</v>
      </c>
      <c r="HF545" s="2" t="s">
        <v>3</v>
      </c>
      <c r="HG545" s="2"/>
      <c r="HH545" s="2"/>
      <c r="HI545" s="2"/>
      <c r="HJ545" s="2"/>
      <c r="HK545" s="2"/>
      <c r="HL545" s="2"/>
      <c r="HM545" s="2" t="s">
        <v>360</v>
      </c>
      <c r="HN545" s="2" t="s">
        <v>3</v>
      </c>
      <c r="HO545" s="2" t="s">
        <v>3</v>
      </c>
      <c r="HP545" s="2" t="s">
        <v>3</v>
      </c>
      <c r="HQ545" s="2" t="s">
        <v>3</v>
      </c>
      <c r="HR545" s="2"/>
      <c r="HS545" s="2">
        <v>0</v>
      </c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>
        <v>0</v>
      </c>
      <c r="IL545" s="2"/>
      <c r="IM545" s="2"/>
      <c r="IN545" s="2"/>
      <c r="IO545" s="2"/>
      <c r="IP545" s="2"/>
      <c r="IQ545" s="2"/>
      <c r="IR545" s="2"/>
      <c r="IS545" s="2"/>
      <c r="IT545" s="2"/>
      <c r="IU545" s="2"/>
    </row>
    <row r="546" spans="1:255" x14ac:dyDescent="0.25">
      <c r="A546" s="3">
        <v>18</v>
      </c>
      <c r="B546" s="3">
        <v>1</v>
      </c>
      <c r="C546" s="3">
        <v>1047</v>
      </c>
      <c r="E546" s="3" t="s">
        <v>732</v>
      </c>
      <c r="F546" s="3" t="s">
        <v>733</v>
      </c>
      <c r="G546" s="3" t="s">
        <v>734</v>
      </c>
      <c r="H546" s="3" t="s">
        <v>689</v>
      </c>
      <c r="I546" s="3">
        <f>I540*J546</f>
        <v>4</v>
      </c>
      <c r="J546" s="3">
        <v>0.5</v>
      </c>
      <c r="K546" s="3">
        <v>0.5</v>
      </c>
      <c r="O546" s="3">
        <f t="shared" si="499"/>
        <v>2606.38</v>
      </c>
      <c r="P546" s="3">
        <f t="shared" si="500"/>
        <v>2606.38</v>
      </c>
      <c r="Q546" s="3">
        <f t="shared" si="526"/>
        <v>0</v>
      </c>
      <c r="R546" s="3">
        <f t="shared" si="527"/>
        <v>0</v>
      </c>
      <c r="S546" s="3">
        <f t="shared" si="501"/>
        <v>0</v>
      </c>
      <c r="T546" s="3">
        <f t="shared" si="502"/>
        <v>0</v>
      </c>
      <c r="U546" s="3">
        <f t="shared" si="503"/>
        <v>0</v>
      </c>
      <c r="V546" s="3">
        <f t="shared" si="504"/>
        <v>0</v>
      </c>
      <c r="W546" s="3">
        <f t="shared" si="505"/>
        <v>0</v>
      </c>
      <c r="X546" s="3">
        <f t="shared" si="528"/>
        <v>0</v>
      </c>
      <c r="Y546" s="3">
        <f t="shared" si="529"/>
        <v>0</v>
      </c>
      <c r="AA546" s="3">
        <v>86551703</v>
      </c>
      <c r="AB546" s="3">
        <f t="shared" si="506"/>
        <v>82.9</v>
      </c>
      <c r="AC546" s="3">
        <f t="shared" si="530"/>
        <v>82.9</v>
      </c>
      <c r="AD546" s="3">
        <f t="shared" si="531"/>
        <v>0</v>
      </c>
      <c r="AE546" s="3">
        <f t="shared" si="532"/>
        <v>0</v>
      </c>
      <c r="AF546" s="3">
        <f t="shared" si="532"/>
        <v>0</v>
      </c>
      <c r="AG546" s="3">
        <f t="shared" si="507"/>
        <v>0</v>
      </c>
      <c r="AH546" s="3">
        <f t="shared" si="533"/>
        <v>0</v>
      </c>
      <c r="AI546" s="3">
        <f t="shared" si="533"/>
        <v>0</v>
      </c>
      <c r="AJ546" s="3">
        <f t="shared" si="508"/>
        <v>0</v>
      </c>
      <c r="AK546" s="3">
        <v>82.9</v>
      </c>
      <c r="AL546" s="3">
        <v>82.9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109</v>
      </c>
      <c r="AU546" s="3">
        <v>61</v>
      </c>
      <c r="AV546" s="3">
        <v>1</v>
      </c>
      <c r="AW546" s="3">
        <v>1</v>
      </c>
      <c r="AZ546" s="3">
        <v>1</v>
      </c>
      <c r="BA546" s="3">
        <v>1</v>
      </c>
      <c r="BB546" s="3">
        <v>1</v>
      </c>
      <c r="BC546" s="3">
        <v>7.86</v>
      </c>
      <c r="BD546" s="3" t="s">
        <v>3</v>
      </c>
      <c r="BE546" s="3" t="s">
        <v>3</v>
      </c>
      <c r="BF546" s="3" t="s">
        <v>3</v>
      </c>
      <c r="BG546" s="3" t="s">
        <v>3</v>
      </c>
      <c r="BH546" s="3">
        <v>3</v>
      </c>
      <c r="BI546" s="3">
        <v>1</v>
      </c>
      <c r="BJ546" s="3" t="s">
        <v>735</v>
      </c>
      <c r="BM546" s="3">
        <v>21</v>
      </c>
      <c r="BN546" s="3">
        <v>0</v>
      </c>
      <c r="BO546" s="3" t="s">
        <v>733</v>
      </c>
      <c r="BP546" s="3">
        <v>1</v>
      </c>
      <c r="BQ546" s="3">
        <v>30</v>
      </c>
      <c r="BR546" s="3">
        <v>0</v>
      </c>
      <c r="BS546" s="3">
        <v>1</v>
      </c>
      <c r="BT546" s="3">
        <v>1</v>
      </c>
      <c r="BU546" s="3">
        <v>1</v>
      </c>
      <c r="BV546" s="3">
        <v>1</v>
      </c>
      <c r="BW546" s="3">
        <v>1</v>
      </c>
      <c r="BX546" s="3">
        <v>1</v>
      </c>
      <c r="BY546" s="3" t="s">
        <v>3</v>
      </c>
      <c r="BZ546" s="3">
        <v>109</v>
      </c>
      <c r="CA546" s="3">
        <v>61</v>
      </c>
      <c r="CB546" s="3" t="s">
        <v>3</v>
      </c>
      <c r="CE546" s="3">
        <v>1566</v>
      </c>
      <c r="CF546" s="3">
        <v>0</v>
      </c>
      <c r="CG546" s="3">
        <v>0</v>
      </c>
      <c r="CM546" s="3">
        <v>0</v>
      </c>
      <c r="CN546" s="3" t="s">
        <v>966</v>
      </c>
      <c r="CO546" s="3">
        <v>0</v>
      </c>
      <c r="CP546" s="3">
        <f t="shared" si="509"/>
        <v>2606.38</v>
      </c>
      <c r="CQ546" s="3">
        <f t="shared" si="510"/>
        <v>651.59</v>
      </c>
      <c r="CR546" s="3">
        <f t="shared" si="534"/>
        <v>0</v>
      </c>
      <c r="CS546" s="3">
        <f t="shared" si="535"/>
        <v>0</v>
      </c>
      <c r="CT546" s="3">
        <f t="shared" si="511"/>
        <v>0</v>
      </c>
      <c r="CU546" s="3">
        <f t="shared" si="512"/>
        <v>0</v>
      </c>
      <c r="CV546" s="3">
        <f t="shared" si="513"/>
        <v>0</v>
      </c>
      <c r="CW546" s="3">
        <f t="shared" si="514"/>
        <v>0</v>
      </c>
      <c r="CX546" s="3">
        <f t="shared" si="515"/>
        <v>0</v>
      </c>
      <c r="CY546" s="3">
        <f t="shared" si="536"/>
        <v>0</v>
      </c>
      <c r="CZ546" s="3">
        <f t="shared" si="537"/>
        <v>0</v>
      </c>
      <c r="DC546" s="3" t="s">
        <v>3</v>
      </c>
      <c r="DD546" s="3" t="s">
        <v>3</v>
      </c>
      <c r="DE546" s="3" t="s">
        <v>3</v>
      </c>
      <c r="DF546" s="3" t="s">
        <v>3</v>
      </c>
      <c r="DG546" s="3" t="s">
        <v>3</v>
      </c>
      <c r="DH546" s="3" t="s">
        <v>3</v>
      </c>
      <c r="DI546" s="3" t="s">
        <v>3</v>
      </c>
      <c r="DJ546" s="3" t="s">
        <v>3</v>
      </c>
      <c r="DK546" s="3" t="s">
        <v>3</v>
      </c>
      <c r="DL546" s="3" t="s">
        <v>3</v>
      </c>
      <c r="DM546" s="3" t="s">
        <v>3</v>
      </c>
      <c r="DN546" s="3">
        <v>0</v>
      </c>
      <c r="DO546" s="3">
        <v>0</v>
      </c>
      <c r="DP546" s="3">
        <v>1</v>
      </c>
      <c r="DQ546" s="3">
        <v>1</v>
      </c>
      <c r="DU546" s="3">
        <v>1013</v>
      </c>
      <c r="DV546" s="3" t="s">
        <v>689</v>
      </c>
      <c r="DW546" s="3" t="s">
        <v>689</v>
      </c>
      <c r="DX546" s="3">
        <v>1</v>
      </c>
      <c r="DZ546" s="3" t="s">
        <v>3</v>
      </c>
      <c r="EA546" s="3" t="s">
        <v>3</v>
      </c>
      <c r="EB546" s="3" t="s">
        <v>3</v>
      </c>
      <c r="EC546" s="3" t="s">
        <v>3</v>
      </c>
      <c r="EE546" s="3">
        <v>85635393</v>
      </c>
      <c r="EF546" s="3">
        <v>30</v>
      </c>
      <c r="EG546" s="3" t="s">
        <v>28</v>
      </c>
      <c r="EH546" s="3">
        <v>0</v>
      </c>
      <c r="EI546" s="3" t="s">
        <v>3</v>
      </c>
      <c r="EJ546" s="3">
        <v>1</v>
      </c>
      <c r="EK546" s="3">
        <v>21</v>
      </c>
      <c r="EL546" s="3" t="s">
        <v>437</v>
      </c>
      <c r="EM546" s="3" t="s">
        <v>438</v>
      </c>
      <c r="EO546" s="3" t="s">
        <v>368</v>
      </c>
      <c r="EQ546" s="3">
        <v>0</v>
      </c>
      <c r="ER546" s="3">
        <v>82.9</v>
      </c>
      <c r="ES546" s="3">
        <v>82.9</v>
      </c>
      <c r="ET546" s="3">
        <v>0</v>
      </c>
      <c r="EU546" s="3">
        <v>0</v>
      </c>
      <c r="EV546" s="3">
        <v>0</v>
      </c>
      <c r="EW546" s="3">
        <v>0</v>
      </c>
      <c r="EX546" s="3">
        <v>0</v>
      </c>
      <c r="FQ546" s="3">
        <v>0</v>
      </c>
      <c r="FR546" s="3">
        <v>0</v>
      </c>
      <c r="FS546" s="3">
        <v>0</v>
      </c>
      <c r="FX546" s="3">
        <v>109</v>
      </c>
      <c r="FY546" s="3">
        <v>61</v>
      </c>
      <c r="GA546" s="3" t="s">
        <v>3</v>
      </c>
      <c r="GD546" s="3">
        <v>1</v>
      </c>
      <c r="GF546" s="3">
        <v>1064900271</v>
      </c>
      <c r="GG546" s="3">
        <v>2</v>
      </c>
      <c r="GH546" s="3">
        <v>1</v>
      </c>
      <c r="GI546" s="3">
        <v>2</v>
      </c>
      <c r="GJ546" s="3">
        <v>0</v>
      </c>
      <c r="GK546" s="3">
        <v>0</v>
      </c>
      <c r="GL546" s="3">
        <f t="shared" si="516"/>
        <v>0</v>
      </c>
      <c r="GM546" s="3">
        <f t="shared" si="517"/>
        <v>2606.38</v>
      </c>
      <c r="GN546" s="3">
        <f t="shared" si="518"/>
        <v>2606.38</v>
      </c>
      <c r="GO546" s="3">
        <f t="shared" si="519"/>
        <v>0</v>
      </c>
      <c r="GP546" s="3">
        <f t="shared" si="520"/>
        <v>0</v>
      </c>
      <c r="GR546" s="3">
        <v>0</v>
      </c>
      <c r="GS546" s="3">
        <v>3</v>
      </c>
      <c r="GT546" s="3">
        <v>0</v>
      </c>
      <c r="GU546" s="3" t="s">
        <v>3</v>
      </c>
      <c r="GV546" s="3">
        <f t="shared" si="521"/>
        <v>0</v>
      </c>
      <c r="GW546" s="3">
        <v>1</v>
      </c>
      <c r="GX546" s="3">
        <f t="shared" si="522"/>
        <v>0</v>
      </c>
      <c r="HA546" s="3">
        <v>0</v>
      </c>
      <c r="HB546" s="3">
        <v>0</v>
      </c>
      <c r="HC546" s="3">
        <f t="shared" si="523"/>
        <v>0</v>
      </c>
      <c r="HE546" s="3" t="s">
        <v>3</v>
      </c>
      <c r="HF546" s="3" t="s">
        <v>3</v>
      </c>
      <c r="HM546" s="3" t="s">
        <v>360</v>
      </c>
      <c r="HN546" s="3" t="s">
        <v>3</v>
      </c>
      <c r="HO546" s="3" t="s">
        <v>3</v>
      </c>
      <c r="HP546" s="3" t="s">
        <v>3</v>
      </c>
      <c r="HQ546" s="3" t="s">
        <v>3</v>
      </c>
      <c r="HS546" s="3">
        <v>0</v>
      </c>
      <c r="IK546" s="3">
        <v>0</v>
      </c>
    </row>
    <row r="547" spans="1:255" x14ac:dyDescent="0.25">
      <c r="A547" s="2">
        <v>18</v>
      </c>
      <c r="B547" s="2">
        <v>1</v>
      </c>
      <c r="C547" s="2">
        <v>1039</v>
      </c>
      <c r="D547" s="2"/>
      <c r="E547" s="2" t="s">
        <v>736</v>
      </c>
      <c r="F547" s="2" t="s">
        <v>737</v>
      </c>
      <c r="G547" s="2" t="s">
        <v>738</v>
      </c>
      <c r="H547" s="2" t="s">
        <v>35</v>
      </c>
      <c r="I547" s="2">
        <f>I539*J547</f>
        <v>4</v>
      </c>
      <c r="J547" s="2">
        <v>0.5</v>
      </c>
      <c r="K547" s="2">
        <v>0.5</v>
      </c>
      <c r="L547" s="2"/>
      <c r="M547" s="2"/>
      <c r="N547" s="2"/>
      <c r="O547" s="2">
        <f t="shared" si="499"/>
        <v>9693.08</v>
      </c>
      <c r="P547" s="2">
        <f t="shared" si="500"/>
        <v>9693.08</v>
      </c>
      <c r="Q547" s="2">
        <f t="shared" si="526"/>
        <v>0</v>
      </c>
      <c r="R547" s="2">
        <f t="shared" si="527"/>
        <v>0</v>
      </c>
      <c r="S547" s="2">
        <f t="shared" si="501"/>
        <v>0</v>
      </c>
      <c r="T547" s="2">
        <f t="shared" si="502"/>
        <v>0</v>
      </c>
      <c r="U547" s="2">
        <f t="shared" si="503"/>
        <v>0</v>
      </c>
      <c r="V547" s="2">
        <f t="shared" si="504"/>
        <v>0</v>
      </c>
      <c r="W547" s="2">
        <f t="shared" si="505"/>
        <v>0</v>
      </c>
      <c r="X547" s="2">
        <f t="shared" si="528"/>
        <v>0</v>
      </c>
      <c r="Y547" s="2">
        <f t="shared" si="529"/>
        <v>0</v>
      </c>
      <c r="Z547" s="2"/>
      <c r="AA547" s="2">
        <v>86551701</v>
      </c>
      <c r="AB547" s="2">
        <f t="shared" si="506"/>
        <v>2423.27</v>
      </c>
      <c r="AC547" s="2">
        <f t="shared" si="530"/>
        <v>2423.27</v>
      </c>
      <c r="AD547" s="2">
        <f t="shared" si="531"/>
        <v>0</v>
      </c>
      <c r="AE547" s="2">
        <f t="shared" si="532"/>
        <v>0</v>
      </c>
      <c r="AF547" s="2">
        <f t="shared" si="532"/>
        <v>0</v>
      </c>
      <c r="AG547" s="2">
        <f t="shared" si="507"/>
        <v>0</v>
      </c>
      <c r="AH547" s="2">
        <f t="shared" si="533"/>
        <v>0</v>
      </c>
      <c r="AI547" s="2">
        <f t="shared" si="533"/>
        <v>0</v>
      </c>
      <c r="AJ547" s="2">
        <f t="shared" si="508"/>
        <v>0</v>
      </c>
      <c r="AK547" s="2">
        <v>2423.27</v>
      </c>
      <c r="AL547" s="2">
        <v>2423.27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109</v>
      </c>
      <c r="AU547" s="2">
        <v>61</v>
      </c>
      <c r="AV547" s="2">
        <v>1</v>
      </c>
      <c r="AW547" s="2">
        <v>1</v>
      </c>
      <c r="AX547" s="2"/>
      <c r="AY547" s="2"/>
      <c r="AZ547" s="2">
        <v>1</v>
      </c>
      <c r="BA547" s="2">
        <v>1</v>
      </c>
      <c r="BB547" s="2">
        <v>1</v>
      </c>
      <c r="BC547" s="2">
        <v>1</v>
      </c>
      <c r="BD547" s="2" t="s">
        <v>3</v>
      </c>
      <c r="BE547" s="2" t="s">
        <v>3</v>
      </c>
      <c r="BF547" s="2" t="s">
        <v>3</v>
      </c>
      <c r="BG547" s="2" t="s">
        <v>3</v>
      </c>
      <c r="BH547" s="2">
        <v>3</v>
      </c>
      <c r="BI547" s="2">
        <v>1</v>
      </c>
      <c r="BJ547" s="2" t="s">
        <v>739</v>
      </c>
      <c r="BK547" s="2"/>
      <c r="BL547" s="2"/>
      <c r="BM547" s="2">
        <v>21</v>
      </c>
      <c r="BN547" s="2">
        <v>0</v>
      </c>
      <c r="BO547" s="2" t="s">
        <v>3</v>
      </c>
      <c r="BP547" s="2">
        <v>0</v>
      </c>
      <c r="BQ547" s="2">
        <v>30</v>
      </c>
      <c r="BR547" s="2">
        <v>0</v>
      </c>
      <c r="BS547" s="2">
        <v>1</v>
      </c>
      <c r="BT547" s="2">
        <v>1</v>
      </c>
      <c r="BU547" s="2">
        <v>1</v>
      </c>
      <c r="BV547" s="2">
        <v>1</v>
      </c>
      <c r="BW547" s="2">
        <v>1</v>
      </c>
      <c r="BX547" s="2">
        <v>1</v>
      </c>
      <c r="BY547" s="2" t="s">
        <v>3</v>
      </c>
      <c r="BZ547" s="2">
        <v>109</v>
      </c>
      <c r="CA547" s="2">
        <v>61</v>
      </c>
      <c r="CB547" s="2" t="s">
        <v>3</v>
      </c>
      <c r="CC547" s="2"/>
      <c r="CD547" s="2"/>
      <c r="CE547" s="2">
        <v>1566</v>
      </c>
      <c r="CF547" s="2">
        <v>0</v>
      </c>
      <c r="CG547" s="2">
        <v>0</v>
      </c>
      <c r="CH547" s="2"/>
      <c r="CI547" s="2"/>
      <c r="CJ547" s="2"/>
      <c r="CK547" s="2"/>
      <c r="CL547" s="2"/>
      <c r="CM547" s="2">
        <v>0</v>
      </c>
      <c r="CN547" s="2" t="s">
        <v>966</v>
      </c>
      <c r="CO547" s="2">
        <v>0</v>
      </c>
      <c r="CP547" s="2">
        <f t="shared" si="509"/>
        <v>9693.08</v>
      </c>
      <c r="CQ547" s="2">
        <f t="shared" si="510"/>
        <v>2423.27</v>
      </c>
      <c r="CR547" s="2">
        <f t="shared" si="534"/>
        <v>0</v>
      </c>
      <c r="CS547" s="2">
        <f t="shared" si="535"/>
        <v>0</v>
      </c>
      <c r="CT547" s="2">
        <f t="shared" si="511"/>
        <v>0</v>
      </c>
      <c r="CU547" s="2">
        <f t="shared" si="512"/>
        <v>0</v>
      </c>
      <c r="CV547" s="2">
        <f t="shared" si="513"/>
        <v>0</v>
      </c>
      <c r="CW547" s="2">
        <f t="shared" si="514"/>
        <v>0</v>
      </c>
      <c r="CX547" s="2">
        <f t="shared" si="515"/>
        <v>0</v>
      </c>
      <c r="CY547" s="2">
        <f t="shared" si="536"/>
        <v>0</v>
      </c>
      <c r="CZ547" s="2">
        <f t="shared" si="537"/>
        <v>0</v>
      </c>
      <c r="DA547" s="2"/>
      <c r="DB547" s="2"/>
      <c r="DC547" s="2" t="s">
        <v>3</v>
      </c>
      <c r="DD547" s="2" t="s">
        <v>3</v>
      </c>
      <c r="DE547" s="2" t="s">
        <v>3</v>
      </c>
      <c r="DF547" s="2" t="s">
        <v>3</v>
      </c>
      <c r="DG547" s="2" t="s">
        <v>3</v>
      </c>
      <c r="DH547" s="2" t="s">
        <v>3</v>
      </c>
      <c r="DI547" s="2" t="s">
        <v>3</v>
      </c>
      <c r="DJ547" s="2" t="s">
        <v>3</v>
      </c>
      <c r="DK547" s="2" t="s">
        <v>3</v>
      </c>
      <c r="DL547" s="2" t="s">
        <v>3</v>
      </c>
      <c r="DM547" s="2" t="s">
        <v>3</v>
      </c>
      <c r="DN547" s="2">
        <v>0</v>
      </c>
      <c r="DO547" s="2">
        <v>0</v>
      </c>
      <c r="DP547" s="2">
        <v>1</v>
      </c>
      <c r="DQ547" s="2">
        <v>1</v>
      </c>
      <c r="DR547" s="2"/>
      <c r="DS547" s="2"/>
      <c r="DT547" s="2"/>
      <c r="DU547" s="2">
        <v>1010</v>
      </c>
      <c r="DV547" s="2" t="s">
        <v>35</v>
      </c>
      <c r="DW547" s="2" t="s">
        <v>35</v>
      </c>
      <c r="DX547" s="2">
        <v>1</v>
      </c>
      <c r="DY547" s="2"/>
      <c r="DZ547" s="2" t="s">
        <v>3</v>
      </c>
      <c r="EA547" s="2" t="s">
        <v>3</v>
      </c>
      <c r="EB547" s="2" t="s">
        <v>3</v>
      </c>
      <c r="EC547" s="2" t="s">
        <v>3</v>
      </c>
      <c r="ED547" s="2"/>
      <c r="EE547" s="2">
        <v>85635393</v>
      </c>
      <c r="EF547" s="2">
        <v>30</v>
      </c>
      <c r="EG547" s="2" t="s">
        <v>28</v>
      </c>
      <c r="EH547" s="2">
        <v>0</v>
      </c>
      <c r="EI547" s="2" t="s">
        <v>3</v>
      </c>
      <c r="EJ547" s="2">
        <v>1</v>
      </c>
      <c r="EK547" s="2">
        <v>21</v>
      </c>
      <c r="EL547" s="2" t="s">
        <v>437</v>
      </c>
      <c r="EM547" s="2" t="s">
        <v>438</v>
      </c>
      <c r="EN547" s="2"/>
      <c r="EO547" s="2" t="s">
        <v>368</v>
      </c>
      <c r="EP547" s="2"/>
      <c r="EQ547" s="2">
        <v>0</v>
      </c>
      <c r="ER547" s="2">
        <v>2423.27</v>
      </c>
      <c r="ES547" s="2">
        <v>2423.27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>
        <v>0</v>
      </c>
      <c r="FR547" s="2">
        <v>0</v>
      </c>
      <c r="FS547" s="2">
        <v>0</v>
      </c>
      <c r="FT547" s="2"/>
      <c r="FU547" s="2"/>
      <c r="FV547" s="2"/>
      <c r="FW547" s="2"/>
      <c r="FX547" s="2">
        <v>109</v>
      </c>
      <c r="FY547" s="2">
        <v>61</v>
      </c>
      <c r="FZ547" s="2"/>
      <c r="GA547" s="2" t="s">
        <v>3</v>
      </c>
      <c r="GB547" s="2"/>
      <c r="GC547" s="2"/>
      <c r="GD547" s="2">
        <v>1</v>
      </c>
      <c r="GE547" s="2"/>
      <c r="GF547" s="2">
        <v>165873236</v>
      </c>
      <c r="GG547" s="2">
        <v>2</v>
      </c>
      <c r="GH547" s="2">
        <v>1</v>
      </c>
      <c r="GI547" s="2">
        <v>-2</v>
      </c>
      <c r="GJ547" s="2">
        <v>0</v>
      </c>
      <c r="GK547" s="2">
        <v>0</v>
      </c>
      <c r="GL547" s="2">
        <f t="shared" si="516"/>
        <v>0</v>
      </c>
      <c r="GM547" s="2">
        <f t="shared" si="517"/>
        <v>9693.08</v>
      </c>
      <c r="GN547" s="2">
        <f t="shared" si="518"/>
        <v>9693.08</v>
      </c>
      <c r="GO547" s="2">
        <f t="shared" si="519"/>
        <v>0</v>
      </c>
      <c r="GP547" s="2">
        <f t="shared" si="520"/>
        <v>0</v>
      </c>
      <c r="GQ547" s="2"/>
      <c r="GR547" s="2">
        <v>0</v>
      </c>
      <c r="GS547" s="2">
        <v>3</v>
      </c>
      <c r="GT547" s="2">
        <v>0</v>
      </c>
      <c r="GU547" s="2" t="s">
        <v>3</v>
      </c>
      <c r="GV547" s="2">
        <f t="shared" si="521"/>
        <v>0</v>
      </c>
      <c r="GW547" s="2">
        <v>1</v>
      </c>
      <c r="GX547" s="2">
        <f t="shared" si="522"/>
        <v>0</v>
      </c>
      <c r="GY547" s="2"/>
      <c r="GZ547" s="2"/>
      <c r="HA547" s="2">
        <v>0</v>
      </c>
      <c r="HB547" s="2">
        <v>0</v>
      </c>
      <c r="HC547" s="2">
        <f t="shared" si="523"/>
        <v>0</v>
      </c>
      <c r="HD547" s="2"/>
      <c r="HE547" s="2" t="s">
        <v>3</v>
      </c>
      <c r="HF547" s="2" t="s">
        <v>3</v>
      </c>
      <c r="HG547" s="2"/>
      <c r="HH547" s="2"/>
      <c r="HI547" s="2"/>
      <c r="HJ547" s="2"/>
      <c r="HK547" s="2"/>
      <c r="HL547" s="2"/>
      <c r="HM547" s="2" t="s">
        <v>360</v>
      </c>
      <c r="HN547" s="2" t="s">
        <v>3</v>
      </c>
      <c r="HO547" s="2" t="s">
        <v>3</v>
      </c>
      <c r="HP547" s="2" t="s">
        <v>3</v>
      </c>
      <c r="HQ547" s="2" t="s">
        <v>3</v>
      </c>
      <c r="HR547" s="2"/>
      <c r="HS547" s="2">
        <v>0</v>
      </c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>
        <v>0</v>
      </c>
      <c r="IL547" s="2"/>
      <c r="IM547" s="2"/>
      <c r="IN547" s="2"/>
      <c r="IO547" s="2"/>
      <c r="IP547" s="2"/>
      <c r="IQ547" s="2"/>
      <c r="IR547" s="2"/>
      <c r="IS547" s="2"/>
      <c r="IT547" s="2"/>
      <c r="IU547" s="2"/>
    </row>
    <row r="548" spans="1:255" x14ac:dyDescent="0.25">
      <c r="A548" s="3">
        <v>18</v>
      </c>
      <c r="B548" s="3">
        <v>1</v>
      </c>
      <c r="C548" s="3">
        <v>1049</v>
      </c>
      <c r="E548" s="3" t="s">
        <v>736</v>
      </c>
      <c r="F548" s="3" t="s">
        <v>737</v>
      </c>
      <c r="G548" s="3" t="s">
        <v>738</v>
      </c>
      <c r="H548" s="3" t="s">
        <v>35</v>
      </c>
      <c r="I548" s="3">
        <f>I540*J548</f>
        <v>4</v>
      </c>
      <c r="J548" s="3">
        <v>0.5</v>
      </c>
      <c r="K548" s="3">
        <v>0.5</v>
      </c>
      <c r="O548" s="3">
        <f t="shared" si="499"/>
        <v>96543.08</v>
      </c>
      <c r="P548" s="3">
        <f t="shared" si="500"/>
        <v>96543.08</v>
      </c>
      <c r="Q548" s="3">
        <f t="shared" si="526"/>
        <v>0</v>
      </c>
      <c r="R548" s="3">
        <f t="shared" si="527"/>
        <v>0</v>
      </c>
      <c r="S548" s="3">
        <f t="shared" si="501"/>
        <v>0</v>
      </c>
      <c r="T548" s="3">
        <f t="shared" si="502"/>
        <v>0</v>
      </c>
      <c r="U548" s="3">
        <f t="shared" si="503"/>
        <v>0</v>
      </c>
      <c r="V548" s="3">
        <f t="shared" si="504"/>
        <v>0</v>
      </c>
      <c r="W548" s="3">
        <f t="shared" si="505"/>
        <v>0</v>
      </c>
      <c r="X548" s="3">
        <f t="shared" si="528"/>
        <v>0</v>
      </c>
      <c r="Y548" s="3">
        <f t="shared" si="529"/>
        <v>0</v>
      </c>
      <c r="AA548" s="3">
        <v>86551703</v>
      </c>
      <c r="AB548" s="3">
        <f t="shared" si="506"/>
        <v>2423.27</v>
      </c>
      <c r="AC548" s="3">
        <f t="shared" si="530"/>
        <v>2423.27</v>
      </c>
      <c r="AD548" s="3">
        <f t="shared" si="531"/>
        <v>0</v>
      </c>
      <c r="AE548" s="3">
        <f t="shared" si="532"/>
        <v>0</v>
      </c>
      <c r="AF548" s="3">
        <f t="shared" si="532"/>
        <v>0</v>
      </c>
      <c r="AG548" s="3">
        <f t="shared" si="507"/>
        <v>0</v>
      </c>
      <c r="AH548" s="3">
        <f t="shared" si="533"/>
        <v>0</v>
      </c>
      <c r="AI548" s="3">
        <f t="shared" si="533"/>
        <v>0</v>
      </c>
      <c r="AJ548" s="3">
        <f t="shared" si="508"/>
        <v>0</v>
      </c>
      <c r="AK548" s="3">
        <v>2423.27</v>
      </c>
      <c r="AL548" s="3">
        <v>2423.27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109</v>
      </c>
      <c r="AU548" s="3">
        <v>61</v>
      </c>
      <c r="AV548" s="3">
        <v>1</v>
      </c>
      <c r="AW548" s="3">
        <v>1</v>
      </c>
      <c r="AZ548" s="3">
        <v>1</v>
      </c>
      <c r="BA548" s="3">
        <v>1</v>
      </c>
      <c r="BB548" s="3">
        <v>1</v>
      </c>
      <c r="BC548" s="3">
        <v>9.9600000000000009</v>
      </c>
      <c r="BD548" s="3" t="s">
        <v>3</v>
      </c>
      <c r="BE548" s="3" t="s">
        <v>3</v>
      </c>
      <c r="BF548" s="3" t="s">
        <v>3</v>
      </c>
      <c r="BG548" s="3" t="s">
        <v>3</v>
      </c>
      <c r="BH548" s="3">
        <v>3</v>
      </c>
      <c r="BI548" s="3">
        <v>1</v>
      </c>
      <c r="BJ548" s="3" t="s">
        <v>739</v>
      </c>
      <c r="BM548" s="3">
        <v>21</v>
      </c>
      <c r="BN548" s="3">
        <v>0</v>
      </c>
      <c r="BO548" s="3" t="s">
        <v>737</v>
      </c>
      <c r="BP548" s="3">
        <v>1</v>
      </c>
      <c r="BQ548" s="3">
        <v>30</v>
      </c>
      <c r="BR548" s="3">
        <v>0</v>
      </c>
      <c r="BS548" s="3">
        <v>1</v>
      </c>
      <c r="BT548" s="3">
        <v>1</v>
      </c>
      <c r="BU548" s="3">
        <v>1</v>
      </c>
      <c r="BV548" s="3">
        <v>1</v>
      </c>
      <c r="BW548" s="3">
        <v>1</v>
      </c>
      <c r="BX548" s="3">
        <v>1</v>
      </c>
      <c r="BY548" s="3" t="s">
        <v>3</v>
      </c>
      <c r="BZ548" s="3">
        <v>109</v>
      </c>
      <c r="CA548" s="3">
        <v>61</v>
      </c>
      <c r="CB548" s="3" t="s">
        <v>3</v>
      </c>
      <c r="CE548" s="3">
        <v>1566</v>
      </c>
      <c r="CF548" s="3">
        <v>0</v>
      </c>
      <c r="CG548" s="3">
        <v>0</v>
      </c>
      <c r="CM548" s="3">
        <v>0</v>
      </c>
      <c r="CN548" s="3" t="s">
        <v>966</v>
      </c>
      <c r="CO548" s="3">
        <v>0</v>
      </c>
      <c r="CP548" s="3">
        <f t="shared" si="509"/>
        <v>96543.08</v>
      </c>
      <c r="CQ548" s="3">
        <f t="shared" si="510"/>
        <v>24135.77</v>
      </c>
      <c r="CR548" s="3">
        <f t="shared" si="534"/>
        <v>0</v>
      </c>
      <c r="CS548" s="3">
        <f t="shared" si="535"/>
        <v>0</v>
      </c>
      <c r="CT548" s="3">
        <f t="shared" si="511"/>
        <v>0</v>
      </c>
      <c r="CU548" s="3">
        <f t="shared" si="512"/>
        <v>0</v>
      </c>
      <c r="CV548" s="3">
        <f t="shared" si="513"/>
        <v>0</v>
      </c>
      <c r="CW548" s="3">
        <f t="shared" si="514"/>
        <v>0</v>
      </c>
      <c r="CX548" s="3">
        <f t="shared" si="515"/>
        <v>0</v>
      </c>
      <c r="CY548" s="3">
        <f t="shared" si="536"/>
        <v>0</v>
      </c>
      <c r="CZ548" s="3">
        <f t="shared" si="537"/>
        <v>0</v>
      </c>
      <c r="DC548" s="3" t="s">
        <v>3</v>
      </c>
      <c r="DD548" s="3" t="s">
        <v>3</v>
      </c>
      <c r="DE548" s="3" t="s">
        <v>3</v>
      </c>
      <c r="DF548" s="3" t="s">
        <v>3</v>
      </c>
      <c r="DG548" s="3" t="s">
        <v>3</v>
      </c>
      <c r="DH548" s="3" t="s">
        <v>3</v>
      </c>
      <c r="DI548" s="3" t="s">
        <v>3</v>
      </c>
      <c r="DJ548" s="3" t="s">
        <v>3</v>
      </c>
      <c r="DK548" s="3" t="s">
        <v>3</v>
      </c>
      <c r="DL548" s="3" t="s">
        <v>3</v>
      </c>
      <c r="DM548" s="3" t="s">
        <v>3</v>
      </c>
      <c r="DN548" s="3">
        <v>0</v>
      </c>
      <c r="DO548" s="3">
        <v>0</v>
      </c>
      <c r="DP548" s="3">
        <v>1</v>
      </c>
      <c r="DQ548" s="3">
        <v>1</v>
      </c>
      <c r="DU548" s="3">
        <v>1010</v>
      </c>
      <c r="DV548" s="3" t="s">
        <v>35</v>
      </c>
      <c r="DW548" s="3" t="s">
        <v>35</v>
      </c>
      <c r="DX548" s="3">
        <v>1</v>
      </c>
      <c r="DZ548" s="3" t="s">
        <v>3</v>
      </c>
      <c r="EA548" s="3" t="s">
        <v>3</v>
      </c>
      <c r="EB548" s="3" t="s">
        <v>3</v>
      </c>
      <c r="EC548" s="3" t="s">
        <v>3</v>
      </c>
      <c r="EE548" s="3">
        <v>85635393</v>
      </c>
      <c r="EF548" s="3">
        <v>30</v>
      </c>
      <c r="EG548" s="3" t="s">
        <v>28</v>
      </c>
      <c r="EH548" s="3">
        <v>0</v>
      </c>
      <c r="EI548" s="3" t="s">
        <v>3</v>
      </c>
      <c r="EJ548" s="3">
        <v>1</v>
      </c>
      <c r="EK548" s="3">
        <v>21</v>
      </c>
      <c r="EL548" s="3" t="s">
        <v>437</v>
      </c>
      <c r="EM548" s="3" t="s">
        <v>438</v>
      </c>
      <c r="EO548" s="3" t="s">
        <v>368</v>
      </c>
      <c r="EQ548" s="3">
        <v>0</v>
      </c>
      <c r="ER548" s="3">
        <v>2423.27</v>
      </c>
      <c r="ES548" s="3">
        <v>2423.27</v>
      </c>
      <c r="ET548" s="3">
        <v>0</v>
      </c>
      <c r="EU548" s="3">
        <v>0</v>
      </c>
      <c r="EV548" s="3">
        <v>0</v>
      </c>
      <c r="EW548" s="3">
        <v>0</v>
      </c>
      <c r="EX548" s="3">
        <v>0</v>
      </c>
      <c r="FQ548" s="3">
        <v>0</v>
      </c>
      <c r="FR548" s="3">
        <v>0</v>
      </c>
      <c r="FS548" s="3">
        <v>0</v>
      </c>
      <c r="FX548" s="3">
        <v>109</v>
      </c>
      <c r="FY548" s="3">
        <v>61</v>
      </c>
      <c r="GA548" s="3" t="s">
        <v>3</v>
      </c>
      <c r="GD548" s="3">
        <v>1</v>
      </c>
      <c r="GF548" s="3">
        <v>165873236</v>
      </c>
      <c r="GG548" s="3">
        <v>2</v>
      </c>
      <c r="GH548" s="3">
        <v>1</v>
      </c>
      <c r="GI548" s="3">
        <v>2</v>
      </c>
      <c r="GJ548" s="3">
        <v>0</v>
      </c>
      <c r="GK548" s="3">
        <v>0</v>
      </c>
      <c r="GL548" s="3">
        <f t="shared" si="516"/>
        <v>0</v>
      </c>
      <c r="GM548" s="3">
        <f t="shared" si="517"/>
        <v>96543.08</v>
      </c>
      <c r="GN548" s="3">
        <f t="shared" si="518"/>
        <v>96543.08</v>
      </c>
      <c r="GO548" s="3">
        <f t="shared" si="519"/>
        <v>0</v>
      </c>
      <c r="GP548" s="3">
        <f t="shared" si="520"/>
        <v>0</v>
      </c>
      <c r="GR548" s="3">
        <v>0</v>
      </c>
      <c r="GS548" s="3">
        <v>3</v>
      </c>
      <c r="GT548" s="3">
        <v>0</v>
      </c>
      <c r="GU548" s="3" t="s">
        <v>3</v>
      </c>
      <c r="GV548" s="3">
        <f t="shared" si="521"/>
        <v>0</v>
      </c>
      <c r="GW548" s="3">
        <v>1</v>
      </c>
      <c r="GX548" s="3">
        <f t="shared" si="522"/>
        <v>0</v>
      </c>
      <c r="HA548" s="3">
        <v>0</v>
      </c>
      <c r="HB548" s="3">
        <v>0</v>
      </c>
      <c r="HC548" s="3">
        <f t="shared" si="523"/>
        <v>0</v>
      </c>
      <c r="HE548" s="3" t="s">
        <v>3</v>
      </c>
      <c r="HF548" s="3" t="s">
        <v>3</v>
      </c>
      <c r="HM548" s="3" t="s">
        <v>360</v>
      </c>
      <c r="HN548" s="3" t="s">
        <v>3</v>
      </c>
      <c r="HO548" s="3" t="s">
        <v>3</v>
      </c>
      <c r="HP548" s="3" t="s">
        <v>3</v>
      </c>
      <c r="HQ548" s="3" t="s">
        <v>3</v>
      </c>
      <c r="HS548" s="3">
        <v>0</v>
      </c>
      <c r="IK548" s="3">
        <v>0</v>
      </c>
    </row>
    <row r="549" spans="1:255" x14ac:dyDescent="0.25">
      <c r="A549" s="2">
        <v>17</v>
      </c>
      <c r="B549" s="2">
        <v>1</v>
      </c>
      <c r="C549" s="2">
        <f>ROW(SmtRes!A1059)</f>
        <v>1059</v>
      </c>
      <c r="D549" s="2">
        <f>ROW(EtalonRes!A907)</f>
        <v>907</v>
      </c>
      <c r="E549" s="2" t="s">
        <v>740</v>
      </c>
      <c r="F549" s="2" t="s">
        <v>639</v>
      </c>
      <c r="G549" s="2" t="s">
        <v>640</v>
      </c>
      <c r="H549" s="2" t="s">
        <v>342</v>
      </c>
      <c r="I549" s="2">
        <f>ROUND(2,9)</f>
        <v>2</v>
      </c>
      <c r="J549" s="2">
        <v>0</v>
      </c>
      <c r="K549" s="2">
        <f>ROUND(2,9)</f>
        <v>2</v>
      </c>
      <c r="L549" s="2"/>
      <c r="M549" s="2"/>
      <c r="N549" s="2"/>
      <c r="O549" s="2">
        <f t="shared" si="499"/>
        <v>177.75</v>
      </c>
      <c r="P549" s="2">
        <f t="shared" si="500"/>
        <v>59.4</v>
      </c>
      <c r="Q549" s="2">
        <f>(ROUND((ROUND(((((ET549*1.25)*1.2))*AV549*I549),2)*BB549),2)+ROUND((ROUND(((AE549-(((EU549*1.25)*1.2)))*AV549*I549),2)*BS549),2))</f>
        <v>26.47</v>
      </c>
      <c r="R549" s="2">
        <f>(ROUND((ROUND(((((EU549*1.25)*1.2))*AV549*I549),2)*BS549),2)+ROUND((ROUND(((AE549-(((EU549*1.25)*1.2)))*AV549*I549),2)*BS549),2))</f>
        <v>1.76</v>
      </c>
      <c r="S549" s="2">
        <f t="shared" si="501"/>
        <v>91.88</v>
      </c>
      <c r="T549" s="2">
        <f t="shared" si="502"/>
        <v>0</v>
      </c>
      <c r="U549" s="2">
        <f t="shared" si="503"/>
        <v>7.3622999999999994</v>
      </c>
      <c r="V549" s="2">
        <f t="shared" si="504"/>
        <v>0</v>
      </c>
      <c r="W549" s="2">
        <f t="shared" si="505"/>
        <v>0</v>
      </c>
      <c r="X549" s="2">
        <f>(ROUND((((S549+ROUND((ROUND(((((EU549*1.25)*1.2))*AV549*I549),2)*BS549),2))*AT549)/100),2)+ROUND(((ROUND((ROUND(((AE549-(((EU549*1.25)*1.2)))*AV549*I549),2)*BS549),2)*AT549)/100),2))</f>
        <v>102.07</v>
      </c>
      <c r="Y549" s="2">
        <f>(ROUND((((S549+ROUND((ROUND(((((EU549*1.25)*1.2))*AV549*I549),2)*BS549),2))*AU549)/100),2)+ROUND(((ROUND((ROUND(((AE549-(((EU549*1.25)*1.2)))*AV549*I549),2)*BS549),2)*AU549)/100),2))</f>
        <v>57.12</v>
      </c>
      <c r="Z549" s="2"/>
      <c r="AA549" s="2">
        <v>86551701</v>
      </c>
      <c r="AB549" s="2">
        <f t="shared" si="506"/>
        <v>85.161000000000001</v>
      </c>
      <c r="AC549" s="2">
        <f>ROUND((((ES549*1)*1)),6)</f>
        <v>29.7</v>
      </c>
      <c r="AD549" s="2">
        <f>ROUND((((((ET549*1.25)*1.2))-(((EU549*1.25)*1.2)))+AE549),6)</f>
        <v>12.404999999999999</v>
      </c>
      <c r="AE549" s="2">
        <f>ROUND((((EU549*1.25)*1.2)),6)</f>
        <v>0.82499999999999996</v>
      </c>
      <c r="AF549" s="2">
        <f>ROUND((((EV549*1.15)*1.2)),6)</f>
        <v>43.055999999999997</v>
      </c>
      <c r="AG549" s="2">
        <f t="shared" si="507"/>
        <v>0</v>
      </c>
      <c r="AH549" s="2">
        <f>(((EW549*1.15)*1.2))</f>
        <v>3.4499999999999997</v>
      </c>
      <c r="AI549" s="2">
        <f>(((EX549*1.25)*1.2))</f>
        <v>0</v>
      </c>
      <c r="AJ549" s="2">
        <f t="shared" si="508"/>
        <v>0</v>
      </c>
      <c r="AK549" s="2">
        <v>69.17</v>
      </c>
      <c r="AL549" s="2">
        <v>29.7</v>
      </c>
      <c r="AM549" s="2">
        <v>8.27</v>
      </c>
      <c r="AN549" s="2">
        <v>0.55000000000000004</v>
      </c>
      <c r="AO549" s="2">
        <v>31.2</v>
      </c>
      <c r="AP549" s="2">
        <v>0</v>
      </c>
      <c r="AQ549" s="2">
        <v>2.5</v>
      </c>
      <c r="AR549" s="2">
        <v>0</v>
      </c>
      <c r="AS549" s="2">
        <v>0</v>
      </c>
      <c r="AT549" s="2">
        <v>109</v>
      </c>
      <c r="AU549" s="2">
        <v>61</v>
      </c>
      <c r="AV549" s="2">
        <v>1.0669999999999999</v>
      </c>
      <c r="AW549" s="2">
        <v>1</v>
      </c>
      <c r="AX549" s="2"/>
      <c r="AY549" s="2"/>
      <c r="AZ549" s="2">
        <v>1</v>
      </c>
      <c r="BA549" s="2">
        <v>1</v>
      </c>
      <c r="BB549" s="2">
        <v>1</v>
      </c>
      <c r="BC549" s="2">
        <v>1</v>
      </c>
      <c r="BD549" s="2" t="s">
        <v>3</v>
      </c>
      <c r="BE549" s="2" t="s">
        <v>3</v>
      </c>
      <c r="BF549" s="2" t="s">
        <v>3</v>
      </c>
      <c r="BG549" s="2" t="s">
        <v>3</v>
      </c>
      <c r="BH549" s="2">
        <v>0</v>
      </c>
      <c r="BI549" s="2">
        <v>1</v>
      </c>
      <c r="BJ549" s="2" t="s">
        <v>641</v>
      </c>
      <c r="BK549" s="2"/>
      <c r="BL549" s="2"/>
      <c r="BM549" s="2">
        <v>21</v>
      </c>
      <c r="BN549" s="2">
        <v>0</v>
      </c>
      <c r="BO549" s="2" t="s">
        <v>639</v>
      </c>
      <c r="BP549" s="2">
        <v>1</v>
      </c>
      <c r="BQ549" s="2">
        <v>30</v>
      </c>
      <c r="BR549" s="2">
        <v>0</v>
      </c>
      <c r="BS549" s="2">
        <v>1</v>
      </c>
      <c r="BT549" s="2">
        <v>1</v>
      </c>
      <c r="BU549" s="2">
        <v>1</v>
      </c>
      <c r="BV549" s="2">
        <v>1</v>
      </c>
      <c r="BW549" s="2">
        <v>1</v>
      </c>
      <c r="BX549" s="2">
        <v>1</v>
      </c>
      <c r="BY549" s="2" t="s">
        <v>3</v>
      </c>
      <c r="BZ549" s="2">
        <v>109</v>
      </c>
      <c r="CA549" s="2">
        <v>61</v>
      </c>
      <c r="CB549" s="2" t="s">
        <v>3</v>
      </c>
      <c r="CC549" s="2"/>
      <c r="CD549" s="2"/>
      <c r="CE549" s="2">
        <v>1566</v>
      </c>
      <c r="CF549" s="2">
        <v>0</v>
      </c>
      <c r="CG549" s="2">
        <v>0</v>
      </c>
      <c r="CH549" s="2"/>
      <c r="CI549" s="2"/>
      <c r="CJ549" s="2"/>
      <c r="CK549" s="2"/>
      <c r="CL549" s="2"/>
      <c r="CM549" s="2">
        <v>0</v>
      </c>
      <c r="CN549" s="2" t="s">
        <v>965</v>
      </c>
      <c r="CO549" s="2">
        <v>0</v>
      </c>
      <c r="CP549" s="2">
        <f t="shared" si="509"/>
        <v>177.75</v>
      </c>
      <c r="CQ549" s="2">
        <f t="shared" si="510"/>
        <v>29.7</v>
      </c>
      <c r="CR549" s="2">
        <f>(ROUND((ROUND(((((ET549*1.25)*1.2))*AV549*1),2)*BB549),2)+ROUND((ROUND(((AE549-(((EU549*1.25)*1.2)))*AV549*1),2)*BS549),2))</f>
        <v>13.24</v>
      </c>
      <c r="CS549" s="2">
        <f>(ROUND((ROUND(((((EU549*1.25)*1.2))*AV549*1),2)*BS549),2)+ROUND((ROUND(((AE549-(((EU549*1.25)*1.2)))*AV549*1),2)*BS549),2))</f>
        <v>0.88</v>
      </c>
      <c r="CT549" s="2">
        <f t="shared" si="511"/>
        <v>45.94</v>
      </c>
      <c r="CU549" s="2">
        <f t="shared" si="512"/>
        <v>0</v>
      </c>
      <c r="CV549" s="2">
        <f t="shared" si="513"/>
        <v>3.6811499999999997</v>
      </c>
      <c r="CW549" s="2">
        <f t="shared" si="514"/>
        <v>0</v>
      </c>
      <c r="CX549" s="2">
        <f t="shared" si="515"/>
        <v>0</v>
      </c>
      <c r="CY549" s="2">
        <f>(ROUND((((S549+ROUND((ROUND(((((EU549*1.25)*1.2))*AV549*1),2)*BS549),2))*AT549)/100),2)+ROUND(((ROUND((ROUND(((AE549-(((EU549*1.25)*1.2)))*AV549*1),2)*BS549),2)*AT549)/100),2))</f>
        <v>101.11</v>
      </c>
      <c r="CZ549" s="2">
        <f>(ROUND((((S549+ROUND((ROUND(((((EU549*1.25)*1.2))*AV549*1),2)*BS549),2))*AU549)/100),2)+ROUND(((ROUND((ROUND(((AE549-(((EU549*1.25)*1.2)))*AV549*1),2)*BS549),2)*AU549)/100),2))</f>
        <v>56.58</v>
      </c>
      <c r="DA549" s="2"/>
      <c r="DB549" s="2">
        <v>211</v>
      </c>
      <c r="DC549" s="2" t="s">
        <v>3</v>
      </c>
      <c r="DD549" s="2" t="s">
        <v>360</v>
      </c>
      <c r="DE549" s="2" t="s">
        <v>361</v>
      </c>
      <c r="DF549" s="2" t="s">
        <v>361</v>
      </c>
      <c r="DG549" s="2" t="s">
        <v>362</v>
      </c>
      <c r="DH549" s="2" t="s">
        <v>3</v>
      </c>
      <c r="DI549" s="2" t="s">
        <v>362</v>
      </c>
      <c r="DJ549" s="2" t="s">
        <v>361</v>
      </c>
      <c r="DK549" s="2" t="s">
        <v>3</v>
      </c>
      <c r="DL549" s="2" t="s">
        <v>3</v>
      </c>
      <c r="DM549" s="2" t="s">
        <v>3</v>
      </c>
      <c r="DN549" s="2">
        <v>0</v>
      </c>
      <c r="DO549" s="2">
        <v>0</v>
      </c>
      <c r="DP549" s="2">
        <v>1</v>
      </c>
      <c r="DQ549" s="2">
        <v>1</v>
      </c>
      <c r="DR549" s="2"/>
      <c r="DS549" s="2"/>
      <c r="DT549" s="2"/>
      <c r="DU549" s="2">
        <v>1013</v>
      </c>
      <c r="DV549" s="2" t="s">
        <v>342</v>
      </c>
      <c r="DW549" s="2" t="s">
        <v>342</v>
      </c>
      <c r="DX549" s="2">
        <v>1</v>
      </c>
      <c r="DY549" s="2"/>
      <c r="DZ549" s="2" t="s">
        <v>3</v>
      </c>
      <c r="EA549" s="2" t="s">
        <v>3</v>
      </c>
      <c r="EB549" s="2" t="s">
        <v>3</v>
      </c>
      <c r="EC549" s="2" t="s">
        <v>3</v>
      </c>
      <c r="ED549" s="2"/>
      <c r="EE549" s="2">
        <v>85635393</v>
      </c>
      <c r="EF549" s="2">
        <v>30</v>
      </c>
      <c r="EG549" s="2" t="s">
        <v>28</v>
      </c>
      <c r="EH549" s="2">
        <v>0</v>
      </c>
      <c r="EI549" s="2" t="s">
        <v>3</v>
      </c>
      <c r="EJ549" s="2">
        <v>1</v>
      </c>
      <c r="EK549" s="2">
        <v>21</v>
      </c>
      <c r="EL549" s="2" t="s">
        <v>437</v>
      </c>
      <c r="EM549" s="2" t="s">
        <v>438</v>
      </c>
      <c r="EN549" s="2"/>
      <c r="EO549" s="2" t="s">
        <v>363</v>
      </c>
      <c r="EP549" s="2"/>
      <c r="EQ549" s="2">
        <v>131072</v>
      </c>
      <c r="ER549" s="2">
        <v>69.17</v>
      </c>
      <c r="ES549" s="2">
        <v>29.7</v>
      </c>
      <c r="ET549" s="2">
        <v>8.27</v>
      </c>
      <c r="EU549" s="2">
        <v>0.55000000000000004</v>
      </c>
      <c r="EV549" s="2">
        <v>31.2</v>
      </c>
      <c r="EW549" s="2">
        <v>2.5</v>
      </c>
      <c r="EX549" s="2">
        <v>0</v>
      </c>
      <c r="EY549" s="2">
        <v>0</v>
      </c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>
        <v>0</v>
      </c>
      <c r="FR549" s="2">
        <v>0</v>
      </c>
      <c r="FS549" s="2">
        <v>0</v>
      </c>
      <c r="FT549" s="2"/>
      <c r="FU549" s="2"/>
      <c r="FV549" s="2"/>
      <c r="FW549" s="2"/>
      <c r="FX549" s="2">
        <v>109</v>
      </c>
      <c r="FY549" s="2">
        <v>61</v>
      </c>
      <c r="FZ549" s="2"/>
      <c r="GA549" s="2" t="s">
        <v>3</v>
      </c>
      <c r="GB549" s="2"/>
      <c r="GC549" s="2"/>
      <c r="GD549" s="2">
        <v>1</v>
      </c>
      <c r="GE549" s="2"/>
      <c r="GF549" s="2">
        <v>584276783</v>
      </c>
      <c r="GG549" s="2">
        <v>2</v>
      </c>
      <c r="GH549" s="2">
        <v>1</v>
      </c>
      <c r="GI549" s="2">
        <v>2</v>
      </c>
      <c r="GJ549" s="2">
        <v>0</v>
      </c>
      <c r="GK549" s="2">
        <v>0</v>
      </c>
      <c r="GL549" s="2">
        <f t="shared" si="516"/>
        <v>0</v>
      </c>
      <c r="GM549" s="2">
        <f t="shared" si="517"/>
        <v>336.94</v>
      </c>
      <c r="GN549" s="2">
        <f t="shared" si="518"/>
        <v>336.94</v>
      </c>
      <c r="GO549" s="2">
        <f t="shared" si="519"/>
        <v>0</v>
      </c>
      <c r="GP549" s="2">
        <f t="shared" si="520"/>
        <v>0</v>
      </c>
      <c r="GQ549" s="2"/>
      <c r="GR549" s="2">
        <v>0</v>
      </c>
      <c r="GS549" s="2">
        <v>3</v>
      </c>
      <c r="GT549" s="2">
        <v>0</v>
      </c>
      <c r="GU549" s="2" t="s">
        <v>3</v>
      </c>
      <c r="GV549" s="2">
        <f t="shared" si="521"/>
        <v>0</v>
      </c>
      <c r="GW549" s="2">
        <v>1</v>
      </c>
      <c r="GX549" s="2">
        <f t="shared" si="522"/>
        <v>0</v>
      </c>
      <c r="GY549" s="2"/>
      <c r="GZ549" s="2"/>
      <c r="HA549" s="2">
        <v>0</v>
      </c>
      <c r="HB549" s="2">
        <v>0</v>
      </c>
      <c r="HC549" s="2">
        <f t="shared" si="523"/>
        <v>0</v>
      </c>
      <c r="HD549" s="2"/>
      <c r="HE549" s="2" t="s">
        <v>3</v>
      </c>
      <c r="HF549" s="2" t="s">
        <v>3</v>
      </c>
      <c r="HG549" s="2"/>
      <c r="HH549" s="2"/>
      <c r="HI549" s="2"/>
      <c r="HJ549" s="2"/>
      <c r="HK549" s="2"/>
      <c r="HL549" s="2"/>
      <c r="HM549" s="2" t="s">
        <v>3</v>
      </c>
      <c r="HN549" s="2" t="s">
        <v>3</v>
      </c>
      <c r="HO549" s="2" t="s">
        <v>3</v>
      </c>
      <c r="HP549" s="2" t="s">
        <v>3</v>
      </c>
      <c r="HQ549" s="2" t="s">
        <v>3</v>
      </c>
      <c r="HR549" s="2"/>
      <c r="HS549" s="2">
        <v>0</v>
      </c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>
        <v>0</v>
      </c>
      <c r="IL549" s="2"/>
      <c r="IM549" s="2"/>
      <c r="IN549" s="2"/>
      <c r="IO549" s="2"/>
      <c r="IP549" s="2"/>
      <c r="IQ549" s="2"/>
      <c r="IR549" s="2"/>
      <c r="IS549" s="2"/>
      <c r="IT549" s="2"/>
      <c r="IU549" s="2"/>
    </row>
    <row r="550" spans="1:255" x14ac:dyDescent="0.25">
      <c r="A550" s="3">
        <v>17</v>
      </c>
      <c r="B550" s="3">
        <v>1</v>
      </c>
      <c r="C550" s="3">
        <f>ROW(SmtRes!A1068)</f>
        <v>1068</v>
      </c>
      <c r="D550" s="3">
        <f>ROW(EtalonRes!A916)</f>
        <v>916</v>
      </c>
      <c r="E550" s="3" t="s">
        <v>740</v>
      </c>
      <c r="F550" s="3" t="s">
        <v>639</v>
      </c>
      <c r="G550" s="3" t="s">
        <v>640</v>
      </c>
      <c r="H550" s="3" t="s">
        <v>342</v>
      </c>
      <c r="I550" s="3">
        <f>ROUND(2,9)</f>
        <v>2</v>
      </c>
      <c r="J550" s="3">
        <v>0</v>
      </c>
      <c r="K550" s="3">
        <f>ROUND(2,9)</f>
        <v>2</v>
      </c>
      <c r="O550" s="3">
        <f t="shared" si="499"/>
        <v>6138.7</v>
      </c>
      <c r="P550" s="3">
        <f t="shared" si="500"/>
        <v>570.83000000000004</v>
      </c>
      <c r="Q550" s="3">
        <f>(ROUND((ROUND(((((ET550*1.25)*1.2))*AV550*I550),2)*BB550),2)+ROUND((ROUND(((AE550-(((EU550*1.25)*1.2)))*AV550*I550),2)*BS550),2))</f>
        <v>390.43</v>
      </c>
      <c r="R550" s="3">
        <f>(ROUND((ROUND(((((EU550*1.25)*1.2))*AV550*I550),2)*BS550),2)+ROUND((ROUND(((AE550-(((EU550*1.25)*1.2)))*AV550*I550),2)*BS550),2))</f>
        <v>99.18</v>
      </c>
      <c r="S550" s="3">
        <f t="shared" si="501"/>
        <v>5177.4399999999996</v>
      </c>
      <c r="T550" s="3">
        <f t="shared" si="502"/>
        <v>0</v>
      </c>
      <c r="U550" s="3">
        <f t="shared" si="503"/>
        <v>7.3622999999999994</v>
      </c>
      <c r="V550" s="3">
        <f t="shared" si="504"/>
        <v>0</v>
      </c>
      <c r="W550" s="3">
        <f t="shared" si="505"/>
        <v>0</v>
      </c>
      <c r="X550" s="3">
        <f>(ROUND((((S550+ROUND((ROUND(((((EU550*1.25)*1.2))*AV550*I550),2)*BS550),2))*AT550)/100),2)+ROUND(((ROUND((ROUND(((AE550-(((EU550*1.25)*1.2)))*AV550*I550),2)*BS550),2)*AT550)/100),2))</f>
        <v>5751.52</v>
      </c>
      <c r="Y550" s="3">
        <f>(ROUND((((S550+ROUND((ROUND(((((EU550*1.25)*1.2))*AV550*I550),2)*BS550),2))*AU550)/100),2)+ROUND(((ROUND((ROUND(((AE550-(((EU550*1.25)*1.2)))*AV550*I550),2)*BS550),2)*AU550)/100),2))</f>
        <v>3218.74</v>
      </c>
      <c r="AA550" s="3">
        <v>86551703</v>
      </c>
      <c r="AB550" s="3">
        <f t="shared" si="506"/>
        <v>85.161000000000001</v>
      </c>
      <c r="AC550" s="3">
        <f>ROUND((((ES550*1)*1)),6)</f>
        <v>29.7</v>
      </c>
      <c r="AD550" s="3">
        <f>ROUND((((((ET550*1.25)*1.2))-(((EU550*1.25)*1.2)))+AE550),6)</f>
        <v>12.404999999999999</v>
      </c>
      <c r="AE550" s="3">
        <f>ROUND((((EU550*1.25)*1.2)),6)</f>
        <v>0.82499999999999996</v>
      </c>
      <c r="AF550" s="3">
        <f>ROUND((((EV550*1.15)*1.2)),6)</f>
        <v>43.055999999999997</v>
      </c>
      <c r="AG550" s="3">
        <f t="shared" si="507"/>
        <v>0</v>
      </c>
      <c r="AH550" s="3">
        <f>(((EW550*1.15)*1.2))</f>
        <v>3.4499999999999997</v>
      </c>
      <c r="AI550" s="3">
        <f>(((EX550*1.25)*1.2))</f>
        <v>0</v>
      </c>
      <c r="AJ550" s="3">
        <f t="shared" si="508"/>
        <v>0</v>
      </c>
      <c r="AK550" s="3">
        <v>69.17</v>
      </c>
      <c r="AL550" s="3">
        <v>29.7</v>
      </c>
      <c r="AM550" s="3">
        <v>8.27</v>
      </c>
      <c r="AN550" s="3">
        <v>0.55000000000000004</v>
      </c>
      <c r="AO550" s="3">
        <v>31.2</v>
      </c>
      <c r="AP550" s="3">
        <v>0</v>
      </c>
      <c r="AQ550" s="3">
        <v>2.5</v>
      </c>
      <c r="AR550" s="3">
        <v>0</v>
      </c>
      <c r="AS550" s="3">
        <v>0</v>
      </c>
      <c r="AT550" s="3">
        <v>109</v>
      </c>
      <c r="AU550" s="3">
        <v>61</v>
      </c>
      <c r="AV550" s="3">
        <v>1.0669999999999999</v>
      </c>
      <c r="AW550" s="3">
        <v>1</v>
      </c>
      <c r="AZ550" s="3">
        <v>1</v>
      </c>
      <c r="BA550" s="3">
        <v>56.35</v>
      </c>
      <c r="BB550" s="3">
        <v>14.75</v>
      </c>
      <c r="BC550" s="3">
        <v>9.61</v>
      </c>
      <c r="BD550" s="3" t="s">
        <v>3</v>
      </c>
      <c r="BE550" s="3" t="s">
        <v>3</v>
      </c>
      <c r="BF550" s="3" t="s">
        <v>3</v>
      </c>
      <c r="BG550" s="3" t="s">
        <v>3</v>
      </c>
      <c r="BH550" s="3">
        <v>0</v>
      </c>
      <c r="BI550" s="3">
        <v>1</v>
      </c>
      <c r="BJ550" s="3" t="s">
        <v>641</v>
      </c>
      <c r="BM550" s="3">
        <v>21</v>
      </c>
      <c r="BN550" s="3">
        <v>0</v>
      </c>
      <c r="BO550" s="3" t="s">
        <v>639</v>
      </c>
      <c r="BP550" s="3">
        <v>1</v>
      </c>
      <c r="BQ550" s="3">
        <v>30</v>
      </c>
      <c r="BR550" s="3">
        <v>0</v>
      </c>
      <c r="BS550" s="3">
        <v>56.35</v>
      </c>
      <c r="BT550" s="3">
        <v>1</v>
      </c>
      <c r="BU550" s="3">
        <v>1</v>
      </c>
      <c r="BV550" s="3">
        <v>1</v>
      </c>
      <c r="BW550" s="3">
        <v>1</v>
      </c>
      <c r="BX550" s="3">
        <v>1</v>
      </c>
      <c r="BY550" s="3" t="s">
        <v>3</v>
      </c>
      <c r="BZ550" s="3">
        <v>109</v>
      </c>
      <c r="CA550" s="3">
        <v>61</v>
      </c>
      <c r="CB550" s="3" t="s">
        <v>3</v>
      </c>
      <c r="CE550" s="3">
        <v>1566</v>
      </c>
      <c r="CF550" s="3">
        <v>0</v>
      </c>
      <c r="CG550" s="3">
        <v>0</v>
      </c>
      <c r="CM550" s="3">
        <v>0</v>
      </c>
      <c r="CN550" s="3" t="s">
        <v>965</v>
      </c>
      <c r="CO550" s="3">
        <v>0</v>
      </c>
      <c r="CP550" s="3">
        <f t="shared" si="509"/>
        <v>6138.7</v>
      </c>
      <c r="CQ550" s="3">
        <f t="shared" si="510"/>
        <v>285.42</v>
      </c>
      <c r="CR550" s="3">
        <f>(ROUND((ROUND(((((ET550*1.25)*1.2))*AV550*1),2)*BB550),2)+ROUND((ROUND(((AE550-(((EU550*1.25)*1.2)))*AV550*1),2)*BS550),2))</f>
        <v>195.29</v>
      </c>
      <c r="CS550" s="3">
        <f>(ROUND((ROUND(((((EU550*1.25)*1.2))*AV550*1),2)*BS550),2)+ROUND((ROUND(((AE550-(((EU550*1.25)*1.2)))*AV550*1),2)*BS550),2))</f>
        <v>49.59</v>
      </c>
      <c r="CT550" s="3">
        <f t="shared" si="511"/>
        <v>2588.7199999999998</v>
      </c>
      <c r="CU550" s="3">
        <f t="shared" si="512"/>
        <v>0</v>
      </c>
      <c r="CV550" s="3">
        <f t="shared" si="513"/>
        <v>3.6811499999999997</v>
      </c>
      <c r="CW550" s="3">
        <f t="shared" si="514"/>
        <v>0</v>
      </c>
      <c r="CX550" s="3">
        <f t="shared" si="515"/>
        <v>0</v>
      </c>
      <c r="CY550" s="3">
        <f>(ROUND((((S550+ROUND((ROUND(((((EU550*1.25)*1.2))*AV550*1),2)*BS550),2))*AT550)/100),2)+ROUND(((ROUND((ROUND(((AE550-(((EU550*1.25)*1.2)))*AV550*1),2)*BS550),2)*AT550)/100),2))</f>
        <v>5697.46</v>
      </c>
      <c r="CZ550" s="3">
        <f>(ROUND((((S550+ROUND((ROUND(((((EU550*1.25)*1.2))*AV550*1),2)*BS550),2))*AU550)/100),2)+ROUND(((ROUND((ROUND(((AE550-(((EU550*1.25)*1.2)))*AV550*1),2)*BS550),2)*AU550)/100),2))</f>
        <v>3188.49</v>
      </c>
      <c r="DB550" s="3">
        <v>213</v>
      </c>
      <c r="DC550" s="3" t="s">
        <v>3</v>
      </c>
      <c r="DD550" s="3" t="s">
        <v>360</v>
      </c>
      <c r="DE550" s="3" t="s">
        <v>361</v>
      </c>
      <c r="DF550" s="3" t="s">
        <v>361</v>
      </c>
      <c r="DG550" s="3" t="s">
        <v>362</v>
      </c>
      <c r="DH550" s="3" t="s">
        <v>3</v>
      </c>
      <c r="DI550" s="3" t="s">
        <v>362</v>
      </c>
      <c r="DJ550" s="3" t="s">
        <v>361</v>
      </c>
      <c r="DK550" s="3" t="s">
        <v>3</v>
      </c>
      <c r="DL550" s="3" t="s">
        <v>3</v>
      </c>
      <c r="DM550" s="3" t="s">
        <v>3</v>
      </c>
      <c r="DN550" s="3">
        <v>0</v>
      </c>
      <c r="DO550" s="3">
        <v>0</v>
      </c>
      <c r="DP550" s="3">
        <v>1</v>
      </c>
      <c r="DQ550" s="3">
        <v>1</v>
      </c>
      <c r="DU550" s="3">
        <v>1013</v>
      </c>
      <c r="DV550" s="3" t="s">
        <v>342</v>
      </c>
      <c r="DW550" s="3" t="s">
        <v>342</v>
      </c>
      <c r="DX550" s="3">
        <v>1</v>
      </c>
      <c r="DZ550" s="3" t="s">
        <v>3</v>
      </c>
      <c r="EA550" s="3" t="s">
        <v>3</v>
      </c>
      <c r="EB550" s="3" t="s">
        <v>3</v>
      </c>
      <c r="EC550" s="3" t="s">
        <v>3</v>
      </c>
      <c r="EE550" s="3">
        <v>85635393</v>
      </c>
      <c r="EF550" s="3">
        <v>30</v>
      </c>
      <c r="EG550" s="3" t="s">
        <v>28</v>
      </c>
      <c r="EH550" s="3">
        <v>0</v>
      </c>
      <c r="EI550" s="3" t="s">
        <v>3</v>
      </c>
      <c r="EJ550" s="3">
        <v>1</v>
      </c>
      <c r="EK550" s="3">
        <v>21</v>
      </c>
      <c r="EL550" s="3" t="s">
        <v>437</v>
      </c>
      <c r="EM550" s="3" t="s">
        <v>438</v>
      </c>
      <c r="EO550" s="3" t="s">
        <v>363</v>
      </c>
      <c r="EQ550" s="3">
        <v>131072</v>
      </c>
      <c r="ER550" s="3">
        <v>69.17</v>
      </c>
      <c r="ES550" s="3">
        <v>29.7</v>
      </c>
      <c r="ET550" s="3">
        <v>8.27</v>
      </c>
      <c r="EU550" s="3">
        <v>0.55000000000000004</v>
      </c>
      <c r="EV550" s="3">
        <v>31.2</v>
      </c>
      <c r="EW550" s="3">
        <v>2.5</v>
      </c>
      <c r="EX550" s="3">
        <v>0</v>
      </c>
      <c r="EY550" s="3">
        <v>0</v>
      </c>
      <c r="FQ550" s="3">
        <v>0</v>
      </c>
      <c r="FR550" s="3">
        <v>0</v>
      </c>
      <c r="FS550" s="3">
        <v>0</v>
      </c>
      <c r="FX550" s="3">
        <v>109</v>
      </c>
      <c r="FY550" s="3">
        <v>61</v>
      </c>
      <c r="GA550" s="3" t="s">
        <v>3</v>
      </c>
      <c r="GD550" s="3">
        <v>1</v>
      </c>
      <c r="GF550" s="3">
        <v>584276783</v>
      </c>
      <c r="GG550" s="3">
        <v>2</v>
      </c>
      <c r="GH550" s="3">
        <v>1</v>
      </c>
      <c r="GI550" s="3">
        <v>2</v>
      </c>
      <c r="GJ550" s="3">
        <v>0</v>
      </c>
      <c r="GK550" s="3">
        <v>0</v>
      </c>
      <c r="GL550" s="3">
        <f t="shared" si="516"/>
        <v>0</v>
      </c>
      <c r="GM550" s="3">
        <f t="shared" si="517"/>
        <v>15108.96</v>
      </c>
      <c r="GN550" s="3">
        <f t="shared" si="518"/>
        <v>15108.96</v>
      </c>
      <c r="GO550" s="3">
        <f t="shared" si="519"/>
        <v>0</v>
      </c>
      <c r="GP550" s="3">
        <f t="shared" si="520"/>
        <v>0</v>
      </c>
      <c r="GR550" s="3">
        <v>0</v>
      </c>
      <c r="GS550" s="3">
        <v>3</v>
      </c>
      <c r="GT550" s="3">
        <v>0</v>
      </c>
      <c r="GU550" s="3" t="s">
        <v>3</v>
      </c>
      <c r="GV550" s="3">
        <f t="shared" si="521"/>
        <v>0</v>
      </c>
      <c r="GW550" s="3">
        <v>1</v>
      </c>
      <c r="GX550" s="3">
        <f t="shared" si="522"/>
        <v>0</v>
      </c>
      <c r="HA550" s="3">
        <v>0</v>
      </c>
      <c r="HB550" s="3">
        <v>0</v>
      </c>
      <c r="HC550" s="3">
        <f t="shared" si="523"/>
        <v>0</v>
      </c>
      <c r="HE550" s="3" t="s">
        <v>3</v>
      </c>
      <c r="HF550" s="3" t="s">
        <v>3</v>
      </c>
      <c r="HM550" s="3" t="s">
        <v>3</v>
      </c>
      <c r="HN550" s="3" t="s">
        <v>3</v>
      </c>
      <c r="HO550" s="3" t="s">
        <v>3</v>
      </c>
      <c r="HP550" s="3" t="s">
        <v>3</v>
      </c>
      <c r="HQ550" s="3" t="s">
        <v>3</v>
      </c>
      <c r="HS550" s="3">
        <v>0</v>
      </c>
      <c r="IK550" s="3">
        <v>0</v>
      </c>
    </row>
    <row r="551" spans="1:255" x14ac:dyDescent="0.25">
      <c r="A551" s="2">
        <v>18</v>
      </c>
      <c r="B551" s="2">
        <v>1</v>
      </c>
      <c r="C551" s="2">
        <v>1057</v>
      </c>
      <c r="D551" s="2"/>
      <c r="E551" s="2" t="s">
        <v>741</v>
      </c>
      <c r="F551" s="2" t="s">
        <v>643</v>
      </c>
      <c r="G551" s="2" t="s">
        <v>644</v>
      </c>
      <c r="H551" s="2" t="s">
        <v>35</v>
      </c>
      <c r="I551" s="2">
        <f>I549*J551</f>
        <v>4</v>
      </c>
      <c r="J551" s="2">
        <v>2</v>
      </c>
      <c r="K551" s="2">
        <v>2</v>
      </c>
      <c r="L551" s="2"/>
      <c r="M551" s="2"/>
      <c r="N551" s="2"/>
      <c r="O551" s="2">
        <f t="shared" si="499"/>
        <v>248</v>
      </c>
      <c r="P551" s="2">
        <f t="shared" si="500"/>
        <v>248</v>
      </c>
      <c r="Q551" s="2">
        <f>(ROUND((ROUND(((ET551)*AV551*I551),2)*BB551),2)+ROUND((ROUND(((AE551-(EU551))*AV551*I551),2)*BS551),2))</f>
        <v>0</v>
      </c>
      <c r="R551" s="2">
        <f>(ROUND((ROUND(((EU551)*AV551*I551),2)*BS551),2)+ROUND((ROUND(((AE551-(EU551))*AV551*I551),2)*BS551),2))</f>
        <v>0</v>
      </c>
      <c r="S551" s="2">
        <f t="shared" si="501"/>
        <v>0</v>
      </c>
      <c r="T551" s="2">
        <f t="shared" si="502"/>
        <v>0</v>
      </c>
      <c r="U551" s="2">
        <f t="shared" si="503"/>
        <v>0</v>
      </c>
      <c r="V551" s="2">
        <f t="shared" si="504"/>
        <v>0</v>
      </c>
      <c r="W551" s="2">
        <f t="shared" si="505"/>
        <v>0</v>
      </c>
      <c r="X551" s="2">
        <f>(ROUND((((S551+ROUND((ROUND(((EU551)*AV551*I551),2)*BS551),2))*AT551)/100),2)+ROUND(((ROUND((ROUND(((AE551-(EU551))*AV551*I551),2)*BS551),2)*AT551)/100),2))</f>
        <v>0</v>
      </c>
      <c r="Y551" s="2">
        <f>(ROUND((((S551+ROUND((ROUND(((EU551)*AV551*I551),2)*BS551),2))*AU551)/100),2)+ROUND(((ROUND((ROUND(((AE551-(EU551))*AV551*I551),2)*BS551),2)*AU551)/100),2))</f>
        <v>0</v>
      </c>
      <c r="Z551" s="2"/>
      <c r="AA551" s="2">
        <v>86551701</v>
      </c>
      <c r="AB551" s="2">
        <f t="shared" si="506"/>
        <v>62</v>
      </c>
      <c r="AC551" s="2">
        <f>ROUND((ES551),6)</f>
        <v>62</v>
      </c>
      <c r="AD551" s="2">
        <f>ROUND((((ET551)-(EU551))+AE551),6)</f>
        <v>0</v>
      </c>
      <c r="AE551" s="2">
        <f t="shared" ref="AE551:AF554" si="538">ROUND((EU551),6)</f>
        <v>0</v>
      </c>
      <c r="AF551" s="2">
        <f t="shared" si="538"/>
        <v>0</v>
      </c>
      <c r="AG551" s="2">
        <f t="shared" si="507"/>
        <v>0</v>
      </c>
      <c r="AH551" s="2">
        <f t="shared" ref="AH551:AI554" si="539">(EW551)</f>
        <v>0</v>
      </c>
      <c r="AI551" s="2">
        <f t="shared" si="539"/>
        <v>0</v>
      </c>
      <c r="AJ551" s="2">
        <f t="shared" si="508"/>
        <v>0</v>
      </c>
      <c r="AK551" s="2">
        <v>62</v>
      </c>
      <c r="AL551" s="2">
        <v>62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109</v>
      </c>
      <c r="AU551" s="2">
        <v>61</v>
      </c>
      <c r="AV551" s="2">
        <v>1</v>
      </c>
      <c r="AW551" s="2">
        <v>1</v>
      </c>
      <c r="AX551" s="2"/>
      <c r="AY551" s="2"/>
      <c r="AZ551" s="2">
        <v>1</v>
      </c>
      <c r="BA551" s="2">
        <v>1</v>
      </c>
      <c r="BB551" s="2">
        <v>1</v>
      </c>
      <c r="BC551" s="2">
        <v>1</v>
      </c>
      <c r="BD551" s="2" t="s">
        <v>3</v>
      </c>
      <c r="BE551" s="2" t="s">
        <v>3</v>
      </c>
      <c r="BF551" s="2" t="s">
        <v>3</v>
      </c>
      <c r="BG551" s="2" t="s">
        <v>3</v>
      </c>
      <c r="BH551" s="2">
        <v>3</v>
      </c>
      <c r="BI551" s="2">
        <v>1</v>
      </c>
      <c r="BJ551" s="2" t="s">
        <v>645</v>
      </c>
      <c r="BK551" s="2"/>
      <c r="BL551" s="2"/>
      <c r="BM551" s="2">
        <v>21</v>
      </c>
      <c r="BN551" s="2">
        <v>0</v>
      </c>
      <c r="BO551" s="2" t="s">
        <v>3</v>
      </c>
      <c r="BP551" s="2">
        <v>0</v>
      </c>
      <c r="BQ551" s="2">
        <v>30</v>
      </c>
      <c r="BR551" s="2">
        <v>0</v>
      </c>
      <c r="BS551" s="2">
        <v>1</v>
      </c>
      <c r="BT551" s="2">
        <v>1</v>
      </c>
      <c r="BU551" s="2">
        <v>1</v>
      </c>
      <c r="BV551" s="2">
        <v>1</v>
      </c>
      <c r="BW551" s="2">
        <v>1</v>
      </c>
      <c r="BX551" s="2">
        <v>1</v>
      </c>
      <c r="BY551" s="2" t="s">
        <v>3</v>
      </c>
      <c r="BZ551" s="2">
        <v>109</v>
      </c>
      <c r="CA551" s="2">
        <v>61</v>
      </c>
      <c r="CB551" s="2" t="s">
        <v>3</v>
      </c>
      <c r="CC551" s="2"/>
      <c r="CD551" s="2"/>
      <c r="CE551" s="2">
        <v>1566</v>
      </c>
      <c r="CF551" s="2">
        <v>0</v>
      </c>
      <c r="CG551" s="2">
        <v>0</v>
      </c>
      <c r="CH551" s="2"/>
      <c r="CI551" s="2"/>
      <c r="CJ551" s="2"/>
      <c r="CK551" s="2"/>
      <c r="CL551" s="2"/>
      <c r="CM551" s="2">
        <v>0</v>
      </c>
      <c r="CN551" s="2" t="s">
        <v>966</v>
      </c>
      <c r="CO551" s="2">
        <v>0</v>
      </c>
      <c r="CP551" s="2">
        <f t="shared" si="509"/>
        <v>248</v>
      </c>
      <c r="CQ551" s="2">
        <f t="shared" si="510"/>
        <v>62</v>
      </c>
      <c r="CR551" s="2">
        <f>(ROUND((ROUND(((ET551)*AV551*1),2)*BB551),2)+ROUND((ROUND(((AE551-(EU551))*AV551*1),2)*BS551),2))</f>
        <v>0</v>
      </c>
      <c r="CS551" s="2">
        <f>(ROUND((ROUND(((EU551)*AV551*1),2)*BS551),2)+ROUND((ROUND(((AE551-(EU551))*AV551*1),2)*BS551),2))</f>
        <v>0</v>
      </c>
      <c r="CT551" s="2">
        <f t="shared" si="511"/>
        <v>0</v>
      </c>
      <c r="CU551" s="2">
        <f t="shared" si="512"/>
        <v>0</v>
      </c>
      <c r="CV551" s="2">
        <f t="shared" si="513"/>
        <v>0</v>
      </c>
      <c r="CW551" s="2">
        <f t="shared" si="514"/>
        <v>0</v>
      </c>
      <c r="CX551" s="2">
        <f t="shared" si="515"/>
        <v>0</v>
      </c>
      <c r="CY551" s="2">
        <f>(ROUND((((S551+ROUND((ROUND(((EU551)*AV551*1),2)*BS551),2))*AT551)/100),2)+ROUND(((ROUND((ROUND(((AE551-(EU551))*AV551*1),2)*BS551),2)*AT551)/100),2))</f>
        <v>0</v>
      </c>
      <c r="CZ551" s="2">
        <f>(ROUND((((S551+ROUND((ROUND(((EU551)*AV551*1),2)*BS551),2))*AU551)/100),2)+ROUND(((ROUND((ROUND(((AE551-(EU551))*AV551*1),2)*BS551),2)*AU551)/100),2))</f>
        <v>0</v>
      </c>
      <c r="DA551" s="2"/>
      <c r="DB551" s="2"/>
      <c r="DC551" s="2" t="s">
        <v>3</v>
      </c>
      <c r="DD551" s="2" t="s">
        <v>3</v>
      </c>
      <c r="DE551" s="2" t="s">
        <v>3</v>
      </c>
      <c r="DF551" s="2" t="s">
        <v>3</v>
      </c>
      <c r="DG551" s="2" t="s">
        <v>3</v>
      </c>
      <c r="DH551" s="2" t="s">
        <v>3</v>
      </c>
      <c r="DI551" s="2" t="s">
        <v>3</v>
      </c>
      <c r="DJ551" s="2" t="s">
        <v>3</v>
      </c>
      <c r="DK551" s="2" t="s">
        <v>3</v>
      </c>
      <c r="DL551" s="2" t="s">
        <v>3</v>
      </c>
      <c r="DM551" s="2" t="s">
        <v>3</v>
      </c>
      <c r="DN551" s="2">
        <v>0</v>
      </c>
      <c r="DO551" s="2">
        <v>0</v>
      </c>
      <c r="DP551" s="2">
        <v>1</v>
      </c>
      <c r="DQ551" s="2">
        <v>1</v>
      </c>
      <c r="DR551" s="2"/>
      <c r="DS551" s="2"/>
      <c r="DT551" s="2"/>
      <c r="DU551" s="2">
        <v>1010</v>
      </c>
      <c r="DV551" s="2" t="s">
        <v>35</v>
      </c>
      <c r="DW551" s="2" t="s">
        <v>35</v>
      </c>
      <c r="DX551" s="2">
        <v>1</v>
      </c>
      <c r="DY551" s="2"/>
      <c r="DZ551" s="2" t="s">
        <v>3</v>
      </c>
      <c r="EA551" s="2" t="s">
        <v>3</v>
      </c>
      <c r="EB551" s="2" t="s">
        <v>3</v>
      </c>
      <c r="EC551" s="2" t="s">
        <v>3</v>
      </c>
      <c r="ED551" s="2"/>
      <c r="EE551" s="2">
        <v>85635393</v>
      </c>
      <c r="EF551" s="2">
        <v>30</v>
      </c>
      <c r="EG551" s="2" t="s">
        <v>28</v>
      </c>
      <c r="EH551" s="2">
        <v>0</v>
      </c>
      <c r="EI551" s="2" t="s">
        <v>3</v>
      </c>
      <c r="EJ551" s="2">
        <v>1</v>
      </c>
      <c r="EK551" s="2">
        <v>21</v>
      </c>
      <c r="EL551" s="2" t="s">
        <v>437</v>
      </c>
      <c r="EM551" s="2" t="s">
        <v>438</v>
      </c>
      <c r="EN551" s="2"/>
      <c r="EO551" s="2" t="s">
        <v>368</v>
      </c>
      <c r="EP551" s="2"/>
      <c r="EQ551" s="2">
        <v>0</v>
      </c>
      <c r="ER551" s="2">
        <v>62</v>
      </c>
      <c r="ES551" s="2">
        <v>62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>
        <v>0</v>
      </c>
      <c r="FR551" s="2">
        <v>0</v>
      </c>
      <c r="FS551" s="2">
        <v>0</v>
      </c>
      <c r="FT551" s="2"/>
      <c r="FU551" s="2"/>
      <c r="FV551" s="2"/>
      <c r="FW551" s="2"/>
      <c r="FX551" s="2">
        <v>109</v>
      </c>
      <c r="FY551" s="2">
        <v>61</v>
      </c>
      <c r="FZ551" s="2"/>
      <c r="GA551" s="2" t="s">
        <v>3</v>
      </c>
      <c r="GB551" s="2"/>
      <c r="GC551" s="2"/>
      <c r="GD551" s="2">
        <v>1</v>
      </c>
      <c r="GE551" s="2"/>
      <c r="GF551" s="2">
        <v>-423272285</v>
      </c>
      <c r="GG551" s="2">
        <v>2</v>
      </c>
      <c r="GH551" s="2">
        <v>1</v>
      </c>
      <c r="GI551" s="2">
        <v>-2</v>
      </c>
      <c r="GJ551" s="2">
        <v>0</v>
      </c>
      <c r="GK551" s="2">
        <v>0</v>
      </c>
      <c r="GL551" s="2">
        <f t="shared" si="516"/>
        <v>0</v>
      </c>
      <c r="GM551" s="2">
        <f t="shared" si="517"/>
        <v>248</v>
      </c>
      <c r="GN551" s="2">
        <f t="shared" si="518"/>
        <v>248</v>
      </c>
      <c r="GO551" s="2">
        <f t="shared" si="519"/>
        <v>0</v>
      </c>
      <c r="GP551" s="2">
        <f t="shared" si="520"/>
        <v>0</v>
      </c>
      <c r="GQ551" s="2"/>
      <c r="GR551" s="2">
        <v>0</v>
      </c>
      <c r="GS551" s="2">
        <v>3</v>
      </c>
      <c r="GT551" s="2">
        <v>0</v>
      </c>
      <c r="GU551" s="2" t="s">
        <v>3</v>
      </c>
      <c r="GV551" s="2">
        <f t="shared" si="521"/>
        <v>0</v>
      </c>
      <c r="GW551" s="2">
        <v>1</v>
      </c>
      <c r="GX551" s="2">
        <f t="shared" si="522"/>
        <v>0</v>
      </c>
      <c r="GY551" s="2"/>
      <c r="GZ551" s="2"/>
      <c r="HA551" s="2">
        <v>0</v>
      </c>
      <c r="HB551" s="2">
        <v>0</v>
      </c>
      <c r="HC551" s="2">
        <f t="shared" si="523"/>
        <v>0</v>
      </c>
      <c r="HD551" s="2"/>
      <c r="HE551" s="2" t="s">
        <v>3</v>
      </c>
      <c r="HF551" s="2" t="s">
        <v>3</v>
      </c>
      <c r="HG551" s="2"/>
      <c r="HH551" s="2"/>
      <c r="HI551" s="2"/>
      <c r="HJ551" s="2"/>
      <c r="HK551" s="2"/>
      <c r="HL551" s="2"/>
      <c r="HM551" s="2" t="s">
        <v>360</v>
      </c>
      <c r="HN551" s="2" t="s">
        <v>3</v>
      </c>
      <c r="HO551" s="2" t="s">
        <v>3</v>
      </c>
      <c r="HP551" s="2" t="s">
        <v>3</v>
      </c>
      <c r="HQ551" s="2" t="s">
        <v>3</v>
      </c>
      <c r="HR551" s="2"/>
      <c r="HS551" s="2">
        <v>0</v>
      </c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>
        <v>0</v>
      </c>
      <c r="IL551" s="2"/>
      <c r="IM551" s="2"/>
      <c r="IN551" s="2"/>
      <c r="IO551" s="2"/>
      <c r="IP551" s="2"/>
      <c r="IQ551" s="2"/>
      <c r="IR551" s="2"/>
      <c r="IS551" s="2"/>
      <c r="IT551" s="2"/>
      <c r="IU551" s="2"/>
    </row>
    <row r="552" spans="1:255" x14ac:dyDescent="0.25">
      <c r="A552" s="3">
        <v>18</v>
      </c>
      <c r="B552" s="3">
        <v>1</v>
      </c>
      <c r="C552" s="3">
        <v>1066</v>
      </c>
      <c r="E552" s="3" t="s">
        <v>741</v>
      </c>
      <c r="F552" s="3" t="s">
        <v>643</v>
      </c>
      <c r="G552" s="3" t="s">
        <v>644</v>
      </c>
      <c r="H552" s="3" t="s">
        <v>35</v>
      </c>
      <c r="I552" s="3">
        <f>I550*J552</f>
        <v>4</v>
      </c>
      <c r="J552" s="3">
        <v>2</v>
      </c>
      <c r="K552" s="3">
        <v>2</v>
      </c>
      <c r="O552" s="3">
        <f t="shared" si="499"/>
        <v>2150.16</v>
      </c>
      <c r="P552" s="3">
        <f t="shared" si="500"/>
        <v>2150.16</v>
      </c>
      <c r="Q552" s="3">
        <f>(ROUND((ROUND(((ET552)*AV552*I552),2)*BB552),2)+ROUND((ROUND(((AE552-(EU552))*AV552*I552),2)*BS552),2))</f>
        <v>0</v>
      </c>
      <c r="R552" s="3">
        <f>(ROUND((ROUND(((EU552)*AV552*I552),2)*BS552),2)+ROUND((ROUND(((AE552-(EU552))*AV552*I552),2)*BS552),2))</f>
        <v>0</v>
      </c>
      <c r="S552" s="3">
        <f t="shared" si="501"/>
        <v>0</v>
      </c>
      <c r="T552" s="3">
        <f t="shared" si="502"/>
        <v>0</v>
      </c>
      <c r="U552" s="3">
        <f t="shared" si="503"/>
        <v>0</v>
      </c>
      <c r="V552" s="3">
        <f t="shared" si="504"/>
        <v>0</v>
      </c>
      <c r="W552" s="3">
        <f t="shared" si="505"/>
        <v>0</v>
      </c>
      <c r="X552" s="3">
        <f>(ROUND((((S552+ROUND((ROUND(((EU552)*AV552*I552),2)*BS552),2))*AT552)/100),2)+ROUND(((ROUND((ROUND(((AE552-(EU552))*AV552*I552),2)*BS552),2)*AT552)/100),2))</f>
        <v>0</v>
      </c>
      <c r="Y552" s="3">
        <f>(ROUND((((S552+ROUND((ROUND(((EU552)*AV552*I552),2)*BS552),2))*AU552)/100),2)+ROUND(((ROUND((ROUND(((AE552-(EU552))*AV552*I552),2)*BS552),2)*AU552)/100),2))</f>
        <v>0</v>
      </c>
      <c r="AA552" s="3">
        <v>86551703</v>
      </c>
      <c r="AB552" s="3">
        <f t="shared" si="506"/>
        <v>62</v>
      </c>
      <c r="AC552" s="3">
        <f>ROUND((ES552),6)</f>
        <v>62</v>
      </c>
      <c r="AD552" s="3">
        <f>ROUND((((ET552)-(EU552))+AE552),6)</f>
        <v>0</v>
      </c>
      <c r="AE552" s="3">
        <f t="shared" si="538"/>
        <v>0</v>
      </c>
      <c r="AF552" s="3">
        <f t="shared" si="538"/>
        <v>0</v>
      </c>
      <c r="AG552" s="3">
        <f t="shared" si="507"/>
        <v>0</v>
      </c>
      <c r="AH552" s="3">
        <f t="shared" si="539"/>
        <v>0</v>
      </c>
      <c r="AI552" s="3">
        <f t="shared" si="539"/>
        <v>0</v>
      </c>
      <c r="AJ552" s="3">
        <f t="shared" si="508"/>
        <v>0</v>
      </c>
      <c r="AK552" s="3">
        <v>62</v>
      </c>
      <c r="AL552" s="3">
        <v>62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109</v>
      </c>
      <c r="AU552" s="3">
        <v>61</v>
      </c>
      <c r="AV552" s="3">
        <v>1</v>
      </c>
      <c r="AW552" s="3">
        <v>1</v>
      </c>
      <c r="AZ552" s="3">
        <v>1</v>
      </c>
      <c r="BA552" s="3">
        <v>1</v>
      </c>
      <c r="BB552" s="3">
        <v>1</v>
      </c>
      <c r="BC552" s="3">
        <v>8.67</v>
      </c>
      <c r="BD552" s="3" t="s">
        <v>3</v>
      </c>
      <c r="BE552" s="3" t="s">
        <v>3</v>
      </c>
      <c r="BF552" s="3" t="s">
        <v>3</v>
      </c>
      <c r="BG552" s="3" t="s">
        <v>3</v>
      </c>
      <c r="BH552" s="3">
        <v>3</v>
      </c>
      <c r="BI552" s="3">
        <v>1</v>
      </c>
      <c r="BJ552" s="3" t="s">
        <v>645</v>
      </c>
      <c r="BM552" s="3">
        <v>21</v>
      </c>
      <c r="BN552" s="3">
        <v>0</v>
      </c>
      <c r="BO552" s="3" t="s">
        <v>643</v>
      </c>
      <c r="BP552" s="3">
        <v>1</v>
      </c>
      <c r="BQ552" s="3">
        <v>30</v>
      </c>
      <c r="BR552" s="3">
        <v>0</v>
      </c>
      <c r="BS552" s="3">
        <v>1</v>
      </c>
      <c r="BT552" s="3">
        <v>1</v>
      </c>
      <c r="BU552" s="3">
        <v>1</v>
      </c>
      <c r="BV552" s="3">
        <v>1</v>
      </c>
      <c r="BW552" s="3">
        <v>1</v>
      </c>
      <c r="BX552" s="3">
        <v>1</v>
      </c>
      <c r="BY552" s="3" t="s">
        <v>3</v>
      </c>
      <c r="BZ552" s="3">
        <v>109</v>
      </c>
      <c r="CA552" s="3">
        <v>61</v>
      </c>
      <c r="CB552" s="3" t="s">
        <v>3</v>
      </c>
      <c r="CE552" s="3">
        <v>1566</v>
      </c>
      <c r="CF552" s="3">
        <v>0</v>
      </c>
      <c r="CG552" s="3">
        <v>0</v>
      </c>
      <c r="CM552" s="3">
        <v>0</v>
      </c>
      <c r="CN552" s="3" t="s">
        <v>966</v>
      </c>
      <c r="CO552" s="3">
        <v>0</v>
      </c>
      <c r="CP552" s="3">
        <f t="shared" si="509"/>
        <v>2150.16</v>
      </c>
      <c r="CQ552" s="3">
        <f t="shared" si="510"/>
        <v>537.54</v>
      </c>
      <c r="CR552" s="3">
        <f>(ROUND((ROUND(((ET552)*AV552*1),2)*BB552),2)+ROUND((ROUND(((AE552-(EU552))*AV552*1),2)*BS552),2))</f>
        <v>0</v>
      </c>
      <c r="CS552" s="3">
        <f>(ROUND((ROUND(((EU552)*AV552*1),2)*BS552),2)+ROUND((ROUND(((AE552-(EU552))*AV552*1),2)*BS552),2))</f>
        <v>0</v>
      </c>
      <c r="CT552" s="3">
        <f t="shared" si="511"/>
        <v>0</v>
      </c>
      <c r="CU552" s="3">
        <f t="shared" si="512"/>
        <v>0</v>
      </c>
      <c r="CV552" s="3">
        <f t="shared" si="513"/>
        <v>0</v>
      </c>
      <c r="CW552" s="3">
        <f t="shared" si="514"/>
        <v>0</v>
      </c>
      <c r="CX552" s="3">
        <f t="shared" si="515"/>
        <v>0</v>
      </c>
      <c r="CY552" s="3">
        <f>(ROUND((((S552+ROUND((ROUND(((EU552)*AV552*1),2)*BS552),2))*AT552)/100),2)+ROUND(((ROUND((ROUND(((AE552-(EU552))*AV552*1),2)*BS552),2)*AT552)/100),2))</f>
        <v>0</v>
      </c>
      <c r="CZ552" s="3">
        <f>(ROUND((((S552+ROUND((ROUND(((EU552)*AV552*1),2)*BS552),2))*AU552)/100),2)+ROUND(((ROUND((ROUND(((AE552-(EU552))*AV552*1),2)*BS552),2)*AU552)/100),2))</f>
        <v>0</v>
      </c>
      <c r="DC552" s="3" t="s">
        <v>3</v>
      </c>
      <c r="DD552" s="3" t="s">
        <v>3</v>
      </c>
      <c r="DE552" s="3" t="s">
        <v>3</v>
      </c>
      <c r="DF552" s="3" t="s">
        <v>3</v>
      </c>
      <c r="DG552" s="3" t="s">
        <v>3</v>
      </c>
      <c r="DH552" s="3" t="s">
        <v>3</v>
      </c>
      <c r="DI552" s="3" t="s">
        <v>3</v>
      </c>
      <c r="DJ552" s="3" t="s">
        <v>3</v>
      </c>
      <c r="DK552" s="3" t="s">
        <v>3</v>
      </c>
      <c r="DL552" s="3" t="s">
        <v>3</v>
      </c>
      <c r="DM552" s="3" t="s">
        <v>3</v>
      </c>
      <c r="DN552" s="3">
        <v>0</v>
      </c>
      <c r="DO552" s="3">
        <v>0</v>
      </c>
      <c r="DP552" s="3">
        <v>1</v>
      </c>
      <c r="DQ552" s="3">
        <v>1</v>
      </c>
      <c r="DU552" s="3">
        <v>1010</v>
      </c>
      <c r="DV552" s="3" t="s">
        <v>35</v>
      </c>
      <c r="DW552" s="3" t="s">
        <v>35</v>
      </c>
      <c r="DX552" s="3">
        <v>1</v>
      </c>
      <c r="DZ552" s="3" t="s">
        <v>3</v>
      </c>
      <c r="EA552" s="3" t="s">
        <v>3</v>
      </c>
      <c r="EB552" s="3" t="s">
        <v>3</v>
      </c>
      <c r="EC552" s="3" t="s">
        <v>3</v>
      </c>
      <c r="EE552" s="3">
        <v>85635393</v>
      </c>
      <c r="EF552" s="3">
        <v>30</v>
      </c>
      <c r="EG552" s="3" t="s">
        <v>28</v>
      </c>
      <c r="EH552" s="3">
        <v>0</v>
      </c>
      <c r="EI552" s="3" t="s">
        <v>3</v>
      </c>
      <c r="EJ552" s="3">
        <v>1</v>
      </c>
      <c r="EK552" s="3">
        <v>21</v>
      </c>
      <c r="EL552" s="3" t="s">
        <v>437</v>
      </c>
      <c r="EM552" s="3" t="s">
        <v>438</v>
      </c>
      <c r="EO552" s="3" t="s">
        <v>368</v>
      </c>
      <c r="EQ552" s="3">
        <v>0</v>
      </c>
      <c r="ER552" s="3">
        <v>62</v>
      </c>
      <c r="ES552" s="3">
        <v>62</v>
      </c>
      <c r="ET552" s="3">
        <v>0</v>
      </c>
      <c r="EU552" s="3">
        <v>0</v>
      </c>
      <c r="EV552" s="3">
        <v>0</v>
      </c>
      <c r="EW552" s="3">
        <v>0</v>
      </c>
      <c r="EX552" s="3">
        <v>0</v>
      </c>
      <c r="FQ552" s="3">
        <v>0</v>
      </c>
      <c r="FR552" s="3">
        <v>0</v>
      </c>
      <c r="FS552" s="3">
        <v>0</v>
      </c>
      <c r="FX552" s="3">
        <v>109</v>
      </c>
      <c r="FY552" s="3">
        <v>61</v>
      </c>
      <c r="GA552" s="3" t="s">
        <v>3</v>
      </c>
      <c r="GD552" s="3">
        <v>1</v>
      </c>
      <c r="GF552" s="3">
        <v>-423272285</v>
      </c>
      <c r="GG552" s="3">
        <v>2</v>
      </c>
      <c r="GH552" s="3">
        <v>1</v>
      </c>
      <c r="GI552" s="3">
        <v>2</v>
      </c>
      <c r="GJ552" s="3">
        <v>0</v>
      </c>
      <c r="GK552" s="3">
        <v>0</v>
      </c>
      <c r="GL552" s="3">
        <f t="shared" si="516"/>
        <v>0</v>
      </c>
      <c r="GM552" s="3">
        <f t="shared" si="517"/>
        <v>2150.16</v>
      </c>
      <c r="GN552" s="3">
        <f t="shared" si="518"/>
        <v>2150.16</v>
      </c>
      <c r="GO552" s="3">
        <f t="shared" si="519"/>
        <v>0</v>
      </c>
      <c r="GP552" s="3">
        <f t="shared" si="520"/>
        <v>0</v>
      </c>
      <c r="GR552" s="3">
        <v>0</v>
      </c>
      <c r="GS552" s="3">
        <v>3</v>
      </c>
      <c r="GT552" s="3">
        <v>0</v>
      </c>
      <c r="GU552" s="3" t="s">
        <v>3</v>
      </c>
      <c r="GV552" s="3">
        <f t="shared" si="521"/>
        <v>0</v>
      </c>
      <c r="GW552" s="3">
        <v>1</v>
      </c>
      <c r="GX552" s="3">
        <f t="shared" si="522"/>
        <v>0</v>
      </c>
      <c r="HA552" s="3">
        <v>0</v>
      </c>
      <c r="HB552" s="3">
        <v>0</v>
      </c>
      <c r="HC552" s="3">
        <f t="shared" si="523"/>
        <v>0</v>
      </c>
      <c r="HE552" s="3" t="s">
        <v>3</v>
      </c>
      <c r="HF552" s="3" t="s">
        <v>3</v>
      </c>
      <c r="HM552" s="3" t="s">
        <v>360</v>
      </c>
      <c r="HN552" s="3" t="s">
        <v>3</v>
      </c>
      <c r="HO552" s="3" t="s">
        <v>3</v>
      </c>
      <c r="HP552" s="3" t="s">
        <v>3</v>
      </c>
      <c r="HQ552" s="3" t="s">
        <v>3</v>
      </c>
      <c r="HS552" s="3">
        <v>0</v>
      </c>
      <c r="IK552" s="3">
        <v>0</v>
      </c>
    </row>
    <row r="553" spans="1:255" x14ac:dyDescent="0.25">
      <c r="A553" s="2">
        <v>18</v>
      </c>
      <c r="B553" s="2">
        <v>1</v>
      </c>
      <c r="C553" s="2">
        <v>1058</v>
      </c>
      <c r="D553" s="2"/>
      <c r="E553" s="2" t="s">
        <v>742</v>
      </c>
      <c r="F553" s="2" t="s">
        <v>647</v>
      </c>
      <c r="G553" s="2" t="s">
        <v>648</v>
      </c>
      <c r="H553" s="2" t="s">
        <v>35</v>
      </c>
      <c r="I553" s="2">
        <f>I549*J553</f>
        <v>2</v>
      </c>
      <c r="J553" s="2">
        <v>1</v>
      </c>
      <c r="K553" s="2">
        <v>1</v>
      </c>
      <c r="L553" s="2"/>
      <c r="M553" s="2"/>
      <c r="N553" s="2"/>
      <c r="O553" s="2">
        <f t="shared" si="499"/>
        <v>10560.68</v>
      </c>
      <c r="P553" s="2">
        <f t="shared" si="500"/>
        <v>10560.68</v>
      </c>
      <c r="Q553" s="2">
        <f>(ROUND((ROUND(((ET553)*AV553*I553),2)*BB553),2)+ROUND((ROUND(((AE553-(EU553))*AV553*I553),2)*BS553),2))</f>
        <v>0</v>
      </c>
      <c r="R553" s="2">
        <f>(ROUND((ROUND(((EU553)*AV553*I553),2)*BS553),2)+ROUND((ROUND(((AE553-(EU553))*AV553*I553),2)*BS553),2))</f>
        <v>0</v>
      </c>
      <c r="S553" s="2">
        <f t="shared" si="501"/>
        <v>0</v>
      </c>
      <c r="T553" s="2">
        <f t="shared" si="502"/>
        <v>0</v>
      </c>
      <c r="U553" s="2">
        <f t="shared" si="503"/>
        <v>0</v>
      </c>
      <c r="V553" s="2">
        <f t="shared" si="504"/>
        <v>0</v>
      </c>
      <c r="W553" s="2">
        <f t="shared" si="505"/>
        <v>0</v>
      </c>
      <c r="X553" s="2">
        <f>(ROUND((((S553+ROUND((ROUND(((EU553)*AV553*I553),2)*BS553),2))*AT553)/100),2)+ROUND(((ROUND((ROUND(((AE553-(EU553))*AV553*I553),2)*BS553),2)*AT553)/100),2))</f>
        <v>0</v>
      </c>
      <c r="Y553" s="2">
        <f>(ROUND((((S553+ROUND((ROUND(((EU553)*AV553*I553),2)*BS553),2))*AU553)/100),2)+ROUND(((ROUND((ROUND(((AE553-(EU553))*AV553*I553),2)*BS553),2)*AU553)/100),2))</f>
        <v>0</v>
      </c>
      <c r="Z553" s="2"/>
      <c r="AA553" s="2">
        <v>86551701</v>
      </c>
      <c r="AB553" s="2">
        <f t="shared" si="506"/>
        <v>5280.34</v>
      </c>
      <c r="AC553" s="2">
        <f>ROUND((ES553),6)</f>
        <v>5280.34</v>
      </c>
      <c r="AD553" s="2">
        <f>ROUND((((ET553)-(EU553))+AE553),6)</f>
        <v>0</v>
      </c>
      <c r="AE553" s="2">
        <f t="shared" si="538"/>
        <v>0</v>
      </c>
      <c r="AF553" s="2">
        <f t="shared" si="538"/>
        <v>0</v>
      </c>
      <c r="AG553" s="2">
        <f t="shared" si="507"/>
        <v>0</v>
      </c>
      <c r="AH553" s="2">
        <f t="shared" si="539"/>
        <v>0</v>
      </c>
      <c r="AI553" s="2">
        <f t="shared" si="539"/>
        <v>0</v>
      </c>
      <c r="AJ553" s="2">
        <f t="shared" si="508"/>
        <v>0</v>
      </c>
      <c r="AK553" s="2">
        <v>5280.34</v>
      </c>
      <c r="AL553" s="2">
        <v>5280.34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109</v>
      </c>
      <c r="AU553" s="2">
        <v>61</v>
      </c>
      <c r="AV553" s="2">
        <v>1</v>
      </c>
      <c r="AW553" s="2">
        <v>1</v>
      </c>
      <c r="AX553" s="2"/>
      <c r="AY553" s="2"/>
      <c r="AZ553" s="2">
        <v>1</v>
      </c>
      <c r="BA553" s="2">
        <v>1</v>
      </c>
      <c r="BB553" s="2">
        <v>1</v>
      </c>
      <c r="BC553" s="2">
        <v>1</v>
      </c>
      <c r="BD553" s="2" t="s">
        <v>3</v>
      </c>
      <c r="BE553" s="2" t="s">
        <v>3</v>
      </c>
      <c r="BF553" s="2" t="s">
        <v>3</v>
      </c>
      <c r="BG553" s="2" t="s">
        <v>3</v>
      </c>
      <c r="BH553" s="2">
        <v>3</v>
      </c>
      <c r="BI553" s="2">
        <v>1</v>
      </c>
      <c r="BJ553" s="2" t="s">
        <v>649</v>
      </c>
      <c r="BK553" s="2"/>
      <c r="BL553" s="2"/>
      <c r="BM553" s="2">
        <v>21</v>
      </c>
      <c r="BN553" s="2">
        <v>0</v>
      </c>
      <c r="BO553" s="2" t="s">
        <v>3</v>
      </c>
      <c r="BP553" s="2">
        <v>0</v>
      </c>
      <c r="BQ553" s="2">
        <v>30</v>
      </c>
      <c r="BR553" s="2">
        <v>0</v>
      </c>
      <c r="BS553" s="2">
        <v>1</v>
      </c>
      <c r="BT553" s="2">
        <v>1</v>
      </c>
      <c r="BU553" s="2">
        <v>1</v>
      </c>
      <c r="BV553" s="2">
        <v>1</v>
      </c>
      <c r="BW553" s="2">
        <v>1</v>
      </c>
      <c r="BX553" s="2">
        <v>1</v>
      </c>
      <c r="BY553" s="2" t="s">
        <v>3</v>
      </c>
      <c r="BZ553" s="2">
        <v>109</v>
      </c>
      <c r="CA553" s="2">
        <v>61</v>
      </c>
      <c r="CB553" s="2" t="s">
        <v>3</v>
      </c>
      <c r="CC553" s="2"/>
      <c r="CD553" s="2"/>
      <c r="CE553" s="2">
        <v>1566</v>
      </c>
      <c r="CF553" s="2">
        <v>0</v>
      </c>
      <c r="CG553" s="2">
        <v>0</v>
      </c>
      <c r="CH553" s="2"/>
      <c r="CI553" s="2"/>
      <c r="CJ553" s="2"/>
      <c r="CK553" s="2"/>
      <c r="CL553" s="2"/>
      <c r="CM553" s="2">
        <v>0</v>
      </c>
      <c r="CN553" s="2" t="s">
        <v>966</v>
      </c>
      <c r="CO553" s="2">
        <v>0</v>
      </c>
      <c r="CP553" s="2">
        <f t="shared" si="509"/>
        <v>10560.68</v>
      </c>
      <c r="CQ553" s="2">
        <f t="shared" si="510"/>
        <v>5280.34</v>
      </c>
      <c r="CR553" s="2">
        <f>(ROUND((ROUND(((ET553)*AV553*1),2)*BB553),2)+ROUND((ROUND(((AE553-(EU553))*AV553*1),2)*BS553),2))</f>
        <v>0</v>
      </c>
      <c r="CS553" s="2">
        <f>(ROUND((ROUND(((EU553)*AV553*1),2)*BS553),2)+ROUND((ROUND(((AE553-(EU553))*AV553*1),2)*BS553),2))</f>
        <v>0</v>
      </c>
      <c r="CT553" s="2">
        <f t="shared" si="511"/>
        <v>0</v>
      </c>
      <c r="CU553" s="2">
        <f t="shared" si="512"/>
        <v>0</v>
      </c>
      <c r="CV553" s="2">
        <f t="shared" si="513"/>
        <v>0</v>
      </c>
      <c r="CW553" s="2">
        <f t="shared" si="514"/>
        <v>0</v>
      </c>
      <c r="CX553" s="2">
        <f t="shared" si="515"/>
        <v>0</v>
      </c>
      <c r="CY553" s="2">
        <f>(ROUND((((S553+ROUND((ROUND(((EU553)*AV553*1),2)*BS553),2))*AT553)/100),2)+ROUND(((ROUND((ROUND(((AE553-(EU553))*AV553*1),2)*BS553),2)*AT553)/100),2))</f>
        <v>0</v>
      </c>
      <c r="CZ553" s="2">
        <f>(ROUND((((S553+ROUND((ROUND(((EU553)*AV553*1),2)*BS553),2))*AU553)/100),2)+ROUND(((ROUND((ROUND(((AE553-(EU553))*AV553*1),2)*BS553),2)*AU553)/100),2))</f>
        <v>0</v>
      </c>
      <c r="DA553" s="2"/>
      <c r="DB553" s="2"/>
      <c r="DC553" s="2" t="s">
        <v>3</v>
      </c>
      <c r="DD553" s="2" t="s">
        <v>3</v>
      </c>
      <c r="DE553" s="2" t="s">
        <v>3</v>
      </c>
      <c r="DF553" s="2" t="s">
        <v>3</v>
      </c>
      <c r="DG553" s="2" t="s">
        <v>3</v>
      </c>
      <c r="DH553" s="2" t="s">
        <v>3</v>
      </c>
      <c r="DI553" s="2" t="s">
        <v>3</v>
      </c>
      <c r="DJ553" s="2" t="s">
        <v>3</v>
      </c>
      <c r="DK553" s="2" t="s">
        <v>3</v>
      </c>
      <c r="DL553" s="2" t="s">
        <v>3</v>
      </c>
      <c r="DM553" s="2" t="s">
        <v>3</v>
      </c>
      <c r="DN553" s="2">
        <v>0</v>
      </c>
      <c r="DO553" s="2">
        <v>0</v>
      </c>
      <c r="DP553" s="2">
        <v>1</v>
      </c>
      <c r="DQ553" s="2">
        <v>1</v>
      </c>
      <c r="DR553" s="2"/>
      <c r="DS553" s="2"/>
      <c r="DT553" s="2"/>
      <c r="DU553" s="2">
        <v>1010</v>
      </c>
      <c r="DV553" s="2" t="s">
        <v>35</v>
      </c>
      <c r="DW553" s="2" t="s">
        <v>35</v>
      </c>
      <c r="DX553" s="2">
        <v>1</v>
      </c>
      <c r="DY553" s="2"/>
      <c r="DZ553" s="2" t="s">
        <v>3</v>
      </c>
      <c r="EA553" s="2" t="s">
        <v>3</v>
      </c>
      <c r="EB553" s="2" t="s">
        <v>3</v>
      </c>
      <c r="EC553" s="2" t="s">
        <v>3</v>
      </c>
      <c r="ED553" s="2"/>
      <c r="EE553" s="2">
        <v>85635393</v>
      </c>
      <c r="EF553" s="2">
        <v>30</v>
      </c>
      <c r="EG553" s="2" t="s">
        <v>28</v>
      </c>
      <c r="EH553" s="2">
        <v>0</v>
      </c>
      <c r="EI553" s="2" t="s">
        <v>3</v>
      </c>
      <c r="EJ553" s="2">
        <v>1</v>
      </c>
      <c r="EK553" s="2">
        <v>21</v>
      </c>
      <c r="EL553" s="2" t="s">
        <v>437</v>
      </c>
      <c r="EM553" s="2" t="s">
        <v>438</v>
      </c>
      <c r="EN553" s="2"/>
      <c r="EO553" s="2" t="s">
        <v>368</v>
      </c>
      <c r="EP553" s="2"/>
      <c r="EQ553" s="2">
        <v>0</v>
      </c>
      <c r="ER553" s="2">
        <v>5280.34</v>
      </c>
      <c r="ES553" s="2">
        <v>5280.34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>
        <v>0</v>
      </c>
      <c r="FR553" s="2">
        <v>0</v>
      </c>
      <c r="FS553" s="2">
        <v>0</v>
      </c>
      <c r="FT553" s="2"/>
      <c r="FU553" s="2"/>
      <c r="FV553" s="2"/>
      <c r="FW553" s="2"/>
      <c r="FX553" s="2">
        <v>109</v>
      </c>
      <c r="FY553" s="2">
        <v>61</v>
      </c>
      <c r="FZ553" s="2"/>
      <c r="GA553" s="2" t="s">
        <v>3</v>
      </c>
      <c r="GB553" s="2"/>
      <c r="GC553" s="2"/>
      <c r="GD553" s="2">
        <v>1</v>
      </c>
      <c r="GE553" s="2"/>
      <c r="GF553" s="2">
        <v>-1918147740</v>
      </c>
      <c r="GG553" s="2">
        <v>2</v>
      </c>
      <c r="GH553" s="2">
        <v>1</v>
      </c>
      <c r="GI553" s="2">
        <v>-2</v>
      </c>
      <c r="GJ553" s="2">
        <v>0</v>
      </c>
      <c r="GK553" s="2">
        <v>0</v>
      </c>
      <c r="GL553" s="2">
        <f t="shared" si="516"/>
        <v>0</v>
      </c>
      <c r="GM553" s="2">
        <f t="shared" si="517"/>
        <v>10560.68</v>
      </c>
      <c r="GN553" s="2">
        <f t="shared" si="518"/>
        <v>10560.68</v>
      </c>
      <c r="GO553" s="2">
        <f t="shared" si="519"/>
        <v>0</v>
      </c>
      <c r="GP553" s="2">
        <f t="shared" si="520"/>
        <v>0</v>
      </c>
      <c r="GQ553" s="2"/>
      <c r="GR553" s="2">
        <v>0</v>
      </c>
      <c r="GS553" s="2">
        <v>3</v>
      </c>
      <c r="GT553" s="2">
        <v>0</v>
      </c>
      <c r="GU553" s="2" t="s">
        <v>3</v>
      </c>
      <c r="GV553" s="2">
        <f t="shared" si="521"/>
        <v>0</v>
      </c>
      <c r="GW553" s="2">
        <v>1</v>
      </c>
      <c r="GX553" s="2">
        <f t="shared" si="522"/>
        <v>0</v>
      </c>
      <c r="GY553" s="2"/>
      <c r="GZ553" s="2"/>
      <c r="HA553" s="2">
        <v>0</v>
      </c>
      <c r="HB553" s="2">
        <v>0</v>
      </c>
      <c r="HC553" s="2">
        <f t="shared" si="523"/>
        <v>0</v>
      </c>
      <c r="HD553" s="2"/>
      <c r="HE553" s="2" t="s">
        <v>3</v>
      </c>
      <c r="HF553" s="2" t="s">
        <v>3</v>
      </c>
      <c r="HG553" s="2"/>
      <c r="HH553" s="2"/>
      <c r="HI553" s="2"/>
      <c r="HJ553" s="2"/>
      <c r="HK553" s="2"/>
      <c r="HL553" s="2"/>
      <c r="HM553" s="2" t="s">
        <v>360</v>
      </c>
      <c r="HN553" s="2" t="s">
        <v>3</v>
      </c>
      <c r="HO553" s="2" t="s">
        <v>3</v>
      </c>
      <c r="HP553" s="2" t="s">
        <v>3</v>
      </c>
      <c r="HQ553" s="2" t="s">
        <v>3</v>
      </c>
      <c r="HR553" s="2"/>
      <c r="HS553" s="2">
        <v>0</v>
      </c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>
        <v>0</v>
      </c>
      <c r="IL553" s="2"/>
      <c r="IM553" s="2"/>
      <c r="IN553" s="2"/>
      <c r="IO553" s="2"/>
      <c r="IP553" s="2"/>
      <c r="IQ553" s="2"/>
      <c r="IR553" s="2"/>
      <c r="IS553" s="2"/>
      <c r="IT553" s="2"/>
      <c r="IU553" s="2"/>
    </row>
    <row r="554" spans="1:255" x14ac:dyDescent="0.25">
      <c r="A554" s="3">
        <v>18</v>
      </c>
      <c r="B554" s="3">
        <v>1</v>
      </c>
      <c r="C554" s="3">
        <v>1067</v>
      </c>
      <c r="E554" s="3" t="s">
        <v>742</v>
      </c>
      <c r="F554" s="3" t="s">
        <v>647</v>
      </c>
      <c r="G554" s="3" t="s">
        <v>648</v>
      </c>
      <c r="H554" s="3" t="s">
        <v>35</v>
      </c>
      <c r="I554" s="3">
        <f>I550*J554</f>
        <v>2</v>
      </c>
      <c r="J554" s="3">
        <v>1</v>
      </c>
      <c r="K554" s="3">
        <v>1</v>
      </c>
      <c r="O554" s="3">
        <f t="shared" si="499"/>
        <v>94518.09</v>
      </c>
      <c r="P554" s="3">
        <f t="shared" si="500"/>
        <v>94518.09</v>
      </c>
      <c r="Q554" s="3">
        <f>(ROUND((ROUND(((ET554)*AV554*I554),2)*BB554),2)+ROUND((ROUND(((AE554-(EU554))*AV554*I554),2)*BS554),2))</f>
        <v>0</v>
      </c>
      <c r="R554" s="3">
        <f>(ROUND((ROUND(((EU554)*AV554*I554),2)*BS554),2)+ROUND((ROUND(((AE554-(EU554))*AV554*I554),2)*BS554),2))</f>
        <v>0</v>
      </c>
      <c r="S554" s="3">
        <f t="shared" si="501"/>
        <v>0</v>
      </c>
      <c r="T554" s="3">
        <f t="shared" si="502"/>
        <v>0</v>
      </c>
      <c r="U554" s="3">
        <f t="shared" si="503"/>
        <v>0</v>
      </c>
      <c r="V554" s="3">
        <f t="shared" si="504"/>
        <v>0</v>
      </c>
      <c r="W554" s="3">
        <f t="shared" si="505"/>
        <v>0</v>
      </c>
      <c r="X554" s="3">
        <f>(ROUND((((S554+ROUND((ROUND(((EU554)*AV554*I554),2)*BS554),2))*AT554)/100),2)+ROUND(((ROUND((ROUND(((AE554-(EU554))*AV554*I554),2)*BS554),2)*AT554)/100),2))</f>
        <v>0</v>
      </c>
      <c r="Y554" s="3">
        <f>(ROUND((((S554+ROUND((ROUND(((EU554)*AV554*I554),2)*BS554),2))*AU554)/100),2)+ROUND(((ROUND((ROUND(((AE554-(EU554))*AV554*I554),2)*BS554),2)*AU554)/100),2))</f>
        <v>0</v>
      </c>
      <c r="AA554" s="3">
        <v>86551703</v>
      </c>
      <c r="AB554" s="3">
        <f t="shared" si="506"/>
        <v>5280.34</v>
      </c>
      <c r="AC554" s="3">
        <f>ROUND((ES554),6)</f>
        <v>5280.34</v>
      </c>
      <c r="AD554" s="3">
        <f>ROUND((((ET554)-(EU554))+AE554),6)</f>
        <v>0</v>
      </c>
      <c r="AE554" s="3">
        <f t="shared" si="538"/>
        <v>0</v>
      </c>
      <c r="AF554" s="3">
        <f t="shared" si="538"/>
        <v>0</v>
      </c>
      <c r="AG554" s="3">
        <f t="shared" si="507"/>
        <v>0</v>
      </c>
      <c r="AH554" s="3">
        <f t="shared" si="539"/>
        <v>0</v>
      </c>
      <c r="AI554" s="3">
        <f t="shared" si="539"/>
        <v>0</v>
      </c>
      <c r="AJ554" s="3">
        <f t="shared" si="508"/>
        <v>0</v>
      </c>
      <c r="AK554" s="3">
        <v>5280.34</v>
      </c>
      <c r="AL554" s="3">
        <v>5280.34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109</v>
      </c>
      <c r="AU554" s="3">
        <v>61</v>
      </c>
      <c r="AV554" s="3">
        <v>1</v>
      </c>
      <c r="AW554" s="3">
        <v>1</v>
      </c>
      <c r="AZ554" s="3">
        <v>1</v>
      </c>
      <c r="BA554" s="3">
        <v>1</v>
      </c>
      <c r="BB554" s="3">
        <v>1</v>
      </c>
      <c r="BC554" s="3">
        <v>8.9499999999999993</v>
      </c>
      <c r="BD554" s="3" t="s">
        <v>3</v>
      </c>
      <c r="BE554" s="3" t="s">
        <v>3</v>
      </c>
      <c r="BF554" s="3" t="s">
        <v>3</v>
      </c>
      <c r="BG554" s="3" t="s">
        <v>3</v>
      </c>
      <c r="BH554" s="3">
        <v>3</v>
      </c>
      <c r="BI554" s="3">
        <v>1</v>
      </c>
      <c r="BJ554" s="3" t="s">
        <v>649</v>
      </c>
      <c r="BM554" s="3">
        <v>21</v>
      </c>
      <c r="BN554" s="3">
        <v>0</v>
      </c>
      <c r="BO554" s="3" t="s">
        <v>647</v>
      </c>
      <c r="BP554" s="3">
        <v>1</v>
      </c>
      <c r="BQ554" s="3">
        <v>30</v>
      </c>
      <c r="BR554" s="3">
        <v>0</v>
      </c>
      <c r="BS554" s="3">
        <v>1</v>
      </c>
      <c r="BT554" s="3">
        <v>1</v>
      </c>
      <c r="BU554" s="3">
        <v>1</v>
      </c>
      <c r="BV554" s="3">
        <v>1</v>
      </c>
      <c r="BW554" s="3">
        <v>1</v>
      </c>
      <c r="BX554" s="3">
        <v>1</v>
      </c>
      <c r="BY554" s="3" t="s">
        <v>3</v>
      </c>
      <c r="BZ554" s="3">
        <v>109</v>
      </c>
      <c r="CA554" s="3">
        <v>61</v>
      </c>
      <c r="CB554" s="3" t="s">
        <v>3</v>
      </c>
      <c r="CE554" s="3">
        <v>1566</v>
      </c>
      <c r="CF554" s="3">
        <v>0</v>
      </c>
      <c r="CG554" s="3">
        <v>0</v>
      </c>
      <c r="CM554" s="3">
        <v>0</v>
      </c>
      <c r="CN554" s="3" t="s">
        <v>966</v>
      </c>
      <c r="CO554" s="3">
        <v>0</v>
      </c>
      <c r="CP554" s="3">
        <f t="shared" si="509"/>
        <v>94518.09</v>
      </c>
      <c r="CQ554" s="3">
        <f t="shared" si="510"/>
        <v>47259.040000000001</v>
      </c>
      <c r="CR554" s="3">
        <f>(ROUND((ROUND(((ET554)*AV554*1),2)*BB554),2)+ROUND((ROUND(((AE554-(EU554))*AV554*1),2)*BS554),2))</f>
        <v>0</v>
      </c>
      <c r="CS554" s="3">
        <f>(ROUND((ROUND(((EU554)*AV554*1),2)*BS554),2)+ROUND((ROUND(((AE554-(EU554))*AV554*1),2)*BS554),2))</f>
        <v>0</v>
      </c>
      <c r="CT554" s="3">
        <f t="shared" si="511"/>
        <v>0</v>
      </c>
      <c r="CU554" s="3">
        <f t="shared" si="512"/>
        <v>0</v>
      </c>
      <c r="CV554" s="3">
        <f t="shared" si="513"/>
        <v>0</v>
      </c>
      <c r="CW554" s="3">
        <f t="shared" si="514"/>
        <v>0</v>
      </c>
      <c r="CX554" s="3">
        <f t="shared" si="515"/>
        <v>0</v>
      </c>
      <c r="CY554" s="3">
        <f>(ROUND((((S554+ROUND((ROUND(((EU554)*AV554*1),2)*BS554),2))*AT554)/100),2)+ROUND(((ROUND((ROUND(((AE554-(EU554))*AV554*1),2)*BS554),2)*AT554)/100),2))</f>
        <v>0</v>
      </c>
      <c r="CZ554" s="3">
        <f>(ROUND((((S554+ROUND((ROUND(((EU554)*AV554*1),2)*BS554),2))*AU554)/100),2)+ROUND(((ROUND((ROUND(((AE554-(EU554))*AV554*1),2)*BS554),2)*AU554)/100),2))</f>
        <v>0</v>
      </c>
      <c r="DC554" s="3" t="s">
        <v>3</v>
      </c>
      <c r="DD554" s="3" t="s">
        <v>3</v>
      </c>
      <c r="DE554" s="3" t="s">
        <v>3</v>
      </c>
      <c r="DF554" s="3" t="s">
        <v>3</v>
      </c>
      <c r="DG554" s="3" t="s">
        <v>3</v>
      </c>
      <c r="DH554" s="3" t="s">
        <v>3</v>
      </c>
      <c r="DI554" s="3" t="s">
        <v>3</v>
      </c>
      <c r="DJ554" s="3" t="s">
        <v>3</v>
      </c>
      <c r="DK554" s="3" t="s">
        <v>3</v>
      </c>
      <c r="DL554" s="3" t="s">
        <v>3</v>
      </c>
      <c r="DM554" s="3" t="s">
        <v>3</v>
      </c>
      <c r="DN554" s="3">
        <v>0</v>
      </c>
      <c r="DO554" s="3">
        <v>0</v>
      </c>
      <c r="DP554" s="3">
        <v>1</v>
      </c>
      <c r="DQ554" s="3">
        <v>1</v>
      </c>
      <c r="DU554" s="3">
        <v>1010</v>
      </c>
      <c r="DV554" s="3" t="s">
        <v>35</v>
      </c>
      <c r="DW554" s="3" t="s">
        <v>35</v>
      </c>
      <c r="DX554" s="3">
        <v>1</v>
      </c>
      <c r="DZ554" s="3" t="s">
        <v>3</v>
      </c>
      <c r="EA554" s="3" t="s">
        <v>3</v>
      </c>
      <c r="EB554" s="3" t="s">
        <v>3</v>
      </c>
      <c r="EC554" s="3" t="s">
        <v>3</v>
      </c>
      <c r="EE554" s="3">
        <v>85635393</v>
      </c>
      <c r="EF554" s="3">
        <v>30</v>
      </c>
      <c r="EG554" s="3" t="s">
        <v>28</v>
      </c>
      <c r="EH554" s="3">
        <v>0</v>
      </c>
      <c r="EI554" s="3" t="s">
        <v>3</v>
      </c>
      <c r="EJ554" s="3">
        <v>1</v>
      </c>
      <c r="EK554" s="3">
        <v>21</v>
      </c>
      <c r="EL554" s="3" t="s">
        <v>437</v>
      </c>
      <c r="EM554" s="3" t="s">
        <v>438</v>
      </c>
      <c r="EO554" s="3" t="s">
        <v>368</v>
      </c>
      <c r="EQ554" s="3">
        <v>0</v>
      </c>
      <c r="ER554" s="3">
        <v>5280.34</v>
      </c>
      <c r="ES554" s="3">
        <v>5280.34</v>
      </c>
      <c r="ET554" s="3">
        <v>0</v>
      </c>
      <c r="EU554" s="3">
        <v>0</v>
      </c>
      <c r="EV554" s="3">
        <v>0</v>
      </c>
      <c r="EW554" s="3">
        <v>0</v>
      </c>
      <c r="EX554" s="3">
        <v>0</v>
      </c>
      <c r="FQ554" s="3">
        <v>0</v>
      </c>
      <c r="FR554" s="3">
        <v>0</v>
      </c>
      <c r="FS554" s="3">
        <v>0</v>
      </c>
      <c r="FX554" s="3">
        <v>109</v>
      </c>
      <c r="FY554" s="3">
        <v>61</v>
      </c>
      <c r="GA554" s="3" t="s">
        <v>3</v>
      </c>
      <c r="GD554" s="3">
        <v>1</v>
      </c>
      <c r="GF554" s="3">
        <v>-1918147740</v>
      </c>
      <c r="GG554" s="3">
        <v>2</v>
      </c>
      <c r="GH554" s="3">
        <v>1</v>
      </c>
      <c r="GI554" s="3">
        <v>2</v>
      </c>
      <c r="GJ554" s="3">
        <v>0</v>
      </c>
      <c r="GK554" s="3">
        <v>0</v>
      </c>
      <c r="GL554" s="3">
        <f t="shared" si="516"/>
        <v>0</v>
      </c>
      <c r="GM554" s="3">
        <f t="shared" si="517"/>
        <v>94518.09</v>
      </c>
      <c r="GN554" s="3">
        <f t="shared" si="518"/>
        <v>94518.09</v>
      </c>
      <c r="GO554" s="3">
        <f t="shared" si="519"/>
        <v>0</v>
      </c>
      <c r="GP554" s="3">
        <f t="shared" si="520"/>
        <v>0</v>
      </c>
      <c r="GR554" s="3">
        <v>0</v>
      </c>
      <c r="GS554" s="3">
        <v>3</v>
      </c>
      <c r="GT554" s="3">
        <v>0</v>
      </c>
      <c r="GU554" s="3" t="s">
        <v>3</v>
      </c>
      <c r="GV554" s="3">
        <f t="shared" si="521"/>
        <v>0</v>
      </c>
      <c r="GW554" s="3">
        <v>1</v>
      </c>
      <c r="GX554" s="3">
        <f t="shared" si="522"/>
        <v>0</v>
      </c>
      <c r="HA554" s="3">
        <v>0</v>
      </c>
      <c r="HB554" s="3">
        <v>0</v>
      </c>
      <c r="HC554" s="3">
        <f t="shared" si="523"/>
        <v>0</v>
      </c>
      <c r="HE554" s="3" t="s">
        <v>3</v>
      </c>
      <c r="HF554" s="3" t="s">
        <v>3</v>
      </c>
      <c r="HM554" s="3" t="s">
        <v>360</v>
      </c>
      <c r="HN554" s="3" t="s">
        <v>3</v>
      </c>
      <c r="HO554" s="3" t="s">
        <v>3</v>
      </c>
      <c r="HP554" s="3" t="s">
        <v>3</v>
      </c>
      <c r="HQ554" s="3" t="s">
        <v>3</v>
      </c>
      <c r="HS554" s="3">
        <v>0</v>
      </c>
      <c r="IK554" s="3">
        <v>0</v>
      </c>
    </row>
    <row r="556" spans="1:255" ht="13" x14ac:dyDescent="0.3">
      <c r="A556" s="11">
        <v>51</v>
      </c>
      <c r="B556" s="11">
        <f>B493</f>
        <v>1</v>
      </c>
      <c r="C556" s="11">
        <f>A493</f>
        <v>4</v>
      </c>
      <c r="D556" s="11">
        <f>ROW(A493)</f>
        <v>493</v>
      </c>
      <c r="E556" s="11"/>
      <c r="F556" s="11" t="str">
        <f>IF(F493&lt;&gt;"",F493,"")</f>
        <v>Новый раздел</v>
      </c>
      <c r="G556" s="11" t="str">
        <f>IF(G493&lt;&gt;"",G493,"")</f>
        <v>Распределительные гребенки.</v>
      </c>
      <c r="H556" s="11">
        <v>0</v>
      </c>
      <c r="I556" s="11"/>
      <c r="J556" s="11"/>
      <c r="K556" s="11"/>
      <c r="L556" s="11"/>
      <c r="M556" s="11"/>
      <c r="N556" s="11"/>
      <c r="O556" s="11">
        <f t="shared" ref="O556:T556" si="540">ROUND(AB556,2)</f>
        <v>43640.67</v>
      </c>
      <c r="P556" s="11">
        <f t="shared" si="540"/>
        <v>42618.31</v>
      </c>
      <c r="Q556" s="11">
        <f t="shared" si="540"/>
        <v>179.81</v>
      </c>
      <c r="R556" s="11">
        <f t="shared" si="540"/>
        <v>11.91</v>
      </c>
      <c r="S556" s="11">
        <f t="shared" si="540"/>
        <v>842.55</v>
      </c>
      <c r="T556" s="11">
        <f t="shared" si="540"/>
        <v>0</v>
      </c>
      <c r="U556" s="11">
        <f>AH556</f>
        <v>68.59160417999999</v>
      </c>
      <c r="V556" s="11">
        <f>AI556</f>
        <v>0</v>
      </c>
      <c r="W556" s="11">
        <f>ROUND(AJ556,2)</f>
        <v>0</v>
      </c>
      <c r="X556" s="11">
        <f>ROUND(AK556,2)</f>
        <v>931.35</v>
      </c>
      <c r="Y556" s="11">
        <f>ROUND(AL556,2)</f>
        <v>521.22</v>
      </c>
      <c r="Z556" s="11"/>
      <c r="AA556" s="11"/>
      <c r="AB556" s="11">
        <f>ROUND(SUMIF(AA497:AA554,"=86551701",O497:O554),2)</f>
        <v>43640.67</v>
      </c>
      <c r="AC556" s="11">
        <f>ROUND(SUMIF(AA497:AA554,"=86551701",P497:P554),2)</f>
        <v>42618.31</v>
      </c>
      <c r="AD556" s="11">
        <f>ROUND(SUMIF(AA497:AA554,"=86551701",Q497:Q554),2)</f>
        <v>179.81</v>
      </c>
      <c r="AE556" s="11">
        <f>ROUND(SUMIF(AA497:AA554,"=86551701",R497:R554),2)</f>
        <v>11.91</v>
      </c>
      <c r="AF556" s="11">
        <f>ROUND(SUMIF(AA497:AA554,"=86551701",S497:S554),2)</f>
        <v>842.55</v>
      </c>
      <c r="AG556" s="11">
        <f>ROUND(SUMIF(AA497:AA554,"=86551701",T497:T554),2)</f>
        <v>0</v>
      </c>
      <c r="AH556" s="11">
        <f>SUMIF(AA497:AA554,"=86551701",U497:U554)</f>
        <v>68.59160417999999</v>
      </c>
      <c r="AI556" s="11">
        <f>SUMIF(AA497:AA554,"=86551701",V497:V554)</f>
        <v>0</v>
      </c>
      <c r="AJ556" s="11">
        <f>ROUND(SUMIF(AA497:AA554,"=86551701",W497:W554),2)</f>
        <v>0</v>
      </c>
      <c r="AK556" s="11">
        <f>ROUND(SUMIF(AA497:AA554,"=86551701",X497:X554),2)</f>
        <v>931.35</v>
      </c>
      <c r="AL556" s="11">
        <f>ROUND(SUMIF(AA497:AA554,"=86551701",Y497:Y554),2)</f>
        <v>521.22</v>
      </c>
      <c r="AM556" s="11"/>
      <c r="AN556" s="11"/>
      <c r="AO556" s="11">
        <f t="shared" ref="AO556:BD556" si="541">ROUND(BX556,2)</f>
        <v>0</v>
      </c>
      <c r="AP556" s="11">
        <f t="shared" si="541"/>
        <v>0</v>
      </c>
      <c r="AQ556" s="11">
        <f t="shared" si="541"/>
        <v>0</v>
      </c>
      <c r="AR556" s="11">
        <f t="shared" si="541"/>
        <v>45093.24</v>
      </c>
      <c r="AS556" s="11">
        <f t="shared" si="541"/>
        <v>45093.24</v>
      </c>
      <c r="AT556" s="11">
        <f t="shared" si="541"/>
        <v>0</v>
      </c>
      <c r="AU556" s="11">
        <f t="shared" si="541"/>
        <v>0</v>
      </c>
      <c r="AV556" s="11">
        <f t="shared" si="541"/>
        <v>42618.31</v>
      </c>
      <c r="AW556" s="11">
        <f t="shared" si="541"/>
        <v>42618.31</v>
      </c>
      <c r="AX556" s="11">
        <f t="shared" si="541"/>
        <v>0</v>
      </c>
      <c r="AY556" s="11">
        <f t="shared" si="541"/>
        <v>42618.31</v>
      </c>
      <c r="AZ556" s="11">
        <f t="shared" si="541"/>
        <v>0</v>
      </c>
      <c r="BA556" s="11">
        <f t="shared" si="541"/>
        <v>0</v>
      </c>
      <c r="BB556" s="11">
        <f t="shared" si="541"/>
        <v>0</v>
      </c>
      <c r="BC556" s="11">
        <f t="shared" si="541"/>
        <v>0</v>
      </c>
      <c r="BD556" s="11">
        <f t="shared" si="541"/>
        <v>0</v>
      </c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>
        <f>ROUND(SUMIF(AA497:AA554,"=86551701",FQ497:FQ554),2)</f>
        <v>0</v>
      </c>
      <c r="BY556" s="11">
        <f>ROUND(SUMIF(AA497:AA554,"=86551701",FR497:FR554),2)</f>
        <v>0</v>
      </c>
      <c r="BZ556" s="11">
        <f>ROUND(SUMIF(AA497:AA554,"=86551701",GL497:GL554),2)</f>
        <v>0</v>
      </c>
      <c r="CA556" s="11">
        <f>ROUND(SUMIF(AA497:AA554,"=86551701",GM497:GM554),2)</f>
        <v>45093.24</v>
      </c>
      <c r="CB556" s="11">
        <f>ROUND(SUMIF(AA497:AA554,"=86551701",GN497:GN554),2)</f>
        <v>45093.24</v>
      </c>
      <c r="CC556" s="11">
        <f>ROUND(SUMIF(AA497:AA554,"=86551701",GO497:GO554),2)</f>
        <v>0</v>
      </c>
      <c r="CD556" s="11">
        <f>ROUND(SUMIF(AA497:AA554,"=86551701",GP497:GP554),2)</f>
        <v>0</v>
      </c>
      <c r="CE556" s="11">
        <f>AC556-BX556</f>
        <v>42618.31</v>
      </c>
      <c r="CF556" s="11">
        <f>AC556-BY556</f>
        <v>42618.31</v>
      </c>
      <c r="CG556" s="11">
        <f>BX556-BZ556</f>
        <v>0</v>
      </c>
      <c r="CH556" s="11">
        <f>AC556-BX556-BY556+BZ556</f>
        <v>42618.31</v>
      </c>
      <c r="CI556" s="11">
        <f>BY556-BZ556</f>
        <v>0</v>
      </c>
      <c r="CJ556" s="11">
        <f>ROUND(SUMIF(AA497:AA554,"=86551701",GX497:GX554),2)</f>
        <v>0</v>
      </c>
      <c r="CK556" s="11">
        <f>ROUND(SUMIF(AA497:AA554,"=86551701",GY497:GY554),2)</f>
        <v>0</v>
      </c>
      <c r="CL556" s="11">
        <f>ROUND(SUMIF(AA497:AA554,"=86551701",GZ497:GZ554),2)</f>
        <v>0</v>
      </c>
      <c r="CM556" s="11">
        <f>ROUND(SUMIF(AA497:AA554,"=86551701",HD497:HD554),2)</f>
        <v>0</v>
      </c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2">
        <f t="shared" ref="DG556:DL556" si="542">ROUND(DT556,2)</f>
        <v>469533.85</v>
      </c>
      <c r="DH556" s="12">
        <f t="shared" si="542"/>
        <v>419366.96</v>
      </c>
      <c r="DI556" s="12">
        <f t="shared" si="542"/>
        <v>2689.18</v>
      </c>
      <c r="DJ556" s="12">
        <f t="shared" si="542"/>
        <v>671.14</v>
      </c>
      <c r="DK556" s="12">
        <f t="shared" si="542"/>
        <v>47477.71</v>
      </c>
      <c r="DL556" s="12">
        <f t="shared" si="542"/>
        <v>0</v>
      </c>
      <c r="DM556" s="12">
        <f>DZ556</f>
        <v>68.59160417999999</v>
      </c>
      <c r="DN556" s="12">
        <f>EA556</f>
        <v>0</v>
      </c>
      <c r="DO556" s="12">
        <f>ROUND(EB556,2)</f>
        <v>0</v>
      </c>
      <c r="DP556" s="12">
        <f>ROUND(EC556,2)</f>
        <v>52482.25</v>
      </c>
      <c r="DQ556" s="12">
        <f>ROUND(ED556,2)</f>
        <v>29370.799999999999</v>
      </c>
      <c r="DR556" s="12"/>
      <c r="DS556" s="12"/>
      <c r="DT556" s="12">
        <f>ROUND(SUMIF(AA497:AA554,"=86551703",O497:O554),2)</f>
        <v>469533.85</v>
      </c>
      <c r="DU556" s="12">
        <f>ROUND(SUMIF(AA497:AA554,"=86551703",P497:P554),2)</f>
        <v>419366.96</v>
      </c>
      <c r="DV556" s="12">
        <f>ROUND(SUMIF(AA497:AA554,"=86551703",Q497:Q554),2)</f>
        <v>2689.18</v>
      </c>
      <c r="DW556" s="12">
        <f>ROUND(SUMIF(AA497:AA554,"=86551703",R497:R554),2)</f>
        <v>671.14</v>
      </c>
      <c r="DX556" s="12">
        <f>ROUND(SUMIF(AA497:AA554,"=86551703",S497:S554),2)</f>
        <v>47477.71</v>
      </c>
      <c r="DY556" s="12">
        <f>ROUND(SUMIF(AA497:AA554,"=86551703",T497:T554),2)</f>
        <v>0</v>
      </c>
      <c r="DZ556" s="12">
        <f>SUMIF(AA497:AA554,"=86551703",U497:U554)</f>
        <v>68.59160417999999</v>
      </c>
      <c r="EA556" s="12">
        <f>SUMIF(AA497:AA554,"=86551703",V497:V554)</f>
        <v>0</v>
      </c>
      <c r="EB556" s="12">
        <f>ROUND(SUMIF(AA497:AA554,"=86551703",W497:W554),2)</f>
        <v>0</v>
      </c>
      <c r="EC556" s="12">
        <f>ROUND(SUMIF(AA497:AA554,"=86551703",X497:X554),2)</f>
        <v>52482.25</v>
      </c>
      <c r="ED556" s="12">
        <f>ROUND(SUMIF(AA497:AA554,"=86551703",Y497:Y554),2)</f>
        <v>29370.799999999999</v>
      </c>
      <c r="EE556" s="12"/>
      <c r="EF556" s="12"/>
      <c r="EG556" s="12">
        <f t="shared" ref="EG556:EV556" si="543">ROUND(FP556,2)</f>
        <v>0</v>
      </c>
      <c r="EH556" s="12">
        <f t="shared" si="543"/>
        <v>0</v>
      </c>
      <c r="EI556" s="12">
        <f t="shared" si="543"/>
        <v>0</v>
      </c>
      <c r="EJ556" s="12">
        <f t="shared" si="543"/>
        <v>551386.9</v>
      </c>
      <c r="EK556" s="12">
        <f t="shared" si="543"/>
        <v>551386.9</v>
      </c>
      <c r="EL556" s="12">
        <f t="shared" si="543"/>
        <v>0</v>
      </c>
      <c r="EM556" s="12">
        <f t="shared" si="543"/>
        <v>0</v>
      </c>
      <c r="EN556" s="12">
        <f t="shared" si="543"/>
        <v>419366.96</v>
      </c>
      <c r="EO556" s="12">
        <f t="shared" si="543"/>
        <v>419366.96</v>
      </c>
      <c r="EP556" s="12">
        <f t="shared" si="543"/>
        <v>0</v>
      </c>
      <c r="EQ556" s="12">
        <f t="shared" si="543"/>
        <v>419366.96</v>
      </c>
      <c r="ER556" s="12">
        <f t="shared" si="543"/>
        <v>0</v>
      </c>
      <c r="ES556" s="12">
        <f t="shared" si="543"/>
        <v>0</v>
      </c>
      <c r="ET556" s="12">
        <f t="shared" si="543"/>
        <v>0</v>
      </c>
      <c r="EU556" s="12">
        <f t="shared" si="543"/>
        <v>0</v>
      </c>
      <c r="EV556" s="12">
        <f t="shared" si="543"/>
        <v>0</v>
      </c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>
        <f>ROUND(SUMIF(AA497:AA554,"=86551703",FQ497:FQ554),2)</f>
        <v>0</v>
      </c>
      <c r="FQ556" s="12">
        <f>ROUND(SUMIF(AA497:AA554,"=86551703",FR497:FR554),2)</f>
        <v>0</v>
      </c>
      <c r="FR556" s="12">
        <f>ROUND(SUMIF(AA497:AA554,"=86551703",GL497:GL554),2)</f>
        <v>0</v>
      </c>
      <c r="FS556" s="12">
        <f>ROUND(SUMIF(AA497:AA554,"=86551703",GM497:GM554),2)</f>
        <v>551386.9</v>
      </c>
      <c r="FT556" s="12">
        <f>ROUND(SUMIF(AA497:AA554,"=86551703",GN497:GN554),2)</f>
        <v>551386.9</v>
      </c>
      <c r="FU556" s="12">
        <f>ROUND(SUMIF(AA497:AA554,"=86551703",GO497:GO554),2)</f>
        <v>0</v>
      </c>
      <c r="FV556" s="12">
        <f>ROUND(SUMIF(AA497:AA554,"=86551703",GP497:GP554),2)</f>
        <v>0</v>
      </c>
      <c r="FW556" s="12">
        <f>DU556-FP556</f>
        <v>419366.96</v>
      </c>
      <c r="FX556" s="12">
        <f>DU556-FQ556</f>
        <v>419366.96</v>
      </c>
      <c r="FY556" s="12">
        <f>FP556-FR556</f>
        <v>0</v>
      </c>
      <c r="FZ556" s="12">
        <f>DU556-FP556-FQ556+FR556</f>
        <v>419366.96</v>
      </c>
      <c r="GA556" s="12">
        <f>FQ556-FR556</f>
        <v>0</v>
      </c>
      <c r="GB556" s="12">
        <f>ROUND(SUMIF(AA497:AA554,"=86551703",GX497:GX554),2)</f>
        <v>0</v>
      </c>
      <c r="GC556" s="12">
        <f>ROUND(SUMIF(AA497:AA554,"=86551703",GY497:GY554),2)</f>
        <v>0</v>
      </c>
      <c r="GD556" s="12">
        <f>ROUND(SUMIF(AA497:AA554,"=86551703",GZ497:GZ554),2)</f>
        <v>0</v>
      </c>
      <c r="GE556" s="12">
        <f>ROUND(SUMIF(AA497:AA554,"=86551703",HD497:HD554),2)</f>
        <v>0</v>
      </c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>
        <v>0</v>
      </c>
    </row>
    <row r="558" spans="1:255" ht="13" x14ac:dyDescent="0.3">
      <c r="A558" s="13">
        <v>50</v>
      </c>
      <c r="B558" s="13">
        <v>0</v>
      </c>
      <c r="C558" s="13">
        <v>0</v>
      </c>
      <c r="D558" s="13">
        <v>1</v>
      </c>
      <c r="E558" s="13">
        <v>201</v>
      </c>
      <c r="F558" s="13">
        <f>ROUND(Source!O556,O558)</f>
        <v>43640.67</v>
      </c>
      <c r="G558" s="13" t="s">
        <v>377</v>
      </c>
      <c r="H558" s="13" t="s">
        <v>378</v>
      </c>
      <c r="I558" s="13"/>
      <c r="J558" s="13"/>
      <c r="K558" s="13">
        <v>201</v>
      </c>
      <c r="L558" s="13">
        <v>1</v>
      </c>
      <c r="M558" s="13">
        <v>3</v>
      </c>
      <c r="N558" s="13" t="s">
        <v>3</v>
      </c>
      <c r="O558" s="13">
        <v>2</v>
      </c>
      <c r="P558" s="13">
        <f>ROUND(Source!DG556,O558)</f>
        <v>469533.85</v>
      </c>
      <c r="Q558" s="13"/>
      <c r="R558" s="13"/>
      <c r="S558" s="13"/>
      <c r="T558" s="13"/>
      <c r="U558" s="13"/>
      <c r="V558" s="13"/>
      <c r="W558" s="13">
        <v>43640.67</v>
      </c>
      <c r="X558" s="13">
        <v>1</v>
      </c>
      <c r="Y558" s="13">
        <v>43640.67</v>
      </c>
      <c r="Z558" s="13">
        <v>469533.85</v>
      </c>
      <c r="AA558" s="13">
        <v>1</v>
      </c>
      <c r="AB558" s="13">
        <v>469533.85</v>
      </c>
    </row>
    <row r="559" spans="1:255" ht="13" x14ac:dyDescent="0.3">
      <c r="A559" s="13">
        <v>50</v>
      </c>
      <c r="B559" s="13">
        <v>0</v>
      </c>
      <c r="C559" s="13">
        <v>0</v>
      </c>
      <c r="D559" s="13">
        <v>1</v>
      </c>
      <c r="E559" s="13">
        <v>202</v>
      </c>
      <c r="F559" s="13">
        <f>ROUND(Source!P556,O559)</f>
        <v>42618.31</v>
      </c>
      <c r="G559" s="13" t="s">
        <v>379</v>
      </c>
      <c r="H559" s="13" t="s">
        <v>380</v>
      </c>
      <c r="I559" s="13"/>
      <c r="J559" s="13"/>
      <c r="K559" s="13">
        <v>202</v>
      </c>
      <c r="L559" s="13">
        <v>2</v>
      </c>
      <c r="M559" s="13">
        <v>3</v>
      </c>
      <c r="N559" s="13" t="s">
        <v>3</v>
      </c>
      <c r="O559" s="13">
        <v>2</v>
      </c>
      <c r="P559" s="13">
        <f>ROUND(Source!DH556,O559)</f>
        <v>419366.96</v>
      </c>
      <c r="Q559" s="13"/>
      <c r="R559" s="13"/>
      <c r="S559" s="13"/>
      <c r="T559" s="13"/>
      <c r="U559" s="13"/>
      <c r="V559" s="13"/>
      <c r="W559" s="13">
        <v>42618.31</v>
      </c>
      <c r="X559" s="13">
        <v>1</v>
      </c>
      <c r="Y559" s="13">
        <v>42618.31</v>
      </c>
      <c r="Z559" s="13">
        <v>419366.96</v>
      </c>
      <c r="AA559" s="13">
        <v>1</v>
      </c>
      <c r="AB559" s="13">
        <v>419366.96</v>
      </c>
    </row>
    <row r="560" spans="1:255" ht="13" x14ac:dyDescent="0.3">
      <c r="A560" s="13">
        <v>50</v>
      </c>
      <c r="B560" s="13">
        <v>0</v>
      </c>
      <c r="C560" s="13">
        <v>0</v>
      </c>
      <c r="D560" s="13">
        <v>1</v>
      </c>
      <c r="E560" s="13">
        <v>222</v>
      </c>
      <c r="F560" s="13">
        <f>ROUND(Source!AO556,O560)</f>
        <v>0</v>
      </c>
      <c r="G560" s="13" t="s">
        <v>381</v>
      </c>
      <c r="H560" s="13" t="s">
        <v>382</v>
      </c>
      <c r="I560" s="13"/>
      <c r="J560" s="13"/>
      <c r="K560" s="13">
        <v>222</v>
      </c>
      <c r="L560" s="13">
        <v>3</v>
      </c>
      <c r="M560" s="13">
        <v>3</v>
      </c>
      <c r="N560" s="13" t="s">
        <v>3</v>
      </c>
      <c r="O560" s="13">
        <v>2</v>
      </c>
      <c r="P560" s="13">
        <f>ROUND(Source!EG556,O560)</f>
        <v>0</v>
      </c>
      <c r="Q560" s="13"/>
      <c r="R560" s="13"/>
      <c r="S560" s="13"/>
      <c r="T560" s="13"/>
      <c r="U560" s="13"/>
      <c r="V560" s="13"/>
      <c r="W560" s="13">
        <v>0</v>
      </c>
      <c r="X560" s="13">
        <v>1</v>
      </c>
      <c r="Y560" s="13">
        <v>0</v>
      </c>
      <c r="Z560" s="13">
        <v>0</v>
      </c>
      <c r="AA560" s="13">
        <v>1</v>
      </c>
      <c r="AB560" s="13">
        <v>0</v>
      </c>
    </row>
    <row r="561" spans="1:28" ht="13" x14ac:dyDescent="0.3">
      <c r="A561" s="13">
        <v>50</v>
      </c>
      <c r="B561" s="13">
        <v>0</v>
      </c>
      <c r="C561" s="13">
        <v>0</v>
      </c>
      <c r="D561" s="13">
        <v>1</v>
      </c>
      <c r="E561" s="13">
        <v>225</v>
      </c>
      <c r="F561" s="13">
        <f>ROUND(Source!AV556,O561)</f>
        <v>42618.31</v>
      </c>
      <c r="G561" s="13" t="s">
        <v>383</v>
      </c>
      <c r="H561" s="13" t="s">
        <v>384</v>
      </c>
      <c r="I561" s="13"/>
      <c r="J561" s="13"/>
      <c r="K561" s="13">
        <v>225</v>
      </c>
      <c r="L561" s="13">
        <v>4</v>
      </c>
      <c r="M561" s="13">
        <v>3</v>
      </c>
      <c r="N561" s="13" t="s">
        <v>3</v>
      </c>
      <c r="O561" s="13">
        <v>2</v>
      </c>
      <c r="P561" s="13">
        <f>ROUND(Source!EN556,O561)</f>
        <v>419366.96</v>
      </c>
      <c r="Q561" s="13"/>
      <c r="R561" s="13"/>
      <c r="S561" s="13"/>
      <c r="T561" s="13"/>
      <c r="U561" s="13"/>
      <c r="V561" s="13"/>
      <c r="W561" s="13">
        <v>42618.31</v>
      </c>
      <c r="X561" s="13">
        <v>1</v>
      </c>
      <c r="Y561" s="13">
        <v>42618.31</v>
      </c>
      <c r="Z561" s="13">
        <v>419366.96</v>
      </c>
      <c r="AA561" s="13">
        <v>1</v>
      </c>
      <c r="AB561" s="13">
        <v>419366.96</v>
      </c>
    </row>
    <row r="562" spans="1:28" ht="13" x14ac:dyDescent="0.3">
      <c r="A562" s="13">
        <v>50</v>
      </c>
      <c r="B562" s="13">
        <v>0</v>
      </c>
      <c r="C562" s="13">
        <v>0</v>
      </c>
      <c r="D562" s="13">
        <v>1</v>
      </c>
      <c r="E562" s="13">
        <v>226</v>
      </c>
      <c r="F562" s="13">
        <f>ROUND(Source!AW556,O562)</f>
        <v>42618.31</v>
      </c>
      <c r="G562" s="13" t="s">
        <v>385</v>
      </c>
      <c r="H562" s="13" t="s">
        <v>386</v>
      </c>
      <c r="I562" s="13"/>
      <c r="J562" s="13"/>
      <c r="K562" s="13">
        <v>226</v>
      </c>
      <c r="L562" s="13">
        <v>5</v>
      </c>
      <c r="M562" s="13">
        <v>3</v>
      </c>
      <c r="N562" s="13" t="s">
        <v>3</v>
      </c>
      <c r="O562" s="13">
        <v>2</v>
      </c>
      <c r="P562" s="13">
        <f>ROUND(Source!EO556,O562)</f>
        <v>419366.96</v>
      </c>
      <c r="Q562" s="13"/>
      <c r="R562" s="13"/>
      <c r="S562" s="13"/>
      <c r="T562" s="13"/>
      <c r="U562" s="13"/>
      <c r="V562" s="13"/>
      <c r="W562" s="13">
        <v>42618.31</v>
      </c>
      <c r="X562" s="13">
        <v>1</v>
      </c>
      <c r="Y562" s="13">
        <v>42618.31</v>
      </c>
      <c r="Z562" s="13">
        <v>419366.96</v>
      </c>
      <c r="AA562" s="13">
        <v>1</v>
      </c>
      <c r="AB562" s="13">
        <v>419366.96</v>
      </c>
    </row>
    <row r="563" spans="1:28" ht="13" x14ac:dyDescent="0.3">
      <c r="A563" s="13">
        <v>50</v>
      </c>
      <c r="B563" s="13">
        <v>0</v>
      </c>
      <c r="C563" s="13">
        <v>0</v>
      </c>
      <c r="D563" s="13">
        <v>1</v>
      </c>
      <c r="E563" s="13">
        <v>227</v>
      </c>
      <c r="F563" s="13">
        <f>ROUND(Source!AX556,O563)</f>
        <v>0</v>
      </c>
      <c r="G563" s="13" t="s">
        <v>387</v>
      </c>
      <c r="H563" s="13" t="s">
        <v>388</v>
      </c>
      <c r="I563" s="13"/>
      <c r="J563" s="13"/>
      <c r="K563" s="13">
        <v>227</v>
      </c>
      <c r="L563" s="13">
        <v>6</v>
      </c>
      <c r="M563" s="13">
        <v>3</v>
      </c>
      <c r="N563" s="13" t="s">
        <v>3</v>
      </c>
      <c r="O563" s="13">
        <v>2</v>
      </c>
      <c r="P563" s="13">
        <f>ROUND(Source!EP556,O563)</f>
        <v>0</v>
      </c>
      <c r="Q563" s="13"/>
      <c r="R563" s="13"/>
      <c r="S563" s="13"/>
      <c r="T563" s="13"/>
      <c r="U563" s="13"/>
      <c r="V563" s="13"/>
      <c r="W563" s="13">
        <v>0</v>
      </c>
      <c r="X563" s="13">
        <v>1</v>
      </c>
      <c r="Y563" s="13">
        <v>0</v>
      </c>
      <c r="Z563" s="13">
        <v>0</v>
      </c>
      <c r="AA563" s="13">
        <v>1</v>
      </c>
      <c r="AB563" s="13">
        <v>0</v>
      </c>
    </row>
    <row r="564" spans="1:28" ht="13" x14ac:dyDescent="0.3">
      <c r="A564" s="13">
        <v>50</v>
      </c>
      <c r="B564" s="13">
        <v>0</v>
      </c>
      <c r="C564" s="13">
        <v>0</v>
      </c>
      <c r="D564" s="13">
        <v>1</v>
      </c>
      <c r="E564" s="13">
        <v>228</v>
      </c>
      <c r="F564" s="13">
        <f>ROUND(Source!AY556,O564)</f>
        <v>42618.31</v>
      </c>
      <c r="G564" s="13" t="s">
        <v>389</v>
      </c>
      <c r="H564" s="13" t="s">
        <v>390</v>
      </c>
      <c r="I564" s="13"/>
      <c r="J564" s="13"/>
      <c r="K564" s="13">
        <v>228</v>
      </c>
      <c r="L564" s="13">
        <v>7</v>
      </c>
      <c r="M564" s="13">
        <v>3</v>
      </c>
      <c r="N564" s="13" t="s">
        <v>3</v>
      </c>
      <c r="O564" s="13">
        <v>2</v>
      </c>
      <c r="P564" s="13">
        <f>ROUND(Source!EQ556,O564)</f>
        <v>419366.96</v>
      </c>
      <c r="Q564" s="13"/>
      <c r="R564" s="13"/>
      <c r="S564" s="13"/>
      <c r="T564" s="13"/>
      <c r="U564" s="13"/>
      <c r="V564" s="13"/>
      <c r="W564" s="13">
        <v>42618.31</v>
      </c>
      <c r="X564" s="13">
        <v>1</v>
      </c>
      <c r="Y564" s="13">
        <v>42618.31</v>
      </c>
      <c r="Z564" s="13">
        <v>419366.96</v>
      </c>
      <c r="AA564" s="13">
        <v>1</v>
      </c>
      <c r="AB564" s="13">
        <v>419366.96</v>
      </c>
    </row>
    <row r="565" spans="1:28" ht="13" x14ac:dyDescent="0.3">
      <c r="A565" s="13">
        <v>50</v>
      </c>
      <c r="B565" s="13">
        <v>0</v>
      </c>
      <c r="C565" s="13">
        <v>0</v>
      </c>
      <c r="D565" s="13">
        <v>1</v>
      </c>
      <c r="E565" s="13">
        <v>216</v>
      </c>
      <c r="F565" s="13">
        <f>ROUND(Source!AP556,O565)</f>
        <v>0</v>
      </c>
      <c r="G565" s="13" t="s">
        <v>391</v>
      </c>
      <c r="H565" s="13" t="s">
        <v>392</v>
      </c>
      <c r="I565" s="13"/>
      <c r="J565" s="13"/>
      <c r="K565" s="13">
        <v>216</v>
      </c>
      <c r="L565" s="13">
        <v>8</v>
      </c>
      <c r="M565" s="13">
        <v>3</v>
      </c>
      <c r="N565" s="13" t="s">
        <v>3</v>
      </c>
      <c r="O565" s="13">
        <v>2</v>
      </c>
      <c r="P565" s="13">
        <f>ROUND(Source!EH556,O565)</f>
        <v>0</v>
      </c>
      <c r="Q565" s="13"/>
      <c r="R565" s="13"/>
      <c r="S565" s="13"/>
      <c r="T565" s="13"/>
      <c r="U565" s="13"/>
      <c r="V565" s="13"/>
      <c r="W565" s="13">
        <v>0</v>
      </c>
      <c r="X565" s="13">
        <v>1</v>
      </c>
      <c r="Y565" s="13">
        <v>0</v>
      </c>
      <c r="Z565" s="13">
        <v>0</v>
      </c>
      <c r="AA565" s="13">
        <v>1</v>
      </c>
      <c r="AB565" s="13">
        <v>0</v>
      </c>
    </row>
    <row r="566" spans="1:28" ht="13" x14ac:dyDescent="0.3">
      <c r="A566" s="13">
        <v>50</v>
      </c>
      <c r="B566" s="13">
        <v>0</v>
      </c>
      <c r="C566" s="13">
        <v>0</v>
      </c>
      <c r="D566" s="13">
        <v>1</v>
      </c>
      <c r="E566" s="13">
        <v>223</v>
      </c>
      <c r="F566" s="13">
        <f>ROUND(Source!AQ556,O566)</f>
        <v>0</v>
      </c>
      <c r="G566" s="13" t="s">
        <v>393</v>
      </c>
      <c r="H566" s="13" t="s">
        <v>394</v>
      </c>
      <c r="I566" s="13"/>
      <c r="J566" s="13"/>
      <c r="K566" s="13">
        <v>223</v>
      </c>
      <c r="L566" s="13">
        <v>9</v>
      </c>
      <c r="M566" s="13">
        <v>3</v>
      </c>
      <c r="N566" s="13" t="s">
        <v>3</v>
      </c>
      <c r="O566" s="13">
        <v>2</v>
      </c>
      <c r="P566" s="13">
        <f>ROUND(Source!EI556,O566)</f>
        <v>0</v>
      </c>
      <c r="Q566" s="13"/>
      <c r="R566" s="13"/>
      <c r="S566" s="13"/>
      <c r="T566" s="13"/>
      <c r="U566" s="13"/>
      <c r="V566" s="13"/>
      <c r="W566" s="13">
        <v>0</v>
      </c>
      <c r="X566" s="13">
        <v>1</v>
      </c>
      <c r="Y566" s="13">
        <v>0</v>
      </c>
      <c r="Z566" s="13">
        <v>0</v>
      </c>
      <c r="AA566" s="13">
        <v>1</v>
      </c>
      <c r="AB566" s="13">
        <v>0</v>
      </c>
    </row>
    <row r="567" spans="1:28" ht="13" x14ac:dyDescent="0.3">
      <c r="A567" s="13">
        <v>50</v>
      </c>
      <c r="B567" s="13">
        <v>0</v>
      </c>
      <c r="C567" s="13">
        <v>0</v>
      </c>
      <c r="D567" s="13">
        <v>1</v>
      </c>
      <c r="E567" s="13">
        <v>229</v>
      </c>
      <c r="F567" s="13">
        <f>ROUND(Source!AZ556,O567)</f>
        <v>0</v>
      </c>
      <c r="G567" s="13" t="s">
        <v>395</v>
      </c>
      <c r="H567" s="13" t="s">
        <v>396</v>
      </c>
      <c r="I567" s="13"/>
      <c r="J567" s="13"/>
      <c r="K567" s="13">
        <v>229</v>
      </c>
      <c r="L567" s="13">
        <v>10</v>
      </c>
      <c r="M567" s="13">
        <v>3</v>
      </c>
      <c r="N567" s="13" t="s">
        <v>3</v>
      </c>
      <c r="O567" s="13">
        <v>2</v>
      </c>
      <c r="P567" s="13">
        <f>ROUND(Source!ER556,O567)</f>
        <v>0</v>
      </c>
      <c r="Q567" s="13"/>
      <c r="R567" s="13"/>
      <c r="S567" s="13"/>
      <c r="T567" s="13"/>
      <c r="U567" s="13"/>
      <c r="V567" s="13"/>
      <c r="W567" s="13">
        <v>0</v>
      </c>
      <c r="X567" s="13">
        <v>1</v>
      </c>
      <c r="Y567" s="13">
        <v>0</v>
      </c>
      <c r="Z567" s="13">
        <v>0</v>
      </c>
      <c r="AA567" s="13">
        <v>1</v>
      </c>
      <c r="AB567" s="13">
        <v>0</v>
      </c>
    </row>
    <row r="568" spans="1:28" ht="13" x14ac:dyDescent="0.3">
      <c r="A568" s="13">
        <v>50</v>
      </c>
      <c r="B568" s="13">
        <v>0</v>
      </c>
      <c r="C568" s="13">
        <v>0</v>
      </c>
      <c r="D568" s="13">
        <v>1</v>
      </c>
      <c r="E568" s="13">
        <v>203</v>
      </c>
      <c r="F568" s="13">
        <f>ROUND(Source!Q556,O568)</f>
        <v>179.81</v>
      </c>
      <c r="G568" s="13" t="s">
        <v>397</v>
      </c>
      <c r="H568" s="13" t="s">
        <v>398</v>
      </c>
      <c r="I568" s="13"/>
      <c r="J568" s="13"/>
      <c r="K568" s="13">
        <v>203</v>
      </c>
      <c r="L568" s="13">
        <v>11</v>
      </c>
      <c r="M568" s="13">
        <v>3</v>
      </c>
      <c r="N568" s="13" t="s">
        <v>3</v>
      </c>
      <c r="O568" s="13">
        <v>2</v>
      </c>
      <c r="P568" s="13">
        <f>ROUND(Source!DI556,O568)</f>
        <v>2689.18</v>
      </c>
      <c r="Q568" s="13"/>
      <c r="R568" s="13"/>
      <c r="S568" s="13"/>
      <c r="T568" s="13"/>
      <c r="U568" s="13"/>
      <c r="V568" s="13"/>
      <c r="W568" s="13">
        <v>179.81</v>
      </c>
      <c r="X568" s="13">
        <v>1</v>
      </c>
      <c r="Y568" s="13">
        <v>179.81</v>
      </c>
      <c r="Z568" s="13">
        <v>2689.18</v>
      </c>
      <c r="AA568" s="13">
        <v>1</v>
      </c>
      <c r="AB568" s="13">
        <v>2689.18</v>
      </c>
    </row>
    <row r="569" spans="1:28" ht="13" x14ac:dyDescent="0.3">
      <c r="A569" s="13">
        <v>50</v>
      </c>
      <c r="B569" s="13">
        <v>0</v>
      </c>
      <c r="C569" s="13">
        <v>0</v>
      </c>
      <c r="D569" s="13">
        <v>1</v>
      </c>
      <c r="E569" s="13">
        <v>231</v>
      </c>
      <c r="F569" s="13">
        <f>ROUND(Source!BB556,O569)</f>
        <v>0</v>
      </c>
      <c r="G569" s="13" t="s">
        <v>399</v>
      </c>
      <c r="H569" s="13" t="s">
        <v>400</v>
      </c>
      <c r="I569" s="13"/>
      <c r="J569" s="13"/>
      <c r="K569" s="13">
        <v>231</v>
      </c>
      <c r="L569" s="13">
        <v>12</v>
      </c>
      <c r="M569" s="13">
        <v>3</v>
      </c>
      <c r="N569" s="13" t="s">
        <v>3</v>
      </c>
      <c r="O569" s="13">
        <v>2</v>
      </c>
      <c r="P569" s="13">
        <f>ROUND(Source!ET556,O569)</f>
        <v>0</v>
      </c>
      <c r="Q569" s="13"/>
      <c r="R569" s="13"/>
      <c r="S569" s="13"/>
      <c r="T569" s="13"/>
      <c r="U569" s="13"/>
      <c r="V569" s="13"/>
      <c r="W569" s="13">
        <v>0</v>
      </c>
      <c r="X569" s="13">
        <v>1</v>
      </c>
      <c r="Y569" s="13">
        <v>0</v>
      </c>
      <c r="Z569" s="13">
        <v>0</v>
      </c>
      <c r="AA569" s="13">
        <v>1</v>
      </c>
      <c r="AB569" s="13">
        <v>0</v>
      </c>
    </row>
    <row r="570" spans="1:28" ht="13" x14ac:dyDescent="0.3">
      <c r="A570" s="13">
        <v>50</v>
      </c>
      <c r="B570" s="13">
        <v>0</v>
      </c>
      <c r="C570" s="13">
        <v>0</v>
      </c>
      <c r="D570" s="13">
        <v>1</v>
      </c>
      <c r="E570" s="13">
        <v>204</v>
      </c>
      <c r="F570" s="13">
        <f>ROUND(Source!R556,O570)</f>
        <v>11.91</v>
      </c>
      <c r="G570" s="13" t="s">
        <v>401</v>
      </c>
      <c r="H570" s="13" t="s">
        <v>402</v>
      </c>
      <c r="I570" s="13"/>
      <c r="J570" s="13"/>
      <c r="K570" s="13">
        <v>204</v>
      </c>
      <c r="L570" s="13">
        <v>13</v>
      </c>
      <c r="M570" s="13">
        <v>3</v>
      </c>
      <c r="N570" s="13" t="s">
        <v>3</v>
      </c>
      <c r="O570" s="13">
        <v>2</v>
      </c>
      <c r="P570" s="13">
        <f>ROUND(Source!DJ556,O570)</f>
        <v>671.14</v>
      </c>
      <c r="Q570" s="13"/>
      <c r="R570" s="13"/>
      <c r="S570" s="13"/>
      <c r="T570" s="13"/>
      <c r="U570" s="13"/>
      <c r="V570" s="13"/>
      <c r="W570" s="13">
        <v>11.91</v>
      </c>
      <c r="X570" s="13">
        <v>1</v>
      </c>
      <c r="Y570" s="13">
        <v>11.91</v>
      </c>
      <c r="Z570" s="13">
        <v>671.14</v>
      </c>
      <c r="AA570" s="13">
        <v>1</v>
      </c>
      <c r="AB570" s="13">
        <v>671.14</v>
      </c>
    </row>
    <row r="571" spans="1:28" ht="13" x14ac:dyDescent="0.3">
      <c r="A571" s="13">
        <v>50</v>
      </c>
      <c r="B571" s="13">
        <v>0</v>
      </c>
      <c r="C571" s="13">
        <v>0</v>
      </c>
      <c r="D571" s="13">
        <v>1</v>
      </c>
      <c r="E571" s="13">
        <v>205</v>
      </c>
      <c r="F571" s="13">
        <f>ROUND(Source!S556,O571)</f>
        <v>842.55</v>
      </c>
      <c r="G571" s="13" t="s">
        <v>403</v>
      </c>
      <c r="H571" s="13" t="s">
        <v>404</v>
      </c>
      <c r="I571" s="13"/>
      <c r="J571" s="13"/>
      <c r="K571" s="13">
        <v>205</v>
      </c>
      <c r="L571" s="13">
        <v>14</v>
      </c>
      <c r="M571" s="13">
        <v>3</v>
      </c>
      <c r="N571" s="13" t="s">
        <v>3</v>
      </c>
      <c r="O571" s="13">
        <v>2</v>
      </c>
      <c r="P571" s="13">
        <f>ROUND(Source!DK556,O571)</f>
        <v>47477.71</v>
      </c>
      <c r="Q571" s="13"/>
      <c r="R571" s="13"/>
      <c r="S571" s="13"/>
      <c r="T571" s="13"/>
      <c r="U571" s="13"/>
      <c r="V571" s="13"/>
      <c r="W571" s="13">
        <v>842.55</v>
      </c>
      <c r="X571" s="13">
        <v>1</v>
      </c>
      <c r="Y571" s="13">
        <v>842.55</v>
      </c>
      <c r="Z571" s="13">
        <v>47477.71</v>
      </c>
      <c r="AA571" s="13">
        <v>1</v>
      </c>
      <c r="AB571" s="13">
        <v>47477.71</v>
      </c>
    </row>
    <row r="572" spans="1:28" ht="13" x14ac:dyDescent="0.3">
      <c r="A572" s="13">
        <v>50</v>
      </c>
      <c r="B572" s="13">
        <v>0</v>
      </c>
      <c r="C572" s="13">
        <v>0</v>
      </c>
      <c r="D572" s="13">
        <v>1</v>
      </c>
      <c r="E572" s="13">
        <v>232</v>
      </c>
      <c r="F572" s="13">
        <f>ROUND(Source!BC556,O572)</f>
        <v>0</v>
      </c>
      <c r="G572" s="13" t="s">
        <v>405</v>
      </c>
      <c r="H572" s="13" t="s">
        <v>406</v>
      </c>
      <c r="I572" s="13"/>
      <c r="J572" s="13"/>
      <c r="K572" s="13">
        <v>232</v>
      </c>
      <c r="L572" s="13">
        <v>15</v>
      </c>
      <c r="M572" s="13">
        <v>3</v>
      </c>
      <c r="N572" s="13" t="s">
        <v>3</v>
      </c>
      <c r="O572" s="13">
        <v>2</v>
      </c>
      <c r="P572" s="13">
        <f>ROUND(Source!EU556,O572)</f>
        <v>0</v>
      </c>
      <c r="Q572" s="13"/>
      <c r="R572" s="13"/>
      <c r="S572" s="13"/>
      <c r="T572" s="13"/>
      <c r="U572" s="13"/>
      <c r="V572" s="13"/>
      <c r="W572" s="13">
        <v>0</v>
      </c>
      <c r="X572" s="13">
        <v>1</v>
      </c>
      <c r="Y572" s="13">
        <v>0</v>
      </c>
      <c r="Z572" s="13">
        <v>0</v>
      </c>
      <c r="AA572" s="13">
        <v>1</v>
      </c>
      <c r="AB572" s="13">
        <v>0</v>
      </c>
    </row>
    <row r="573" spans="1:28" ht="13" x14ac:dyDescent="0.3">
      <c r="A573" s="13">
        <v>50</v>
      </c>
      <c r="B573" s="13">
        <v>0</v>
      </c>
      <c r="C573" s="13">
        <v>0</v>
      </c>
      <c r="D573" s="13">
        <v>1</v>
      </c>
      <c r="E573" s="13">
        <v>214</v>
      </c>
      <c r="F573" s="13">
        <f>ROUND(Source!AS556,O573)</f>
        <v>45093.24</v>
      </c>
      <c r="G573" s="13" t="s">
        <v>407</v>
      </c>
      <c r="H573" s="13" t="s">
        <v>408</v>
      </c>
      <c r="I573" s="13"/>
      <c r="J573" s="13"/>
      <c r="K573" s="13">
        <v>214</v>
      </c>
      <c r="L573" s="13">
        <v>16</v>
      </c>
      <c r="M573" s="13">
        <v>3</v>
      </c>
      <c r="N573" s="13" t="s">
        <v>3</v>
      </c>
      <c r="O573" s="13">
        <v>2</v>
      </c>
      <c r="P573" s="13">
        <f>ROUND(Source!EK556,O573)</f>
        <v>551386.9</v>
      </c>
      <c r="Q573" s="13"/>
      <c r="R573" s="13"/>
      <c r="S573" s="13"/>
      <c r="T573" s="13"/>
      <c r="U573" s="13"/>
      <c r="V573" s="13"/>
      <c r="W573" s="13">
        <v>45093.24</v>
      </c>
      <c r="X573" s="13">
        <v>1</v>
      </c>
      <c r="Y573" s="13">
        <v>45093.24</v>
      </c>
      <c r="Z573" s="13">
        <v>551386.9</v>
      </c>
      <c r="AA573" s="13">
        <v>1</v>
      </c>
      <c r="AB573" s="13">
        <v>551386.9</v>
      </c>
    </row>
    <row r="574" spans="1:28" ht="13" x14ac:dyDescent="0.3">
      <c r="A574" s="13">
        <v>50</v>
      </c>
      <c r="B574" s="13">
        <v>0</v>
      </c>
      <c r="C574" s="13">
        <v>0</v>
      </c>
      <c r="D574" s="13">
        <v>1</v>
      </c>
      <c r="E574" s="13">
        <v>215</v>
      </c>
      <c r="F574" s="13">
        <f>ROUND(Source!AT556,O574)</f>
        <v>0</v>
      </c>
      <c r="G574" s="13" t="s">
        <v>409</v>
      </c>
      <c r="H574" s="13" t="s">
        <v>410</v>
      </c>
      <c r="I574" s="13"/>
      <c r="J574" s="13"/>
      <c r="K574" s="13">
        <v>215</v>
      </c>
      <c r="L574" s="13">
        <v>17</v>
      </c>
      <c r="M574" s="13">
        <v>3</v>
      </c>
      <c r="N574" s="13" t="s">
        <v>3</v>
      </c>
      <c r="O574" s="13">
        <v>2</v>
      </c>
      <c r="P574" s="13">
        <f>ROUND(Source!EL556,O574)</f>
        <v>0</v>
      </c>
      <c r="Q574" s="13"/>
      <c r="R574" s="13"/>
      <c r="S574" s="13"/>
      <c r="T574" s="13"/>
      <c r="U574" s="13"/>
      <c r="V574" s="13"/>
      <c r="W574" s="13">
        <v>0</v>
      </c>
      <c r="X574" s="13">
        <v>1</v>
      </c>
      <c r="Y574" s="13">
        <v>0</v>
      </c>
      <c r="Z574" s="13">
        <v>0</v>
      </c>
      <c r="AA574" s="13">
        <v>1</v>
      </c>
      <c r="AB574" s="13">
        <v>0</v>
      </c>
    </row>
    <row r="575" spans="1:28" ht="13" x14ac:dyDescent="0.3">
      <c r="A575" s="13">
        <v>50</v>
      </c>
      <c r="B575" s="13">
        <v>0</v>
      </c>
      <c r="C575" s="13">
        <v>0</v>
      </c>
      <c r="D575" s="13">
        <v>1</v>
      </c>
      <c r="E575" s="13">
        <v>217</v>
      </c>
      <c r="F575" s="13">
        <f>ROUND(Source!AU556,O575)</f>
        <v>0</v>
      </c>
      <c r="G575" s="13" t="s">
        <v>411</v>
      </c>
      <c r="H575" s="13" t="s">
        <v>412</v>
      </c>
      <c r="I575" s="13"/>
      <c r="J575" s="13"/>
      <c r="K575" s="13">
        <v>217</v>
      </c>
      <c r="L575" s="13">
        <v>18</v>
      </c>
      <c r="M575" s="13">
        <v>3</v>
      </c>
      <c r="N575" s="13" t="s">
        <v>3</v>
      </c>
      <c r="O575" s="13">
        <v>2</v>
      </c>
      <c r="P575" s="13">
        <f>ROUND(Source!EM556,O575)</f>
        <v>0</v>
      </c>
      <c r="Q575" s="13"/>
      <c r="R575" s="13"/>
      <c r="S575" s="13"/>
      <c r="T575" s="13"/>
      <c r="U575" s="13"/>
      <c r="V575" s="13"/>
      <c r="W575" s="13">
        <v>0</v>
      </c>
      <c r="X575" s="13">
        <v>1</v>
      </c>
      <c r="Y575" s="13">
        <v>0</v>
      </c>
      <c r="Z575" s="13">
        <v>0</v>
      </c>
      <c r="AA575" s="13">
        <v>1</v>
      </c>
      <c r="AB575" s="13">
        <v>0</v>
      </c>
    </row>
    <row r="576" spans="1:28" ht="13" x14ac:dyDescent="0.3">
      <c r="A576" s="13">
        <v>50</v>
      </c>
      <c r="B576" s="13">
        <v>0</v>
      </c>
      <c r="C576" s="13">
        <v>0</v>
      </c>
      <c r="D576" s="13">
        <v>1</v>
      </c>
      <c r="E576" s="13">
        <v>230</v>
      </c>
      <c r="F576" s="13">
        <f>ROUND(Source!BA556,O576)</f>
        <v>0</v>
      </c>
      <c r="G576" s="13" t="s">
        <v>413</v>
      </c>
      <c r="H576" s="13" t="s">
        <v>414</v>
      </c>
      <c r="I576" s="13"/>
      <c r="J576" s="13"/>
      <c r="K576" s="13">
        <v>230</v>
      </c>
      <c r="L576" s="13">
        <v>19</v>
      </c>
      <c r="M576" s="13">
        <v>3</v>
      </c>
      <c r="N576" s="13" t="s">
        <v>3</v>
      </c>
      <c r="O576" s="13">
        <v>2</v>
      </c>
      <c r="P576" s="13">
        <f>ROUND(Source!ES556,O576)</f>
        <v>0</v>
      </c>
      <c r="Q576" s="13"/>
      <c r="R576" s="13"/>
      <c r="S576" s="13"/>
      <c r="T576" s="13"/>
      <c r="U576" s="13"/>
      <c r="V576" s="13"/>
      <c r="W576" s="13">
        <v>0</v>
      </c>
      <c r="X576" s="13">
        <v>1</v>
      </c>
      <c r="Y576" s="13">
        <v>0</v>
      </c>
      <c r="Z576" s="13">
        <v>0</v>
      </c>
      <c r="AA576" s="13">
        <v>1</v>
      </c>
      <c r="AB576" s="13">
        <v>0</v>
      </c>
    </row>
    <row r="577" spans="1:255" ht="13" x14ac:dyDescent="0.3">
      <c r="A577" s="13">
        <v>50</v>
      </c>
      <c r="B577" s="13">
        <v>0</v>
      </c>
      <c r="C577" s="13">
        <v>0</v>
      </c>
      <c r="D577" s="13">
        <v>1</v>
      </c>
      <c r="E577" s="13">
        <v>206</v>
      </c>
      <c r="F577" s="13">
        <f>ROUND(Source!T556,O577)</f>
        <v>0</v>
      </c>
      <c r="G577" s="13" t="s">
        <v>415</v>
      </c>
      <c r="H577" s="13" t="s">
        <v>416</v>
      </c>
      <c r="I577" s="13"/>
      <c r="J577" s="13"/>
      <c r="K577" s="13">
        <v>206</v>
      </c>
      <c r="L577" s="13">
        <v>20</v>
      </c>
      <c r="M577" s="13">
        <v>3</v>
      </c>
      <c r="N577" s="13" t="s">
        <v>3</v>
      </c>
      <c r="O577" s="13">
        <v>2</v>
      </c>
      <c r="P577" s="13">
        <f>ROUND(Source!DL556,O577)</f>
        <v>0</v>
      </c>
      <c r="Q577" s="13"/>
      <c r="R577" s="13"/>
      <c r="S577" s="13"/>
      <c r="T577" s="13"/>
      <c r="U577" s="13"/>
      <c r="V577" s="13"/>
      <c r="W577" s="13">
        <v>0</v>
      </c>
      <c r="X577" s="13">
        <v>1</v>
      </c>
      <c r="Y577" s="13">
        <v>0</v>
      </c>
      <c r="Z577" s="13">
        <v>0</v>
      </c>
      <c r="AA577" s="13">
        <v>1</v>
      </c>
      <c r="AB577" s="13">
        <v>0</v>
      </c>
    </row>
    <row r="578" spans="1:255" ht="13" x14ac:dyDescent="0.3">
      <c r="A578" s="13">
        <v>50</v>
      </c>
      <c r="B578" s="13">
        <v>0</v>
      </c>
      <c r="C578" s="13">
        <v>0</v>
      </c>
      <c r="D578" s="13">
        <v>1</v>
      </c>
      <c r="E578" s="13">
        <v>207</v>
      </c>
      <c r="F578" s="13">
        <f>Source!U556</f>
        <v>68.59160417999999</v>
      </c>
      <c r="G578" s="13" t="s">
        <v>417</v>
      </c>
      <c r="H578" s="13" t="s">
        <v>418</v>
      </c>
      <c r="I578" s="13"/>
      <c r="J578" s="13"/>
      <c r="K578" s="13">
        <v>207</v>
      </c>
      <c r="L578" s="13">
        <v>21</v>
      </c>
      <c r="M578" s="13">
        <v>3</v>
      </c>
      <c r="N578" s="13" t="s">
        <v>3</v>
      </c>
      <c r="O578" s="13">
        <v>-1</v>
      </c>
      <c r="P578" s="13">
        <f>Source!DM556</f>
        <v>68.59160417999999</v>
      </c>
      <c r="Q578" s="13"/>
      <c r="R578" s="13"/>
      <c r="S578" s="13"/>
      <c r="T578" s="13"/>
      <c r="U578" s="13"/>
      <c r="V578" s="13"/>
      <c r="W578" s="13">
        <v>68.59160417999999</v>
      </c>
      <c r="X578" s="13">
        <v>1</v>
      </c>
      <c r="Y578" s="13">
        <v>68.59160417999999</v>
      </c>
      <c r="Z578" s="13">
        <v>68.59160417999999</v>
      </c>
      <c r="AA578" s="13">
        <v>1</v>
      </c>
      <c r="AB578" s="13">
        <v>68.59160417999999</v>
      </c>
    </row>
    <row r="579" spans="1:255" ht="13" x14ac:dyDescent="0.3">
      <c r="A579" s="13">
        <v>50</v>
      </c>
      <c r="B579" s="13">
        <v>0</v>
      </c>
      <c r="C579" s="13">
        <v>0</v>
      </c>
      <c r="D579" s="13">
        <v>1</v>
      </c>
      <c r="E579" s="13">
        <v>208</v>
      </c>
      <c r="F579" s="13">
        <f>Source!V556</f>
        <v>0</v>
      </c>
      <c r="G579" s="13" t="s">
        <v>419</v>
      </c>
      <c r="H579" s="13" t="s">
        <v>420</v>
      </c>
      <c r="I579" s="13"/>
      <c r="J579" s="13"/>
      <c r="K579" s="13">
        <v>208</v>
      </c>
      <c r="L579" s="13">
        <v>22</v>
      </c>
      <c r="M579" s="13">
        <v>3</v>
      </c>
      <c r="N579" s="13" t="s">
        <v>3</v>
      </c>
      <c r="O579" s="13">
        <v>-1</v>
      </c>
      <c r="P579" s="13">
        <f>Source!DN556</f>
        <v>0</v>
      </c>
      <c r="Q579" s="13"/>
      <c r="R579" s="13"/>
      <c r="S579" s="13"/>
      <c r="T579" s="13"/>
      <c r="U579" s="13"/>
      <c r="V579" s="13"/>
      <c r="W579" s="13">
        <v>0</v>
      </c>
      <c r="X579" s="13">
        <v>1</v>
      </c>
      <c r="Y579" s="13">
        <v>0</v>
      </c>
      <c r="Z579" s="13">
        <v>0</v>
      </c>
      <c r="AA579" s="13">
        <v>1</v>
      </c>
      <c r="AB579" s="13">
        <v>0</v>
      </c>
    </row>
    <row r="580" spans="1:255" ht="13" x14ac:dyDescent="0.3">
      <c r="A580" s="13">
        <v>50</v>
      </c>
      <c r="B580" s="13">
        <v>0</v>
      </c>
      <c r="C580" s="13">
        <v>0</v>
      </c>
      <c r="D580" s="13">
        <v>1</v>
      </c>
      <c r="E580" s="13">
        <v>209</v>
      </c>
      <c r="F580" s="13">
        <f>ROUND(Source!W556,O580)</f>
        <v>0</v>
      </c>
      <c r="G580" s="13" t="s">
        <v>421</v>
      </c>
      <c r="H580" s="13" t="s">
        <v>422</v>
      </c>
      <c r="I580" s="13"/>
      <c r="J580" s="13"/>
      <c r="K580" s="13">
        <v>209</v>
      </c>
      <c r="L580" s="13">
        <v>23</v>
      </c>
      <c r="M580" s="13">
        <v>3</v>
      </c>
      <c r="N580" s="13" t="s">
        <v>3</v>
      </c>
      <c r="O580" s="13">
        <v>2</v>
      </c>
      <c r="P580" s="13">
        <f>ROUND(Source!DO556,O580)</f>
        <v>0</v>
      </c>
      <c r="Q580" s="13"/>
      <c r="R580" s="13"/>
      <c r="S580" s="13"/>
      <c r="T580" s="13"/>
      <c r="U580" s="13"/>
      <c r="V580" s="13"/>
      <c r="W580" s="13">
        <v>0</v>
      </c>
      <c r="X580" s="13">
        <v>1</v>
      </c>
      <c r="Y580" s="13">
        <v>0</v>
      </c>
      <c r="Z580" s="13">
        <v>0</v>
      </c>
      <c r="AA580" s="13">
        <v>1</v>
      </c>
      <c r="AB580" s="13">
        <v>0</v>
      </c>
    </row>
    <row r="581" spans="1:255" ht="13" x14ac:dyDescent="0.3">
      <c r="A581" s="13">
        <v>50</v>
      </c>
      <c r="B581" s="13">
        <v>0</v>
      </c>
      <c r="C581" s="13">
        <v>0</v>
      </c>
      <c r="D581" s="13">
        <v>1</v>
      </c>
      <c r="E581" s="13">
        <v>233</v>
      </c>
      <c r="F581" s="13">
        <f>ROUND(Source!BD556,O581)</f>
        <v>0</v>
      </c>
      <c r="G581" s="13" t="s">
        <v>423</v>
      </c>
      <c r="H581" s="13" t="s">
        <v>424</v>
      </c>
      <c r="I581" s="13"/>
      <c r="J581" s="13"/>
      <c r="K581" s="13">
        <v>233</v>
      </c>
      <c r="L581" s="13">
        <v>24</v>
      </c>
      <c r="M581" s="13">
        <v>3</v>
      </c>
      <c r="N581" s="13" t="s">
        <v>3</v>
      </c>
      <c r="O581" s="13">
        <v>2</v>
      </c>
      <c r="P581" s="13">
        <f>ROUND(Source!EV556,O581)</f>
        <v>0</v>
      </c>
      <c r="Q581" s="13"/>
      <c r="R581" s="13"/>
      <c r="S581" s="13"/>
      <c r="T581" s="13"/>
      <c r="U581" s="13"/>
      <c r="V581" s="13"/>
      <c r="W581" s="13">
        <v>0</v>
      </c>
      <c r="X581" s="13">
        <v>1</v>
      </c>
      <c r="Y581" s="13">
        <v>0</v>
      </c>
      <c r="Z581" s="13">
        <v>0</v>
      </c>
      <c r="AA581" s="13">
        <v>1</v>
      </c>
      <c r="AB581" s="13">
        <v>0</v>
      </c>
    </row>
    <row r="582" spans="1:255" ht="13" x14ac:dyDescent="0.3">
      <c r="A582" s="13">
        <v>50</v>
      </c>
      <c r="B582" s="13">
        <v>0</v>
      </c>
      <c r="C582" s="13">
        <v>0</v>
      </c>
      <c r="D582" s="13">
        <v>1</v>
      </c>
      <c r="E582" s="13">
        <v>210</v>
      </c>
      <c r="F582" s="13">
        <f>ROUND(Source!X556,O582)</f>
        <v>931.35</v>
      </c>
      <c r="G582" s="13" t="s">
        <v>425</v>
      </c>
      <c r="H582" s="13" t="s">
        <v>426</v>
      </c>
      <c r="I582" s="13"/>
      <c r="J582" s="13"/>
      <c r="K582" s="13">
        <v>210</v>
      </c>
      <c r="L582" s="13">
        <v>25</v>
      </c>
      <c r="M582" s="13">
        <v>3</v>
      </c>
      <c r="N582" s="13" t="s">
        <v>3</v>
      </c>
      <c r="O582" s="13">
        <v>2</v>
      </c>
      <c r="P582" s="13">
        <f>ROUND(Source!DP556,O582)</f>
        <v>52482.25</v>
      </c>
      <c r="Q582" s="13"/>
      <c r="R582" s="13"/>
      <c r="S582" s="13"/>
      <c r="T582" s="13"/>
      <c r="U582" s="13"/>
      <c r="V582" s="13"/>
      <c r="W582" s="13">
        <v>931.35</v>
      </c>
      <c r="X582" s="13">
        <v>1</v>
      </c>
      <c r="Y582" s="13">
        <v>931.35</v>
      </c>
      <c r="Z582" s="13">
        <v>52482.25</v>
      </c>
      <c r="AA582" s="13">
        <v>1</v>
      </c>
      <c r="AB582" s="13">
        <v>52482.25</v>
      </c>
    </row>
    <row r="583" spans="1:255" ht="13" x14ac:dyDescent="0.3">
      <c r="A583" s="13">
        <v>50</v>
      </c>
      <c r="B583" s="13">
        <v>0</v>
      </c>
      <c r="C583" s="13">
        <v>0</v>
      </c>
      <c r="D583" s="13">
        <v>1</v>
      </c>
      <c r="E583" s="13">
        <v>211</v>
      </c>
      <c r="F583" s="13">
        <f>ROUND(Source!Y556,O583)</f>
        <v>521.22</v>
      </c>
      <c r="G583" s="13" t="s">
        <v>427</v>
      </c>
      <c r="H583" s="13" t="s">
        <v>428</v>
      </c>
      <c r="I583" s="13"/>
      <c r="J583" s="13"/>
      <c r="K583" s="13">
        <v>211</v>
      </c>
      <c r="L583" s="13">
        <v>26</v>
      </c>
      <c r="M583" s="13">
        <v>3</v>
      </c>
      <c r="N583" s="13" t="s">
        <v>3</v>
      </c>
      <c r="O583" s="13">
        <v>2</v>
      </c>
      <c r="P583" s="13">
        <f>ROUND(Source!DQ556,O583)</f>
        <v>29370.799999999999</v>
      </c>
      <c r="Q583" s="13"/>
      <c r="R583" s="13"/>
      <c r="S583" s="13"/>
      <c r="T583" s="13"/>
      <c r="U583" s="13"/>
      <c r="V583" s="13"/>
      <c r="W583" s="13">
        <v>521.22</v>
      </c>
      <c r="X583" s="13">
        <v>1</v>
      </c>
      <c r="Y583" s="13">
        <v>521.22</v>
      </c>
      <c r="Z583" s="13">
        <v>29370.799999999999</v>
      </c>
      <c r="AA583" s="13">
        <v>1</v>
      </c>
      <c r="AB583" s="13">
        <v>29370.799999999999</v>
      </c>
    </row>
    <row r="584" spans="1:255" ht="13" x14ac:dyDescent="0.3">
      <c r="A584" s="13">
        <v>50</v>
      </c>
      <c r="B584" s="13">
        <v>0</v>
      </c>
      <c r="C584" s="13">
        <v>0</v>
      </c>
      <c r="D584" s="13">
        <v>1</v>
      </c>
      <c r="E584" s="13">
        <v>224</v>
      </c>
      <c r="F584" s="13">
        <f>ROUND(Source!AR556,O584)</f>
        <v>45093.24</v>
      </c>
      <c r="G584" s="13" t="s">
        <v>429</v>
      </c>
      <c r="H584" s="13" t="s">
        <v>430</v>
      </c>
      <c r="I584" s="13"/>
      <c r="J584" s="13"/>
      <c r="K584" s="13">
        <v>224</v>
      </c>
      <c r="L584" s="13">
        <v>27</v>
      </c>
      <c r="M584" s="13">
        <v>3</v>
      </c>
      <c r="N584" s="13" t="s">
        <v>3</v>
      </c>
      <c r="O584" s="13">
        <v>2</v>
      </c>
      <c r="P584" s="13">
        <f>ROUND(Source!EJ556,O584)</f>
        <v>551386.9</v>
      </c>
      <c r="Q584" s="13"/>
      <c r="R584" s="13"/>
      <c r="S584" s="13"/>
      <c r="T584" s="13"/>
      <c r="U584" s="13"/>
      <c r="V584" s="13"/>
      <c r="W584" s="13">
        <v>45093.24</v>
      </c>
      <c r="X584" s="13">
        <v>1</v>
      </c>
      <c r="Y584" s="13">
        <v>45093.24</v>
      </c>
      <c r="Z584" s="13">
        <v>551386.9</v>
      </c>
      <c r="AA584" s="13">
        <v>1</v>
      </c>
      <c r="AB584" s="13">
        <v>551386.9</v>
      </c>
    </row>
    <row r="586" spans="1:255" ht="13" x14ac:dyDescent="0.3">
      <c r="A586" s="10">
        <v>4</v>
      </c>
      <c r="B586" s="10">
        <v>1</v>
      </c>
      <c r="C586" s="10"/>
      <c r="D586" s="10">
        <f>ROW(A595)</f>
        <v>595</v>
      </c>
      <c r="E586" s="10"/>
      <c r="F586" s="10" t="s">
        <v>18</v>
      </c>
      <c r="G586" s="10" t="s">
        <v>743</v>
      </c>
      <c r="H586" s="10" t="s">
        <v>3</v>
      </c>
      <c r="I586" s="10">
        <v>0</v>
      </c>
      <c r="J586" s="10"/>
      <c r="K586" s="10">
        <v>0</v>
      </c>
      <c r="L586" s="10"/>
      <c r="M586" s="10" t="s">
        <v>3</v>
      </c>
      <c r="N586" s="10"/>
      <c r="O586" s="10"/>
      <c r="P586" s="10"/>
      <c r="Q586" s="10"/>
      <c r="R586" s="10"/>
      <c r="S586" s="10">
        <v>0</v>
      </c>
      <c r="T586" s="10">
        <v>0</v>
      </c>
      <c r="U586" s="10" t="s">
        <v>3</v>
      </c>
      <c r="V586" s="10">
        <v>2</v>
      </c>
      <c r="W586" s="10"/>
      <c r="X586" s="10"/>
      <c r="Y586" s="10"/>
      <c r="Z586" s="10"/>
      <c r="AA586" s="10"/>
      <c r="AB586" s="10" t="s">
        <v>3</v>
      </c>
      <c r="AC586" s="10" t="s">
        <v>3</v>
      </c>
      <c r="AD586" s="10" t="s">
        <v>3</v>
      </c>
      <c r="AE586" s="10" t="s">
        <v>3</v>
      </c>
      <c r="AF586" s="10" t="s">
        <v>3</v>
      </c>
      <c r="AG586" s="10" t="s">
        <v>3</v>
      </c>
      <c r="AH586" s="10"/>
      <c r="AI586" s="10"/>
      <c r="AJ586" s="10"/>
      <c r="AK586" s="10"/>
      <c r="AL586" s="10"/>
      <c r="AM586" s="10"/>
      <c r="AN586" s="10"/>
      <c r="AO586" s="10"/>
      <c r="AP586" s="10" t="s">
        <v>3</v>
      </c>
      <c r="AQ586" s="10" t="s">
        <v>3</v>
      </c>
      <c r="AR586" s="10" t="s">
        <v>3</v>
      </c>
      <c r="AS586" s="10"/>
      <c r="AT586" s="10"/>
      <c r="AU586" s="10"/>
      <c r="AV586" s="10"/>
      <c r="AW586" s="10"/>
      <c r="AX586" s="10"/>
      <c r="AY586" s="10"/>
      <c r="AZ586" s="10" t="s">
        <v>3</v>
      </c>
      <c r="BA586" s="10"/>
      <c r="BB586" s="10" t="s">
        <v>3</v>
      </c>
      <c r="BC586" s="10" t="s">
        <v>3</v>
      </c>
      <c r="BD586" s="10" t="s">
        <v>3</v>
      </c>
      <c r="BE586" s="10" t="s">
        <v>3</v>
      </c>
      <c r="BF586" s="10" t="s">
        <v>3</v>
      </c>
      <c r="BG586" s="10" t="s">
        <v>3</v>
      </c>
      <c r="BH586" s="10" t="s">
        <v>3</v>
      </c>
      <c r="BI586" s="10" t="s">
        <v>3</v>
      </c>
      <c r="BJ586" s="10" t="s">
        <v>3</v>
      </c>
      <c r="BK586" s="10" t="s">
        <v>3</v>
      </c>
      <c r="BL586" s="10" t="s">
        <v>3</v>
      </c>
      <c r="BM586" s="10" t="s">
        <v>3</v>
      </c>
      <c r="BN586" s="10" t="s">
        <v>3</v>
      </c>
      <c r="BO586" s="10" t="s">
        <v>3</v>
      </c>
      <c r="BP586" s="10" t="s">
        <v>3</v>
      </c>
      <c r="BQ586" s="10"/>
      <c r="BR586" s="10"/>
      <c r="BS586" s="10"/>
      <c r="BT586" s="10"/>
      <c r="BU586" s="10"/>
      <c r="BV586" s="10"/>
      <c r="BW586" s="10"/>
      <c r="BX586" s="10">
        <v>0</v>
      </c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>
        <v>0</v>
      </c>
    </row>
    <row r="588" spans="1:255" ht="13" x14ac:dyDescent="0.3">
      <c r="A588" s="11">
        <v>52</v>
      </c>
      <c r="B588" s="11">
        <f t="shared" ref="B588:G588" si="544">B595</f>
        <v>1</v>
      </c>
      <c r="C588" s="11">
        <f t="shared" si="544"/>
        <v>4</v>
      </c>
      <c r="D588" s="11">
        <f t="shared" si="544"/>
        <v>586</v>
      </c>
      <c r="E588" s="11">
        <f t="shared" si="544"/>
        <v>0</v>
      </c>
      <c r="F588" s="11" t="str">
        <f t="shared" si="544"/>
        <v>Новый раздел</v>
      </c>
      <c r="G588" s="11" t="str">
        <f t="shared" si="544"/>
        <v>Тепловая завеса (электрическая)</v>
      </c>
      <c r="H588" s="11"/>
      <c r="I588" s="11"/>
      <c r="J588" s="11"/>
      <c r="K588" s="11"/>
      <c r="L588" s="11"/>
      <c r="M588" s="11"/>
      <c r="N588" s="11"/>
      <c r="O588" s="11">
        <f t="shared" ref="O588:AT588" si="545">O595</f>
        <v>28848.400000000001</v>
      </c>
      <c r="P588" s="11">
        <f t="shared" si="545"/>
        <v>28533.06</v>
      </c>
      <c r="Q588" s="11">
        <f t="shared" si="545"/>
        <v>20.010000000000002</v>
      </c>
      <c r="R588" s="11">
        <f t="shared" si="545"/>
        <v>2.9</v>
      </c>
      <c r="S588" s="11">
        <f t="shared" si="545"/>
        <v>295.33</v>
      </c>
      <c r="T588" s="11">
        <f t="shared" si="545"/>
        <v>0</v>
      </c>
      <c r="U588" s="11">
        <f t="shared" si="545"/>
        <v>25.213668809999998</v>
      </c>
      <c r="V588" s="11">
        <f t="shared" si="545"/>
        <v>0</v>
      </c>
      <c r="W588" s="11">
        <f t="shared" si="545"/>
        <v>0</v>
      </c>
      <c r="X588" s="11">
        <f t="shared" si="545"/>
        <v>325.07</v>
      </c>
      <c r="Y588" s="11">
        <f t="shared" si="545"/>
        <v>181.92</v>
      </c>
      <c r="Z588" s="11">
        <f t="shared" si="545"/>
        <v>0</v>
      </c>
      <c r="AA588" s="11">
        <f t="shared" si="545"/>
        <v>0</v>
      </c>
      <c r="AB588" s="11">
        <f t="shared" si="545"/>
        <v>28848.400000000001</v>
      </c>
      <c r="AC588" s="11">
        <f t="shared" si="545"/>
        <v>28533.06</v>
      </c>
      <c r="AD588" s="11">
        <f t="shared" si="545"/>
        <v>20.010000000000002</v>
      </c>
      <c r="AE588" s="11">
        <f t="shared" si="545"/>
        <v>2.9</v>
      </c>
      <c r="AF588" s="11">
        <f t="shared" si="545"/>
        <v>295.33</v>
      </c>
      <c r="AG588" s="11">
        <f t="shared" si="545"/>
        <v>0</v>
      </c>
      <c r="AH588" s="11">
        <f t="shared" si="545"/>
        <v>25.213668809999998</v>
      </c>
      <c r="AI588" s="11">
        <f t="shared" si="545"/>
        <v>0</v>
      </c>
      <c r="AJ588" s="11">
        <f t="shared" si="545"/>
        <v>0</v>
      </c>
      <c r="AK588" s="11">
        <f t="shared" si="545"/>
        <v>325.07</v>
      </c>
      <c r="AL588" s="11">
        <f t="shared" si="545"/>
        <v>181.92</v>
      </c>
      <c r="AM588" s="11">
        <f t="shared" si="545"/>
        <v>0</v>
      </c>
      <c r="AN588" s="11">
        <f t="shared" si="545"/>
        <v>0</v>
      </c>
      <c r="AO588" s="11">
        <f t="shared" si="545"/>
        <v>0</v>
      </c>
      <c r="AP588" s="11">
        <f t="shared" si="545"/>
        <v>28448.46</v>
      </c>
      <c r="AQ588" s="11">
        <f t="shared" si="545"/>
        <v>0</v>
      </c>
      <c r="AR588" s="11">
        <f t="shared" si="545"/>
        <v>29355.39</v>
      </c>
      <c r="AS588" s="11">
        <f t="shared" si="545"/>
        <v>906.93</v>
      </c>
      <c r="AT588" s="11">
        <f t="shared" si="545"/>
        <v>0</v>
      </c>
      <c r="AU588" s="11">
        <f t="shared" ref="AU588:BZ588" si="546">AU595</f>
        <v>0</v>
      </c>
      <c r="AV588" s="11">
        <f t="shared" si="546"/>
        <v>28533.06</v>
      </c>
      <c r="AW588" s="11">
        <f t="shared" si="546"/>
        <v>84.6</v>
      </c>
      <c r="AX588" s="11">
        <f t="shared" si="546"/>
        <v>0</v>
      </c>
      <c r="AY588" s="11">
        <f t="shared" si="546"/>
        <v>84.6</v>
      </c>
      <c r="AZ588" s="11">
        <f t="shared" si="546"/>
        <v>28448.46</v>
      </c>
      <c r="BA588" s="11">
        <f t="shared" si="546"/>
        <v>0</v>
      </c>
      <c r="BB588" s="11">
        <f t="shared" si="546"/>
        <v>0</v>
      </c>
      <c r="BC588" s="11">
        <f t="shared" si="546"/>
        <v>0</v>
      </c>
      <c r="BD588" s="11">
        <f t="shared" si="546"/>
        <v>0</v>
      </c>
      <c r="BE588" s="11">
        <f t="shared" si="546"/>
        <v>0</v>
      </c>
      <c r="BF588" s="11">
        <f t="shared" si="546"/>
        <v>0</v>
      </c>
      <c r="BG588" s="11">
        <f t="shared" si="546"/>
        <v>0</v>
      </c>
      <c r="BH588" s="11">
        <f t="shared" si="546"/>
        <v>0</v>
      </c>
      <c r="BI588" s="11">
        <f t="shared" si="546"/>
        <v>0</v>
      </c>
      <c r="BJ588" s="11">
        <f t="shared" si="546"/>
        <v>0</v>
      </c>
      <c r="BK588" s="11">
        <f t="shared" si="546"/>
        <v>0</v>
      </c>
      <c r="BL588" s="11">
        <f t="shared" si="546"/>
        <v>0</v>
      </c>
      <c r="BM588" s="11">
        <f t="shared" si="546"/>
        <v>0</v>
      </c>
      <c r="BN588" s="11">
        <f t="shared" si="546"/>
        <v>0</v>
      </c>
      <c r="BO588" s="11">
        <f t="shared" si="546"/>
        <v>0</v>
      </c>
      <c r="BP588" s="11">
        <f t="shared" si="546"/>
        <v>0</v>
      </c>
      <c r="BQ588" s="11">
        <f t="shared" si="546"/>
        <v>0</v>
      </c>
      <c r="BR588" s="11">
        <f t="shared" si="546"/>
        <v>0</v>
      </c>
      <c r="BS588" s="11">
        <f t="shared" si="546"/>
        <v>0</v>
      </c>
      <c r="BT588" s="11">
        <f t="shared" si="546"/>
        <v>0</v>
      </c>
      <c r="BU588" s="11">
        <f t="shared" si="546"/>
        <v>0</v>
      </c>
      <c r="BV588" s="11">
        <f t="shared" si="546"/>
        <v>0</v>
      </c>
      <c r="BW588" s="11">
        <f t="shared" si="546"/>
        <v>0</v>
      </c>
      <c r="BX588" s="11">
        <f t="shared" si="546"/>
        <v>0</v>
      </c>
      <c r="BY588" s="11">
        <f t="shared" si="546"/>
        <v>28448.46</v>
      </c>
      <c r="BZ588" s="11">
        <f t="shared" si="546"/>
        <v>0</v>
      </c>
      <c r="CA588" s="11">
        <f t="shared" ref="CA588:DF588" si="547">CA595</f>
        <v>29355.39</v>
      </c>
      <c r="CB588" s="11">
        <f t="shared" si="547"/>
        <v>906.93</v>
      </c>
      <c r="CC588" s="11">
        <f t="shared" si="547"/>
        <v>0</v>
      </c>
      <c r="CD588" s="11">
        <f t="shared" si="547"/>
        <v>0</v>
      </c>
      <c r="CE588" s="11">
        <f t="shared" si="547"/>
        <v>28533.06</v>
      </c>
      <c r="CF588" s="11">
        <f t="shared" si="547"/>
        <v>84.600000000002183</v>
      </c>
      <c r="CG588" s="11">
        <f t="shared" si="547"/>
        <v>0</v>
      </c>
      <c r="CH588" s="11">
        <f t="shared" si="547"/>
        <v>84.600000000002183</v>
      </c>
      <c r="CI588" s="11">
        <f t="shared" si="547"/>
        <v>28448.46</v>
      </c>
      <c r="CJ588" s="11">
        <f t="shared" si="547"/>
        <v>0</v>
      </c>
      <c r="CK588" s="11">
        <f t="shared" si="547"/>
        <v>0</v>
      </c>
      <c r="CL588" s="11">
        <f t="shared" si="547"/>
        <v>0</v>
      </c>
      <c r="CM588" s="11">
        <f t="shared" si="547"/>
        <v>0</v>
      </c>
      <c r="CN588" s="11">
        <f t="shared" si="547"/>
        <v>0</v>
      </c>
      <c r="CO588" s="11">
        <f t="shared" si="547"/>
        <v>0</v>
      </c>
      <c r="CP588" s="11">
        <f t="shared" si="547"/>
        <v>0</v>
      </c>
      <c r="CQ588" s="11">
        <f t="shared" si="547"/>
        <v>0</v>
      </c>
      <c r="CR588" s="11">
        <f t="shared" si="547"/>
        <v>0</v>
      </c>
      <c r="CS588" s="11">
        <f t="shared" si="547"/>
        <v>0</v>
      </c>
      <c r="CT588" s="11">
        <f t="shared" si="547"/>
        <v>0</v>
      </c>
      <c r="CU588" s="11">
        <f t="shared" si="547"/>
        <v>0</v>
      </c>
      <c r="CV588" s="11">
        <f t="shared" si="547"/>
        <v>0</v>
      </c>
      <c r="CW588" s="11">
        <f t="shared" si="547"/>
        <v>0</v>
      </c>
      <c r="CX588" s="11">
        <f t="shared" si="547"/>
        <v>0</v>
      </c>
      <c r="CY588" s="11">
        <f t="shared" si="547"/>
        <v>0</v>
      </c>
      <c r="CZ588" s="11">
        <f t="shared" si="547"/>
        <v>0</v>
      </c>
      <c r="DA588" s="11">
        <f t="shared" si="547"/>
        <v>0</v>
      </c>
      <c r="DB588" s="11">
        <f t="shared" si="547"/>
        <v>0</v>
      </c>
      <c r="DC588" s="11">
        <f t="shared" si="547"/>
        <v>0</v>
      </c>
      <c r="DD588" s="11">
        <f t="shared" si="547"/>
        <v>0</v>
      </c>
      <c r="DE588" s="11">
        <f t="shared" si="547"/>
        <v>0</v>
      </c>
      <c r="DF588" s="11">
        <f t="shared" si="547"/>
        <v>0</v>
      </c>
      <c r="DG588" s="12">
        <f t="shared" ref="DG588:EL588" si="548">DG595</f>
        <v>214030.71</v>
      </c>
      <c r="DH588" s="12">
        <f t="shared" si="548"/>
        <v>197053.69</v>
      </c>
      <c r="DI588" s="12">
        <f t="shared" si="548"/>
        <v>335.17</v>
      </c>
      <c r="DJ588" s="12">
        <f t="shared" si="548"/>
        <v>163.41999999999999</v>
      </c>
      <c r="DK588" s="12">
        <f t="shared" si="548"/>
        <v>16641.849999999999</v>
      </c>
      <c r="DL588" s="12">
        <f t="shared" si="548"/>
        <v>0</v>
      </c>
      <c r="DM588" s="12">
        <f t="shared" si="548"/>
        <v>25.213668809999998</v>
      </c>
      <c r="DN588" s="12">
        <f t="shared" si="548"/>
        <v>0</v>
      </c>
      <c r="DO588" s="12">
        <f t="shared" si="548"/>
        <v>0</v>
      </c>
      <c r="DP588" s="12">
        <f t="shared" si="548"/>
        <v>18317.740000000002</v>
      </c>
      <c r="DQ588" s="12">
        <f t="shared" si="548"/>
        <v>10251.209999999999</v>
      </c>
      <c r="DR588" s="12">
        <f t="shared" si="548"/>
        <v>0</v>
      </c>
      <c r="DS588" s="12">
        <f t="shared" si="548"/>
        <v>0</v>
      </c>
      <c r="DT588" s="12">
        <f t="shared" si="548"/>
        <v>214030.71</v>
      </c>
      <c r="DU588" s="12">
        <f t="shared" si="548"/>
        <v>197053.69</v>
      </c>
      <c r="DV588" s="12">
        <f t="shared" si="548"/>
        <v>335.17</v>
      </c>
      <c r="DW588" s="12">
        <f t="shared" si="548"/>
        <v>163.41999999999999</v>
      </c>
      <c r="DX588" s="12">
        <f t="shared" si="548"/>
        <v>16641.849999999999</v>
      </c>
      <c r="DY588" s="12">
        <f t="shared" si="548"/>
        <v>0</v>
      </c>
      <c r="DZ588" s="12">
        <f t="shared" si="548"/>
        <v>25.213668809999998</v>
      </c>
      <c r="EA588" s="12">
        <f t="shared" si="548"/>
        <v>0</v>
      </c>
      <c r="EB588" s="12">
        <f t="shared" si="548"/>
        <v>0</v>
      </c>
      <c r="EC588" s="12">
        <f t="shared" si="548"/>
        <v>18317.740000000002</v>
      </c>
      <c r="ED588" s="12">
        <f t="shared" si="548"/>
        <v>10251.209999999999</v>
      </c>
      <c r="EE588" s="12">
        <f t="shared" si="548"/>
        <v>0</v>
      </c>
      <c r="EF588" s="12">
        <f t="shared" si="548"/>
        <v>0</v>
      </c>
      <c r="EG588" s="12">
        <f t="shared" si="548"/>
        <v>0</v>
      </c>
      <c r="EH588" s="12">
        <f t="shared" si="548"/>
        <v>196863.34</v>
      </c>
      <c r="EI588" s="12">
        <f t="shared" si="548"/>
        <v>0</v>
      </c>
      <c r="EJ588" s="12">
        <f t="shared" si="548"/>
        <v>242599.66</v>
      </c>
      <c r="EK588" s="12">
        <f t="shared" si="548"/>
        <v>45736.32</v>
      </c>
      <c r="EL588" s="12">
        <f t="shared" si="548"/>
        <v>0</v>
      </c>
      <c r="EM588" s="12">
        <f t="shared" ref="EM588:FR588" si="549">EM595</f>
        <v>0</v>
      </c>
      <c r="EN588" s="12">
        <f t="shared" si="549"/>
        <v>197053.69</v>
      </c>
      <c r="EO588" s="12">
        <f t="shared" si="549"/>
        <v>190.35</v>
      </c>
      <c r="EP588" s="12">
        <f t="shared" si="549"/>
        <v>0</v>
      </c>
      <c r="EQ588" s="12">
        <f t="shared" si="549"/>
        <v>190.35</v>
      </c>
      <c r="ER588" s="12">
        <f t="shared" si="549"/>
        <v>196863.34</v>
      </c>
      <c r="ES588" s="12">
        <f t="shared" si="549"/>
        <v>0</v>
      </c>
      <c r="ET588" s="12">
        <f t="shared" si="549"/>
        <v>0</v>
      </c>
      <c r="EU588" s="12">
        <f t="shared" si="549"/>
        <v>0</v>
      </c>
      <c r="EV588" s="12">
        <f t="shared" si="549"/>
        <v>0</v>
      </c>
      <c r="EW588" s="12">
        <f t="shared" si="549"/>
        <v>0</v>
      </c>
      <c r="EX588" s="12">
        <f t="shared" si="549"/>
        <v>0</v>
      </c>
      <c r="EY588" s="12">
        <f t="shared" si="549"/>
        <v>0</v>
      </c>
      <c r="EZ588" s="12">
        <f t="shared" si="549"/>
        <v>0</v>
      </c>
      <c r="FA588" s="12">
        <f t="shared" si="549"/>
        <v>0</v>
      </c>
      <c r="FB588" s="12">
        <f t="shared" si="549"/>
        <v>0</v>
      </c>
      <c r="FC588" s="12">
        <f t="shared" si="549"/>
        <v>0</v>
      </c>
      <c r="FD588" s="12">
        <f t="shared" si="549"/>
        <v>0</v>
      </c>
      <c r="FE588" s="12">
        <f t="shared" si="549"/>
        <v>0</v>
      </c>
      <c r="FF588" s="12">
        <f t="shared" si="549"/>
        <v>0</v>
      </c>
      <c r="FG588" s="12">
        <f t="shared" si="549"/>
        <v>0</v>
      </c>
      <c r="FH588" s="12">
        <f t="shared" si="549"/>
        <v>0</v>
      </c>
      <c r="FI588" s="12">
        <f t="shared" si="549"/>
        <v>0</v>
      </c>
      <c r="FJ588" s="12">
        <f t="shared" si="549"/>
        <v>0</v>
      </c>
      <c r="FK588" s="12">
        <f t="shared" si="549"/>
        <v>0</v>
      </c>
      <c r="FL588" s="12">
        <f t="shared" si="549"/>
        <v>0</v>
      </c>
      <c r="FM588" s="12">
        <f t="shared" si="549"/>
        <v>0</v>
      </c>
      <c r="FN588" s="12">
        <f t="shared" si="549"/>
        <v>0</v>
      </c>
      <c r="FO588" s="12">
        <f t="shared" si="549"/>
        <v>0</v>
      </c>
      <c r="FP588" s="12">
        <f t="shared" si="549"/>
        <v>0</v>
      </c>
      <c r="FQ588" s="12">
        <f t="shared" si="549"/>
        <v>196863.34</v>
      </c>
      <c r="FR588" s="12">
        <f t="shared" si="549"/>
        <v>0</v>
      </c>
      <c r="FS588" s="12">
        <f t="shared" ref="FS588:GX588" si="550">FS595</f>
        <v>242599.66</v>
      </c>
      <c r="FT588" s="12">
        <f t="shared" si="550"/>
        <v>45736.32</v>
      </c>
      <c r="FU588" s="12">
        <f t="shared" si="550"/>
        <v>0</v>
      </c>
      <c r="FV588" s="12">
        <f t="shared" si="550"/>
        <v>0</v>
      </c>
      <c r="FW588" s="12">
        <f t="shared" si="550"/>
        <v>197053.69</v>
      </c>
      <c r="FX588" s="12">
        <f t="shared" si="550"/>
        <v>190.35000000000582</v>
      </c>
      <c r="FY588" s="12">
        <f t="shared" si="550"/>
        <v>0</v>
      </c>
      <c r="FZ588" s="12">
        <f t="shared" si="550"/>
        <v>190.35000000000582</v>
      </c>
      <c r="GA588" s="12">
        <f t="shared" si="550"/>
        <v>196863.34</v>
      </c>
      <c r="GB588" s="12">
        <f t="shared" si="550"/>
        <v>0</v>
      </c>
      <c r="GC588" s="12">
        <f t="shared" si="550"/>
        <v>0</v>
      </c>
      <c r="GD588" s="12">
        <f t="shared" si="550"/>
        <v>0</v>
      </c>
      <c r="GE588" s="12">
        <f t="shared" si="550"/>
        <v>0</v>
      </c>
      <c r="GF588" s="12">
        <f t="shared" si="550"/>
        <v>0</v>
      </c>
      <c r="GG588" s="12">
        <f t="shared" si="550"/>
        <v>0</v>
      </c>
      <c r="GH588" s="12">
        <f t="shared" si="550"/>
        <v>0</v>
      </c>
      <c r="GI588" s="12">
        <f t="shared" si="550"/>
        <v>0</v>
      </c>
      <c r="GJ588" s="12">
        <f t="shared" si="550"/>
        <v>0</v>
      </c>
      <c r="GK588" s="12">
        <f t="shared" si="550"/>
        <v>0</v>
      </c>
      <c r="GL588" s="12">
        <f t="shared" si="550"/>
        <v>0</v>
      </c>
      <c r="GM588" s="12">
        <f t="shared" si="550"/>
        <v>0</v>
      </c>
      <c r="GN588" s="12">
        <f t="shared" si="550"/>
        <v>0</v>
      </c>
      <c r="GO588" s="12">
        <f t="shared" si="550"/>
        <v>0</v>
      </c>
      <c r="GP588" s="12">
        <f t="shared" si="550"/>
        <v>0</v>
      </c>
      <c r="GQ588" s="12">
        <f t="shared" si="550"/>
        <v>0</v>
      </c>
      <c r="GR588" s="12">
        <f t="shared" si="550"/>
        <v>0</v>
      </c>
      <c r="GS588" s="12">
        <f t="shared" si="550"/>
        <v>0</v>
      </c>
      <c r="GT588" s="12">
        <f t="shared" si="550"/>
        <v>0</v>
      </c>
      <c r="GU588" s="12">
        <f t="shared" si="550"/>
        <v>0</v>
      </c>
      <c r="GV588" s="12">
        <f t="shared" si="550"/>
        <v>0</v>
      </c>
      <c r="GW588" s="12">
        <f t="shared" si="550"/>
        <v>0</v>
      </c>
      <c r="GX588" s="12">
        <f t="shared" si="550"/>
        <v>0</v>
      </c>
    </row>
    <row r="590" spans="1:255" x14ac:dyDescent="0.25">
      <c r="A590" s="2">
        <v>17</v>
      </c>
      <c r="B590" s="2">
        <v>1</v>
      </c>
      <c r="C590" s="2">
        <f>ROW(SmtRes!A1078)</f>
        <v>1078</v>
      </c>
      <c r="D590" s="2">
        <f>ROW(EtalonRes!A926)</f>
        <v>926</v>
      </c>
      <c r="E590" s="2" t="s">
        <v>744</v>
      </c>
      <c r="F590" s="2" t="s">
        <v>745</v>
      </c>
      <c r="G590" s="2" t="s">
        <v>746</v>
      </c>
      <c r="H590" s="2" t="s">
        <v>747</v>
      </c>
      <c r="I590" s="2">
        <f>ROUND((6)/10,9)</f>
        <v>0.6</v>
      </c>
      <c r="J590" s="2">
        <v>0</v>
      </c>
      <c r="K590" s="2">
        <f>ROUND((6)/10,9)</f>
        <v>0.6</v>
      </c>
      <c r="L590" s="2"/>
      <c r="M590" s="2"/>
      <c r="N590" s="2"/>
      <c r="O590" s="2">
        <f>ROUND(CP590,2)</f>
        <v>399.94</v>
      </c>
      <c r="P590" s="2">
        <f>ROUND((ROUND((AC590*AW590*I590),2)*BC590),2)</f>
        <v>84.6</v>
      </c>
      <c r="Q590" s="2">
        <f>(ROUND((ROUND(((((ET590*1.25)*1.25))*AV590*I590),2)*BB590),2)+ROUND((ROUND(((AE590-(((EU590*1.25)*1.25)))*AV590*I590),2)*BS590),2))</f>
        <v>20.010000000000002</v>
      </c>
      <c r="R590" s="2">
        <f>(ROUND((ROUND(((((EU590*1.25)*1.25))*AV590*I590),2)*BS590),2)+ROUND((ROUND(((AE590-(((EU590*1.25)*1.25)))*AV590*I590),2)*BS590),2))</f>
        <v>2.9</v>
      </c>
      <c r="S590" s="2">
        <f>ROUND((ROUND((AF590*AV590*I590),2)*BA590),2)</f>
        <v>295.33</v>
      </c>
      <c r="T590" s="2">
        <f>ROUND(CU590*I590,2)</f>
        <v>0</v>
      </c>
      <c r="U590" s="2">
        <f>CV590*I590</f>
        <v>25.213668809999998</v>
      </c>
      <c r="V590" s="2">
        <f>CW590*I590</f>
        <v>0</v>
      </c>
      <c r="W590" s="2">
        <f>ROUND(CX590*I590,2)</f>
        <v>0</v>
      </c>
      <c r="X590" s="2">
        <f>(ROUND((((S590+ROUND((ROUND(((((EU590*1.25)*1.25))*AV590*I590),2)*BS590),2))*AT590)/100),2)+ROUND(((ROUND((ROUND(((AE590-(((EU590*1.25)*1.25)))*AV590*I590),2)*BS590),2)*AT590)/100),2))</f>
        <v>325.07</v>
      </c>
      <c r="Y590" s="2">
        <f>(ROUND((((S590+ROUND((ROUND(((((EU590*1.25)*1.25))*AV590*I590),2)*BS590),2))*AU590)/100),2)+ROUND(((ROUND((ROUND(((AE590-(((EU590*1.25)*1.25)))*AV590*I590),2)*BS590),2)*AU590)/100),2))</f>
        <v>181.92</v>
      </c>
      <c r="Z590" s="2"/>
      <c r="AA590" s="2">
        <v>86551701</v>
      </c>
      <c r="AB590" s="2">
        <f>ROUND((AC590+AD590+AF590),6)</f>
        <v>633.56444999999997</v>
      </c>
      <c r="AC590" s="2">
        <f>ROUND((((ES590*1)*1)),6)</f>
        <v>141</v>
      </c>
      <c r="AD590" s="2">
        <f>ROUND((((((ET590*1.25)*1.25))-(((EU590*1.25)*1.25)))+AE590),6)</f>
        <v>31.25</v>
      </c>
      <c r="AE590" s="2">
        <f>ROUND((((EU590*1.25)*1.25)),6)</f>
        <v>4.53125</v>
      </c>
      <c r="AF590" s="2">
        <f>ROUND((((EV590*1.15)*1.15)),6)</f>
        <v>461.31445000000002</v>
      </c>
      <c r="AG590" s="2">
        <f>ROUND((AP590),6)</f>
        <v>0</v>
      </c>
      <c r="AH590" s="2">
        <f>(((EW590*1.15)*1.15))</f>
        <v>39.384049999999995</v>
      </c>
      <c r="AI590" s="2">
        <f>(((EX590*1.25)*1.25))</f>
        <v>0</v>
      </c>
      <c r="AJ590" s="2">
        <f>(AS590)</f>
        <v>0</v>
      </c>
      <c r="AK590" s="2">
        <v>509.82</v>
      </c>
      <c r="AL590" s="2">
        <v>141</v>
      </c>
      <c r="AM590" s="2">
        <v>20</v>
      </c>
      <c r="AN590" s="2">
        <v>2.9</v>
      </c>
      <c r="AO590" s="2">
        <v>348.82</v>
      </c>
      <c r="AP590" s="2">
        <v>0</v>
      </c>
      <c r="AQ590" s="2">
        <v>29.78</v>
      </c>
      <c r="AR590" s="2">
        <v>0</v>
      </c>
      <c r="AS590" s="2">
        <v>0</v>
      </c>
      <c r="AT590" s="2">
        <v>109</v>
      </c>
      <c r="AU590" s="2">
        <v>61</v>
      </c>
      <c r="AV590" s="2">
        <v>1.0669999999999999</v>
      </c>
      <c r="AW590" s="2">
        <v>1</v>
      </c>
      <c r="AX590" s="2"/>
      <c r="AY590" s="2"/>
      <c r="AZ590" s="2">
        <v>1</v>
      </c>
      <c r="BA590" s="2">
        <v>1</v>
      </c>
      <c r="BB590" s="2">
        <v>1</v>
      </c>
      <c r="BC590" s="2">
        <v>1</v>
      </c>
      <c r="BD590" s="2" t="s">
        <v>3</v>
      </c>
      <c r="BE590" s="2" t="s">
        <v>3</v>
      </c>
      <c r="BF590" s="2" t="s">
        <v>3</v>
      </c>
      <c r="BG590" s="2" t="s">
        <v>3</v>
      </c>
      <c r="BH590" s="2">
        <v>0</v>
      </c>
      <c r="BI590" s="2">
        <v>1</v>
      </c>
      <c r="BJ590" s="2" t="s">
        <v>748</v>
      </c>
      <c r="BK590" s="2"/>
      <c r="BL590" s="2"/>
      <c r="BM590" s="2">
        <v>25</v>
      </c>
      <c r="BN590" s="2">
        <v>0</v>
      </c>
      <c r="BO590" s="2" t="s">
        <v>745</v>
      </c>
      <c r="BP590" s="2">
        <v>1</v>
      </c>
      <c r="BQ590" s="2">
        <v>30</v>
      </c>
      <c r="BR590" s="2">
        <v>0</v>
      </c>
      <c r="BS590" s="2">
        <v>1</v>
      </c>
      <c r="BT590" s="2">
        <v>1</v>
      </c>
      <c r="BU590" s="2">
        <v>1</v>
      </c>
      <c r="BV590" s="2">
        <v>1</v>
      </c>
      <c r="BW590" s="2">
        <v>1</v>
      </c>
      <c r="BX590" s="2">
        <v>1</v>
      </c>
      <c r="BY590" s="2" t="s">
        <v>3</v>
      </c>
      <c r="BZ590" s="2">
        <v>109</v>
      </c>
      <c r="CA590" s="2">
        <v>61</v>
      </c>
      <c r="CB590" s="2" t="s">
        <v>3</v>
      </c>
      <c r="CC590" s="2"/>
      <c r="CD590" s="2"/>
      <c r="CE590" s="2">
        <v>1566</v>
      </c>
      <c r="CF590" s="2">
        <v>0</v>
      </c>
      <c r="CG590" s="2">
        <v>0</v>
      </c>
      <c r="CH590" s="2"/>
      <c r="CI590" s="2"/>
      <c r="CJ590" s="2"/>
      <c r="CK590" s="2"/>
      <c r="CL590" s="2"/>
      <c r="CM590" s="2">
        <v>0</v>
      </c>
      <c r="CN590" s="2" t="s">
        <v>981</v>
      </c>
      <c r="CO590" s="2">
        <v>0</v>
      </c>
      <c r="CP590" s="2">
        <f>(P590+Q590+S590)</f>
        <v>399.94</v>
      </c>
      <c r="CQ590" s="2">
        <f>ROUND((ROUND((AC590*AW590*1),2)*BC590),2)</f>
        <v>141</v>
      </c>
      <c r="CR590" s="2">
        <f>(ROUND((ROUND(((((ET590*1.25)*1.25))*AV590*1),2)*BB590),2)+ROUND((ROUND(((AE590-(((EU590*1.25)*1.25)))*AV590*1),2)*BS590),2))</f>
        <v>33.340000000000003</v>
      </c>
      <c r="CS590" s="2">
        <f>(ROUND((ROUND(((((EU590*1.25)*1.25))*AV590*1),2)*BS590),2)+ROUND((ROUND(((AE590-(((EU590*1.25)*1.25)))*AV590*1),2)*BS590),2))</f>
        <v>4.83</v>
      </c>
      <c r="CT590" s="2">
        <f>ROUND((ROUND((AF590*AV590*1),2)*BA590),2)</f>
        <v>492.22</v>
      </c>
      <c r="CU590" s="2">
        <f>AG590</f>
        <v>0</v>
      </c>
      <c r="CV590" s="2">
        <f>(AH590*AV590)</f>
        <v>42.022781349999995</v>
      </c>
      <c r="CW590" s="2">
        <f t="shared" ref="CW590:CX593" si="551">AI590</f>
        <v>0</v>
      </c>
      <c r="CX590" s="2">
        <f t="shared" si="551"/>
        <v>0</v>
      </c>
      <c r="CY590" s="2">
        <f>(ROUND((((S590+ROUND((ROUND(((((EU590*1.25)*1.25))*AV590*1),2)*BS590),2))*AT590)/100),2)+ROUND(((ROUND((ROUND(((AE590-(((EU590*1.25)*1.25)))*AV590*1),2)*BS590),2)*AT590)/100),2))</f>
        <v>327.17</v>
      </c>
      <c r="CZ590" s="2">
        <f>(ROUND((((S590+ROUND((ROUND(((((EU590*1.25)*1.25))*AV590*1),2)*BS590),2))*AU590)/100),2)+ROUND(((ROUND((ROUND(((AE590-(((EU590*1.25)*1.25)))*AV590*1),2)*BS590),2)*AU590)/100),2))</f>
        <v>183.1</v>
      </c>
      <c r="DA590" s="2"/>
      <c r="DB590" s="2">
        <v>215</v>
      </c>
      <c r="DC590" s="2" t="s">
        <v>3</v>
      </c>
      <c r="DD590" s="2" t="s">
        <v>360</v>
      </c>
      <c r="DE590" s="2" t="s">
        <v>749</v>
      </c>
      <c r="DF590" s="2" t="s">
        <v>749</v>
      </c>
      <c r="DG590" s="2" t="s">
        <v>750</v>
      </c>
      <c r="DH590" s="2" t="s">
        <v>3</v>
      </c>
      <c r="DI590" s="2" t="s">
        <v>750</v>
      </c>
      <c r="DJ590" s="2" t="s">
        <v>749</v>
      </c>
      <c r="DK590" s="2" t="s">
        <v>3</v>
      </c>
      <c r="DL590" s="2" t="s">
        <v>3</v>
      </c>
      <c r="DM590" s="2" t="s">
        <v>3</v>
      </c>
      <c r="DN590" s="2">
        <v>0</v>
      </c>
      <c r="DO590" s="2">
        <v>0</v>
      </c>
      <c r="DP590" s="2">
        <v>1</v>
      </c>
      <c r="DQ590" s="2">
        <v>1</v>
      </c>
      <c r="DR590" s="2"/>
      <c r="DS590" s="2"/>
      <c r="DT590" s="2"/>
      <c r="DU590" s="2">
        <v>1010</v>
      </c>
      <c r="DV590" s="2" t="s">
        <v>747</v>
      </c>
      <c r="DW590" s="2" t="s">
        <v>747</v>
      </c>
      <c r="DX590" s="2">
        <v>10</v>
      </c>
      <c r="DY590" s="2"/>
      <c r="DZ590" s="2" t="s">
        <v>3</v>
      </c>
      <c r="EA590" s="2" t="s">
        <v>3</v>
      </c>
      <c r="EB590" s="2" t="s">
        <v>3</v>
      </c>
      <c r="EC590" s="2" t="s">
        <v>3</v>
      </c>
      <c r="ED590" s="2"/>
      <c r="EE590" s="2">
        <v>85635397</v>
      </c>
      <c r="EF590" s="2">
        <v>30</v>
      </c>
      <c r="EG590" s="2" t="s">
        <v>28</v>
      </c>
      <c r="EH590" s="2">
        <v>0</v>
      </c>
      <c r="EI590" s="2" t="s">
        <v>3</v>
      </c>
      <c r="EJ590" s="2">
        <v>1</v>
      </c>
      <c r="EK590" s="2">
        <v>25</v>
      </c>
      <c r="EL590" s="2" t="s">
        <v>751</v>
      </c>
      <c r="EM590" s="2" t="s">
        <v>752</v>
      </c>
      <c r="EN590" s="2"/>
      <c r="EO590" s="2" t="s">
        <v>753</v>
      </c>
      <c r="EP590" s="2"/>
      <c r="EQ590" s="2">
        <v>131072</v>
      </c>
      <c r="ER590" s="2">
        <v>509.82</v>
      </c>
      <c r="ES590" s="2">
        <v>141</v>
      </c>
      <c r="ET590" s="2">
        <v>20</v>
      </c>
      <c r="EU590" s="2">
        <v>2.9</v>
      </c>
      <c r="EV590" s="2">
        <v>348.82</v>
      </c>
      <c r="EW590" s="2">
        <v>29.78</v>
      </c>
      <c r="EX590" s="2">
        <v>0</v>
      </c>
      <c r="EY590" s="2">
        <v>0</v>
      </c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>
        <v>0</v>
      </c>
      <c r="FR590" s="2">
        <v>0</v>
      </c>
      <c r="FS590" s="2">
        <v>0</v>
      </c>
      <c r="FT590" s="2"/>
      <c r="FU590" s="2"/>
      <c r="FV590" s="2"/>
      <c r="FW590" s="2"/>
      <c r="FX590" s="2">
        <v>109</v>
      </c>
      <c r="FY590" s="2">
        <v>61</v>
      </c>
      <c r="FZ590" s="2"/>
      <c r="GA590" s="2" t="s">
        <v>3</v>
      </c>
      <c r="GB590" s="2"/>
      <c r="GC590" s="2"/>
      <c r="GD590" s="2">
        <v>1</v>
      </c>
      <c r="GE590" s="2"/>
      <c r="GF590" s="2">
        <v>414851654</v>
      </c>
      <c r="GG590" s="2">
        <v>2</v>
      </c>
      <c r="GH590" s="2">
        <v>1</v>
      </c>
      <c r="GI590" s="2">
        <v>2</v>
      </c>
      <c r="GJ590" s="2">
        <v>0</v>
      </c>
      <c r="GK590" s="2">
        <v>0</v>
      </c>
      <c r="GL590" s="2">
        <f>ROUND(IF(AND(BH590=3,BI590=3,FS590&lt;&gt;0),P590,0),2)</f>
        <v>0</v>
      </c>
      <c r="GM590" s="2">
        <f>ROUND(O590+X590+Y590,2)+GX590</f>
        <v>906.93</v>
      </c>
      <c r="GN590" s="2">
        <f>IF(OR(BI590=0,BI590=1),GM590-GX590,0)</f>
        <v>906.93</v>
      </c>
      <c r="GO590" s="2">
        <f>IF(BI590=2,GM590-GX590,0)</f>
        <v>0</v>
      </c>
      <c r="GP590" s="2">
        <f>IF(BI590=4,GM590-GX590,0)</f>
        <v>0</v>
      </c>
      <c r="GQ590" s="2"/>
      <c r="GR590" s="2">
        <v>0</v>
      </c>
      <c r="GS590" s="2">
        <v>3</v>
      </c>
      <c r="GT590" s="2">
        <v>0</v>
      </c>
      <c r="GU590" s="2" t="s">
        <v>3</v>
      </c>
      <c r="GV590" s="2">
        <f>ROUND((GT590),6)</f>
        <v>0</v>
      </c>
      <c r="GW590" s="2">
        <v>1</v>
      </c>
      <c r="GX590" s="2">
        <f>ROUND(HC590*I590,2)</f>
        <v>0</v>
      </c>
      <c r="GY590" s="2"/>
      <c r="GZ590" s="2"/>
      <c r="HA590" s="2">
        <v>0</v>
      </c>
      <c r="HB590" s="2">
        <v>0</v>
      </c>
      <c r="HC590" s="2">
        <f>GV590*GW590</f>
        <v>0</v>
      </c>
      <c r="HD590" s="2"/>
      <c r="HE590" s="2" t="s">
        <v>3</v>
      </c>
      <c r="HF590" s="2" t="s">
        <v>3</v>
      </c>
      <c r="HG590" s="2"/>
      <c r="HH590" s="2"/>
      <c r="HI590" s="2"/>
      <c r="HJ590" s="2"/>
      <c r="HK590" s="2"/>
      <c r="HL590" s="2"/>
      <c r="HM590" s="2" t="s">
        <v>3</v>
      </c>
      <c r="HN590" s="2" t="s">
        <v>3</v>
      </c>
      <c r="HO590" s="2" t="s">
        <v>3</v>
      </c>
      <c r="HP590" s="2" t="s">
        <v>3</v>
      </c>
      <c r="HQ590" s="2" t="s">
        <v>3</v>
      </c>
      <c r="HR590" s="2"/>
      <c r="HS590" s="2">
        <v>0</v>
      </c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>
        <v>0</v>
      </c>
      <c r="IL590" s="2"/>
      <c r="IM590" s="2"/>
      <c r="IN590" s="2"/>
      <c r="IO590" s="2"/>
      <c r="IP590" s="2"/>
      <c r="IQ590" s="2"/>
      <c r="IR590" s="2"/>
      <c r="IS590" s="2"/>
      <c r="IT590" s="2"/>
      <c r="IU590" s="2"/>
    </row>
    <row r="591" spans="1:255" x14ac:dyDescent="0.25">
      <c r="A591" s="3">
        <v>17</v>
      </c>
      <c r="B591" s="3">
        <v>1</v>
      </c>
      <c r="C591" s="3">
        <f>ROW(SmtRes!A1088)</f>
        <v>1088</v>
      </c>
      <c r="D591" s="3">
        <f>ROW(EtalonRes!A936)</f>
        <v>936</v>
      </c>
      <c r="E591" s="3" t="s">
        <v>744</v>
      </c>
      <c r="F591" s="3" t="s">
        <v>745</v>
      </c>
      <c r="G591" s="3" t="s">
        <v>746</v>
      </c>
      <c r="H591" s="3" t="s">
        <v>747</v>
      </c>
      <c r="I591" s="3">
        <f>ROUND((6)/10,9)</f>
        <v>0.6</v>
      </c>
      <c r="J591" s="3">
        <v>0</v>
      </c>
      <c r="K591" s="3">
        <f>ROUND((6)/10,9)</f>
        <v>0.6</v>
      </c>
      <c r="O591" s="3">
        <f>ROUND(CP591,2)</f>
        <v>17167.37</v>
      </c>
      <c r="P591" s="3">
        <f>ROUND((ROUND((AC591*AW591*I591),2)*BC591),2)</f>
        <v>190.35</v>
      </c>
      <c r="Q591" s="3">
        <f>(ROUND((ROUND(((((ET591*1.25)*1.25))*AV591*I591),2)*BB591),2)+ROUND((ROUND(((AE591-(((EU591*1.25)*1.25)))*AV591*I591),2)*BS591),2))</f>
        <v>335.17</v>
      </c>
      <c r="R591" s="3">
        <f>(ROUND((ROUND(((((EU591*1.25)*1.25))*AV591*I591),2)*BS591),2)+ROUND((ROUND(((AE591-(((EU591*1.25)*1.25)))*AV591*I591),2)*BS591),2))</f>
        <v>163.41999999999999</v>
      </c>
      <c r="S591" s="3">
        <f>ROUND((ROUND((AF591*AV591*I591),2)*BA591),2)</f>
        <v>16641.849999999999</v>
      </c>
      <c r="T591" s="3">
        <f>ROUND(CU591*I591,2)</f>
        <v>0</v>
      </c>
      <c r="U591" s="3">
        <f>CV591*I591</f>
        <v>25.213668809999998</v>
      </c>
      <c r="V591" s="3">
        <f>CW591*I591</f>
        <v>0</v>
      </c>
      <c r="W591" s="3">
        <f>ROUND(CX591*I591,2)</f>
        <v>0</v>
      </c>
      <c r="X591" s="3">
        <f>(ROUND((((S591+ROUND((ROUND(((((EU591*1.25)*1.25))*AV591*I591),2)*BS591),2))*AT591)/100),2)+ROUND(((ROUND((ROUND(((AE591-(((EU591*1.25)*1.25)))*AV591*I591),2)*BS591),2)*AT591)/100),2))</f>
        <v>18317.740000000002</v>
      </c>
      <c r="Y591" s="3">
        <f>(ROUND((((S591+ROUND((ROUND(((((EU591*1.25)*1.25))*AV591*I591),2)*BS591),2))*AU591)/100),2)+ROUND(((ROUND((ROUND(((AE591-(((EU591*1.25)*1.25)))*AV591*I591),2)*BS591),2)*AU591)/100),2))</f>
        <v>10251.209999999999</v>
      </c>
      <c r="AA591" s="3">
        <v>86551703</v>
      </c>
      <c r="AB591" s="3">
        <f>ROUND((AC591+AD591+AF591),6)</f>
        <v>633.56444999999997</v>
      </c>
      <c r="AC591" s="3">
        <f>ROUND((((ES591*1)*1)),6)</f>
        <v>141</v>
      </c>
      <c r="AD591" s="3">
        <f>ROUND((((((ET591*1.25)*1.25))-(((EU591*1.25)*1.25)))+AE591),6)</f>
        <v>31.25</v>
      </c>
      <c r="AE591" s="3">
        <f>ROUND((((EU591*1.25)*1.25)),6)</f>
        <v>4.53125</v>
      </c>
      <c r="AF591" s="3">
        <f>ROUND((((EV591*1.15)*1.15)),6)</f>
        <v>461.31445000000002</v>
      </c>
      <c r="AG591" s="3">
        <f>ROUND((AP591),6)</f>
        <v>0</v>
      </c>
      <c r="AH591" s="3">
        <f>(((EW591*1.15)*1.15))</f>
        <v>39.384049999999995</v>
      </c>
      <c r="AI591" s="3">
        <f>(((EX591*1.25)*1.25))</f>
        <v>0</v>
      </c>
      <c r="AJ591" s="3">
        <f>(AS591)</f>
        <v>0</v>
      </c>
      <c r="AK591" s="3">
        <v>509.82</v>
      </c>
      <c r="AL591" s="3">
        <v>141</v>
      </c>
      <c r="AM591" s="3">
        <v>20</v>
      </c>
      <c r="AN591" s="3">
        <v>2.9</v>
      </c>
      <c r="AO591" s="3">
        <v>348.82</v>
      </c>
      <c r="AP591" s="3">
        <v>0</v>
      </c>
      <c r="AQ591" s="3">
        <v>29.78</v>
      </c>
      <c r="AR591" s="3">
        <v>0</v>
      </c>
      <c r="AS591" s="3">
        <v>0</v>
      </c>
      <c r="AT591" s="3">
        <v>109</v>
      </c>
      <c r="AU591" s="3">
        <v>61</v>
      </c>
      <c r="AV591" s="3">
        <v>1.0669999999999999</v>
      </c>
      <c r="AW591" s="3">
        <v>1</v>
      </c>
      <c r="AZ591" s="3">
        <v>1</v>
      </c>
      <c r="BA591" s="3">
        <v>56.35</v>
      </c>
      <c r="BB591" s="3">
        <v>16.75</v>
      </c>
      <c r="BC591" s="3">
        <v>2.25</v>
      </c>
      <c r="BD591" s="3" t="s">
        <v>3</v>
      </c>
      <c r="BE591" s="3" t="s">
        <v>3</v>
      </c>
      <c r="BF591" s="3" t="s">
        <v>3</v>
      </c>
      <c r="BG591" s="3" t="s">
        <v>3</v>
      </c>
      <c r="BH591" s="3">
        <v>0</v>
      </c>
      <c r="BI591" s="3">
        <v>1</v>
      </c>
      <c r="BJ591" s="3" t="s">
        <v>748</v>
      </c>
      <c r="BM591" s="3">
        <v>25</v>
      </c>
      <c r="BN591" s="3">
        <v>0</v>
      </c>
      <c r="BO591" s="3" t="s">
        <v>745</v>
      </c>
      <c r="BP591" s="3">
        <v>1</v>
      </c>
      <c r="BQ591" s="3">
        <v>30</v>
      </c>
      <c r="BR591" s="3">
        <v>0</v>
      </c>
      <c r="BS591" s="3">
        <v>56.35</v>
      </c>
      <c r="BT591" s="3">
        <v>1</v>
      </c>
      <c r="BU591" s="3">
        <v>1</v>
      </c>
      <c r="BV591" s="3">
        <v>1</v>
      </c>
      <c r="BW591" s="3">
        <v>1</v>
      </c>
      <c r="BX591" s="3">
        <v>1</v>
      </c>
      <c r="BY591" s="3" t="s">
        <v>3</v>
      </c>
      <c r="BZ591" s="3">
        <v>109</v>
      </c>
      <c r="CA591" s="3">
        <v>61</v>
      </c>
      <c r="CB591" s="3" t="s">
        <v>3</v>
      </c>
      <c r="CE591" s="3">
        <v>1566</v>
      </c>
      <c r="CF591" s="3">
        <v>0</v>
      </c>
      <c r="CG591" s="3">
        <v>0</v>
      </c>
      <c r="CM591" s="3">
        <v>0</v>
      </c>
      <c r="CN591" s="3" t="s">
        <v>981</v>
      </c>
      <c r="CO591" s="3">
        <v>0</v>
      </c>
      <c r="CP591" s="3">
        <f>(P591+Q591+S591)</f>
        <v>17167.37</v>
      </c>
      <c r="CQ591" s="3">
        <f>ROUND((ROUND((AC591*AW591*1),2)*BC591),2)</f>
        <v>317.25</v>
      </c>
      <c r="CR591" s="3">
        <f>(ROUND((ROUND(((((ET591*1.25)*1.25))*AV591*1),2)*BB591),2)+ROUND((ROUND(((AE591-(((EU591*1.25)*1.25)))*AV591*1),2)*BS591),2))</f>
        <v>558.45000000000005</v>
      </c>
      <c r="CS591" s="3">
        <f>(ROUND((ROUND(((((EU591*1.25)*1.25))*AV591*1),2)*BS591),2)+ROUND((ROUND(((AE591-(((EU591*1.25)*1.25)))*AV591*1),2)*BS591),2))</f>
        <v>272.17</v>
      </c>
      <c r="CT591" s="3">
        <f>ROUND((ROUND((AF591*AV591*1),2)*BA591),2)</f>
        <v>27736.6</v>
      </c>
      <c r="CU591" s="3">
        <f>AG591</f>
        <v>0</v>
      </c>
      <c r="CV591" s="3">
        <f>(AH591*AV591)</f>
        <v>42.022781349999995</v>
      </c>
      <c r="CW591" s="3">
        <f t="shared" si="551"/>
        <v>0</v>
      </c>
      <c r="CX591" s="3">
        <f t="shared" si="551"/>
        <v>0</v>
      </c>
      <c r="CY591" s="3">
        <f>(ROUND((((S591+ROUND((ROUND(((((EU591*1.25)*1.25))*AV591*1),2)*BS591),2))*AT591)/100),2)+ROUND(((ROUND((ROUND(((AE591-(((EU591*1.25)*1.25)))*AV591*1),2)*BS591),2)*AT591)/100),2))</f>
        <v>18436.28</v>
      </c>
      <c r="CZ591" s="3">
        <f>(ROUND((((S591+ROUND((ROUND(((((EU591*1.25)*1.25))*AV591*1),2)*BS591),2))*AU591)/100),2)+ROUND(((ROUND((ROUND(((AE591-(((EU591*1.25)*1.25)))*AV591*1),2)*BS591),2)*AU591)/100),2))</f>
        <v>10317.549999999999</v>
      </c>
      <c r="DB591" s="3">
        <v>217</v>
      </c>
      <c r="DC591" s="3" t="s">
        <v>3</v>
      </c>
      <c r="DD591" s="3" t="s">
        <v>360</v>
      </c>
      <c r="DE591" s="3" t="s">
        <v>749</v>
      </c>
      <c r="DF591" s="3" t="s">
        <v>749</v>
      </c>
      <c r="DG591" s="3" t="s">
        <v>750</v>
      </c>
      <c r="DH591" s="3" t="s">
        <v>3</v>
      </c>
      <c r="DI591" s="3" t="s">
        <v>750</v>
      </c>
      <c r="DJ591" s="3" t="s">
        <v>749</v>
      </c>
      <c r="DK591" s="3" t="s">
        <v>3</v>
      </c>
      <c r="DL591" s="3" t="s">
        <v>3</v>
      </c>
      <c r="DM591" s="3" t="s">
        <v>3</v>
      </c>
      <c r="DN591" s="3">
        <v>0</v>
      </c>
      <c r="DO591" s="3">
        <v>0</v>
      </c>
      <c r="DP591" s="3">
        <v>1</v>
      </c>
      <c r="DQ591" s="3">
        <v>1</v>
      </c>
      <c r="DU591" s="3">
        <v>1010</v>
      </c>
      <c r="DV591" s="3" t="s">
        <v>747</v>
      </c>
      <c r="DW591" s="3" t="s">
        <v>747</v>
      </c>
      <c r="DX591" s="3">
        <v>10</v>
      </c>
      <c r="DZ591" s="3" t="s">
        <v>3</v>
      </c>
      <c r="EA591" s="3" t="s">
        <v>3</v>
      </c>
      <c r="EB591" s="3" t="s">
        <v>3</v>
      </c>
      <c r="EC591" s="3" t="s">
        <v>3</v>
      </c>
      <c r="EE591" s="3">
        <v>85635397</v>
      </c>
      <c r="EF591" s="3">
        <v>30</v>
      </c>
      <c r="EG591" s="3" t="s">
        <v>28</v>
      </c>
      <c r="EH591" s="3">
        <v>0</v>
      </c>
      <c r="EI591" s="3" t="s">
        <v>3</v>
      </c>
      <c r="EJ591" s="3">
        <v>1</v>
      </c>
      <c r="EK591" s="3">
        <v>25</v>
      </c>
      <c r="EL591" s="3" t="s">
        <v>751</v>
      </c>
      <c r="EM591" s="3" t="s">
        <v>752</v>
      </c>
      <c r="EO591" s="3" t="s">
        <v>753</v>
      </c>
      <c r="EQ591" s="3">
        <v>131072</v>
      </c>
      <c r="ER591" s="3">
        <v>509.82</v>
      </c>
      <c r="ES591" s="3">
        <v>141</v>
      </c>
      <c r="ET591" s="3">
        <v>20</v>
      </c>
      <c r="EU591" s="3">
        <v>2.9</v>
      </c>
      <c r="EV591" s="3">
        <v>348.82</v>
      </c>
      <c r="EW591" s="3">
        <v>29.78</v>
      </c>
      <c r="EX591" s="3">
        <v>0</v>
      </c>
      <c r="EY591" s="3">
        <v>0</v>
      </c>
      <c r="FQ591" s="3">
        <v>0</v>
      </c>
      <c r="FR591" s="3">
        <v>0</v>
      </c>
      <c r="FS591" s="3">
        <v>0</v>
      </c>
      <c r="FX591" s="3">
        <v>109</v>
      </c>
      <c r="FY591" s="3">
        <v>61</v>
      </c>
      <c r="GA591" s="3" t="s">
        <v>3</v>
      </c>
      <c r="GD591" s="3">
        <v>1</v>
      </c>
      <c r="GF591" s="3">
        <v>414851654</v>
      </c>
      <c r="GG591" s="3">
        <v>2</v>
      </c>
      <c r="GH591" s="3">
        <v>1</v>
      </c>
      <c r="GI591" s="3">
        <v>2</v>
      </c>
      <c r="GJ591" s="3">
        <v>0</v>
      </c>
      <c r="GK591" s="3">
        <v>0</v>
      </c>
      <c r="GL591" s="3">
        <f>ROUND(IF(AND(BH591=3,BI591=3,FS591&lt;&gt;0),P591,0),2)</f>
        <v>0</v>
      </c>
      <c r="GM591" s="3">
        <f>ROUND(O591+X591+Y591,2)+GX591</f>
        <v>45736.32</v>
      </c>
      <c r="GN591" s="3">
        <f>IF(OR(BI591=0,BI591=1),GM591-GX591,0)</f>
        <v>45736.32</v>
      </c>
      <c r="GO591" s="3">
        <f>IF(BI591=2,GM591-GX591,0)</f>
        <v>0</v>
      </c>
      <c r="GP591" s="3">
        <f>IF(BI591=4,GM591-GX591,0)</f>
        <v>0</v>
      </c>
      <c r="GR591" s="3">
        <v>0</v>
      </c>
      <c r="GS591" s="3">
        <v>3</v>
      </c>
      <c r="GT591" s="3">
        <v>0</v>
      </c>
      <c r="GU591" s="3" t="s">
        <v>3</v>
      </c>
      <c r="GV591" s="3">
        <f>ROUND((GT591),6)</f>
        <v>0</v>
      </c>
      <c r="GW591" s="3">
        <v>1</v>
      </c>
      <c r="GX591" s="3">
        <f>ROUND(HC591*I591,2)</f>
        <v>0</v>
      </c>
      <c r="HA591" s="3">
        <v>0</v>
      </c>
      <c r="HB591" s="3">
        <v>0</v>
      </c>
      <c r="HC591" s="3">
        <f>GV591*GW591</f>
        <v>0</v>
      </c>
      <c r="HE591" s="3" t="s">
        <v>3</v>
      </c>
      <c r="HF591" s="3" t="s">
        <v>3</v>
      </c>
      <c r="HM591" s="3" t="s">
        <v>3</v>
      </c>
      <c r="HN591" s="3" t="s">
        <v>3</v>
      </c>
      <c r="HO591" s="3" t="s">
        <v>3</v>
      </c>
      <c r="HP591" s="3" t="s">
        <v>3</v>
      </c>
      <c r="HQ591" s="3" t="s">
        <v>3</v>
      </c>
      <c r="HS591" s="3">
        <v>0</v>
      </c>
      <c r="IK591" s="3">
        <v>0</v>
      </c>
    </row>
    <row r="592" spans="1:255" x14ac:dyDescent="0.25">
      <c r="A592" s="2">
        <v>18</v>
      </c>
      <c r="B592" s="2">
        <v>1</v>
      </c>
      <c r="C592" s="2">
        <v>1078</v>
      </c>
      <c r="D592" s="2"/>
      <c r="E592" s="2" t="s">
        <v>754</v>
      </c>
      <c r="F592" s="2" t="s">
        <v>755</v>
      </c>
      <c r="G592" s="2" t="s">
        <v>982</v>
      </c>
      <c r="H592" s="2" t="s">
        <v>689</v>
      </c>
      <c r="I592" s="2">
        <f>I590*J592</f>
        <v>6</v>
      </c>
      <c r="J592" s="2">
        <v>10</v>
      </c>
      <c r="K592" s="2">
        <v>10</v>
      </c>
      <c r="L592" s="2"/>
      <c r="M592" s="2"/>
      <c r="N592" s="2"/>
      <c r="O592" s="2">
        <f>ROUND(CP592,2)</f>
        <v>28448.46</v>
      </c>
      <c r="P592" s="2">
        <f>ROUND((ROUND((AC592*I592),2)*BC592),2)</f>
        <v>28448.46</v>
      </c>
      <c r="Q592" s="2">
        <f>(ROUND((ROUND(((ET592)*AV592*I592),2)*BB592),2)+ROUND((ROUND(((AE592-(EU592))*AV592*I592),2)*BS592),2))</f>
        <v>0</v>
      </c>
      <c r="R592" s="2">
        <f>(ROUND((ROUND(((EU592)*AV592*I592),2)*BS592),2)+ROUND((ROUND(((AE592-(EU592))*AV592*I592),2)*BS592),2))</f>
        <v>0</v>
      </c>
      <c r="S592" s="2">
        <f>ROUND((ROUND((AF592*AV592*I592),2)*BA592),2)</f>
        <v>0</v>
      </c>
      <c r="T592" s="2">
        <f>ROUND(CU592*I592,2)</f>
        <v>0</v>
      </c>
      <c r="U592" s="2">
        <f>CV592*I592</f>
        <v>0</v>
      </c>
      <c r="V592" s="2">
        <f>CW592*I592</f>
        <v>0</v>
      </c>
      <c r="W592" s="2">
        <f>ROUND(CX592*I592,2)</f>
        <v>0</v>
      </c>
      <c r="X592" s="2">
        <f>(ROUND((((S592+ROUND((ROUND(((EU592)*AV592*I592),2)*BS592),2))*AT592)/100),2)+ROUND(((ROUND((ROUND(((AE592-(EU592))*AV592*I592),2)*BS592),2)*AT592)/100),2))</f>
        <v>0</v>
      </c>
      <c r="Y592" s="2">
        <f>(ROUND((((S592+ROUND((ROUND(((EU592)*AV592*I592),2)*BS592),2))*AU592)/100),2)+ROUND(((ROUND((ROUND(((AE592-(EU592))*AV592*I592),2)*BS592),2)*AU592)/100),2))</f>
        <v>0</v>
      </c>
      <c r="Z592" s="2"/>
      <c r="AA592" s="2">
        <v>86551701</v>
      </c>
      <c r="AB592" s="2">
        <f>ROUND((AC592+AD592+AF592),6)</f>
        <v>4741.41</v>
      </c>
      <c r="AC592" s="2">
        <f>ROUND((ES592),6)</f>
        <v>4741.41</v>
      </c>
      <c r="AD592" s="2">
        <f>ROUND((((ET592)-(EU592))+AE592),6)</f>
        <v>0</v>
      </c>
      <c r="AE592" s="2">
        <f>ROUND((EU592),6)</f>
        <v>0</v>
      </c>
      <c r="AF592" s="2">
        <f>ROUND((EV592),6)</f>
        <v>0</v>
      </c>
      <c r="AG592" s="2">
        <f>ROUND((AP592),6)</f>
        <v>0</v>
      </c>
      <c r="AH592" s="2">
        <f>(EW592)</f>
        <v>0</v>
      </c>
      <c r="AI592" s="2">
        <f>(EX592)</f>
        <v>0</v>
      </c>
      <c r="AJ592" s="2">
        <f>(AS592)</f>
        <v>0</v>
      </c>
      <c r="AK592" s="2">
        <v>4741.41</v>
      </c>
      <c r="AL592" s="2">
        <v>4741.41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1</v>
      </c>
      <c r="AW592" s="2">
        <v>1</v>
      </c>
      <c r="AX592" s="2"/>
      <c r="AY592" s="2"/>
      <c r="AZ592" s="2">
        <v>1</v>
      </c>
      <c r="BA592" s="2">
        <v>1</v>
      </c>
      <c r="BB592" s="2">
        <v>1</v>
      </c>
      <c r="BC592" s="2">
        <v>1</v>
      </c>
      <c r="BD592" s="2" t="s">
        <v>3</v>
      </c>
      <c r="BE592" s="2" t="s">
        <v>3</v>
      </c>
      <c r="BF592" s="2" t="s">
        <v>3</v>
      </c>
      <c r="BG592" s="2" t="s">
        <v>3</v>
      </c>
      <c r="BH592" s="2">
        <v>3</v>
      </c>
      <c r="BI592" s="2">
        <v>3</v>
      </c>
      <c r="BJ592" s="2" t="s">
        <v>756</v>
      </c>
      <c r="BK592" s="2"/>
      <c r="BL592" s="2"/>
      <c r="BM592" s="2">
        <v>746</v>
      </c>
      <c r="BN592" s="2">
        <v>0</v>
      </c>
      <c r="BO592" s="2" t="s">
        <v>3</v>
      </c>
      <c r="BP592" s="2">
        <v>0</v>
      </c>
      <c r="BQ592" s="2">
        <v>130</v>
      </c>
      <c r="BR592" s="2">
        <v>0</v>
      </c>
      <c r="BS592" s="2">
        <v>1</v>
      </c>
      <c r="BT592" s="2">
        <v>1</v>
      </c>
      <c r="BU592" s="2">
        <v>1</v>
      </c>
      <c r="BV592" s="2">
        <v>1</v>
      </c>
      <c r="BW592" s="2">
        <v>1</v>
      </c>
      <c r="BX592" s="2">
        <v>1</v>
      </c>
      <c r="BY592" s="2" t="s">
        <v>3</v>
      </c>
      <c r="BZ592" s="2">
        <v>109</v>
      </c>
      <c r="CA592" s="2">
        <v>61</v>
      </c>
      <c r="CB592" s="2" t="s">
        <v>3</v>
      </c>
      <c r="CC592" s="2"/>
      <c r="CD592" s="2"/>
      <c r="CE592" s="2">
        <v>1566</v>
      </c>
      <c r="CF592" s="2">
        <v>0</v>
      </c>
      <c r="CG592" s="2">
        <v>0</v>
      </c>
      <c r="CH592" s="2"/>
      <c r="CI592" s="2"/>
      <c r="CJ592" s="2"/>
      <c r="CK592" s="2"/>
      <c r="CL592" s="2"/>
      <c r="CM592" s="2">
        <v>0</v>
      </c>
      <c r="CN592" s="2" t="s">
        <v>983</v>
      </c>
      <c r="CO592" s="2">
        <v>0</v>
      </c>
      <c r="CP592" s="2">
        <f>(P592+Q592+S592)</f>
        <v>28448.46</v>
      </c>
      <c r="CQ592" s="2">
        <f>ROUND((ROUND((AC592*1),2)*BC592),2)</f>
        <v>4741.41</v>
      </c>
      <c r="CR592" s="2">
        <f>(ROUND((ROUND(((ET592)*AV592*1),2)*BB592),2)+ROUND((ROUND(((AE592-(EU592))*AV592*1),2)*BS592),2))</f>
        <v>0</v>
      </c>
      <c r="CS592" s="2">
        <f>(ROUND((ROUND(((EU592)*AV592*1),2)*BS592),2)+ROUND((ROUND(((AE592-(EU592))*AV592*1),2)*BS592),2))</f>
        <v>0</v>
      </c>
      <c r="CT592" s="2">
        <f>ROUND((ROUND((AF592*AV592*1),2)*BA592),2)</f>
        <v>0</v>
      </c>
      <c r="CU592" s="2">
        <f>AG592</f>
        <v>0</v>
      </c>
      <c r="CV592" s="2">
        <f>(AH592*AV592)</f>
        <v>0</v>
      </c>
      <c r="CW592" s="2">
        <f t="shared" si="551"/>
        <v>0</v>
      </c>
      <c r="CX592" s="2">
        <f t="shared" si="551"/>
        <v>0</v>
      </c>
      <c r="CY592" s="2">
        <f>(ROUND((((S592+ROUND((ROUND(((EU592)*AV592*1),2)*BS592),2))*AT592)/100),2)+ROUND(((ROUND((ROUND(((AE592-(EU592))*AV592*1),2)*BS592),2)*AT592)/100),2))</f>
        <v>0</v>
      </c>
      <c r="CZ592" s="2">
        <f>(ROUND((((S592+ROUND((ROUND(((EU592)*AV592*1),2)*BS592),2))*AU592)/100),2)+ROUND(((ROUND((ROUND(((AE592-(EU592))*AV592*1),2)*BS592),2)*AU592)/100),2))</f>
        <v>0</v>
      </c>
      <c r="DA592" s="2"/>
      <c r="DB592" s="2"/>
      <c r="DC592" s="2" t="s">
        <v>3</v>
      </c>
      <c r="DD592" s="2" t="s">
        <v>3</v>
      </c>
      <c r="DE592" s="2" t="s">
        <v>3</v>
      </c>
      <c r="DF592" s="2" t="s">
        <v>3</v>
      </c>
      <c r="DG592" s="2" t="s">
        <v>3</v>
      </c>
      <c r="DH592" s="2" t="s">
        <v>3</v>
      </c>
      <c r="DI592" s="2" t="s">
        <v>3</v>
      </c>
      <c r="DJ592" s="2" t="s">
        <v>3</v>
      </c>
      <c r="DK592" s="2" t="s">
        <v>3</v>
      </c>
      <c r="DL592" s="2" t="s">
        <v>3</v>
      </c>
      <c r="DM592" s="2" t="s">
        <v>3</v>
      </c>
      <c r="DN592" s="2">
        <v>0</v>
      </c>
      <c r="DO592" s="2">
        <v>0</v>
      </c>
      <c r="DP592" s="2">
        <v>1</v>
      </c>
      <c r="DQ592" s="2">
        <v>1</v>
      </c>
      <c r="DR592" s="2"/>
      <c r="DS592" s="2"/>
      <c r="DT592" s="2"/>
      <c r="DU592" s="2">
        <v>1013</v>
      </c>
      <c r="DV592" s="2" t="s">
        <v>689</v>
      </c>
      <c r="DW592" s="2" t="s">
        <v>689</v>
      </c>
      <c r="DX592" s="2">
        <v>1</v>
      </c>
      <c r="DY592" s="2"/>
      <c r="DZ592" s="2" t="s">
        <v>3</v>
      </c>
      <c r="EA592" s="2" t="s">
        <v>3</v>
      </c>
      <c r="EB592" s="2" t="s">
        <v>3</v>
      </c>
      <c r="EC592" s="2" t="s">
        <v>3</v>
      </c>
      <c r="ED592" s="2"/>
      <c r="EE592" s="2">
        <v>85635346</v>
      </c>
      <c r="EF592" s="2">
        <v>130</v>
      </c>
      <c r="EG592" s="2" t="s">
        <v>353</v>
      </c>
      <c r="EH592" s="2">
        <v>0</v>
      </c>
      <c r="EI592" s="2" t="s">
        <v>3</v>
      </c>
      <c r="EJ592" s="2">
        <v>3</v>
      </c>
      <c r="EK592" s="2">
        <v>746</v>
      </c>
      <c r="EL592" s="2" t="s">
        <v>354</v>
      </c>
      <c r="EM592" s="2" t="s">
        <v>355</v>
      </c>
      <c r="EN592" s="2"/>
      <c r="EO592" s="2" t="s">
        <v>757</v>
      </c>
      <c r="EP592" s="2"/>
      <c r="EQ592" s="2">
        <v>0</v>
      </c>
      <c r="ER592" s="2">
        <v>4741.41</v>
      </c>
      <c r="ES592" s="2">
        <v>4741.41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>
        <v>0</v>
      </c>
      <c r="FR592" s="2">
        <f>P592</f>
        <v>28448.46</v>
      </c>
      <c r="FS592" s="2">
        <v>0</v>
      </c>
      <c r="FT592" s="2"/>
      <c r="FU592" s="2"/>
      <c r="FV592" s="2"/>
      <c r="FW592" s="2"/>
      <c r="FX592" s="2">
        <v>109</v>
      </c>
      <c r="FY592" s="2">
        <v>61</v>
      </c>
      <c r="FZ592" s="2"/>
      <c r="GA592" s="2" t="s">
        <v>3</v>
      </c>
      <c r="GB592" s="2"/>
      <c r="GC592" s="2"/>
      <c r="GD592" s="2">
        <v>1</v>
      </c>
      <c r="GE592" s="2"/>
      <c r="GF592" s="2">
        <v>1822321841</v>
      </c>
      <c r="GG592" s="2">
        <v>2</v>
      </c>
      <c r="GH592" s="2">
        <v>1</v>
      </c>
      <c r="GI592" s="2">
        <v>-2</v>
      </c>
      <c r="GJ592" s="2">
        <v>0</v>
      </c>
      <c r="GK592" s="2">
        <v>0</v>
      </c>
      <c r="GL592" s="2">
        <f>ROUND(IF(AND(BH592=3,BI592=3,FS592&lt;&gt;0),P592,0),2)</f>
        <v>0</v>
      </c>
      <c r="GM592" s="2">
        <f>ROUND(O592+X592+Y592,2)+GX592</f>
        <v>28448.46</v>
      </c>
      <c r="GN592" s="2">
        <f>IF(OR(BI592=0,BI592=1),GM592-GX592,0)</f>
        <v>0</v>
      </c>
      <c r="GO592" s="2">
        <f>IF(BI592=2,GM592-GX592,0)</f>
        <v>0</v>
      </c>
      <c r="GP592" s="2">
        <f>IF(BI592=4,GM592-GX592,0)</f>
        <v>0</v>
      </c>
      <c r="GQ592" s="2"/>
      <c r="GR592" s="2">
        <v>0</v>
      </c>
      <c r="GS592" s="2">
        <v>3</v>
      </c>
      <c r="GT592" s="2">
        <v>0</v>
      </c>
      <c r="GU592" s="2" t="s">
        <v>3</v>
      </c>
      <c r="GV592" s="2">
        <f>ROUND((GT592),6)</f>
        <v>0</v>
      </c>
      <c r="GW592" s="2">
        <v>1</v>
      </c>
      <c r="GX592" s="2">
        <f>ROUND(HC592*I592,2)</f>
        <v>0</v>
      </c>
      <c r="GY592" s="2"/>
      <c r="GZ592" s="2"/>
      <c r="HA592" s="2">
        <v>0</v>
      </c>
      <c r="HB592" s="2">
        <v>0</v>
      </c>
      <c r="HC592" s="2">
        <f>GV592*GW592</f>
        <v>0</v>
      </c>
      <c r="HD592" s="2"/>
      <c r="HE592" s="2" t="s">
        <v>3</v>
      </c>
      <c r="HF592" s="2" t="s">
        <v>3</v>
      </c>
      <c r="HG592" s="2"/>
      <c r="HH592" s="2"/>
      <c r="HI592" s="2"/>
      <c r="HJ592" s="2"/>
      <c r="HK592" s="2"/>
      <c r="HL592" s="2"/>
      <c r="HM592" s="2" t="s">
        <v>360</v>
      </c>
      <c r="HN592" s="2" t="s">
        <v>3</v>
      </c>
      <c r="HO592" s="2" t="s">
        <v>3</v>
      </c>
      <c r="HP592" s="2" t="s">
        <v>3</v>
      </c>
      <c r="HQ592" s="2" t="s">
        <v>3</v>
      </c>
      <c r="HR592" s="2"/>
      <c r="HS592" s="2">
        <v>0</v>
      </c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>
        <v>0</v>
      </c>
      <c r="IL592" s="2"/>
      <c r="IM592" s="2"/>
      <c r="IN592" s="2"/>
      <c r="IO592" s="2"/>
      <c r="IP592" s="2"/>
      <c r="IQ592" s="2"/>
      <c r="IR592" s="2"/>
      <c r="IS592" s="2"/>
      <c r="IT592" s="2"/>
      <c r="IU592" s="2"/>
    </row>
    <row r="593" spans="1:245" x14ac:dyDescent="0.25">
      <c r="A593" s="3">
        <v>18</v>
      </c>
      <c r="B593" s="3">
        <v>1</v>
      </c>
      <c r="C593" s="3">
        <v>1088</v>
      </c>
      <c r="E593" s="3" t="s">
        <v>754</v>
      </c>
      <c r="F593" s="3" t="s">
        <v>755</v>
      </c>
      <c r="G593" s="3" t="s">
        <v>982</v>
      </c>
      <c r="H593" s="3" t="s">
        <v>689</v>
      </c>
      <c r="I593" s="3">
        <f>I591*J593</f>
        <v>6</v>
      </c>
      <c r="J593" s="3">
        <v>10</v>
      </c>
      <c r="K593" s="3">
        <v>10</v>
      </c>
      <c r="O593" s="3">
        <f>ROUND(CP593,2)</f>
        <v>196863.34</v>
      </c>
      <c r="P593" s="3">
        <f>ROUND((ROUND((AC593*I593),2)*BC593),2)</f>
        <v>196863.34</v>
      </c>
      <c r="Q593" s="3">
        <f>(ROUND((ROUND(((ET593)*AV593*I593),2)*BB593),2)+ROUND((ROUND(((AE593-(EU593))*AV593*I593),2)*BS593),2))</f>
        <v>0</v>
      </c>
      <c r="R593" s="3">
        <f>(ROUND((ROUND(((EU593)*AV593*I593),2)*BS593),2)+ROUND((ROUND(((AE593-(EU593))*AV593*I593),2)*BS593),2))</f>
        <v>0</v>
      </c>
      <c r="S593" s="3">
        <f>ROUND((ROUND((AF593*AV593*I593),2)*BA593),2)</f>
        <v>0</v>
      </c>
      <c r="T593" s="3">
        <f>ROUND(CU593*I593,2)</f>
        <v>0</v>
      </c>
      <c r="U593" s="3">
        <f>CV593*I593</f>
        <v>0</v>
      </c>
      <c r="V593" s="3">
        <f>CW593*I593</f>
        <v>0</v>
      </c>
      <c r="W593" s="3">
        <f>ROUND(CX593*I593,2)</f>
        <v>0</v>
      </c>
      <c r="X593" s="3">
        <f>(ROUND((((S593+ROUND((ROUND(((EU593)*AV593*I593),2)*BS593),2))*AT593)/100),2)+ROUND(((ROUND((ROUND(((AE593-(EU593))*AV593*I593),2)*BS593),2)*AT593)/100),2))</f>
        <v>0</v>
      </c>
      <c r="Y593" s="3">
        <f>(ROUND((((S593+ROUND((ROUND(((EU593)*AV593*I593),2)*BS593),2))*AU593)/100),2)+ROUND(((ROUND((ROUND(((AE593-(EU593))*AV593*I593),2)*BS593),2)*AU593)/100),2))</f>
        <v>0</v>
      </c>
      <c r="AA593" s="3">
        <v>86551703</v>
      </c>
      <c r="AB593" s="3">
        <f>ROUND((AC593+AD593+AF593),6)</f>
        <v>4741.41</v>
      </c>
      <c r="AC593" s="3">
        <f>ROUND((ES593),6)</f>
        <v>4741.41</v>
      </c>
      <c r="AD593" s="3">
        <f>ROUND((((ET593)-(EU593))+AE593),6)</f>
        <v>0</v>
      </c>
      <c r="AE593" s="3">
        <f>ROUND((EU593),6)</f>
        <v>0</v>
      </c>
      <c r="AF593" s="3">
        <f>ROUND((EV593),6)</f>
        <v>0</v>
      </c>
      <c r="AG593" s="3">
        <f>ROUND((AP593),6)</f>
        <v>0</v>
      </c>
      <c r="AH593" s="3">
        <f>(EW593)</f>
        <v>0</v>
      </c>
      <c r="AI593" s="3">
        <f>(EX593)</f>
        <v>0</v>
      </c>
      <c r="AJ593" s="3">
        <f>(AS593)</f>
        <v>0</v>
      </c>
      <c r="AK593" s="3">
        <v>4741.41</v>
      </c>
      <c r="AL593" s="3">
        <v>4741.41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1</v>
      </c>
      <c r="AW593" s="3">
        <v>1</v>
      </c>
      <c r="AZ593" s="3">
        <v>1</v>
      </c>
      <c r="BA593" s="3">
        <v>1</v>
      </c>
      <c r="BB593" s="3">
        <v>1</v>
      </c>
      <c r="BC593" s="3">
        <v>6.92</v>
      </c>
      <c r="BD593" s="3" t="s">
        <v>3</v>
      </c>
      <c r="BE593" s="3" t="s">
        <v>3</v>
      </c>
      <c r="BF593" s="3" t="s">
        <v>3</v>
      </c>
      <c r="BG593" s="3" t="s">
        <v>3</v>
      </c>
      <c r="BH593" s="3">
        <v>3</v>
      </c>
      <c r="BI593" s="3">
        <v>3</v>
      </c>
      <c r="BJ593" s="3" t="s">
        <v>756</v>
      </c>
      <c r="BM593" s="3">
        <v>746</v>
      </c>
      <c r="BN593" s="3">
        <v>0</v>
      </c>
      <c r="BO593" s="3" t="s">
        <v>3</v>
      </c>
      <c r="BP593" s="3">
        <v>0</v>
      </c>
      <c r="BQ593" s="3">
        <v>130</v>
      </c>
      <c r="BR593" s="3">
        <v>0</v>
      </c>
      <c r="BS593" s="3">
        <v>1</v>
      </c>
      <c r="BT593" s="3">
        <v>1</v>
      </c>
      <c r="BU593" s="3">
        <v>1</v>
      </c>
      <c r="BV593" s="3">
        <v>1</v>
      </c>
      <c r="BW593" s="3">
        <v>1</v>
      </c>
      <c r="BX593" s="3">
        <v>1</v>
      </c>
      <c r="BY593" s="3" t="s">
        <v>3</v>
      </c>
      <c r="BZ593" s="3">
        <v>109</v>
      </c>
      <c r="CA593" s="3">
        <v>61</v>
      </c>
      <c r="CB593" s="3" t="s">
        <v>3</v>
      </c>
      <c r="CE593" s="3">
        <v>1566</v>
      </c>
      <c r="CF593" s="3">
        <v>0</v>
      </c>
      <c r="CG593" s="3">
        <v>0</v>
      </c>
      <c r="CM593" s="3">
        <v>0</v>
      </c>
      <c r="CN593" s="3" t="s">
        <v>983</v>
      </c>
      <c r="CO593" s="3">
        <v>0</v>
      </c>
      <c r="CP593" s="3">
        <f>(P593+Q593+S593)</f>
        <v>196863.34</v>
      </c>
      <c r="CQ593" s="3">
        <f>ROUND((ROUND((AC593*1),2)*BC593),2)</f>
        <v>32810.559999999998</v>
      </c>
      <c r="CR593" s="3">
        <f>(ROUND((ROUND(((ET593)*AV593*1),2)*BB593),2)+ROUND((ROUND(((AE593-(EU593))*AV593*1),2)*BS593),2))</f>
        <v>0</v>
      </c>
      <c r="CS593" s="3">
        <f>(ROUND((ROUND(((EU593)*AV593*1),2)*BS593),2)+ROUND((ROUND(((AE593-(EU593))*AV593*1),2)*BS593),2))</f>
        <v>0</v>
      </c>
      <c r="CT593" s="3">
        <f>ROUND((ROUND((AF593*AV593*1),2)*BA593),2)</f>
        <v>0</v>
      </c>
      <c r="CU593" s="3">
        <f>AG593</f>
        <v>0</v>
      </c>
      <c r="CV593" s="3">
        <f>(AH593*AV593)</f>
        <v>0</v>
      </c>
      <c r="CW593" s="3">
        <f t="shared" si="551"/>
        <v>0</v>
      </c>
      <c r="CX593" s="3">
        <f t="shared" si="551"/>
        <v>0</v>
      </c>
      <c r="CY593" s="3">
        <f>(ROUND((((S593+ROUND((ROUND(((EU593)*AV593*1),2)*BS593),2))*AT593)/100),2)+ROUND(((ROUND((ROUND(((AE593-(EU593))*AV593*1),2)*BS593),2)*AT593)/100),2))</f>
        <v>0</v>
      </c>
      <c r="CZ593" s="3">
        <f>(ROUND((((S593+ROUND((ROUND(((EU593)*AV593*1),2)*BS593),2))*AU593)/100),2)+ROUND(((ROUND((ROUND(((AE593-(EU593))*AV593*1),2)*BS593),2)*AU593)/100),2))</f>
        <v>0</v>
      </c>
      <c r="DC593" s="3" t="s">
        <v>3</v>
      </c>
      <c r="DD593" s="3" t="s">
        <v>3</v>
      </c>
      <c r="DE593" s="3" t="s">
        <v>3</v>
      </c>
      <c r="DF593" s="3" t="s">
        <v>3</v>
      </c>
      <c r="DG593" s="3" t="s">
        <v>3</v>
      </c>
      <c r="DH593" s="3" t="s">
        <v>3</v>
      </c>
      <c r="DI593" s="3" t="s">
        <v>3</v>
      </c>
      <c r="DJ593" s="3" t="s">
        <v>3</v>
      </c>
      <c r="DK593" s="3" t="s">
        <v>3</v>
      </c>
      <c r="DL593" s="3" t="s">
        <v>3</v>
      </c>
      <c r="DM593" s="3" t="s">
        <v>3</v>
      </c>
      <c r="DN593" s="3">
        <v>0</v>
      </c>
      <c r="DO593" s="3">
        <v>0</v>
      </c>
      <c r="DP593" s="3">
        <v>1</v>
      </c>
      <c r="DQ593" s="3">
        <v>1</v>
      </c>
      <c r="DU593" s="3">
        <v>1013</v>
      </c>
      <c r="DV593" s="3" t="s">
        <v>689</v>
      </c>
      <c r="DW593" s="3" t="s">
        <v>689</v>
      </c>
      <c r="DX593" s="3">
        <v>1</v>
      </c>
      <c r="DZ593" s="3" t="s">
        <v>3</v>
      </c>
      <c r="EA593" s="3" t="s">
        <v>3</v>
      </c>
      <c r="EB593" s="3" t="s">
        <v>3</v>
      </c>
      <c r="EC593" s="3" t="s">
        <v>3</v>
      </c>
      <c r="EE593" s="3">
        <v>85635346</v>
      </c>
      <c r="EF593" s="3">
        <v>130</v>
      </c>
      <c r="EG593" s="3" t="s">
        <v>353</v>
      </c>
      <c r="EH593" s="3">
        <v>0</v>
      </c>
      <c r="EI593" s="3" t="s">
        <v>3</v>
      </c>
      <c r="EJ593" s="3">
        <v>3</v>
      </c>
      <c r="EK593" s="3">
        <v>746</v>
      </c>
      <c r="EL593" s="3" t="s">
        <v>354</v>
      </c>
      <c r="EM593" s="3" t="s">
        <v>355</v>
      </c>
      <c r="EO593" s="3" t="s">
        <v>757</v>
      </c>
      <c r="EQ593" s="3">
        <v>0</v>
      </c>
      <c r="ER593" s="3">
        <v>4741.41</v>
      </c>
      <c r="ES593" s="3">
        <v>4741.41</v>
      </c>
      <c r="ET593" s="3">
        <v>0</v>
      </c>
      <c r="EU593" s="3">
        <v>0</v>
      </c>
      <c r="EV593" s="3">
        <v>0</v>
      </c>
      <c r="EW593" s="3">
        <v>0</v>
      </c>
      <c r="EX593" s="3">
        <v>0</v>
      </c>
      <c r="FQ593" s="3">
        <v>0</v>
      </c>
      <c r="FR593" s="3">
        <f>P593</f>
        <v>196863.34</v>
      </c>
      <c r="FS593" s="3">
        <v>0</v>
      </c>
      <c r="FX593" s="3">
        <v>109</v>
      </c>
      <c r="FY593" s="3">
        <v>61</v>
      </c>
      <c r="GA593" s="3" t="s">
        <v>3</v>
      </c>
      <c r="GD593" s="3">
        <v>1</v>
      </c>
      <c r="GF593" s="3">
        <v>1822321841</v>
      </c>
      <c r="GG593" s="3">
        <v>2</v>
      </c>
      <c r="GH593" s="3">
        <v>1</v>
      </c>
      <c r="GI593" s="3">
        <v>2</v>
      </c>
      <c r="GJ593" s="3">
        <v>0</v>
      </c>
      <c r="GK593" s="3">
        <v>0</v>
      </c>
      <c r="GL593" s="3">
        <f>ROUND(IF(AND(BH593=3,BI593=3,FS593&lt;&gt;0),P593,0),2)</f>
        <v>0</v>
      </c>
      <c r="GM593" s="3">
        <f>ROUND(O593+X593+Y593,2)+GX593</f>
        <v>196863.34</v>
      </c>
      <c r="GN593" s="3">
        <f>IF(OR(BI593=0,BI593=1),GM593-GX593,0)</f>
        <v>0</v>
      </c>
      <c r="GO593" s="3">
        <f>IF(BI593=2,GM593-GX593,0)</f>
        <v>0</v>
      </c>
      <c r="GP593" s="3">
        <f>IF(BI593=4,GM593-GX593,0)</f>
        <v>0</v>
      </c>
      <c r="GR593" s="3">
        <v>0</v>
      </c>
      <c r="GS593" s="3">
        <v>3</v>
      </c>
      <c r="GT593" s="3">
        <v>0</v>
      </c>
      <c r="GU593" s="3" t="s">
        <v>3</v>
      </c>
      <c r="GV593" s="3">
        <f>ROUND((GT593),6)</f>
        <v>0</v>
      </c>
      <c r="GW593" s="3">
        <v>1</v>
      </c>
      <c r="GX593" s="3">
        <f>ROUND(HC593*I593,2)</f>
        <v>0</v>
      </c>
      <c r="HA593" s="3">
        <v>0</v>
      </c>
      <c r="HB593" s="3">
        <v>0</v>
      </c>
      <c r="HC593" s="3">
        <f>GV593*GW593</f>
        <v>0</v>
      </c>
      <c r="HE593" s="3" t="s">
        <v>3</v>
      </c>
      <c r="HF593" s="3" t="s">
        <v>3</v>
      </c>
      <c r="HM593" s="3" t="s">
        <v>360</v>
      </c>
      <c r="HN593" s="3" t="s">
        <v>3</v>
      </c>
      <c r="HO593" s="3" t="s">
        <v>3</v>
      </c>
      <c r="HP593" s="3" t="s">
        <v>3</v>
      </c>
      <c r="HQ593" s="3" t="s">
        <v>3</v>
      </c>
      <c r="HS593" s="3">
        <v>0</v>
      </c>
      <c r="IK593" s="3">
        <v>0</v>
      </c>
    </row>
    <row r="595" spans="1:245" ht="13" x14ac:dyDescent="0.3">
      <c r="A595" s="11">
        <v>51</v>
      </c>
      <c r="B595" s="11">
        <f>B586</f>
        <v>1</v>
      </c>
      <c r="C595" s="11">
        <f>A586</f>
        <v>4</v>
      </c>
      <c r="D595" s="11">
        <f>ROW(A586)</f>
        <v>586</v>
      </c>
      <c r="E595" s="11"/>
      <c r="F595" s="11" t="str">
        <f>IF(F586&lt;&gt;"",F586,"")</f>
        <v>Новый раздел</v>
      </c>
      <c r="G595" s="11" t="str">
        <f>IF(G586&lt;&gt;"",G586,"")</f>
        <v>Тепловая завеса (электрическая)</v>
      </c>
      <c r="H595" s="11">
        <v>0</v>
      </c>
      <c r="I595" s="11"/>
      <c r="J595" s="11"/>
      <c r="K595" s="11"/>
      <c r="L595" s="11"/>
      <c r="M595" s="11"/>
      <c r="N595" s="11"/>
      <c r="O595" s="11">
        <f t="shared" ref="O595:T595" si="552">ROUND(AB595,2)</f>
        <v>28848.400000000001</v>
      </c>
      <c r="P595" s="11">
        <f t="shared" si="552"/>
        <v>28533.06</v>
      </c>
      <c r="Q595" s="11">
        <f t="shared" si="552"/>
        <v>20.010000000000002</v>
      </c>
      <c r="R595" s="11">
        <f t="shared" si="552"/>
        <v>2.9</v>
      </c>
      <c r="S595" s="11">
        <f t="shared" si="552"/>
        <v>295.33</v>
      </c>
      <c r="T595" s="11">
        <f t="shared" si="552"/>
        <v>0</v>
      </c>
      <c r="U595" s="11">
        <f>AH595</f>
        <v>25.213668809999998</v>
      </c>
      <c r="V595" s="11">
        <f>AI595</f>
        <v>0</v>
      </c>
      <c r="W595" s="11">
        <f>ROUND(AJ595,2)</f>
        <v>0</v>
      </c>
      <c r="X595" s="11">
        <f>ROUND(AK595,2)</f>
        <v>325.07</v>
      </c>
      <c r="Y595" s="11">
        <f>ROUND(AL595,2)</f>
        <v>181.92</v>
      </c>
      <c r="Z595" s="11"/>
      <c r="AA595" s="11"/>
      <c r="AB595" s="11">
        <f>ROUND(SUMIF(AA590:AA593,"=86551701",O590:O593),2)</f>
        <v>28848.400000000001</v>
      </c>
      <c r="AC595" s="11">
        <f>ROUND(SUMIF(AA590:AA593,"=86551701",P590:P593),2)</f>
        <v>28533.06</v>
      </c>
      <c r="AD595" s="11">
        <f>ROUND(SUMIF(AA590:AA593,"=86551701",Q590:Q593),2)</f>
        <v>20.010000000000002</v>
      </c>
      <c r="AE595" s="11">
        <f>ROUND(SUMIF(AA590:AA593,"=86551701",R590:R593),2)</f>
        <v>2.9</v>
      </c>
      <c r="AF595" s="11">
        <f>ROUND(SUMIF(AA590:AA593,"=86551701",S590:S593),2)</f>
        <v>295.33</v>
      </c>
      <c r="AG595" s="11">
        <f>ROUND(SUMIF(AA590:AA593,"=86551701",T590:T593),2)</f>
        <v>0</v>
      </c>
      <c r="AH595" s="11">
        <f>SUMIF(AA590:AA593,"=86551701",U590:U593)</f>
        <v>25.213668809999998</v>
      </c>
      <c r="AI595" s="11">
        <f>SUMIF(AA590:AA593,"=86551701",V590:V593)</f>
        <v>0</v>
      </c>
      <c r="AJ595" s="11">
        <f>ROUND(SUMIF(AA590:AA593,"=86551701",W590:W593),2)</f>
        <v>0</v>
      </c>
      <c r="AK595" s="11">
        <f>ROUND(SUMIF(AA590:AA593,"=86551701",X590:X593),2)</f>
        <v>325.07</v>
      </c>
      <c r="AL595" s="11">
        <f>ROUND(SUMIF(AA590:AA593,"=86551701",Y590:Y593),2)</f>
        <v>181.92</v>
      </c>
      <c r="AM595" s="11"/>
      <c r="AN595" s="11"/>
      <c r="AO595" s="11">
        <f t="shared" ref="AO595:BD595" si="553">ROUND(BX595,2)</f>
        <v>0</v>
      </c>
      <c r="AP595" s="11">
        <f t="shared" si="553"/>
        <v>28448.46</v>
      </c>
      <c r="AQ595" s="11">
        <f t="shared" si="553"/>
        <v>0</v>
      </c>
      <c r="AR595" s="11">
        <f t="shared" si="553"/>
        <v>29355.39</v>
      </c>
      <c r="AS595" s="11">
        <f t="shared" si="553"/>
        <v>906.93</v>
      </c>
      <c r="AT595" s="11">
        <f t="shared" si="553"/>
        <v>0</v>
      </c>
      <c r="AU595" s="11">
        <f t="shared" si="553"/>
        <v>0</v>
      </c>
      <c r="AV595" s="11">
        <f t="shared" si="553"/>
        <v>28533.06</v>
      </c>
      <c r="AW595" s="11">
        <f t="shared" si="553"/>
        <v>84.6</v>
      </c>
      <c r="AX595" s="11">
        <f t="shared" si="553"/>
        <v>0</v>
      </c>
      <c r="AY595" s="11">
        <f t="shared" si="553"/>
        <v>84.6</v>
      </c>
      <c r="AZ595" s="11">
        <f t="shared" si="553"/>
        <v>28448.46</v>
      </c>
      <c r="BA595" s="11">
        <f t="shared" si="553"/>
        <v>0</v>
      </c>
      <c r="BB595" s="11">
        <f t="shared" si="553"/>
        <v>0</v>
      </c>
      <c r="BC595" s="11">
        <f t="shared" si="553"/>
        <v>0</v>
      </c>
      <c r="BD595" s="11">
        <f t="shared" si="553"/>
        <v>0</v>
      </c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>
        <f>ROUND(SUMIF(AA590:AA593,"=86551701",FQ590:FQ593),2)</f>
        <v>0</v>
      </c>
      <c r="BY595" s="11">
        <f>ROUND(SUMIF(AA590:AA593,"=86551701",FR590:FR593),2)</f>
        <v>28448.46</v>
      </c>
      <c r="BZ595" s="11">
        <f>ROUND(SUMIF(AA590:AA593,"=86551701",GL590:GL593),2)</f>
        <v>0</v>
      </c>
      <c r="CA595" s="11">
        <f>ROUND(SUMIF(AA590:AA593,"=86551701",GM590:GM593),2)</f>
        <v>29355.39</v>
      </c>
      <c r="CB595" s="11">
        <f>ROUND(SUMIF(AA590:AA593,"=86551701",GN590:GN593),2)</f>
        <v>906.93</v>
      </c>
      <c r="CC595" s="11">
        <f>ROUND(SUMIF(AA590:AA593,"=86551701",GO590:GO593),2)</f>
        <v>0</v>
      </c>
      <c r="CD595" s="11">
        <f>ROUND(SUMIF(AA590:AA593,"=86551701",GP590:GP593),2)</f>
        <v>0</v>
      </c>
      <c r="CE595" s="11">
        <f>AC595-BX595</f>
        <v>28533.06</v>
      </c>
      <c r="CF595" s="11">
        <f>AC595-BY595</f>
        <v>84.600000000002183</v>
      </c>
      <c r="CG595" s="11">
        <f>BX595-BZ595</f>
        <v>0</v>
      </c>
      <c r="CH595" s="11">
        <f>AC595-BX595-BY595+BZ595</f>
        <v>84.600000000002183</v>
      </c>
      <c r="CI595" s="11">
        <f>BY595-BZ595</f>
        <v>28448.46</v>
      </c>
      <c r="CJ595" s="11">
        <f>ROUND(SUMIF(AA590:AA593,"=86551701",GX590:GX593),2)</f>
        <v>0</v>
      </c>
      <c r="CK595" s="11">
        <f>ROUND(SUMIF(AA590:AA593,"=86551701",GY590:GY593),2)</f>
        <v>0</v>
      </c>
      <c r="CL595" s="11">
        <f>ROUND(SUMIF(AA590:AA593,"=86551701",GZ590:GZ593),2)</f>
        <v>0</v>
      </c>
      <c r="CM595" s="11">
        <f>ROUND(SUMIF(AA590:AA593,"=86551701",HD590:HD593),2)</f>
        <v>0</v>
      </c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2">
        <f t="shared" ref="DG595:DL595" si="554">ROUND(DT595,2)</f>
        <v>214030.71</v>
      </c>
      <c r="DH595" s="12">
        <f t="shared" si="554"/>
        <v>197053.69</v>
      </c>
      <c r="DI595" s="12">
        <f t="shared" si="554"/>
        <v>335.17</v>
      </c>
      <c r="DJ595" s="12">
        <f t="shared" si="554"/>
        <v>163.41999999999999</v>
      </c>
      <c r="DK595" s="12">
        <f t="shared" si="554"/>
        <v>16641.849999999999</v>
      </c>
      <c r="DL595" s="12">
        <f t="shared" si="554"/>
        <v>0</v>
      </c>
      <c r="DM595" s="12">
        <f>DZ595</f>
        <v>25.213668809999998</v>
      </c>
      <c r="DN595" s="12">
        <f>EA595</f>
        <v>0</v>
      </c>
      <c r="DO595" s="12">
        <f>ROUND(EB595,2)</f>
        <v>0</v>
      </c>
      <c r="DP595" s="12">
        <f>ROUND(EC595,2)</f>
        <v>18317.740000000002</v>
      </c>
      <c r="DQ595" s="12">
        <f>ROUND(ED595,2)</f>
        <v>10251.209999999999</v>
      </c>
      <c r="DR595" s="12"/>
      <c r="DS595" s="12"/>
      <c r="DT595" s="12">
        <f>ROUND(SUMIF(AA590:AA593,"=86551703",O590:O593),2)</f>
        <v>214030.71</v>
      </c>
      <c r="DU595" s="12">
        <f>ROUND(SUMIF(AA590:AA593,"=86551703",P590:P593),2)</f>
        <v>197053.69</v>
      </c>
      <c r="DV595" s="12">
        <f>ROUND(SUMIF(AA590:AA593,"=86551703",Q590:Q593),2)</f>
        <v>335.17</v>
      </c>
      <c r="DW595" s="12">
        <f>ROUND(SUMIF(AA590:AA593,"=86551703",R590:R593),2)</f>
        <v>163.41999999999999</v>
      </c>
      <c r="DX595" s="12">
        <f>ROUND(SUMIF(AA590:AA593,"=86551703",S590:S593),2)</f>
        <v>16641.849999999999</v>
      </c>
      <c r="DY595" s="12">
        <f>ROUND(SUMIF(AA590:AA593,"=86551703",T590:T593),2)</f>
        <v>0</v>
      </c>
      <c r="DZ595" s="12">
        <f>SUMIF(AA590:AA593,"=86551703",U590:U593)</f>
        <v>25.213668809999998</v>
      </c>
      <c r="EA595" s="12">
        <f>SUMIF(AA590:AA593,"=86551703",V590:V593)</f>
        <v>0</v>
      </c>
      <c r="EB595" s="12">
        <f>ROUND(SUMIF(AA590:AA593,"=86551703",W590:W593),2)</f>
        <v>0</v>
      </c>
      <c r="EC595" s="12">
        <f>ROUND(SUMIF(AA590:AA593,"=86551703",X590:X593),2)</f>
        <v>18317.740000000002</v>
      </c>
      <c r="ED595" s="12">
        <f>ROUND(SUMIF(AA590:AA593,"=86551703",Y590:Y593),2)</f>
        <v>10251.209999999999</v>
      </c>
      <c r="EE595" s="12"/>
      <c r="EF595" s="12"/>
      <c r="EG595" s="12">
        <f t="shared" ref="EG595:EV595" si="555">ROUND(FP595,2)</f>
        <v>0</v>
      </c>
      <c r="EH595" s="12">
        <f t="shared" si="555"/>
        <v>196863.34</v>
      </c>
      <c r="EI595" s="12">
        <f t="shared" si="555"/>
        <v>0</v>
      </c>
      <c r="EJ595" s="12">
        <f t="shared" si="555"/>
        <v>242599.66</v>
      </c>
      <c r="EK595" s="12">
        <f t="shared" si="555"/>
        <v>45736.32</v>
      </c>
      <c r="EL595" s="12">
        <f t="shared" si="555"/>
        <v>0</v>
      </c>
      <c r="EM595" s="12">
        <f t="shared" si="555"/>
        <v>0</v>
      </c>
      <c r="EN595" s="12">
        <f t="shared" si="555"/>
        <v>197053.69</v>
      </c>
      <c r="EO595" s="12">
        <f t="shared" si="555"/>
        <v>190.35</v>
      </c>
      <c r="EP595" s="12">
        <f t="shared" si="555"/>
        <v>0</v>
      </c>
      <c r="EQ595" s="12">
        <f t="shared" si="555"/>
        <v>190.35</v>
      </c>
      <c r="ER595" s="12">
        <f t="shared" si="555"/>
        <v>196863.34</v>
      </c>
      <c r="ES595" s="12">
        <f t="shared" si="555"/>
        <v>0</v>
      </c>
      <c r="ET595" s="12">
        <f t="shared" si="555"/>
        <v>0</v>
      </c>
      <c r="EU595" s="12">
        <f t="shared" si="555"/>
        <v>0</v>
      </c>
      <c r="EV595" s="12">
        <f t="shared" si="555"/>
        <v>0</v>
      </c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>
        <f>ROUND(SUMIF(AA590:AA593,"=86551703",FQ590:FQ593),2)</f>
        <v>0</v>
      </c>
      <c r="FQ595" s="12">
        <f>ROUND(SUMIF(AA590:AA593,"=86551703",FR590:FR593),2)</f>
        <v>196863.34</v>
      </c>
      <c r="FR595" s="12">
        <f>ROUND(SUMIF(AA590:AA593,"=86551703",GL590:GL593),2)</f>
        <v>0</v>
      </c>
      <c r="FS595" s="12">
        <f>ROUND(SUMIF(AA590:AA593,"=86551703",GM590:GM593),2)</f>
        <v>242599.66</v>
      </c>
      <c r="FT595" s="12">
        <f>ROUND(SUMIF(AA590:AA593,"=86551703",GN590:GN593),2)</f>
        <v>45736.32</v>
      </c>
      <c r="FU595" s="12">
        <f>ROUND(SUMIF(AA590:AA593,"=86551703",GO590:GO593),2)</f>
        <v>0</v>
      </c>
      <c r="FV595" s="12">
        <f>ROUND(SUMIF(AA590:AA593,"=86551703",GP590:GP593),2)</f>
        <v>0</v>
      </c>
      <c r="FW595" s="12">
        <f>DU595-FP595</f>
        <v>197053.69</v>
      </c>
      <c r="FX595" s="12">
        <f>DU595-FQ595</f>
        <v>190.35000000000582</v>
      </c>
      <c r="FY595" s="12">
        <f>FP595-FR595</f>
        <v>0</v>
      </c>
      <c r="FZ595" s="12">
        <f>DU595-FP595-FQ595+FR595</f>
        <v>190.35000000000582</v>
      </c>
      <c r="GA595" s="12">
        <f>FQ595-FR595</f>
        <v>196863.34</v>
      </c>
      <c r="GB595" s="12">
        <f>ROUND(SUMIF(AA590:AA593,"=86551703",GX590:GX593),2)</f>
        <v>0</v>
      </c>
      <c r="GC595" s="12">
        <f>ROUND(SUMIF(AA590:AA593,"=86551703",GY590:GY593),2)</f>
        <v>0</v>
      </c>
      <c r="GD595" s="12">
        <f>ROUND(SUMIF(AA590:AA593,"=86551703",GZ590:GZ593),2)</f>
        <v>0</v>
      </c>
      <c r="GE595" s="12">
        <f>ROUND(SUMIF(AA590:AA593,"=86551703",HD590:HD593),2)</f>
        <v>0</v>
      </c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>
        <v>0</v>
      </c>
    </row>
    <row r="597" spans="1:245" ht="13" x14ac:dyDescent="0.3">
      <c r="A597" s="13">
        <v>50</v>
      </c>
      <c r="B597" s="13">
        <v>0</v>
      </c>
      <c r="C597" s="13">
        <v>0</v>
      </c>
      <c r="D597" s="13">
        <v>1</v>
      </c>
      <c r="E597" s="13">
        <v>201</v>
      </c>
      <c r="F597" s="13">
        <f>ROUND(Source!O595,O597)</f>
        <v>28848.400000000001</v>
      </c>
      <c r="G597" s="13" t="s">
        <v>377</v>
      </c>
      <c r="H597" s="13" t="s">
        <v>378</v>
      </c>
      <c r="I597" s="13"/>
      <c r="J597" s="13"/>
      <c r="K597" s="13">
        <v>201</v>
      </c>
      <c r="L597" s="13">
        <v>1</v>
      </c>
      <c r="M597" s="13">
        <v>3</v>
      </c>
      <c r="N597" s="13" t="s">
        <v>3</v>
      </c>
      <c r="O597" s="13">
        <v>2</v>
      </c>
      <c r="P597" s="13">
        <f>ROUND(Source!DG595,O597)</f>
        <v>214030.71</v>
      </c>
      <c r="Q597" s="13"/>
      <c r="R597" s="13"/>
      <c r="S597" s="13"/>
      <c r="T597" s="13"/>
      <c r="U597" s="13"/>
      <c r="V597" s="13"/>
      <c r="W597" s="13">
        <v>28848.400000000001</v>
      </c>
      <c r="X597" s="13">
        <v>1</v>
      </c>
      <c r="Y597" s="13">
        <v>28848.400000000001</v>
      </c>
      <c r="Z597" s="13">
        <v>214030.71</v>
      </c>
      <c r="AA597" s="13">
        <v>1</v>
      </c>
      <c r="AB597" s="13">
        <v>214030.71</v>
      </c>
    </row>
    <row r="598" spans="1:245" ht="13" x14ac:dyDescent="0.3">
      <c r="A598" s="13">
        <v>50</v>
      </c>
      <c r="B598" s="13">
        <v>0</v>
      </c>
      <c r="C598" s="13">
        <v>0</v>
      </c>
      <c r="D598" s="13">
        <v>1</v>
      </c>
      <c r="E598" s="13">
        <v>202</v>
      </c>
      <c r="F598" s="13">
        <f>ROUND(Source!P595,O598)</f>
        <v>28533.06</v>
      </c>
      <c r="G598" s="13" t="s">
        <v>379</v>
      </c>
      <c r="H598" s="13" t="s">
        <v>380</v>
      </c>
      <c r="I598" s="13"/>
      <c r="J598" s="13"/>
      <c r="K598" s="13">
        <v>202</v>
      </c>
      <c r="L598" s="13">
        <v>2</v>
      </c>
      <c r="M598" s="13">
        <v>3</v>
      </c>
      <c r="N598" s="13" t="s">
        <v>3</v>
      </c>
      <c r="O598" s="13">
        <v>2</v>
      </c>
      <c r="P598" s="13">
        <f>ROUND(Source!DH595,O598)</f>
        <v>197053.69</v>
      </c>
      <c r="Q598" s="13"/>
      <c r="R598" s="13"/>
      <c r="S598" s="13"/>
      <c r="T598" s="13"/>
      <c r="U598" s="13"/>
      <c r="V598" s="13"/>
      <c r="W598" s="13">
        <v>28533.06</v>
      </c>
      <c r="X598" s="13">
        <v>1</v>
      </c>
      <c r="Y598" s="13">
        <v>28533.06</v>
      </c>
      <c r="Z598" s="13">
        <v>197053.69</v>
      </c>
      <c r="AA598" s="13">
        <v>1</v>
      </c>
      <c r="AB598" s="13">
        <v>197053.69</v>
      </c>
    </row>
    <row r="599" spans="1:245" ht="13" x14ac:dyDescent="0.3">
      <c r="A599" s="13">
        <v>50</v>
      </c>
      <c r="B599" s="13">
        <v>0</v>
      </c>
      <c r="C599" s="13">
        <v>0</v>
      </c>
      <c r="D599" s="13">
        <v>1</v>
      </c>
      <c r="E599" s="13">
        <v>222</v>
      </c>
      <c r="F599" s="13">
        <f>ROUND(Source!AO595,O599)</f>
        <v>0</v>
      </c>
      <c r="G599" s="13" t="s">
        <v>381</v>
      </c>
      <c r="H599" s="13" t="s">
        <v>382</v>
      </c>
      <c r="I599" s="13"/>
      <c r="J599" s="13"/>
      <c r="K599" s="13">
        <v>222</v>
      </c>
      <c r="L599" s="13">
        <v>3</v>
      </c>
      <c r="M599" s="13">
        <v>3</v>
      </c>
      <c r="N599" s="13" t="s">
        <v>3</v>
      </c>
      <c r="O599" s="13">
        <v>2</v>
      </c>
      <c r="P599" s="13">
        <f>ROUND(Source!EG595,O599)</f>
        <v>0</v>
      </c>
      <c r="Q599" s="13"/>
      <c r="R599" s="13"/>
      <c r="S599" s="13"/>
      <c r="T599" s="13"/>
      <c r="U599" s="13"/>
      <c r="V599" s="13"/>
      <c r="W599" s="13">
        <v>0</v>
      </c>
      <c r="X599" s="13">
        <v>1</v>
      </c>
      <c r="Y599" s="13">
        <v>0</v>
      </c>
      <c r="Z599" s="13">
        <v>0</v>
      </c>
      <c r="AA599" s="13">
        <v>1</v>
      </c>
      <c r="AB599" s="13">
        <v>0</v>
      </c>
    </row>
    <row r="600" spans="1:245" ht="13" x14ac:dyDescent="0.3">
      <c r="A600" s="13">
        <v>50</v>
      </c>
      <c r="B600" s="13">
        <v>0</v>
      </c>
      <c r="C600" s="13">
        <v>0</v>
      </c>
      <c r="D600" s="13">
        <v>1</v>
      </c>
      <c r="E600" s="13">
        <v>225</v>
      </c>
      <c r="F600" s="13">
        <f>ROUND(Source!AV595,O600)</f>
        <v>28533.06</v>
      </c>
      <c r="G600" s="13" t="s">
        <v>383</v>
      </c>
      <c r="H600" s="13" t="s">
        <v>384</v>
      </c>
      <c r="I600" s="13"/>
      <c r="J600" s="13"/>
      <c r="K600" s="13">
        <v>225</v>
      </c>
      <c r="L600" s="13">
        <v>4</v>
      </c>
      <c r="M600" s="13">
        <v>3</v>
      </c>
      <c r="N600" s="13" t="s">
        <v>3</v>
      </c>
      <c r="O600" s="13">
        <v>2</v>
      </c>
      <c r="P600" s="13">
        <f>ROUND(Source!EN595,O600)</f>
        <v>197053.69</v>
      </c>
      <c r="Q600" s="13"/>
      <c r="R600" s="13"/>
      <c r="S600" s="13"/>
      <c r="T600" s="13"/>
      <c r="U600" s="13"/>
      <c r="V600" s="13"/>
      <c r="W600" s="13">
        <v>28533.06</v>
      </c>
      <c r="X600" s="13">
        <v>1</v>
      </c>
      <c r="Y600" s="13">
        <v>28533.06</v>
      </c>
      <c r="Z600" s="13">
        <v>197053.69</v>
      </c>
      <c r="AA600" s="13">
        <v>1</v>
      </c>
      <c r="AB600" s="13">
        <v>197053.69</v>
      </c>
    </row>
    <row r="601" spans="1:245" ht="13" x14ac:dyDescent="0.3">
      <c r="A601" s="13">
        <v>50</v>
      </c>
      <c r="B601" s="13">
        <v>0</v>
      </c>
      <c r="C601" s="13">
        <v>0</v>
      </c>
      <c r="D601" s="13">
        <v>1</v>
      </c>
      <c r="E601" s="13">
        <v>226</v>
      </c>
      <c r="F601" s="13">
        <f>ROUND(Source!AW595,O601)</f>
        <v>84.6</v>
      </c>
      <c r="G601" s="13" t="s">
        <v>385</v>
      </c>
      <c r="H601" s="13" t="s">
        <v>386</v>
      </c>
      <c r="I601" s="13"/>
      <c r="J601" s="13"/>
      <c r="K601" s="13">
        <v>226</v>
      </c>
      <c r="L601" s="13">
        <v>5</v>
      </c>
      <c r="M601" s="13">
        <v>3</v>
      </c>
      <c r="N601" s="13" t="s">
        <v>3</v>
      </c>
      <c r="O601" s="13">
        <v>2</v>
      </c>
      <c r="P601" s="13">
        <f>ROUND(Source!EO595,O601)</f>
        <v>190.35</v>
      </c>
      <c r="Q601" s="13"/>
      <c r="R601" s="13"/>
      <c r="S601" s="13"/>
      <c r="T601" s="13"/>
      <c r="U601" s="13"/>
      <c r="V601" s="13"/>
      <c r="W601" s="13">
        <v>84.6</v>
      </c>
      <c r="X601" s="13">
        <v>1</v>
      </c>
      <c r="Y601" s="13">
        <v>84.6</v>
      </c>
      <c r="Z601" s="13">
        <v>190.35</v>
      </c>
      <c r="AA601" s="13">
        <v>1</v>
      </c>
      <c r="AB601" s="13">
        <v>190.35</v>
      </c>
    </row>
    <row r="602" spans="1:245" ht="13" x14ac:dyDescent="0.3">
      <c r="A602" s="13">
        <v>50</v>
      </c>
      <c r="B602" s="13">
        <v>0</v>
      </c>
      <c r="C602" s="13">
        <v>0</v>
      </c>
      <c r="D602" s="13">
        <v>1</v>
      </c>
      <c r="E602" s="13">
        <v>227</v>
      </c>
      <c r="F602" s="13">
        <f>ROUND(Source!AX595,O602)</f>
        <v>0</v>
      </c>
      <c r="G602" s="13" t="s">
        <v>387</v>
      </c>
      <c r="H602" s="13" t="s">
        <v>388</v>
      </c>
      <c r="I602" s="13"/>
      <c r="J602" s="13"/>
      <c r="K602" s="13">
        <v>227</v>
      </c>
      <c r="L602" s="13">
        <v>6</v>
      </c>
      <c r="M602" s="13">
        <v>3</v>
      </c>
      <c r="N602" s="13" t="s">
        <v>3</v>
      </c>
      <c r="O602" s="13">
        <v>2</v>
      </c>
      <c r="P602" s="13">
        <f>ROUND(Source!EP595,O602)</f>
        <v>0</v>
      </c>
      <c r="Q602" s="13"/>
      <c r="R602" s="13"/>
      <c r="S602" s="13"/>
      <c r="T602" s="13"/>
      <c r="U602" s="13"/>
      <c r="V602" s="13"/>
      <c r="W602" s="13">
        <v>0</v>
      </c>
      <c r="X602" s="13">
        <v>1</v>
      </c>
      <c r="Y602" s="13">
        <v>0</v>
      </c>
      <c r="Z602" s="13">
        <v>0</v>
      </c>
      <c r="AA602" s="13">
        <v>1</v>
      </c>
      <c r="AB602" s="13">
        <v>0</v>
      </c>
    </row>
    <row r="603" spans="1:245" ht="13" x14ac:dyDescent="0.3">
      <c r="A603" s="13">
        <v>50</v>
      </c>
      <c r="B603" s="13">
        <v>0</v>
      </c>
      <c r="C603" s="13">
        <v>0</v>
      </c>
      <c r="D603" s="13">
        <v>1</v>
      </c>
      <c r="E603" s="13">
        <v>228</v>
      </c>
      <c r="F603" s="13">
        <f>ROUND(Source!AY595,O603)</f>
        <v>84.6</v>
      </c>
      <c r="G603" s="13" t="s">
        <v>389</v>
      </c>
      <c r="H603" s="13" t="s">
        <v>390</v>
      </c>
      <c r="I603" s="13"/>
      <c r="J603" s="13"/>
      <c r="K603" s="13">
        <v>228</v>
      </c>
      <c r="L603" s="13">
        <v>7</v>
      </c>
      <c r="M603" s="13">
        <v>3</v>
      </c>
      <c r="N603" s="13" t="s">
        <v>3</v>
      </c>
      <c r="O603" s="13">
        <v>2</v>
      </c>
      <c r="P603" s="13">
        <f>ROUND(Source!EQ595,O603)</f>
        <v>190.35</v>
      </c>
      <c r="Q603" s="13"/>
      <c r="R603" s="13"/>
      <c r="S603" s="13"/>
      <c r="T603" s="13"/>
      <c r="U603" s="13"/>
      <c r="V603" s="13"/>
      <c r="W603" s="13">
        <v>84.6</v>
      </c>
      <c r="X603" s="13">
        <v>1</v>
      </c>
      <c r="Y603" s="13">
        <v>84.6</v>
      </c>
      <c r="Z603" s="13">
        <v>190.35</v>
      </c>
      <c r="AA603" s="13">
        <v>1</v>
      </c>
      <c r="AB603" s="13">
        <v>190.35</v>
      </c>
    </row>
    <row r="604" spans="1:245" ht="13" x14ac:dyDescent="0.3">
      <c r="A604" s="13">
        <v>50</v>
      </c>
      <c r="B604" s="13">
        <v>0</v>
      </c>
      <c r="C604" s="13">
        <v>0</v>
      </c>
      <c r="D604" s="13">
        <v>1</v>
      </c>
      <c r="E604" s="13">
        <v>216</v>
      </c>
      <c r="F604" s="13">
        <f>ROUND(Source!AP595,O604)</f>
        <v>28448.46</v>
      </c>
      <c r="G604" s="13" t="s">
        <v>391</v>
      </c>
      <c r="H604" s="13" t="s">
        <v>392</v>
      </c>
      <c r="I604" s="13"/>
      <c r="J604" s="13"/>
      <c r="K604" s="13">
        <v>216</v>
      </c>
      <c r="L604" s="13">
        <v>8</v>
      </c>
      <c r="M604" s="13">
        <v>3</v>
      </c>
      <c r="N604" s="13" t="s">
        <v>3</v>
      </c>
      <c r="O604" s="13">
        <v>2</v>
      </c>
      <c r="P604" s="13">
        <f>ROUND(Source!EH595,O604)</f>
        <v>196863.34</v>
      </c>
      <c r="Q604" s="13"/>
      <c r="R604" s="13"/>
      <c r="S604" s="13"/>
      <c r="T604" s="13"/>
      <c r="U604" s="13"/>
      <c r="V604" s="13"/>
      <c r="W604" s="13">
        <v>28448.46</v>
      </c>
      <c r="X604" s="13">
        <v>1</v>
      </c>
      <c r="Y604" s="13">
        <v>28448.46</v>
      </c>
      <c r="Z604" s="13">
        <v>196863.34</v>
      </c>
      <c r="AA604" s="13">
        <v>1</v>
      </c>
      <c r="AB604" s="13">
        <v>196863.34</v>
      </c>
    </row>
    <row r="605" spans="1:245" ht="13" x14ac:dyDescent="0.3">
      <c r="A605" s="13">
        <v>50</v>
      </c>
      <c r="B605" s="13">
        <v>0</v>
      </c>
      <c r="C605" s="13">
        <v>0</v>
      </c>
      <c r="D605" s="13">
        <v>1</v>
      </c>
      <c r="E605" s="13">
        <v>223</v>
      </c>
      <c r="F605" s="13">
        <f>ROUND(Source!AQ595,O605)</f>
        <v>0</v>
      </c>
      <c r="G605" s="13" t="s">
        <v>393</v>
      </c>
      <c r="H605" s="13" t="s">
        <v>394</v>
      </c>
      <c r="I605" s="13"/>
      <c r="J605" s="13"/>
      <c r="K605" s="13">
        <v>223</v>
      </c>
      <c r="L605" s="13">
        <v>9</v>
      </c>
      <c r="M605" s="13">
        <v>3</v>
      </c>
      <c r="N605" s="13" t="s">
        <v>3</v>
      </c>
      <c r="O605" s="13">
        <v>2</v>
      </c>
      <c r="P605" s="13">
        <f>ROUND(Source!EI595,O605)</f>
        <v>0</v>
      </c>
      <c r="Q605" s="13"/>
      <c r="R605" s="13"/>
      <c r="S605" s="13"/>
      <c r="T605" s="13"/>
      <c r="U605" s="13"/>
      <c r="V605" s="13"/>
      <c r="W605" s="13">
        <v>0</v>
      </c>
      <c r="X605" s="13">
        <v>1</v>
      </c>
      <c r="Y605" s="13">
        <v>0</v>
      </c>
      <c r="Z605" s="13">
        <v>0</v>
      </c>
      <c r="AA605" s="13">
        <v>1</v>
      </c>
      <c r="AB605" s="13">
        <v>0</v>
      </c>
    </row>
    <row r="606" spans="1:245" ht="13" x14ac:dyDescent="0.3">
      <c r="A606" s="13">
        <v>50</v>
      </c>
      <c r="B606" s="13">
        <v>0</v>
      </c>
      <c r="C606" s="13">
        <v>0</v>
      </c>
      <c r="D606" s="13">
        <v>1</v>
      </c>
      <c r="E606" s="13">
        <v>229</v>
      </c>
      <c r="F606" s="13">
        <f>ROUND(Source!AZ595,O606)</f>
        <v>28448.46</v>
      </c>
      <c r="G606" s="13" t="s">
        <v>395</v>
      </c>
      <c r="H606" s="13" t="s">
        <v>396</v>
      </c>
      <c r="I606" s="13"/>
      <c r="J606" s="13"/>
      <c r="K606" s="13">
        <v>229</v>
      </c>
      <c r="L606" s="13">
        <v>10</v>
      </c>
      <c r="M606" s="13">
        <v>3</v>
      </c>
      <c r="N606" s="13" t="s">
        <v>3</v>
      </c>
      <c r="O606" s="13">
        <v>2</v>
      </c>
      <c r="P606" s="13">
        <f>ROUND(Source!ER595,O606)</f>
        <v>196863.34</v>
      </c>
      <c r="Q606" s="13"/>
      <c r="R606" s="13"/>
      <c r="S606" s="13"/>
      <c r="T606" s="13"/>
      <c r="U606" s="13"/>
      <c r="V606" s="13"/>
      <c r="W606" s="13">
        <v>28448.46</v>
      </c>
      <c r="X606" s="13">
        <v>1</v>
      </c>
      <c r="Y606" s="13">
        <v>28448.46</v>
      </c>
      <c r="Z606" s="13">
        <v>196863.34</v>
      </c>
      <c r="AA606" s="13">
        <v>1</v>
      </c>
      <c r="AB606" s="13">
        <v>196863.34</v>
      </c>
    </row>
    <row r="607" spans="1:245" ht="13" x14ac:dyDescent="0.3">
      <c r="A607" s="13">
        <v>50</v>
      </c>
      <c r="B607" s="13">
        <v>0</v>
      </c>
      <c r="C607" s="13">
        <v>0</v>
      </c>
      <c r="D607" s="13">
        <v>1</v>
      </c>
      <c r="E607" s="13">
        <v>203</v>
      </c>
      <c r="F607" s="13">
        <f>ROUND(Source!Q595,O607)</f>
        <v>20.010000000000002</v>
      </c>
      <c r="G607" s="13" t="s">
        <v>397</v>
      </c>
      <c r="H607" s="13" t="s">
        <v>398</v>
      </c>
      <c r="I607" s="13"/>
      <c r="J607" s="13"/>
      <c r="K607" s="13">
        <v>203</v>
      </c>
      <c r="L607" s="13">
        <v>11</v>
      </c>
      <c r="M607" s="13">
        <v>3</v>
      </c>
      <c r="N607" s="13" t="s">
        <v>3</v>
      </c>
      <c r="O607" s="13">
        <v>2</v>
      </c>
      <c r="P607" s="13">
        <f>ROUND(Source!DI595,O607)</f>
        <v>335.17</v>
      </c>
      <c r="Q607" s="13"/>
      <c r="R607" s="13"/>
      <c r="S607" s="13"/>
      <c r="T607" s="13"/>
      <c r="U607" s="13"/>
      <c r="V607" s="13"/>
      <c r="W607" s="13">
        <v>20.010000000000002</v>
      </c>
      <c r="X607" s="13">
        <v>1</v>
      </c>
      <c r="Y607" s="13">
        <v>20.010000000000002</v>
      </c>
      <c r="Z607" s="13">
        <v>335.17</v>
      </c>
      <c r="AA607" s="13">
        <v>1</v>
      </c>
      <c r="AB607" s="13">
        <v>335.17</v>
      </c>
    </row>
    <row r="608" spans="1:245" ht="13" x14ac:dyDescent="0.3">
      <c r="A608" s="13">
        <v>50</v>
      </c>
      <c r="B608" s="13">
        <v>0</v>
      </c>
      <c r="C608" s="13">
        <v>0</v>
      </c>
      <c r="D608" s="13">
        <v>1</v>
      </c>
      <c r="E608" s="13">
        <v>231</v>
      </c>
      <c r="F608" s="13">
        <f>ROUND(Source!BB595,O608)</f>
        <v>0</v>
      </c>
      <c r="G608" s="13" t="s">
        <v>399</v>
      </c>
      <c r="H608" s="13" t="s">
        <v>400</v>
      </c>
      <c r="I608" s="13"/>
      <c r="J608" s="13"/>
      <c r="K608" s="13">
        <v>231</v>
      </c>
      <c r="L608" s="13">
        <v>12</v>
      </c>
      <c r="M608" s="13">
        <v>3</v>
      </c>
      <c r="N608" s="13" t="s">
        <v>3</v>
      </c>
      <c r="O608" s="13">
        <v>2</v>
      </c>
      <c r="P608" s="13">
        <f>ROUND(Source!ET595,O608)</f>
        <v>0</v>
      </c>
      <c r="Q608" s="13"/>
      <c r="R608" s="13"/>
      <c r="S608" s="13"/>
      <c r="T608" s="13"/>
      <c r="U608" s="13"/>
      <c r="V608" s="13"/>
      <c r="W608" s="13">
        <v>0</v>
      </c>
      <c r="X608" s="13">
        <v>1</v>
      </c>
      <c r="Y608" s="13">
        <v>0</v>
      </c>
      <c r="Z608" s="13">
        <v>0</v>
      </c>
      <c r="AA608" s="13">
        <v>1</v>
      </c>
      <c r="AB608" s="13">
        <v>0</v>
      </c>
    </row>
    <row r="609" spans="1:28" ht="13" x14ac:dyDescent="0.3">
      <c r="A609" s="13">
        <v>50</v>
      </c>
      <c r="B609" s="13">
        <v>0</v>
      </c>
      <c r="C609" s="13">
        <v>0</v>
      </c>
      <c r="D609" s="13">
        <v>1</v>
      </c>
      <c r="E609" s="13">
        <v>204</v>
      </c>
      <c r="F609" s="13">
        <f>ROUND(Source!R595,O609)</f>
        <v>2.9</v>
      </c>
      <c r="G609" s="13" t="s">
        <v>401</v>
      </c>
      <c r="H609" s="13" t="s">
        <v>402</v>
      </c>
      <c r="I609" s="13"/>
      <c r="J609" s="13"/>
      <c r="K609" s="13">
        <v>204</v>
      </c>
      <c r="L609" s="13">
        <v>13</v>
      </c>
      <c r="M609" s="13">
        <v>3</v>
      </c>
      <c r="N609" s="13" t="s">
        <v>3</v>
      </c>
      <c r="O609" s="13">
        <v>2</v>
      </c>
      <c r="P609" s="13">
        <f>ROUND(Source!DJ595,O609)</f>
        <v>163.41999999999999</v>
      </c>
      <c r="Q609" s="13"/>
      <c r="R609" s="13"/>
      <c r="S609" s="13"/>
      <c r="T609" s="13"/>
      <c r="U609" s="13"/>
      <c r="V609" s="13"/>
      <c r="W609" s="13">
        <v>2.9</v>
      </c>
      <c r="X609" s="13">
        <v>1</v>
      </c>
      <c r="Y609" s="13">
        <v>2.9</v>
      </c>
      <c r="Z609" s="13">
        <v>163.41999999999999</v>
      </c>
      <c r="AA609" s="13">
        <v>1</v>
      </c>
      <c r="AB609" s="13">
        <v>163.41999999999999</v>
      </c>
    </row>
    <row r="610" spans="1:28" ht="13" x14ac:dyDescent="0.3">
      <c r="A610" s="13">
        <v>50</v>
      </c>
      <c r="B610" s="13">
        <v>0</v>
      </c>
      <c r="C610" s="13">
        <v>0</v>
      </c>
      <c r="D610" s="13">
        <v>1</v>
      </c>
      <c r="E610" s="13">
        <v>205</v>
      </c>
      <c r="F610" s="13">
        <f>ROUND(Source!S595,O610)</f>
        <v>295.33</v>
      </c>
      <c r="G610" s="13" t="s">
        <v>403</v>
      </c>
      <c r="H610" s="13" t="s">
        <v>404</v>
      </c>
      <c r="I610" s="13"/>
      <c r="J610" s="13"/>
      <c r="K610" s="13">
        <v>205</v>
      </c>
      <c r="L610" s="13">
        <v>14</v>
      </c>
      <c r="M610" s="13">
        <v>3</v>
      </c>
      <c r="N610" s="13" t="s">
        <v>3</v>
      </c>
      <c r="O610" s="13">
        <v>2</v>
      </c>
      <c r="P610" s="13">
        <f>ROUND(Source!DK595,O610)</f>
        <v>16641.849999999999</v>
      </c>
      <c r="Q610" s="13"/>
      <c r="R610" s="13"/>
      <c r="S610" s="13"/>
      <c r="T610" s="13"/>
      <c r="U610" s="13"/>
      <c r="V610" s="13"/>
      <c r="W610" s="13">
        <v>295.33</v>
      </c>
      <c r="X610" s="13">
        <v>1</v>
      </c>
      <c r="Y610" s="13">
        <v>295.33</v>
      </c>
      <c r="Z610" s="13">
        <v>16641.849999999999</v>
      </c>
      <c r="AA610" s="13">
        <v>1</v>
      </c>
      <c r="AB610" s="13">
        <v>16641.849999999999</v>
      </c>
    </row>
    <row r="611" spans="1:28" ht="13" x14ac:dyDescent="0.3">
      <c r="A611" s="13">
        <v>50</v>
      </c>
      <c r="B611" s="13">
        <v>0</v>
      </c>
      <c r="C611" s="13">
        <v>0</v>
      </c>
      <c r="D611" s="13">
        <v>1</v>
      </c>
      <c r="E611" s="13">
        <v>232</v>
      </c>
      <c r="F611" s="13">
        <f>ROUND(Source!BC595,O611)</f>
        <v>0</v>
      </c>
      <c r="G611" s="13" t="s">
        <v>405</v>
      </c>
      <c r="H611" s="13" t="s">
        <v>406</v>
      </c>
      <c r="I611" s="13"/>
      <c r="J611" s="13"/>
      <c r="K611" s="13">
        <v>232</v>
      </c>
      <c r="L611" s="13">
        <v>15</v>
      </c>
      <c r="M611" s="13">
        <v>3</v>
      </c>
      <c r="N611" s="13" t="s">
        <v>3</v>
      </c>
      <c r="O611" s="13">
        <v>2</v>
      </c>
      <c r="P611" s="13">
        <f>ROUND(Source!EU595,O611)</f>
        <v>0</v>
      </c>
      <c r="Q611" s="13"/>
      <c r="R611" s="13"/>
      <c r="S611" s="13"/>
      <c r="T611" s="13"/>
      <c r="U611" s="13"/>
      <c r="V611" s="13"/>
      <c r="W611" s="13">
        <v>0</v>
      </c>
      <c r="X611" s="13">
        <v>1</v>
      </c>
      <c r="Y611" s="13">
        <v>0</v>
      </c>
      <c r="Z611" s="13">
        <v>0</v>
      </c>
      <c r="AA611" s="13">
        <v>1</v>
      </c>
      <c r="AB611" s="13">
        <v>0</v>
      </c>
    </row>
    <row r="612" spans="1:28" ht="13" x14ac:dyDescent="0.3">
      <c r="A612" s="13">
        <v>50</v>
      </c>
      <c r="B612" s="13">
        <v>0</v>
      </c>
      <c r="C612" s="13">
        <v>0</v>
      </c>
      <c r="D612" s="13">
        <v>1</v>
      </c>
      <c r="E612" s="13">
        <v>214</v>
      </c>
      <c r="F612" s="13">
        <f>ROUND(Source!AS595,O612)</f>
        <v>906.93</v>
      </c>
      <c r="G612" s="13" t="s">
        <v>407</v>
      </c>
      <c r="H612" s="13" t="s">
        <v>408</v>
      </c>
      <c r="I612" s="13"/>
      <c r="J612" s="13"/>
      <c r="K612" s="13">
        <v>214</v>
      </c>
      <c r="L612" s="13">
        <v>16</v>
      </c>
      <c r="M612" s="13">
        <v>3</v>
      </c>
      <c r="N612" s="13" t="s">
        <v>3</v>
      </c>
      <c r="O612" s="13">
        <v>2</v>
      </c>
      <c r="P612" s="13">
        <f>ROUND(Source!EK595,O612)</f>
        <v>45736.32</v>
      </c>
      <c r="Q612" s="13"/>
      <c r="R612" s="13"/>
      <c r="S612" s="13"/>
      <c r="T612" s="13"/>
      <c r="U612" s="13"/>
      <c r="V612" s="13"/>
      <c r="W612" s="13">
        <v>906.93</v>
      </c>
      <c r="X612" s="13">
        <v>1</v>
      </c>
      <c r="Y612" s="13">
        <v>906.93</v>
      </c>
      <c r="Z612" s="13">
        <v>45736.32</v>
      </c>
      <c r="AA612" s="13">
        <v>1</v>
      </c>
      <c r="AB612" s="13">
        <v>45736.32</v>
      </c>
    </row>
    <row r="613" spans="1:28" ht="13" x14ac:dyDescent="0.3">
      <c r="A613" s="13">
        <v>50</v>
      </c>
      <c r="B613" s="13">
        <v>0</v>
      </c>
      <c r="C613" s="13">
        <v>0</v>
      </c>
      <c r="D613" s="13">
        <v>1</v>
      </c>
      <c r="E613" s="13">
        <v>215</v>
      </c>
      <c r="F613" s="13">
        <f>ROUND(Source!AT595,O613)</f>
        <v>0</v>
      </c>
      <c r="G613" s="13" t="s">
        <v>409</v>
      </c>
      <c r="H613" s="13" t="s">
        <v>410</v>
      </c>
      <c r="I613" s="13"/>
      <c r="J613" s="13"/>
      <c r="K613" s="13">
        <v>215</v>
      </c>
      <c r="L613" s="13">
        <v>17</v>
      </c>
      <c r="M613" s="13">
        <v>3</v>
      </c>
      <c r="N613" s="13" t="s">
        <v>3</v>
      </c>
      <c r="O613" s="13">
        <v>2</v>
      </c>
      <c r="P613" s="13">
        <f>ROUND(Source!EL595,O613)</f>
        <v>0</v>
      </c>
      <c r="Q613" s="13"/>
      <c r="R613" s="13"/>
      <c r="S613" s="13"/>
      <c r="T613" s="13"/>
      <c r="U613" s="13"/>
      <c r="V613" s="13"/>
      <c r="W613" s="13">
        <v>0</v>
      </c>
      <c r="X613" s="13">
        <v>1</v>
      </c>
      <c r="Y613" s="13">
        <v>0</v>
      </c>
      <c r="Z613" s="13">
        <v>0</v>
      </c>
      <c r="AA613" s="13">
        <v>1</v>
      </c>
      <c r="AB613" s="13">
        <v>0</v>
      </c>
    </row>
    <row r="614" spans="1:28" ht="13" x14ac:dyDescent="0.3">
      <c r="A614" s="13">
        <v>50</v>
      </c>
      <c r="B614" s="13">
        <v>0</v>
      </c>
      <c r="C614" s="13">
        <v>0</v>
      </c>
      <c r="D614" s="13">
        <v>1</v>
      </c>
      <c r="E614" s="13">
        <v>217</v>
      </c>
      <c r="F614" s="13">
        <f>ROUND(Source!AU595,O614)</f>
        <v>0</v>
      </c>
      <c r="G614" s="13" t="s">
        <v>411</v>
      </c>
      <c r="H614" s="13" t="s">
        <v>412</v>
      </c>
      <c r="I614" s="13"/>
      <c r="J614" s="13"/>
      <c r="K614" s="13">
        <v>217</v>
      </c>
      <c r="L614" s="13">
        <v>18</v>
      </c>
      <c r="M614" s="13">
        <v>3</v>
      </c>
      <c r="N614" s="13" t="s">
        <v>3</v>
      </c>
      <c r="O614" s="13">
        <v>2</v>
      </c>
      <c r="P614" s="13">
        <f>ROUND(Source!EM595,O614)</f>
        <v>0</v>
      </c>
      <c r="Q614" s="13"/>
      <c r="R614" s="13"/>
      <c r="S614" s="13"/>
      <c r="T614" s="13"/>
      <c r="U614" s="13"/>
      <c r="V614" s="13"/>
      <c r="W614" s="13">
        <v>0</v>
      </c>
      <c r="X614" s="13">
        <v>1</v>
      </c>
      <c r="Y614" s="13">
        <v>0</v>
      </c>
      <c r="Z614" s="13">
        <v>0</v>
      </c>
      <c r="AA614" s="13">
        <v>1</v>
      </c>
      <c r="AB614" s="13">
        <v>0</v>
      </c>
    </row>
    <row r="615" spans="1:28" ht="13" x14ac:dyDescent="0.3">
      <c r="A615" s="13">
        <v>50</v>
      </c>
      <c r="B615" s="13">
        <v>0</v>
      </c>
      <c r="C615" s="13">
        <v>0</v>
      </c>
      <c r="D615" s="13">
        <v>1</v>
      </c>
      <c r="E615" s="13">
        <v>230</v>
      </c>
      <c r="F615" s="13">
        <f>ROUND(Source!BA595,O615)</f>
        <v>0</v>
      </c>
      <c r="G615" s="13" t="s">
        <v>413</v>
      </c>
      <c r="H615" s="13" t="s">
        <v>414</v>
      </c>
      <c r="I615" s="13"/>
      <c r="J615" s="13"/>
      <c r="K615" s="13">
        <v>230</v>
      </c>
      <c r="L615" s="13">
        <v>19</v>
      </c>
      <c r="M615" s="13">
        <v>3</v>
      </c>
      <c r="N615" s="13" t="s">
        <v>3</v>
      </c>
      <c r="O615" s="13">
        <v>2</v>
      </c>
      <c r="P615" s="13">
        <f>ROUND(Source!ES595,O615)</f>
        <v>0</v>
      </c>
      <c r="Q615" s="13"/>
      <c r="R615" s="13"/>
      <c r="S615" s="13"/>
      <c r="T615" s="13"/>
      <c r="U615" s="13"/>
      <c r="V615" s="13"/>
      <c r="W615" s="13">
        <v>0</v>
      </c>
      <c r="X615" s="13">
        <v>1</v>
      </c>
      <c r="Y615" s="13">
        <v>0</v>
      </c>
      <c r="Z615" s="13">
        <v>0</v>
      </c>
      <c r="AA615" s="13">
        <v>1</v>
      </c>
      <c r="AB615" s="13">
        <v>0</v>
      </c>
    </row>
    <row r="616" spans="1:28" ht="13" x14ac:dyDescent="0.3">
      <c r="A616" s="13">
        <v>50</v>
      </c>
      <c r="B616" s="13">
        <v>0</v>
      </c>
      <c r="C616" s="13">
        <v>0</v>
      </c>
      <c r="D616" s="13">
        <v>1</v>
      </c>
      <c r="E616" s="13">
        <v>206</v>
      </c>
      <c r="F616" s="13">
        <f>ROUND(Source!T595,O616)</f>
        <v>0</v>
      </c>
      <c r="G616" s="13" t="s">
        <v>415</v>
      </c>
      <c r="H616" s="13" t="s">
        <v>416</v>
      </c>
      <c r="I616" s="13"/>
      <c r="J616" s="13"/>
      <c r="K616" s="13">
        <v>206</v>
      </c>
      <c r="L616" s="13">
        <v>20</v>
      </c>
      <c r="M616" s="13">
        <v>3</v>
      </c>
      <c r="N616" s="13" t="s">
        <v>3</v>
      </c>
      <c r="O616" s="13">
        <v>2</v>
      </c>
      <c r="P616" s="13">
        <f>ROUND(Source!DL595,O616)</f>
        <v>0</v>
      </c>
      <c r="Q616" s="13"/>
      <c r="R616" s="13"/>
      <c r="S616" s="13"/>
      <c r="T616" s="13"/>
      <c r="U616" s="13"/>
      <c r="V616" s="13"/>
      <c r="W616" s="13">
        <v>0</v>
      </c>
      <c r="X616" s="13">
        <v>1</v>
      </c>
      <c r="Y616" s="13">
        <v>0</v>
      </c>
      <c r="Z616" s="13">
        <v>0</v>
      </c>
      <c r="AA616" s="13">
        <v>1</v>
      </c>
      <c r="AB616" s="13">
        <v>0</v>
      </c>
    </row>
    <row r="617" spans="1:28" ht="13" x14ac:dyDescent="0.3">
      <c r="A617" s="13">
        <v>50</v>
      </c>
      <c r="B617" s="13">
        <v>0</v>
      </c>
      <c r="C617" s="13">
        <v>0</v>
      </c>
      <c r="D617" s="13">
        <v>1</v>
      </c>
      <c r="E617" s="13">
        <v>207</v>
      </c>
      <c r="F617" s="13">
        <f>Source!U595</f>
        <v>25.213668809999998</v>
      </c>
      <c r="G617" s="13" t="s">
        <v>417</v>
      </c>
      <c r="H617" s="13" t="s">
        <v>418</v>
      </c>
      <c r="I617" s="13"/>
      <c r="J617" s="13"/>
      <c r="K617" s="13">
        <v>207</v>
      </c>
      <c r="L617" s="13">
        <v>21</v>
      </c>
      <c r="M617" s="13">
        <v>3</v>
      </c>
      <c r="N617" s="13" t="s">
        <v>3</v>
      </c>
      <c r="O617" s="13">
        <v>-1</v>
      </c>
      <c r="P617" s="13">
        <f>Source!DM595</f>
        <v>25.213668809999998</v>
      </c>
      <c r="Q617" s="13"/>
      <c r="R617" s="13"/>
      <c r="S617" s="13"/>
      <c r="T617" s="13"/>
      <c r="U617" s="13"/>
      <c r="V617" s="13"/>
      <c r="W617" s="13">
        <v>25.213668810000001</v>
      </c>
      <c r="X617" s="13">
        <v>1</v>
      </c>
      <c r="Y617" s="13">
        <v>25.213668810000001</v>
      </c>
      <c r="Z617" s="13">
        <v>25.213668810000001</v>
      </c>
      <c r="AA617" s="13">
        <v>1</v>
      </c>
      <c r="AB617" s="13">
        <v>25.213668810000001</v>
      </c>
    </row>
    <row r="618" spans="1:28" ht="13" x14ac:dyDescent="0.3">
      <c r="A618" s="13">
        <v>50</v>
      </c>
      <c r="B618" s="13">
        <v>0</v>
      </c>
      <c r="C618" s="13">
        <v>0</v>
      </c>
      <c r="D618" s="13">
        <v>1</v>
      </c>
      <c r="E618" s="13">
        <v>208</v>
      </c>
      <c r="F618" s="13">
        <f>Source!V595</f>
        <v>0</v>
      </c>
      <c r="G618" s="13" t="s">
        <v>419</v>
      </c>
      <c r="H618" s="13" t="s">
        <v>420</v>
      </c>
      <c r="I618" s="13"/>
      <c r="J618" s="13"/>
      <c r="K618" s="13">
        <v>208</v>
      </c>
      <c r="L618" s="13">
        <v>22</v>
      </c>
      <c r="M618" s="13">
        <v>3</v>
      </c>
      <c r="N618" s="13" t="s">
        <v>3</v>
      </c>
      <c r="O618" s="13">
        <v>-1</v>
      </c>
      <c r="P618" s="13">
        <f>Source!DN595</f>
        <v>0</v>
      </c>
      <c r="Q618" s="13"/>
      <c r="R618" s="13"/>
      <c r="S618" s="13"/>
      <c r="T618" s="13"/>
      <c r="U618" s="13"/>
      <c r="V618" s="13"/>
      <c r="W618" s="13">
        <v>0</v>
      </c>
      <c r="X618" s="13">
        <v>1</v>
      </c>
      <c r="Y618" s="13">
        <v>0</v>
      </c>
      <c r="Z618" s="13">
        <v>0</v>
      </c>
      <c r="AA618" s="13">
        <v>1</v>
      </c>
      <c r="AB618" s="13">
        <v>0</v>
      </c>
    </row>
    <row r="619" spans="1:28" ht="13" x14ac:dyDescent="0.3">
      <c r="A619" s="13">
        <v>50</v>
      </c>
      <c r="B619" s="13">
        <v>0</v>
      </c>
      <c r="C619" s="13">
        <v>0</v>
      </c>
      <c r="D619" s="13">
        <v>1</v>
      </c>
      <c r="E619" s="13">
        <v>209</v>
      </c>
      <c r="F619" s="13">
        <f>ROUND(Source!W595,O619)</f>
        <v>0</v>
      </c>
      <c r="G619" s="13" t="s">
        <v>421</v>
      </c>
      <c r="H619" s="13" t="s">
        <v>422</v>
      </c>
      <c r="I619" s="13"/>
      <c r="J619" s="13"/>
      <c r="K619" s="13">
        <v>209</v>
      </c>
      <c r="L619" s="13">
        <v>23</v>
      </c>
      <c r="M619" s="13">
        <v>3</v>
      </c>
      <c r="N619" s="13" t="s">
        <v>3</v>
      </c>
      <c r="O619" s="13">
        <v>2</v>
      </c>
      <c r="P619" s="13">
        <f>ROUND(Source!DO595,O619)</f>
        <v>0</v>
      </c>
      <c r="Q619" s="13"/>
      <c r="R619" s="13"/>
      <c r="S619" s="13"/>
      <c r="T619" s="13"/>
      <c r="U619" s="13"/>
      <c r="V619" s="13"/>
      <c r="W619" s="13">
        <v>0</v>
      </c>
      <c r="X619" s="13">
        <v>1</v>
      </c>
      <c r="Y619" s="13">
        <v>0</v>
      </c>
      <c r="Z619" s="13">
        <v>0</v>
      </c>
      <c r="AA619" s="13">
        <v>1</v>
      </c>
      <c r="AB619" s="13">
        <v>0</v>
      </c>
    </row>
    <row r="620" spans="1:28" ht="13" x14ac:dyDescent="0.3">
      <c r="A620" s="13">
        <v>50</v>
      </c>
      <c r="B620" s="13">
        <v>0</v>
      </c>
      <c r="C620" s="13">
        <v>0</v>
      </c>
      <c r="D620" s="13">
        <v>1</v>
      </c>
      <c r="E620" s="13">
        <v>233</v>
      </c>
      <c r="F620" s="13">
        <f>ROUND(Source!BD595,O620)</f>
        <v>0</v>
      </c>
      <c r="G620" s="13" t="s">
        <v>423</v>
      </c>
      <c r="H620" s="13" t="s">
        <v>424</v>
      </c>
      <c r="I620" s="13"/>
      <c r="J620" s="13"/>
      <c r="K620" s="13">
        <v>233</v>
      </c>
      <c r="L620" s="13">
        <v>24</v>
      </c>
      <c r="M620" s="13">
        <v>3</v>
      </c>
      <c r="N620" s="13" t="s">
        <v>3</v>
      </c>
      <c r="O620" s="13">
        <v>2</v>
      </c>
      <c r="P620" s="13">
        <f>ROUND(Source!EV595,O620)</f>
        <v>0</v>
      </c>
      <c r="Q620" s="13"/>
      <c r="R620" s="13"/>
      <c r="S620" s="13"/>
      <c r="T620" s="13"/>
      <c r="U620" s="13"/>
      <c r="V620" s="13"/>
      <c r="W620" s="13">
        <v>0</v>
      </c>
      <c r="X620" s="13">
        <v>1</v>
      </c>
      <c r="Y620" s="13">
        <v>0</v>
      </c>
      <c r="Z620" s="13">
        <v>0</v>
      </c>
      <c r="AA620" s="13">
        <v>1</v>
      </c>
      <c r="AB620" s="13">
        <v>0</v>
      </c>
    </row>
    <row r="621" spans="1:28" ht="13" x14ac:dyDescent="0.3">
      <c r="A621" s="13">
        <v>50</v>
      </c>
      <c r="B621" s="13">
        <v>0</v>
      </c>
      <c r="C621" s="13">
        <v>0</v>
      </c>
      <c r="D621" s="13">
        <v>1</v>
      </c>
      <c r="E621" s="13">
        <v>210</v>
      </c>
      <c r="F621" s="13">
        <f>ROUND(Source!X595,O621)</f>
        <v>325.07</v>
      </c>
      <c r="G621" s="13" t="s">
        <v>425</v>
      </c>
      <c r="H621" s="13" t="s">
        <v>426</v>
      </c>
      <c r="I621" s="13"/>
      <c r="J621" s="13"/>
      <c r="K621" s="13">
        <v>210</v>
      </c>
      <c r="L621" s="13">
        <v>25</v>
      </c>
      <c r="M621" s="13">
        <v>3</v>
      </c>
      <c r="N621" s="13" t="s">
        <v>3</v>
      </c>
      <c r="O621" s="13">
        <v>2</v>
      </c>
      <c r="P621" s="13">
        <f>ROUND(Source!DP595,O621)</f>
        <v>18317.740000000002</v>
      </c>
      <c r="Q621" s="13"/>
      <c r="R621" s="13"/>
      <c r="S621" s="13"/>
      <c r="T621" s="13"/>
      <c r="U621" s="13"/>
      <c r="V621" s="13"/>
      <c r="W621" s="13">
        <v>325.07</v>
      </c>
      <c r="X621" s="13">
        <v>1</v>
      </c>
      <c r="Y621" s="13">
        <v>325.07</v>
      </c>
      <c r="Z621" s="13">
        <v>18317.740000000002</v>
      </c>
      <c r="AA621" s="13">
        <v>1</v>
      </c>
      <c r="AB621" s="13">
        <v>18317.740000000002</v>
      </c>
    </row>
    <row r="622" spans="1:28" ht="13" x14ac:dyDescent="0.3">
      <c r="A622" s="13">
        <v>50</v>
      </c>
      <c r="B622" s="13">
        <v>0</v>
      </c>
      <c r="C622" s="13">
        <v>0</v>
      </c>
      <c r="D622" s="13">
        <v>1</v>
      </c>
      <c r="E622" s="13">
        <v>211</v>
      </c>
      <c r="F622" s="13">
        <f>ROUND(Source!Y595,O622)</f>
        <v>181.92</v>
      </c>
      <c r="G622" s="13" t="s">
        <v>427</v>
      </c>
      <c r="H622" s="13" t="s">
        <v>428</v>
      </c>
      <c r="I622" s="13"/>
      <c r="J622" s="13"/>
      <c r="K622" s="13">
        <v>211</v>
      </c>
      <c r="L622" s="13">
        <v>26</v>
      </c>
      <c r="M622" s="13">
        <v>3</v>
      </c>
      <c r="N622" s="13" t="s">
        <v>3</v>
      </c>
      <c r="O622" s="13">
        <v>2</v>
      </c>
      <c r="P622" s="13">
        <f>ROUND(Source!DQ595,O622)</f>
        <v>10251.209999999999</v>
      </c>
      <c r="Q622" s="13"/>
      <c r="R622" s="13"/>
      <c r="S622" s="13"/>
      <c r="T622" s="13"/>
      <c r="U622" s="13"/>
      <c r="V622" s="13"/>
      <c r="W622" s="13">
        <v>181.92</v>
      </c>
      <c r="X622" s="13">
        <v>1</v>
      </c>
      <c r="Y622" s="13">
        <v>181.92</v>
      </c>
      <c r="Z622" s="13">
        <v>10251.209999999999</v>
      </c>
      <c r="AA622" s="13">
        <v>1</v>
      </c>
      <c r="AB622" s="13">
        <v>10251.209999999999</v>
      </c>
    </row>
    <row r="623" spans="1:28" ht="13" x14ac:dyDescent="0.3">
      <c r="A623" s="13">
        <v>50</v>
      </c>
      <c r="B623" s="13">
        <v>0</v>
      </c>
      <c r="C623" s="13">
        <v>0</v>
      </c>
      <c r="D623" s="13">
        <v>1</v>
      </c>
      <c r="E623" s="13">
        <v>224</v>
      </c>
      <c r="F623" s="13">
        <f>ROUND(Source!AR595,O623)</f>
        <v>29355.39</v>
      </c>
      <c r="G623" s="13" t="s">
        <v>429</v>
      </c>
      <c r="H623" s="13" t="s">
        <v>430</v>
      </c>
      <c r="I623" s="13"/>
      <c r="J623" s="13"/>
      <c r="K623" s="13">
        <v>224</v>
      </c>
      <c r="L623" s="13">
        <v>27</v>
      </c>
      <c r="M623" s="13">
        <v>3</v>
      </c>
      <c r="N623" s="13" t="s">
        <v>3</v>
      </c>
      <c r="O623" s="13">
        <v>2</v>
      </c>
      <c r="P623" s="13">
        <f>ROUND(Source!EJ595,O623)</f>
        <v>242599.66</v>
      </c>
      <c r="Q623" s="13"/>
      <c r="R623" s="13"/>
      <c r="S623" s="13"/>
      <c r="T623" s="13"/>
      <c r="U623" s="13"/>
      <c r="V623" s="13"/>
      <c r="W623" s="13">
        <v>29355.39</v>
      </c>
      <c r="X623" s="13">
        <v>1</v>
      </c>
      <c r="Y623" s="13">
        <v>29355.39</v>
      </c>
      <c r="Z623" s="13">
        <v>242599.66</v>
      </c>
      <c r="AA623" s="13">
        <v>1</v>
      </c>
      <c r="AB623" s="13">
        <v>242599.66</v>
      </c>
    </row>
    <row r="625" spans="1:206" ht="13" x14ac:dyDescent="0.3">
      <c r="A625" s="11">
        <v>51</v>
      </c>
      <c r="B625" s="11">
        <f>B20</f>
        <v>1</v>
      </c>
      <c r="C625" s="11">
        <f>A20</f>
        <v>3</v>
      </c>
      <c r="D625" s="11">
        <f>ROW(A20)</f>
        <v>20</v>
      </c>
      <c r="E625" s="11"/>
      <c r="F625" s="11" t="str">
        <f>IF(F20&lt;&gt;"",F20,"")</f>
        <v>02-01-06</v>
      </c>
      <c r="G625" s="11" t="str">
        <f>IF(G20&lt;&gt;"",G20,"")</f>
        <v>Отопление.</v>
      </c>
      <c r="H625" s="11">
        <v>0</v>
      </c>
      <c r="I625" s="11"/>
      <c r="J625" s="11"/>
      <c r="K625" s="11"/>
      <c r="L625" s="11"/>
      <c r="M625" s="11"/>
      <c r="N625" s="11"/>
      <c r="O625" s="11">
        <f t="shared" ref="O625:T625" si="556">ROUND(O261+O392+O463+O556+O595+AB625,2)</f>
        <v>1320813.71</v>
      </c>
      <c r="P625" s="11">
        <f t="shared" si="556"/>
        <v>1259642.94</v>
      </c>
      <c r="Q625" s="11">
        <f t="shared" si="556"/>
        <v>4678.66</v>
      </c>
      <c r="R625" s="11">
        <f t="shared" si="556"/>
        <v>545.75</v>
      </c>
      <c r="S625" s="11">
        <f t="shared" si="556"/>
        <v>56492.11</v>
      </c>
      <c r="T625" s="11">
        <f t="shared" si="556"/>
        <v>0</v>
      </c>
      <c r="U625" s="11">
        <f>U261+U392+U463+U556+U595+AH625</f>
        <v>4400.957816879999</v>
      </c>
      <c r="V625" s="11">
        <f>V261+V392+V463+V556+V595+AI625</f>
        <v>0</v>
      </c>
      <c r="W625" s="11">
        <f>ROUND(W261+W392+W463+W556+W595+AJ625,2)</f>
        <v>0</v>
      </c>
      <c r="X625" s="11">
        <f>ROUND(X261+X392+X463+X556+X595+AK625,2)</f>
        <v>58352.99</v>
      </c>
      <c r="Y625" s="11">
        <f>ROUND(Y261+Y392+Y463+Y556+Y595+AL625,2)</f>
        <v>32320.560000000001</v>
      </c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>
        <f t="shared" ref="AO625:BD625" si="557">ROUND(AO261+AO392+AO463+AO556+AO595+BX625,2)</f>
        <v>0</v>
      </c>
      <c r="AP625" s="11">
        <f t="shared" si="557"/>
        <v>31455.25</v>
      </c>
      <c r="AQ625" s="11">
        <f t="shared" si="557"/>
        <v>0</v>
      </c>
      <c r="AR625" s="11">
        <f t="shared" si="557"/>
        <v>1411487.26</v>
      </c>
      <c r="AS625" s="11">
        <f t="shared" si="557"/>
        <v>1379862.66</v>
      </c>
      <c r="AT625" s="11">
        <f t="shared" si="557"/>
        <v>169.35</v>
      </c>
      <c r="AU625" s="11">
        <f t="shared" si="557"/>
        <v>0</v>
      </c>
      <c r="AV625" s="11">
        <f t="shared" si="557"/>
        <v>1259642.94</v>
      </c>
      <c r="AW625" s="11">
        <f t="shared" si="557"/>
        <v>1228187.69</v>
      </c>
      <c r="AX625" s="11">
        <f t="shared" si="557"/>
        <v>0</v>
      </c>
      <c r="AY625" s="11">
        <f t="shared" si="557"/>
        <v>1228187.69</v>
      </c>
      <c r="AZ625" s="11">
        <f t="shared" si="557"/>
        <v>31455.25</v>
      </c>
      <c r="BA625" s="11">
        <f t="shared" si="557"/>
        <v>0</v>
      </c>
      <c r="BB625" s="11">
        <f t="shared" si="557"/>
        <v>0</v>
      </c>
      <c r="BC625" s="11">
        <f t="shared" si="557"/>
        <v>0</v>
      </c>
      <c r="BD625" s="11">
        <f t="shared" si="557"/>
        <v>0</v>
      </c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2">
        <f t="shared" ref="DG625:DL625" si="558">ROUND(DG261+DG392+DG463+DG556+DG595+DT625,2)</f>
        <v>14793479.49</v>
      </c>
      <c r="DH625" s="12">
        <f t="shared" si="558"/>
        <v>11536533.199999999</v>
      </c>
      <c r="DI625" s="12">
        <f t="shared" si="558"/>
        <v>73615.850000000006</v>
      </c>
      <c r="DJ625" s="12">
        <f t="shared" si="558"/>
        <v>30753.05</v>
      </c>
      <c r="DK625" s="12">
        <f t="shared" si="558"/>
        <v>3183330.44</v>
      </c>
      <c r="DL625" s="12">
        <f t="shared" si="558"/>
        <v>0</v>
      </c>
      <c r="DM625" s="12">
        <f>DM261+DM392+DM463+DM556+DM595+DZ625</f>
        <v>4400.957816879999</v>
      </c>
      <c r="DN625" s="12">
        <f>DN261+DN392+DN463+DN556+DN595+EA625</f>
        <v>0</v>
      </c>
      <c r="DO625" s="12">
        <f>ROUND(DO261+DO392+DO463+DO556+DO595+EB625,2)</f>
        <v>0</v>
      </c>
      <c r="DP625" s="12">
        <f>ROUND(DP261+DP392+DP463+DP556+DP595+EC625,2)</f>
        <v>3288192.07</v>
      </c>
      <c r="DQ625" s="12">
        <f>ROUND(DQ261+DQ392+DQ463+DQ556+DQ595+ED625,2)</f>
        <v>1821262.9</v>
      </c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>
        <f t="shared" ref="EG625:EV625" si="559">ROUND(EG261+EG392+EG463+EG556+EG595+FP625,2)</f>
        <v>0</v>
      </c>
      <c r="EH625" s="12">
        <f t="shared" si="559"/>
        <v>210040.29</v>
      </c>
      <c r="EI625" s="12">
        <f t="shared" si="559"/>
        <v>0</v>
      </c>
      <c r="EJ625" s="12">
        <f t="shared" si="559"/>
        <v>19902934.460000001</v>
      </c>
      <c r="EK625" s="12">
        <f t="shared" si="559"/>
        <v>19683434.210000001</v>
      </c>
      <c r="EL625" s="12">
        <f t="shared" si="559"/>
        <v>9459.9599999999991</v>
      </c>
      <c r="EM625" s="12">
        <f t="shared" si="559"/>
        <v>0</v>
      </c>
      <c r="EN625" s="12">
        <f t="shared" si="559"/>
        <v>11536533.199999999</v>
      </c>
      <c r="EO625" s="12">
        <f t="shared" si="559"/>
        <v>11326492.91</v>
      </c>
      <c r="EP625" s="12">
        <f t="shared" si="559"/>
        <v>0</v>
      </c>
      <c r="EQ625" s="12">
        <f t="shared" si="559"/>
        <v>11326492.91</v>
      </c>
      <c r="ER625" s="12">
        <f t="shared" si="559"/>
        <v>210040.29</v>
      </c>
      <c r="ES625" s="12">
        <f t="shared" si="559"/>
        <v>0</v>
      </c>
      <c r="ET625" s="12">
        <f t="shared" si="559"/>
        <v>0</v>
      </c>
      <c r="EU625" s="12">
        <f t="shared" si="559"/>
        <v>0</v>
      </c>
      <c r="EV625" s="12">
        <f t="shared" si="559"/>
        <v>0</v>
      </c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>
        <v>0</v>
      </c>
    </row>
    <row r="627" spans="1:206" ht="13" x14ac:dyDescent="0.3">
      <c r="A627" s="13">
        <v>50</v>
      </c>
      <c r="B627" s="13">
        <v>0</v>
      </c>
      <c r="C627" s="13">
        <v>0</v>
      </c>
      <c r="D627" s="13">
        <v>1</v>
      </c>
      <c r="E627" s="13">
        <v>201</v>
      </c>
      <c r="F627" s="13">
        <f>ROUND(Source!O625,O627)</f>
        <v>1320813.71</v>
      </c>
      <c r="G627" s="13" t="s">
        <v>377</v>
      </c>
      <c r="H627" s="13" t="s">
        <v>378</v>
      </c>
      <c r="I627" s="13"/>
      <c r="J627" s="13"/>
      <c r="K627" s="13">
        <v>201</v>
      </c>
      <c r="L627" s="13">
        <v>1</v>
      </c>
      <c r="M627" s="13">
        <v>3</v>
      </c>
      <c r="N627" s="13" t="s">
        <v>3</v>
      </c>
      <c r="O627" s="13">
        <v>2</v>
      </c>
      <c r="P627" s="13">
        <f>ROUND(Source!DG625,O627)</f>
        <v>14793479.49</v>
      </c>
      <c r="Q627" s="13"/>
      <c r="R627" s="13"/>
      <c r="S627" s="13"/>
      <c r="T627" s="13"/>
      <c r="U627" s="13"/>
      <c r="V627" s="13"/>
      <c r="W627" s="13">
        <v>1320813.71</v>
      </c>
      <c r="X627" s="13">
        <v>1</v>
      </c>
      <c r="Y627" s="13">
        <v>1320813.71</v>
      </c>
      <c r="Z627" s="13">
        <v>14793479.49</v>
      </c>
      <c r="AA627" s="13">
        <v>1</v>
      </c>
      <c r="AB627" s="13">
        <v>14793479.49</v>
      </c>
    </row>
    <row r="628" spans="1:206" ht="13" x14ac:dyDescent="0.3">
      <c r="A628" s="13">
        <v>50</v>
      </c>
      <c r="B628" s="13">
        <v>0</v>
      </c>
      <c r="C628" s="13">
        <v>0</v>
      </c>
      <c r="D628" s="13">
        <v>1</v>
      </c>
      <c r="E628" s="13">
        <v>202</v>
      </c>
      <c r="F628" s="13">
        <f>ROUND(Source!P625,O628)</f>
        <v>1259642.94</v>
      </c>
      <c r="G628" s="13" t="s">
        <v>379</v>
      </c>
      <c r="H628" s="13" t="s">
        <v>380</v>
      </c>
      <c r="I628" s="13"/>
      <c r="J628" s="13"/>
      <c r="K628" s="13">
        <v>202</v>
      </c>
      <c r="L628" s="13">
        <v>2</v>
      </c>
      <c r="M628" s="13">
        <v>3</v>
      </c>
      <c r="N628" s="13" t="s">
        <v>3</v>
      </c>
      <c r="O628" s="13">
        <v>2</v>
      </c>
      <c r="P628" s="13">
        <f>ROUND(Source!DH625,O628)</f>
        <v>11536533.199999999</v>
      </c>
      <c r="Q628" s="13"/>
      <c r="R628" s="13"/>
      <c r="S628" s="13"/>
      <c r="T628" s="13"/>
      <c r="U628" s="13"/>
      <c r="V628" s="13"/>
      <c r="W628" s="13">
        <v>1259642.94</v>
      </c>
      <c r="X628" s="13">
        <v>1</v>
      </c>
      <c r="Y628" s="13">
        <v>1259642.94</v>
      </c>
      <c r="Z628" s="13">
        <v>11536533.199999999</v>
      </c>
      <c r="AA628" s="13">
        <v>1</v>
      </c>
      <c r="AB628" s="13">
        <v>11536533.199999999</v>
      </c>
    </row>
    <row r="629" spans="1:206" ht="13" x14ac:dyDescent="0.3">
      <c r="A629" s="13">
        <v>50</v>
      </c>
      <c r="B629" s="13">
        <v>0</v>
      </c>
      <c r="C629" s="13">
        <v>0</v>
      </c>
      <c r="D629" s="13">
        <v>1</v>
      </c>
      <c r="E629" s="13">
        <v>222</v>
      </c>
      <c r="F629" s="13">
        <f>ROUND(Source!AO625,O629)</f>
        <v>0</v>
      </c>
      <c r="G629" s="13" t="s">
        <v>381</v>
      </c>
      <c r="H629" s="13" t="s">
        <v>382</v>
      </c>
      <c r="I629" s="13"/>
      <c r="J629" s="13"/>
      <c r="K629" s="13">
        <v>222</v>
      </c>
      <c r="L629" s="13">
        <v>3</v>
      </c>
      <c r="M629" s="13">
        <v>3</v>
      </c>
      <c r="N629" s="13" t="s">
        <v>3</v>
      </c>
      <c r="O629" s="13">
        <v>2</v>
      </c>
      <c r="P629" s="13">
        <f>ROUND(Source!EG625,O629)</f>
        <v>0</v>
      </c>
      <c r="Q629" s="13"/>
      <c r="R629" s="13"/>
      <c r="S629" s="13"/>
      <c r="T629" s="13"/>
      <c r="U629" s="13"/>
      <c r="V629" s="13"/>
      <c r="W629" s="13">
        <v>0</v>
      </c>
      <c r="X629" s="13">
        <v>1</v>
      </c>
      <c r="Y629" s="13">
        <v>0</v>
      </c>
      <c r="Z629" s="13">
        <v>0</v>
      </c>
      <c r="AA629" s="13">
        <v>1</v>
      </c>
      <c r="AB629" s="13">
        <v>0</v>
      </c>
    </row>
    <row r="630" spans="1:206" ht="13" x14ac:dyDescent="0.3">
      <c r="A630" s="13">
        <v>50</v>
      </c>
      <c r="B630" s="13">
        <v>0</v>
      </c>
      <c r="C630" s="13">
        <v>0</v>
      </c>
      <c r="D630" s="13">
        <v>1</v>
      </c>
      <c r="E630" s="13">
        <v>225</v>
      </c>
      <c r="F630" s="13">
        <f>ROUND(Source!AV625,O630)</f>
        <v>1259642.94</v>
      </c>
      <c r="G630" s="13" t="s">
        <v>383</v>
      </c>
      <c r="H630" s="13" t="s">
        <v>384</v>
      </c>
      <c r="I630" s="13"/>
      <c r="J630" s="13"/>
      <c r="K630" s="13">
        <v>225</v>
      </c>
      <c r="L630" s="13">
        <v>4</v>
      </c>
      <c r="M630" s="13">
        <v>3</v>
      </c>
      <c r="N630" s="13" t="s">
        <v>3</v>
      </c>
      <c r="O630" s="13">
        <v>2</v>
      </c>
      <c r="P630" s="13">
        <f>ROUND(Source!EN625,O630)</f>
        <v>11536533.199999999</v>
      </c>
      <c r="Q630" s="13"/>
      <c r="R630" s="13"/>
      <c r="S630" s="13"/>
      <c r="T630" s="13"/>
      <c r="U630" s="13"/>
      <c r="V630" s="13"/>
      <c r="W630" s="13">
        <v>1259642.94</v>
      </c>
      <c r="X630" s="13">
        <v>1</v>
      </c>
      <c r="Y630" s="13">
        <v>1259642.94</v>
      </c>
      <c r="Z630" s="13">
        <v>11536533.199999999</v>
      </c>
      <c r="AA630" s="13">
        <v>1</v>
      </c>
      <c r="AB630" s="13">
        <v>11536533.199999999</v>
      </c>
    </row>
    <row r="631" spans="1:206" ht="13" x14ac:dyDescent="0.3">
      <c r="A631" s="13">
        <v>50</v>
      </c>
      <c r="B631" s="13">
        <v>0</v>
      </c>
      <c r="C631" s="13">
        <v>0</v>
      </c>
      <c r="D631" s="13">
        <v>1</v>
      </c>
      <c r="E631" s="13">
        <v>226</v>
      </c>
      <c r="F631" s="13">
        <f>ROUND(Source!AW625,O631)</f>
        <v>1228187.69</v>
      </c>
      <c r="G631" s="13" t="s">
        <v>385</v>
      </c>
      <c r="H631" s="13" t="s">
        <v>386</v>
      </c>
      <c r="I631" s="13"/>
      <c r="J631" s="13"/>
      <c r="K631" s="13">
        <v>226</v>
      </c>
      <c r="L631" s="13">
        <v>5</v>
      </c>
      <c r="M631" s="13">
        <v>3</v>
      </c>
      <c r="N631" s="13" t="s">
        <v>3</v>
      </c>
      <c r="O631" s="13">
        <v>2</v>
      </c>
      <c r="P631" s="13">
        <f>ROUND(Source!EO625,O631)</f>
        <v>11326492.91</v>
      </c>
      <c r="Q631" s="13"/>
      <c r="R631" s="13"/>
      <c r="S631" s="13"/>
      <c r="T631" s="13"/>
      <c r="U631" s="13"/>
      <c r="V631" s="13"/>
      <c r="W631" s="13">
        <v>1228187.69</v>
      </c>
      <c r="X631" s="13">
        <v>1</v>
      </c>
      <c r="Y631" s="13">
        <v>1228187.69</v>
      </c>
      <c r="Z631" s="13">
        <v>11326492.91</v>
      </c>
      <c r="AA631" s="13">
        <v>1</v>
      </c>
      <c r="AB631" s="13">
        <v>11326492.91</v>
      </c>
    </row>
    <row r="632" spans="1:206" ht="13" x14ac:dyDescent="0.3">
      <c r="A632" s="13">
        <v>50</v>
      </c>
      <c r="B632" s="13">
        <v>0</v>
      </c>
      <c r="C632" s="13">
        <v>0</v>
      </c>
      <c r="D632" s="13">
        <v>1</v>
      </c>
      <c r="E632" s="13">
        <v>227</v>
      </c>
      <c r="F632" s="13">
        <f>ROUND(Source!AX625,O632)</f>
        <v>0</v>
      </c>
      <c r="G632" s="13" t="s">
        <v>387</v>
      </c>
      <c r="H632" s="13" t="s">
        <v>388</v>
      </c>
      <c r="I632" s="13"/>
      <c r="J632" s="13"/>
      <c r="K632" s="13">
        <v>227</v>
      </c>
      <c r="L632" s="13">
        <v>6</v>
      </c>
      <c r="M632" s="13">
        <v>3</v>
      </c>
      <c r="N632" s="13" t="s">
        <v>3</v>
      </c>
      <c r="O632" s="13">
        <v>2</v>
      </c>
      <c r="P632" s="13">
        <f>ROUND(Source!EP625,O632)</f>
        <v>0</v>
      </c>
      <c r="Q632" s="13"/>
      <c r="R632" s="13"/>
      <c r="S632" s="13"/>
      <c r="T632" s="13"/>
      <c r="U632" s="13"/>
      <c r="V632" s="13"/>
      <c r="W632" s="13">
        <v>0</v>
      </c>
      <c r="X632" s="13">
        <v>1</v>
      </c>
      <c r="Y632" s="13">
        <v>0</v>
      </c>
      <c r="Z632" s="13">
        <v>0</v>
      </c>
      <c r="AA632" s="13">
        <v>1</v>
      </c>
      <c r="AB632" s="13">
        <v>0</v>
      </c>
    </row>
    <row r="633" spans="1:206" ht="13" x14ac:dyDescent="0.3">
      <c r="A633" s="13">
        <v>50</v>
      </c>
      <c r="B633" s="13">
        <v>0</v>
      </c>
      <c r="C633" s="13">
        <v>0</v>
      </c>
      <c r="D633" s="13">
        <v>1</v>
      </c>
      <c r="E633" s="13">
        <v>228</v>
      </c>
      <c r="F633" s="13">
        <f>ROUND(Source!AY625,O633)</f>
        <v>1228187.69</v>
      </c>
      <c r="G633" s="13" t="s">
        <v>389</v>
      </c>
      <c r="H633" s="13" t="s">
        <v>390</v>
      </c>
      <c r="I633" s="13"/>
      <c r="J633" s="13"/>
      <c r="K633" s="13">
        <v>228</v>
      </c>
      <c r="L633" s="13">
        <v>7</v>
      </c>
      <c r="M633" s="13">
        <v>3</v>
      </c>
      <c r="N633" s="13" t="s">
        <v>3</v>
      </c>
      <c r="O633" s="13">
        <v>2</v>
      </c>
      <c r="P633" s="13">
        <f>ROUND(Source!EQ625,O633)</f>
        <v>11326492.91</v>
      </c>
      <c r="Q633" s="13"/>
      <c r="R633" s="13"/>
      <c r="S633" s="13"/>
      <c r="T633" s="13"/>
      <c r="U633" s="13"/>
      <c r="V633" s="13"/>
      <c r="W633" s="13">
        <v>1228187.69</v>
      </c>
      <c r="X633" s="13">
        <v>1</v>
      </c>
      <c r="Y633" s="13">
        <v>1228187.69</v>
      </c>
      <c r="Z633" s="13">
        <v>11326492.91</v>
      </c>
      <c r="AA633" s="13">
        <v>1</v>
      </c>
      <c r="AB633" s="13">
        <v>11326492.91</v>
      </c>
    </row>
    <row r="634" spans="1:206" ht="13" x14ac:dyDescent="0.3">
      <c r="A634" s="13">
        <v>50</v>
      </c>
      <c r="B634" s="13">
        <v>0</v>
      </c>
      <c r="C634" s="13">
        <v>0</v>
      </c>
      <c r="D634" s="13">
        <v>1</v>
      </c>
      <c r="E634" s="13">
        <v>216</v>
      </c>
      <c r="F634" s="13">
        <f>ROUND(Source!AP625,O634)</f>
        <v>31455.25</v>
      </c>
      <c r="G634" s="13" t="s">
        <v>391</v>
      </c>
      <c r="H634" s="13" t="s">
        <v>392</v>
      </c>
      <c r="I634" s="13"/>
      <c r="J634" s="13"/>
      <c r="K634" s="13">
        <v>216</v>
      </c>
      <c r="L634" s="13">
        <v>8</v>
      </c>
      <c r="M634" s="13">
        <v>3</v>
      </c>
      <c r="N634" s="13" t="s">
        <v>3</v>
      </c>
      <c r="O634" s="13">
        <v>2</v>
      </c>
      <c r="P634" s="13">
        <f>ROUND(Source!EH625,O634)</f>
        <v>210040.29</v>
      </c>
      <c r="Q634" s="13"/>
      <c r="R634" s="13"/>
      <c r="S634" s="13"/>
      <c r="T634" s="13"/>
      <c r="U634" s="13"/>
      <c r="V634" s="13"/>
      <c r="W634" s="13">
        <v>31455.25</v>
      </c>
      <c r="X634" s="13">
        <v>1</v>
      </c>
      <c r="Y634" s="13">
        <v>31455.25</v>
      </c>
      <c r="Z634" s="13">
        <v>210040.29</v>
      </c>
      <c r="AA634" s="13">
        <v>1</v>
      </c>
      <c r="AB634" s="13">
        <v>210040.29</v>
      </c>
    </row>
    <row r="635" spans="1:206" ht="13" x14ac:dyDescent="0.3">
      <c r="A635" s="13">
        <v>50</v>
      </c>
      <c r="B635" s="13">
        <v>0</v>
      </c>
      <c r="C635" s="13">
        <v>0</v>
      </c>
      <c r="D635" s="13">
        <v>1</v>
      </c>
      <c r="E635" s="13">
        <v>223</v>
      </c>
      <c r="F635" s="13">
        <f>ROUND(Source!AQ625,O635)</f>
        <v>0</v>
      </c>
      <c r="G635" s="13" t="s">
        <v>393</v>
      </c>
      <c r="H635" s="13" t="s">
        <v>394</v>
      </c>
      <c r="I635" s="13"/>
      <c r="J635" s="13"/>
      <c r="K635" s="13">
        <v>223</v>
      </c>
      <c r="L635" s="13">
        <v>9</v>
      </c>
      <c r="M635" s="13">
        <v>3</v>
      </c>
      <c r="N635" s="13" t="s">
        <v>3</v>
      </c>
      <c r="O635" s="13">
        <v>2</v>
      </c>
      <c r="P635" s="13">
        <f>ROUND(Source!EI625,O635)</f>
        <v>0</v>
      </c>
      <c r="Q635" s="13"/>
      <c r="R635" s="13"/>
      <c r="S635" s="13"/>
      <c r="T635" s="13"/>
      <c r="U635" s="13"/>
      <c r="V635" s="13"/>
      <c r="W635" s="13">
        <v>0</v>
      </c>
      <c r="X635" s="13">
        <v>1</v>
      </c>
      <c r="Y635" s="13">
        <v>0</v>
      </c>
      <c r="Z635" s="13">
        <v>0</v>
      </c>
      <c r="AA635" s="13">
        <v>1</v>
      </c>
      <c r="AB635" s="13">
        <v>0</v>
      </c>
    </row>
    <row r="636" spans="1:206" ht="13" x14ac:dyDescent="0.3">
      <c r="A636" s="13">
        <v>50</v>
      </c>
      <c r="B636" s="13">
        <v>0</v>
      </c>
      <c r="C636" s="13">
        <v>0</v>
      </c>
      <c r="D636" s="13">
        <v>1</v>
      </c>
      <c r="E636" s="13">
        <v>229</v>
      </c>
      <c r="F636" s="13">
        <f>ROUND(Source!AZ625,O636)</f>
        <v>31455.25</v>
      </c>
      <c r="G636" s="13" t="s">
        <v>395</v>
      </c>
      <c r="H636" s="13" t="s">
        <v>396</v>
      </c>
      <c r="I636" s="13"/>
      <c r="J636" s="13"/>
      <c r="K636" s="13">
        <v>229</v>
      </c>
      <c r="L636" s="13">
        <v>10</v>
      </c>
      <c r="M636" s="13">
        <v>3</v>
      </c>
      <c r="N636" s="13" t="s">
        <v>3</v>
      </c>
      <c r="O636" s="13">
        <v>2</v>
      </c>
      <c r="P636" s="13">
        <f>ROUND(Source!ER625,O636)</f>
        <v>210040.29</v>
      </c>
      <c r="Q636" s="13"/>
      <c r="R636" s="13"/>
      <c r="S636" s="13"/>
      <c r="T636" s="13"/>
      <c r="U636" s="13"/>
      <c r="V636" s="13"/>
      <c r="W636" s="13">
        <v>31455.25</v>
      </c>
      <c r="X636" s="13">
        <v>1</v>
      </c>
      <c r="Y636" s="13">
        <v>31455.25</v>
      </c>
      <c r="Z636" s="13">
        <v>210040.29</v>
      </c>
      <c r="AA636" s="13">
        <v>1</v>
      </c>
      <c r="AB636" s="13">
        <v>210040.29</v>
      </c>
    </row>
    <row r="637" spans="1:206" ht="13" x14ac:dyDescent="0.3">
      <c r="A637" s="13">
        <v>50</v>
      </c>
      <c r="B637" s="13">
        <v>0</v>
      </c>
      <c r="C637" s="13">
        <v>0</v>
      </c>
      <c r="D637" s="13">
        <v>1</v>
      </c>
      <c r="E637" s="13">
        <v>203</v>
      </c>
      <c r="F637" s="13">
        <f>ROUND(Source!Q625,O637)</f>
        <v>4678.66</v>
      </c>
      <c r="G637" s="13" t="s">
        <v>397</v>
      </c>
      <c r="H637" s="13" t="s">
        <v>398</v>
      </c>
      <c r="I637" s="13"/>
      <c r="J637" s="13"/>
      <c r="K637" s="13">
        <v>203</v>
      </c>
      <c r="L637" s="13">
        <v>11</v>
      </c>
      <c r="M637" s="13">
        <v>3</v>
      </c>
      <c r="N637" s="13" t="s">
        <v>3</v>
      </c>
      <c r="O637" s="13">
        <v>2</v>
      </c>
      <c r="P637" s="13">
        <f>ROUND(Source!DI625,O637)</f>
        <v>73615.850000000006</v>
      </c>
      <c r="Q637" s="13"/>
      <c r="R637" s="13"/>
      <c r="S637" s="13"/>
      <c r="T637" s="13"/>
      <c r="U637" s="13"/>
      <c r="V637" s="13"/>
      <c r="W637" s="13">
        <v>4678.66</v>
      </c>
      <c r="X637" s="13">
        <v>1</v>
      </c>
      <c r="Y637" s="13">
        <v>4678.66</v>
      </c>
      <c r="Z637" s="13">
        <v>73615.850000000006</v>
      </c>
      <c r="AA637" s="13">
        <v>1</v>
      </c>
      <c r="AB637" s="13">
        <v>73615.850000000006</v>
      </c>
    </row>
    <row r="638" spans="1:206" ht="13" x14ac:dyDescent="0.3">
      <c r="A638" s="13">
        <v>50</v>
      </c>
      <c r="B638" s="13">
        <v>0</v>
      </c>
      <c r="C638" s="13">
        <v>0</v>
      </c>
      <c r="D638" s="13">
        <v>1</v>
      </c>
      <c r="E638" s="13">
        <v>231</v>
      </c>
      <c r="F638" s="13">
        <f>ROUND(Source!BB625,O638)</f>
        <v>0</v>
      </c>
      <c r="G638" s="13" t="s">
        <v>399</v>
      </c>
      <c r="H638" s="13" t="s">
        <v>400</v>
      </c>
      <c r="I638" s="13"/>
      <c r="J638" s="13"/>
      <c r="K638" s="13">
        <v>231</v>
      </c>
      <c r="L638" s="13">
        <v>12</v>
      </c>
      <c r="M638" s="13">
        <v>3</v>
      </c>
      <c r="N638" s="13" t="s">
        <v>3</v>
      </c>
      <c r="O638" s="13">
        <v>2</v>
      </c>
      <c r="P638" s="13">
        <f>ROUND(Source!ET625,O638)</f>
        <v>0</v>
      </c>
      <c r="Q638" s="13"/>
      <c r="R638" s="13"/>
      <c r="S638" s="13"/>
      <c r="T638" s="13"/>
      <c r="U638" s="13"/>
      <c r="V638" s="13"/>
      <c r="W638" s="13">
        <v>0</v>
      </c>
      <c r="X638" s="13">
        <v>1</v>
      </c>
      <c r="Y638" s="13">
        <v>0</v>
      </c>
      <c r="Z638" s="13">
        <v>0</v>
      </c>
      <c r="AA638" s="13">
        <v>1</v>
      </c>
      <c r="AB638" s="13">
        <v>0</v>
      </c>
    </row>
    <row r="639" spans="1:206" ht="13" x14ac:dyDescent="0.3">
      <c r="A639" s="13">
        <v>50</v>
      </c>
      <c r="B639" s="13">
        <v>0</v>
      </c>
      <c r="C639" s="13">
        <v>0</v>
      </c>
      <c r="D639" s="13">
        <v>1</v>
      </c>
      <c r="E639" s="13">
        <v>204</v>
      </c>
      <c r="F639" s="13">
        <f>ROUND(Source!R625,O639)</f>
        <v>545.75</v>
      </c>
      <c r="G639" s="13" t="s">
        <v>401</v>
      </c>
      <c r="H639" s="13" t="s">
        <v>402</v>
      </c>
      <c r="I639" s="13"/>
      <c r="J639" s="13"/>
      <c r="K639" s="13">
        <v>204</v>
      </c>
      <c r="L639" s="13">
        <v>13</v>
      </c>
      <c r="M639" s="13">
        <v>3</v>
      </c>
      <c r="N639" s="13" t="s">
        <v>3</v>
      </c>
      <c r="O639" s="13">
        <v>2</v>
      </c>
      <c r="P639" s="13">
        <f>ROUND(Source!DJ625,O639)</f>
        <v>30753.05</v>
      </c>
      <c r="Q639" s="13"/>
      <c r="R639" s="13"/>
      <c r="S639" s="13"/>
      <c r="T639" s="13"/>
      <c r="U639" s="13"/>
      <c r="V639" s="13"/>
      <c r="W639" s="13">
        <v>545.75</v>
      </c>
      <c r="X639" s="13">
        <v>1</v>
      </c>
      <c r="Y639" s="13">
        <v>545.75</v>
      </c>
      <c r="Z639" s="13">
        <v>30753.05</v>
      </c>
      <c r="AA639" s="13">
        <v>1</v>
      </c>
      <c r="AB639" s="13">
        <v>30753.05</v>
      </c>
    </row>
    <row r="640" spans="1:206" ht="13" x14ac:dyDescent="0.3">
      <c r="A640" s="13">
        <v>50</v>
      </c>
      <c r="B640" s="13">
        <v>0</v>
      </c>
      <c r="C640" s="13">
        <v>0</v>
      </c>
      <c r="D640" s="13">
        <v>1</v>
      </c>
      <c r="E640" s="13">
        <v>205</v>
      </c>
      <c r="F640" s="13">
        <f>ROUND(Source!S625,O640)</f>
        <v>56492.11</v>
      </c>
      <c r="G640" s="13" t="s">
        <v>403</v>
      </c>
      <c r="H640" s="13" t="s">
        <v>404</v>
      </c>
      <c r="I640" s="13"/>
      <c r="J640" s="13"/>
      <c r="K640" s="13">
        <v>205</v>
      </c>
      <c r="L640" s="13">
        <v>14</v>
      </c>
      <c r="M640" s="13">
        <v>3</v>
      </c>
      <c r="N640" s="13" t="s">
        <v>3</v>
      </c>
      <c r="O640" s="13">
        <v>2</v>
      </c>
      <c r="P640" s="13">
        <f>ROUND(Source!DK625,O640)</f>
        <v>3183330.44</v>
      </c>
      <c r="Q640" s="13"/>
      <c r="R640" s="13"/>
      <c r="S640" s="13"/>
      <c r="T640" s="13"/>
      <c r="U640" s="13"/>
      <c r="V640" s="13"/>
      <c r="W640" s="13">
        <v>56492.11</v>
      </c>
      <c r="X640" s="13">
        <v>1</v>
      </c>
      <c r="Y640" s="13">
        <v>56492.11</v>
      </c>
      <c r="Z640" s="13">
        <v>3183330.44</v>
      </c>
      <c r="AA640" s="13">
        <v>1</v>
      </c>
      <c r="AB640" s="13">
        <v>3183330.44</v>
      </c>
    </row>
    <row r="641" spans="1:28" ht="13" x14ac:dyDescent="0.3">
      <c r="A641" s="13">
        <v>50</v>
      </c>
      <c r="B641" s="13">
        <v>0</v>
      </c>
      <c r="C641" s="13">
        <v>0</v>
      </c>
      <c r="D641" s="13">
        <v>1</v>
      </c>
      <c r="E641" s="13">
        <v>232</v>
      </c>
      <c r="F641" s="13">
        <f>ROUND(Source!BC625,O641)</f>
        <v>0</v>
      </c>
      <c r="G641" s="13" t="s">
        <v>405</v>
      </c>
      <c r="H641" s="13" t="s">
        <v>406</v>
      </c>
      <c r="I641" s="13"/>
      <c r="J641" s="13"/>
      <c r="K641" s="13">
        <v>232</v>
      </c>
      <c r="L641" s="13">
        <v>15</v>
      </c>
      <c r="M641" s="13">
        <v>3</v>
      </c>
      <c r="N641" s="13" t="s">
        <v>3</v>
      </c>
      <c r="O641" s="13">
        <v>2</v>
      </c>
      <c r="P641" s="13">
        <f>ROUND(Source!EU625,O641)</f>
        <v>0</v>
      </c>
      <c r="Q641" s="13"/>
      <c r="R641" s="13"/>
      <c r="S641" s="13"/>
      <c r="T641" s="13"/>
      <c r="U641" s="13"/>
      <c r="V641" s="13"/>
      <c r="W641" s="13">
        <v>0</v>
      </c>
      <c r="X641" s="13">
        <v>1</v>
      </c>
      <c r="Y641" s="13">
        <v>0</v>
      </c>
      <c r="Z641" s="13">
        <v>0</v>
      </c>
      <c r="AA641" s="13">
        <v>1</v>
      </c>
      <c r="AB641" s="13">
        <v>0</v>
      </c>
    </row>
    <row r="642" spans="1:28" ht="13" x14ac:dyDescent="0.3">
      <c r="A642" s="13">
        <v>50</v>
      </c>
      <c r="B642" s="13">
        <v>0</v>
      </c>
      <c r="C642" s="13">
        <v>0</v>
      </c>
      <c r="D642" s="13">
        <v>1</v>
      </c>
      <c r="E642" s="13">
        <v>214</v>
      </c>
      <c r="F642" s="13">
        <f>ROUND(Source!AS625,O642)</f>
        <v>1379862.66</v>
      </c>
      <c r="G642" s="13" t="s">
        <v>407</v>
      </c>
      <c r="H642" s="13" t="s">
        <v>408</v>
      </c>
      <c r="I642" s="13"/>
      <c r="J642" s="13"/>
      <c r="K642" s="13">
        <v>214</v>
      </c>
      <c r="L642" s="13">
        <v>16</v>
      </c>
      <c r="M642" s="13">
        <v>3</v>
      </c>
      <c r="N642" s="13" t="s">
        <v>3</v>
      </c>
      <c r="O642" s="13">
        <v>2</v>
      </c>
      <c r="P642" s="13">
        <f>ROUND(Source!EK625,O642)</f>
        <v>19683434.210000001</v>
      </c>
      <c r="Q642" s="13"/>
      <c r="R642" s="13"/>
      <c r="S642" s="13"/>
      <c r="T642" s="13"/>
      <c r="U642" s="13"/>
      <c r="V642" s="13"/>
      <c r="W642" s="13">
        <v>1379862.66</v>
      </c>
      <c r="X642" s="13">
        <v>1</v>
      </c>
      <c r="Y642" s="13">
        <v>1379862.66</v>
      </c>
      <c r="Z642" s="13">
        <v>19683434.210000001</v>
      </c>
      <c r="AA642" s="13">
        <v>1</v>
      </c>
      <c r="AB642" s="13">
        <v>19683434.210000001</v>
      </c>
    </row>
    <row r="643" spans="1:28" ht="13" x14ac:dyDescent="0.3">
      <c r="A643" s="13">
        <v>50</v>
      </c>
      <c r="B643" s="13">
        <v>0</v>
      </c>
      <c r="C643" s="13">
        <v>0</v>
      </c>
      <c r="D643" s="13">
        <v>1</v>
      </c>
      <c r="E643" s="13">
        <v>215</v>
      </c>
      <c r="F643" s="13">
        <f>ROUND(Source!AT625,O643)</f>
        <v>169.35</v>
      </c>
      <c r="G643" s="13" t="s">
        <v>409</v>
      </c>
      <c r="H643" s="13" t="s">
        <v>410</v>
      </c>
      <c r="I643" s="13"/>
      <c r="J643" s="13"/>
      <c r="K643" s="13">
        <v>215</v>
      </c>
      <c r="L643" s="13">
        <v>17</v>
      </c>
      <c r="M643" s="13">
        <v>3</v>
      </c>
      <c r="N643" s="13" t="s">
        <v>3</v>
      </c>
      <c r="O643" s="13">
        <v>2</v>
      </c>
      <c r="P643" s="13">
        <f>ROUND(Source!EL625,O643)</f>
        <v>9459.9599999999991</v>
      </c>
      <c r="Q643" s="13"/>
      <c r="R643" s="13"/>
      <c r="S643" s="13"/>
      <c r="T643" s="13"/>
      <c r="U643" s="13"/>
      <c r="V643" s="13"/>
      <c r="W643" s="13">
        <v>169.35</v>
      </c>
      <c r="X643" s="13">
        <v>1</v>
      </c>
      <c r="Y643" s="13">
        <v>169.35</v>
      </c>
      <c r="Z643" s="13">
        <v>9459.9599999999991</v>
      </c>
      <c r="AA643" s="13">
        <v>1</v>
      </c>
      <c r="AB643" s="13">
        <v>9459.9599999999991</v>
      </c>
    </row>
    <row r="644" spans="1:28" ht="13" x14ac:dyDescent="0.3">
      <c r="A644" s="13">
        <v>50</v>
      </c>
      <c r="B644" s="13">
        <v>0</v>
      </c>
      <c r="C644" s="13">
        <v>0</v>
      </c>
      <c r="D644" s="13">
        <v>1</v>
      </c>
      <c r="E644" s="13">
        <v>217</v>
      </c>
      <c r="F644" s="13">
        <f>ROUND(Source!AU625,O644)</f>
        <v>0</v>
      </c>
      <c r="G644" s="13" t="s">
        <v>411</v>
      </c>
      <c r="H644" s="13" t="s">
        <v>412</v>
      </c>
      <c r="I644" s="13"/>
      <c r="J644" s="13"/>
      <c r="K644" s="13">
        <v>217</v>
      </c>
      <c r="L644" s="13">
        <v>18</v>
      </c>
      <c r="M644" s="13">
        <v>3</v>
      </c>
      <c r="N644" s="13" t="s">
        <v>3</v>
      </c>
      <c r="O644" s="13">
        <v>2</v>
      </c>
      <c r="P644" s="13">
        <f>ROUND(Source!EM625,O644)</f>
        <v>0</v>
      </c>
      <c r="Q644" s="13"/>
      <c r="R644" s="13"/>
      <c r="S644" s="13"/>
      <c r="T644" s="13"/>
      <c r="U644" s="13"/>
      <c r="V644" s="13"/>
      <c r="W644" s="13">
        <v>0</v>
      </c>
      <c r="X644" s="13">
        <v>1</v>
      </c>
      <c r="Y644" s="13">
        <v>0</v>
      </c>
      <c r="Z644" s="13">
        <v>0</v>
      </c>
      <c r="AA644" s="13">
        <v>1</v>
      </c>
      <c r="AB644" s="13">
        <v>0</v>
      </c>
    </row>
    <row r="645" spans="1:28" ht="13" x14ac:dyDescent="0.3">
      <c r="A645" s="13">
        <v>50</v>
      </c>
      <c r="B645" s="13">
        <v>0</v>
      </c>
      <c r="C645" s="13">
        <v>0</v>
      </c>
      <c r="D645" s="13">
        <v>1</v>
      </c>
      <c r="E645" s="13">
        <v>230</v>
      </c>
      <c r="F645" s="13">
        <f>ROUND(Source!BA625,O645)</f>
        <v>0</v>
      </c>
      <c r="G645" s="13" t="s">
        <v>413</v>
      </c>
      <c r="H645" s="13" t="s">
        <v>414</v>
      </c>
      <c r="I645" s="13"/>
      <c r="J645" s="13"/>
      <c r="K645" s="13">
        <v>230</v>
      </c>
      <c r="L645" s="13">
        <v>19</v>
      </c>
      <c r="M645" s="13">
        <v>3</v>
      </c>
      <c r="N645" s="13" t="s">
        <v>3</v>
      </c>
      <c r="O645" s="13">
        <v>2</v>
      </c>
      <c r="P645" s="13">
        <f>ROUND(Source!ES625,O645)</f>
        <v>0</v>
      </c>
      <c r="Q645" s="13"/>
      <c r="R645" s="13"/>
      <c r="S645" s="13"/>
      <c r="T645" s="13"/>
      <c r="U645" s="13"/>
      <c r="V645" s="13"/>
      <c r="W645" s="13">
        <v>0</v>
      </c>
      <c r="X645" s="13">
        <v>1</v>
      </c>
      <c r="Y645" s="13">
        <v>0</v>
      </c>
      <c r="Z645" s="13">
        <v>0</v>
      </c>
      <c r="AA645" s="13">
        <v>1</v>
      </c>
      <c r="AB645" s="13">
        <v>0</v>
      </c>
    </row>
    <row r="646" spans="1:28" ht="13" x14ac:dyDescent="0.3">
      <c r="A646" s="13">
        <v>50</v>
      </c>
      <c r="B646" s="13">
        <v>0</v>
      </c>
      <c r="C646" s="13">
        <v>0</v>
      </c>
      <c r="D646" s="13">
        <v>1</v>
      </c>
      <c r="E646" s="13">
        <v>206</v>
      </c>
      <c r="F646" s="13">
        <f>ROUND(Source!T625,O646)</f>
        <v>0</v>
      </c>
      <c r="G646" s="13" t="s">
        <v>415</v>
      </c>
      <c r="H646" s="13" t="s">
        <v>416</v>
      </c>
      <c r="I646" s="13"/>
      <c r="J646" s="13"/>
      <c r="K646" s="13">
        <v>206</v>
      </c>
      <c r="L646" s="13">
        <v>20</v>
      </c>
      <c r="M646" s="13">
        <v>3</v>
      </c>
      <c r="N646" s="13" t="s">
        <v>3</v>
      </c>
      <c r="O646" s="13">
        <v>2</v>
      </c>
      <c r="P646" s="13">
        <f>ROUND(Source!DL625,O646)</f>
        <v>0</v>
      </c>
      <c r="Q646" s="13"/>
      <c r="R646" s="13"/>
      <c r="S646" s="13"/>
      <c r="T646" s="13"/>
      <c r="U646" s="13"/>
      <c r="V646" s="13"/>
      <c r="W646" s="13">
        <v>0</v>
      </c>
      <c r="X646" s="13">
        <v>1</v>
      </c>
      <c r="Y646" s="13">
        <v>0</v>
      </c>
      <c r="Z646" s="13">
        <v>0</v>
      </c>
      <c r="AA646" s="13">
        <v>1</v>
      </c>
      <c r="AB646" s="13">
        <v>0</v>
      </c>
    </row>
    <row r="647" spans="1:28" ht="13" x14ac:dyDescent="0.3">
      <c r="A647" s="13">
        <v>50</v>
      </c>
      <c r="B647" s="13">
        <v>0</v>
      </c>
      <c r="C647" s="13">
        <v>0</v>
      </c>
      <c r="D647" s="13">
        <v>1</v>
      </c>
      <c r="E647" s="13">
        <v>207</v>
      </c>
      <c r="F647" s="13">
        <f>Source!U625</f>
        <v>4400.957816879999</v>
      </c>
      <c r="G647" s="13" t="s">
        <v>417</v>
      </c>
      <c r="H647" s="13" t="s">
        <v>418</v>
      </c>
      <c r="I647" s="13"/>
      <c r="J647" s="13"/>
      <c r="K647" s="13">
        <v>207</v>
      </c>
      <c r="L647" s="13">
        <v>21</v>
      </c>
      <c r="M647" s="13">
        <v>3</v>
      </c>
      <c r="N647" s="13" t="s">
        <v>3</v>
      </c>
      <c r="O647" s="13">
        <v>-1</v>
      </c>
      <c r="P647" s="13">
        <f>Source!DM625</f>
        <v>4400.957816879999</v>
      </c>
      <c r="Q647" s="13"/>
      <c r="R647" s="13"/>
      <c r="S647" s="13"/>
      <c r="T647" s="13"/>
      <c r="U647" s="13"/>
      <c r="V647" s="13"/>
      <c r="W647" s="13">
        <v>4400.957816879999</v>
      </c>
      <c r="X647" s="13">
        <v>1</v>
      </c>
      <c r="Y647" s="13">
        <v>4400.957816879999</v>
      </c>
      <c r="Z647" s="13">
        <v>4400.957816879999</v>
      </c>
      <c r="AA647" s="13">
        <v>1</v>
      </c>
      <c r="AB647" s="13">
        <v>4400.957816879999</v>
      </c>
    </row>
    <row r="648" spans="1:28" ht="13" x14ac:dyDescent="0.3">
      <c r="A648" s="13">
        <v>50</v>
      </c>
      <c r="B648" s="13">
        <v>0</v>
      </c>
      <c r="C648" s="13">
        <v>0</v>
      </c>
      <c r="D648" s="13">
        <v>1</v>
      </c>
      <c r="E648" s="13">
        <v>208</v>
      </c>
      <c r="F648" s="13">
        <f>Source!V625</f>
        <v>0</v>
      </c>
      <c r="G648" s="13" t="s">
        <v>419</v>
      </c>
      <c r="H648" s="13" t="s">
        <v>420</v>
      </c>
      <c r="I648" s="13"/>
      <c r="J648" s="13"/>
      <c r="K648" s="13">
        <v>208</v>
      </c>
      <c r="L648" s="13">
        <v>22</v>
      </c>
      <c r="M648" s="13">
        <v>3</v>
      </c>
      <c r="N648" s="13" t="s">
        <v>3</v>
      </c>
      <c r="O648" s="13">
        <v>-1</v>
      </c>
      <c r="P648" s="13">
        <f>Source!DN625</f>
        <v>0</v>
      </c>
      <c r="Q648" s="13"/>
      <c r="R648" s="13"/>
      <c r="S648" s="13"/>
      <c r="T648" s="13"/>
      <c r="U648" s="13"/>
      <c r="V648" s="13"/>
      <c r="W648" s="13">
        <v>0</v>
      </c>
      <c r="X648" s="13">
        <v>1</v>
      </c>
      <c r="Y648" s="13">
        <v>0</v>
      </c>
      <c r="Z648" s="13">
        <v>0</v>
      </c>
      <c r="AA648" s="13">
        <v>1</v>
      </c>
      <c r="AB648" s="13">
        <v>0</v>
      </c>
    </row>
    <row r="649" spans="1:28" ht="13" x14ac:dyDescent="0.3">
      <c r="A649" s="13">
        <v>50</v>
      </c>
      <c r="B649" s="13">
        <v>0</v>
      </c>
      <c r="C649" s="13">
        <v>0</v>
      </c>
      <c r="D649" s="13">
        <v>1</v>
      </c>
      <c r="E649" s="13">
        <v>209</v>
      </c>
      <c r="F649" s="13">
        <f>ROUND(Source!W625,O649)</f>
        <v>0</v>
      </c>
      <c r="G649" s="13" t="s">
        <v>421</v>
      </c>
      <c r="H649" s="13" t="s">
        <v>422</v>
      </c>
      <c r="I649" s="13"/>
      <c r="J649" s="13"/>
      <c r="K649" s="13">
        <v>209</v>
      </c>
      <c r="L649" s="13">
        <v>23</v>
      </c>
      <c r="M649" s="13">
        <v>3</v>
      </c>
      <c r="N649" s="13" t="s">
        <v>3</v>
      </c>
      <c r="O649" s="13">
        <v>2</v>
      </c>
      <c r="P649" s="13">
        <f>ROUND(Source!DO625,O649)</f>
        <v>0</v>
      </c>
      <c r="Q649" s="13"/>
      <c r="R649" s="13"/>
      <c r="S649" s="13"/>
      <c r="T649" s="13"/>
      <c r="U649" s="13"/>
      <c r="V649" s="13"/>
      <c r="W649" s="13">
        <v>0</v>
      </c>
      <c r="X649" s="13">
        <v>1</v>
      </c>
      <c r="Y649" s="13">
        <v>0</v>
      </c>
      <c r="Z649" s="13">
        <v>0</v>
      </c>
      <c r="AA649" s="13">
        <v>1</v>
      </c>
      <c r="AB649" s="13">
        <v>0</v>
      </c>
    </row>
    <row r="650" spans="1:28" ht="13" x14ac:dyDescent="0.3">
      <c r="A650" s="13">
        <v>50</v>
      </c>
      <c r="B650" s="13">
        <v>0</v>
      </c>
      <c r="C650" s="13">
        <v>0</v>
      </c>
      <c r="D650" s="13">
        <v>1</v>
      </c>
      <c r="E650" s="13">
        <v>233</v>
      </c>
      <c r="F650" s="13">
        <f>ROUND(Source!BD625,O650)</f>
        <v>0</v>
      </c>
      <c r="G650" s="13" t="s">
        <v>423</v>
      </c>
      <c r="H650" s="13" t="s">
        <v>424</v>
      </c>
      <c r="I650" s="13"/>
      <c r="J650" s="13"/>
      <c r="K650" s="13">
        <v>233</v>
      </c>
      <c r="L650" s="13">
        <v>24</v>
      </c>
      <c r="M650" s="13">
        <v>3</v>
      </c>
      <c r="N650" s="13" t="s">
        <v>3</v>
      </c>
      <c r="O650" s="13">
        <v>2</v>
      </c>
      <c r="P650" s="13">
        <f>ROUND(Source!EV625,O650)</f>
        <v>0</v>
      </c>
      <c r="Q650" s="13"/>
      <c r="R650" s="13"/>
      <c r="S650" s="13"/>
      <c r="T650" s="13"/>
      <c r="U650" s="13"/>
      <c r="V650" s="13"/>
      <c r="W650" s="13">
        <v>0</v>
      </c>
      <c r="X650" s="13">
        <v>1</v>
      </c>
      <c r="Y650" s="13">
        <v>0</v>
      </c>
      <c r="Z650" s="13">
        <v>0</v>
      </c>
      <c r="AA650" s="13">
        <v>1</v>
      </c>
      <c r="AB650" s="13">
        <v>0</v>
      </c>
    </row>
    <row r="651" spans="1:28" ht="13" x14ac:dyDescent="0.3">
      <c r="A651" s="13">
        <v>50</v>
      </c>
      <c r="B651" s="13">
        <v>0</v>
      </c>
      <c r="C651" s="13">
        <v>0</v>
      </c>
      <c r="D651" s="13">
        <v>1</v>
      </c>
      <c r="E651" s="13">
        <v>210</v>
      </c>
      <c r="F651" s="13">
        <f>ROUND(Source!X625,O651)</f>
        <v>58352.99</v>
      </c>
      <c r="G651" s="13" t="s">
        <v>425</v>
      </c>
      <c r="H651" s="13" t="s">
        <v>426</v>
      </c>
      <c r="I651" s="13"/>
      <c r="J651" s="13"/>
      <c r="K651" s="13">
        <v>210</v>
      </c>
      <c r="L651" s="13">
        <v>25</v>
      </c>
      <c r="M651" s="13">
        <v>3</v>
      </c>
      <c r="N651" s="13" t="s">
        <v>3</v>
      </c>
      <c r="O651" s="13">
        <v>2</v>
      </c>
      <c r="P651" s="13">
        <f>ROUND(Source!DP625,O651)</f>
        <v>3288192.07</v>
      </c>
      <c r="Q651" s="13"/>
      <c r="R651" s="13"/>
      <c r="S651" s="13"/>
      <c r="T651" s="13"/>
      <c r="U651" s="13"/>
      <c r="V651" s="13"/>
      <c r="W651" s="13">
        <v>58352.99</v>
      </c>
      <c r="X651" s="13">
        <v>1</v>
      </c>
      <c r="Y651" s="13">
        <v>58352.99</v>
      </c>
      <c r="Z651" s="13">
        <v>3288192.07</v>
      </c>
      <c r="AA651" s="13">
        <v>1</v>
      </c>
      <c r="AB651" s="13">
        <v>3288192.07</v>
      </c>
    </row>
    <row r="652" spans="1:28" ht="13" x14ac:dyDescent="0.3">
      <c r="A652" s="13">
        <v>50</v>
      </c>
      <c r="B652" s="13">
        <v>0</v>
      </c>
      <c r="C652" s="13">
        <v>0</v>
      </c>
      <c r="D652" s="13">
        <v>1</v>
      </c>
      <c r="E652" s="13">
        <v>211</v>
      </c>
      <c r="F652" s="13">
        <f>ROUND(Source!Y625,O652)</f>
        <v>32320.560000000001</v>
      </c>
      <c r="G652" s="13" t="s">
        <v>427</v>
      </c>
      <c r="H652" s="13" t="s">
        <v>428</v>
      </c>
      <c r="I652" s="13"/>
      <c r="J652" s="13"/>
      <c r="K652" s="13">
        <v>211</v>
      </c>
      <c r="L652" s="13">
        <v>26</v>
      </c>
      <c r="M652" s="13">
        <v>3</v>
      </c>
      <c r="N652" s="13" t="s">
        <v>3</v>
      </c>
      <c r="O652" s="13">
        <v>2</v>
      </c>
      <c r="P652" s="13">
        <f>ROUND(Source!DQ625,O652)</f>
        <v>1821262.9</v>
      </c>
      <c r="Q652" s="13"/>
      <c r="R652" s="13"/>
      <c r="S652" s="13"/>
      <c r="T652" s="13"/>
      <c r="U652" s="13"/>
      <c r="V652" s="13"/>
      <c r="W652" s="13">
        <v>32320.560000000001</v>
      </c>
      <c r="X652" s="13">
        <v>1</v>
      </c>
      <c r="Y652" s="13">
        <v>32320.560000000001</v>
      </c>
      <c r="Z652" s="13">
        <v>1821262.9</v>
      </c>
      <c r="AA652" s="13">
        <v>1</v>
      </c>
      <c r="AB652" s="13">
        <v>1821262.9</v>
      </c>
    </row>
    <row r="653" spans="1:28" ht="13" x14ac:dyDescent="0.3">
      <c r="A653" s="13">
        <v>50</v>
      </c>
      <c r="B653" s="13">
        <v>0</v>
      </c>
      <c r="C653" s="13">
        <v>0</v>
      </c>
      <c r="D653" s="13">
        <v>1</v>
      </c>
      <c r="E653" s="13">
        <v>224</v>
      </c>
      <c r="F653" s="13">
        <f>ROUND(Source!AR625,O653)</f>
        <v>1411487.26</v>
      </c>
      <c r="G653" s="13" t="s">
        <v>429</v>
      </c>
      <c r="H653" s="13" t="s">
        <v>430</v>
      </c>
      <c r="I653" s="13"/>
      <c r="J653" s="13"/>
      <c r="K653" s="13">
        <v>224</v>
      </c>
      <c r="L653" s="13">
        <v>27</v>
      </c>
      <c r="M653" s="13">
        <v>3</v>
      </c>
      <c r="N653" s="13" t="s">
        <v>3</v>
      </c>
      <c r="O653" s="13">
        <v>2</v>
      </c>
      <c r="P653" s="13">
        <f>ROUND(Source!EJ625,O653)</f>
        <v>19902934.460000001</v>
      </c>
      <c r="Q653" s="13"/>
      <c r="R653" s="13"/>
      <c r="S653" s="13"/>
      <c r="T653" s="13"/>
      <c r="U653" s="13"/>
      <c r="V653" s="13"/>
      <c r="W653" s="13">
        <v>1411487.26</v>
      </c>
      <c r="X653" s="13">
        <v>1</v>
      </c>
      <c r="Y653" s="13">
        <v>1411487.26</v>
      </c>
      <c r="Z653" s="13">
        <v>19902934.460000001</v>
      </c>
      <c r="AA653" s="13">
        <v>1</v>
      </c>
      <c r="AB653" s="13">
        <v>19902934.460000001</v>
      </c>
    </row>
    <row r="654" spans="1:28" ht="13" x14ac:dyDescent="0.3">
      <c r="A654" s="13">
        <v>50</v>
      </c>
      <c r="B654" s="13">
        <v>1</v>
      </c>
      <c r="C654" s="13">
        <v>0</v>
      </c>
      <c r="D654" s="13">
        <v>2</v>
      </c>
      <c r="E654" s="13">
        <v>0</v>
      </c>
      <c r="F654" s="13">
        <f>ROUND(F653,O654)</f>
        <v>1411487.26</v>
      </c>
      <c r="G654" s="13" t="s">
        <v>758</v>
      </c>
      <c r="H654" s="13" t="s">
        <v>759</v>
      </c>
      <c r="I654" s="13"/>
      <c r="J654" s="13"/>
      <c r="K654" s="13">
        <v>212</v>
      </c>
      <c r="L654" s="13">
        <v>28</v>
      </c>
      <c r="M654" s="13">
        <v>0</v>
      </c>
      <c r="N654" s="13" t="s">
        <v>3</v>
      </c>
      <c r="O654" s="13">
        <v>2</v>
      </c>
      <c r="P654" s="13">
        <f>ROUND(P653,O654)</f>
        <v>19902934.460000001</v>
      </c>
      <c r="Q654" s="13"/>
      <c r="R654" s="13"/>
      <c r="S654" s="13"/>
      <c r="T654" s="13"/>
      <c r="U654" s="13"/>
      <c r="V654" s="13"/>
      <c r="W654" s="13">
        <v>1411487.26</v>
      </c>
      <c r="X654" s="13">
        <v>1</v>
      </c>
      <c r="Y654" s="13">
        <v>1411487.26</v>
      </c>
      <c r="Z654" s="13">
        <v>19902934.460000001</v>
      </c>
      <c r="AA654" s="13">
        <v>1</v>
      </c>
      <c r="AB654" s="13">
        <v>19902934.460000001</v>
      </c>
    </row>
    <row r="655" spans="1:28" ht="13" x14ac:dyDescent="0.3">
      <c r="A655" s="13">
        <v>50</v>
      </c>
      <c r="B655" s="13">
        <v>1</v>
      </c>
      <c r="C655" s="13">
        <v>0</v>
      </c>
      <c r="D655" s="13">
        <v>2</v>
      </c>
      <c r="E655" s="13">
        <v>0</v>
      </c>
      <c r="F655" s="13">
        <f>ROUND(F654*0.2,O655)</f>
        <v>282297.45</v>
      </c>
      <c r="G655" s="13" t="s">
        <v>760</v>
      </c>
      <c r="H655" s="13" t="s">
        <v>761</v>
      </c>
      <c r="I655" s="13"/>
      <c r="J655" s="13"/>
      <c r="K655" s="13">
        <v>212</v>
      </c>
      <c r="L655" s="13">
        <v>29</v>
      </c>
      <c r="M655" s="13">
        <v>0</v>
      </c>
      <c r="N655" s="13" t="s">
        <v>3</v>
      </c>
      <c r="O655" s="13">
        <v>2</v>
      </c>
      <c r="P655" s="13">
        <f>ROUND(P654*0.2,O655)</f>
        <v>3980586.89</v>
      </c>
      <c r="Q655" s="13"/>
      <c r="R655" s="13"/>
      <c r="S655" s="13"/>
      <c r="T655" s="13"/>
      <c r="U655" s="13"/>
      <c r="V655" s="13"/>
      <c r="W655" s="13">
        <v>282297.45</v>
      </c>
      <c r="X655" s="13">
        <v>1</v>
      </c>
      <c r="Y655" s="13">
        <v>282297.45</v>
      </c>
      <c r="Z655" s="13">
        <v>3980586.89</v>
      </c>
      <c r="AA655" s="13">
        <v>1</v>
      </c>
      <c r="AB655" s="13">
        <v>3980586.89</v>
      </c>
    </row>
    <row r="656" spans="1:28" ht="13" x14ac:dyDescent="0.3">
      <c r="A656" s="13">
        <v>50</v>
      </c>
      <c r="B656" s="13">
        <v>1</v>
      </c>
      <c r="C656" s="13">
        <v>0</v>
      </c>
      <c r="D656" s="13">
        <v>2</v>
      </c>
      <c r="E656" s="13">
        <v>213</v>
      </c>
      <c r="F656" s="13">
        <f>ROUND(F654+F655,O656)</f>
        <v>1693784.71</v>
      </c>
      <c r="G656" s="13" t="s">
        <v>762</v>
      </c>
      <c r="H656" s="13" t="s">
        <v>429</v>
      </c>
      <c r="I656" s="13"/>
      <c r="J656" s="13"/>
      <c r="K656" s="13">
        <v>212</v>
      </c>
      <c r="L656" s="13">
        <v>30</v>
      </c>
      <c r="M656" s="13">
        <v>0</v>
      </c>
      <c r="N656" s="13" t="s">
        <v>3</v>
      </c>
      <c r="O656" s="13">
        <v>2</v>
      </c>
      <c r="P656" s="13">
        <f>ROUND(P654+P655,O656)</f>
        <v>23883521.350000001</v>
      </c>
      <c r="Q656" s="13"/>
      <c r="R656" s="13"/>
      <c r="S656" s="13"/>
      <c r="T656" s="13"/>
      <c r="U656" s="13"/>
      <c r="V656" s="13"/>
      <c r="W656" s="13">
        <v>1693784.71</v>
      </c>
      <c r="X656" s="13">
        <v>1</v>
      </c>
      <c r="Y656" s="13">
        <v>1693784.71</v>
      </c>
      <c r="Z656" s="13">
        <v>23883521.350000001</v>
      </c>
      <c r="AA656" s="13">
        <v>1</v>
      </c>
      <c r="AB656" s="13">
        <v>23883521.350000001</v>
      </c>
    </row>
    <row r="658" spans="1:206" ht="13" x14ac:dyDescent="0.3">
      <c r="A658" s="11">
        <v>51</v>
      </c>
      <c r="B658" s="11">
        <f>B12</f>
        <v>699</v>
      </c>
      <c r="C658" s="11">
        <f>A12</f>
        <v>1</v>
      </c>
      <c r="D658" s="11">
        <f>ROW(A12)</f>
        <v>12</v>
      </c>
      <c r="E658" s="11"/>
      <c r="F658" s="11" t="str">
        <f>IF(F12&lt;&gt;"",F12,"")</f>
        <v>02-01-06.</v>
      </c>
      <c r="G658" s="11" t="str">
        <f>IF(G12&lt;&gt;"",G12,"")</f>
        <v/>
      </c>
      <c r="H658" s="11">
        <v>0</v>
      </c>
      <c r="I658" s="11"/>
      <c r="J658" s="11"/>
      <c r="K658" s="11"/>
      <c r="L658" s="11"/>
      <c r="M658" s="11"/>
      <c r="N658" s="11"/>
      <c r="O658" s="11">
        <f t="shared" ref="O658:T658" si="560">ROUND(O625,2)</f>
        <v>1320813.71</v>
      </c>
      <c r="P658" s="11">
        <f t="shared" si="560"/>
        <v>1259642.94</v>
      </c>
      <c r="Q658" s="11">
        <f t="shared" si="560"/>
        <v>4678.66</v>
      </c>
      <c r="R658" s="11">
        <f t="shared" si="560"/>
        <v>545.75</v>
      </c>
      <c r="S658" s="11">
        <f t="shared" si="560"/>
        <v>56492.11</v>
      </c>
      <c r="T658" s="11">
        <f t="shared" si="560"/>
        <v>0</v>
      </c>
      <c r="U658" s="11">
        <f>U625</f>
        <v>4400.957816879999</v>
      </c>
      <c r="V658" s="11">
        <f>V625</f>
        <v>0</v>
      </c>
      <c r="W658" s="11">
        <f>ROUND(W625,2)</f>
        <v>0</v>
      </c>
      <c r="X658" s="11">
        <f>ROUND(X625,2)</f>
        <v>58352.99</v>
      </c>
      <c r="Y658" s="11">
        <f>ROUND(Y625,2)</f>
        <v>32320.560000000001</v>
      </c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>
        <f t="shared" ref="AO658:BD658" si="561">ROUND(AO625,2)</f>
        <v>0</v>
      </c>
      <c r="AP658" s="11">
        <f t="shared" si="561"/>
        <v>31455.25</v>
      </c>
      <c r="AQ658" s="11">
        <f t="shared" si="561"/>
        <v>0</v>
      </c>
      <c r="AR658" s="11">
        <f t="shared" si="561"/>
        <v>1411487.26</v>
      </c>
      <c r="AS658" s="11">
        <f t="shared" si="561"/>
        <v>1379862.66</v>
      </c>
      <c r="AT658" s="11">
        <f t="shared" si="561"/>
        <v>169.35</v>
      </c>
      <c r="AU658" s="11">
        <f t="shared" si="561"/>
        <v>0</v>
      </c>
      <c r="AV658" s="11">
        <f t="shared" si="561"/>
        <v>1259642.94</v>
      </c>
      <c r="AW658" s="11">
        <f t="shared" si="561"/>
        <v>1228187.69</v>
      </c>
      <c r="AX658" s="11">
        <f t="shared" si="561"/>
        <v>0</v>
      </c>
      <c r="AY658" s="11">
        <f t="shared" si="561"/>
        <v>1228187.69</v>
      </c>
      <c r="AZ658" s="11">
        <f t="shared" si="561"/>
        <v>31455.25</v>
      </c>
      <c r="BA658" s="11">
        <f t="shared" si="561"/>
        <v>0</v>
      </c>
      <c r="BB658" s="11">
        <f t="shared" si="561"/>
        <v>0</v>
      </c>
      <c r="BC658" s="11">
        <f t="shared" si="561"/>
        <v>0</v>
      </c>
      <c r="BD658" s="11">
        <f t="shared" si="561"/>
        <v>0</v>
      </c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  <c r="DC658" s="11"/>
      <c r="DD658" s="11"/>
      <c r="DE658" s="11"/>
      <c r="DF658" s="11"/>
      <c r="DG658" s="12">
        <f t="shared" ref="DG658:DL658" si="562">ROUND(DG625,2)</f>
        <v>14793479.49</v>
      </c>
      <c r="DH658" s="12">
        <f t="shared" si="562"/>
        <v>11536533.199999999</v>
      </c>
      <c r="DI658" s="12">
        <f t="shared" si="562"/>
        <v>73615.850000000006</v>
      </c>
      <c r="DJ658" s="12">
        <f t="shared" si="562"/>
        <v>30753.05</v>
      </c>
      <c r="DK658" s="12">
        <f t="shared" si="562"/>
        <v>3183330.44</v>
      </c>
      <c r="DL658" s="12">
        <f t="shared" si="562"/>
        <v>0</v>
      </c>
      <c r="DM658" s="12">
        <f>DM625</f>
        <v>4400.957816879999</v>
      </c>
      <c r="DN658" s="12">
        <f>DN625</f>
        <v>0</v>
      </c>
      <c r="DO658" s="12">
        <f>ROUND(DO625,2)</f>
        <v>0</v>
      </c>
      <c r="DP658" s="12">
        <f>ROUND(DP625,2)</f>
        <v>3288192.07</v>
      </c>
      <c r="DQ658" s="12">
        <f>ROUND(DQ625,2)</f>
        <v>1821262.9</v>
      </c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>
        <f t="shared" ref="EG658:EV658" si="563">ROUND(EG625,2)</f>
        <v>0</v>
      </c>
      <c r="EH658" s="12">
        <f t="shared" si="563"/>
        <v>210040.29</v>
      </c>
      <c r="EI658" s="12">
        <f t="shared" si="563"/>
        <v>0</v>
      </c>
      <c r="EJ658" s="12">
        <f t="shared" si="563"/>
        <v>19902934.460000001</v>
      </c>
      <c r="EK658" s="12">
        <f t="shared" si="563"/>
        <v>19683434.210000001</v>
      </c>
      <c r="EL658" s="12">
        <f t="shared" si="563"/>
        <v>9459.9599999999991</v>
      </c>
      <c r="EM658" s="12">
        <f t="shared" si="563"/>
        <v>0</v>
      </c>
      <c r="EN658" s="12">
        <f t="shared" si="563"/>
        <v>11536533.199999999</v>
      </c>
      <c r="EO658" s="12">
        <f t="shared" si="563"/>
        <v>11326492.91</v>
      </c>
      <c r="EP658" s="12">
        <f t="shared" si="563"/>
        <v>0</v>
      </c>
      <c r="EQ658" s="12">
        <f t="shared" si="563"/>
        <v>11326492.91</v>
      </c>
      <c r="ER658" s="12">
        <f t="shared" si="563"/>
        <v>210040.29</v>
      </c>
      <c r="ES658" s="12">
        <f t="shared" si="563"/>
        <v>0</v>
      </c>
      <c r="ET658" s="12">
        <f t="shared" si="563"/>
        <v>0</v>
      </c>
      <c r="EU658" s="12">
        <f t="shared" si="563"/>
        <v>0</v>
      </c>
      <c r="EV658" s="12">
        <f t="shared" si="563"/>
        <v>0</v>
      </c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>
        <v>0</v>
      </c>
    </row>
    <row r="660" spans="1:206" ht="13" x14ac:dyDescent="0.3">
      <c r="A660" s="13">
        <v>50</v>
      </c>
      <c r="B660" s="13">
        <v>0</v>
      </c>
      <c r="C660" s="13">
        <v>0</v>
      </c>
      <c r="D660" s="13">
        <v>1</v>
      </c>
      <c r="E660" s="13">
        <v>201</v>
      </c>
      <c r="F660" s="13">
        <f>ROUND(Source!O658,O660)</f>
        <v>1320813.71</v>
      </c>
      <c r="G660" s="13" t="s">
        <v>377</v>
      </c>
      <c r="H660" s="13" t="s">
        <v>378</v>
      </c>
      <c r="I660" s="13"/>
      <c r="J660" s="13"/>
      <c r="K660" s="13">
        <v>201</v>
      </c>
      <c r="L660" s="13">
        <v>1</v>
      </c>
      <c r="M660" s="13">
        <v>3</v>
      </c>
      <c r="N660" s="13" t="s">
        <v>3</v>
      </c>
      <c r="O660" s="13">
        <v>2</v>
      </c>
      <c r="P660" s="13">
        <f>ROUND(Source!DG658,O660)</f>
        <v>14793479.49</v>
      </c>
      <c r="Q660" s="13"/>
      <c r="R660" s="13"/>
      <c r="S660" s="13"/>
      <c r="T660" s="13"/>
      <c r="U660" s="13"/>
      <c r="V660" s="13"/>
      <c r="W660" s="13">
        <v>1320813.71</v>
      </c>
      <c r="X660" s="13">
        <v>1</v>
      </c>
      <c r="Y660" s="13">
        <v>1320813.71</v>
      </c>
      <c r="Z660" s="13">
        <v>14793479.49</v>
      </c>
      <c r="AA660" s="13">
        <v>1</v>
      </c>
      <c r="AB660" s="13">
        <v>14793479.49</v>
      </c>
    </row>
    <row r="661" spans="1:206" ht="13" x14ac:dyDescent="0.3">
      <c r="A661" s="13">
        <v>50</v>
      </c>
      <c r="B661" s="13">
        <v>0</v>
      </c>
      <c r="C661" s="13">
        <v>0</v>
      </c>
      <c r="D661" s="13">
        <v>1</v>
      </c>
      <c r="E661" s="13">
        <v>202</v>
      </c>
      <c r="F661" s="13">
        <f>ROUND(Source!P658,O661)</f>
        <v>1259642.94</v>
      </c>
      <c r="G661" s="13" t="s">
        <v>379</v>
      </c>
      <c r="H661" s="13" t="s">
        <v>380</v>
      </c>
      <c r="I661" s="13"/>
      <c r="J661" s="13"/>
      <c r="K661" s="13">
        <v>202</v>
      </c>
      <c r="L661" s="13">
        <v>2</v>
      </c>
      <c r="M661" s="13">
        <v>3</v>
      </c>
      <c r="N661" s="13" t="s">
        <v>3</v>
      </c>
      <c r="O661" s="13">
        <v>2</v>
      </c>
      <c r="P661" s="13">
        <f>ROUND(Source!DH658,O661)</f>
        <v>11536533.199999999</v>
      </c>
      <c r="Q661" s="13"/>
      <c r="R661" s="13"/>
      <c r="S661" s="13"/>
      <c r="T661" s="13"/>
      <c r="U661" s="13"/>
      <c r="V661" s="13"/>
      <c r="W661" s="13">
        <v>1259642.94</v>
      </c>
      <c r="X661" s="13">
        <v>1</v>
      </c>
      <c r="Y661" s="13">
        <v>1259642.94</v>
      </c>
      <c r="Z661" s="13">
        <v>11536533.199999999</v>
      </c>
      <c r="AA661" s="13">
        <v>1</v>
      </c>
      <c r="AB661" s="13">
        <v>11536533.199999999</v>
      </c>
    </row>
    <row r="662" spans="1:206" ht="13" x14ac:dyDescent="0.3">
      <c r="A662" s="13">
        <v>50</v>
      </c>
      <c r="B662" s="13">
        <v>0</v>
      </c>
      <c r="C662" s="13">
        <v>0</v>
      </c>
      <c r="D662" s="13">
        <v>1</v>
      </c>
      <c r="E662" s="13">
        <v>222</v>
      </c>
      <c r="F662" s="13">
        <f>ROUND(Source!AO658,O662)</f>
        <v>0</v>
      </c>
      <c r="G662" s="13" t="s">
        <v>381</v>
      </c>
      <c r="H662" s="13" t="s">
        <v>382</v>
      </c>
      <c r="I662" s="13"/>
      <c r="J662" s="13"/>
      <c r="K662" s="13">
        <v>222</v>
      </c>
      <c r="L662" s="13">
        <v>3</v>
      </c>
      <c r="M662" s="13">
        <v>3</v>
      </c>
      <c r="N662" s="13" t="s">
        <v>3</v>
      </c>
      <c r="O662" s="13">
        <v>2</v>
      </c>
      <c r="P662" s="13">
        <f>ROUND(Source!EG658,O662)</f>
        <v>0</v>
      </c>
      <c r="Q662" s="13"/>
      <c r="R662" s="13"/>
      <c r="S662" s="13"/>
      <c r="T662" s="13"/>
      <c r="U662" s="13"/>
      <c r="V662" s="13"/>
      <c r="W662" s="13">
        <v>0</v>
      </c>
      <c r="X662" s="13">
        <v>1</v>
      </c>
      <c r="Y662" s="13">
        <v>0</v>
      </c>
      <c r="Z662" s="13">
        <v>0</v>
      </c>
      <c r="AA662" s="13">
        <v>1</v>
      </c>
      <c r="AB662" s="13">
        <v>0</v>
      </c>
    </row>
    <row r="663" spans="1:206" ht="13" x14ac:dyDescent="0.3">
      <c r="A663" s="13">
        <v>50</v>
      </c>
      <c r="B663" s="13">
        <v>0</v>
      </c>
      <c r="C663" s="13">
        <v>0</v>
      </c>
      <c r="D663" s="13">
        <v>1</v>
      </c>
      <c r="E663" s="13">
        <v>225</v>
      </c>
      <c r="F663" s="13">
        <f>ROUND(Source!AV658,O663)</f>
        <v>1259642.94</v>
      </c>
      <c r="G663" s="13" t="s">
        <v>383</v>
      </c>
      <c r="H663" s="13" t="s">
        <v>384</v>
      </c>
      <c r="I663" s="13"/>
      <c r="J663" s="13"/>
      <c r="K663" s="13">
        <v>225</v>
      </c>
      <c r="L663" s="13">
        <v>4</v>
      </c>
      <c r="M663" s="13">
        <v>3</v>
      </c>
      <c r="N663" s="13" t="s">
        <v>3</v>
      </c>
      <c r="O663" s="13">
        <v>2</v>
      </c>
      <c r="P663" s="13">
        <f>ROUND(Source!EN658,O663)</f>
        <v>11536533.199999999</v>
      </c>
      <c r="Q663" s="13"/>
      <c r="R663" s="13"/>
      <c r="S663" s="13"/>
      <c r="T663" s="13"/>
      <c r="U663" s="13"/>
      <c r="V663" s="13"/>
      <c r="W663" s="13">
        <v>1259642.94</v>
      </c>
      <c r="X663" s="13">
        <v>1</v>
      </c>
      <c r="Y663" s="13">
        <v>1259642.94</v>
      </c>
      <c r="Z663" s="13">
        <v>11536533.199999999</v>
      </c>
      <c r="AA663" s="13">
        <v>1</v>
      </c>
      <c r="AB663" s="13">
        <v>11536533.199999999</v>
      </c>
    </row>
    <row r="664" spans="1:206" ht="13" x14ac:dyDescent="0.3">
      <c r="A664" s="13">
        <v>50</v>
      </c>
      <c r="B664" s="13">
        <v>0</v>
      </c>
      <c r="C664" s="13">
        <v>0</v>
      </c>
      <c r="D664" s="13">
        <v>1</v>
      </c>
      <c r="E664" s="13">
        <v>226</v>
      </c>
      <c r="F664" s="13">
        <f>ROUND(Source!AW658,O664)</f>
        <v>1228187.69</v>
      </c>
      <c r="G664" s="13" t="s">
        <v>385</v>
      </c>
      <c r="H664" s="13" t="s">
        <v>386</v>
      </c>
      <c r="I664" s="13"/>
      <c r="J664" s="13"/>
      <c r="K664" s="13">
        <v>226</v>
      </c>
      <c r="L664" s="13">
        <v>5</v>
      </c>
      <c r="M664" s="13">
        <v>3</v>
      </c>
      <c r="N664" s="13" t="s">
        <v>3</v>
      </c>
      <c r="O664" s="13">
        <v>2</v>
      </c>
      <c r="P664" s="13">
        <f>ROUND(Source!EO658,O664)</f>
        <v>11326492.91</v>
      </c>
      <c r="Q664" s="13"/>
      <c r="R664" s="13"/>
      <c r="S664" s="13"/>
      <c r="T664" s="13"/>
      <c r="U664" s="13"/>
      <c r="V664" s="13"/>
      <c r="W664" s="13">
        <v>1228187.69</v>
      </c>
      <c r="X664" s="13">
        <v>1</v>
      </c>
      <c r="Y664" s="13">
        <v>1228187.69</v>
      </c>
      <c r="Z664" s="13">
        <v>11326492.91</v>
      </c>
      <c r="AA664" s="13">
        <v>1</v>
      </c>
      <c r="AB664" s="13">
        <v>11326492.91</v>
      </c>
    </row>
    <row r="665" spans="1:206" ht="13" x14ac:dyDescent="0.3">
      <c r="A665" s="13">
        <v>50</v>
      </c>
      <c r="B665" s="13">
        <v>0</v>
      </c>
      <c r="C665" s="13">
        <v>0</v>
      </c>
      <c r="D665" s="13">
        <v>1</v>
      </c>
      <c r="E665" s="13">
        <v>227</v>
      </c>
      <c r="F665" s="13">
        <f>ROUND(Source!AX658,O665)</f>
        <v>0</v>
      </c>
      <c r="G665" s="13" t="s">
        <v>387</v>
      </c>
      <c r="H665" s="13" t="s">
        <v>388</v>
      </c>
      <c r="I665" s="13"/>
      <c r="J665" s="13"/>
      <c r="K665" s="13">
        <v>227</v>
      </c>
      <c r="L665" s="13">
        <v>6</v>
      </c>
      <c r="M665" s="13">
        <v>3</v>
      </c>
      <c r="N665" s="13" t="s">
        <v>3</v>
      </c>
      <c r="O665" s="13">
        <v>2</v>
      </c>
      <c r="P665" s="13">
        <f>ROUND(Source!EP658,O665)</f>
        <v>0</v>
      </c>
      <c r="Q665" s="13"/>
      <c r="R665" s="13"/>
      <c r="S665" s="13"/>
      <c r="T665" s="13"/>
      <c r="U665" s="13"/>
      <c r="V665" s="13"/>
      <c r="W665" s="13">
        <v>0</v>
      </c>
      <c r="X665" s="13">
        <v>1</v>
      </c>
      <c r="Y665" s="13">
        <v>0</v>
      </c>
      <c r="Z665" s="13">
        <v>0</v>
      </c>
      <c r="AA665" s="13">
        <v>1</v>
      </c>
      <c r="AB665" s="13">
        <v>0</v>
      </c>
    </row>
    <row r="666" spans="1:206" ht="13" x14ac:dyDescent="0.3">
      <c r="A666" s="13">
        <v>50</v>
      </c>
      <c r="B666" s="13">
        <v>0</v>
      </c>
      <c r="C666" s="13">
        <v>0</v>
      </c>
      <c r="D666" s="13">
        <v>1</v>
      </c>
      <c r="E666" s="13">
        <v>228</v>
      </c>
      <c r="F666" s="13">
        <f>ROUND(Source!AY658,O666)</f>
        <v>1228187.69</v>
      </c>
      <c r="G666" s="13" t="s">
        <v>389</v>
      </c>
      <c r="H666" s="13" t="s">
        <v>390</v>
      </c>
      <c r="I666" s="13"/>
      <c r="J666" s="13"/>
      <c r="K666" s="13">
        <v>228</v>
      </c>
      <c r="L666" s="13">
        <v>7</v>
      </c>
      <c r="M666" s="13">
        <v>3</v>
      </c>
      <c r="N666" s="13" t="s">
        <v>3</v>
      </c>
      <c r="O666" s="13">
        <v>2</v>
      </c>
      <c r="P666" s="13">
        <f>ROUND(Source!EQ658,O666)</f>
        <v>11326492.91</v>
      </c>
      <c r="Q666" s="13"/>
      <c r="R666" s="13"/>
      <c r="S666" s="13"/>
      <c r="T666" s="13"/>
      <c r="U666" s="13"/>
      <c r="V666" s="13"/>
      <c r="W666" s="13">
        <v>1228187.69</v>
      </c>
      <c r="X666" s="13">
        <v>1</v>
      </c>
      <c r="Y666" s="13">
        <v>1228187.69</v>
      </c>
      <c r="Z666" s="13">
        <v>11326492.91</v>
      </c>
      <c r="AA666" s="13">
        <v>1</v>
      </c>
      <c r="AB666" s="13">
        <v>11326492.91</v>
      </c>
    </row>
    <row r="667" spans="1:206" ht="13" x14ac:dyDescent="0.3">
      <c r="A667" s="13">
        <v>50</v>
      </c>
      <c r="B667" s="13">
        <v>0</v>
      </c>
      <c r="C667" s="13">
        <v>0</v>
      </c>
      <c r="D667" s="13">
        <v>1</v>
      </c>
      <c r="E667" s="13">
        <v>216</v>
      </c>
      <c r="F667" s="13">
        <f>ROUND(Source!AP658,O667)</f>
        <v>31455.25</v>
      </c>
      <c r="G667" s="13" t="s">
        <v>391</v>
      </c>
      <c r="H667" s="13" t="s">
        <v>392</v>
      </c>
      <c r="I667" s="13"/>
      <c r="J667" s="13"/>
      <c r="K667" s="13">
        <v>216</v>
      </c>
      <c r="L667" s="13">
        <v>8</v>
      </c>
      <c r="M667" s="13">
        <v>3</v>
      </c>
      <c r="N667" s="13" t="s">
        <v>3</v>
      </c>
      <c r="O667" s="13">
        <v>2</v>
      </c>
      <c r="P667" s="13">
        <f>ROUND(Source!EH658,O667)</f>
        <v>210040.29</v>
      </c>
      <c r="Q667" s="13"/>
      <c r="R667" s="13"/>
      <c r="S667" s="13"/>
      <c r="T667" s="13"/>
      <c r="U667" s="13"/>
      <c r="V667" s="13"/>
      <c r="W667" s="13">
        <v>31455.25</v>
      </c>
      <c r="X667" s="13">
        <v>1</v>
      </c>
      <c r="Y667" s="13">
        <v>31455.25</v>
      </c>
      <c r="Z667" s="13">
        <v>210040.29</v>
      </c>
      <c r="AA667" s="13">
        <v>1</v>
      </c>
      <c r="AB667" s="13">
        <v>210040.29</v>
      </c>
    </row>
    <row r="668" spans="1:206" ht="13" x14ac:dyDescent="0.3">
      <c r="A668" s="13">
        <v>50</v>
      </c>
      <c r="B668" s="13">
        <v>0</v>
      </c>
      <c r="C668" s="13">
        <v>0</v>
      </c>
      <c r="D668" s="13">
        <v>1</v>
      </c>
      <c r="E668" s="13">
        <v>223</v>
      </c>
      <c r="F668" s="13">
        <f>ROUND(Source!AQ658,O668)</f>
        <v>0</v>
      </c>
      <c r="G668" s="13" t="s">
        <v>393</v>
      </c>
      <c r="H668" s="13" t="s">
        <v>394</v>
      </c>
      <c r="I668" s="13"/>
      <c r="J668" s="13"/>
      <c r="K668" s="13">
        <v>223</v>
      </c>
      <c r="L668" s="13">
        <v>9</v>
      </c>
      <c r="M668" s="13">
        <v>3</v>
      </c>
      <c r="N668" s="13" t="s">
        <v>3</v>
      </c>
      <c r="O668" s="13">
        <v>2</v>
      </c>
      <c r="P668" s="13">
        <f>ROUND(Source!EI658,O668)</f>
        <v>0</v>
      </c>
      <c r="Q668" s="13"/>
      <c r="R668" s="13"/>
      <c r="S668" s="13"/>
      <c r="T668" s="13"/>
      <c r="U668" s="13"/>
      <c r="V668" s="13"/>
      <c r="W668" s="13">
        <v>0</v>
      </c>
      <c r="X668" s="13">
        <v>1</v>
      </c>
      <c r="Y668" s="13">
        <v>0</v>
      </c>
      <c r="Z668" s="13">
        <v>0</v>
      </c>
      <c r="AA668" s="13">
        <v>1</v>
      </c>
      <c r="AB668" s="13">
        <v>0</v>
      </c>
    </row>
    <row r="669" spans="1:206" ht="13" x14ac:dyDescent="0.3">
      <c r="A669" s="13">
        <v>50</v>
      </c>
      <c r="B669" s="13">
        <v>0</v>
      </c>
      <c r="C669" s="13">
        <v>0</v>
      </c>
      <c r="D669" s="13">
        <v>1</v>
      </c>
      <c r="E669" s="13">
        <v>229</v>
      </c>
      <c r="F669" s="13">
        <f>ROUND(Source!AZ658,O669)</f>
        <v>31455.25</v>
      </c>
      <c r="G669" s="13" t="s">
        <v>395</v>
      </c>
      <c r="H669" s="13" t="s">
        <v>396</v>
      </c>
      <c r="I669" s="13"/>
      <c r="J669" s="13"/>
      <c r="K669" s="13">
        <v>229</v>
      </c>
      <c r="L669" s="13">
        <v>10</v>
      </c>
      <c r="M669" s="13">
        <v>3</v>
      </c>
      <c r="N669" s="13" t="s">
        <v>3</v>
      </c>
      <c r="O669" s="13">
        <v>2</v>
      </c>
      <c r="P669" s="13">
        <f>ROUND(Source!ER658,O669)</f>
        <v>210040.29</v>
      </c>
      <c r="Q669" s="13"/>
      <c r="R669" s="13"/>
      <c r="S669" s="13"/>
      <c r="T669" s="13"/>
      <c r="U669" s="13"/>
      <c r="V669" s="13"/>
      <c r="W669" s="13">
        <v>31455.25</v>
      </c>
      <c r="X669" s="13">
        <v>1</v>
      </c>
      <c r="Y669" s="13">
        <v>31455.25</v>
      </c>
      <c r="Z669" s="13">
        <v>210040.29</v>
      </c>
      <c r="AA669" s="13">
        <v>1</v>
      </c>
      <c r="AB669" s="13">
        <v>210040.29</v>
      </c>
    </row>
    <row r="670" spans="1:206" ht="13" x14ac:dyDescent="0.3">
      <c r="A670" s="13">
        <v>50</v>
      </c>
      <c r="B670" s="13">
        <v>0</v>
      </c>
      <c r="C670" s="13">
        <v>0</v>
      </c>
      <c r="D670" s="13">
        <v>1</v>
      </c>
      <c r="E670" s="13">
        <v>203</v>
      </c>
      <c r="F670" s="13">
        <f>ROUND(Source!Q658,O670)</f>
        <v>4678.66</v>
      </c>
      <c r="G670" s="13" t="s">
        <v>397</v>
      </c>
      <c r="H670" s="13" t="s">
        <v>398</v>
      </c>
      <c r="I670" s="13"/>
      <c r="J670" s="13"/>
      <c r="K670" s="13">
        <v>203</v>
      </c>
      <c r="L670" s="13">
        <v>11</v>
      </c>
      <c r="M670" s="13">
        <v>3</v>
      </c>
      <c r="N670" s="13" t="s">
        <v>3</v>
      </c>
      <c r="O670" s="13">
        <v>2</v>
      </c>
      <c r="P670" s="13">
        <f>ROUND(Source!DI658,O670)</f>
        <v>73615.850000000006</v>
      </c>
      <c r="Q670" s="13"/>
      <c r="R670" s="13"/>
      <c r="S670" s="13"/>
      <c r="T670" s="13"/>
      <c r="U670" s="13"/>
      <c r="V670" s="13"/>
      <c r="W670" s="13">
        <v>4678.66</v>
      </c>
      <c r="X670" s="13">
        <v>1</v>
      </c>
      <c r="Y670" s="13">
        <v>4678.66</v>
      </c>
      <c r="Z670" s="13">
        <v>73615.850000000006</v>
      </c>
      <c r="AA670" s="13">
        <v>1</v>
      </c>
      <c r="AB670" s="13">
        <v>73615.850000000006</v>
      </c>
    </row>
    <row r="671" spans="1:206" ht="13" x14ac:dyDescent="0.3">
      <c r="A671" s="13">
        <v>50</v>
      </c>
      <c r="B671" s="13">
        <v>0</v>
      </c>
      <c r="C671" s="13">
        <v>0</v>
      </c>
      <c r="D671" s="13">
        <v>1</v>
      </c>
      <c r="E671" s="13">
        <v>231</v>
      </c>
      <c r="F671" s="13">
        <f>ROUND(Source!BB658,O671)</f>
        <v>0</v>
      </c>
      <c r="G671" s="13" t="s">
        <v>399</v>
      </c>
      <c r="H671" s="13" t="s">
        <v>400</v>
      </c>
      <c r="I671" s="13"/>
      <c r="J671" s="13"/>
      <c r="K671" s="13">
        <v>231</v>
      </c>
      <c r="L671" s="13">
        <v>12</v>
      </c>
      <c r="M671" s="13">
        <v>3</v>
      </c>
      <c r="N671" s="13" t="s">
        <v>3</v>
      </c>
      <c r="O671" s="13">
        <v>2</v>
      </c>
      <c r="P671" s="13">
        <f>ROUND(Source!ET658,O671)</f>
        <v>0</v>
      </c>
      <c r="Q671" s="13"/>
      <c r="R671" s="13"/>
      <c r="S671" s="13"/>
      <c r="T671" s="13"/>
      <c r="U671" s="13"/>
      <c r="V671" s="13"/>
      <c r="W671" s="13">
        <v>0</v>
      </c>
      <c r="X671" s="13">
        <v>1</v>
      </c>
      <c r="Y671" s="13">
        <v>0</v>
      </c>
      <c r="Z671" s="13">
        <v>0</v>
      </c>
      <c r="AA671" s="13">
        <v>1</v>
      </c>
      <c r="AB671" s="13">
        <v>0</v>
      </c>
    </row>
    <row r="672" spans="1:206" ht="13" x14ac:dyDescent="0.3">
      <c r="A672" s="13">
        <v>50</v>
      </c>
      <c r="B672" s="13">
        <v>0</v>
      </c>
      <c r="C672" s="13">
        <v>0</v>
      </c>
      <c r="D672" s="13">
        <v>1</v>
      </c>
      <c r="E672" s="13">
        <v>204</v>
      </c>
      <c r="F672" s="13">
        <f>ROUND(Source!R658,O672)</f>
        <v>545.75</v>
      </c>
      <c r="G672" s="13" t="s">
        <v>401</v>
      </c>
      <c r="H672" s="13" t="s">
        <v>402</v>
      </c>
      <c r="I672" s="13"/>
      <c r="J672" s="13"/>
      <c r="K672" s="13">
        <v>204</v>
      </c>
      <c r="L672" s="13">
        <v>13</v>
      </c>
      <c r="M672" s="13">
        <v>3</v>
      </c>
      <c r="N672" s="13" t="s">
        <v>3</v>
      </c>
      <c r="O672" s="13">
        <v>2</v>
      </c>
      <c r="P672" s="13">
        <f>ROUND(Source!DJ658,O672)</f>
        <v>30753.05</v>
      </c>
      <c r="Q672" s="13"/>
      <c r="R672" s="13"/>
      <c r="S672" s="13"/>
      <c r="T672" s="13"/>
      <c r="U672" s="13"/>
      <c r="V672" s="13"/>
      <c r="W672" s="13">
        <v>545.75</v>
      </c>
      <c r="X672" s="13">
        <v>1</v>
      </c>
      <c r="Y672" s="13">
        <v>545.75</v>
      </c>
      <c r="Z672" s="13">
        <v>30753.05</v>
      </c>
      <c r="AA672" s="13">
        <v>1</v>
      </c>
      <c r="AB672" s="13">
        <v>30753.05</v>
      </c>
    </row>
    <row r="673" spans="1:28" ht="13" x14ac:dyDescent="0.3">
      <c r="A673" s="13">
        <v>50</v>
      </c>
      <c r="B673" s="13">
        <v>0</v>
      </c>
      <c r="C673" s="13">
        <v>0</v>
      </c>
      <c r="D673" s="13">
        <v>1</v>
      </c>
      <c r="E673" s="13">
        <v>205</v>
      </c>
      <c r="F673" s="13">
        <f>ROUND(Source!S658,O673)</f>
        <v>56492.11</v>
      </c>
      <c r="G673" s="13" t="s">
        <v>403</v>
      </c>
      <c r="H673" s="13" t="s">
        <v>404</v>
      </c>
      <c r="I673" s="13"/>
      <c r="J673" s="13"/>
      <c r="K673" s="13">
        <v>205</v>
      </c>
      <c r="L673" s="13">
        <v>14</v>
      </c>
      <c r="M673" s="13">
        <v>3</v>
      </c>
      <c r="N673" s="13" t="s">
        <v>3</v>
      </c>
      <c r="O673" s="13">
        <v>2</v>
      </c>
      <c r="P673" s="13">
        <f>ROUND(Source!DK658,O673)</f>
        <v>3183330.44</v>
      </c>
      <c r="Q673" s="13"/>
      <c r="R673" s="13"/>
      <c r="S673" s="13"/>
      <c r="T673" s="13"/>
      <c r="U673" s="13"/>
      <c r="V673" s="13"/>
      <c r="W673" s="13">
        <v>56492.11</v>
      </c>
      <c r="X673" s="13">
        <v>1</v>
      </c>
      <c r="Y673" s="13">
        <v>56492.11</v>
      </c>
      <c r="Z673" s="13">
        <v>3183330.44</v>
      </c>
      <c r="AA673" s="13">
        <v>1</v>
      </c>
      <c r="AB673" s="13">
        <v>3183330.44</v>
      </c>
    </row>
    <row r="674" spans="1:28" ht="13" x14ac:dyDescent="0.3">
      <c r="A674" s="13">
        <v>50</v>
      </c>
      <c r="B674" s="13">
        <v>0</v>
      </c>
      <c r="C674" s="13">
        <v>0</v>
      </c>
      <c r="D674" s="13">
        <v>1</v>
      </c>
      <c r="E674" s="13">
        <v>232</v>
      </c>
      <c r="F674" s="13">
        <f>ROUND(Source!BC658,O674)</f>
        <v>0</v>
      </c>
      <c r="G674" s="13" t="s">
        <v>405</v>
      </c>
      <c r="H674" s="13" t="s">
        <v>406</v>
      </c>
      <c r="I674" s="13"/>
      <c r="J674" s="13"/>
      <c r="K674" s="13">
        <v>232</v>
      </c>
      <c r="L674" s="13">
        <v>15</v>
      </c>
      <c r="M674" s="13">
        <v>3</v>
      </c>
      <c r="N674" s="13" t="s">
        <v>3</v>
      </c>
      <c r="O674" s="13">
        <v>2</v>
      </c>
      <c r="P674" s="13">
        <f>ROUND(Source!EU658,O674)</f>
        <v>0</v>
      </c>
      <c r="Q674" s="13"/>
      <c r="R674" s="13"/>
      <c r="S674" s="13"/>
      <c r="T674" s="13"/>
      <c r="U674" s="13"/>
      <c r="V674" s="13"/>
      <c r="W674" s="13">
        <v>0</v>
      </c>
      <c r="X674" s="13">
        <v>1</v>
      </c>
      <c r="Y674" s="13">
        <v>0</v>
      </c>
      <c r="Z674" s="13">
        <v>0</v>
      </c>
      <c r="AA674" s="13">
        <v>1</v>
      </c>
      <c r="AB674" s="13">
        <v>0</v>
      </c>
    </row>
    <row r="675" spans="1:28" ht="13" x14ac:dyDescent="0.3">
      <c r="A675" s="13">
        <v>50</v>
      </c>
      <c r="B675" s="13">
        <v>0</v>
      </c>
      <c r="C675" s="13">
        <v>0</v>
      </c>
      <c r="D675" s="13">
        <v>1</v>
      </c>
      <c r="E675" s="13">
        <v>214</v>
      </c>
      <c r="F675" s="13">
        <f>ROUND(Source!AS658,O675)</f>
        <v>1379862.66</v>
      </c>
      <c r="G675" s="13" t="s">
        <v>407</v>
      </c>
      <c r="H675" s="13" t="s">
        <v>408</v>
      </c>
      <c r="I675" s="13"/>
      <c r="J675" s="13"/>
      <c r="K675" s="13">
        <v>214</v>
      </c>
      <c r="L675" s="13">
        <v>16</v>
      </c>
      <c r="M675" s="13">
        <v>3</v>
      </c>
      <c r="N675" s="13" t="s">
        <v>3</v>
      </c>
      <c r="O675" s="13">
        <v>2</v>
      </c>
      <c r="P675" s="13">
        <f>ROUND(Source!EK658,O675)</f>
        <v>19683434.210000001</v>
      </c>
      <c r="Q675" s="13"/>
      <c r="R675" s="13"/>
      <c r="S675" s="13"/>
      <c r="T675" s="13"/>
      <c r="U675" s="13"/>
      <c r="V675" s="13"/>
      <c r="W675" s="13">
        <v>1379862.66</v>
      </c>
      <c r="X675" s="13">
        <v>1</v>
      </c>
      <c r="Y675" s="13">
        <v>1379862.66</v>
      </c>
      <c r="Z675" s="13">
        <v>19683434.210000001</v>
      </c>
      <c r="AA675" s="13">
        <v>1</v>
      </c>
      <c r="AB675" s="13">
        <v>19683434.210000001</v>
      </c>
    </row>
    <row r="676" spans="1:28" ht="13" x14ac:dyDescent="0.3">
      <c r="A676" s="13">
        <v>50</v>
      </c>
      <c r="B676" s="13">
        <v>0</v>
      </c>
      <c r="C676" s="13">
        <v>0</v>
      </c>
      <c r="D676" s="13">
        <v>1</v>
      </c>
      <c r="E676" s="13">
        <v>215</v>
      </c>
      <c r="F676" s="13">
        <f>ROUND(Source!AT658,O676)</f>
        <v>169.35</v>
      </c>
      <c r="G676" s="13" t="s">
        <v>409</v>
      </c>
      <c r="H676" s="13" t="s">
        <v>410</v>
      </c>
      <c r="I676" s="13"/>
      <c r="J676" s="13"/>
      <c r="K676" s="13">
        <v>215</v>
      </c>
      <c r="L676" s="13">
        <v>17</v>
      </c>
      <c r="M676" s="13">
        <v>3</v>
      </c>
      <c r="N676" s="13" t="s">
        <v>3</v>
      </c>
      <c r="O676" s="13">
        <v>2</v>
      </c>
      <c r="P676" s="13">
        <f>ROUND(Source!EL658,O676)</f>
        <v>9459.9599999999991</v>
      </c>
      <c r="Q676" s="13"/>
      <c r="R676" s="13"/>
      <c r="S676" s="13"/>
      <c r="T676" s="13"/>
      <c r="U676" s="13"/>
      <c r="V676" s="13"/>
      <c r="W676" s="13">
        <v>169.35</v>
      </c>
      <c r="X676" s="13">
        <v>1</v>
      </c>
      <c r="Y676" s="13">
        <v>169.35</v>
      </c>
      <c r="Z676" s="13">
        <v>9459.9599999999991</v>
      </c>
      <c r="AA676" s="13">
        <v>1</v>
      </c>
      <c r="AB676" s="13">
        <v>9459.9599999999991</v>
      </c>
    </row>
    <row r="677" spans="1:28" ht="13" x14ac:dyDescent="0.3">
      <c r="A677" s="13">
        <v>50</v>
      </c>
      <c r="B677" s="13">
        <v>0</v>
      </c>
      <c r="C677" s="13">
        <v>0</v>
      </c>
      <c r="D677" s="13">
        <v>1</v>
      </c>
      <c r="E677" s="13">
        <v>217</v>
      </c>
      <c r="F677" s="13">
        <f>ROUND(Source!AU658,O677)</f>
        <v>0</v>
      </c>
      <c r="G677" s="13" t="s">
        <v>411</v>
      </c>
      <c r="H677" s="13" t="s">
        <v>412</v>
      </c>
      <c r="I677" s="13"/>
      <c r="J677" s="13"/>
      <c r="K677" s="13">
        <v>217</v>
      </c>
      <c r="L677" s="13">
        <v>18</v>
      </c>
      <c r="M677" s="13">
        <v>3</v>
      </c>
      <c r="N677" s="13" t="s">
        <v>3</v>
      </c>
      <c r="O677" s="13">
        <v>2</v>
      </c>
      <c r="P677" s="13">
        <f>ROUND(Source!EM658,O677)</f>
        <v>0</v>
      </c>
      <c r="Q677" s="13"/>
      <c r="R677" s="13"/>
      <c r="S677" s="13"/>
      <c r="T677" s="13"/>
      <c r="U677" s="13"/>
      <c r="V677" s="13"/>
      <c r="W677" s="13">
        <v>0</v>
      </c>
      <c r="X677" s="13">
        <v>1</v>
      </c>
      <c r="Y677" s="13">
        <v>0</v>
      </c>
      <c r="Z677" s="13">
        <v>0</v>
      </c>
      <c r="AA677" s="13">
        <v>1</v>
      </c>
      <c r="AB677" s="13">
        <v>0</v>
      </c>
    </row>
    <row r="678" spans="1:28" ht="13" x14ac:dyDescent="0.3">
      <c r="A678" s="13">
        <v>50</v>
      </c>
      <c r="B678" s="13">
        <v>0</v>
      </c>
      <c r="C678" s="13">
        <v>0</v>
      </c>
      <c r="D678" s="13">
        <v>1</v>
      </c>
      <c r="E678" s="13">
        <v>230</v>
      </c>
      <c r="F678" s="13">
        <f>ROUND(Source!BA658,O678)</f>
        <v>0</v>
      </c>
      <c r="G678" s="13" t="s">
        <v>413</v>
      </c>
      <c r="H678" s="13" t="s">
        <v>414</v>
      </c>
      <c r="I678" s="13"/>
      <c r="J678" s="13"/>
      <c r="K678" s="13">
        <v>230</v>
      </c>
      <c r="L678" s="13">
        <v>19</v>
      </c>
      <c r="M678" s="13">
        <v>3</v>
      </c>
      <c r="N678" s="13" t="s">
        <v>3</v>
      </c>
      <c r="O678" s="13">
        <v>2</v>
      </c>
      <c r="P678" s="13">
        <f>ROUND(Source!ES658,O678)</f>
        <v>0</v>
      </c>
      <c r="Q678" s="13"/>
      <c r="R678" s="13"/>
      <c r="S678" s="13"/>
      <c r="T678" s="13"/>
      <c r="U678" s="13"/>
      <c r="V678" s="13"/>
      <c r="W678" s="13">
        <v>0</v>
      </c>
      <c r="X678" s="13">
        <v>1</v>
      </c>
      <c r="Y678" s="13">
        <v>0</v>
      </c>
      <c r="Z678" s="13">
        <v>0</v>
      </c>
      <c r="AA678" s="13">
        <v>1</v>
      </c>
      <c r="AB678" s="13">
        <v>0</v>
      </c>
    </row>
    <row r="679" spans="1:28" ht="13" x14ac:dyDescent="0.3">
      <c r="A679" s="13">
        <v>50</v>
      </c>
      <c r="B679" s="13">
        <v>0</v>
      </c>
      <c r="C679" s="13">
        <v>0</v>
      </c>
      <c r="D679" s="13">
        <v>1</v>
      </c>
      <c r="E679" s="13">
        <v>206</v>
      </c>
      <c r="F679" s="13">
        <f>ROUND(Source!T658,O679)</f>
        <v>0</v>
      </c>
      <c r="G679" s="13" t="s">
        <v>415</v>
      </c>
      <c r="H679" s="13" t="s">
        <v>416</v>
      </c>
      <c r="I679" s="13"/>
      <c r="J679" s="13"/>
      <c r="K679" s="13">
        <v>206</v>
      </c>
      <c r="L679" s="13">
        <v>20</v>
      </c>
      <c r="M679" s="13">
        <v>3</v>
      </c>
      <c r="N679" s="13" t="s">
        <v>3</v>
      </c>
      <c r="O679" s="13">
        <v>2</v>
      </c>
      <c r="P679" s="13">
        <f>ROUND(Source!DL658,O679)</f>
        <v>0</v>
      </c>
      <c r="Q679" s="13"/>
      <c r="R679" s="13"/>
      <c r="S679" s="13"/>
      <c r="T679" s="13"/>
      <c r="U679" s="13"/>
      <c r="V679" s="13"/>
      <c r="W679" s="13">
        <v>0</v>
      </c>
      <c r="X679" s="13">
        <v>1</v>
      </c>
      <c r="Y679" s="13">
        <v>0</v>
      </c>
      <c r="Z679" s="13">
        <v>0</v>
      </c>
      <c r="AA679" s="13">
        <v>1</v>
      </c>
      <c r="AB679" s="13">
        <v>0</v>
      </c>
    </row>
    <row r="680" spans="1:28" ht="13" x14ac:dyDescent="0.3">
      <c r="A680" s="13">
        <v>50</v>
      </c>
      <c r="B680" s="13">
        <v>0</v>
      </c>
      <c r="C680" s="13">
        <v>0</v>
      </c>
      <c r="D680" s="13">
        <v>1</v>
      </c>
      <c r="E680" s="13">
        <v>207</v>
      </c>
      <c r="F680" s="13">
        <f>Source!U658</f>
        <v>4400.957816879999</v>
      </c>
      <c r="G680" s="13" t="s">
        <v>417</v>
      </c>
      <c r="H680" s="13" t="s">
        <v>418</v>
      </c>
      <c r="I680" s="13"/>
      <c r="J680" s="13"/>
      <c r="K680" s="13">
        <v>207</v>
      </c>
      <c r="L680" s="13">
        <v>21</v>
      </c>
      <c r="M680" s="13">
        <v>3</v>
      </c>
      <c r="N680" s="13" t="s">
        <v>3</v>
      </c>
      <c r="O680" s="13">
        <v>-1</v>
      </c>
      <c r="P680" s="13">
        <f>Source!DM658</f>
        <v>4400.957816879999</v>
      </c>
      <c r="Q680" s="13"/>
      <c r="R680" s="13"/>
      <c r="S680" s="13"/>
      <c r="T680" s="13"/>
      <c r="U680" s="13"/>
      <c r="V680" s="13"/>
      <c r="W680" s="13">
        <v>4400.957816879999</v>
      </c>
      <c r="X680" s="13">
        <v>1</v>
      </c>
      <c r="Y680" s="13">
        <v>4400.957816879999</v>
      </c>
      <c r="Z680" s="13">
        <v>4400.957816879999</v>
      </c>
      <c r="AA680" s="13">
        <v>1</v>
      </c>
      <c r="AB680" s="13">
        <v>4400.957816879999</v>
      </c>
    </row>
    <row r="681" spans="1:28" ht="13" x14ac:dyDescent="0.3">
      <c r="A681" s="13">
        <v>50</v>
      </c>
      <c r="B681" s="13">
        <v>0</v>
      </c>
      <c r="C681" s="13">
        <v>0</v>
      </c>
      <c r="D681" s="13">
        <v>1</v>
      </c>
      <c r="E681" s="13">
        <v>208</v>
      </c>
      <c r="F681" s="13">
        <f>Source!V658</f>
        <v>0</v>
      </c>
      <c r="G681" s="13" t="s">
        <v>419</v>
      </c>
      <c r="H681" s="13" t="s">
        <v>420</v>
      </c>
      <c r="I681" s="13"/>
      <c r="J681" s="13"/>
      <c r="K681" s="13">
        <v>208</v>
      </c>
      <c r="L681" s="13">
        <v>22</v>
      </c>
      <c r="M681" s="13">
        <v>3</v>
      </c>
      <c r="N681" s="13" t="s">
        <v>3</v>
      </c>
      <c r="O681" s="13">
        <v>-1</v>
      </c>
      <c r="P681" s="13">
        <f>Source!DN658</f>
        <v>0</v>
      </c>
      <c r="Q681" s="13"/>
      <c r="R681" s="13"/>
      <c r="S681" s="13"/>
      <c r="T681" s="13"/>
      <c r="U681" s="13"/>
      <c r="V681" s="13"/>
      <c r="W681" s="13">
        <v>0</v>
      </c>
      <c r="X681" s="13">
        <v>1</v>
      </c>
      <c r="Y681" s="13">
        <v>0</v>
      </c>
      <c r="Z681" s="13">
        <v>0</v>
      </c>
      <c r="AA681" s="13">
        <v>1</v>
      </c>
      <c r="AB681" s="13">
        <v>0</v>
      </c>
    </row>
    <row r="682" spans="1:28" ht="13" x14ac:dyDescent="0.3">
      <c r="A682" s="13">
        <v>50</v>
      </c>
      <c r="B682" s="13">
        <v>0</v>
      </c>
      <c r="C682" s="13">
        <v>0</v>
      </c>
      <c r="D682" s="13">
        <v>1</v>
      </c>
      <c r="E682" s="13">
        <v>209</v>
      </c>
      <c r="F682" s="13">
        <f>ROUND(Source!W658,O682)</f>
        <v>0</v>
      </c>
      <c r="G682" s="13" t="s">
        <v>421</v>
      </c>
      <c r="H682" s="13" t="s">
        <v>422</v>
      </c>
      <c r="I682" s="13"/>
      <c r="J682" s="13"/>
      <c r="K682" s="13">
        <v>209</v>
      </c>
      <c r="L682" s="13">
        <v>23</v>
      </c>
      <c r="M682" s="13">
        <v>3</v>
      </c>
      <c r="N682" s="13" t="s">
        <v>3</v>
      </c>
      <c r="O682" s="13">
        <v>2</v>
      </c>
      <c r="P682" s="13">
        <f>ROUND(Source!DO658,O682)</f>
        <v>0</v>
      </c>
      <c r="Q682" s="13"/>
      <c r="R682" s="13"/>
      <c r="S682" s="13"/>
      <c r="T682" s="13"/>
      <c r="U682" s="13"/>
      <c r="V682" s="13"/>
      <c r="W682" s="13">
        <v>0</v>
      </c>
      <c r="X682" s="13">
        <v>1</v>
      </c>
      <c r="Y682" s="13">
        <v>0</v>
      </c>
      <c r="Z682" s="13">
        <v>0</v>
      </c>
      <c r="AA682" s="13">
        <v>1</v>
      </c>
      <c r="AB682" s="13">
        <v>0</v>
      </c>
    </row>
    <row r="683" spans="1:28" ht="13" x14ac:dyDescent="0.3">
      <c r="A683" s="13">
        <v>50</v>
      </c>
      <c r="B683" s="13">
        <v>0</v>
      </c>
      <c r="C683" s="13">
        <v>0</v>
      </c>
      <c r="D683" s="13">
        <v>1</v>
      </c>
      <c r="E683" s="13">
        <v>233</v>
      </c>
      <c r="F683" s="13">
        <f>ROUND(Source!BD658,O683)</f>
        <v>0</v>
      </c>
      <c r="G683" s="13" t="s">
        <v>423</v>
      </c>
      <c r="H683" s="13" t="s">
        <v>424</v>
      </c>
      <c r="I683" s="13"/>
      <c r="J683" s="13"/>
      <c r="K683" s="13">
        <v>233</v>
      </c>
      <c r="L683" s="13">
        <v>24</v>
      </c>
      <c r="M683" s="13">
        <v>3</v>
      </c>
      <c r="N683" s="13" t="s">
        <v>3</v>
      </c>
      <c r="O683" s="13">
        <v>2</v>
      </c>
      <c r="P683" s="13">
        <f>ROUND(Source!EV658,O683)</f>
        <v>0</v>
      </c>
      <c r="Q683" s="13"/>
      <c r="R683" s="13"/>
      <c r="S683" s="13"/>
      <c r="T683" s="13"/>
      <c r="U683" s="13"/>
      <c r="V683" s="13"/>
      <c r="W683" s="13">
        <v>0</v>
      </c>
      <c r="X683" s="13">
        <v>1</v>
      </c>
      <c r="Y683" s="13">
        <v>0</v>
      </c>
      <c r="Z683" s="13">
        <v>0</v>
      </c>
      <c r="AA683" s="13">
        <v>1</v>
      </c>
      <c r="AB683" s="13">
        <v>0</v>
      </c>
    </row>
    <row r="684" spans="1:28" ht="13" x14ac:dyDescent="0.3">
      <c r="A684" s="13">
        <v>50</v>
      </c>
      <c r="B684" s="13">
        <v>0</v>
      </c>
      <c r="C684" s="13">
        <v>0</v>
      </c>
      <c r="D684" s="13">
        <v>1</v>
      </c>
      <c r="E684" s="13">
        <v>210</v>
      </c>
      <c r="F684" s="13">
        <f>ROUND(Source!X658,O684)</f>
        <v>58352.99</v>
      </c>
      <c r="G684" s="13" t="s">
        <v>425</v>
      </c>
      <c r="H684" s="13" t="s">
        <v>426</v>
      </c>
      <c r="I684" s="13"/>
      <c r="J684" s="13"/>
      <c r="K684" s="13">
        <v>210</v>
      </c>
      <c r="L684" s="13">
        <v>25</v>
      </c>
      <c r="M684" s="13">
        <v>3</v>
      </c>
      <c r="N684" s="13" t="s">
        <v>3</v>
      </c>
      <c r="O684" s="13">
        <v>2</v>
      </c>
      <c r="P684" s="13">
        <f>ROUND(Source!DP658,O684)</f>
        <v>3288192.07</v>
      </c>
      <c r="Q684" s="13"/>
      <c r="R684" s="13"/>
      <c r="S684" s="13"/>
      <c r="T684" s="13"/>
      <c r="U684" s="13"/>
      <c r="V684" s="13"/>
      <c r="W684" s="13">
        <v>58352.99</v>
      </c>
      <c r="X684" s="13">
        <v>1</v>
      </c>
      <c r="Y684" s="13">
        <v>58352.99</v>
      </c>
      <c r="Z684" s="13">
        <v>3288192.07</v>
      </c>
      <c r="AA684" s="13">
        <v>1</v>
      </c>
      <c r="AB684" s="13">
        <v>3288192.07</v>
      </c>
    </row>
    <row r="685" spans="1:28" ht="13" x14ac:dyDescent="0.3">
      <c r="A685" s="13">
        <v>50</v>
      </c>
      <c r="B685" s="13">
        <v>0</v>
      </c>
      <c r="C685" s="13">
        <v>0</v>
      </c>
      <c r="D685" s="13">
        <v>1</v>
      </c>
      <c r="E685" s="13">
        <v>211</v>
      </c>
      <c r="F685" s="13">
        <f>ROUND(Source!Y658,O685)</f>
        <v>32320.560000000001</v>
      </c>
      <c r="G685" s="13" t="s">
        <v>427</v>
      </c>
      <c r="H685" s="13" t="s">
        <v>428</v>
      </c>
      <c r="I685" s="13"/>
      <c r="J685" s="13"/>
      <c r="K685" s="13">
        <v>211</v>
      </c>
      <c r="L685" s="13">
        <v>26</v>
      </c>
      <c r="M685" s="13">
        <v>3</v>
      </c>
      <c r="N685" s="13" t="s">
        <v>3</v>
      </c>
      <c r="O685" s="13">
        <v>2</v>
      </c>
      <c r="P685" s="13">
        <f>ROUND(Source!DQ658,O685)</f>
        <v>1821262.9</v>
      </c>
      <c r="Q685" s="13"/>
      <c r="R685" s="13"/>
      <c r="S685" s="13"/>
      <c r="T685" s="13"/>
      <c r="U685" s="13"/>
      <c r="V685" s="13"/>
      <c r="W685" s="13">
        <v>32320.560000000001</v>
      </c>
      <c r="X685" s="13">
        <v>1</v>
      </c>
      <c r="Y685" s="13">
        <v>32320.560000000001</v>
      </c>
      <c r="Z685" s="13">
        <v>1821262.9</v>
      </c>
      <c r="AA685" s="13">
        <v>1</v>
      </c>
      <c r="AB685" s="13">
        <v>1821262.9</v>
      </c>
    </row>
    <row r="686" spans="1:28" ht="13" x14ac:dyDescent="0.3">
      <c r="A686" s="13">
        <v>50</v>
      </c>
      <c r="B686" s="13">
        <v>0</v>
      </c>
      <c r="C686" s="13">
        <v>0</v>
      </c>
      <c r="D686" s="13">
        <v>1</v>
      </c>
      <c r="E686" s="13">
        <v>224</v>
      </c>
      <c r="F686" s="13">
        <f>ROUND(Source!AR658,O686)</f>
        <v>1411487.26</v>
      </c>
      <c r="G686" s="13" t="s">
        <v>429</v>
      </c>
      <c r="H686" s="13" t="s">
        <v>430</v>
      </c>
      <c r="I686" s="13"/>
      <c r="J686" s="13"/>
      <c r="K686" s="13">
        <v>224</v>
      </c>
      <c r="L686" s="13">
        <v>27</v>
      </c>
      <c r="M686" s="13">
        <v>3</v>
      </c>
      <c r="N686" s="13" t="s">
        <v>3</v>
      </c>
      <c r="O686" s="13">
        <v>2</v>
      </c>
      <c r="P686" s="13">
        <f>ROUND(Source!EJ658,O686)</f>
        <v>19902934.460000001</v>
      </c>
      <c r="Q686" s="13"/>
      <c r="R686" s="13"/>
      <c r="S686" s="13"/>
      <c r="T686" s="13"/>
      <c r="U686" s="13"/>
      <c r="V686" s="13"/>
      <c r="W686" s="13">
        <v>1411487.26</v>
      </c>
      <c r="X686" s="13">
        <v>1</v>
      </c>
      <c r="Y686" s="13">
        <v>1411487.26</v>
      </c>
      <c r="Z686" s="13">
        <v>19902934.460000001</v>
      </c>
      <c r="AA686" s="13">
        <v>1</v>
      </c>
      <c r="AB686" s="13">
        <v>19902934.460000001</v>
      </c>
    </row>
    <row r="689" spans="1:50" x14ac:dyDescent="0.25">
      <c r="A689" s="3">
        <v>70</v>
      </c>
      <c r="B689" s="3">
        <v>1</v>
      </c>
      <c r="D689" s="3">
        <v>1</v>
      </c>
      <c r="E689" s="3" t="s">
        <v>763</v>
      </c>
      <c r="F689" s="3" t="s">
        <v>764</v>
      </c>
      <c r="G689" s="3">
        <v>0</v>
      </c>
      <c r="H689" s="3">
        <v>0</v>
      </c>
      <c r="I689" s="3" t="s">
        <v>3</v>
      </c>
      <c r="J689" s="3">
        <v>1</v>
      </c>
      <c r="K689" s="3">
        <v>0</v>
      </c>
      <c r="L689" s="3" t="s">
        <v>3</v>
      </c>
      <c r="M689" s="3" t="s">
        <v>3</v>
      </c>
      <c r="N689" s="3">
        <v>0</v>
      </c>
      <c r="O689" s="3">
        <v>0</v>
      </c>
      <c r="P689" s="3" t="s">
        <v>3</v>
      </c>
    </row>
    <row r="690" spans="1:50" x14ac:dyDescent="0.25">
      <c r="A690" s="3">
        <v>70</v>
      </c>
      <c r="B690" s="3">
        <v>1</v>
      </c>
      <c r="D690" s="3">
        <v>2</v>
      </c>
      <c r="E690" s="3" t="s">
        <v>765</v>
      </c>
      <c r="F690" s="3" t="s">
        <v>766</v>
      </c>
      <c r="G690" s="3">
        <v>1</v>
      </c>
      <c r="H690" s="3">
        <v>0</v>
      </c>
      <c r="I690" s="3" t="s">
        <v>3</v>
      </c>
      <c r="J690" s="3">
        <v>1</v>
      </c>
      <c r="K690" s="3">
        <v>0</v>
      </c>
      <c r="L690" s="3" t="s">
        <v>3</v>
      </c>
      <c r="M690" s="3" t="s">
        <v>3</v>
      </c>
      <c r="N690" s="3">
        <v>0</v>
      </c>
      <c r="O690" s="3">
        <v>1</v>
      </c>
      <c r="P690" s="3" t="s">
        <v>3</v>
      </c>
    </row>
    <row r="691" spans="1:50" x14ac:dyDescent="0.25">
      <c r="A691" s="3">
        <v>70</v>
      </c>
      <c r="B691" s="3">
        <v>1</v>
      </c>
      <c r="D691" s="3">
        <v>3</v>
      </c>
      <c r="E691" s="3" t="s">
        <v>767</v>
      </c>
      <c r="F691" s="3" t="s">
        <v>768</v>
      </c>
      <c r="G691" s="3">
        <v>0</v>
      </c>
      <c r="H691" s="3">
        <v>0</v>
      </c>
      <c r="I691" s="3" t="s">
        <v>3</v>
      </c>
      <c r="J691" s="3">
        <v>0</v>
      </c>
      <c r="K691" s="3">
        <v>0</v>
      </c>
      <c r="L691" s="3" t="s">
        <v>3</v>
      </c>
      <c r="M691" s="3" t="s">
        <v>3</v>
      </c>
      <c r="N691" s="3">
        <v>0</v>
      </c>
      <c r="O691" s="3">
        <v>0</v>
      </c>
      <c r="P691" s="3" t="s">
        <v>3</v>
      </c>
    </row>
    <row r="692" spans="1:50" x14ac:dyDescent="0.25">
      <c r="A692" s="3">
        <v>70</v>
      </c>
      <c r="B692" s="3">
        <v>1</v>
      </c>
      <c r="D692" s="3">
        <v>4</v>
      </c>
      <c r="E692" s="3" t="s">
        <v>769</v>
      </c>
      <c r="F692" s="3" t="s">
        <v>770</v>
      </c>
      <c r="G692" s="3">
        <v>1</v>
      </c>
      <c r="H692" s="3">
        <v>0</v>
      </c>
      <c r="I692" s="3" t="s">
        <v>3</v>
      </c>
      <c r="J692" s="3">
        <v>0</v>
      </c>
      <c r="K692" s="3">
        <v>0</v>
      </c>
      <c r="L692" s="3" t="s">
        <v>3</v>
      </c>
      <c r="M692" s="3" t="s">
        <v>3</v>
      </c>
      <c r="N692" s="3">
        <v>0</v>
      </c>
      <c r="O692" s="3">
        <v>1</v>
      </c>
      <c r="P692" s="3" t="s">
        <v>3</v>
      </c>
    </row>
    <row r="693" spans="1:50" x14ac:dyDescent="0.25">
      <c r="A693" s="3">
        <v>70</v>
      </c>
      <c r="B693" s="3">
        <v>1</v>
      </c>
      <c r="D693" s="3">
        <v>5</v>
      </c>
      <c r="E693" s="3" t="s">
        <v>771</v>
      </c>
      <c r="F693" s="3" t="s">
        <v>772</v>
      </c>
      <c r="G693" s="3">
        <v>1</v>
      </c>
      <c r="H693" s="3">
        <v>0</v>
      </c>
      <c r="I693" s="3" t="s">
        <v>3</v>
      </c>
      <c r="J693" s="3">
        <v>0</v>
      </c>
      <c r="K693" s="3">
        <v>0</v>
      </c>
      <c r="L693" s="3" t="s">
        <v>3</v>
      </c>
      <c r="M693" s="3" t="s">
        <v>3</v>
      </c>
      <c r="N693" s="3">
        <v>0</v>
      </c>
      <c r="O693" s="3">
        <v>1</v>
      </c>
      <c r="P693" s="3" t="s">
        <v>3</v>
      </c>
    </row>
    <row r="694" spans="1:50" x14ac:dyDescent="0.25">
      <c r="A694" s="3">
        <v>70</v>
      </c>
      <c r="B694" s="3">
        <v>1</v>
      </c>
      <c r="D694" s="3">
        <v>6</v>
      </c>
      <c r="E694" s="3" t="s">
        <v>773</v>
      </c>
      <c r="F694" s="3" t="s">
        <v>774</v>
      </c>
      <c r="G694" s="3">
        <v>0</v>
      </c>
      <c r="H694" s="3">
        <v>0</v>
      </c>
      <c r="I694" s="3" t="s">
        <v>3</v>
      </c>
      <c r="J694" s="3">
        <v>0</v>
      </c>
      <c r="K694" s="3">
        <v>0</v>
      </c>
      <c r="L694" s="3" t="s">
        <v>3</v>
      </c>
      <c r="M694" s="3" t="s">
        <v>3</v>
      </c>
      <c r="N694" s="3">
        <v>0</v>
      </c>
      <c r="O694" s="3">
        <v>0</v>
      </c>
      <c r="P694" s="3" t="s">
        <v>3</v>
      </c>
    </row>
    <row r="695" spans="1:50" x14ac:dyDescent="0.25">
      <c r="A695" s="3">
        <v>70</v>
      </c>
      <c r="B695" s="3">
        <v>1</v>
      </c>
      <c r="D695" s="3">
        <v>7</v>
      </c>
      <c r="E695" s="3" t="s">
        <v>775</v>
      </c>
      <c r="F695" s="3" t="s">
        <v>776</v>
      </c>
      <c r="G695" s="3">
        <v>0</v>
      </c>
      <c r="H695" s="3">
        <v>0</v>
      </c>
      <c r="I695" s="3" t="s">
        <v>3</v>
      </c>
      <c r="J695" s="3">
        <v>0</v>
      </c>
      <c r="K695" s="3">
        <v>0</v>
      </c>
      <c r="L695" s="3" t="s">
        <v>3</v>
      </c>
      <c r="M695" s="3" t="s">
        <v>3</v>
      </c>
      <c r="N695" s="3">
        <v>0</v>
      </c>
      <c r="O695" s="3">
        <v>0</v>
      </c>
      <c r="P695" s="3" t="s">
        <v>3</v>
      </c>
    </row>
    <row r="697" spans="1:50" x14ac:dyDescent="0.25">
      <c r="A697" s="3">
        <v>-1</v>
      </c>
    </row>
    <row r="699" spans="1:50" ht="13" x14ac:dyDescent="0.3">
      <c r="A699" s="12">
        <v>75</v>
      </c>
      <c r="B699" s="12" t="s">
        <v>777</v>
      </c>
      <c r="C699" s="12">
        <v>2026</v>
      </c>
      <c r="D699" s="12">
        <v>1</v>
      </c>
      <c r="E699" s="12">
        <v>0</v>
      </c>
      <c r="F699" s="12"/>
      <c r="G699" s="12">
        <v>0</v>
      </c>
      <c r="H699" s="12">
        <v>1</v>
      </c>
      <c r="I699" s="12">
        <v>1</v>
      </c>
      <c r="J699" s="12">
        <v>1</v>
      </c>
      <c r="K699" s="12">
        <v>0</v>
      </c>
      <c r="L699" s="12">
        <v>0</v>
      </c>
      <c r="M699" s="12">
        <v>1</v>
      </c>
      <c r="N699" s="12">
        <v>86551703</v>
      </c>
      <c r="O699" s="12">
        <v>1</v>
      </c>
    </row>
    <row r="700" spans="1:50" x14ac:dyDescent="0.25">
      <c r="A700" s="14">
        <v>1</v>
      </c>
      <c r="B700" s="14" t="s">
        <v>778</v>
      </c>
      <c r="C700" s="14" t="s">
        <v>779</v>
      </c>
      <c r="D700" s="14">
        <v>2026</v>
      </c>
      <c r="E700" s="14">
        <v>1</v>
      </c>
      <c r="F700" s="14">
        <v>1</v>
      </c>
      <c r="G700" s="14">
        <v>1</v>
      </c>
      <c r="H700" s="14">
        <v>0</v>
      </c>
      <c r="I700" s="14">
        <v>2</v>
      </c>
      <c r="J700" s="14">
        <v>1</v>
      </c>
      <c r="K700" s="14">
        <v>9.84</v>
      </c>
      <c r="L700" s="14">
        <v>7.57</v>
      </c>
      <c r="M700" s="14">
        <v>1</v>
      </c>
      <c r="N700" s="14">
        <v>1</v>
      </c>
      <c r="O700" s="14">
        <v>9.84</v>
      </c>
      <c r="P700" s="14">
        <v>7.57</v>
      </c>
      <c r="Q700" s="14">
        <v>1</v>
      </c>
      <c r="R700" s="14" t="s">
        <v>3</v>
      </c>
      <c r="S700" s="14" t="s">
        <v>3</v>
      </c>
      <c r="T700" s="14" t="s">
        <v>3</v>
      </c>
      <c r="U700" s="14" t="s">
        <v>3</v>
      </c>
      <c r="V700" s="14" t="s">
        <v>3</v>
      </c>
      <c r="W700" s="14" t="s">
        <v>3</v>
      </c>
      <c r="X700" s="14" t="s">
        <v>3</v>
      </c>
      <c r="Y700" s="14" t="s">
        <v>3</v>
      </c>
      <c r="Z700" s="14" t="s">
        <v>3</v>
      </c>
      <c r="AA700" s="14" t="s">
        <v>780</v>
      </c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>
        <v>86551704</v>
      </c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</row>
    <row r="701" spans="1:50" x14ac:dyDescent="0.25">
      <c r="A701" s="14">
        <v>1</v>
      </c>
      <c r="B701" s="14" t="s">
        <v>778</v>
      </c>
      <c r="C701" s="14" t="s">
        <v>781</v>
      </c>
      <c r="D701" s="14">
        <v>2026</v>
      </c>
      <c r="E701" s="14">
        <v>1</v>
      </c>
      <c r="F701" s="14">
        <v>1</v>
      </c>
      <c r="G701" s="14">
        <v>1</v>
      </c>
      <c r="H701" s="14">
        <v>0</v>
      </c>
      <c r="I701" s="14">
        <v>2</v>
      </c>
      <c r="J701" s="14">
        <v>1</v>
      </c>
      <c r="K701" s="14">
        <v>1</v>
      </c>
      <c r="L701" s="14">
        <v>1</v>
      </c>
      <c r="M701" s="14">
        <v>1</v>
      </c>
      <c r="N701" s="14">
        <v>1</v>
      </c>
      <c r="O701" s="14">
        <v>1</v>
      </c>
      <c r="P701" s="14">
        <v>1</v>
      </c>
      <c r="Q701" s="14">
        <v>1</v>
      </c>
      <c r="R701" s="14" t="s">
        <v>3</v>
      </c>
      <c r="S701" s="14" t="s">
        <v>3</v>
      </c>
      <c r="T701" s="14" t="s">
        <v>3</v>
      </c>
      <c r="U701" s="14" t="s">
        <v>3</v>
      </c>
      <c r="V701" s="14" t="s">
        <v>3</v>
      </c>
      <c r="W701" s="14" t="s">
        <v>3</v>
      </c>
      <c r="X701" s="14" t="s">
        <v>3</v>
      </c>
      <c r="Y701" s="14" t="s">
        <v>3</v>
      </c>
      <c r="Z701" s="14" t="s">
        <v>3</v>
      </c>
      <c r="AA701" s="14" t="s">
        <v>782</v>
      </c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>
        <v>86551705</v>
      </c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</row>
    <row r="702" spans="1:50" ht="13" x14ac:dyDescent="0.3">
      <c r="A702" s="12">
        <v>75</v>
      </c>
      <c r="B702" s="12" t="s">
        <v>783</v>
      </c>
      <c r="C702" s="12">
        <v>2000</v>
      </c>
      <c r="D702" s="12">
        <v>0</v>
      </c>
      <c r="E702" s="12">
        <v>1</v>
      </c>
      <c r="F702" s="12">
        <v>0</v>
      </c>
      <c r="G702" s="12">
        <v>0</v>
      </c>
      <c r="H702" s="12">
        <v>1</v>
      </c>
      <c r="I702" s="12">
        <v>1</v>
      </c>
      <c r="J702" s="12">
        <v>3</v>
      </c>
      <c r="K702" s="12">
        <v>0</v>
      </c>
      <c r="L702" s="12">
        <v>0</v>
      </c>
      <c r="M702" s="12">
        <v>0</v>
      </c>
      <c r="N702" s="12">
        <v>86551701</v>
      </c>
      <c r="O702" s="12">
        <v>2</v>
      </c>
    </row>
    <row r="703" spans="1:50" x14ac:dyDescent="0.25">
      <c r="A703" s="14">
        <v>1</v>
      </c>
      <c r="B703" s="14" t="s">
        <v>778</v>
      </c>
      <c r="C703" s="14" t="s">
        <v>779</v>
      </c>
      <c r="D703" s="14">
        <v>2000</v>
      </c>
      <c r="E703" s="14">
        <v>1</v>
      </c>
      <c r="F703" s="14">
        <v>1</v>
      </c>
      <c r="G703" s="14">
        <v>1</v>
      </c>
      <c r="H703" s="14">
        <v>0</v>
      </c>
      <c r="I703" s="14">
        <v>2</v>
      </c>
      <c r="J703" s="14">
        <v>1</v>
      </c>
      <c r="K703" s="14">
        <v>1</v>
      </c>
      <c r="L703" s="14">
        <v>1</v>
      </c>
      <c r="M703" s="14">
        <v>1</v>
      </c>
      <c r="N703" s="14">
        <v>1</v>
      </c>
      <c r="O703" s="14">
        <v>1</v>
      </c>
      <c r="P703" s="14">
        <v>1</v>
      </c>
      <c r="Q703" s="14">
        <v>1</v>
      </c>
      <c r="R703" s="14" t="s">
        <v>3</v>
      </c>
      <c r="S703" s="14" t="s">
        <v>3</v>
      </c>
      <c r="T703" s="14" t="s">
        <v>3</v>
      </c>
      <c r="U703" s="14" t="s">
        <v>3</v>
      </c>
      <c r="V703" s="14" t="s">
        <v>3</v>
      </c>
      <c r="W703" s="14" t="s">
        <v>3</v>
      </c>
      <c r="X703" s="14" t="s">
        <v>3</v>
      </c>
      <c r="Y703" s="14" t="s">
        <v>3</v>
      </c>
      <c r="Z703" s="14" t="s">
        <v>3</v>
      </c>
      <c r="AA703" s="14" t="s">
        <v>37</v>
      </c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>
        <v>86551702</v>
      </c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</row>
    <row r="707" spans="1:5" x14ac:dyDescent="0.25">
      <c r="A707" s="3">
        <v>65</v>
      </c>
      <c r="C707" s="3">
        <v>1</v>
      </c>
      <c r="D707" s="3">
        <v>0</v>
      </c>
      <c r="E707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784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4" spans="1:133" ht="13" x14ac:dyDescent="0.3">
      <c r="A4" s="1">
        <v>8</v>
      </c>
      <c r="B4" s="1">
        <v>1</v>
      </c>
      <c r="C4" s="1">
        <v>-1</v>
      </c>
      <c r="D4" s="1"/>
      <c r="E4" s="1"/>
      <c r="F4" s="1" t="s">
        <v>4</v>
      </c>
      <c r="G4" s="1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6</v>
      </c>
      <c r="G12" s="1" t="s">
        <v>3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785</v>
      </c>
      <c r="X12" s="1" t="s">
        <v>3</v>
      </c>
      <c r="Y12" s="1" t="s">
        <v>3</v>
      </c>
      <c r="Z12" s="1"/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86551703</v>
      </c>
      <c r="E14" s="1">
        <v>86551701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16</v>
      </c>
      <c r="D16" s="7" t="s">
        <v>17</v>
      </c>
      <c r="E16" s="8">
        <f>ROUND((Source!P642)/1000,2)</f>
        <v>19683.43</v>
      </c>
      <c r="F16" s="8">
        <f>ROUND((Source!P643)/1000,2)</f>
        <v>9.4600000000000009</v>
      </c>
      <c r="G16" s="8">
        <f>ROUND((Source!P634)/1000,2)</f>
        <v>210.04</v>
      </c>
      <c r="H16" s="8">
        <f>ROUND((Source!P644)/1000+(Source!P645)/1000,2)</f>
        <v>0</v>
      </c>
      <c r="I16" s="8">
        <f>E16+F16+G16+H16</f>
        <v>19902.93</v>
      </c>
      <c r="J16" s="8">
        <f>ROUND((Source!P640+Source!P639)/1000,2)</f>
        <v>3214.08</v>
      </c>
      <c r="K16" s="8">
        <v>26330.01</v>
      </c>
      <c r="L16" s="8">
        <v>0</v>
      </c>
      <c r="M16" s="8">
        <v>0</v>
      </c>
      <c r="N16" s="8">
        <f>I16+L16+M16</f>
        <v>19902.93</v>
      </c>
      <c r="T16" s="9">
        <f>ROUND((Source!F642)/1000,2)</f>
        <v>1379.86</v>
      </c>
      <c r="U16" s="9">
        <f>ROUND((Source!F643)/1000,2)</f>
        <v>0.17</v>
      </c>
      <c r="V16" s="9">
        <f>ROUND((Source!F634)/1000,2)</f>
        <v>31.46</v>
      </c>
      <c r="W16" s="9">
        <f>ROUND((Source!F644)/1000+(Source!F645)/1000,2)</f>
        <v>0</v>
      </c>
      <c r="X16" s="9">
        <f>T16+U16+V16+W16</f>
        <v>1411.49</v>
      </c>
      <c r="Y16" s="9">
        <f>ROUND((Source!F640+Source!F639)/1000,2)</f>
        <v>57.04</v>
      </c>
      <c r="Z16" s="9">
        <v>2580.46</v>
      </c>
      <c r="AA16" s="9">
        <v>0</v>
      </c>
      <c r="AB16" s="9">
        <v>0</v>
      </c>
      <c r="AC16" s="9">
        <f>X16+AA16+AB16</f>
        <v>1411.49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14793479.49</v>
      </c>
      <c r="AU16" s="8">
        <v>11536533.199999999</v>
      </c>
      <c r="AV16" s="8">
        <v>0</v>
      </c>
      <c r="AW16" s="8">
        <v>210040.29</v>
      </c>
      <c r="AX16" s="8">
        <v>0</v>
      </c>
      <c r="AY16" s="8">
        <v>73615.850000000006</v>
      </c>
      <c r="AZ16" s="8">
        <v>30753.05</v>
      </c>
      <c r="BA16" s="8">
        <v>3183330.44</v>
      </c>
      <c r="BB16" s="8">
        <v>19683434.210000001</v>
      </c>
      <c r="BC16" s="8">
        <v>9459.9599999999991</v>
      </c>
      <c r="BD16" s="8">
        <v>0</v>
      </c>
      <c r="BE16" s="8">
        <v>0</v>
      </c>
      <c r="BF16" s="8">
        <v>4400.957816879999</v>
      </c>
      <c r="BG16" s="8">
        <v>0</v>
      </c>
      <c r="BH16" s="8">
        <v>0</v>
      </c>
      <c r="BI16" s="8">
        <v>3288192.07</v>
      </c>
      <c r="BJ16" s="8">
        <v>1821262.9</v>
      </c>
      <c r="BK16" s="8">
        <v>19902934.460000001</v>
      </c>
      <c r="BR16" s="9">
        <v>1320813.71</v>
      </c>
      <c r="BS16" s="9">
        <v>1259642.94</v>
      </c>
      <c r="BT16" s="9">
        <v>0</v>
      </c>
      <c r="BU16" s="9">
        <v>31455.25</v>
      </c>
      <c r="BV16" s="9">
        <v>0</v>
      </c>
      <c r="BW16" s="9">
        <v>4678.66</v>
      </c>
      <c r="BX16" s="9">
        <v>545.75</v>
      </c>
      <c r="BY16" s="9">
        <v>56492.11</v>
      </c>
      <c r="BZ16" s="9">
        <v>1379862.66</v>
      </c>
      <c r="CA16" s="9">
        <v>169.35</v>
      </c>
      <c r="CB16" s="9">
        <v>0</v>
      </c>
      <c r="CC16" s="9">
        <v>0</v>
      </c>
      <c r="CD16" s="9">
        <v>4400.957816879999</v>
      </c>
      <c r="CE16" s="9">
        <v>0</v>
      </c>
      <c r="CF16" s="9">
        <v>0</v>
      </c>
      <c r="CG16" s="9">
        <v>58352.99</v>
      </c>
      <c r="CH16" s="9">
        <v>32320.560000000001</v>
      </c>
      <c r="CI16" s="9">
        <v>1411487.26</v>
      </c>
    </row>
    <row r="18" spans="1:29" x14ac:dyDescent="0.25">
      <c r="A18">
        <v>51</v>
      </c>
      <c r="E18">
        <v>19683.43</v>
      </c>
      <c r="F18">
        <v>9.4600000000000009</v>
      </c>
      <c r="G18">
        <v>210.04</v>
      </c>
      <c r="H18">
        <v>0</v>
      </c>
      <c r="I18">
        <v>19902.93</v>
      </c>
      <c r="J18">
        <v>3214.08</v>
      </c>
      <c r="K18">
        <v>26330.01</v>
      </c>
      <c r="L18">
        <v>0</v>
      </c>
      <c r="M18">
        <v>0</v>
      </c>
      <c r="N18">
        <v>19902.93</v>
      </c>
      <c r="T18">
        <v>1379.86</v>
      </c>
      <c r="U18">
        <v>0.17</v>
      </c>
      <c r="V18">
        <v>31.46</v>
      </c>
      <c r="W18">
        <v>0</v>
      </c>
      <c r="X18">
        <v>1411.49</v>
      </c>
      <c r="Y18">
        <v>57.04</v>
      </c>
      <c r="Z18">
        <v>2580.46</v>
      </c>
      <c r="AA18">
        <v>0</v>
      </c>
      <c r="AB18">
        <v>0</v>
      </c>
      <c r="AC18">
        <v>1411.49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14793479.49</v>
      </c>
      <c r="G20" s="5" t="s">
        <v>377</v>
      </c>
      <c r="H20" s="5" t="s">
        <v>378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1320813.71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11536533.199999999</v>
      </c>
      <c r="G21" s="5" t="s">
        <v>379</v>
      </c>
      <c r="H21" s="5" t="s">
        <v>380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1259642.94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381</v>
      </c>
      <c r="H22" s="5" t="s">
        <v>382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11536533.199999999</v>
      </c>
      <c r="G23" s="5" t="s">
        <v>383</v>
      </c>
      <c r="H23" s="5" t="s">
        <v>384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1259642.94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11326492.91</v>
      </c>
      <c r="G24" s="5" t="s">
        <v>385</v>
      </c>
      <c r="H24" s="5" t="s">
        <v>386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1228187.69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387</v>
      </c>
      <c r="H25" s="5" t="s">
        <v>388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11326492.91</v>
      </c>
      <c r="G26" s="5" t="s">
        <v>389</v>
      </c>
      <c r="H26" s="5" t="s">
        <v>390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1228187.69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210040.29</v>
      </c>
      <c r="G27" s="5" t="s">
        <v>391</v>
      </c>
      <c r="H27" s="5" t="s">
        <v>392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31455.25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393</v>
      </c>
      <c r="H28" s="5" t="s">
        <v>394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210040.29</v>
      </c>
      <c r="G29" s="5" t="s">
        <v>395</v>
      </c>
      <c r="H29" s="5" t="s">
        <v>396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31455.25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73615.850000000006</v>
      </c>
      <c r="G30" s="5" t="s">
        <v>397</v>
      </c>
      <c r="H30" s="5" t="s">
        <v>398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4678.66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399</v>
      </c>
      <c r="H31" s="5" t="s">
        <v>400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30753.05</v>
      </c>
      <c r="G32" s="5" t="s">
        <v>401</v>
      </c>
      <c r="H32" s="5" t="s">
        <v>402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545.75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3183330.44</v>
      </c>
      <c r="G33" s="5" t="s">
        <v>403</v>
      </c>
      <c r="H33" s="5" t="s">
        <v>404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56492.11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405</v>
      </c>
      <c r="H34" s="5" t="s">
        <v>406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19683434.210000001</v>
      </c>
      <c r="G35" s="5" t="s">
        <v>407</v>
      </c>
      <c r="H35" s="5" t="s">
        <v>408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1379862.66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9459.9599999999991</v>
      </c>
      <c r="G36" s="5" t="s">
        <v>409</v>
      </c>
      <c r="H36" s="5" t="s">
        <v>410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169.35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411</v>
      </c>
      <c r="H37" s="5" t="s">
        <v>412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413</v>
      </c>
      <c r="H38" s="5" t="s">
        <v>414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415</v>
      </c>
      <c r="H39" s="5" t="s">
        <v>416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4400.957816879999</v>
      </c>
      <c r="G40" s="5" t="s">
        <v>417</v>
      </c>
      <c r="H40" s="5" t="s">
        <v>418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4400.957816879999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419</v>
      </c>
      <c r="H41" s="5" t="s">
        <v>420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421</v>
      </c>
      <c r="H42" s="5" t="s">
        <v>422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423</v>
      </c>
      <c r="H43" s="5" t="s">
        <v>424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3288192.07</v>
      </c>
      <c r="G44" s="5" t="s">
        <v>425</v>
      </c>
      <c r="H44" s="5" t="s">
        <v>426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58352.99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1821262.9</v>
      </c>
      <c r="G45" s="5" t="s">
        <v>427</v>
      </c>
      <c r="H45" s="5" t="s">
        <v>428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32320.560000000001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19902934.460000001</v>
      </c>
      <c r="G46" s="5" t="s">
        <v>429</v>
      </c>
      <c r="H46" s="5" t="s">
        <v>430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1411487.26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777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86551703</v>
      </c>
      <c r="O51" s="4">
        <v>1</v>
      </c>
    </row>
    <row r="52" spans="1:50" x14ac:dyDescent="0.25">
      <c r="A52" s="6">
        <v>1</v>
      </c>
      <c r="B52" s="6" t="s">
        <v>778</v>
      </c>
      <c r="C52" s="6" t="s">
        <v>779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9.84</v>
      </c>
      <c r="L52" s="6">
        <v>7.57</v>
      </c>
      <c r="M52" s="6">
        <v>1</v>
      </c>
      <c r="N52" s="6">
        <v>1</v>
      </c>
      <c r="O52" s="6">
        <v>9.84</v>
      </c>
      <c r="P52" s="6">
        <v>7.57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780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86551704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778</v>
      </c>
      <c r="C53" s="6" t="s">
        <v>781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782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86551705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783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86551701</v>
      </c>
      <c r="O54" s="4">
        <v>2</v>
      </c>
    </row>
    <row r="55" spans="1:50" x14ac:dyDescent="0.25">
      <c r="A55" s="6">
        <v>1</v>
      </c>
      <c r="B55" s="6" t="s">
        <v>778</v>
      </c>
      <c r="C55" s="6" t="s">
        <v>779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37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86551702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08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86551701</v>
      </c>
      <c r="C1">
        <v>86552058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786</v>
      </c>
      <c r="J1" t="s">
        <v>3</v>
      </c>
      <c r="K1" t="s">
        <v>787</v>
      </c>
      <c r="L1">
        <v>1191</v>
      </c>
      <c r="N1">
        <v>1013</v>
      </c>
      <c r="O1" t="s">
        <v>788</v>
      </c>
      <c r="P1" t="s">
        <v>788</v>
      </c>
      <c r="Q1">
        <v>1</v>
      </c>
      <c r="W1">
        <v>0</v>
      </c>
      <c r="X1">
        <v>476480486</v>
      </c>
      <c r="Y1">
        <f>(((AT1*1.03)*1.15)*1.2)</f>
        <v>106.17857999999998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74.7</v>
      </c>
      <c r="AU1" t="s">
        <v>27</v>
      </c>
      <c r="AV1">
        <v>1</v>
      </c>
      <c r="AW1">
        <v>2</v>
      </c>
      <c r="AX1">
        <v>86552081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141.21751140000001</v>
      </c>
      <c r="CW1">
        <v>0</v>
      </c>
      <c r="CX1">
        <f>ROUND(Y1*Source!I28,9)</f>
        <v>141.21751140000001</v>
      </c>
      <c r="CY1">
        <f>AD1</f>
        <v>0</v>
      </c>
      <c r="CZ1">
        <f>AH1</f>
        <v>0</v>
      </c>
      <c r="DA1">
        <f>AL1</f>
        <v>1</v>
      </c>
      <c r="DB1">
        <f>ROUND((((ROUND(AT1*CZ1,2)*1.03)*1.15)*1.2),6)</f>
        <v>0</v>
      </c>
      <c r="DC1">
        <f>ROUND((((ROUND(AT1*AG1,2)*1.03)*1.15)*1.2),6)</f>
        <v>0</v>
      </c>
      <c r="DD1" t="s">
        <v>3</v>
      </c>
      <c r="DE1" t="s">
        <v>3</v>
      </c>
      <c r="DF1">
        <f t="shared" ref="DF1:DF27" si="0">ROUND(ROUND(AE1,2)*CX1,2)</f>
        <v>0</v>
      </c>
      <c r="DG1">
        <f t="shared" ref="DG1:DG23" si="1">ROUND(ROUND(AF1,2)*CX1,2)</f>
        <v>0</v>
      </c>
      <c r="DH1">
        <f t="shared" ref="DH1:DH23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86551701</v>
      </c>
      <c r="C2">
        <v>86552058</v>
      </c>
      <c r="D2">
        <v>85731677</v>
      </c>
      <c r="E2">
        <v>1</v>
      </c>
      <c r="F2">
        <v>1</v>
      </c>
      <c r="G2">
        <v>1081</v>
      </c>
      <c r="H2">
        <v>2</v>
      </c>
      <c r="I2" t="s">
        <v>789</v>
      </c>
      <c r="J2" t="s">
        <v>790</v>
      </c>
      <c r="K2" t="s">
        <v>791</v>
      </c>
      <c r="L2">
        <v>1368</v>
      </c>
      <c r="N2">
        <v>1011</v>
      </c>
      <c r="O2" t="s">
        <v>792</v>
      </c>
      <c r="P2" t="s">
        <v>792</v>
      </c>
      <c r="Q2">
        <v>1</v>
      </c>
      <c r="W2">
        <v>0</v>
      </c>
      <c r="X2">
        <v>874612079</v>
      </c>
      <c r="Y2">
        <f>(((AT2*1.03)*1.25)*1.2)</f>
        <v>0.49440000000000001</v>
      </c>
      <c r="AA2">
        <v>0</v>
      </c>
      <c r="AB2">
        <v>88.67</v>
      </c>
      <c r="AC2">
        <v>13.47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0.32</v>
      </c>
      <c r="AU2" t="s">
        <v>26</v>
      </c>
      <c r="AV2">
        <v>0</v>
      </c>
      <c r="AW2">
        <v>2</v>
      </c>
      <c r="AX2">
        <v>86552082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8.2983062400000005</v>
      </c>
      <c r="CX2">
        <f>ROUND(Y2*Source!I28,9)</f>
        <v>0.65755200000000003</v>
      </c>
      <c r="CY2">
        <f>AB2</f>
        <v>88.67</v>
      </c>
      <c r="CZ2">
        <f>AF2</f>
        <v>83.1</v>
      </c>
      <c r="DA2">
        <f>AJ2</f>
        <v>1</v>
      </c>
      <c r="DB2">
        <f>ROUND((((ROUND(AT2*CZ2,2)*1.03)*1.25)*1.2),6)</f>
        <v>41.08155</v>
      </c>
      <c r="DC2">
        <f>ROUND((((ROUND(AT2*AG2,2)*1.03)*1.25)*1.2),6)</f>
        <v>6.2417999999999996</v>
      </c>
      <c r="DD2" t="s">
        <v>3</v>
      </c>
      <c r="DE2" t="s">
        <v>3</v>
      </c>
      <c r="DF2">
        <f t="shared" si="0"/>
        <v>0</v>
      </c>
      <c r="DG2">
        <f t="shared" si="1"/>
        <v>54.64</v>
      </c>
      <c r="DH2">
        <f t="shared" si="2"/>
        <v>8.3000000000000007</v>
      </c>
      <c r="DI2">
        <f t="shared" si="3"/>
        <v>0</v>
      </c>
      <c r="DJ2">
        <f>DG2</f>
        <v>54.64</v>
      </c>
      <c r="DK2">
        <v>0</v>
      </c>
      <c r="DL2" t="s">
        <v>793</v>
      </c>
      <c r="DM2">
        <v>0</v>
      </c>
      <c r="DN2" t="s">
        <v>788</v>
      </c>
      <c r="DO2">
        <v>12.62</v>
      </c>
    </row>
    <row r="3" spans="1:119" x14ac:dyDescent="0.25">
      <c r="A3">
        <f>ROW(Source!A28)</f>
        <v>28</v>
      </c>
      <c r="B3">
        <v>86551701</v>
      </c>
      <c r="C3">
        <v>86552058</v>
      </c>
      <c r="D3">
        <v>85731731</v>
      </c>
      <c r="E3">
        <v>1</v>
      </c>
      <c r="F3">
        <v>1</v>
      </c>
      <c r="G3">
        <v>1081</v>
      </c>
      <c r="H3">
        <v>2</v>
      </c>
      <c r="I3" t="s">
        <v>794</v>
      </c>
      <c r="J3" t="s">
        <v>795</v>
      </c>
      <c r="K3" t="s">
        <v>796</v>
      </c>
      <c r="L3">
        <v>1368</v>
      </c>
      <c r="N3">
        <v>1011</v>
      </c>
      <c r="O3" t="s">
        <v>792</v>
      </c>
      <c r="P3" t="s">
        <v>792</v>
      </c>
      <c r="Q3">
        <v>1</v>
      </c>
      <c r="W3">
        <v>0</v>
      </c>
      <c r="X3">
        <v>-1895752648</v>
      </c>
      <c r="Y3">
        <f>(((AT3*1.03)*1.25)*1.2)</f>
        <v>1.9158000000000002</v>
      </c>
      <c r="AA3">
        <v>0</v>
      </c>
      <c r="AB3">
        <v>0.82</v>
      </c>
      <c r="AC3">
        <v>0</v>
      </c>
      <c r="AD3">
        <v>0</v>
      </c>
      <c r="AE3">
        <v>0</v>
      </c>
      <c r="AF3">
        <v>0.77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1.24</v>
      </c>
      <c r="AU3" t="s">
        <v>26</v>
      </c>
      <c r="AV3">
        <v>0</v>
      </c>
      <c r="AW3">
        <v>2</v>
      </c>
      <c r="AX3">
        <v>86552084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2.5480139999999998</v>
      </c>
      <c r="CY3">
        <f>AB3</f>
        <v>0.82</v>
      </c>
      <c r="CZ3">
        <f>AF3</f>
        <v>0.77</v>
      </c>
      <c r="DA3">
        <f>AJ3</f>
        <v>1</v>
      </c>
      <c r="DB3">
        <f>ROUND((((ROUND(AT3*CZ3,2)*1.03)*1.25)*1.2),6)</f>
        <v>1.4677500000000001</v>
      </c>
      <c r="DC3">
        <f>ROUND((((ROUND(AT3*AG3,2)*1.03)*1.25)*1.2),6)</f>
        <v>0</v>
      </c>
      <c r="DD3" t="s">
        <v>3</v>
      </c>
      <c r="DE3" t="s">
        <v>3</v>
      </c>
      <c r="DF3">
        <f t="shared" si="0"/>
        <v>0</v>
      </c>
      <c r="DG3">
        <f t="shared" si="1"/>
        <v>1.96</v>
      </c>
      <c r="DH3">
        <f t="shared" si="2"/>
        <v>0</v>
      </c>
      <c r="DI3">
        <f t="shared" si="3"/>
        <v>0</v>
      </c>
      <c r="DJ3">
        <f>DG3</f>
        <v>1.96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86551701</v>
      </c>
      <c r="C4">
        <v>86552058</v>
      </c>
      <c r="D4">
        <v>85731764</v>
      </c>
      <c r="E4">
        <v>1</v>
      </c>
      <c r="F4">
        <v>1</v>
      </c>
      <c r="G4">
        <v>1081</v>
      </c>
      <c r="H4">
        <v>2</v>
      </c>
      <c r="I4" t="s">
        <v>797</v>
      </c>
      <c r="J4" t="s">
        <v>798</v>
      </c>
      <c r="K4" t="s">
        <v>799</v>
      </c>
      <c r="L4">
        <v>1368</v>
      </c>
      <c r="N4">
        <v>1011</v>
      </c>
      <c r="O4" t="s">
        <v>792</v>
      </c>
      <c r="P4" t="s">
        <v>792</v>
      </c>
      <c r="Q4">
        <v>1</v>
      </c>
      <c r="W4">
        <v>0</v>
      </c>
      <c r="X4">
        <v>-643591644</v>
      </c>
      <c r="Y4">
        <f>(((AT4*1.03)*1.25)*1.2)</f>
        <v>4.9749000000000008</v>
      </c>
      <c r="AA4">
        <v>0</v>
      </c>
      <c r="AB4">
        <v>0.5</v>
      </c>
      <c r="AC4">
        <v>0</v>
      </c>
      <c r="AD4">
        <v>0</v>
      </c>
      <c r="AE4">
        <v>0</v>
      </c>
      <c r="AF4">
        <v>0.47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3.22</v>
      </c>
      <c r="AU4" t="s">
        <v>26</v>
      </c>
      <c r="AV4">
        <v>0</v>
      </c>
      <c r="AW4">
        <v>2</v>
      </c>
      <c r="AX4">
        <v>86552085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ROUND(Y4*Source!I28*DO4,9)</f>
        <v>0</v>
      </c>
      <c r="CX4">
        <f>ROUND(Y4*Source!I28,9)</f>
        <v>6.6166169999999997</v>
      </c>
      <c r="CY4">
        <f>AB4</f>
        <v>0.5</v>
      </c>
      <c r="CZ4">
        <f>AF4</f>
        <v>0.47</v>
      </c>
      <c r="DA4">
        <f>AJ4</f>
        <v>1</v>
      </c>
      <c r="DB4">
        <f>ROUND((((ROUND(AT4*CZ4,2)*1.03)*1.25)*1.2),6)</f>
        <v>2.3329499999999999</v>
      </c>
      <c r="DC4">
        <f>ROUND((((ROUND(AT4*AG4,2)*1.03)*1.25)*1.2),6)</f>
        <v>0</v>
      </c>
      <c r="DD4" t="s">
        <v>3</v>
      </c>
      <c r="DE4" t="s">
        <v>3</v>
      </c>
      <c r="DF4">
        <f t="shared" si="0"/>
        <v>0</v>
      </c>
      <c r="DG4">
        <f t="shared" si="1"/>
        <v>3.11</v>
      </c>
      <c r="DH4">
        <f t="shared" si="2"/>
        <v>0</v>
      </c>
      <c r="DI4">
        <f t="shared" si="3"/>
        <v>0</v>
      </c>
      <c r="DJ4">
        <f>DG4</f>
        <v>3.11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ROW(Source!A28)</f>
        <v>28</v>
      </c>
      <c r="B5">
        <v>86551701</v>
      </c>
      <c r="C5">
        <v>86552058</v>
      </c>
      <c r="D5">
        <v>85730911</v>
      </c>
      <c r="E5">
        <v>1</v>
      </c>
      <c r="F5">
        <v>1</v>
      </c>
      <c r="G5">
        <v>1081</v>
      </c>
      <c r="H5">
        <v>2</v>
      </c>
      <c r="I5" t="s">
        <v>800</v>
      </c>
      <c r="J5" t="s">
        <v>801</v>
      </c>
      <c r="K5" t="s">
        <v>802</v>
      </c>
      <c r="L5">
        <v>1368</v>
      </c>
      <c r="N5">
        <v>1011</v>
      </c>
      <c r="O5" t="s">
        <v>792</v>
      </c>
      <c r="P5" t="s">
        <v>792</v>
      </c>
      <c r="Q5">
        <v>1</v>
      </c>
      <c r="W5">
        <v>0</v>
      </c>
      <c r="X5">
        <v>-44940208</v>
      </c>
      <c r="Y5">
        <f>(((AT5*1.03)*1.25)*1.2)</f>
        <v>0.57164999999999999</v>
      </c>
      <c r="AA5">
        <v>0</v>
      </c>
      <c r="AB5">
        <v>191.17</v>
      </c>
      <c r="AC5">
        <v>18.059999999999999</v>
      </c>
      <c r="AD5">
        <v>0</v>
      </c>
      <c r="AE5">
        <v>0</v>
      </c>
      <c r="AF5">
        <v>179.17</v>
      </c>
      <c r="AG5">
        <v>16.93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0.37</v>
      </c>
      <c r="AU5" t="s">
        <v>26</v>
      </c>
      <c r="AV5">
        <v>0</v>
      </c>
      <c r="AW5">
        <v>2</v>
      </c>
      <c r="AX5">
        <v>86552083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ROUND(Y5*Source!I28*DO5,9)</f>
        <v>12.871785885</v>
      </c>
      <c r="CX5">
        <f>ROUND(Y5*Source!I28,9)</f>
        <v>0.76029449999999998</v>
      </c>
      <c r="CY5">
        <f>AB5</f>
        <v>191.17</v>
      </c>
      <c r="CZ5">
        <f>AF5</f>
        <v>179.17</v>
      </c>
      <c r="DA5">
        <f>AJ5</f>
        <v>1</v>
      </c>
      <c r="DB5">
        <f>ROUND((((ROUND(AT5*CZ5,2)*1.03)*1.25)*1.2),6)</f>
        <v>102.41804999999999</v>
      </c>
      <c r="DC5">
        <f>ROUND((((ROUND(AT5*AG5,2)*1.03)*1.25)*1.2),6)</f>
        <v>9.6716999999999995</v>
      </c>
      <c r="DD5" t="s">
        <v>3</v>
      </c>
      <c r="DE5" t="s">
        <v>3</v>
      </c>
      <c r="DF5">
        <f t="shared" si="0"/>
        <v>0</v>
      </c>
      <c r="DG5">
        <f t="shared" si="1"/>
        <v>136.22</v>
      </c>
      <c r="DH5">
        <f t="shared" si="2"/>
        <v>12.87</v>
      </c>
      <c r="DI5">
        <f t="shared" si="3"/>
        <v>0</v>
      </c>
      <c r="DJ5">
        <f>DG5</f>
        <v>136.22</v>
      </c>
      <c r="DK5">
        <v>0</v>
      </c>
      <c r="DL5" t="s">
        <v>793</v>
      </c>
      <c r="DM5">
        <v>0</v>
      </c>
      <c r="DN5" t="s">
        <v>788</v>
      </c>
      <c r="DO5">
        <v>16.93</v>
      </c>
    </row>
    <row r="6" spans="1:119" x14ac:dyDescent="0.25">
      <c r="A6">
        <f>ROW(Source!A28)</f>
        <v>28</v>
      </c>
      <c r="B6">
        <v>86551701</v>
      </c>
      <c r="C6">
        <v>86552058</v>
      </c>
      <c r="D6">
        <v>85700705</v>
      </c>
      <c r="E6">
        <v>1</v>
      </c>
      <c r="F6">
        <v>1</v>
      </c>
      <c r="G6">
        <v>1081</v>
      </c>
      <c r="H6">
        <v>3</v>
      </c>
      <c r="I6" t="s">
        <v>803</v>
      </c>
      <c r="J6" t="s">
        <v>804</v>
      </c>
      <c r="K6" t="s">
        <v>805</v>
      </c>
      <c r="L6">
        <v>1339</v>
      </c>
      <c r="N6">
        <v>1007</v>
      </c>
      <c r="O6" t="s">
        <v>806</v>
      </c>
      <c r="P6" t="s">
        <v>806</v>
      </c>
      <c r="Q6">
        <v>1</v>
      </c>
      <c r="W6">
        <v>0</v>
      </c>
      <c r="X6">
        <v>-1622585150</v>
      </c>
      <c r="Y6">
        <f>(((AT6*1)*1)*1)</f>
        <v>0.22700000000000001</v>
      </c>
      <c r="AA6">
        <v>7.07</v>
      </c>
      <c r="AB6">
        <v>0</v>
      </c>
      <c r="AC6">
        <v>0</v>
      </c>
      <c r="AD6">
        <v>0</v>
      </c>
      <c r="AE6">
        <v>7.07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0.22700000000000001</v>
      </c>
      <c r="AU6" t="s">
        <v>25</v>
      </c>
      <c r="AV6">
        <v>0</v>
      </c>
      <c r="AW6">
        <v>2</v>
      </c>
      <c r="AX6">
        <v>86552086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0.30191000000000001</v>
      </c>
      <c r="CY6">
        <f t="shared" ref="CY6:CY22" si="4">AA6</f>
        <v>7.07</v>
      </c>
      <c r="CZ6">
        <f t="shared" ref="CZ6:CZ22" si="5">AE6</f>
        <v>7.07</v>
      </c>
      <c r="DA6">
        <f t="shared" ref="DA6:DA22" si="6">AI6</f>
        <v>1</v>
      </c>
      <c r="DB6">
        <f>ROUND((((ROUND(AT6*CZ6,2)*1)*1)*1),6)</f>
        <v>1.6</v>
      </c>
      <c r="DC6">
        <f>ROUND((((ROUND(AT6*AG6,2)*1)*1)*1),6)</f>
        <v>0</v>
      </c>
      <c r="DD6" t="s">
        <v>3</v>
      </c>
      <c r="DE6" t="s">
        <v>3</v>
      </c>
      <c r="DF6">
        <f t="shared" si="0"/>
        <v>2.13</v>
      </c>
      <c r="DG6">
        <f t="shared" si="1"/>
        <v>0</v>
      </c>
      <c r="DH6">
        <f t="shared" si="2"/>
        <v>0</v>
      </c>
      <c r="DI6">
        <f t="shared" si="3"/>
        <v>0</v>
      </c>
      <c r="DJ6">
        <f t="shared" ref="DJ6:DJ22" si="7">DF6</f>
        <v>2.13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ROW(Source!A28)</f>
        <v>28</v>
      </c>
      <c r="B7">
        <v>86551701</v>
      </c>
      <c r="C7">
        <v>86552058</v>
      </c>
      <c r="D7">
        <v>85707696</v>
      </c>
      <c r="E7">
        <v>1</v>
      </c>
      <c r="F7">
        <v>1</v>
      </c>
      <c r="G7">
        <v>1081</v>
      </c>
      <c r="H7">
        <v>3</v>
      </c>
      <c r="I7" t="s">
        <v>807</v>
      </c>
      <c r="J7" t="s">
        <v>808</v>
      </c>
      <c r="K7" t="s">
        <v>809</v>
      </c>
      <c r="L7">
        <v>1355</v>
      </c>
      <c r="N7">
        <v>1010</v>
      </c>
      <c r="O7" t="s">
        <v>23</v>
      </c>
      <c r="P7" t="s">
        <v>23</v>
      </c>
      <c r="Q7">
        <v>100</v>
      </c>
      <c r="W7">
        <v>0</v>
      </c>
      <c r="X7">
        <v>-11502228</v>
      </c>
      <c r="Y7">
        <f>(((AT7*1)*1)*1)</f>
        <v>4.04</v>
      </c>
      <c r="AA7">
        <v>154.72</v>
      </c>
      <c r="AB7">
        <v>0</v>
      </c>
      <c r="AC7">
        <v>0</v>
      </c>
      <c r="AD7">
        <v>0</v>
      </c>
      <c r="AE7">
        <v>154.72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4.04</v>
      </c>
      <c r="AU7" t="s">
        <v>25</v>
      </c>
      <c r="AV7">
        <v>0</v>
      </c>
      <c r="AW7">
        <v>2</v>
      </c>
      <c r="AX7">
        <v>86552087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5.3731999999999998</v>
      </c>
      <c r="CY7">
        <f t="shared" si="4"/>
        <v>154.72</v>
      </c>
      <c r="CZ7">
        <f t="shared" si="5"/>
        <v>154.72</v>
      </c>
      <c r="DA7">
        <f t="shared" si="6"/>
        <v>1</v>
      </c>
      <c r="DB7">
        <f>ROUND((((ROUND(AT7*CZ7,2)*1)*1)*1),6)</f>
        <v>625.07000000000005</v>
      </c>
      <c r="DC7">
        <f>ROUND((((ROUND(AT7*AG7,2)*1)*1)*1),6)</f>
        <v>0</v>
      </c>
      <c r="DD7" t="s">
        <v>3</v>
      </c>
      <c r="DE7" t="s">
        <v>3</v>
      </c>
      <c r="DF7">
        <f t="shared" si="0"/>
        <v>831.34</v>
      </c>
      <c r="DG7">
        <f t="shared" si="1"/>
        <v>0</v>
      </c>
      <c r="DH7">
        <f t="shared" si="2"/>
        <v>0</v>
      </c>
      <c r="DI7">
        <f t="shared" si="3"/>
        <v>0</v>
      </c>
      <c r="DJ7">
        <f t="shared" si="7"/>
        <v>831.34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ROW(Source!A28)</f>
        <v>28</v>
      </c>
      <c r="B8">
        <v>86551701</v>
      </c>
      <c r="C8">
        <v>86552058</v>
      </c>
      <c r="D8">
        <v>85717107</v>
      </c>
      <c r="E8">
        <v>1</v>
      </c>
      <c r="F8">
        <v>1</v>
      </c>
      <c r="G8">
        <v>1081</v>
      </c>
      <c r="H8">
        <v>3</v>
      </c>
      <c r="I8" t="s">
        <v>333</v>
      </c>
      <c r="J8" t="s">
        <v>335</v>
      </c>
      <c r="K8" t="s">
        <v>334</v>
      </c>
      <c r="L8">
        <v>1354</v>
      </c>
      <c r="N8">
        <v>1010</v>
      </c>
      <c r="O8" t="s">
        <v>35</v>
      </c>
      <c r="P8" t="s">
        <v>35</v>
      </c>
      <c r="Q8">
        <v>1</v>
      </c>
      <c r="W8">
        <v>0</v>
      </c>
      <c r="X8">
        <v>29435478</v>
      </c>
      <c r="Y8">
        <f>(((AT8*1)*1)*1)</f>
        <v>200</v>
      </c>
      <c r="AA8">
        <v>7.24</v>
      </c>
      <c r="AB8">
        <v>0</v>
      </c>
      <c r="AC8">
        <v>0</v>
      </c>
      <c r="AD8">
        <v>0</v>
      </c>
      <c r="AE8">
        <v>7.24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200</v>
      </c>
      <c r="AU8" t="s">
        <v>25</v>
      </c>
      <c r="AV8">
        <v>0</v>
      </c>
      <c r="AW8">
        <v>2</v>
      </c>
      <c r="AX8">
        <v>86552088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ROUND(Y8*Source!I28,9)</f>
        <v>266</v>
      </c>
      <c r="CY8">
        <f t="shared" si="4"/>
        <v>7.24</v>
      </c>
      <c r="CZ8">
        <f t="shared" si="5"/>
        <v>7.24</v>
      </c>
      <c r="DA8">
        <f t="shared" si="6"/>
        <v>1</v>
      </c>
      <c r="DB8">
        <f>ROUND((((ROUND(AT8*CZ8,2)*1)*1)*1),6)</f>
        <v>1448</v>
      </c>
      <c r="DC8">
        <f>ROUND((((ROUND(AT8*AG8,2)*1)*1)*1),6)</f>
        <v>0</v>
      </c>
      <c r="DD8" t="s">
        <v>3</v>
      </c>
      <c r="DE8" t="s">
        <v>3</v>
      </c>
      <c r="DF8">
        <f t="shared" si="0"/>
        <v>1925.84</v>
      </c>
      <c r="DG8">
        <f t="shared" si="1"/>
        <v>0</v>
      </c>
      <c r="DH8">
        <f t="shared" si="2"/>
        <v>0</v>
      </c>
      <c r="DI8">
        <f t="shared" si="3"/>
        <v>0</v>
      </c>
      <c r="DJ8">
        <f t="shared" si="7"/>
        <v>1925.84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ROW(Source!A28)</f>
        <v>28</v>
      </c>
      <c r="B9">
        <v>86551701</v>
      </c>
      <c r="C9">
        <v>86552058</v>
      </c>
      <c r="D9">
        <v>85710744</v>
      </c>
      <c r="E9">
        <v>1</v>
      </c>
      <c r="F9">
        <v>1</v>
      </c>
      <c r="G9">
        <v>1081</v>
      </c>
      <c r="H9">
        <v>3</v>
      </c>
      <c r="I9" t="s">
        <v>810</v>
      </c>
      <c r="J9" t="s">
        <v>811</v>
      </c>
      <c r="K9" t="s">
        <v>812</v>
      </c>
      <c r="L9">
        <v>1354</v>
      </c>
      <c r="N9">
        <v>1010</v>
      </c>
      <c r="O9" t="s">
        <v>35</v>
      </c>
      <c r="P9" t="s">
        <v>35</v>
      </c>
      <c r="Q9">
        <v>1</v>
      </c>
      <c r="W9">
        <v>0</v>
      </c>
      <c r="X9">
        <v>-246121157</v>
      </c>
      <c r="Y9">
        <f>(((AT9*1)*1)*1)</f>
        <v>0.68400000000000005</v>
      </c>
      <c r="AA9">
        <v>6.12</v>
      </c>
      <c r="AB9">
        <v>0</v>
      </c>
      <c r="AC9">
        <v>0</v>
      </c>
      <c r="AD9">
        <v>0</v>
      </c>
      <c r="AE9">
        <v>6.12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0.68400000000000005</v>
      </c>
      <c r="AU9" t="s">
        <v>25</v>
      </c>
      <c r="AV9">
        <v>0</v>
      </c>
      <c r="AW9">
        <v>2</v>
      </c>
      <c r="AX9">
        <v>86552089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ROUND(Y9*Source!I28,9)</f>
        <v>0.90971999999999997</v>
      </c>
      <c r="CY9">
        <f t="shared" si="4"/>
        <v>6.12</v>
      </c>
      <c r="CZ9">
        <f t="shared" si="5"/>
        <v>6.12</v>
      </c>
      <c r="DA9">
        <f t="shared" si="6"/>
        <v>1</v>
      </c>
      <c r="DB9">
        <f>ROUND((((ROUND(AT9*CZ9,2)*1)*1)*1),6)</f>
        <v>4.1900000000000004</v>
      </c>
      <c r="DC9">
        <f>ROUND((((ROUND(AT9*AG9,2)*1)*1)*1),6)</f>
        <v>0</v>
      </c>
      <c r="DD9" t="s">
        <v>3</v>
      </c>
      <c r="DE9" t="s">
        <v>3</v>
      </c>
      <c r="DF9">
        <f t="shared" si="0"/>
        <v>5.57</v>
      </c>
      <c r="DG9">
        <f t="shared" si="1"/>
        <v>0</v>
      </c>
      <c r="DH9">
        <f t="shared" si="2"/>
        <v>0</v>
      </c>
      <c r="DI9">
        <f t="shared" si="3"/>
        <v>0</v>
      </c>
      <c r="DJ9">
        <f t="shared" si="7"/>
        <v>5.57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ROW(Source!A28)</f>
        <v>28</v>
      </c>
      <c r="B10">
        <v>86551701</v>
      </c>
      <c r="C10">
        <v>86552058</v>
      </c>
      <c r="D10">
        <v>0</v>
      </c>
      <c r="E10">
        <v>0</v>
      </c>
      <c r="F10">
        <v>1</v>
      </c>
      <c r="G10">
        <v>1081</v>
      </c>
      <c r="H10">
        <v>3</v>
      </c>
      <c r="I10" t="s">
        <v>33</v>
      </c>
      <c r="J10" t="s">
        <v>3</v>
      </c>
      <c r="K10" t="s">
        <v>34</v>
      </c>
      <c r="L10">
        <v>1354</v>
      </c>
      <c r="N10">
        <v>1010</v>
      </c>
      <c r="O10" t="s">
        <v>35</v>
      </c>
      <c r="P10" t="s">
        <v>35</v>
      </c>
      <c r="Q10">
        <v>1</v>
      </c>
      <c r="W10">
        <v>0</v>
      </c>
      <c r="X10">
        <v>2083950908</v>
      </c>
      <c r="Y10">
        <f t="shared" ref="Y10:Y22" si="8">AT10</f>
        <v>0.75187999999999999</v>
      </c>
      <c r="AA10">
        <v>373.26</v>
      </c>
      <c r="AB10">
        <v>0</v>
      </c>
      <c r="AC10">
        <v>0</v>
      </c>
      <c r="AD10">
        <v>0</v>
      </c>
      <c r="AE10">
        <v>373.26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 t="s">
        <v>3</v>
      </c>
      <c r="AT10">
        <v>0.75187999999999999</v>
      </c>
      <c r="AU10" t="s">
        <v>3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ROUND(Y10*Source!I28,9)</f>
        <v>1.0000004</v>
      </c>
      <c r="CY10">
        <f t="shared" si="4"/>
        <v>373.26</v>
      </c>
      <c r="CZ10">
        <f t="shared" si="5"/>
        <v>373.26</v>
      </c>
      <c r="DA10">
        <f t="shared" si="6"/>
        <v>1</v>
      </c>
      <c r="DB10">
        <f t="shared" ref="DB10:DB22" si="9">ROUND(ROUND(AT10*CZ10,2),6)</f>
        <v>280.64999999999998</v>
      </c>
      <c r="DC10">
        <f t="shared" ref="DC10:DC22" si="10">ROUND(ROUND(AT10*AG10,2),6)</f>
        <v>0</v>
      </c>
      <c r="DD10" t="s">
        <v>3</v>
      </c>
      <c r="DE10" t="s">
        <v>3</v>
      </c>
      <c r="DF10">
        <f t="shared" si="0"/>
        <v>373.26</v>
      </c>
      <c r="DG10">
        <f t="shared" si="1"/>
        <v>0</v>
      </c>
      <c r="DH10">
        <f t="shared" si="2"/>
        <v>0</v>
      </c>
      <c r="DI10">
        <f t="shared" si="3"/>
        <v>0</v>
      </c>
      <c r="DJ10">
        <f t="shared" si="7"/>
        <v>373.26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ROW(Source!A28)</f>
        <v>28</v>
      </c>
      <c r="B11">
        <v>86551701</v>
      </c>
      <c r="C11">
        <v>86552058</v>
      </c>
      <c r="D11">
        <v>0</v>
      </c>
      <c r="E11">
        <v>0</v>
      </c>
      <c r="F11">
        <v>1</v>
      </c>
      <c r="G11">
        <v>1081</v>
      </c>
      <c r="H11">
        <v>3</v>
      </c>
      <c r="I11" t="s">
        <v>72</v>
      </c>
      <c r="J11" t="s">
        <v>3</v>
      </c>
      <c r="K11" t="s">
        <v>73</v>
      </c>
      <c r="L11">
        <v>0</v>
      </c>
      <c r="W11">
        <v>0</v>
      </c>
      <c r="X11">
        <v>-823927281</v>
      </c>
      <c r="Y11">
        <f t="shared" si="8"/>
        <v>4.5112779999999999</v>
      </c>
      <c r="AA11">
        <v>848.72</v>
      </c>
      <c r="AB11">
        <v>0</v>
      </c>
      <c r="AC11">
        <v>0</v>
      </c>
      <c r="AD11">
        <v>0</v>
      </c>
      <c r="AE11">
        <v>848.72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 t="s">
        <v>3</v>
      </c>
      <c r="AT11">
        <v>4.5112779999999999</v>
      </c>
      <c r="AU11" t="s">
        <v>3</v>
      </c>
      <c r="AV11">
        <v>0</v>
      </c>
      <c r="AW11">
        <v>1</v>
      </c>
      <c r="AX11">
        <v>-1</v>
      </c>
      <c r="AY11">
        <v>0</v>
      </c>
      <c r="AZ11">
        <v>0</v>
      </c>
      <c r="BA11" t="s">
        <v>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ROUND(Y11*Source!I28,9)</f>
        <v>5.9999997399999998</v>
      </c>
      <c r="CY11">
        <f t="shared" si="4"/>
        <v>848.72</v>
      </c>
      <c r="CZ11">
        <f t="shared" si="5"/>
        <v>848.72</v>
      </c>
      <c r="DA11">
        <f t="shared" si="6"/>
        <v>1</v>
      </c>
      <c r="DB11">
        <f t="shared" si="9"/>
        <v>3828.81</v>
      </c>
      <c r="DC11">
        <f t="shared" si="10"/>
        <v>0</v>
      </c>
      <c r="DD11" t="s">
        <v>3</v>
      </c>
      <c r="DE11" t="s">
        <v>3</v>
      </c>
      <c r="DF11">
        <f t="shared" si="0"/>
        <v>5092.32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si="7"/>
        <v>5092.32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ROW(Source!A28)</f>
        <v>28</v>
      </c>
      <c r="B12">
        <v>86551701</v>
      </c>
      <c r="C12">
        <v>86552058</v>
      </c>
      <c r="D12">
        <v>0</v>
      </c>
      <c r="E12">
        <v>0</v>
      </c>
      <c r="F12">
        <v>1</v>
      </c>
      <c r="G12">
        <v>1081</v>
      </c>
      <c r="H12">
        <v>3</v>
      </c>
      <c r="I12" t="s">
        <v>76</v>
      </c>
      <c r="J12" t="s">
        <v>3</v>
      </c>
      <c r="K12" t="s">
        <v>77</v>
      </c>
      <c r="L12">
        <v>0</v>
      </c>
      <c r="W12">
        <v>0</v>
      </c>
      <c r="X12">
        <v>540672148</v>
      </c>
      <c r="Y12">
        <f t="shared" si="8"/>
        <v>12.781955</v>
      </c>
      <c r="AA12">
        <v>956.8</v>
      </c>
      <c r="AB12">
        <v>0</v>
      </c>
      <c r="AC12">
        <v>0</v>
      </c>
      <c r="AD12">
        <v>0</v>
      </c>
      <c r="AE12">
        <v>956.8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 t="s">
        <v>3</v>
      </c>
      <c r="AT12">
        <v>12.781955</v>
      </c>
      <c r="AU12" t="s">
        <v>3</v>
      </c>
      <c r="AV12">
        <v>0</v>
      </c>
      <c r="AW12">
        <v>1</v>
      </c>
      <c r="AX12">
        <v>-1</v>
      </c>
      <c r="AY12">
        <v>0</v>
      </c>
      <c r="AZ12">
        <v>0</v>
      </c>
      <c r="BA12" t="s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ROUND(Y12*Source!I28,9)</f>
        <v>17.000000150000002</v>
      </c>
      <c r="CY12">
        <f t="shared" si="4"/>
        <v>956.8</v>
      </c>
      <c r="CZ12">
        <f t="shared" si="5"/>
        <v>956.8</v>
      </c>
      <c r="DA12">
        <f t="shared" si="6"/>
        <v>1</v>
      </c>
      <c r="DB12">
        <f t="shared" si="9"/>
        <v>12229.77</v>
      </c>
      <c r="DC12">
        <f t="shared" si="10"/>
        <v>0</v>
      </c>
      <c r="DD12" t="s">
        <v>3</v>
      </c>
      <c r="DE12" t="s">
        <v>3</v>
      </c>
      <c r="DF12">
        <f t="shared" si="0"/>
        <v>16265.6</v>
      </c>
      <c r="DG12">
        <f t="shared" si="1"/>
        <v>0</v>
      </c>
      <c r="DH12">
        <f t="shared" si="2"/>
        <v>0</v>
      </c>
      <c r="DI12">
        <f t="shared" si="3"/>
        <v>0</v>
      </c>
      <c r="DJ12">
        <f t="shared" si="7"/>
        <v>16265.6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ROW(Source!A28)</f>
        <v>28</v>
      </c>
      <c r="B13">
        <v>86551701</v>
      </c>
      <c r="C13">
        <v>86552058</v>
      </c>
      <c r="D13">
        <v>0</v>
      </c>
      <c r="E13">
        <v>0</v>
      </c>
      <c r="F13">
        <v>1</v>
      </c>
      <c r="G13">
        <v>1081</v>
      </c>
      <c r="H13">
        <v>3</v>
      </c>
      <c r="I13" t="s">
        <v>80</v>
      </c>
      <c r="J13" t="s">
        <v>3</v>
      </c>
      <c r="K13" t="s">
        <v>81</v>
      </c>
      <c r="L13">
        <v>0</v>
      </c>
      <c r="W13">
        <v>0</v>
      </c>
      <c r="X13">
        <v>1679109804</v>
      </c>
      <c r="Y13">
        <f t="shared" si="8"/>
        <v>1.5037594000000001</v>
      </c>
      <c r="AA13">
        <v>963.69</v>
      </c>
      <c r="AB13">
        <v>0</v>
      </c>
      <c r="AC13">
        <v>0</v>
      </c>
      <c r="AD13">
        <v>0</v>
      </c>
      <c r="AE13">
        <v>963.68999999999994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 t="s">
        <v>3</v>
      </c>
      <c r="AT13">
        <v>1.5037594000000001</v>
      </c>
      <c r="AU13" t="s">
        <v>3</v>
      </c>
      <c r="AV13">
        <v>0</v>
      </c>
      <c r="AW13">
        <v>1</v>
      </c>
      <c r="AX13">
        <v>-1</v>
      </c>
      <c r="AY13">
        <v>0</v>
      </c>
      <c r="AZ13">
        <v>0</v>
      </c>
      <c r="BA13" t="s">
        <v>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ROUND(Y13*Source!I28,9)</f>
        <v>2.0000000020000002</v>
      </c>
      <c r="CY13">
        <f t="shared" si="4"/>
        <v>963.69</v>
      </c>
      <c r="CZ13">
        <f t="shared" si="5"/>
        <v>963.68999999999994</v>
      </c>
      <c r="DA13">
        <f t="shared" si="6"/>
        <v>1</v>
      </c>
      <c r="DB13">
        <f t="shared" si="9"/>
        <v>1449.16</v>
      </c>
      <c r="DC13">
        <f t="shared" si="10"/>
        <v>0</v>
      </c>
      <c r="DD13" t="s">
        <v>3</v>
      </c>
      <c r="DE13" t="s">
        <v>3</v>
      </c>
      <c r="DF13">
        <f t="shared" si="0"/>
        <v>1927.38</v>
      </c>
      <c r="DG13">
        <f t="shared" si="1"/>
        <v>0</v>
      </c>
      <c r="DH13">
        <f t="shared" si="2"/>
        <v>0</v>
      </c>
      <c r="DI13">
        <f t="shared" si="3"/>
        <v>0</v>
      </c>
      <c r="DJ13">
        <f t="shared" si="7"/>
        <v>1927.38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ROW(Source!A28)</f>
        <v>28</v>
      </c>
      <c r="B14">
        <v>86551701</v>
      </c>
      <c r="C14">
        <v>86552058</v>
      </c>
      <c r="D14">
        <v>0</v>
      </c>
      <c r="E14">
        <v>0</v>
      </c>
      <c r="F14">
        <v>1</v>
      </c>
      <c r="G14">
        <v>1081</v>
      </c>
      <c r="H14">
        <v>3</v>
      </c>
      <c r="I14" t="s">
        <v>84</v>
      </c>
      <c r="J14" t="s">
        <v>3</v>
      </c>
      <c r="K14" t="s">
        <v>85</v>
      </c>
      <c r="L14">
        <v>0</v>
      </c>
      <c r="W14">
        <v>0</v>
      </c>
      <c r="X14">
        <v>-444911970</v>
      </c>
      <c r="Y14">
        <f t="shared" si="8"/>
        <v>6.0150376000000003</v>
      </c>
      <c r="AA14">
        <v>1071.3399999999999</v>
      </c>
      <c r="AB14">
        <v>0</v>
      </c>
      <c r="AC14">
        <v>0</v>
      </c>
      <c r="AD14">
        <v>0</v>
      </c>
      <c r="AE14">
        <v>1071.3399999999999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 t="s">
        <v>3</v>
      </c>
      <c r="AT14">
        <v>6.0150376000000003</v>
      </c>
      <c r="AU14" t="s">
        <v>3</v>
      </c>
      <c r="AV14">
        <v>0</v>
      </c>
      <c r="AW14">
        <v>1</v>
      </c>
      <c r="AX14">
        <v>-1</v>
      </c>
      <c r="AY14">
        <v>0</v>
      </c>
      <c r="AZ14">
        <v>0</v>
      </c>
      <c r="BA14" t="s">
        <v>3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ROUND(Y14*Source!I28,9)</f>
        <v>8.0000000080000007</v>
      </c>
      <c r="CY14">
        <f t="shared" si="4"/>
        <v>1071.3399999999999</v>
      </c>
      <c r="CZ14">
        <f t="shared" si="5"/>
        <v>1071.3399999999999</v>
      </c>
      <c r="DA14">
        <f t="shared" si="6"/>
        <v>1</v>
      </c>
      <c r="DB14">
        <f t="shared" si="9"/>
        <v>6444.15</v>
      </c>
      <c r="DC14">
        <f t="shared" si="10"/>
        <v>0</v>
      </c>
      <c r="DD14" t="s">
        <v>3</v>
      </c>
      <c r="DE14" t="s">
        <v>3</v>
      </c>
      <c r="DF14">
        <f t="shared" si="0"/>
        <v>8570.7199999999993</v>
      </c>
      <c r="DG14">
        <f t="shared" si="1"/>
        <v>0</v>
      </c>
      <c r="DH14">
        <f t="shared" si="2"/>
        <v>0</v>
      </c>
      <c r="DI14">
        <f t="shared" si="3"/>
        <v>0</v>
      </c>
      <c r="DJ14">
        <f t="shared" si="7"/>
        <v>8570.7199999999993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ROW(Source!A28)</f>
        <v>28</v>
      </c>
      <c r="B15">
        <v>86551701</v>
      </c>
      <c r="C15">
        <v>86552058</v>
      </c>
      <c r="D15">
        <v>0</v>
      </c>
      <c r="E15">
        <v>0</v>
      </c>
      <c r="F15">
        <v>1</v>
      </c>
      <c r="G15">
        <v>1081</v>
      </c>
      <c r="H15">
        <v>3</v>
      </c>
      <c r="I15" t="s">
        <v>40</v>
      </c>
      <c r="J15" t="s">
        <v>3</v>
      </c>
      <c r="K15" t="s">
        <v>41</v>
      </c>
      <c r="L15">
        <v>0</v>
      </c>
      <c r="W15">
        <v>0</v>
      </c>
      <c r="X15">
        <v>-401967197</v>
      </c>
      <c r="Y15">
        <f t="shared" si="8"/>
        <v>6.7669170000000003</v>
      </c>
      <c r="AA15">
        <v>431.97</v>
      </c>
      <c r="AB15">
        <v>0</v>
      </c>
      <c r="AC15">
        <v>0</v>
      </c>
      <c r="AD15">
        <v>0</v>
      </c>
      <c r="AE15">
        <v>431.97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 t="s">
        <v>3</v>
      </c>
      <c r="AT15">
        <v>6.7669170000000003</v>
      </c>
      <c r="AU15" t="s">
        <v>3</v>
      </c>
      <c r="AV15">
        <v>0</v>
      </c>
      <c r="AW15">
        <v>1</v>
      </c>
      <c r="AX15">
        <v>-1</v>
      </c>
      <c r="AY15">
        <v>0</v>
      </c>
      <c r="AZ15">
        <v>0</v>
      </c>
      <c r="BA15" t="s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ROUND(Y15*Source!I28,9)</f>
        <v>8.9999996099999997</v>
      </c>
      <c r="CY15">
        <f t="shared" si="4"/>
        <v>431.97</v>
      </c>
      <c r="CZ15">
        <f t="shared" si="5"/>
        <v>431.97</v>
      </c>
      <c r="DA15">
        <f t="shared" si="6"/>
        <v>1</v>
      </c>
      <c r="DB15">
        <f t="shared" si="9"/>
        <v>2923.11</v>
      </c>
      <c r="DC15">
        <f t="shared" si="10"/>
        <v>0</v>
      </c>
      <c r="DD15" t="s">
        <v>3</v>
      </c>
      <c r="DE15" t="s">
        <v>3</v>
      </c>
      <c r="DF15">
        <f t="shared" si="0"/>
        <v>3887.73</v>
      </c>
      <c r="DG15">
        <f t="shared" si="1"/>
        <v>0</v>
      </c>
      <c r="DH15">
        <f t="shared" si="2"/>
        <v>0</v>
      </c>
      <c r="DI15">
        <f t="shared" si="3"/>
        <v>0</v>
      </c>
      <c r="DJ15">
        <f t="shared" si="7"/>
        <v>3887.73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ROW(Source!A28)</f>
        <v>28</v>
      </c>
      <c r="B16">
        <v>86551701</v>
      </c>
      <c r="C16">
        <v>86552058</v>
      </c>
      <c r="D16">
        <v>0</v>
      </c>
      <c r="E16">
        <v>0</v>
      </c>
      <c r="F16">
        <v>1</v>
      </c>
      <c r="G16">
        <v>1081</v>
      </c>
      <c r="H16">
        <v>3</v>
      </c>
      <c r="I16" t="s">
        <v>44</v>
      </c>
      <c r="J16" t="s">
        <v>3</v>
      </c>
      <c r="K16" t="s">
        <v>45</v>
      </c>
      <c r="L16">
        <v>0</v>
      </c>
      <c r="W16">
        <v>0</v>
      </c>
      <c r="X16">
        <v>1290624388</v>
      </c>
      <c r="Y16">
        <f t="shared" si="8"/>
        <v>8.2706769999999992</v>
      </c>
      <c r="AA16">
        <v>494.25</v>
      </c>
      <c r="AB16">
        <v>0</v>
      </c>
      <c r="AC16">
        <v>0</v>
      </c>
      <c r="AD16">
        <v>0</v>
      </c>
      <c r="AE16">
        <v>494.25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 t="s">
        <v>3</v>
      </c>
      <c r="AT16">
        <v>8.2706769999999992</v>
      </c>
      <c r="AU16" t="s">
        <v>3</v>
      </c>
      <c r="AV16">
        <v>0</v>
      </c>
      <c r="AW16">
        <v>1</v>
      </c>
      <c r="AX16">
        <v>-1</v>
      </c>
      <c r="AY16">
        <v>0</v>
      </c>
      <c r="AZ16">
        <v>0</v>
      </c>
      <c r="BA16" t="s">
        <v>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ROUND(Y16*Source!I28,9)</f>
        <v>11.00000041</v>
      </c>
      <c r="CY16">
        <f t="shared" si="4"/>
        <v>494.25</v>
      </c>
      <c r="CZ16">
        <f t="shared" si="5"/>
        <v>494.25</v>
      </c>
      <c r="DA16">
        <f t="shared" si="6"/>
        <v>1</v>
      </c>
      <c r="DB16">
        <f t="shared" si="9"/>
        <v>4087.78</v>
      </c>
      <c r="DC16">
        <f t="shared" si="10"/>
        <v>0</v>
      </c>
      <c r="DD16" t="s">
        <v>3</v>
      </c>
      <c r="DE16" t="s">
        <v>3</v>
      </c>
      <c r="DF16">
        <f t="shared" si="0"/>
        <v>5436.75</v>
      </c>
      <c r="DG16">
        <f t="shared" si="1"/>
        <v>0</v>
      </c>
      <c r="DH16">
        <f t="shared" si="2"/>
        <v>0</v>
      </c>
      <c r="DI16">
        <f t="shared" si="3"/>
        <v>0</v>
      </c>
      <c r="DJ16">
        <f t="shared" si="7"/>
        <v>5436.75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ROW(Source!A28)</f>
        <v>28</v>
      </c>
      <c r="B17">
        <v>86551701</v>
      </c>
      <c r="C17">
        <v>86552058</v>
      </c>
      <c r="D17">
        <v>0</v>
      </c>
      <c r="E17">
        <v>0</v>
      </c>
      <c r="F17">
        <v>1</v>
      </c>
      <c r="G17">
        <v>1081</v>
      </c>
      <c r="H17">
        <v>3</v>
      </c>
      <c r="I17" t="s">
        <v>48</v>
      </c>
      <c r="J17" t="s">
        <v>3</v>
      </c>
      <c r="K17" t="s">
        <v>49</v>
      </c>
      <c r="L17">
        <v>0</v>
      </c>
      <c r="W17">
        <v>0</v>
      </c>
      <c r="X17">
        <v>752976982</v>
      </c>
      <c r="Y17">
        <f t="shared" si="8"/>
        <v>9.7744359999999997</v>
      </c>
      <c r="AA17">
        <v>545.65</v>
      </c>
      <c r="AB17">
        <v>0</v>
      </c>
      <c r="AC17">
        <v>0</v>
      </c>
      <c r="AD17">
        <v>0</v>
      </c>
      <c r="AE17">
        <v>545.65000000000009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 t="s">
        <v>3</v>
      </c>
      <c r="AT17">
        <v>9.7744359999999997</v>
      </c>
      <c r="AU17" t="s">
        <v>3</v>
      </c>
      <c r="AV17">
        <v>0</v>
      </c>
      <c r="AW17">
        <v>1</v>
      </c>
      <c r="AX17">
        <v>-1</v>
      </c>
      <c r="AY17">
        <v>0</v>
      </c>
      <c r="AZ17">
        <v>0</v>
      </c>
      <c r="BA17" t="s">
        <v>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ROUND(Y17*Source!I28,9)</f>
        <v>12.999999880000001</v>
      </c>
      <c r="CY17">
        <f t="shared" si="4"/>
        <v>545.65</v>
      </c>
      <c r="CZ17">
        <f t="shared" si="5"/>
        <v>545.65000000000009</v>
      </c>
      <c r="DA17">
        <f t="shared" si="6"/>
        <v>1</v>
      </c>
      <c r="DB17">
        <f t="shared" si="9"/>
        <v>5333.42</v>
      </c>
      <c r="DC17">
        <f t="shared" si="10"/>
        <v>0</v>
      </c>
      <c r="DD17" t="s">
        <v>3</v>
      </c>
      <c r="DE17" t="s">
        <v>3</v>
      </c>
      <c r="DF17">
        <f t="shared" si="0"/>
        <v>7093.45</v>
      </c>
      <c r="DG17">
        <f t="shared" si="1"/>
        <v>0</v>
      </c>
      <c r="DH17">
        <f t="shared" si="2"/>
        <v>0</v>
      </c>
      <c r="DI17">
        <f t="shared" si="3"/>
        <v>0</v>
      </c>
      <c r="DJ17">
        <f t="shared" si="7"/>
        <v>7093.45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ROW(Source!A28)</f>
        <v>28</v>
      </c>
      <c r="B18">
        <v>86551701</v>
      </c>
      <c r="C18">
        <v>86552058</v>
      </c>
      <c r="D18">
        <v>0</v>
      </c>
      <c r="E18">
        <v>0</v>
      </c>
      <c r="F18">
        <v>1</v>
      </c>
      <c r="G18">
        <v>1081</v>
      </c>
      <c r="H18">
        <v>3</v>
      </c>
      <c r="I18" t="s">
        <v>52</v>
      </c>
      <c r="J18" t="s">
        <v>3</v>
      </c>
      <c r="K18" t="s">
        <v>53</v>
      </c>
      <c r="L18">
        <v>0</v>
      </c>
      <c r="W18">
        <v>0</v>
      </c>
      <c r="X18">
        <v>566747535</v>
      </c>
      <c r="Y18">
        <f t="shared" si="8"/>
        <v>17.293233000000001</v>
      </c>
      <c r="AA18">
        <v>601.47</v>
      </c>
      <c r="AB18">
        <v>0</v>
      </c>
      <c r="AC18">
        <v>0</v>
      </c>
      <c r="AD18">
        <v>0</v>
      </c>
      <c r="AE18">
        <v>601.46999999999991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 t="s">
        <v>3</v>
      </c>
      <c r="AT18">
        <v>17.293233000000001</v>
      </c>
      <c r="AU18" t="s">
        <v>3</v>
      </c>
      <c r="AV18">
        <v>0</v>
      </c>
      <c r="AW18">
        <v>1</v>
      </c>
      <c r="AX18">
        <v>-1</v>
      </c>
      <c r="AY18">
        <v>0</v>
      </c>
      <c r="AZ18">
        <v>0</v>
      </c>
      <c r="BA18" t="s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ROUND(Y18*Source!I28,9)</f>
        <v>22.999999890000002</v>
      </c>
      <c r="CY18">
        <f t="shared" si="4"/>
        <v>601.47</v>
      </c>
      <c r="CZ18">
        <f t="shared" si="5"/>
        <v>601.46999999999991</v>
      </c>
      <c r="DA18">
        <f t="shared" si="6"/>
        <v>1</v>
      </c>
      <c r="DB18">
        <f t="shared" si="9"/>
        <v>10401.36</v>
      </c>
      <c r="DC18">
        <f t="shared" si="10"/>
        <v>0</v>
      </c>
      <c r="DD18" t="s">
        <v>3</v>
      </c>
      <c r="DE18" t="s">
        <v>3</v>
      </c>
      <c r="DF18">
        <f t="shared" si="0"/>
        <v>13833.81</v>
      </c>
      <c r="DG18">
        <f t="shared" si="1"/>
        <v>0</v>
      </c>
      <c r="DH18">
        <f t="shared" si="2"/>
        <v>0</v>
      </c>
      <c r="DI18">
        <f t="shared" si="3"/>
        <v>0</v>
      </c>
      <c r="DJ18">
        <f t="shared" si="7"/>
        <v>13833.81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ROW(Source!A28)</f>
        <v>28</v>
      </c>
      <c r="B19">
        <v>86551701</v>
      </c>
      <c r="C19">
        <v>86552058</v>
      </c>
      <c r="D19">
        <v>0</v>
      </c>
      <c r="E19">
        <v>0</v>
      </c>
      <c r="F19">
        <v>1</v>
      </c>
      <c r="G19">
        <v>1081</v>
      </c>
      <c r="H19">
        <v>3</v>
      </c>
      <c r="I19" t="s">
        <v>56</v>
      </c>
      <c r="J19" t="s">
        <v>3</v>
      </c>
      <c r="K19" t="s">
        <v>57</v>
      </c>
      <c r="L19">
        <v>0</v>
      </c>
      <c r="W19">
        <v>0</v>
      </c>
      <c r="X19">
        <v>1036536234</v>
      </c>
      <c r="Y19">
        <f t="shared" si="8"/>
        <v>1.5037594000000001</v>
      </c>
      <c r="AA19">
        <v>660.1</v>
      </c>
      <c r="AB19">
        <v>0</v>
      </c>
      <c r="AC19">
        <v>0</v>
      </c>
      <c r="AD19">
        <v>0</v>
      </c>
      <c r="AE19">
        <v>660.1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 t="s">
        <v>3</v>
      </c>
      <c r="AT19">
        <v>1.5037594000000001</v>
      </c>
      <c r="AU19" t="s">
        <v>3</v>
      </c>
      <c r="AV19">
        <v>0</v>
      </c>
      <c r="AW19">
        <v>1</v>
      </c>
      <c r="AX19">
        <v>-1</v>
      </c>
      <c r="AY19">
        <v>0</v>
      </c>
      <c r="AZ19">
        <v>0</v>
      </c>
      <c r="BA19" t="s">
        <v>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ROUND(Y19*Source!I28,9)</f>
        <v>2.0000000020000002</v>
      </c>
      <c r="CY19">
        <f t="shared" si="4"/>
        <v>660.1</v>
      </c>
      <c r="CZ19">
        <f t="shared" si="5"/>
        <v>660.1</v>
      </c>
      <c r="DA19">
        <f t="shared" si="6"/>
        <v>1</v>
      </c>
      <c r="DB19">
        <f t="shared" si="9"/>
        <v>992.63</v>
      </c>
      <c r="DC19">
        <f t="shared" si="10"/>
        <v>0</v>
      </c>
      <c r="DD19" t="s">
        <v>3</v>
      </c>
      <c r="DE19" t="s">
        <v>3</v>
      </c>
      <c r="DF19">
        <f t="shared" si="0"/>
        <v>1320.2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si="7"/>
        <v>1320.2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ROW(Source!A28)</f>
        <v>28</v>
      </c>
      <c r="B20">
        <v>86551701</v>
      </c>
      <c r="C20">
        <v>86552058</v>
      </c>
      <c r="D20">
        <v>0</v>
      </c>
      <c r="E20">
        <v>0</v>
      </c>
      <c r="F20">
        <v>1</v>
      </c>
      <c r="G20">
        <v>1081</v>
      </c>
      <c r="H20">
        <v>3</v>
      </c>
      <c r="I20" t="s">
        <v>60</v>
      </c>
      <c r="J20" t="s">
        <v>3</v>
      </c>
      <c r="K20" t="s">
        <v>61</v>
      </c>
      <c r="L20">
        <v>0</v>
      </c>
      <c r="W20">
        <v>0</v>
      </c>
      <c r="X20">
        <v>-1830095872</v>
      </c>
      <c r="Y20">
        <f t="shared" si="8"/>
        <v>7.5187970000000002</v>
      </c>
      <c r="AA20">
        <v>726.04</v>
      </c>
      <c r="AB20">
        <v>0</v>
      </c>
      <c r="AC20">
        <v>0</v>
      </c>
      <c r="AD20">
        <v>0</v>
      </c>
      <c r="AE20">
        <v>726.04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 t="s">
        <v>3</v>
      </c>
      <c r="AT20">
        <v>7.5187970000000002</v>
      </c>
      <c r="AU20" t="s">
        <v>3</v>
      </c>
      <c r="AV20">
        <v>0</v>
      </c>
      <c r="AW20">
        <v>1</v>
      </c>
      <c r="AX20">
        <v>-1</v>
      </c>
      <c r="AY20">
        <v>0</v>
      </c>
      <c r="AZ20">
        <v>0</v>
      </c>
      <c r="BA20" t="s">
        <v>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ROUND(Y20*Source!I28,9)</f>
        <v>10.000000010000001</v>
      </c>
      <c r="CY20">
        <f t="shared" si="4"/>
        <v>726.04</v>
      </c>
      <c r="CZ20">
        <f t="shared" si="5"/>
        <v>726.04</v>
      </c>
      <c r="DA20">
        <f t="shared" si="6"/>
        <v>1</v>
      </c>
      <c r="DB20">
        <f t="shared" si="9"/>
        <v>5458.95</v>
      </c>
      <c r="DC20">
        <f t="shared" si="10"/>
        <v>0</v>
      </c>
      <c r="DD20" t="s">
        <v>3</v>
      </c>
      <c r="DE20" t="s">
        <v>3</v>
      </c>
      <c r="DF20">
        <f t="shared" si="0"/>
        <v>7260.4</v>
      </c>
      <c r="DG20">
        <f t="shared" si="1"/>
        <v>0</v>
      </c>
      <c r="DH20">
        <f t="shared" si="2"/>
        <v>0</v>
      </c>
      <c r="DI20">
        <f t="shared" si="3"/>
        <v>0</v>
      </c>
      <c r="DJ20">
        <f t="shared" si="7"/>
        <v>7260.4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ROW(Source!A28)</f>
        <v>28</v>
      </c>
      <c r="B21">
        <v>86551701</v>
      </c>
      <c r="C21">
        <v>86552058</v>
      </c>
      <c r="D21">
        <v>0</v>
      </c>
      <c r="E21">
        <v>0</v>
      </c>
      <c r="F21">
        <v>1</v>
      </c>
      <c r="G21">
        <v>1081</v>
      </c>
      <c r="H21">
        <v>3</v>
      </c>
      <c r="I21" t="s">
        <v>64</v>
      </c>
      <c r="J21" t="s">
        <v>3</v>
      </c>
      <c r="K21" t="s">
        <v>65</v>
      </c>
      <c r="L21">
        <v>0</v>
      </c>
      <c r="W21">
        <v>0</v>
      </c>
      <c r="X21">
        <v>-1794134594</v>
      </c>
      <c r="Y21">
        <f t="shared" si="8"/>
        <v>9.7744359999999997</v>
      </c>
      <c r="AA21">
        <v>781.86</v>
      </c>
      <c r="AB21">
        <v>0</v>
      </c>
      <c r="AC21">
        <v>0</v>
      </c>
      <c r="AD21">
        <v>0</v>
      </c>
      <c r="AE21">
        <v>781.86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 t="s">
        <v>3</v>
      </c>
      <c r="AT21">
        <v>9.7744359999999997</v>
      </c>
      <c r="AU21" t="s">
        <v>3</v>
      </c>
      <c r="AV21">
        <v>0</v>
      </c>
      <c r="AW21">
        <v>1</v>
      </c>
      <c r="AX21">
        <v>-1</v>
      </c>
      <c r="AY21">
        <v>0</v>
      </c>
      <c r="AZ21">
        <v>0</v>
      </c>
      <c r="BA21" t="s">
        <v>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ROUND(Y21*Source!I28,9)</f>
        <v>12.999999880000001</v>
      </c>
      <c r="CY21">
        <f t="shared" si="4"/>
        <v>781.86</v>
      </c>
      <c r="CZ21">
        <f t="shared" si="5"/>
        <v>781.86</v>
      </c>
      <c r="DA21">
        <f t="shared" si="6"/>
        <v>1</v>
      </c>
      <c r="DB21">
        <f t="shared" si="9"/>
        <v>7642.24</v>
      </c>
      <c r="DC21">
        <f t="shared" si="10"/>
        <v>0</v>
      </c>
      <c r="DD21" t="s">
        <v>3</v>
      </c>
      <c r="DE21" t="s">
        <v>3</v>
      </c>
      <c r="DF21">
        <f t="shared" si="0"/>
        <v>10164.18</v>
      </c>
      <c r="DG21">
        <f t="shared" si="1"/>
        <v>0</v>
      </c>
      <c r="DH21">
        <f t="shared" si="2"/>
        <v>0</v>
      </c>
      <c r="DI21">
        <f t="shared" si="3"/>
        <v>0</v>
      </c>
      <c r="DJ21">
        <f t="shared" si="7"/>
        <v>10164.18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ROW(Source!A28)</f>
        <v>28</v>
      </c>
      <c r="B22">
        <v>86551701</v>
      </c>
      <c r="C22">
        <v>86552058</v>
      </c>
      <c r="D22">
        <v>0</v>
      </c>
      <c r="E22">
        <v>0</v>
      </c>
      <c r="F22">
        <v>1</v>
      </c>
      <c r="G22">
        <v>1081</v>
      </c>
      <c r="H22">
        <v>3</v>
      </c>
      <c r="I22" t="s">
        <v>68</v>
      </c>
      <c r="J22" t="s">
        <v>3</v>
      </c>
      <c r="K22" t="s">
        <v>69</v>
      </c>
      <c r="L22">
        <v>0</v>
      </c>
      <c r="W22">
        <v>0</v>
      </c>
      <c r="X22">
        <v>708020071</v>
      </c>
      <c r="Y22">
        <f t="shared" si="8"/>
        <v>13.5338346</v>
      </c>
      <c r="AA22">
        <v>837.85</v>
      </c>
      <c r="AB22">
        <v>0</v>
      </c>
      <c r="AC22">
        <v>0</v>
      </c>
      <c r="AD22">
        <v>0</v>
      </c>
      <c r="AE22">
        <v>837.84999999999991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 t="s">
        <v>3</v>
      </c>
      <c r="AT22">
        <v>13.5338346</v>
      </c>
      <c r="AU22" t="s">
        <v>3</v>
      </c>
      <c r="AV22">
        <v>0</v>
      </c>
      <c r="AW22">
        <v>1</v>
      </c>
      <c r="AX22">
        <v>-1</v>
      </c>
      <c r="AY22">
        <v>0</v>
      </c>
      <c r="AZ22">
        <v>0</v>
      </c>
      <c r="BA22" t="s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ROUND(Y22*Source!I28,9)</f>
        <v>18.000000018000001</v>
      </c>
      <c r="CY22">
        <f t="shared" si="4"/>
        <v>837.85</v>
      </c>
      <c r="CZ22">
        <f t="shared" si="5"/>
        <v>837.84999999999991</v>
      </c>
      <c r="DA22">
        <f t="shared" si="6"/>
        <v>1</v>
      </c>
      <c r="DB22">
        <f t="shared" si="9"/>
        <v>11339.32</v>
      </c>
      <c r="DC22">
        <f t="shared" si="10"/>
        <v>0</v>
      </c>
      <c r="DD22" t="s">
        <v>3</v>
      </c>
      <c r="DE22" t="s">
        <v>3</v>
      </c>
      <c r="DF22">
        <f t="shared" si="0"/>
        <v>15081.3</v>
      </c>
      <c r="DG22">
        <f t="shared" si="1"/>
        <v>0</v>
      </c>
      <c r="DH22">
        <f t="shared" si="2"/>
        <v>0</v>
      </c>
      <c r="DI22">
        <f t="shared" si="3"/>
        <v>0</v>
      </c>
      <c r="DJ22">
        <f t="shared" si="7"/>
        <v>15081.3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ROW(Source!A29)</f>
        <v>29</v>
      </c>
      <c r="B23">
        <v>86551703</v>
      </c>
      <c r="C23">
        <v>86552058</v>
      </c>
      <c r="D23">
        <v>85665773</v>
      </c>
      <c r="E23">
        <v>1081</v>
      </c>
      <c r="F23">
        <v>1</v>
      </c>
      <c r="G23">
        <v>1081</v>
      </c>
      <c r="H23">
        <v>1</v>
      </c>
      <c r="I23" t="s">
        <v>786</v>
      </c>
      <c r="J23" t="s">
        <v>3</v>
      </c>
      <c r="K23" t="s">
        <v>787</v>
      </c>
      <c r="L23">
        <v>1191</v>
      </c>
      <c r="N23">
        <v>1013</v>
      </c>
      <c r="O23" t="s">
        <v>788</v>
      </c>
      <c r="P23" t="s">
        <v>788</v>
      </c>
      <c r="Q23">
        <v>1</v>
      </c>
      <c r="W23">
        <v>0</v>
      </c>
      <c r="X23">
        <v>476480486</v>
      </c>
      <c r="Y23">
        <f>(((AT23*1.03)*1.15)*1.2)</f>
        <v>106.17857999999998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5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74.7</v>
      </c>
      <c r="AU23" t="s">
        <v>27</v>
      </c>
      <c r="AV23">
        <v>1</v>
      </c>
      <c r="AW23">
        <v>2</v>
      </c>
      <c r="AX23">
        <v>86552081</v>
      </c>
      <c r="AY23">
        <v>1</v>
      </c>
      <c r="AZ23">
        <v>0</v>
      </c>
      <c r="BA23">
        <v>11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ROUND(AT23*Source!I29*AH23*AL23,2)</f>
        <v>0</v>
      </c>
      <c r="CV23">
        <f>ROUND(Y23*Source!I29,9)</f>
        <v>141.21751140000001</v>
      </c>
      <c r="CW23">
        <v>0</v>
      </c>
      <c r="CX23">
        <f>ROUND(Y23*Source!I29,9)</f>
        <v>141.21751140000001</v>
      </c>
      <c r="CY23">
        <f>AD23</f>
        <v>0</v>
      </c>
      <c r="CZ23">
        <f>AH23</f>
        <v>0</v>
      </c>
      <c r="DA23">
        <f>AL23</f>
        <v>1</v>
      </c>
      <c r="DB23">
        <f>ROUND((((ROUND(AT23*CZ23,2)*1.03)*1.15)*1.2),6)</f>
        <v>0</v>
      </c>
      <c r="DC23">
        <f>ROUND((((ROUND(AT23*AG23,2)*1.03)*1.15)*1.2),6)</f>
        <v>0</v>
      </c>
      <c r="DD23" t="s">
        <v>3</v>
      </c>
      <c r="DE23" t="s">
        <v>3</v>
      </c>
      <c r="DF23">
        <f t="shared" si="0"/>
        <v>0</v>
      </c>
      <c r="DG23">
        <f t="shared" si="1"/>
        <v>0</v>
      </c>
      <c r="DH23">
        <f t="shared" si="2"/>
        <v>0</v>
      </c>
      <c r="DI23">
        <f t="shared" si="3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ROW(Source!A29)</f>
        <v>29</v>
      </c>
      <c r="B24">
        <v>86551703</v>
      </c>
      <c r="C24">
        <v>86552058</v>
      </c>
      <c r="D24">
        <v>85731677</v>
      </c>
      <c r="E24">
        <v>1</v>
      </c>
      <c r="F24">
        <v>1</v>
      </c>
      <c r="G24">
        <v>1081</v>
      </c>
      <c r="H24">
        <v>2</v>
      </c>
      <c r="I24" t="s">
        <v>789</v>
      </c>
      <c r="J24" t="s">
        <v>790</v>
      </c>
      <c r="K24" t="s">
        <v>791</v>
      </c>
      <c r="L24">
        <v>1368</v>
      </c>
      <c r="N24">
        <v>1011</v>
      </c>
      <c r="O24" t="s">
        <v>792</v>
      </c>
      <c r="P24" t="s">
        <v>792</v>
      </c>
      <c r="Q24">
        <v>1</v>
      </c>
      <c r="W24">
        <v>0</v>
      </c>
      <c r="X24">
        <v>874612079</v>
      </c>
      <c r="Y24">
        <f>(((AT24*1.03)*1.25)*1.2)</f>
        <v>0.49440000000000001</v>
      </c>
      <c r="AA24">
        <v>0</v>
      </c>
      <c r="AB24">
        <v>1513.56</v>
      </c>
      <c r="AC24">
        <v>758.78</v>
      </c>
      <c r="AD24">
        <v>0</v>
      </c>
      <c r="AE24">
        <v>0</v>
      </c>
      <c r="AF24">
        <v>83.1</v>
      </c>
      <c r="AG24">
        <v>12.62</v>
      </c>
      <c r="AH24">
        <v>0</v>
      </c>
      <c r="AI24">
        <v>1</v>
      </c>
      <c r="AJ24">
        <v>17.07</v>
      </c>
      <c r="AK24">
        <v>56.35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0.32</v>
      </c>
      <c r="AU24" t="s">
        <v>26</v>
      </c>
      <c r="AV24">
        <v>0</v>
      </c>
      <c r="AW24">
        <v>2</v>
      </c>
      <c r="AX24">
        <v>86552082</v>
      </c>
      <c r="AY24">
        <v>1</v>
      </c>
      <c r="AZ24">
        <v>0</v>
      </c>
      <c r="BA24">
        <v>12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ROUND(Y24*Source!I29*DO24,9)</f>
        <v>8.2983062400000005</v>
      </c>
      <c r="CX24">
        <f>ROUND(Y24*Source!I29,9)</f>
        <v>0.65755200000000003</v>
      </c>
      <c r="CY24">
        <f>AB24</f>
        <v>1513.56</v>
      </c>
      <c r="CZ24">
        <f>AF24</f>
        <v>83.1</v>
      </c>
      <c r="DA24">
        <f>AJ24</f>
        <v>17.07</v>
      </c>
      <c r="DB24">
        <f>ROUND((((ROUND(AT24*CZ24,2)*1.03)*1.25)*1.2),6)</f>
        <v>41.08155</v>
      </c>
      <c r="DC24">
        <f>ROUND((((ROUND(AT24*AG24,2)*1.03)*1.25)*1.2),6)</f>
        <v>6.2417999999999996</v>
      </c>
      <c r="DD24" t="s">
        <v>3</v>
      </c>
      <c r="DE24" t="s">
        <v>3</v>
      </c>
      <c r="DF24">
        <f t="shared" si="0"/>
        <v>0</v>
      </c>
      <c r="DG24">
        <f>ROUND(ROUND(AF24*AJ24,2)*CX24,2)</f>
        <v>932.75</v>
      </c>
      <c r="DH24">
        <f>ROUND(ROUND(AG24*AK24,2)*CX24,2)</f>
        <v>467.61</v>
      </c>
      <c r="DI24">
        <f t="shared" si="3"/>
        <v>0</v>
      </c>
      <c r="DJ24">
        <f>DG24</f>
        <v>932.75</v>
      </c>
      <c r="DK24">
        <v>0</v>
      </c>
      <c r="DL24" t="s">
        <v>793</v>
      </c>
      <c r="DM24">
        <v>0</v>
      </c>
      <c r="DN24" t="s">
        <v>788</v>
      </c>
      <c r="DO24">
        <v>12.62</v>
      </c>
    </row>
    <row r="25" spans="1:119" x14ac:dyDescent="0.25">
      <c r="A25">
        <f>ROW(Source!A29)</f>
        <v>29</v>
      </c>
      <c r="B25">
        <v>86551703</v>
      </c>
      <c r="C25">
        <v>86552058</v>
      </c>
      <c r="D25">
        <v>85731731</v>
      </c>
      <c r="E25">
        <v>1</v>
      </c>
      <c r="F25">
        <v>1</v>
      </c>
      <c r="G25">
        <v>1081</v>
      </c>
      <c r="H25">
        <v>2</v>
      </c>
      <c r="I25" t="s">
        <v>794</v>
      </c>
      <c r="J25" t="s">
        <v>795</v>
      </c>
      <c r="K25" t="s">
        <v>796</v>
      </c>
      <c r="L25">
        <v>1368</v>
      </c>
      <c r="N25">
        <v>1011</v>
      </c>
      <c r="O25" t="s">
        <v>792</v>
      </c>
      <c r="P25" t="s">
        <v>792</v>
      </c>
      <c r="Q25">
        <v>1</v>
      </c>
      <c r="W25">
        <v>0</v>
      </c>
      <c r="X25">
        <v>-1895752648</v>
      </c>
      <c r="Y25">
        <f>(((AT25*1.03)*1.25)*1.2)</f>
        <v>1.9158000000000002</v>
      </c>
      <c r="AA25">
        <v>0</v>
      </c>
      <c r="AB25">
        <v>7.85</v>
      </c>
      <c r="AC25">
        <v>0</v>
      </c>
      <c r="AD25">
        <v>0</v>
      </c>
      <c r="AE25">
        <v>0</v>
      </c>
      <c r="AF25">
        <v>0.77</v>
      </c>
      <c r="AG25">
        <v>0</v>
      </c>
      <c r="AH25">
        <v>0</v>
      </c>
      <c r="AI25">
        <v>1</v>
      </c>
      <c r="AJ25">
        <v>9.56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1.24</v>
      </c>
      <c r="AU25" t="s">
        <v>26</v>
      </c>
      <c r="AV25">
        <v>0</v>
      </c>
      <c r="AW25">
        <v>2</v>
      </c>
      <c r="AX25">
        <v>86552084</v>
      </c>
      <c r="AY25">
        <v>1</v>
      </c>
      <c r="AZ25">
        <v>0</v>
      </c>
      <c r="BA25">
        <v>13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ROUND(Y25*Source!I29*DO25,9)</f>
        <v>0</v>
      </c>
      <c r="CX25">
        <f>ROUND(Y25*Source!I29,9)</f>
        <v>2.5480139999999998</v>
      </c>
      <c r="CY25">
        <f>AB25</f>
        <v>7.85</v>
      </c>
      <c r="CZ25">
        <f>AF25</f>
        <v>0.77</v>
      </c>
      <c r="DA25">
        <f>AJ25</f>
        <v>9.56</v>
      </c>
      <c r="DB25">
        <f>ROUND((((ROUND(AT25*CZ25,2)*1.03)*1.25)*1.2),6)</f>
        <v>1.4677500000000001</v>
      </c>
      <c r="DC25">
        <f>ROUND((((ROUND(AT25*AG25,2)*1.03)*1.25)*1.2),6)</f>
        <v>0</v>
      </c>
      <c r="DD25" t="s">
        <v>3</v>
      </c>
      <c r="DE25" t="s">
        <v>3</v>
      </c>
      <c r="DF25">
        <f t="shared" si="0"/>
        <v>0</v>
      </c>
      <c r="DG25">
        <f>ROUND(ROUND(AF25*AJ25,2)*CX25,2)</f>
        <v>18.75</v>
      </c>
      <c r="DH25">
        <f>ROUND(ROUND(AG25,2)*CX25,2)</f>
        <v>0</v>
      </c>
      <c r="DI25">
        <f t="shared" si="3"/>
        <v>0</v>
      </c>
      <c r="DJ25">
        <f>DG25</f>
        <v>18.75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ROW(Source!A29)</f>
        <v>29</v>
      </c>
      <c r="B26">
        <v>86551703</v>
      </c>
      <c r="C26">
        <v>86552058</v>
      </c>
      <c r="D26">
        <v>85731764</v>
      </c>
      <c r="E26">
        <v>1</v>
      </c>
      <c r="F26">
        <v>1</v>
      </c>
      <c r="G26">
        <v>1081</v>
      </c>
      <c r="H26">
        <v>2</v>
      </c>
      <c r="I26" t="s">
        <v>797</v>
      </c>
      <c r="J26" t="s">
        <v>798</v>
      </c>
      <c r="K26" t="s">
        <v>799</v>
      </c>
      <c r="L26">
        <v>1368</v>
      </c>
      <c r="N26">
        <v>1011</v>
      </c>
      <c r="O26" t="s">
        <v>792</v>
      </c>
      <c r="P26" t="s">
        <v>792</v>
      </c>
      <c r="Q26">
        <v>1</v>
      </c>
      <c r="W26">
        <v>0</v>
      </c>
      <c r="X26">
        <v>-643591644</v>
      </c>
      <c r="Y26">
        <f>(((AT26*1.03)*1.25)*1.2)</f>
        <v>4.9749000000000008</v>
      </c>
      <c r="AA26">
        <v>0</v>
      </c>
      <c r="AB26">
        <v>4.84</v>
      </c>
      <c r="AC26">
        <v>0</v>
      </c>
      <c r="AD26">
        <v>0</v>
      </c>
      <c r="AE26">
        <v>0</v>
      </c>
      <c r="AF26">
        <v>0.47</v>
      </c>
      <c r="AG26">
        <v>0</v>
      </c>
      <c r="AH26">
        <v>0</v>
      </c>
      <c r="AI26">
        <v>1</v>
      </c>
      <c r="AJ26">
        <v>9.66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3.22</v>
      </c>
      <c r="AU26" t="s">
        <v>26</v>
      </c>
      <c r="AV26">
        <v>0</v>
      </c>
      <c r="AW26">
        <v>2</v>
      </c>
      <c r="AX26">
        <v>86552085</v>
      </c>
      <c r="AY26">
        <v>1</v>
      </c>
      <c r="AZ26">
        <v>0</v>
      </c>
      <c r="BA26">
        <v>14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ROUND(Y26*Source!I29*DO26,9)</f>
        <v>0</v>
      </c>
      <c r="CX26">
        <f>ROUND(Y26*Source!I29,9)</f>
        <v>6.6166169999999997</v>
      </c>
      <c r="CY26">
        <f>AB26</f>
        <v>4.84</v>
      </c>
      <c r="CZ26">
        <f>AF26</f>
        <v>0.47</v>
      </c>
      <c r="DA26">
        <f>AJ26</f>
        <v>9.66</v>
      </c>
      <c r="DB26">
        <f>ROUND((((ROUND(AT26*CZ26,2)*1.03)*1.25)*1.2),6)</f>
        <v>2.3329499999999999</v>
      </c>
      <c r="DC26">
        <f>ROUND((((ROUND(AT26*AG26,2)*1.03)*1.25)*1.2),6)</f>
        <v>0</v>
      </c>
      <c r="DD26" t="s">
        <v>3</v>
      </c>
      <c r="DE26" t="s">
        <v>3</v>
      </c>
      <c r="DF26">
        <f t="shared" si="0"/>
        <v>0</v>
      </c>
      <c r="DG26">
        <f>ROUND(ROUND(AF26*AJ26,2)*CX26,2)</f>
        <v>30.04</v>
      </c>
      <c r="DH26">
        <f>ROUND(ROUND(AG26,2)*CX26,2)</f>
        <v>0</v>
      </c>
      <c r="DI26">
        <f t="shared" si="3"/>
        <v>0</v>
      </c>
      <c r="DJ26">
        <f>DG26</f>
        <v>30.04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ROW(Source!A29)</f>
        <v>29</v>
      </c>
      <c r="B27">
        <v>86551703</v>
      </c>
      <c r="C27">
        <v>86552058</v>
      </c>
      <c r="D27">
        <v>85730911</v>
      </c>
      <c r="E27">
        <v>1</v>
      </c>
      <c r="F27">
        <v>1</v>
      </c>
      <c r="G27">
        <v>1081</v>
      </c>
      <c r="H27">
        <v>2</v>
      </c>
      <c r="I27" t="s">
        <v>800</v>
      </c>
      <c r="J27" t="s">
        <v>801</v>
      </c>
      <c r="K27" t="s">
        <v>802</v>
      </c>
      <c r="L27">
        <v>1368</v>
      </c>
      <c r="N27">
        <v>1011</v>
      </c>
      <c r="O27" t="s">
        <v>792</v>
      </c>
      <c r="P27" t="s">
        <v>792</v>
      </c>
      <c r="Q27">
        <v>1</v>
      </c>
      <c r="W27">
        <v>0</v>
      </c>
      <c r="X27">
        <v>-44940208</v>
      </c>
      <c r="Y27">
        <f>(((AT27*1.03)*1.25)*1.2)</f>
        <v>0.57164999999999999</v>
      </c>
      <c r="AA27">
        <v>0</v>
      </c>
      <c r="AB27">
        <v>2758.65</v>
      </c>
      <c r="AC27">
        <v>1017.92</v>
      </c>
      <c r="AD27">
        <v>0</v>
      </c>
      <c r="AE27">
        <v>0</v>
      </c>
      <c r="AF27">
        <v>179.17</v>
      </c>
      <c r="AG27">
        <v>16.93</v>
      </c>
      <c r="AH27">
        <v>0</v>
      </c>
      <c r="AI27">
        <v>1</v>
      </c>
      <c r="AJ27">
        <v>14.43</v>
      </c>
      <c r="AK27">
        <v>56.35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0.37</v>
      </c>
      <c r="AU27" t="s">
        <v>26</v>
      </c>
      <c r="AV27">
        <v>0</v>
      </c>
      <c r="AW27">
        <v>2</v>
      </c>
      <c r="AX27">
        <v>86552083</v>
      </c>
      <c r="AY27">
        <v>1</v>
      </c>
      <c r="AZ27">
        <v>0</v>
      </c>
      <c r="BA27">
        <v>15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ROUND(Y27*Source!I29*DO27,9)</f>
        <v>12.871785885</v>
      </c>
      <c r="CX27">
        <f>ROUND(Y27*Source!I29,9)</f>
        <v>0.76029449999999998</v>
      </c>
      <c r="CY27">
        <f>AB27</f>
        <v>2758.65</v>
      </c>
      <c r="CZ27">
        <f>AF27</f>
        <v>179.17</v>
      </c>
      <c r="DA27">
        <f>AJ27</f>
        <v>14.43</v>
      </c>
      <c r="DB27">
        <f>ROUND((((ROUND(AT27*CZ27,2)*1.03)*1.25)*1.2),6)</f>
        <v>102.41804999999999</v>
      </c>
      <c r="DC27">
        <f>ROUND((((ROUND(AT27*AG27,2)*1.03)*1.25)*1.2),6)</f>
        <v>9.6716999999999995</v>
      </c>
      <c r="DD27" t="s">
        <v>3</v>
      </c>
      <c r="DE27" t="s">
        <v>3</v>
      </c>
      <c r="DF27">
        <f t="shared" si="0"/>
        <v>0</v>
      </c>
      <c r="DG27">
        <f>ROUND(ROUND(AF27*AJ27,2)*CX27,2)</f>
        <v>1965.68</v>
      </c>
      <c r="DH27">
        <f>ROUND(ROUND(AG27*AK27,2)*CX27,2)</f>
        <v>725.33</v>
      </c>
      <c r="DI27">
        <f t="shared" si="3"/>
        <v>0</v>
      </c>
      <c r="DJ27">
        <f>DG27</f>
        <v>1965.68</v>
      </c>
      <c r="DK27">
        <v>0</v>
      </c>
      <c r="DL27" t="s">
        <v>793</v>
      </c>
      <c r="DM27">
        <v>0</v>
      </c>
      <c r="DN27" t="s">
        <v>788</v>
      </c>
      <c r="DO27">
        <v>16.93</v>
      </c>
    </row>
    <row r="28" spans="1:119" x14ac:dyDescent="0.25">
      <c r="A28">
        <f>ROW(Source!A29)</f>
        <v>29</v>
      </c>
      <c r="B28">
        <v>86551703</v>
      </c>
      <c r="C28">
        <v>86552058</v>
      </c>
      <c r="D28">
        <v>85700705</v>
      </c>
      <c r="E28">
        <v>1</v>
      </c>
      <c r="F28">
        <v>1</v>
      </c>
      <c r="G28">
        <v>1081</v>
      </c>
      <c r="H28">
        <v>3</v>
      </c>
      <c r="I28" t="s">
        <v>803</v>
      </c>
      <c r="J28" t="s">
        <v>804</v>
      </c>
      <c r="K28" t="s">
        <v>805</v>
      </c>
      <c r="L28">
        <v>1339</v>
      </c>
      <c r="N28">
        <v>1007</v>
      </c>
      <c r="O28" t="s">
        <v>806</v>
      </c>
      <c r="P28" t="s">
        <v>806</v>
      </c>
      <c r="Q28">
        <v>1</v>
      </c>
      <c r="W28">
        <v>0</v>
      </c>
      <c r="X28">
        <v>-1622585150</v>
      </c>
      <c r="Y28">
        <f>(((AT28*1)*1)*1)</f>
        <v>0.22700000000000001</v>
      </c>
      <c r="AA28">
        <v>54.79</v>
      </c>
      <c r="AB28">
        <v>0</v>
      </c>
      <c r="AC28">
        <v>0</v>
      </c>
      <c r="AD28">
        <v>0</v>
      </c>
      <c r="AE28">
        <v>7.07</v>
      </c>
      <c r="AF28">
        <v>0</v>
      </c>
      <c r="AG28">
        <v>0</v>
      </c>
      <c r="AH28">
        <v>0</v>
      </c>
      <c r="AI28">
        <v>7.75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0.22700000000000001</v>
      </c>
      <c r="AU28" t="s">
        <v>25</v>
      </c>
      <c r="AV28">
        <v>0</v>
      </c>
      <c r="AW28">
        <v>2</v>
      </c>
      <c r="AX28">
        <v>86552086</v>
      </c>
      <c r="AY28">
        <v>1</v>
      </c>
      <c r="AZ28">
        <v>0</v>
      </c>
      <c r="BA28">
        <v>16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ROUND(Y28*Source!I29,9)</f>
        <v>0.30191000000000001</v>
      </c>
      <c r="CY28">
        <f t="shared" ref="CY28:CY44" si="11">AA28</f>
        <v>54.79</v>
      </c>
      <c r="CZ28">
        <f t="shared" ref="CZ28:CZ44" si="12">AE28</f>
        <v>7.07</v>
      </c>
      <c r="DA28">
        <f t="shared" ref="DA28:DA44" si="13">AI28</f>
        <v>7.75</v>
      </c>
      <c r="DB28">
        <f>ROUND((((ROUND(AT28*CZ28,2)*1)*1)*1),6)</f>
        <v>1.6</v>
      </c>
      <c r="DC28">
        <f>ROUND((((ROUND(AT28*AG28,2)*1)*1)*1),6)</f>
        <v>0</v>
      </c>
      <c r="DD28" t="s">
        <v>3</v>
      </c>
      <c r="DE28" t="s">
        <v>3</v>
      </c>
      <c r="DF28">
        <f t="shared" ref="DF28:DF44" si="14">ROUND(ROUND(AE28*AI28,2)*CX28,2)</f>
        <v>16.54</v>
      </c>
      <c r="DG28">
        <f t="shared" ref="DG28:DG56" si="15">ROUND(ROUND(AF28,2)*CX28,2)</f>
        <v>0</v>
      </c>
      <c r="DH28">
        <f t="shared" ref="DH28:DH56" si="16">ROUND(ROUND(AG28,2)*CX28,2)</f>
        <v>0</v>
      </c>
      <c r="DI28">
        <f t="shared" si="3"/>
        <v>0</v>
      </c>
      <c r="DJ28">
        <f t="shared" ref="DJ28:DJ44" si="17">DF28</f>
        <v>16.54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ROW(Source!A29)</f>
        <v>29</v>
      </c>
      <c r="B29">
        <v>86551703</v>
      </c>
      <c r="C29">
        <v>86552058</v>
      </c>
      <c r="D29">
        <v>85707696</v>
      </c>
      <c r="E29">
        <v>1</v>
      </c>
      <c r="F29">
        <v>1</v>
      </c>
      <c r="G29">
        <v>1081</v>
      </c>
      <c r="H29">
        <v>3</v>
      </c>
      <c r="I29" t="s">
        <v>807</v>
      </c>
      <c r="J29" t="s">
        <v>808</v>
      </c>
      <c r="K29" t="s">
        <v>809</v>
      </c>
      <c r="L29">
        <v>1355</v>
      </c>
      <c r="N29">
        <v>1010</v>
      </c>
      <c r="O29" t="s">
        <v>23</v>
      </c>
      <c r="P29" t="s">
        <v>23</v>
      </c>
      <c r="Q29">
        <v>100</v>
      </c>
      <c r="W29">
        <v>0</v>
      </c>
      <c r="X29">
        <v>-11502228</v>
      </c>
      <c r="Y29">
        <f>(((AT29*1)*1)*1)</f>
        <v>4.04</v>
      </c>
      <c r="AA29">
        <v>1525.54</v>
      </c>
      <c r="AB29">
        <v>0</v>
      </c>
      <c r="AC29">
        <v>0</v>
      </c>
      <c r="AD29">
        <v>0</v>
      </c>
      <c r="AE29">
        <v>154.72</v>
      </c>
      <c r="AF29">
        <v>0</v>
      </c>
      <c r="AG29">
        <v>0</v>
      </c>
      <c r="AH29">
        <v>0</v>
      </c>
      <c r="AI29">
        <v>9.86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4.04</v>
      </c>
      <c r="AU29" t="s">
        <v>25</v>
      </c>
      <c r="AV29">
        <v>0</v>
      </c>
      <c r="AW29">
        <v>2</v>
      </c>
      <c r="AX29">
        <v>86552087</v>
      </c>
      <c r="AY29">
        <v>1</v>
      </c>
      <c r="AZ29">
        <v>0</v>
      </c>
      <c r="BA29">
        <v>17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ROUND(Y29*Source!I29,9)</f>
        <v>5.3731999999999998</v>
      </c>
      <c r="CY29">
        <f t="shared" si="11"/>
        <v>1525.54</v>
      </c>
      <c r="CZ29">
        <f t="shared" si="12"/>
        <v>154.72</v>
      </c>
      <c r="DA29">
        <f t="shared" si="13"/>
        <v>9.86</v>
      </c>
      <c r="DB29">
        <f>ROUND((((ROUND(AT29*CZ29,2)*1)*1)*1),6)</f>
        <v>625.07000000000005</v>
      </c>
      <c r="DC29">
        <f>ROUND((((ROUND(AT29*AG29,2)*1)*1)*1),6)</f>
        <v>0</v>
      </c>
      <c r="DD29" t="s">
        <v>3</v>
      </c>
      <c r="DE29" t="s">
        <v>3</v>
      </c>
      <c r="DF29">
        <f t="shared" si="14"/>
        <v>8197.0300000000007</v>
      </c>
      <c r="DG29">
        <f t="shared" si="15"/>
        <v>0</v>
      </c>
      <c r="DH29">
        <f t="shared" si="16"/>
        <v>0</v>
      </c>
      <c r="DI29">
        <f t="shared" si="3"/>
        <v>0</v>
      </c>
      <c r="DJ29">
        <f t="shared" si="17"/>
        <v>8197.0300000000007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ROW(Source!A29)</f>
        <v>29</v>
      </c>
      <c r="B30">
        <v>86551703</v>
      </c>
      <c r="C30">
        <v>86552058</v>
      </c>
      <c r="D30">
        <v>85717107</v>
      </c>
      <c r="E30">
        <v>1</v>
      </c>
      <c r="F30">
        <v>1</v>
      </c>
      <c r="G30">
        <v>1081</v>
      </c>
      <c r="H30">
        <v>3</v>
      </c>
      <c r="I30" t="s">
        <v>333</v>
      </c>
      <c r="J30" t="s">
        <v>335</v>
      </c>
      <c r="K30" t="s">
        <v>334</v>
      </c>
      <c r="L30">
        <v>1354</v>
      </c>
      <c r="N30">
        <v>1010</v>
      </c>
      <c r="O30" t="s">
        <v>35</v>
      </c>
      <c r="P30" t="s">
        <v>35</v>
      </c>
      <c r="Q30">
        <v>1</v>
      </c>
      <c r="W30">
        <v>0</v>
      </c>
      <c r="X30">
        <v>29435478</v>
      </c>
      <c r="Y30">
        <f>(((AT30*1)*1)*1)</f>
        <v>200</v>
      </c>
      <c r="AA30">
        <v>185.42</v>
      </c>
      <c r="AB30">
        <v>0</v>
      </c>
      <c r="AC30">
        <v>0</v>
      </c>
      <c r="AD30">
        <v>0</v>
      </c>
      <c r="AE30">
        <v>7.24</v>
      </c>
      <c r="AF30">
        <v>0</v>
      </c>
      <c r="AG30">
        <v>0</v>
      </c>
      <c r="AH30">
        <v>0</v>
      </c>
      <c r="AI30">
        <v>25.61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200</v>
      </c>
      <c r="AU30" t="s">
        <v>25</v>
      </c>
      <c r="AV30">
        <v>0</v>
      </c>
      <c r="AW30">
        <v>2</v>
      </c>
      <c r="AX30">
        <v>86552088</v>
      </c>
      <c r="AY30">
        <v>1</v>
      </c>
      <c r="AZ30">
        <v>0</v>
      </c>
      <c r="BA30">
        <v>18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ROUND(Y30*Source!I29,9)</f>
        <v>266</v>
      </c>
      <c r="CY30">
        <f t="shared" si="11"/>
        <v>185.42</v>
      </c>
      <c r="CZ30">
        <f t="shared" si="12"/>
        <v>7.24</v>
      </c>
      <c r="DA30">
        <f t="shared" si="13"/>
        <v>25.61</v>
      </c>
      <c r="DB30">
        <f>ROUND((((ROUND(AT30*CZ30,2)*1)*1)*1),6)</f>
        <v>1448</v>
      </c>
      <c r="DC30">
        <f>ROUND((((ROUND(AT30*AG30,2)*1)*1)*1),6)</f>
        <v>0</v>
      </c>
      <c r="DD30" t="s">
        <v>3</v>
      </c>
      <c r="DE30" t="s">
        <v>3</v>
      </c>
      <c r="DF30">
        <f t="shared" si="14"/>
        <v>49321.72</v>
      </c>
      <c r="DG30">
        <f t="shared" si="15"/>
        <v>0</v>
      </c>
      <c r="DH30">
        <f t="shared" si="16"/>
        <v>0</v>
      </c>
      <c r="DI30">
        <f t="shared" si="3"/>
        <v>0</v>
      </c>
      <c r="DJ30">
        <f t="shared" si="17"/>
        <v>49321.72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ROW(Source!A29)</f>
        <v>29</v>
      </c>
      <c r="B31">
        <v>86551703</v>
      </c>
      <c r="C31">
        <v>86552058</v>
      </c>
      <c r="D31">
        <v>85710744</v>
      </c>
      <c r="E31">
        <v>1</v>
      </c>
      <c r="F31">
        <v>1</v>
      </c>
      <c r="G31">
        <v>1081</v>
      </c>
      <c r="H31">
        <v>3</v>
      </c>
      <c r="I31" t="s">
        <v>810</v>
      </c>
      <c r="J31" t="s">
        <v>811</v>
      </c>
      <c r="K31" t="s">
        <v>812</v>
      </c>
      <c r="L31">
        <v>1354</v>
      </c>
      <c r="N31">
        <v>1010</v>
      </c>
      <c r="O31" t="s">
        <v>35</v>
      </c>
      <c r="P31" t="s">
        <v>35</v>
      </c>
      <c r="Q31">
        <v>1</v>
      </c>
      <c r="W31">
        <v>0</v>
      </c>
      <c r="X31">
        <v>-246121157</v>
      </c>
      <c r="Y31">
        <f>(((AT31*1)*1)*1)</f>
        <v>0.68400000000000005</v>
      </c>
      <c r="AA31">
        <v>54.47</v>
      </c>
      <c r="AB31">
        <v>0</v>
      </c>
      <c r="AC31">
        <v>0</v>
      </c>
      <c r="AD31">
        <v>0</v>
      </c>
      <c r="AE31">
        <v>6.12</v>
      </c>
      <c r="AF31">
        <v>0</v>
      </c>
      <c r="AG31">
        <v>0</v>
      </c>
      <c r="AH31">
        <v>0</v>
      </c>
      <c r="AI31">
        <v>8.9</v>
      </c>
      <c r="AJ31">
        <v>1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0.68400000000000005</v>
      </c>
      <c r="AU31" t="s">
        <v>25</v>
      </c>
      <c r="AV31">
        <v>0</v>
      </c>
      <c r="AW31">
        <v>2</v>
      </c>
      <c r="AX31">
        <v>86552089</v>
      </c>
      <c r="AY31">
        <v>1</v>
      </c>
      <c r="AZ31">
        <v>0</v>
      </c>
      <c r="BA31">
        <v>19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ROUND(Y31*Source!I29,9)</f>
        <v>0.90971999999999997</v>
      </c>
      <c r="CY31">
        <f t="shared" si="11"/>
        <v>54.47</v>
      </c>
      <c r="CZ31">
        <f t="shared" si="12"/>
        <v>6.12</v>
      </c>
      <c r="DA31">
        <f t="shared" si="13"/>
        <v>8.9</v>
      </c>
      <c r="DB31">
        <f>ROUND((((ROUND(AT31*CZ31,2)*1)*1)*1),6)</f>
        <v>4.1900000000000004</v>
      </c>
      <c r="DC31">
        <f>ROUND((((ROUND(AT31*AG31,2)*1)*1)*1),6)</f>
        <v>0</v>
      </c>
      <c r="DD31" t="s">
        <v>3</v>
      </c>
      <c r="DE31" t="s">
        <v>3</v>
      </c>
      <c r="DF31">
        <f t="shared" si="14"/>
        <v>49.55</v>
      </c>
      <c r="DG31">
        <f t="shared" si="15"/>
        <v>0</v>
      </c>
      <c r="DH31">
        <f t="shared" si="16"/>
        <v>0</v>
      </c>
      <c r="DI31">
        <f t="shared" si="3"/>
        <v>0</v>
      </c>
      <c r="DJ31">
        <f t="shared" si="17"/>
        <v>49.55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ROW(Source!A29)</f>
        <v>29</v>
      </c>
      <c r="B32">
        <v>86551703</v>
      </c>
      <c r="C32">
        <v>86552058</v>
      </c>
      <c r="D32">
        <v>0</v>
      </c>
      <c r="E32">
        <v>0</v>
      </c>
      <c r="F32">
        <v>1</v>
      </c>
      <c r="G32">
        <v>1081</v>
      </c>
      <c r="H32">
        <v>3</v>
      </c>
      <c r="I32" t="s">
        <v>33</v>
      </c>
      <c r="J32" t="s">
        <v>3</v>
      </c>
      <c r="K32" t="s">
        <v>34</v>
      </c>
      <c r="L32">
        <v>1354</v>
      </c>
      <c r="N32">
        <v>1010</v>
      </c>
      <c r="O32" t="s">
        <v>35</v>
      </c>
      <c r="P32" t="s">
        <v>35</v>
      </c>
      <c r="Q32">
        <v>1</v>
      </c>
      <c r="W32">
        <v>0</v>
      </c>
      <c r="X32">
        <v>2083950908</v>
      </c>
      <c r="Y32">
        <f t="shared" ref="Y32:Y44" si="18">AT32</f>
        <v>0.75187999999999999</v>
      </c>
      <c r="AA32">
        <v>3672.88</v>
      </c>
      <c r="AB32">
        <v>0</v>
      </c>
      <c r="AC32">
        <v>0</v>
      </c>
      <c r="AD32">
        <v>0</v>
      </c>
      <c r="AE32">
        <v>373.26</v>
      </c>
      <c r="AF32">
        <v>0</v>
      </c>
      <c r="AG32">
        <v>0</v>
      </c>
      <c r="AH32">
        <v>0</v>
      </c>
      <c r="AI32">
        <v>9.84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 t="s">
        <v>3</v>
      </c>
      <c r="AT32">
        <v>0.75187999999999999</v>
      </c>
      <c r="AU32" t="s">
        <v>3</v>
      </c>
      <c r="AV32">
        <v>0</v>
      </c>
      <c r="AW32">
        <v>1</v>
      </c>
      <c r="AX32">
        <v>-1</v>
      </c>
      <c r="AY32">
        <v>0</v>
      </c>
      <c r="AZ32">
        <v>0</v>
      </c>
      <c r="BA32" t="s">
        <v>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ROUND(Y32*Source!I29,9)</f>
        <v>1.0000004</v>
      </c>
      <c r="CY32">
        <f t="shared" si="11"/>
        <v>3672.88</v>
      </c>
      <c r="CZ32">
        <f t="shared" si="12"/>
        <v>373.26</v>
      </c>
      <c r="DA32">
        <f t="shared" si="13"/>
        <v>9.84</v>
      </c>
      <c r="DB32">
        <f t="shared" ref="DB32:DB44" si="19">ROUND(ROUND(AT32*CZ32,2),6)</f>
        <v>280.64999999999998</v>
      </c>
      <c r="DC32">
        <f t="shared" ref="DC32:DC44" si="20">ROUND(ROUND(AT32*AG32,2),6)</f>
        <v>0</v>
      </c>
      <c r="DD32" t="s">
        <v>3</v>
      </c>
      <c r="DE32" t="s">
        <v>3</v>
      </c>
      <c r="DF32">
        <f t="shared" si="14"/>
        <v>3672.88</v>
      </c>
      <c r="DG32">
        <f t="shared" si="15"/>
        <v>0</v>
      </c>
      <c r="DH32">
        <f t="shared" si="16"/>
        <v>0</v>
      </c>
      <c r="DI32">
        <f t="shared" si="3"/>
        <v>0</v>
      </c>
      <c r="DJ32">
        <f t="shared" si="17"/>
        <v>3672.88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ROW(Source!A29)</f>
        <v>29</v>
      </c>
      <c r="B33">
        <v>86551703</v>
      </c>
      <c r="C33">
        <v>86552058</v>
      </c>
      <c r="D33">
        <v>0</v>
      </c>
      <c r="E33">
        <v>0</v>
      </c>
      <c r="F33">
        <v>1</v>
      </c>
      <c r="G33">
        <v>1081</v>
      </c>
      <c r="H33">
        <v>3</v>
      </c>
      <c r="I33" t="s">
        <v>72</v>
      </c>
      <c r="J33" t="s">
        <v>3</v>
      </c>
      <c r="K33" t="s">
        <v>73</v>
      </c>
      <c r="L33">
        <v>0</v>
      </c>
      <c r="W33">
        <v>0</v>
      </c>
      <c r="X33">
        <v>-823927281</v>
      </c>
      <c r="Y33">
        <f t="shared" si="18"/>
        <v>4.5112779999999999</v>
      </c>
      <c r="AA33">
        <v>8351.4</v>
      </c>
      <c r="AB33">
        <v>0</v>
      </c>
      <c r="AC33">
        <v>0</v>
      </c>
      <c r="AD33">
        <v>0</v>
      </c>
      <c r="AE33">
        <v>848.72</v>
      </c>
      <c r="AF33">
        <v>0</v>
      </c>
      <c r="AG33">
        <v>0</v>
      </c>
      <c r="AH33">
        <v>0</v>
      </c>
      <c r="AI33">
        <v>9.84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 t="s">
        <v>3</v>
      </c>
      <c r="AT33">
        <v>4.5112779999999999</v>
      </c>
      <c r="AU33" t="s">
        <v>3</v>
      </c>
      <c r="AV33">
        <v>0</v>
      </c>
      <c r="AW33">
        <v>1</v>
      </c>
      <c r="AX33">
        <v>-1</v>
      </c>
      <c r="AY33">
        <v>0</v>
      </c>
      <c r="AZ33">
        <v>0</v>
      </c>
      <c r="BA33" t="s">
        <v>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ROUND(Y33*Source!I29,9)</f>
        <v>5.9999997399999998</v>
      </c>
      <c r="CY33">
        <f t="shared" si="11"/>
        <v>8351.4</v>
      </c>
      <c r="CZ33">
        <f t="shared" si="12"/>
        <v>848.72</v>
      </c>
      <c r="DA33">
        <f t="shared" si="13"/>
        <v>9.84</v>
      </c>
      <c r="DB33">
        <f t="shared" si="19"/>
        <v>3828.81</v>
      </c>
      <c r="DC33">
        <f t="shared" si="20"/>
        <v>0</v>
      </c>
      <c r="DD33" t="s">
        <v>3</v>
      </c>
      <c r="DE33" t="s">
        <v>3</v>
      </c>
      <c r="DF33">
        <f t="shared" si="14"/>
        <v>50108.4</v>
      </c>
      <c r="DG33">
        <f t="shared" si="15"/>
        <v>0</v>
      </c>
      <c r="DH33">
        <f t="shared" si="16"/>
        <v>0</v>
      </c>
      <c r="DI33">
        <f t="shared" si="3"/>
        <v>0</v>
      </c>
      <c r="DJ33">
        <f t="shared" si="17"/>
        <v>50108.4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ROW(Source!A29)</f>
        <v>29</v>
      </c>
      <c r="B34">
        <v>86551703</v>
      </c>
      <c r="C34">
        <v>86552058</v>
      </c>
      <c r="D34">
        <v>0</v>
      </c>
      <c r="E34">
        <v>0</v>
      </c>
      <c r="F34">
        <v>1</v>
      </c>
      <c r="G34">
        <v>1081</v>
      </c>
      <c r="H34">
        <v>3</v>
      </c>
      <c r="I34" t="s">
        <v>76</v>
      </c>
      <c r="J34" t="s">
        <v>3</v>
      </c>
      <c r="K34" t="s">
        <v>77</v>
      </c>
      <c r="L34">
        <v>0</v>
      </c>
      <c r="W34">
        <v>0</v>
      </c>
      <c r="X34">
        <v>540672148</v>
      </c>
      <c r="Y34">
        <f t="shared" si="18"/>
        <v>12.781955</v>
      </c>
      <c r="AA34">
        <v>9414.91</v>
      </c>
      <c r="AB34">
        <v>0</v>
      </c>
      <c r="AC34">
        <v>0</v>
      </c>
      <c r="AD34">
        <v>0</v>
      </c>
      <c r="AE34">
        <v>956.8</v>
      </c>
      <c r="AF34">
        <v>0</v>
      </c>
      <c r="AG34">
        <v>0</v>
      </c>
      <c r="AH34">
        <v>0</v>
      </c>
      <c r="AI34">
        <v>9.84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 t="s">
        <v>3</v>
      </c>
      <c r="AT34">
        <v>12.781955</v>
      </c>
      <c r="AU34" t="s">
        <v>3</v>
      </c>
      <c r="AV34">
        <v>0</v>
      </c>
      <c r="AW34">
        <v>1</v>
      </c>
      <c r="AX34">
        <v>-1</v>
      </c>
      <c r="AY34">
        <v>0</v>
      </c>
      <c r="AZ34">
        <v>0</v>
      </c>
      <c r="BA34" t="s">
        <v>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ROUND(Y34*Source!I29,9)</f>
        <v>17.000000150000002</v>
      </c>
      <c r="CY34">
        <f t="shared" si="11"/>
        <v>9414.91</v>
      </c>
      <c r="CZ34">
        <f t="shared" si="12"/>
        <v>956.8</v>
      </c>
      <c r="DA34">
        <f t="shared" si="13"/>
        <v>9.84</v>
      </c>
      <c r="DB34">
        <f t="shared" si="19"/>
        <v>12229.77</v>
      </c>
      <c r="DC34">
        <f t="shared" si="20"/>
        <v>0</v>
      </c>
      <c r="DD34" t="s">
        <v>3</v>
      </c>
      <c r="DE34" t="s">
        <v>3</v>
      </c>
      <c r="DF34">
        <f t="shared" si="14"/>
        <v>160053.47</v>
      </c>
      <c r="DG34">
        <f t="shared" si="15"/>
        <v>0</v>
      </c>
      <c r="DH34">
        <f t="shared" si="16"/>
        <v>0</v>
      </c>
      <c r="DI34">
        <f t="shared" si="3"/>
        <v>0</v>
      </c>
      <c r="DJ34">
        <f t="shared" si="17"/>
        <v>160053.47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ROW(Source!A29)</f>
        <v>29</v>
      </c>
      <c r="B35">
        <v>86551703</v>
      </c>
      <c r="C35">
        <v>86552058</v>
      </c>
      <c r="D35">
        <v>0</v>
      </c>
      <c r="E35">
        <v>0</v>
      </c>
      <c r="F35">
        <v>1</v>
      </c>
      <c r="G35">
        <v>1081</v>
      </c>
      <c r="H35">
        <v>3</v>
      </c>
      <c r="I35" t="s">
        <v>80</v>
      </c>
      <c r="J35" t="s">
        <v>3</v>
      </c>
      <c r="K35" t="s">
        <v>81</v>
      </c>
      <c r="L35">
        <v>0</v>
      </c>
      <c r="W35">
        <v>0</v>
      </c>
      <c r="X35">
        <v>1679109804</v>
      </c>
      <c r="Y35">
        <f t="shared" si="18"/>
        <v>1.5037594000000001</v>
      </c>
      <c r="AA35">
        <v>9482.7099999999991</v>
      </c>
      <c r="AB35">
        <v>0</v>
      </c>
      <c r="AC35">
        <v>0</v>
      </c>
      <c r="AD35">
        <v>0</v>
      </c>
      <c r="AE35">
        <v>963.68999999999994</v>
      </c>
      <c r="AF35">
        <v>0</v>
      </c>
      <c r="AG35">
        <v>0</v>
      </c>
      <c r="AH35">
        <v>0</v>
      </c>
      <c r="AI35">
        <v>9.84</v>
      </c>
      <c r="AJ35">
        <v>1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 t="s">
        <v>3</v>
      </c>
      <c r="AT35">
        <v>1.5037594000000001</v>
      </c>
      <c r="AU35" t="s">
        <v>3</v>
      </c>
      <c r="AV35">
        <v>0</v>
      </c>
      <c r="AW35">
        <v>1</v>
      </c>
      <c r="AX35">
        <v>-1</v>
      </c>
      <c r="AY35">
        <v>0</v>
      </c>
      <c r="AZ35">
        <v>0</v>
      </c>
      <c r="BA35" t="s">
        <v>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ROUND(Y35*Source!I29,9)</f>
        <v>2.0000000020000002</v>
      </c>
      <c r="CY35">
        <f t="shared" si="11"/>
        <v>9482.7099999999991</v>
      </c>
      <c r="CZ35">
        <f t="shared" si="12"/>
        <v>963.68999999999994</v>
      </c>
      <c r="DA35">
        <f t="shared" si="13"/>
        <v>9.84</v>
      </c>
      <c r="DB35">
        <f t="shared" si="19"/>
        <v>1449.16</v>
      </c>
      <c r="DC35">
        <f t="shared" si="20"/>
        <v>0</v>
      </c>
      <c r="DD35" t="s">
        <v>3</v>
      </c>
      <c r="DE35" t="s">
        <v>3</v>
      </c>
      <c r="DF35">
        <f t="shared" si="14"/>
        <v>18965.419999999998</v>
      </c>
      <c r="DG35">
        <f t="shared" si="15"/>
        <v>0</v>
      </c>
      <c r="DH35">
        <f t="shared" si="16"/>
        <v>0</v>
      </c>
      <c r="DI35">
        <f t="shared" si="3"/>
        <v>0</v>
      </c>
      <c r="DJ35">
        <f t="shared" si="17"/>
        <v>18965.419999999998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ROW(Source!A29)</f>
        <v>29</v>
      </c>
      <c r="B36">
        <v>86551703</v>
      </c>
      <c r="C36">
        <v>86552058</v>
      </c>
      <c r="D36">
        <v>0</v>
      </c>
      <c r="E36">
        <v>0</v>
      </c>
      <c r="F36">
        <v>1</v>
      </c>
      <c r="G36">
        <v>1081</v>
      </c>
      <c r="H36">
        <v>3</v>
      </c>
      <c r="I36" t="s">
        <v>84</v>
      </c>
      <c r="J36" t="s">
        <v>3</v>
      </c>
      <c r="K36" t="s">
        <v>85</v>
      </c>
      <c r="L36">
        <v>0</v>
      </c>
      <c r="W36">
        <v>0</v>
      </c>
      <c r="X36">
        <v>-444911970</v>
      </c>
      <c r="Y36">
        <f t="shared" si="18"/>
        <v>6.0150376000000003</v>
      </c>
      <c r="AA36">
        <v>10541.99</v>
      </c>
      <c r="AB36">
        <v>0</v>
      </c>
      <c r="AC36">
        <v>0</v>
      </c>
      <c r="AD36">
        <v>0</v>
      </c>
      <c r="AE36">
        <v>1071.3399999999999</v>
      </c>
      <c r="AF36">
        <v>0</v>
      </c>
      <c r="AG36">
        <v>0</v>
      </c>
      <c r="AH36">
        <v>0</v>
      </c>
      <c r="AI36">
        <v>9.84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 t="s">
        <v>3</v>
      </c>
      <c r="AT36">
        <v>6.0150376000000003</v>
      </c>
      <c r="AU36" t="s">
        <v>3</v>
      </c>
      <c r="AV36">
        <v>0</v>
      </c>
      <c r="AW36">
        <v>1</v>
      </c>
      <c r="AX36">
        <v>-1</v>
      </c>
      <c r="AY36">
        <v>0</v>
      </c>
      <c r="AZ36">
        <v>0</v>
      </c>
      <c r="BA36" t="s">
        <v>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ROUND(Y36*Source!I29,9)</f>
        <v>8.0000000080000007</v>
      </c>
      <c r="CY36">
        <f t="shared" si="11"/>
        <v>10541.99</v>
      </c>
      <c r="CZ36">
        <f t="shared" si="12"/>
        <v>1071.3399999999999</v>
      </c>
      <c r="DA36">
        <f t="shared" si="13"/>
        <v>9.84</v>
      </c>
      <c r="DB36">
        <f t="shared" si="19"/>
        <v>6444.15</v>
      </c>
      <c r="DC36">
        <f t="shared" si="20"/>
        <v>0</v>
      </c>
      <c r="DD36" t="s">
        <v>3</v>
      </c>
      <c r="DE36" t="s">
        <v>3</v>
      </c>
      <c r="DF36">
        <f t="shared" si="14"/>
        <v>84335.92</v>
      </c>
      <c r="DG36">
        <f t="shared" si="15"/>
        <v>0</v>
      </c>
      <c r="DH36">
        <f t="shared" si="16"/>
        <v>0</v>
      </c>
      <c r="DI36">
        <f t="shared" si="3"/>
        <v>0</v>
      </c>
      <c r="DJ36">
        <f t="shared" si="17"/>
        <v>84335.92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ROW(Source!A29)</f>
        <v>29</v>
      </c>
      <c r="B37">
        <v>86551703</v>
      </c>
      <c r="C37">
        <v>86552058</v>
      </c>
      <c r="D37">
        <v>0</v>
      </c>
      <c r="E37">
        <v>0</v>
      </c>
      <c r="F37">
        <v>1</v>
      </c>
      <c r="G37">
        <v>1081</v>
      </c>
      <c r="H37">
        <v>3</v>
      </c>
      <c r="I37" t="s">
        <v>40</v>
      </c>
      <c r="J37" t="s">
        <v>3</v>
      </c>
      <c r="K37" t="s">
        <v>41</v>
      </c>
      <c r="L37">
        <v>0</v>
      </c>
      <c r="W37">
        <v>0</v>
      </c>
      <c r="X37">
        <v>-401967197</v>
      </c>
      <c r="Y37">
        <f t="shared" si="18"/>
        <v>6.7669170000000003</v>
      </c>
      <c r="AA37">
        <v>4250.58</v>
      </c>
      <c r="AB37">
        <v>0</v>
      </c>
      <c r="AC37">
        <v>0</v>
      </c>
      <c r="AD37">
        <v>0</v>
      </c>
      <c r="AE37">
        <v>431.97</v>
      </c>
      <c r="AF37">
        <v>0</v>
      </c>
      <c r="AG37">
        <v>0</v>
      </c>
      <c r="AH37">
        <v>0</v>
      </c>
      <c r="AI37">
        <v>9.84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 t="s">
        <v>3</v>
      </c>
      <c r="AT37">
        <v>6.7669170000000003</v>
      </c>
      <c r="AU37" t="s">
        <v>3</v>
      </c>
      <c r="AV37">
        <v>0</v>
      </c>
      <c r="AW37">
        <v>1</v>
      </c>
      <c r="AX37">
        <v>-1</v>
      </c>
      <c r="AY37">
        <v>0</v>
      </c>
      <c r="AZ37">
        <v>0</v>
      </c>
      <c r="BA37" t="s">
        <v>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ROUND(Y37*Source!I29,9)</f>
        <v>8.9999996099999997</v>
      </c>
      <c r="CY37">
        <f t="shared" si="11"/>
        <v>4250.58</v>
      </c>
      <c r="CZ37">
        <f t="shared" si="12"/>
        <v>431.97</v>
      </c>
      <c r="DA37">
        <f t="shared" si="13"/>
        <v>9.84</v>
      </c>
      <c r="DB37">
        <f t="shared" si="19"/>
        <v>2923.11</v>
      </c>
      <c r="DC37">
        <f t="shared" si="20"/>
        <v>0</v>
      </c>
      <c r="DD37" t="s">
        <v>3</v>
      </c>
      <c r="DE37" t="s">
        <v>3</v>
      </c>
      <c r="DF37">
        <f t="shared" si="14"/>
        <v>38255.22</v>
      </c>
      <c r="DG37">
        <f t="shared" si="15"/>
        <v>0</v>
      </c>
      <c r="DH37">
        <f t="shared" si="16"/>
        <v>0</v>
      </c>
      <c r="DI37">
        <f t="shared" si="3"/>
        <v>0</v>
      </c>
      <c r="DJ37">
        <f t="shared" si="17"/>
        <v>38255.22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ROW(Source!A29)</f>
        <v>29</v>
      </c>
      <c r="B38">
        <v>86551703</v>
      </c>
      <c r="C38">
        <v>86552058</v>
      </c>
      <c r="D38">
        <v>0</v>
      </c>
      <c r="E38">
        <v>0</v>
      </c>
      <c r="F38">
        <v>1</v>
      </c>
      <c r="G38">
        <v>1081</v>
      </c>
      <c r="H38">
        <v>3</v>
      </c>
      <c r="I38" t="s">
        <v>44</v>
      </c>
      <c r="J38" t="s">
        <v>3</v>
      </c>
      <c r="K38" t="s">
        <v>45</v>
      </c>
      <c r="L38">
        <v>0</v>
      </c>
      <c r="W38">
        <v>0</v>
      </c>
      <c r="X38">
        <v>1290624388</v>
      </c>
      <c r="Y38">
        <f t="shared" si="18"/>
        <v>8.2706769999999992</v>
      </c>
      <c r="AA38">
        <v>4863.42</v>
      </c>
      <c r="AB38">
        <v>0</v>
      </c>
      <c r="AC38">
        <v>0</v>
      </c>
      <c r="AD38">
        <v>0</v>
      </c>
      <c r="AE38">
        <v>494.25</v>
      </c>
      <c r="AF38">
        <v>0</v>
      </c>
      <c r="AG38">
        <v>0</v>
      </c>
      <c r="AH38">
        <v>0</v>
      </c>
      <c r="AI38">
        <v>9.84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 t="s">
        <v>3</v>
      </c>
      <c r="AT38">
        <v>8.2706769999999992</v>
      </c>
      <c r="AU38" t="s">
        <v>3</v>
      </c>
      <c r="AV38">
        <v>0</v>
      </c>
      <c r="AW38">
        <v>1</v>
      </c>
      <c r="AX38">
        <v>-1</v>
      </c>
      <c r="AY38">
        <v>0</v>
      </c>
      <c r="AZ38">
        <v>0</v>
      </c>
      <c r="BA38" t="s">
        <v>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ROUND(Y38*Source!I29,9)</f>
        <v>11.00000041</v>
      </c>
      <c r="CY38">
        <f t="shared" si="11"/>
        <v>4863.42</v>
      </c>
      <c r="CZ38">
        <f t="shared" si="12"/>
        <v>494.25</v>
      </c>
      <c r="DA38">
        <f t="shared" si="13"/>
        <v>9.84</v>
      </c>
      <c r="DB38">
        <f t="shared" si="19"/>
        <v>4087.78</v>
      </c>
      <c r="DC38">
        <f t="shared" si="20"/>
        <v>0</v>
      </c>
      <c r="DD38" t="s">
        <v>3</v>
      </c>
      <c r="DE38" t="s">
        <v>3</v>
      </c>
      <c r="DF38">
        <f t="shared" si="14"/>
        <v>53497.62</v>
      </c>
      <c r="DG38">
        <f t="shared" si="15"/>
        <v>0</v>
      </c>
      <c r="DH38">
        <f t="shared" si="16"/>
        <v>0</v>
      </c>
      <c r="DI38">
        <f t="shared" si="3"/>
        <v>0</v>
      </c>
      <c r="DJ38">
        <f t="shared" si="17"/>
        <v>53497.62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ROW(Source!A29)</f>
        <v>29</v>
      </c>
      <c r="B39">
        <v>86551703</v>
      </c>
      <c r="C39">
        <v>86552058</v>
      </c>
      <c r="D39">
        <v>0</v>
      </c>
      <c r="E39">
        <v>0</v>
      </c>
      <c r="F39">
        <v>1</v>
      </c>
      <c r="G39">
        <v>1081</v>
      </c>
      <c r="H39">
        <v>3</v>
      </c>
      <c r="I39" t="s">
        <v>48</v>
      </c>
      <c r="J39" t="s">
        <v>3</v>
      </c>
      <c r="K39" t="s">
        <v>49</v>
      </c>
      <c r="L39">
        <v>0</v>
      </c>
      <c r="W39">
        <v>0</v>
      </c>
      <c r="X39">
        <v>752976982</v>
      </c>
      <c r="Y39">
        <f t="shared" si="18"/>
        <v>9.7744359999999997</v>
      </c>
      <c r="AA39">
        <v>5369.2</v>
      </c>
      <c r="AB39">
        <v>0</v>
      </c>
      <c r="AC39">
        <v>0</v>
      </c>
      <c r="AD39">
        <v>0</v>
      </c>
      <c r="AE39">
        <v>545.65000000000009</v>
      </c>
      <c r="AF39">
        <v>0</v>
      </c>
      <c r="AG39">
        <v>0</v>
      </c>
      <c r="AH39">
        <v>0</v>
      </c>
      <c r="AI39">
        <v>9.84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 t="s">
        <v>3</v>
      </c>
      <c r="AT39">
        <v>9.7744359999999997</v>
      </c>
      <c r="AU39" t="s">
        <v>3</v>
      </c>
      <c r="AV39">
        <v>0</v>
      </c>
      <c r="AW39">
        <v>1</v>
      </c>
      <c r="AX39">
        <v>-1</v>
      </c>
      <c r="AY39">
        <v>0</v>
      </c>
      <c r="AZ39">
        <v>0</v>
      </c>
      <c r="BA39" t="s">
        <v>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ROUND(Y39*Source!I29,9)</f>
        <v>12.999999880000001</v>
      </c>
      <c r="CY39">
        <f t="shared" si="11"/>
        <v>5369.2</v>
      </c>
      <c r="CZ39">
        <f t="shared" si="12"/>
        <v>545.65000000000009</v>
      </c>
      <c r="DA39">
        <f t="shared" si="13"/>
        <v>9.84</v>
      </c>
      <c r="DB39">
        <f t="shared" si="19"/>
        <v>5333.42</v>
      </c>
      <c r="DC39">
        <f t="shared" si="20"/>
        <v>0</v>
      </c>
      <c r="DD39" t="s">
        <v>3</v>
      </c>
      <c r="DE39" t="s">
        <v>3</v>
      </c>
      <c r="DF39">
        <f t="shared" si="14"/>
        <v>69799.600000000006</v>
      </c>
      <c r="DG39">
        <f t="shared" si="15"/>
        <v>0</v>
      </c>
      <c r="DH39">
        <f t="shared" si="16"/>
        <v>0</v>
      </c>
      <c r="DI39">
        <f t="shared" si="3"/>
        <v>0</v>
      </c>
      <c r="DJ39">
        <f t="shared" si="17"/>
        <v>69799.600000000006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ROW(Source!A29)</f>
        <v>29</v>
      </c>
      <c r="B40">
        <v>86551703</v>
      </c>
      <c r="C40">
        <v>86552058</v>
      </c>
      <c r="D40">
        <v>0</v>
      </c>
      <c r="E40">
        <v>0</v>
      </c>
      <c r="F40">
        <v>1</v>
      </c>
      <c r="G40">
        <v>1081</v>
      </c>
      <c r="H40">
        <v>3</v>
      </c>
      <c r="I40" t="s">
        <v>52</v>
      </c>
      <c r="J40" t="s">
        <v>3</v>
      </c>
      <c r="K40" t="s">
        <v>53</v>
      </c>
      <c r="L40">
        <v>0</v>
      </c>
      <c r="W40">
        <v>0</v>
      </c>
      <c r="X40">
        <v>566747535</v>
      </c>
      <c r="Y40">
        <f t="shared" si="18"/>
        <v>17.293233000000001</v>
      </c>
      <c r="AA40">
        <v>5918.46</v>
      </c>
      <c r="AB40">
        <v>0</v>
      </c>
      <c r="AC40">
        <v>0</v>
      </c>
      <c r="AD40">
        <v>0</v>
      </c>
      <c r="AE40">
        <v>601.46999999999991</v>
      </c>
      <c r="AF40">
        <v>0</v>
      </c>
      <c r="AG40">
        <v>0</v>
      </c>
      <c r="AH40">
        <v>0</v>
      </c>
      <c r="AI40">
        <v>9.84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 t="s">
        <v>3</v>
      </c>
      <c r="AT40">
        <v>17.293233000000001</v>
      </c>
      <c r="AU40" t="s">
        <v>3</v>
      </c>
      <c r="AV40">
        <v>0</v>
      </c>
      <c r="AW40">
        <v>1</v>
      </c>
      <c r="AX40">
        <v>-1</v>
      </c>
      <c r="AY40">
        <v>0</v>
      </c>
      <c r="AZ40">
        <v>0</v>
      </c>
      <c r="BA40" t="s">
        <v>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ROUND(Y40*Source!I29,9)</f>
        <v>22.999999890000002</v>
      </c>
      <c r="CY40">
        <f t="shared" si="11"/>
        <v>5918.46</v>
      </c>
      <c r="CZ40">
        <f t="shared" si="12"/>
        <v>601.46999999999991</v>
      </c>
      <c r="DA40">
        <f t="shared" si="13"/>
        <v>9.84</v>
      </c>
      <c r="DB40">
        <f t="shared" si="19"/>
        <v>10401.36</v>
      </c>
      <c r="DC40">
        <f t="shared" si="20"/>
        <v>0</v>
      </c>
      <c r="DD40" t="s">
        <v>3</v>
      </c>
      <c r="DE40" t="s">
        <v>3</v>
      </c>
      <c r="DF40">
        <f t="shared" si="14"/>
        <v>136124.57999999999</v>
      </c>
      <c r="DG40">
        <f t="shared" si="15"/>
        <v>0</v>
      </c>
      <c r="DH40">
        <f t="shared" si="16"/>
        <v>0</v>
      </c>
      <c r="DI40">
        <f t="shared" si="3"/>
        <v>0</v>
      </c>
      <c r="DJ40">
        <f t="shared" si="17"/>
        <v>136124.57999999999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ROW(Source!A29)</f>
        <v>29</v>
      </c>
      <c r="B41">
        <v>86551703</v>
      </c>
      <c r="C41">
        <v>86552058</v>
      </c>
      <c r="D41">
        <v>0</v>
      </c>
      <c r="E41">
        <v>0</v>
      </c>
      <c r="F41">
        <v>1</v>
      </c>
      <c r="G41">
        <v>1081</v>
      </c>
      <c r="H41">
        <v>3</v>
      </c>
      <c r="I41" t="s">
        <v>56</v>
      </c>
      <c r="J41" t="s">
        <v>3</v>
      </c>
      <c r="K41" t="s">
        <v>57</v>
      </c>
      <c r="L41">
        <v>0</v>
      </c>
      <c r="W41">
        <v>0</v>
      </c>
      <c r="X41">
        <v>1036536234</v>
      </c>
      <c r="Y41">
        <f t="shared" si="18"/>
        <v>1.5037594000000001</v>
      </c>
      <c r="AA41">
        <v>6495.38</v>
      </c>
      <c r="AB41">
        <v>0</v>
      </c>
      <c r="AC41">
        <v>0</v>
      </c>
      <c r="AD41">
        <v>0</v>
      </c>
      <c r="AE41">
        <v>660.1</v>
      </c>
      <c r="AF41">
        <v>0</v>
      </c>
      <c r="AG41">
        <v>0</v>
      </c>
      <c r="AH41">
        <v>0</v>
      </c>
      <c r="AI41">
        <v>9.84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 t="s">
        <v>3</v>
      </c>
      <c r="AT41">
        <v>1.5037594000000001</v>
      </c>
      <c r="AU41" t="s">
        <v>3</v>
      </c>
      <c r="AV41">
        <v>0</v>
      </c>
      <c r="AW41">
        <v>1</v>
      </c>
      <c r="AX41">
        <v>-1</v>
      </c>
      <c r="AY41">
        <v>0</v>
      </c>
      <c r="AZ41">
        <v>0</v>
      </c>
      <c r="BA41" t="s">
        <v>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ROUND(Y41*Source!I29,9)</f>
        <v>2.0000000020000002</v>
      </c>
      <c r="CY41">
        <f t="shared" si="11"/>
        <v>6495.38</v>
      </c>
      <c r="CZ41">
        <f t="shared" si="12"/>
        <v>660.1</v>
      </c>
      <c r="DA41">
        <f t="shared" si="13"/>
        <v>9.84</v>
      </c>
      <c r="DB41">
        <f t="shared" si="19"/>
        <v>992.63</v>
      </c>
      <c r="DC41">
        <f t="shared" si="20"/>
        <v>0</v>
      </c>
      <c r="DD41" t="s">
        <v>3</v>
      </c>
      <c r="DE41" t="s">
        <v>3</v>
      </c>
      <c r="DF41">
        <f t="shared" si="14"/>
        <v>12990.76</v>
      </c>
      <c r="DG41">
        <f t="shared" si="15"/>
        <v>0</v>
      </c>
      <c r="DH41">
        <f t="shared" si="16"/>
        <v>0</v>
      </c>
      <c r="DI41">
        <f t="shared" si="3"/>
        <v>0</v>
      </c>
      <c r="DJ41">
        <f t="shared" si="17"/>
        <v>12990.76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ROW(Source!A29)</f>
        <v>29</v>
      </c>
      <c r="B42">
        <v>86551703</v>
      </c>
      <c r="C42">
        <v>86552058</v>
      </c>
      <c r="D42">
        <v>0</v>
      </c>
      <c r="E42">
        <v>0</v>
      </c>
      <c r="F42">
        <v>1</v>
      </c>
      <c r="G42">
        <v>1081</v>
      </c>
      <c r="H42">
        <v>3</v>
      </c>
      <c r="I42" t="s">
        <v>60</v>
      </c>
      <c r="J42" t="s">
        <v>3</v>
      </c>
      <c r="K42" t="s">
        <v>61</v>
      </c>
      <c r="L42">
        <v>0</v>
      </c>
      <c r="W42">
        <v>0</v>
      </c>
      <c r="X42">
        <v>-1830095872</v>
      </c>
      <c r="Y42">
        <f t="shared" si="18"/>
        <v>7.5187970000000002</v>
      </c>
      <c r="AA42">
        <v>7144.23</v>
      </c>
      <c r="AB42">
        <v>0</v>
      </c>
      <c r="AC42">
        <v>0</v>
      </c>
      <c r="AD42">
        <v>0</v>
      </c>
      <c r="AE42">
        <v>726.04</v>
      </c>
      <c r="AF42">
        <v>0</v>
      </c>
      <c r="AG42">
        <v>0</v>
      </c>
      <c r="AH42">
        <v>0</v>
      </c>
      <c r="AI42">
        <v>9.84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 t="s">
        <v>3</v>
      </c>
      <c r="AT42">
        <v>7.5187970000000002</v>
      </c>
      <c r="AU42" t="s">
        <v>3</v>
      </c>
      <c r="AV42">
        <v>0</v>
      </c>
      <c r="AW42">
        <v>1</v>
      </c>
      <c r="AX42">
        <v>-1</v>
      </c>
      <c r="AY42">
        <v>0</v>
      </c>
      <c r="AZ42">
        <v>0</v>
      </c>
      <c r="BA42" t="s">
        <v>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ROUND(Y42*Source!I29,9)</f>
        <v>10.000000010000001</v>
      </c>
      <c r="CY42">
        <f t="shared" si="11"/>
        <v>7144.23</v>
      </c>
      <c r="CZ42">
        <f t="shared" si="12"/>
        <v>726.04</v>
      </c>
      <c r="DA42">
        <f t="shared" si="13"/>
        <v>9.84</v>
      </c>
      <c r="DB42">
        <f t="shared" si="19"/>
        <v>5458.95</v>
      </c>
      <c r="DC42">
        <f t="shared" si="20"/>
        <v>0</v>
      </c>
      <c r="DD42" t="s">
        <v>3</v>
      </c>
      <c r="DE42" t="s">
        <v>3</v>
      </c>
      <c r="DF42">
        <f t="shared" si="14"/>
        <v>71442.3</v>
      </c>
      <c r="DG42">
        <f t="shared" si="15"/>
        <v>0</v>
      </c>
      <c r="DH42">
        <f t="shared" si="16"/>
        <v>0</v>
      </c>
      <c r="DI42">
        <f t="shared" si="3"/>
        <v>0</v>
      </c>
      <c r="DJ42">
        <f t="shared" si="17"/>
        <v>71442.3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ROW(Source!A29)</f>
        <v>29</v>
      </c>
      <c r="B43">
        <v>86551703</v>
      </c>
      <c r="C43">
        <v>86552058</v>
      </c>
      <c r="D43">
        <v>0</v>
      </c>
      <c r="E43">
        <v>0</v>
      </c>
      <c r="F43">
        <v>1</v>
      </c>
      <c r="G43">
        <v>1081</v>
      </c>
      <c r="H43">
        <v>3</v>
      </c>
      <c r="I43" t="s">
        <v>64</v>
      </c>
      <c r="J43" t="s">
        <v>3</v>
      </c>
      <c r="K43" t="s">
        <v>65</v>
      </c>
      <c r="L43">
        <v>0</v>
      </c>
      <c r="W43">
        <v>0</v>
      </c>
      <c r="X43">
        <v>-1794134594</v>
      </c>
      <c r="Y43">
        <f t="shared" si="18"/>
        <v>9.7744359999999997</v>
      </c>
      <c r="AA43">
        <v>7693.5</v>
      </c>
      <c r="AB43">
        <v>0</v>
      </c>
      <c r="AC43">
        <v>0</v>
      </c>
      <c r="AD43">
        <v>0</v>
      </c>
      <c r="AE43">
        <v>781.86</v>
      </c>
      <c r="AF43">
        <v>0</v>
      </c>
      <c r="AG43">
        <v>0</v>
      </c>
      <c r="AH43">
        <v>0</v>
      </c>
      <c r="AI43">
        <v>9.84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 t="s">
        <v>3</v>
      </c>
      <c r="AT43">
        <v>9.7744359999999997</v>
      </c>
      <c r="AU43" t="s">
        <v>3</v>
      </c>
      <c r="AV43">
        <v>0</v>
      </c>
      <c r="AW43">
        <v>1</v>
      </c>
      <c r="AX43">
        <v>-1</v>
      </c>
      <c r="AY43">
        <v>0</v>
      </c>
      <c r="AZ43">
        <v>0</v>
      </c>
      <c r="BA43" t="s">
        <v>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ROUND(Y43*Source!I29,9)</f>
        <v>12.999999880000001</v>
      </c>
      <c r="CY43">
        <f t="shared" si="11"/>
        <v>7693.5</v>
      </c>
      <c r="CZ43">
        <f t="shared" si="12"/>
        <v>781.86</v>
      </c>
      <c r="DA43">
        <f t="shared" si="13"/>
        <v>9.84</v>
      </c>
      <c r="DB43">
        <f t="shared" si="19"/>
        <v>7642.24</v>
      </c>
      <c r="DC43">
        <f t="shared" si="20"/>
        <v>0</v>
      </c>
      <c r="DD43" t="s">
        <v>3</v>
      </c>
      <c r="DE43" t="s">
        <v>3</v>
      </c>
      <c r="DF43">
        <f t="shared" si="14"/>
        <v>100015.5</v>
      </c>
      <c r="DG43">
        <f t="shared" si="15"/>
        <v>0</v>
      </c>
      <c r="DH43">
        <f t="shared" si="16"/>
        <v>0</v>
      </c>
      <c r="DI43">
        <f t="shared" si="3"/>
        <v>0</v>
      </c>
      <c r="DJ43">
        <f t="shared" si="17"/>
        <v>100015.5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ROW(Source!A29)</f>
        <v>29</v>
      </c>
      <c r="B44">
        <v>86551703</v>
      </c>
      <c r="C44">
        <v>86552058</v>
      </c>
      <c r="D44">
        <v>0</v>
      </c>
      <c r="E44">
        <v>0</v>
      </c>
      <c r="F44">
        <v>1</v>
      </c>
      <c r="G44">
        <v>1081</v>
      </c>
      <c r="H44">
        <v>3</v>
      </c>
      <c r="I44" t="s">
        <v>68</v>
      </c>
      <c r="J44" t="s">
        <v>3</v>
      </c>
      <c r="K44" t="s">
        <v>69</v>
      </c>
      <c r="L44">
        <v>0</v>
      </c>
      <c r="W44">
        <v>0</v>
      </c>
      <c r="X44">
        <v>708020071</v>
      </c>
      <c r="Y44">
        <f t="shared" si="18"/>
        <v>13.5338346</v>
      </c>
      <c r="AA44">
        <v>8244.44</v>
      </c>
      <c r="AB44">
        <v>0</v>
      </c>
      <c r="AC44">
        <v>0</v>
      </c>
      <c r="AD44">
        <v>0</v>
      </c>
      <c r="AE44">
        <v>837.84999999999991</v>
      </c>
      <c r="AF44">
        <v>0</v>
      </c>
      <c r="AG44">
        <v>0</v>
      </c>
      <c r="AH44">
        <v>0</v>
      </c>
      <c r="AI44">
        <v>9.84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 t="s">
        <v>3</v>
      </c>
      <c r="AT44">
        <v>13.5338346</v>
      </c>
      <c r="AU44" t="s">
        <v>3</v>
      </c>
      <c r="AV44">
        <v>0</v>
      </c>
      <c r="AW44">
        <v>1</v>
      </c>
      <c r="AX44">
        <v>-1</v>
      </c>
      <c r="AY44">
        <v>0</v>
      </c>
      <c r="AZ44">
        <v>0</v>
      </c>
      <c r="BA44" t="s">
        <v>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ROUND(Y44*Source!I29,9)</f>
        <v>18.000000018000001</v>
      </c>
      <c r="CY44">
        <f t="shared" si="11"/>
        <v>8244.44</v>
      </c>
      <c r="CZ44">
        <f t="shared" si="12"/>
        <v>837.84999999999991</v>
      </c>
      <c r="DA44">
        <f t="shared" si="13"/>
        <v>9.84</v>
      </c>
      <c r="DB44">
        <f t="shared" si="19"/>
        <v>11339.32</v>
      </c>
      <c r="DC44">
        <f t="shared" si="20"/>
        <v>0</v>
      </c>
      <c r="DD44" t="s">
        <v>3</v>
      </c>
      <c r="DE44" t="s">
        <v>3</v>
      </c>
      <c r="DF44">
        <f t="shared" si="14"/>
        <v>148399.92000000001</v>
      </c>
      <c r="DG44">
        <f t="shared" si="15"/>
        <v>0</v>
      </c>
      <c r="DH44">
        <f t="shared" si="16"/>
        <v>0</v>
      </c>
      <c r="DI44">
        <f t="shared" si="3"/>
        <v>0</v>
      </c>
      <c r="DJ44">
        <f t="shared" si="17"/>
        <v>148399.92000000001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ROW(Source!A56)</f>
        <v>56</v>
      </c>
      <c r="B45">
        <v>86551701</v>
      </c>
      <c r="C45">
        <v>86552104</v>
      </c>
      <c r="D45">
        <v>85665773</v>
      </c>
      <c r="E45">
        <v>1081</v>
      </c>
      <c r="F45">
        <v>1</v>
      </c>
      <c r="G45">
        <v>1081</v>
      </c>
      <c r="H45">
        <v>1</v>
      </c>
      <c r="I45" t="s">
        <v>786</v>
      </c>
      <c r="J45" t="s">
        <v>3</v>
      </c>
      <c r="K45" t="s">
        <v>787</v>
      </c>
      <c r="L45">
        <v>1191</v>
      </c>
      <c r="N45">
        <v>1013</v>
      </c>
      <c r="O45" t="s">
        <v>788</v>
      </c>
      <c r="P45" t="s">
        <v>788</v>
      </c>
      <c r="Q45">
        <v>1</v>
      </c>
      <c r="W45">
        <v>0</v>
      </c>
      <c r="X45">
        <v>476480486</v>
      </c>
      <c r="Y45">
        <f>(((AT45*1.03)*1.15)*1.2)</f>
        <v>138.65756999999999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97.55</v>
      </c>
      <c r="AU45" t="s">
        <v>27</v>
      </c>
      <c r="AV45">
        <v>1</v>
      </c>
      <c r="AW45">
        <v>2</v>
      </c>
      <c r="AX45">
        <v>86552116</v>
      </c>
      <c r="AY45">
        <v>1</v>
      </c>
      <c r="AZ45">
        <v>0</v>
      </c>
      <c r="BA45">
        <v>21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ROUND(AT45*Source!I56*AH45*AL45,2)</f>
        <v>0</v>
      </c>
      <c r="CV45">
        <f>ROUND(Y45*Source!I56,9)</f>
        <v>2.7731514000000002</v>
      </c>
      <c r="CW45">
        <v>0</v>
      </c>
      <c r="CX45">
        <f>ROUND(Y45*Source!I56,9)</f>
        <v>2.7731514000000002</v>
      </c>
      <c r="CY45">
        <f>AD45</f>
        <v>0</v>
      </c>
      <c r="CZ45">
        <f>AH45</f>
        <v>0</v>
      </c>
      <c r="DA45">
        <f>AL45</f>
        <v>1</v>
      </c>
      <c r="DB45">
        <f>ROUND((((ROUND(AT45*CZ45,2)*1.03)*1.15)*1.2),6)</f>
        <v>0</v>
      </c>
      <c r="DC45">
        <f>ROUND((((ROUND(AT45*AG45,2)*1.03)*1.15)*1.2),6)</f>
        <v>0</v>
      </c>
      <c r="DD45" t="s">
        <v>3</v>
      </c>
      <c r="DE45" t="s">
        <v>3</v>
      </c>
      <c r="DF45">
        <f t="shared" ref="DF45:DF60" si="21">ROUND(ROUND(AE45,2)*CX45,2)</f>
        <v>0</v>
      </c>
      <c r="DG45">
        <f t="shared" si="15"/>
        <v>0</v>
      </c>
      <c r="DH45">
        <f t="shared" si="16"/>
        <v>0</v>
      </c>
      <c r="DI45">
        <f t="shared" si="3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ROW(Source!A56)</f>
        <v>56</v>
      </c>
      <c r="B46">
        <v>86551701</v>
      </c>
      <c r="C46">
        <v>86552104</v>
      </c>
      <c r="D46">
        <v>85731677</v>
      </c>
      <c r="E46">
        <v>1</v>
      </c>
      <c r="F46">
        <v>1</v>
      </c>
      <c r="G46">
        <v>1081</v>
      </c>
      <c r="H46">
        <v>2</v>
      </c>
      <c r="I46" t="s">
        <v>789</v>
      </c>
      <c r="J46" t="s">
        <v>790</v>
      </c>
      <c r="K46" t="s">
        <v>791</v>
      </c>
      <c r="L46">
        <v>1368</v>
      </c>
      <c r="N46">
        <v>1011</v>
      </c>
      <c r="O46" t="s">
        <v>792</v>
      </c>
      <c r="P46" t="s">
        <v>792</v>
      </c>
      <c r="Q46">
        <v>1</v>
      </c>
      <c r="W46">
        <v>0</v>
      </c>
      <c r="X46">
        <v>874612079</v>
      </c>
      <c r="Y46">
        <f>(((AT46*1.03)*1.25)*1.2)</f>
        <v>0.86520000000000008</v>
      </c>
      <c r="AA46">
        <v>0</v>
      </c>
      <c r="AB46">
        <v>88.67</v>
      </c>
      <c r="AC46">
        <v>13.47</v>
      </c>
      <c r="AD46">
        <v>0</v>
      </c>
      <c r="AE46">
        <v>0</v>
      </c>
      <c r="AF46">
        <v>83.1</v>
      </c>
      <c r="AG46">
        <v>12.62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0.56000000000000005</v>
      </c>
      <c r="AU46" t="s">
        <v>26</v>
      </c>
      <c r="AV46">
        <v>0</v>
      </c>
      <c r="AW46">
        <v>2</v>
      </c>
      <c r="AX46">
        <v>86552117</v>
      </c>
      <c r="AY46">
        <v>1</v>
      </c>
      <c r="AZ46">
        <v>0</v>
      </c>
      <c r="BA46">
        <v>22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ROUND(Y46*Source!I56*DO46,9)</f>
        <v>0.21837648000000001</v>
      </c>
      <c r="CX46">
        <f>ROUND(Y46*Source!I56,9)</f>
        <v>1.7304E-2</v>
      </c>
      <c r="CY46">
        <f>AB46</f>
        <v>88.67</v>
      </c>
      <c r="CZ46">
        <f>AF46</f>
        <v>83.1</v>
      </c>
      <c r="DA46">
        <f>AJ46</f>
        <v>1</v>
      </c>
      <c r="DB46">
        <f>ROUND((((ROUND(AT46*CZ46,2)*1.03)*1.25)*1.2),6)</f>
        <v>71.904300000000006</v>
      </c>
      <c r="DC46">
        <f>ROUND((((ROUND(AT46*AG46,2)*1.03)*1.25)*1.2),6)</f>
        <v>10.92315</v>
      </c>
      <c r="DD46" t="s">
        <v>3</v>
      </c>
      <c r="DE46" t="s">
        <v>3</v>
      </c>
      <c r="DF46">
        <f t="shared" si="21"/>
        <v>0</v>
      </c>
      <c r="DG46">
        <f t="shared" si="15"/>
        <v>1.44</v>
      </c>
      <c r="DH46">
        <f t="shared" si="16"/>
        <v>0.22</v>
      </c>
      <c r="DI46">
        <f t="shared" si="3"/>
        <v>0</v>
      </c>
      <c r="DJ46">
        <f>DG46</f>
        <v>1.44</v>
      </c>
      <c r="DK46">
        <v>0</v>
      </c>
      <c r="DL46" t="s">
        <v>793</v>
      </c>
      <c r="DM46">
        <v>0</v>
      </c>
      <c r="DN46" t="s">
        <v>788</v>
      </c>
      <c r="DO46">
        <v>12.62</v>
      </c>
    </row>
    <row r="47" spans="1:119" x14ac:dyDescent="0.25">
      <c r="A47">
        <f>ROW(Source!A56)</f>
        <v>56</v>
      </c>
      <c r="B47">
        <v>86551701</v>
      </c>
      <c r="C47">
        <v>86552104</v>
      </c>
      <c r="D47">
        <v>85731731</v>
      </c>
      <c r="E47">
        <v>1</v>
      </c>
      <c r="F47">
        <v>1</v>
      </c>
      <c r="G47">
        <v>1081</v>
      </c>
      <c r="H47">
        <v>2</v>
      </c>
      <c r="I47" t="s">
        <v>794</v>
      </c>
      <c r="J47" t="s">
        <v>795</v>
      </c>
      <c r="K47" t="s">
        <v>796</v>
      </c>
      <c r="L47">
        <v>1368</v>
      </c>
      <c r="N47">
        <v>1011</v>
      </c>
      <c r="O47" t="s">
        <v>792</v>
      </c>
      <c r="P47" t="s">
        <v>792</v>
      </c>
      <c r="Q47">
        <v>1</v>
      </c>
      <c r="W47">
        <v>0</v>
      </c>
      <c r="X47">
        <v>-1895752648</v>
      </c>
      <c r="Y47">
        <f>(((AT47*1.03)*1.25)*1.2)</f>
        <v>2.8736999999999999</v>
      </c>
      <c r="AA47">
        <v>0</v>
      </c>
      <c r="AB47">
        <v>0.82</v>
      </c>
      <c r="AC47">
        <v>0</v>
      </c>
      <c r="AD47">
        <v>0</v>
      </c>
      <c r="AE47">
        <v>0</v>
      </c>
      <c r="AF47">
        <v>0.77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1.86</v>
      </c>
      <c r="AU47" t="s">
        <v>26</v>
      </c>
      <c r="AV47">
        <v>0</v>
      </c>
      <c r="AW47">
        <v>2</v>
      </c>
      <c r="AX47">
        <v>86552119</v>
      </c>
      <c r="AY47">
        <v>1</v>
      </c>
      <c r="AZ47">
        <v>0</v>
      </c>
      <c r="BA47">
        <v>23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ROUND(Y47*Source!I56*DO47,9)</f>
        <v>0</v>
      </c>
      <c r="CX47">
        <f>ROUND(Y47*Source!I56,9)</f>
        <v>5.7473999999999997E-2</v>
      </c>
      <c r="CY47">
        <f>AB47</f>
        <v>0.82</v>
      </c>
      <c r="CZ47">
        <f>AF47</f>
        <v>0.77</v>
      </c>
      <c r="DA47">
        <f>AJ47</f>
        <v>1</v>
      </c>
      <c r="DB47">
        <f>ROUND((((ROUND(AT47*CZ47,2)*1.03)*1.25)*1.2),6)</f>
        <v>2.2093500000000001</v>
      </c>
      <c r="DC47">
        <f>ROUND((((ROUND(AT47*AG47,2)*1.03)*1.25)*1.2),6)</f>
        <v>0</v>
      </c>
      <c r="DD47" t="s">
        <v>3</v>
      </c>
      <c r="DE47" t="s">
        <v>3</v>
      </c>
      <c r="DF47">
        <f t="shared" si="21"/>
        <v>0</v>
      </c>
      <c r="DG47">
        <f t="shared" si="15"/>
        <v>0.04</v>
      </c>
      <c r="DH47">
        <f t="shared" si="16"/>
        <v>0</v>
      </c>
      <c r="DI47">
        <f t="shared" si="3"/>
        <v>0</v>
      </c>
      <c r="DJ47">
        <f>DG47</f>
        <v>0.04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ROW(Source!A56)</f>
        <v>56</v>
      </c>
      <c r="B48">
        <v>86551701</v>
      </c>
      <c r="C48">
        <v>86552104</v>
      </c>
      <c r="D48">
        <v>85731764</v>
      </c>
      <c r="E48">
        <v>1</v>
      </c>
      <c r="F48">
        <v>1</v>
      </c>
      <c r="G48">
        <v>1081</v>
      </c>
      <c r="H48">
        <v>2</v>
      </c>
      <c r="I48" t="s">
        <v>797</v>
      </c>
      <c r="J48" t="s">
        <v>798</v>
      </c>
      <c r="K48" t="s">
        <v>799</v>
      </c>
      <c r="L48">
        <v>1368</v>
      </c>
      <c r="N48">
        <v>1011</v>
      </c>
      <c r="O48" t="s">
        <v>792</v>
      </c>
      <c r="P48" t="s">
        <v>792</v>
      </c>
      <c r="Q48">
        <v>1</v>
      </c>
      <c r="W48">
        <v>0</v>
      </c>
      <c r="X48">
        <v>-643591644</v>
      </c>
      <c r="Y48">
        <f>(((AT48*1.03)*1.25)*1.2)</f>
        <v>7.4623499999999989</v>
      </c>
      <c r="AA48">
        <v>0</v>
      </c>
      <c r="AB48">
        <v>0.5</v>
      </c>
      <c r="AC48">
        <v>0</v>
      </c>
      <c r="AD48">
        <v>0</v>
      </c>
      <c r="AE48">
        <v>0</v>
      </c>
      <c r="AF48">
        <v>0.47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4.83</v>
      </c>
      <c r="AU48" t="s">
        <v>26</v>
      </c>
      <c r="AV48">
        <v>0</v>
      </c>
      <c r="AW48">
        <v>2</v>
      </c>
      <c r="AX48">
        <v>86552120</v>
      </c>
      <c r="AY48">
        <v>1</v>
      </c>
      <c r="AZ48">
        <v>0</v>
      </c>
      <c r="BA48">
        <v>24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ROUND(Y48*Source!I56*DO48,9)</f>
        <v>0</v>
      </c>
      <c r="CX48">
        <f>ROUND(Y48*Source!I56,9)</f>
        <v>0.14924699999999999</v>
      </c>
      <c r="CY48">
        <f>AB48</f>
        <v>0.5</v>
      </c>
      <c r="CZ48">
        <f>AF48</f>
        <v>0.47</v>
      </c>
      <c r="DA48">
        <f>AJ48</f>
        <v>1</v>
      </c>
      <c r="DB48">
        <f>ROUND((((ROUND(AT48*CZ48,2)*1.03)*1.25)*1.2),6)</f>
        <v>3.5071500000000002</v>
      </c>
      <c r="DC48">
        <f>ROUND((((ROUND(AT48*AG48,2)*1.03)*1.25)*1.2),6)</f>
        <v>0</v>
      </c>
      <c r="DD48" t="s">
        <v>3</v>
      </c>
      <c r="DE48" t="s">
        <v>3</v>
      </c>
      <c r="DF48">
        <f t="shared" si="21"/>
        <v>0</v>
      </c>
      <c r="DG48">
        <f t="shared" si="15"/>
        <v>7.0000000000000007E-2</v>
      </c>
      <c r="DH48">
        <f t="shared" si="16"/>
        <v>0</v>
      </c>
      <c r="DI48">
        <f t="shared" si="3"/>
        <v>0</v>
      </c>
      <c r="DJ48">
        <f>DG48</f>
        <v>7.0000000000000007E-2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ROW(Source!A56)</f>
        <v>56</v>
      </c>
      <c r="B49">
        <v>86551701</v>
      </c>
      <c r="C49">
        <v>86552104</v>
      </c>
      <c r="D49">
        <v>85730911</v>
      </c>
      <c r="E49">
        <v>1</v>
      </c>
      <c r="F49">
        <v>1</v>
      </c>
      <c r="G49">
        <v>1081</v>
      </c>
      <c r="H49">
        <v>2</v>
      </c>
      <c r="I49" t="s">
        <v>800</v>
      </c>
      <c r="J49" t="s">
        <v>801</v>
      </c>
      <c r="K49" t="s">
        <v>802</v>
      </c>
      <c r="L49">
        <v>1368</v>
      </c>
      <c r="N49">
        <v>1011</v>
      </c>
      <c r="O49" t="s">
        <v>792</v>
      </c>
      <c r="P49" t="s">
        <v>792</v>
      </c>
      <c r="Q49">
        <v>1</v>
      </c>
      <c r="W49">
        <v>0</v>
      </c>
      <c r="X49">
        <v>-44940208</v>
      </c>
      <c r="Y49">
        <f>(((AT49*1.03)*1.25)*1.2)</f>
        <v>1.0042500000000001</v>
      </c>
      <c r="AA49">
        <v>0</v>
      </c>
      <c r="AB49">
        <v>191.17</v>
      </c>
      <c r="AC49">
        <v>18.059999999999999</v>
      </c>
      <c r="AD49">
        <v>0</v>
      </c>
      <c r="AE49">
        <v>0</v>
      </c>
      <c r="AF49">
        <v>179.17</v>
      </c>
      <c r="AG49">
        <v>16.93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0.65</v>
      </c>
      <c r="AU49" t="s">
        <v>26</v>
      </c>
      <c r="AV49">
        <v>0</v>
      </c>
      <c r="AW49">
        <v>2</v>
      </c>
      <c r="AX49">
        <v>86552118</v>
      </c>
      <c r="AY49">
        <v>1</v>
      </c>
      <c r="AZ49">
        <v>0</v>
      </c>
      <c r="BA49">
        <v>25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ROUND(Y49*Source!I56*DO49,9)</f>
        <v>0.34003905000000001</v>
      </c>
      <c r="CX49">
        <f>ROUND(Y49*Source!I56,9)</f>
        <v>2.0084999999999999E-2</v>
      </c>
      <c r="CY49">
        <f>AB49</f>
        <v>191.17</v>
      </c>
      <c r="CZ49">
        <f>AF49</f>
        <v>179.17</v>
      </c>
      <c r="DA49">
        <f>AJ49</f>
        <v>1</v>
      </c>
      <c r="DB49">
        <f>ROUND((((ROUND(AT49*CZ49,2)*1.03)*1.25)*1.2),6)</f>
        <v>179.9307</v>
      </c>
      <c r="DC49">
        <f>ROUND((((ROUND(AT49*AG49,2)*1.03)*1.25)*1.2),6)</f>
        <v>16.995000000000001</v>
      </c>
      <c r="DD49" t="s">
        <v>3</v>
      </c>
      <c r="DE49" t="s">
        <v>3</v>
      </c>
      <c r="DF49">
        <f t="shared" si="21"/>
        <v>0</v>
      </c>
      <c r="DG49">
        <f t="shared" si="15"/>
        <v>3.6</v>
      </c>
      <c r="DH49">
        <f t="shared" si="16"/>
        <v>0.34</v>
      </c>
      <c r="DI49">
        <f t="shared" si="3"/>
        <v>0</v>
      </c>
      <c r="DJ49">
        <f>DG49</f>
        <v>3.6</v>
      </c>
      <c r="DK49">
        <v>0</v>
      </c>
      <c r="DL49" t="s">
        <v>793</v>
      </c>
      <c r="DM49">
        <v>0</v>
      </c>
      <c r="DN49" t="s">
        <v>788</v>
      </c>
      <c r="DO49">
        <v>16.93</v>
      </c>
    </row>
    <row r="50" spans="1:119" x14ac:dyDescent="0.25">
      <c r="A50">
        <f>ROW(Source!A56)</f>
        <v>56</v>
      </c>
      <c r="B50">
        <v>86551701</v>
      </c>
      <c r="C50">
        <v>86552104</v>
      </c>
      <c r="D50">
        <v>85700705</v>
      </c>
      <c r="E50">
        <v>1</v>
      </c>
      <c r="F50">
        <v>1</v>
      </c>
      <c r="G50">
        <v>1081</v>
      </c>
      <c r="H50">
        <v>3</v>
      </c>
      <c r="I50" t="s">
        <v>803</v>
      </c>
      <c r="J50" t="s">
        <v>804</v>
      </c>
      <c r="K50" t="s">
        <v>805</v>
      </c>
      <c r="L50">
        <v>1339</v>
      </c>
      <c r="N50">
        <v>1007</v>
      </c>
      <c r="O50" t="s">
        <v>806</v>
      </c>
      <c r="P50" t="s">
        <v>806</v>
      </c>
      <c r="Q50">
        <v>1</v>
      </c>
      <c r="W50">
        <v>0</v>
      </c>
      <c r="X50">
        <v>-1622585150</v>
      </c>
      <c r="Y50">
        <f>(((AT50*1)*1)*1)</f>
        <v>0.44800000000000001</v>
      </c>
      <c r="AA50">
        <v>7.07</v>
      </c>
      <c r="AB50">
        <v>0</v>
      </c>
      <c r="AC50">
        <v>0</v>
      </c>
      <c r="AD50">
        <v>0</v>
      </c>
      <c r="AE50">
        <v>7.07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0.44800000000000001</v>
      </c>
      <c r="AU50" t="s">
        <v>25</v>
      </c>
      <c r="AV50">
        <v>0</v>
      </c>
      <c r="AW50">
        <v>2</v>
      </c>
      <c r="AX50">
        <v>86552121</v>
      </c>
      <c r="AY50">
        <v>1</v>
      </c>
      <c r="AZ50">
        <v>0</v>
      </c>
      <c r="BA50">
        <v>26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ROUND(Y50*Source!I56,9)</f>
        <v>8.9599999999999992E-3</v>
      </c>
      <c r="CY50">
        <f t="shared" ref="CY50:CY55" si="22">AA50</f>
        <v>7.07</v>
      </c>
      <c r="CZ50">
        <f t="shared" ref="CZ50:CZ55" si="23">AE50</f>
        <v>7.07</v>
      </c>
      <c r="DA50">
        <f t="shared" ref="DA50:DA55" si="24">AI50</f>
        <v>1</v>
      </c>
      <c r="DB50">
        <f>ROUND((((ROUND(AT50*CZ50,2)*1)*1)*1),6)</f>
        <v>3.17</v>
      </c>
      <c r="DC50">
        <f>ROUND((((ROUND(AT50*AG50,2)*1)*1)*1),6)</f>
        <v>0</v>
      </c>
      <c r="DD50" t="s">
        <v>3</v>
      </c>
      <c r="DE50" t="s">
        <v>3</v>
      </c>
      <c r="DF50">
        <f t="shared" si="21"/>
        <v>0.06</v>
      </c>
      <c r="DG50">
        <f t="shared" si="15"/>
        <v>0</v>
      </c>
      <c r="DH50">
        <f t="shared" si="16"/>
        <v>0</v>
      </c>
      <c r="DI50">
        <f t="shared" si="3"/>
        <v>0</v>
      </c>
      <c r="DJ50">
        <f t="shared" ref="DJ50:DJ55" si="25">DF50</f>
        <v>0.06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ROW(Source!A56)</f>
        <v>56</v>
      </c>
      <c r="B51">
        <v>86551701</v>
      </c>
      <c r="C51">
        <v>86552104</v>
      </c>
      <c r="D51">
        <v>85707696</v>
      </c>
      <c r="E51">
        <v>1</v>
      </c>
      <c r="F51">
        <v>1</v>
      </c>
      <c r="G51">
        <v>1081</v>
      </c>
      <c r="H51">
        <v>3</v>
      </c>
      <c r="I51" t="s">
        <v>807</v>
      </c>
      <c r="J51" t="s">
        <v>808</v>
      </c>
      <c r="K51" t="s">
        <v>809</v>
      </c>
      <c r="L51">
        <v>1355</v>
      </c>
      <c r="N51">
        <v>1010</v>
      </c>
      <c r="O51" t="s">
        <v>23</v>
      </c>
      <c r="P51" t="s">
        <v>23</v>
      </c>
      <c r="Q51">
        <v>100</v>
      </c>
      <c r="W51">
        <v>0</v>
      </c>
      <c r="X51">
        <v>-11502228</v>
      </c>
      <c r="Y51">
        <f>(((AT51*1)*1)*1)</f>
        <v>6.06</v>
      </c>
      <c r="AA51">
        <v>154.72</v>
      </c>
      <c r="AB51">
        <v>0</v>
      </c>
      <c r="AC51">
        <v>0</v>
      </c>
      <c r="AD51">
        <v>0</v>
      </c>
      <c r="AE51">
        <v>154.72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6.06</v>
      </c>
      <c r="AU51" t="s">
        <v>25</v>
      </c>
      <c r="AV51">
        <v>0</v>
      </c>
      <c r="AW51">
        <v>2</v>
      </c>
      <c r="AX51">
        <v>86552122</v>
      </c>
      <c r="AY51">
        <v>1</v>
      </c>
      <c r="AZ51">
        <v>0</v>
      </c>
      <c r="BA51">
        <v>27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ROUND(Y51*Source!I56,9)</f>
        <v>0.1212</v>
      </c>
      <c r="CY51">
        <f t="shared" si="22"/>
        <v>154.72</v>
      </c>
      <c r="CZ51">
        <f t="shared" si="23"/>
        <v>154.72</v>
      </c>
      <c r="DA51">
        <f t="shared" si="24"/>
        <v>1</v>
      </c>
      <c r="DB51">
        <f>ROUND((((ROUND(AT51*CZ51,2)*1)*1)*1),6)</f>
        <v>937.6</v>
      </c>
      <c r="DC51">
        <f>ROUND((((ROUND(AT51*AG51,2)*1)*1)*1),6)</f>
        <v>0</v>
      </c>
      <c r="DD51" t="s">
        <v>3</v>
      </c>
      <c r="DE51" t="s">
        <v>3</v>
      </c>
      <c r="DF51">
        <f t="shared" si="21"/>
        <v>18.75</v>
      </c>
      <c r="DG51">
        <f t="shared" si="15"/>
        <v>0</v>
      </c>
      <c r="DH51">
        <f t="shared" si="16"/>
        <v>0</v>
      </c>
      <c r="DI51">
        <f t="shared" si="3"/>
        <v>0</v>
      </c>
      <c r="DJ51">
        <f t="shared" si="25"/>
        <v>18.75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ROW(Source!A56)</f>
        <v>56</v>
      </c>
      <c r="B52">
        <v>86551701</v>
      </c>
      <c r="C52">
        <v>86552104</v>
      </c>
      <c r="D52">
        <v>85717107</v>
      </c>
      <c r="E52">
        <v>1</v>
      </c>
      <c r="F52">
        <v>1</v>
      </c>
      <c r="G52">
        <v>1081</v>
      </c>
      <c r="H52">
        <v>3</v>
      </c>
      <c r="I52" t="s">
        <v>333</v>
      </c>
      <c r="J52" t="s">
        <v>335</v>
      </c>
      <c r="K52" t="s">
        <v>334</v>
      </c>
      <c r="L52">
        <v>1354</v>
      </c>
      <c r="N52">
        <v>1010</v>
      </c>
      <c r="O52" t="s">
        <v>35</v>
      </c>
      <c r="P52" t="s">
        <v>35</v>
      </c>
      <c r="Q52">
        <v>1</v>
      </c>
      <c r="W52">
        <v>0</v>
      </c>
      <c r="X52">
        <v>29435478</v>
      </c>
      <c r="Y52">
        <f>(((AT52*1)*1)*1)</f>
        <v>300</v>
      </c>
      <c r="AA52">
        <v>7.24</v>
      </c>
      <c r="AB52">
        <v>0</v>
      </c>
      <c r="AC52">
        <v>0</v>
      </c>
      <c r="AD52">
        <v>0</v>
      </c>
      <c r="AE52">
        <v>7.24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300</v>
      </c>
      <c r="AU52" t="s">
        <v>25</v>
      </c>
      <c r="AV52">
        <v>0</v>
      </c>
      <c r="AW52">
        <v>2</v>
      </c>
      <c r="AX52">
        <v>86552123</v>
      </c>
      <c r="AY52">
        <v>1</v>
      </c>
      <c r="AZ52">
        <v>0</v>
      </c>
      <c r="BA52">
        <v>28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ROUND(Y52*Source!I56,9)</f>
        <v>6</v>
      </c>
      <c r="CY52">
        <f t="shared" si="22"/>
        <v>7.24</v>
      </c>
      <c r="CZ52">
        <f t="shared" si="23"/>
        <v>7.24</v>
      </c>
      <c r="DA52">
        <f t="shared" si="24"/>
        <v>1</v>
      </c>
      <c r="DB52">
        <f>ROUND((((ROUND(AT52*CZ52,2)*1)*1)*1),6)</f>
        <v>2172</v>
      </c>
      <c r="DC52">
        <f>ROUND((((ROUND(AT52*AG52,2)*1)*1)*1),6)</f>
        <v>0</v>
      </c>
      <c r="DD52" t="s">
        <v>3</v>
      </c>
      <c r="DE52" t="s">
        <v>3</v>
      </c>
      <c r="DF52">
        <f t="shared" si="21"/>
        <v>43.44</v>
      </c>
      <c r="DG52">
        <f t="shared" si="15"/>
        <v>0</v>
      </c>
      <c r="DH52">
        <f t="shared" si="16"/>
        <v>0</v>
      </c>
      <c r="DI52">
        <f t="shared" si="3"/>
        <v>0</v>
      </c>
      <c r="DJ52">
        <f t="shared" si="25"/>
        <v>43.44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ROW(Source!A56)</f>
        <v>56</v>
      </c>
      <c r="B53">
        <v>86551701</v>
      </c>
      <c r="C53">
        <v>86552104</v>
      </c>
      <c r="D53">
        <v>85710744</v>
      </c>
      <c r="E53">
        <v>1</v>
      </c>
      <c r="F53">
        <v>1</v>
      </c>
      <c r="G53">
        <v>1081</v>
      </c>
      <c r="H53">
        <v>3</v>
      </c>
      <c r="I53" t="s">
        <v>810</v>
      </c>
      <c r="J53" t="s">
        <v>811</v>
      </c>
      <c r="K53" t="s">
        <v>812</v>
      </c>
      <c r="L53">
        <v>1354</v>
      </c>
      <c r="N53">
        <v>1010</v>
      </c>
      <c r="O53" t="s">
        <v>35</v>
      </c>
      <c r="P53" t="s">
        <v>35</v>
      </c>
      <c r="Q53">
        <v>1</v>
      </c>
      <c r="W53">
        <v>0</v>
      </c>
      <c r="X53">
        <v>-246121157</v>
      </c>
      <c r="Y53">
        <f>(((AT53*1)*1)*1)</f>
        <v>1.026</v>
      </c>
      <c r="AA53">
        <v>6.12</v>
      </c>
      <c r="AB53">
        <v>0</v>
      </c>
      <c r="AC53">
        <v>0</v>
      </c>
      <c r="AD53">
        <v>0</v>
      </c>
      <c r="AE53">
        <v>6.12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1.026</v>
      </c>
      <c r="AU53" t="s">
        <v>25</v>
      </c>
      <c r="AV53">
        <v>0</v>
      </c>
      <c r="AW53">
        <v>2</v>
      </c>
      <c r="AX53">
        <v>86552124</v>
      </c>
      <c r="AY53">
        <v>1</v>
      </c>
      <c r="AZ53">
        <v>0</v>
      </c>
      <c r="BA53">
        <v>29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ROUND(Y53*Source!I56,9)</f>
        <v>2.052E-2</v>
      </c>
      <c r="CY53">
        <f t="shared" si="22"/>
        <v>6.12</v>
      </c>
      <c r="CZ53">
        <f t="shared" si="23"/>
        <v>6.12</v>
      </c>
      <c r="DA53">
        <f t="shared" si="24"/>
        <v>1</v>
      </c>
      <c r="DB53">
        <f>ROUND((((ROUND(AT53*CZ53,2)*1)*1)*1),6)</f>
        <v>6.28</v>
      </c>
      <c r="DC53">
        <f>ROUND((((ROUND(AT53*AG53,2)*1)*1)*1),6)</f>
        <v>0</v>
      </c>
      <c r="DD53" t="s">
        <v>3</v>
      </c>
      <c r="DE53" t="s">
        <v>3</v>
      </c>
      <c r="DF53">
        <f t="shared" si="21"/>
        <v>0.13</v>
      </c>
      <c r="DG53">
        <f t="shared" si="15"/>
        <v>0</v>
      </c>
      <c r="DH53">
        <f t="shared" si="16"/>
        <v>0</v>
      </c>
      <c r="DI53">
        <f t="shared" si="3"/>
        <v>0</v>
      </c>
      <c r="DJ53">
        <f t="shared" si="25"/>
        <v>0.13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ROW(Source!A56)</f>
        <v>56</v>
      </c>
      <c r="B54">
        <v>86551701</v>
      </c>
      <c r="C54">
        <v>86552104</v>
      </c>
      <c r="D54">
        <v>0</v>
      </c>
      <c r="E54">
        <v>0</v>
      </c>
      <c r="F54">
        <v>1</v>
      </c>
      <c r="G54">
        <v>1081</v>
      </c>
      <c r="H54">
        <v>3</v>
      </c>
      <c r="I54" t="s">
        <v>91</v>
      </c>
      <c r="J54" t="s">
        <v>3</v>
      </c>
      <c r="K54" t="s">
        <v>92</v>
      </c>
      <c r="L54">
        <v>1354</v>
      </c>
      <c r="N54">
        <v>1010</v>
      </c>
      <c r="O54" t="s">
        <v>35</v>
      </c>
      <c r="P54" t="s">
        <v>35</v>
      </c>
      <c r="Q54">
        <v>1</v>
      </c>
      <c r="W54">
        <v>0</v>
      </c>
      <c r="X54">
        <v>-965078020</v>
      </c>
      <c r="Y54">
        <f>AT54</f>
        <v>50</v>
      </c>
      <c r="AA54">
        <v>1190.46</v>
      </c>
      <c r="AB54">
        <v>0</v>
      </c>
      <c r="AC54">
        <v>0</v>
      </c>
      <c r="AD54">
        <v>0</v>
      </c>
      <c r="AE54">
        <v>1190.4599999999998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 t="s">
        <v>3</v>
      </c>
      <c r="AT54">
        <v>50</v>
      </c>
      <c r="AU54" t="s">
        <v>3</v>
      </c>
      <c r="AV54">
        <v>0</v>
      </c>
      <c r="AW54">
        <v>1</v>
      </c>
      <c r="AX54">
        <v>-1</v>
      </c>
      <c r="AY54">
        <v>0</v>
      </c>
      <c r="AZ54">
        <v>0</v>
      </c>
      <c r="BA54" t="s">
        <v>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ROUND(Y54*Source!I56,9)</f>
        <v>1</v>
      </c>
      <c r="CY54">
        <f t="shared" si="22"/>
        <v>1190.46</v>
      </c>
      <c r="CZ54">
        <f t="shared" si="23"/>
        <v>1190.4599999999998</v>
      </c>
      <c r="DA54">
        <f t="shared" si="24"/>
        <v>1</v>
      </c>
      <c r="DB54">
        <f>ROUND(ROUND(AT54*CZ54,2),6)</f>
        <v>59523</v>
      </c>
      <c r="DC54">
        <f>ROUND(ROUND(AT54*AG54,2),6)</f>
        <v>0</v>
      </c>
      <c r="DD54" t="s">
        <v>3</v>
      </c>
      <c r="DE54" t="s">
        <v>3</v>
      </c>
      <c r="DF54">
        <f t="shared" si="21"/>
        <v>1190.46</v>
      </c>
      <c r="DG54">
        <f t="shared" si="15"/>
        <v>0</v>
      </c>
      <c r="DH54">
        <f t="shared" si="16"/>
        <v>0</v>
      </c>
      <c r="DI54">
        <f t="shared" si="3"/>
        <v>0</v>
      </c>
      <c r="DJ54">
        <f t="shared" si="25"/>
        <v>1190.46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ROW(Source!A56)</f>
        <v>56</v>
      </c>
      <c r="B55">
        <v>86551701</v>
      </c>
      <c r="C55">
        <v>86552104</v>
      </c>
      <c r="D55">
        <v>0</v>
      </c>
      <c r="E55">
        <v>0</v>
      </c>
      <c r="F55">
        <v>1</v>
      </c>
      <c r="G55">
        <v>1081</v>
      </c>
      <c r="H55">
        <v>3</v>
      </c>
      <c r="I55" t="s">
        <v>95</v>
      </c>
      <c r="J55" t="s">
        <v>3</v>
      </c>
      <c r="K55" t="s">
        <v>96</v>
      </c>
      <c r="L55">
        <v>1354</v>
      </c>
      <c r="N55">
        <v>1010</v>
      </c>
      <c r="O55" t="s">
        <v>35</v>
      </c>
      <c r="P55" t="s">
        <v>35</v>
      </c>
      <c r="Q55">
        <v>1</v>
      </c>
      <c r="W55">
        <v>0</v>
      </c>
      <c r="X55">
        <v>1104844905</v>
      </c>
      <c r="Y55">
        <f>AT55</f>
        <v>50</v>
      </c>
      <c r="AA55">
        <v>1322.07</v>
      </c>
      <c r="AB55">
        <v>0</v>
      </c>
      <c r="AC55">
        <v>0</v>
      </c>
      <c r="AD55">
        <v>0</v>
      </c>
      <c r="AE55">
        <v>1322.0700000000002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 t="s">
        <v>3</v>
      </c>
      <c r="AT55">
        <v>50</v>
      </c>
      <c r="AU55" t="s">
        <v>3</v>
      </c>
      <c r="AV55">
        <v>0</v>
      </c>
      <c r="AW55">
        <v>1</v>
      </c>
      <c r="AX55">
        <v>-1</v>
      </c>
      <c r="AY55">
        <v>0</v>
      </c>
      <c r="AZ55">
        <v>0</v>
      </c>
      <c r="BA55" t="s">
        <v>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ROUND(Y55*Source!I56,9)</f>
        <v>1</v>
      </c>
      <c r="CY55">
        <f t="shared" si="22"/>
        <v>1322.07</v>
      </c>
      <c r="CZ55">
        <f t="shared" si="23"/>
        <v>1322.0700000000002</v>
      </c>
      <c r="DA55">
        <f t="shared" si="24"/>
        <v>1</v>
      </c>
      <c r="DB55">
        <f>ROUND(ROUND(AT55*CZ55,2),6)</f>
        <v>66103.5</v>
      </c>
      <c r="DC55">
        <f>ROUND(ROUND(AT55*AG55,2),6)</f>
        <v>0</v>
      </c>
      <c r="DD55" t="s">
        <v>3</v>
      </c>
      <c r="DE55" t="s">
        <v>3</v>
      </c>
      <c r="DF55">
        <f t="shared" si="21"/>
        <v>1322.07</v>
      </c>
      <c r="DG55">
        <f t="shared" si="15"/>
        <v>0</v>
      </c>
      <c r="DH55">
        <f t="shared" si="16"/>
        <v>0</v>
      </c>
      <c r="DI55">
        <f t="shared" si="3"/>
        <v>0</v>
      </c>
      <c r="DJ55">
        <f t="shared" si="25"/>
        <v>1322.07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ROW(Source!A57)</f>
        <v>57</v>
      </c>
      <c r="B56">
        <v>86551703</v>
      </c>
      <c r="C56">
        <v>86552104</v>
      </c>
      <c r="D56">
        <v>85665773</v>
      </c>
      <c r="E56">
        <v>1081</v>
      </c>
      <c r="F56">
        <v>1</v>
      </c>
      <c r="G56">
        <v>1081</v>
      </c>
      <c r="H56">
        <v>1</v>
      </c>
      <c r="I56" t="s">
        <v>786</v>
      </c>
      <c r="J56" t="s">
        <v>3</v>
      </c>
      <c r="K56" t="s">
        <v>787</v>
      </c>
      <c r="L56">
        <v>1191</v>
      </c>
      <c r="N56">
        <v>1013</v>
      </c>
      <c r="O56" t="s">
        <v>788</v>
      </c>
      <c r="P56" t="s">
        <v>788</v>
      </c>
      <c r="Q56">
        <v>1</v>
      </c>
      <c r="W56">
        <v>0</v>
      </c>
      <c r="X56">
        <v>476480486</v>
      </c>
      <c r="Y56">
        <f>(((AT56*1.03)*1.15)*1.2)</f>
        <v>138.65756999999999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5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97.55</v>
      </c>
      <c r="AU56" t="s">
        <v>27</v>
      </c>
      <c r="AV56">
        <v>1</v>
      </c>
      <c r="AW56">
        <v>2</v>
      </c>
      <c r="AX56">
        <v>86552116</v>
      </c>
      <c r="AY56">
        <v>1</v>
      </c>
      <c r="AZ56">
        <v>0</v>
      </c>
      <c r="BA56">
        <v>31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U56">
        <f>ROUND(AT56*Source!I57*AH56*AL56,2)</f>
        <v>0</v>
      </c>
      <c r="CV56">
        <f>ROUND(Y56*Source!I57,9)</f>
        <v>2.7731514000000002</v>
      </c>
      <c r="CW56">
        <v>0</v>
      </c>
      <c r="CX56">
        <f>ROUND(Y56*Source!I57,9)</f>
        <v>2.7731514000000002</v>
      </c>
      <c r="CY56">
        <f>AD56</f>
        <v>0</v>
      </c>
      <c r="CZ56">
        <f>AH56</f>
        <v>0</v>
      </c>
      <c r="DA56">
        <f>AL56</f>
        <v>1</v>
      </c>
      <c r="DB56">
        <f>ROUND((((ROUND(AT56*CZ56,2)*1.03)*1.15)*1.2),6)</f>
        <v>0</v>
      </c>
      <c r="DC56">
        <f>ROUND((((ROUND(AT56*AG56,2)*1.03)*1.15)*1.2),6)</f>
        <v>0</v>
      </c>
      <c r="DD56" t="s">
        <v>3</v>
      </c>
      <c r="DE56" t="s">
        <v>3</v>
      </c>
      <c r="DF56">
        <f t="shared" si="21"/>
        <v>0</v>
      </c>
      <c r="DG56">
        <f t="shared" si="15"/>
        <v>0</v>
      </c>
      <c r="DH56">
        <f t="shared" si="16"/>
        <v>0</v>
      </c>
      <c r="DI56">
        <f t="shared" si="3"/>
        <v>0</v>
      </c>
      <c r="DJ56">
        <f>DI56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ROW(Source!A57)</f>
        <v>57</v>
      </c>
      <c r="B57">
        <v>86551703</v>
      </c>
      <c r="C57">
        <v>86552104</v>
      </c>
      <c r="D57">
        <v>85731677</v>
      </c>
      <c r="E57">
        <v>1</v>
      </c>
      <c r="F57">
        <v>1</v>
      </c>
      <c r="G57">
        <v>1081</v>
      </c>
      <c r="H57">
        <v>2</v>
      </c>
      <c r="I57" t="s">
        <v>789</v>
      </c>
      <c r="J57" t="s">
        <v>790</v>
      </c>
      <c r="K57" t="s">
        <v>791</v>
      </c>
      <c r="L57">
        <v>1368</v>
      </c>
      <c r="N57">
        <v>1011</v>
      </c>
      <c r="O57" t="s">
        <v>792</v>
      </c>
      <c r="P57" t="s">
        <v>792</v>
      </c>
      <c r="Q57">
        <v>1</v>
      </c>
      <c r="W57">
        <v>0</v>
      </c>
      <c r="X57">
        <v>874612079</v>
      </c>
      <c r="Y57">
        <f>(((AT57*1.03)*1.25)*1.2)</f>
        <v>0.86520000000000008</v>
      </c>
      <c r="AA57">
        <v>0</v>
      </c>
      <c r="AB57">
        <v>1513.56</v>
      </c>
      <c r="AC57">
        <v>758.78</v>
      </c>
      <c r="AD57">
        <v>0</v>
      </c>
      <c r="AE57">
        <v>0</v>
      </c>
      <c r="AF57">
        <v>83.1</v>
      </c>
      <c r="AG57">
        <v>12.62</v>
      </c>
      <c r="AH57">
        <v>0</v>
      </c>
      <c r="AI57">
        <v>1</v>
      </c>
      <c r="AJ57">
        <v>17.07</v>
      </c>
      <c r="AK57">
        <v>56.35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0.56000000000000005</v>
      </c>
      <c r="AU57" t="s">
        <v>26</v>
      </c>
      <c r="AV57">
        <v>0</v>
      </c>
      <c r="AW57">
        <v>2</v>
      </c>
      <c r="AX57">
        <v>86552117</v>
      </c>
      <c r="AY57">
        <v>1</v>
      </c>
      <c r="AZ57">
        <v>0</v>
      </c>
      <c r="BA57">
        <v>32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ROUND(Y57*Source!I57*DO57,9)</f>
        <v>0.21837648000000001</v>
      </c>
      <c r="CX57">
        <f>ROUND(Y57*Source!I57,9)</f>
        <v>1.7304E-2</v>
      </c>
      <c r="CY57">
        <f>AB57</f>
        <v>1513.56</v>
      </c>
      <c r="CZ57">
        <f>AF57</f>
        <v>83.1</v>
      </c>
      <c r="DA57">
        <f>AJ57</f>
        <v>17.07</v>
      </c>
      <c r="DB57">
        <f>ROUND((((ROUND(AT57*CZ57,2)*1.03)*1.25)*1.2),6)</f>
        <v>71.904300000000006</v>
      </c>
      <c r="DC57">
        <f>ROUND((((ROUND(AT57*AG57,2)*1.03)*1.25)*1.2),6)</f>
        <v>10.92315</v>
      </c>
      <c r="DD57" t="s">
        <v>3</v>
      </c>
      <c r="DE57" t="s">
        <v>3</v>
      </c>
      <c r="DF57">
        <f t="shared" si="21"/>
        <v>0</v>
      </c>
      <c r="DG57">
        <f>ROUND(ROUND(AF57*AJ57,2)*CX57,2)</f>
        <v>24.55</v>
      </c>
      <c r="DH57">
        <f>ROUND(ROUND(AG57*AK57,2)*CX57,2)</f>
        <v>12.31</v>
      </c>
      <c r="DI57">
        <f t="shared" si="3"/>
        <v>0</v>
      </c>
      <c r="DJ57">
        <f>DG57</f>
        <v>24.55</v>
      </c>
      <c r="DK57">
        <v>0</v>
      </c>
      <c r="DL57" t="s">
        <v>793</v>
      </c>
      <c r="DM57">
        <v>0</v>
      </c>
      <c r="DN57" t="s">
        <v>788</v>
      </c>
      <c r="DO57">
        <v>12.62</v>
      </c>
    </row>
    <row r="58" spans="1:119" x14ac:dyDescent="0.25">
      <c r="A58">
        <f>ROW(Source!A57)</f>
        <v>57</v>
      </c>
      <c r="B58">
        <v>86551703</v>
      </c>
      <c r="C58">
        <v>86552104</v>
      </c>
      <c r="D58">
        <v>85731731</v>
      </c>
      <c r="E58">
        <v>1</v>
      </c>
      <c r="F58">
        <v>1</v>
      </c>
      <c r="G58">
        <v>1081</v>
      </c>
      <c r="H58">
        <v>2</v>
      </c>
      <c r="I58" t="s">
        <v>794</v>
      </c>
      <c r="J58" t="s">
        <v>795</v>
      </c>
      <c r="K58" t="s">
        <v>796</v>
      </c>
      <c r="L58">
        <v>1368</v>
      </c>
      <c r="N58">
        <v>1011</v>
      </c>
      <c r="O58" t="s">
        <v>792</v>
      </c>
      <c r="P58" t="s">
        <v>792</v>
      </c>
      <c r="Q58">
        <v>1</v>
      </c>
      <c r="W58">
        <v>0</v>
      </c>
      <c r="X58">
        <v>-1895752648</v>
      </c>
      <c r="Y58">
        <f>(((AT58*1.03)*1.25)*1.2)</f>
        <v>2.8736999999999999</v>
      </c>
      <c r="AA58">
        <v>0</v>
      </c>
      <c r="AB58">
        <v>7.85</v>
      </c>
      <c r="AC58">
        <v>0</v>
      </c>
      <c r="AD58">
        <v>0</v>
      </c>
      <c r="AE58">
        <v>0</v>
      </c>
      <c r="AF58">
        <v>0.77</v>
      </c>
      <c r="AG58">
        <v>0</v>
      </c>
      <c r="AH58">
        <v>0</v>
      </c>
      <c r="AI58">
        <v>1</v>
      </c>
      <c r="AJ58">
        <v>9.56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1.86</v>
      </c>
      <c r="AU58" t="s">
        <v>26</v>
      </c>
      <c r="AV58">
        <v>0</v>
      </c>
      <c r="AW58">
        <v>2</v>
      </c>
      <c r="AX58">
        <v>86552119</v>
      </c>
      <c r="AY58">
        <v>1</v>
      </c>
      <c r="AZ58">
        <v>0</v>
      </c>
      <c r="BA58">
        <v>33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ROUND(Y58*Source!I57*DO58,9)</f>
        <v>0</v>
      </c>
      <c r="CX58">
        <f>ROUND(Y58*Source!I57,9)</f>
        <v>5.7473999999999997E-2</v>
      </c>
      <c r="CY58">
        <f>AB58</f>
        <v>7.85</v>
      </c>
      <c r="CZ58">
        <f>AF58</f>
        <v>0.77</v>
      </c>
      <c r="DA58">
        <f>AJ58</f>
        <v>9.56</v>
      </c>
      <c r="DB58">
        <f>ROUND((((ROUND(AT58*CZ58,2)*1.03)*1.25)*1.2),6)</f>
        <v>2.2093500000000001</v>
      </c>
      <c r="DC58">
        <f>ROUND((((ROUND(AT58*AG58,2)*1.03)*1.25)*1.2),6)</f>
        <v>0</v>
      </c>
      <c r="DD58" t="s">
        <v>3</v>
      </c>
      <c r="DE58" t="s">
        <v>3</v>
      </c>
      <c r="DF58">
        <f t="shared" si="21"/>
        <v>0</v>
      </c>
      <c r="DG58">
        <f>ROUND(ROUND(AF58*AJ58,2)*CX58,2)</f>
        <v>0.42</v>
      </c>
      <c r="DH58">
        <f>ROUND(ROUND(AG58,2)*CX58,2)</f>
        <v>0</v>
      </c>
      <c r="DI58">
        <f t="shared" si="3"/>
        <v>0</v>
      </c>
      <c r="DJ58">
        <f>DG58</f>
        <v>0.42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ROW(Source!A57)</f>
        <v>57</v>
      </c>
      <c r="B59">
        <v>86551703</v>
      </c>
      <c r="C59">
        <v>86552104</v>
      </c>
      <c r="D59">
        <v>85731764</v>
      </c>
      <c r="E59">
        <v>1</v>
      </c>
      <c r="F59">
        <v>1</v>
      </c>
      <c r="G59">
        <v>1081</v>
      </c>
      <c r="H59">
        <v>2</v>
      </c>
      <c r="I59" t="s">
        <v>797</v>
      </c>
      <c r="J59" t="s">
        <v>798</v>
      </c>
      <c r="K59" t="s">
        <v>799</v>
      </c>
      <c r="L59">
        <v>1368</v>
      </c>
      <c r="N59">
        <v>1011</v>
      </c>
      <c r="O59" t="s">
        <v>792</v>
      </c>
      <c r="P59" t="s">
        <v>792</v>
      </c>
      <c r="Q59">
        <v>1</v>
      </c>
      <c r="W59">
        <v>0</v>
      </c>
      <c r="X59">
        <v>-643591644</v>
      </c>
      <c r="Y59">
        <f>(((AT59*1.03)*1.25)*1.2)</f>
        <v>7.4623499999999989</v>
      </c>
      <c r="AA59">
        <v>0</v>
      </c>
      <c r="AB59">
        <v>4.84</v>
      </c>
      <c r="AC59">
        <v>0</v>
      </c>
      <c r="AD59">
        <v>0</v>
      </c>
      <c r="AE59">
        <v>0</v>
      </c>
      <c r="AF59">
        <v>0.47</v>
      </c>
      <c r="AG59">
        <v>0</v>
      </c>
      <c r="AH59">
        <v>0</v>
      </c>
      <c r="AI59">
        <v>1</v>
      </c>
      <c r="AJ59">
        <v>9.66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4.83</v>
      </c>
      <c r="AU59" t="s">
        <v>26</v>
      </c>
      <c r="AV59">
        <v>0</v>
      </c>
      <c r="AW59">
        <v>2</v>
      </c>
      <c r="AX59">
        <v>86552120</v>
      </c>
      <c r="AY59">
        <v>1</v>
      </c>
      <c r="AZ59">
        <v>0</v>
      </c>
      <c r="BA59">
        <v>34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ROUND(Y59*Source!I57*DO59,9)</f>
        <v>0</v>
      </c>
      <c r="CX59">
        <f>ROUND(Y59*Source!I57,9)</f>
        <v>0.14924699999999999</v>
      </c>
      <c r="CY59">
        <f>AB59</f>
        <v>4.84</v>
      </c>
      <c r="CZ59">
        <f>AF59</f>
        <v>0.47</v>
      </c>
      <c r="DA59">
        <f>AJ59</f>
        <v>9.66</v>
      </c>
      <c r="DB59">
        <f>ROUND((((ROUND(AT59*CZ59,2)*1.03)*1.25)*1.2),6)</f>
        <v>3.5071500000000002</v>
      </c>
      <c r="DC59">
        <f>ROUND((((ROUND(AT59*AG59,2)*1.03)*1.25)*1.2),6)</f>
        <v>0</v>
      </c>
      <c r="DD59" t="s">
        <v>3</v>
      </c>
      <c r="DE59" t="s">
        <v>3</v>
      </c>
      <c r="DF59">
        <f t="shared" si="21"/>
        <v>0</v>
      </c>
      <c r="DG59">
        <f>ROUND(ROUND(AF59*AJ59,2)*CX59,2)</f>
        <v>0.68</v>
      </c>
      <c r="DH59">
        <f>ROUND(ROUND(AG59,2)*CX59,2)</f>
        <v>0</v>
      </c>
      <c r="DI59">
        <f t="shared" si="3"/>
        <v>0</v>
      </c>
      <c r="DJ59">
        <f>DG59</f>
        <v>0.68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ROW(Source!A57)</f>
        <v>57</v>
      </c>
      <c r="B60">
        <v>86551703</v>
      </c>
      <c r="C60">
        <v>86552104</v>
      </c>
      <c r="D60">
        <v>85730911</v>
      </c>
      <c r="E60">
        <v>1</v>
      </c>
      <c r="F60">
        <v>1</v>
      </c>
      <c r="G60">
        <v>1081</v>
      </c>
      <c r="H60">
        <v>2</v>
      </c>
      <c r="I60" t="s">
        <v>800</v>
      </c>
      <c r="J60" t="s">
        <v>801</v>
      </c>
      <c r="K60" t="s">
        <v>802</v>
      </c>
      <c r="L60">
        <v>1368</v>
      </c>
      <c r="N60">
        <v>1011</v>
      </c>
      <c r="O60" t="s">
        <v>792</v>
      </c>
      <c r="P60" t="s">
        <v>792</v>
      </c>
      <c r="Q60">
        <v>1</v>
      </c>
      <c r="W60">
        <v>0</v>
      </c>
      <c r="X60">
        <v>-44940208</v>
      </c>
      <c r="Y60">
        <f>(((AT60*1.03)*1.25)*1.2)</f>
        <v>1.0042500000000001</v>
      </c>
      <c r="AA60">
        <v>0</v>
      </c>
      <c r="AB60">
        <v>2758.65</v>
      </c>
      <c r="AC60">
        <v>1017.92</v>
      </c>
      <c r="AD60">
        <v>0</v>
      </c>
      <c r="AE60">
        <v>0</v>
      </c>
      <c r="AF60">
        <v>179.17</v>
      </c>
      <c r="AG60">
        <v>16.93</v>
      </c>
      <c r="AH60">
        <v>0</v>
      </c>
      <c r="AI60">
        <v>1</v>
      </c>
      <c r="AJ60">
        <v>14.43</v>
      </c>
      <c r="AK60">
        <v>56.35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0.65</v>
      </c>
      <c r="AU60" t="s">
        <v>26</v>
      </c>
      <c r="AV60">
        <v>0</v>
      </c>
      <c r="AW60">
        <v>2</v>
      </c>
      <c r="AX60">
        <v>86552118</v>
      </c>
      <c r="AY60">
        <v>1</v>
      </c>
      <c r="AZ60">
        <v>0</v>
      </c>
      <c r="BA60">
        <v>35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ROUND(Y60*Source!I57*DO60,9)</f>
        <v>0.34003905000000001</v>
      </c>
      <c r="CX60">
        <f>ROUND(Y60*Source!I57,9)</f>
        <v>2.0084999999999999E-2</v>
      </c>
      <c r="CY60">
        <f>AB60</f>
        <v>2758.65</v>
      </c>
      <c r="CZ60">
        <f>AF60</f>
        <v>179.17</v>
      </c>
      <c r="DA60">
        <f>AJ60</f>
        <v>14.43</v>
      </c>
      <c r="DB60">
        <f>ROUND((((ROUND(AT60*CZ60,2)*1.03)*1.25)*1.2),6)</f>
        <v>179.9307</v>
      </c>
      <c r="DC60">
        <f>ROUND((((ROUND(AT60*AG60,2)*1.03)*1.25)*1.2),6)</f>
        <v>16.995000000000001</v>
      </c>
      <c r="DD60" t="s">
        <v>3</v>
      </c>
      <c r="DE60" t="s">
        <v>3</v>
      </c>
      <c r="DF60">
        <f t="shared" si="21"/>
        <v>0</v>
      </c>
      <c r="DG60">
        <f>ROUND(ROUND(AF60*AJ60,2)*CX60,2)</f>
        <v>51.93</v>
      </c>
      <c r="DH60">
        <f>ROUND(ROUND(AG60*AK60,2)*CX60,2)</f>
        <v>19.16</v>
      </c>
      <c r="DI60">
        <f t="shared" si="3"/>
        <v>0</v>
      </c>
      <c r="DJ60">
        <f>DG60</f>
        <v>51.93</v>
      </c>
      <c r="DK60">
        <v>0</v>
      </c>
      <c r="DL60" t="s">
        <v>793</v>
      </c>
      <c r="DM60">
        <v>0</v>
      </c>
      <c r="DN60" t="s">
        <v>788</v>
      </c>
      <c r="DO60">
        <v>16.93</v>
      </c>
    </row>
    <row r="61" spans="1:119" x14ac:dyDescent="0.25">
      <c r="A61">
        <f>ROW(Source!A57)</f>
        <v>57</v>
      </c>
      <c r="B61">
        <v>86551703</v>
      </c>
      <c r="C61">
        <v>86552104</v>
      </c>
      <c r="D61">
        <v>85700705</v>
      </c>
      <c r="E61">
        <v>1</v>
      </c>
      <c r="F61">
        <v>1</v>
      </c>
      <c r="G61">
        <v>1081</v>
      </c>
      <c r="H61">
        <v>3</v>
      </c>
      <c r="I61" t="s">
        <v>803</v>
      </c>
      <c r="J61" t="s">
        <v>804</v>
      </c>
      <c r="K61" t="s">
        <v>805</v>
      </c>
      <c r="L61">
        <v>1339</v>
      </c>
      <c r="N61">
        <v>1007</v>
      </c>
      <c r="O61" t="s">
        <v>806</v>
      </c>
      <c r="P61" t="s">
        <v>806</v>
      </c>
      <c r="Q61">
        <v>1</v>
      </c>
      <c r="W61">
        <v>0</v>
      </c>
      <c r="X61">
        <v>-1622585150</v>
      </c>
      <c r="Y61">
        <f>(((AT61*1)*1)*1)</f>
        <v>0.44800000000000001</v>
      </c>
      <c r="AA61">
        <v>54.79</v>
      </c>
      <c r="AB61">
        <v>0</v>
      </c>
      <c r="AC61">
        <v>0</v>
      </c>
      <c r="AD61">
        <v>0</v>
      </c>
      <c r="AE61">
        <v>7.07</v>
      </c>
      <c r="AF61">
        <v>0</v>
      </c>
      <c r="AG61">
        <v>0</v>
      </c>
      <c r="AH61">
        <v>0</v>
      </c>
      <c r="AI61">
        <v>7.75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0.44800000000000001</v>
      </c>
      <c r="AU61" t="s">
        <v>25</v>
      </c>
      <c r="AV61">
        <v>0</v>
      </c>
      <c r="AW61">
        <v>2</v>
      </c>
      <c r="AX61">
        <v>86552121</v>
      </c>
      <c r="AY61">
        <v>1</v>
      </c>
      <c r="AZ61">
        <v>0</v>
      </c>
      <c r="BA61">
        <v>36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ROUND(Y61*Source!I57,9)</f>
        <v>8.9599999999999992E-3</v>
      </c>
      <c r="CY61">
        <f t="shared" ref="CY61:CY66" si="26">AA61</f>
        <v>54.79</v>
      </c>
      <c r="CZ61">
        <f t="shared" ref="CZ61:CZ66" si="27">AE61</f>
        <v>7.07</v>
      </c>
      <c r="DA61">
        <f t="shared" ref="DA61:DA66" si="28">AI61</f>
        <v>7.75</v>
      </c>
      <c r="DB61">
        <f>ROUND((((ROUND(AT61*CZ61,2)*1)*1)*1),6)</f>
        <v>3.17</v>
      </c>
      <c r="DC61">
        <f>ROUND((((ROUND(AT61*AG61,2)*1)*1)*1),6)</f>
        <v>0</v>
      </c>
      <c r="DD61" t="s">
        <v>3</v>
      </c>
      <c r="DE61" t="s">
        <v>3</v>
      </c>
      <c r="DF61">
        <f t="shared" ref="DF61:DF66" si="29">ROUND(ROUND(AE61*AI61,2)*CX61,2)</f>
        <v>0.49</v>
      </c>
      <c r="DG61">
        <f t="shared" ref="DG61:DG88" si="30">ROUND(ROUND(AF61,2)*CX61,2)</f>
        <v>0</v>
      </c>
      <c r="DH61">
        <f t="shared" ref="DH61:DH88" si="31">ROUND(ROUND(AG61,2)*CX61,2)</f>
        <v>0</v>
      </c>
      <c r="DI61">
        <f t="shared" si="3"/>
        <v>0</v>
      </c>
      <c r="DJ61">
        <f t="shared" ref="DJ61:DJ66" si="32">DF61</f>
        <v>0.49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ROW(Source!A57)</f>
        <v>57</v>
      </c>
      <c r="B62">
        <v>86551703</v>
      </c>
      <c r="C62">
        <v>86552104</v>
      </c>
      <c r="D62">
        <v>85707696</v>
      </c>
      <c r="E62">
        <v>1</v>
      </c>
      <c r="F62">
        <v>1</v>
      </c>
      <c r="G62">
        <v>1081</v>
      </c>
      <c r="H62">
        <v>3</v>
      </c>
      <c r="I62" t="s">
        <v>807</v>
      </c>
      <c r="J62" t="s">
        <v>808</v>
      </c>
      <c r="K62" t="s">
        <v>809</v>
      </c>
      <c r="L62">
        <v>1355</v>
      </c>
      <c r="N62">
        <v>1010</v>
      </c>
      <c r="O62" t="s">
        <v>23</v>
      </c>
      <c r="P62" t="s">
        <v>23</v>
      </c>
      <c r="Q62">
        <v>100</v>
      </c>
      <c r="W62">
        <v>0</v>
      </c>
      <c r="X62">
        <v>-11502228</v>
      </c>
      <c r="Y62">
        <f>(((AT62*1)*1)*1)</f>
        <v>6.06</v>
      </c>
      <c r="AA62">
        <v>1525.54</v>
      </c>
      <c r="AB62">
        <v>0</v>
      </c>
      <c r="AC62">
        <v>0</v>
      </c>
      <c r="AD62">
        <v>0</v>
      </c>
      <c r="AE62">
        <v>154.72</v>
      </c>
      <c r="AF62">
        <v>0</v>
      </c>
      <c r="AG62">
        <v>0</v>
      </c>
      <c r="AH62">
        <v>0</v>
      </c>
      <c r="AI62">
        <v>9.86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6.06</v>
      </c>
      <c r="AU62" t="s">
        <v>25</v>
      </c>
      <c r="AV62">
        <v>0</v>
      </c>
      <c r="AW62">
        <v>2</v>
      </c>
      <c r="AX62">
        <v>86552122</v>
      </c>
      <c r="AY62">
        <v>1</v>
      </c>
      <c r="AZ62">
        <v>0</v>
      </c>
      <c r="BA62">
        <v>37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ROUND(Y62*Source!I57,9)</f>
        <v>0.1212</v>
      </c>
      <c r="CY62">
        <f t="shared" si="26"/>
        <v>1525.54</v>
      </c>
      <c r="CZ62">
        <f t="shared" si="27"/>
        <v>154.72</v>
      </c>
      <c r="DA62">
        <f t="shared" si="28"/>
        <v>9.86</v>
      </c>
      <c r="DB62">
        <f>ROUND((((ROUND(AT62*CZ62,2)*1)*1)*1),6)</f>
        <v>937.6</v>
      </c>
      <c r="DC62">
        <f>ROUND((((ROUND(AT62*AG62,2)*1)*1)*1),6)</f>
        <v>0</v>
      </c>
      <c r="DD62" t="s">
        <v>3</v>
      </c>
      <c r="DE62" t="s">
        <v>3</v>
      </c>
      <c r="DF62">
        <f t="shared" si="29"/>
        <v>184.9</v>
      </c>
      <c r="DG62">
        <f t="shared" si="30"/>
        <v>0</v>
      </c>
      <c r="DH62">
        <f t="shared" si="31"/>
        <v>0</v>
      </c>
      <c r="DI62">
        <f t="shared" si="3"/>
        <v>0</v>
      </c>
      <c r="DJ62">
        <f t="shared" si="32"/>
        <v>184.9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ROW(Source!A57)</f>
        <v>57</v>
      </c>
      <c r="B63">
        <v>86551703</v>
      </c>
      <c r="C63">
        <v>86552104</v>
      </c>
      <c r="D63">
        <v>85717107</v>
      </c>
      <c r="E63">
        <v>1</v>
      </c>
      <c r="F63">
        <v>1</v>
      </c>
      <c r="G63">
        <v>1081</v>
      </c>
      <c r="H63">
        <v>3</v>
      </c>
      <c r="I63" t="s">
        <v>333</v>
      </c>
      <c r="J63" t="s">
        <v>335</v>
      </c>
      <c r="K63" t="s">
        <v>334</v>
      </c>
      <c r="L63">
        <v>1354</v>
      </c>
      <c r="N63">
        <v>1010</v>
      </c>
      <c r="O63" t="s">
        <v>35</v>
      </c>
      <c r="P63" t="s">
        <v>35</v>
      </c>
      <c r="Q63">
        <v>1</v>
      </c>
      <c r="W63">
        <v>0</v>
      </c>
      <c r="X63">
        <v>29435478</v>
      </c>
      <c r="Y63">
        <f>(((AT63*1)*1)*1)</f>
        <v>300</v>
      </c>
      <c r="AA63">
        <v>185.42</v>
      </c>
      <c r="AB63">
        <v>0</v>
      </c>
      <c r="AC63">
        <v>0</v>
      </c>
      <c r="AD63">
        <v>0</v>
      </c>
      <c r="AE63">
        <v>7.24</v>
      </c>
      <c r="AF63">
        <v>0</v>
      </c>
      <c r="AG63">
        <v>0</v>
      </c>
      <c r="AH63">
        <v>0</v>
      </c>
      <c r="AI63">
        <v>25.61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300</v>
      </c>
      <c r="AU63" t="s">
        <v>25</v>
      </c>
      <c r="AV63">
        <v>0</v>
      </c>
      <c r="AW63">
        <v>2</v>
      </c>
      <c r="AX63">
        <v>86552123</v>
      </c>
      <c r="AY63">
        <v>1</v>
      </c>
      <c r="AZ63">
        <v>0</v>
      </c>
      <c r="BA63">
        <v>38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ROUND(Y63*Source!I57,9)</f>
        <v>6</v>
      </c>
      <c r="CY63">
        <f t="shared" si="26"/>
        <v>185.42</v>
      </c>
      <c r="CZ63">
        <f t="shared" si="27"/>
        <v>7.24</v>
      </c>
      <c r="DA63">
        <f t="shared" si="28"/>
        <v>25.61</v>
      </c>
      <c r="DB63">
        <f>ROUND((((ROUND(AT63*CZ63,2)*1)*1)*1),6)</f>
        <v>2172</v>
      </c>
      <c r="DC63">
        <f>ROUND((((ROUND(AT63*AG63,2)*1)*1)*1),6)</f>
        <v>0</v>
      </c>
      <c r="DD63" t="s">
        <v>3</v>
      </c>
      <c r="DE63" t="s">
        <v>3</v>
      </c>
      <c r="DF63">
        <f t="shared" si="29"/>
        <v>1112.52</v>
      </c>
      <c r="DG63">
        <f t="shared" si="30"/>
        <v>0</v>
      </c>
      <c r="DH63">
        <f t="shared" si="31"/>
        <v>0</v>
      </c>
      <c r="DI63">
        <f t="shared" si="3"/>
        <v>0</v>
      </c>
      <c r="DJ63">
        <f t="shared" si="32"/>
        <v>1112.52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ROW(Source!A57)</f>
        <v>57</v>
      </c>
      <c r="B64">
        <v>86551703</v>
      </c>
      <c r="C64">
        <v>86552104</v>
      </c>
      <c r="D64">
        <v>85710744</v>
      </c>
      <c r="E64">
        <v>1</v>
      </c>
      <c r="F64">
        <v>1</v>
      </c>
      <c r="G64">
        <v>1081</v>
      </c>
      <c r="H64">
        <v>3</v>
      </c>
      <c r="I64" t="s">
        <v>810</v>
      </c>
      <c r="J64" t="s">
        <v>811</v>
      </c>
      <c r="K64" t="s">
        <v>812</v>
      </c>
      <c r="L64">
        <v>1354</v>
      </c>
      <c r="N64">
        <v>1010</v>
      </c>
      <c r="O64" t="s">
        <v>35</v>
      </c>
      <c r="P64" t="s">
        <v>35</v>
      </c>
      <c r="Q64">
        <v>1</v>
      </c>
      <c r="W64">
        <v>0</v>
      </c>
      <c r="X64">
        <v>-246121157</v>
      </c>
      <c r="Y64">
        <f>(((AT64*1)*1)*1)</f>
        <v>1.026</v>
      </c>
      <c r="AA64">
        <v>54.47</v>
      </c>
      <c r="AB64">
        <v>0</v>
      </c>
      <c r="AC64">
        <v>0</v>
      </c>
      <c r="AD64">
        <v>0</v>
      </c>
      <c r="AE64">
        <v>6.12</v>
      </c>
      <c r="AF64">
        <v>0</v>
      </c>
      <c r="AG64">
        <v>0</v>
      </c>
      <c r="AH64">
        <v>0</v>
      </c>
      <c r="AI64">
        <v>8.9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1.026</v>
      </c>
      <c r="AU64" t="s">
        <v>25</v>
      </c>
      <c r="AV64">
        <v>0</v>
      </c>
      <c r="AW64">
        <v>2</v>
      </c>
      <c r="AX64">
        <v>86552124</v>
      </c>
      <c r="AY64">
        <v>1</v>
      </c>
      <c r="AZ64">
        <v>0</v>
      </c>
      <c r="BA64">
        <v>39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ROUND(Y64*Source!I57,9)</f>
        <v>2.052E-2</v>
      </c>
      <c r="CY64">
        <f t="shared" si="26"/>
        <v>54.47</v>
      </c>
      <c r="CZ64">
        <f t="shared" si="27"/>
        <v>6.12</v>
      </c>
      <c r="DA64">
        <f t="shared" si="28"/>
        <v>8.9</v>
      </c>
      <c r="DB64">
        <f>ROUND((((ROUND(AT64*CZ64,2)*1)*1)*1),6)</f>
        <v>6.28</v>
      </c>
      <c r="DC64">
        <f>ROUND((((ROUND(AT64*AG64,2)*1)*1)*1),6)</f>
        <v>0</v>
      </c>
      <c r="DD64" t="s">
        <v>3</v>
      </c>
      <c r="DE64" t="s">
        <v>3</v>
      </c>
      <c r="DF64">
        <f t="shared" si="29"/>
        <v>1.1200000000000001</v>
      </c>
      <c r="DG64">
        <f t="shared" si="30"/>
        <v>0</v>
      </c>
      <c r="DH64">
        <f t="shared" si="31"/>
        <v>0</v>
      </c>
      <c r="DI64">
        <f t="shared" si="3"/>
        <v>0</v>
      </c>
      <c r="DJ64">
        <f t="shared" si="32"/>
        <v>1.1200000000000001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ROW(Source!A57)</f>
        <v>57</v>
      </c>
      <c r="B65">
        <v>86551703</v>
      </c>
      <c r="C65">
        <v>86552104</v>
      </c>
      <c r="D65">
        <v>0</v>
      </c>
      <c r="E65">
        <v>0</v>
      </c>
      <c r="F65">
        <v>1</v>
      </c>
      <c r="G65">
        <v>1081</v>
      </c>
      <c r="H65">
        <v>3</v>
      </c>
      <c r="I65" t="s">
        <v>91</v>
      </c>
      <c r="J65" t="s">
        <v>3</v>
      </c>
      <c r="K65" t="s">
        <v>92</v>
      </c>
      <c r="L65">
        <v>1354</v>
      </c>
      <c r="N65">
        <v>1010</v>
      </c>
      <c r="O65" t="s">
        <v>35</v>
      </c>
      <c r="P65" t="s">
        <v>35</v>
      </c>
      <c r="Q65">
        <v>1</v>
      </c>
      <c r="W65">
        <v>0</v>
      </c>
      <c r="X65">
        <v>-965078020</v>
      </c>
      <c r="Y65">
        <f>AT65</f>
        <v>50</v>
      </c>
      <c r="AA65">
        <v>11714.13</v>
      </c>
      <c r="AB65">
        <v>0</v>
      </c>
      <c r="AC65">
        <v>0</v>
      </c>
      <c r="AD65">
        <v>0</v>
      </c>
      <c r="AE65">
        <v>1190.4599999999998</v>
      </c>
      <c r="AF65">
        <v>0</v>
      </c>
      <c r="AG65">
        <v>0</v>
      </c>
      <c r="AH65">
        <v>0</v>
      </c>
      <c r="AI65">
        <v>9.84</v>
      </c>
      <c r="AJ65">
        <v>1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 t="s">
        <v>3</v>
      </c>
      <c r="AT65">
        <v>50</v>
      </c>
      <c r="AU65" t="s">
        <v>3</v>
      </c>
      <c r="AV65">
        <v>0</v>
      </c>
      <c r="AW65">
        <v>1</v>
      </c>
      <c r="AX65">
        <v>-1</v>
      </c>
      <c r="AY65">
        <v>0</v>
      </c>
      <c r="AZ65">
        <v>0</v>
      </c>
      <c r="BA65" t="s">
        <v>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ROUND(Y65*Source!I57,9)</f>
        <v>1</v>
      </c>
      <c r="CY65">
        <f t="shared" si="26"/>
        <v>11714.13</v>
      </c>
      <c r="CZ65">
        <f t="shared" si="27"/>
        <v>1190.4599999999998</v>
      </c>
      <c r="DA65">
        <f t="shared" si="28"/>
        <v>9.84</v>
      </c>
      <c r="DB65">
        <f>ROUND(ROUND(AT65*CZ65,2),6)</f>
        <v>59523</v>
      </c>
      <c r="DC65">
        <f>ROUND(ROUND(AT65*AG65,2),6)</f>
        <v>0</v>
      </c>
      <c r="DD65" t="s">
        <v>3</v>
      </c>
      <c r="DE65" t="s">
        <v>3</v>
      </c>
      <c r="DF65">
        <f t="shared" si="29"/>
        <v>11714.13</v>
      </c>
      <c r="DG65">
        <f t="shared" si="30"/>
        <v>0</v>
      </c>
      <c r="DH65">
        <f t="shared" si="31"/>
        <v>0</v>
      </c>
      <c r="DI65">
        <f t="shared" ref="DI65:DI128" si="33">ROUND(ROUND(AH65,2)*CX65,2)</f>
        <v>0</v>
      </c>
      <c r="DJ65">
        <f t="shared" si="32"/>
        <v>11714.13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ROW(Source!A57)</f>
        <v>57</v>
      </c>
      <c r="B66">
        <v>86551703</v>
      </c>
      <c r="C66">
        <v>86552104</v>
      </c>
      <c r="D66">
        <v>0</v>
      </c>
      <c r="E66">
        <v>0</v>
      </c>
      <c r="F66">
        <v>1</v>
      </c>
      <c r="G66">
        <v>1081</v>
      </c>
      <c r="H66">
        <v>3</v>
      </c>
      <c r="I66" t="s">
        <v>95</v>
      </c>
      <c r="J66" t="s">
        <v>3</v>
      </c>
      <c r="K66" t="s">
        <v>96</v>
      </c>
      <c r="L66">
        <v>1354</v>
      </c>
      <c r="N66">
        <v>1010</v>
      </c>
      <c r="O66" t="s">
        <v>35</v>
      </c>
      <c r="P66" t="s">
        <v>35</v>
      </c>
      <c r="Q66">
        <v>1</v>
      </c>
      <c r="W66">
        <v>0</v>
      </c>
      <c r="X66">
        <v>1104844905</v>
      </c>
      <c r="Y66">
        <f>AT66</f>
        <v>50</v>
      </c>
      <c r="AA66">
        <v>13009.17</v>
      </c>
      <c r="AB66">
        <v>0</v>
      </c>
      <c r="AC66">
        <v>0</v>
      </c>
      <c r="AD66">
        <v>0</v>
      </c>
      <c r="AE66">
        <v>1322.0700000000002</v>
      </c>
      <c r="AF66">
        <v>0</v>
      </c>
      <c r="AG66">
        <v>0</v>
      </c>
      <c r="AH66">
        <v>0</v>
      </c>
      <c r="AI66">
        <v>9.84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50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ROUND(Y66*Source!I57,9)</f>
        <v>1</v>
      </c>
      <c r="CY66">
        <f t="shared" si="26"/>
        <v>13009.17</v>
      </c>
      <c r="CZ66">
        <f t="shared" si="27"/>
        <v>1322.0700000000002</v>
      </c>
      <c r="DA66">
        <f t="shared" si="28"/>
        <v>9.84</v>
      </c>
      <c r="DB66">
        <f>ROUND(ROUND(AT66*CZ66,2),6)</f>
        <v>66103.5</v>
      </c>
      <c r="DC66">
        <f>ROUND(ROUND(AT66*AG66,2),6)</f>
        <v>0</v>
      </c>
      <c r="DD66" t="s">
        <v>3</v>
      </c>
      <c r="DE66" t="s">
        <v>3</v>
      </c>
      <c r="DF66">
        <f t="shared" si="29"/>
        <v>13009.17</v>
      </c>
      <c r="DG66">
        <f t="shared" si="30"/>
        <v>0</v>
      </c>
      <c r="DH66">
        <f t="shared" si="31"/>
        <v>0</v>
      </c>
      <c r="DI66">
        <f t="shared" si="33"/>
        <v>0</v>
      </c>
      <c r="DJ66">
        <f t="shared" si="32"/>
        <v>13009.17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ROW(Source!A62)</f>
        <v>62</v>
      </c>
      <c r="B67">
        <v>86551701</v>
      </c>
      <c r="C67">
        <v>86552128</v>
      </c>
      <c r="D67">
        <v>85665773</v>
      </c>
      <c r="E67">
        <v>1081</v>
      </c>
      <c r="F67">
        <v>1</v>
      </c>
      <c r="G67">
        <v>1081</v>
      </c>
      <c r="H67">
        <v>1</v>
      </c>
      <c r="I67" t="s">
        <v>786</v>
      </c>
      <c r="J67" t="s">
        <v>3</v>
      </c>
      <c r="K67" t="s">
        <v>787</v>
      </c>
      <c r="L67">
        <v>1191</v>
      </c>
      <c r="N67">
        <v>1013</v>
      </c>
      <c r="O67" t="s">
        <v>788</v>
      </c>
      <c r="P67" t="s">
        <v>788</v>
      </c>
      <c r="Q67">
        <v>1</v>
      </c>
      <c r="W67">
        <v>0</v>
      </c>
      <c r="X67">
        <v>476480486</v>
      </c>
      <c r="Y67">
        <f>(((AT67*1.03)*1.15)*1.2)</f>
        <v>106.17857999999998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74.7</v>
      </c>
      <c r="AU67" t="s">
        <v>27</v>
      </c>
      <c r="AV67">
        <v>1</v>
      </c>
      <c r="AW67">
        <v>2</v>
      </c>
      <c r="AX67">
        <v>86552150</v>
      </c>
      <c r="AY67">
        <v>1</v>
      </c>
      <c r="AZ67">
        <v>0</v>
      </c>
      <c r="BA67">
        <v>41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ROUND(AT67*Source!I62*AH67*AL67,2)</f>
        <v>0</v>
      </c>
      <c r="CV67">
        <f>ROUND(Y67*Source!I62,9)</f>
        <v>161.39144160000001</v>
      </c>
      <c r="CW67">
        <v>0</v>
      </c>
      <c r="CX67">
        <f>ROUND(Y67*Source!I62,9)</f>
        <v>161.39144160000001</v>
      </c>
      <c r="CY67">
        <f>AD67</f>
        <v>0</v>
      </c>
      <c r="CZ67">
        <f>AH67</f>
        <v>0</v>
      </c>
      <c r="DA67">
        <f>AL67</f>
        <v>1</v>
      </c>
      <c r="DB67">
        <f>ROUND((((ROUND(AT67*CZ67,2)*1.03)*1.15)*1.2),6)</f>
        <v>0</v>
      </c>
      <c r="DC67">
        <f>ROUND((((ROUND(AT67*AG67,2)*1.03)*1.15)*1.2),6)</f>
        <v>0</v>
      </c>
      <c r="DD67" t="s">
        <v>3</v>
      </c>
      <c r="DE67" t="s">
        <v>3</v>
      </c>
      <c r="DF67">
        <f t="shared" ref="DF67:DF92" si="34">ROUND(ROUND(AE67,2)*CX67,2)</f>
        <v>0</v>
      </c>
      <c r="DG67">
        <f t="shared" si="30"/>
        <v>0</v>
      </c>
      <c r="DH67">
        <f t="shared" si="31"/>
        <v>0</v>
      </c>
      <c r="DI67">
        <f t="shared" si="33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ROW(Source!A62)</f>
        <v>62</v>
      </c>
      <c r="B68">
        <v>86551701</v>
      </c>
      <c r="C68">
        <v>86552128</v>
      </c>
      <c r="D68">
        <v>85731677</v>
      </c>
      <c r="E68">
        <v>1</v>
      </c>
      <c r="F68">
        <v>1</v>
      </c>
      <c r="G68">
        <v>1081</v>
      </c>
      <c r="H68">
        <v>2</v>
      </c>
      <c r="I68" t="s">
        <v>789</v>
      </c>
      <c r="J68" t="s">
        <v>790</v>
      </c>
      <c r="K68" t="s">
        <v>791</v>
      </c>
      <c r="L68">
        <v>1368</v>
      </c>
      <c r="N68">
        <v>1011</v>
      </c>
      <c r="O68" t="s">
        <v>792</v>
      </c>
      <c r="P68" t="s">
        <v>792</v>
      </c>
      <c r="Q68">
        <v>1</v>
      </c>
      <c r="W68">
        <v>0</v>
      </c>
      <c r="X68">
        <v>874612079</v>
      </c>
      <c r="Y68">
        <f>(((AT68*1.03)*1.25)*1.2)</f>
        <v>0.49440000000000001</v>
      </c>
      <c r="AA68">
        <v>0</v>
      </c>
      <c r="AB68">
        <v>88.67</v>
      </c>
      <c r="AC68">
        <v>13.47</v>
      </c>
      <c r="AD68">
        <v>0</v>
      </c>
      <c r="AE68">
        <v>0</v>
      </c>
      <c r="AF68">
        <v>83.1</v>
      </c>
      <c r="AG68">
        <v>12.62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0.32</v>
      </c>
      <c r="AU68" t="s">
        <v>26</v>
      </c>
      <c r="AV68">
        <v>0</v>
      </c>
      <c r="AW68">
        <v>2</v>
      </c>
      <c r="AX68">
        <v>86552151</v>
      </c>
      <c r="AY68">
        <v>1</v>
      </c>
      <c r="AZ68">
        <v>0</v>
      </c>
      <c r="BA68">
        <v>42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ROUND(Y68*Source!I62*DO68,9)</f>
        <v>9.4837785599999993</v>
      </c>
      <c r="CX68">
        <f>ROUND(Y68*Source!I62,9)</f>
        <v>0.75148800000000004</v>
      </c>
      <c r="CY68">
        <f>AB68</f>
        <v>88.67</v>
      </c>
      <c r="CZ68">
        <f>AF68</f>
        <v>83.1</v>
      </c>
      <c r="DA68">
        <f>AJ68</f>
        <v>1</v>
      </c>
      <c r="DB68">
        <f>ROUND((((ROUND(AT68*CZ68,2)*1.03)*1.25)*1.2),6)</f>
        <v>41.08155</v>
      </c>
      <c r="DC68">
        <f>ROUND((((ROUND(AT68*AG68,2)*1.03)*1.25)*1.2),6)</f>
        <v>6.2417999999999996</v>
      </c>
      <c r="DD68" t="s">
        <v>3</v>
      </c>
      <c r="DE68" t="s">
        <v>3</v>
      </c>
      <c r="DF68">
        <f t="shared" si="34"/>
        <v>0</v>
      </c>
      <c r="DG68">
        <f t="shared" si="30"/>
        <v>62.45</v>
      </c>
      <c r="DH68">
        <f t="shared" si="31"/>
        <v>9.48</v>
      </c>
      <c r="DI68">
        <f t="shared" si="33"/>
        <v>0</v>
      </c>
      <c r="DJ68">
        <f>DG68</f>
        <v>62.45</v>
      </c>
      <c r="DK68">
        <v>0</v>
      </c>
      <c r="DL68" t="s">
        <v>793</v>
      </c>
      <c r="DM68">
        <v>0</v>
      </c>
      <c r="DN68" t="s">
        <v>788</v>
      </c>
      <c r="DO68">
        <v>12.62</v>
      </c>
    </row>
    <row r="69" spans="1:119" x14ac:dyDescent="0.25">
      <c r="A69">
        <f>ROW(Source!A62)</f>
        <v>62</v>
      </c>
      <c r="B69">
        <v>86551701</v>
      </c>
      <c r="C69">
        <v>86552128</v>
      </c>
      <c r="D69">
        <v>85731731</v>
      </c>
      <c r="E69">
        <v>1</v>
      </c>
      <c r="F69">
        <v>1</v>
      </c>
      <c r="G69">
        <v>1081</v>
      </c>
      <c r="H69">
        <v>2</v>
      </c>
      <c r="I69" t="s">
        <v>794</v>
      </c>
      <c r="J69" t="s">
        <v>795</v>
      </c>
      <c r="K69" t="s">
        <v>796</v>
      </c>
      <c r="L69">
        <v>1368</v>
      </c>
      <c r="N69">
        <v>1011</v>
      </c>
      <c r="O69" t="s">
        <v>792</v>
      </c>
      <c r="P69" t="s">
        <v>792</v>
      </c>
      <c r="Q69">
        <v>1</v>
      </c>
      <c r="W69">
        <v>0</v>
      </c>
      <c r="X69">
        <v>-1895752648</v>
      </c>
      <c r="Y69">
        <f>(((AT69*1.03)*1.25)*1.2)</f>
        <v>1.9158000000000002</v>
      </c>
      <c r="AA69">
        <v>0</v>
      </c>
      <c r="AB69">
        <v>0.82</v>
      </c>
      <c r="AC69">
        <v>0</v>
      </c>
      <c r="AD69">
        <v>0</v>
      </c>
      <c r="AE69">
        <v>0</v>
      </c>
      <c r="AF69">
        <v>0.77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1.24</v>
      </c>
      <c r="AU69" t="s">
        <v>26</v>
      </c>
      <c r="AV69">
        <v>0</v>
      </c>
      <c r="AW69">
        <v>2</v>
      </c>
      <c r="AX69">
        <v>86552153</v>
      </c>
      <c r="AY69">
        <v>1</v>
      </c>
      <c r="AZ69">
        <v>0</v>
      </c>
      <c r="BA69">
        <v>43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ROUND(Y69*Source!I62*DO69,9)</f>
        <v>0</v>
      </c>
      <c r="CX69">
        <f>ROUND(Y69*Source!I62,9)</f>
        <v>2.9120159999999999</v>
      </c>
      <c r="CY69">
        <f>AB69</f>
        <v>0.82</v>
      </c>
      <c r="CZ69">
        <f>AF69</f>
        <v>0.77</v>
      </c>
      <c r="DA69">
        <f>AJ69</f>
        <v>1</v>
      </c>
      <c r="DB69">
        <f>ROUND((((ROUND(AT69*CZ69,2)*1.03)*1.25)*1.2),6)</f>
        <v>1.4677500000000001</v>
      </c>
      <c r="DC69">
        <f>ROUND((((ROUND(AT69*AG69,2)*1.03)*1.25)*1.2),6)</f>
        <v>0</v>
      </c>
      <c r="DD69" t="s">
        <v>3</v>
      </c>
      <c r="DE69" t="s">
        <v>3</v>
      </c>
      <c r="DF69">
        <f t="shared" si="34"/>
        <v>0</v>
      </c>
      <c r="DG69">
        <f t="shared" si="30"/>
        <v>2.2400000000000002</v>
      </c>
      <c r="DH69">
        <f t="shared" si="31"/>
        <v>0</v>
      </c>
      <c r="DI69">
        <f t="shared" si="33"/>
        <v>0</v>
      </c>
      <c r="DJ69">
        <f>DG69</f>
        <v>2.2400000000000002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ROW(Source!A62)</f>
        <v>62</v>
      </c>
      <c r="B70">
        <v>86551701</v>
      </c>
      <c r="C70">
        <v>86552128</v>
      </c>
      <c r="D70">
        <v>85731764</v>
      </c>
      <c r="E70">
        <v>1</v>
      </c>
      <c r="F70">
        <v>1</v>
      </c>
      <c r="G70">
        <v>1081</v>
      </c>
      <c r="H70">
        <v>2</v>
      </c>
      <c r="I70" t="s">
        <v>797</v>
      </c>
      <c r="J70" t="s">
        <v>798</v>
      </c>
      <c r="K70" t="s">
        <v>799</v>
      </c>
      <c r="L70">
        <v>1368</v>
      </c>
      <c r="N70">
        <v>1011</v>
      </c>
      <c r="O70" t="s">
        <v>792</v>
      </c>
      <c r="P70" t="s">
        <v>792</v>
      </c>
      <c r="Q70">
        <v>1</v>
      </c>
      <c r="W70">
        <v>0</v>
      </c>
      <c r="X70">
        <v>-643591644</v>
      </c>
      <c r="Y70">
        <f>(((AT70*1.03)*1.25)*1.2)</f>
        <v>4.9749000000000008</v>
      </c>
      <c r="AA70">
        <v>0</v>
      </c>
      <c r="AB70">
        <v>0.5</v>
      </c>
      <c r="AC70">
        <v>0</v>
      </c>
      <c r="AD70">
        <v>0</v>
      </c>
      <c r="AE70">
        <v>0</v>
      </c>
      <c r="AF70">
        <v>0.47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3.22</v>
      </c>
      <c r="AU70" t="s">
        <v>26</v>
      </c>
      <c r="AV70">
        <v>0</v>
      </c>
      <c r="AW70">
        <v>2</v>
      </c>
      <c r="AX70">
        <v>86552154</v>
      </c>
      <c r="AY70">
        <v>1</v>
      </c>
      <c r="AZ70">
        <v>0</v>
      </c>
      <c r="BA70">
        <v>44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ROUND(Y70*Source!I62*DO70,9)</f>
        <v>0</v>
      </c>
      <c r="CX70">
        <f>ROUND(Y70*Source!I62,9)</f>
        <v>7.5618480000000003</v>
      </c>
      <c r="CY70">
        <f>AB70</f>
        <v>0.5</v>
      </c>
      <c r="CZ70">
        <f>AF70</f>
        <v>0.47</v>
      </c>
      <c r="DA70">
        <f>AJ70</f>
        <v>1</v>
      </c>
      <c r="DB70">
        <f>ROUND((((ROUND(AT70*CZ70,2)*1.03)*1.25)*1.2),6)</f>
        <v>2.3329499999999999</v>
      </c>
      <c r="DC70">
        <f>ROUND((((ROUND(AT70*AG70,2)*1.03)*1.25)*1.2),6)</f>
        <v>0</v>
      </c>
      <c r="DD70" t="s">
        <v>3</v>
      </c>
      <c r="DE70" t="s">
        <v>3</v>
      </c>
      <c r="DF70">
        <f t="shared" si="34"/>
        <v>0</v>
      </c>
      <c r="DG70">
        <f t="shared" si="30"/>
        <v>3.55</v>
      </c>
      <c r="DH70">
        <f t="shared" si="31"/>
        <v>0</v>
      </c>
      <c r="DI70">
        <f t="shared" si="33"/>
        <v>0</v>
      </c>
      <c r="DJ70">
        <f>DG70</f>
        <v>3.55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ROW(Source!A62)</f>
        <v>62</v>
      </c>
      <c r="B71">
        <v>86551701</v>
      </c>
      <c r="C71">
        <v>86552128</v>
      </c>
      <c r="D71">
        <v>85730911</v>
      </c>
      <c r="E71">
        <v>1</v>
      </c>
      <c r="F71">
        <v>1</v>
      </c>
      <c r="G71">
        <v>1081</v>
      </c>
      <c r="H71">
        <v>2</v>
      </c>
      <c r="I71" t="s">
        <v>800</v>
      </c>
      <c r="J71" t="s">
        <v>801</v>
      </c>
      <c r="K71" t="s">
        <v>802</v>
      </c>
      <c r="L71">
        <v>1368</v>
      </c>
      <c r="N71">
        <v>1011</v>
      </c>
      <c r="O71" t="s">
        <v>792</v>
      </c>
      <c r="P71" t="s">
        <v>792</v>
      </c>
      <c r="Q71">
        <v>1</v>
      </c>
      <c r="W71">
        <v>0</v>
      </c>
      <c r="X71">
        <v>-44940208</v>
      </c>
      <c r="Y71">
        <f>(((AT71*1.03)*1.25)*1.2)</f>
        <v>0.57164999999999999</v>
      </c>
      <c r="AA71">
        <v>0</v>
      </c>
      <c r="AB71">
        <v>191.17</v>
      </c>
      <c r="AC71">
        <v>18.059999999999999</v>
      </c>
      <c r="AD71">
        <v>0</v>
      </c>
      <c r="AE71">
        <v>0</v>
      </c>
      <c r="AF71">
        <v>179.17</v>
      </c>
      <c r="AG71">
        <v>16.93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0.37</v>
      </c>
      <c r="AU71" t="s">
        <v>26</v>
      </c>
      <c r="AV71">
        <v>0</v>
      </c>
      <c r="AW71">
        <v>2</v>
      </c>
      <c r="AX71">
        <v>86552152</v>
      </c>
      <c r="AY71">
        <v>1</v>
      </c>
      <c r="AZ71">
        <v>0</v>
      </c>
      <c r="BA71">
        <v>45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ROUND(Y71*Source!I62*DO71,9)</f>
        <v>14.71061244</v>
      </c>
      <c r="CX71">
        <f>ROUND(Y71*Source!I62,9)</f>
        <v>0.86890800000000001</v>
      </c>
      <c r="CY71">
        <f>AB71</f>
        <v>191.17</v>
      </c>
      <c r="CZ71">
        <f>AF71</f>
        <v>179.17</v>
      </c>
      <c r="DA71">
        <f>AJ71</f>
        <v>1</v>
      </c>
      <c r="DB71">
        <f>ROUND((((ROUND(AT71*CZ71,2)*1.03)*1.25)*1.2),6)</f>
        <v>102.41804999999999</v>
      </c>
      <c r="DC71">
        <f>ROUND((((ROUND(AT71*AG71,2)*1.03)*1.25)*1.2),6)</f>
        <v>9.6716999999999995</v>
      </c>
      <c r="DD71" t="s">
        <v>3</v>
      </c>
      <c r="DE71" t="s">
        <v>3</v>
      </c>
      <c r="DF71">
        <f t="shared" si="34"/>
        <v>0</v>
      </c>
      <c r="DG71">
        <f t="shared" si="30"/>
        <v>155.68</v>
      </c>
      <c r="DH71">
        <f t="shared" si="31"/>
        <v>14.71</v>
      </c>
      <c r="DI71">
        <f t="shared" si="33"/>
        <v>0</v>
      </c>
      <c r="DJ71">
        <f>DG71</f>
        <v>155.68</v>
      </c>
      <c r="DK71">
        <v>0</v>
      </c>
      <c r="DL71" t="s">
        <v>793</v>
      </c>
      <c r="DM71">
        <v>0</v>
      </c>
      <c r="DN71" t="s">
        <v>788</v>
      </c>
      <c r="DO71">
        <v>16.93</v>
      </c>
    </row>
    <row r="72" spans="1:119" x14ac:dyDescent="0.25">
      <c r="A72">
        <f>ROW(Source!A62)</f>
        <v>62</v>
      </c>
      <c r="B72">
        <v>86551701</v>
      </c>
      <c r="C72">
        <v>86552128</v>
      </c>
      <c r="D72">
        <v>85700705</v>
      </c>
      <c r="E72">
        <v>1</v>
      </c>
      <c r="F72">
        <v>1</v>
      </c>
      <c r="G72">
        <v>1081</v>
      </c>
      <c r="H72">
        <v>3</v>
      </c>
      <c r="I72" t="s">
        <v>803</v>
      </c>
      <c r="J72" t="s">
        <v>804</v>
      </c>
      <c r="K72" t="s">
        <v>805</v>
      </c>
      <c r="L72">
        <v>1339</v>
      </c>
      <c r="N72">
        <v>1007</v>
      </c>
      <c r="O72" t="s">
        <v>806</v>
      </c>
      <c r="P72" t="s">
        <v>806</v>
      </c>
      <c r="Q72">
        <v>1</v>
      </c>
      <c r="W72">
        <v>0</v>
      </c>
      <c r="X72">
        <v>-1622585150</v>
      </c>
      <c r="Y72">
        <f>(((AT72*1)*1)*1)</f>
        <v>0.22700000000000001</v>
      </c>
      <c r="AA72">
        <v>7.07</v>
      </c>
      <c r="AB72">
        <v>0</v>
      </c>
      <c r="AC72">
        <v>0</v>
      </c>
      <c r="AD72">
        <v>0</v>
      </c>
      <c r="AE72">
        <v>7.07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0.22700000000000001</v>
      </c>
      <c r="AU72" t="s">
        <v>25</v>
      </c>
      <c r="AV72">
        <v>0</v>
      </c>
      <c r="AW72">
        <v>2</v>
      </c>
      <c r="AX72">
        <v>86552155</v>
      </c>
      <c r="AY72">
        <v>1</v>
      </c>
      <c r="AZ72">
        <v>0</v>
      </c>
      <c r="BA72">
        <v>46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ROUND(Y72*Source!I62,9)</f>
        <v>0.34504000000000001</v>
      </c>
      <c r="CY72">
        <f t="shared" ref="CY72:CY87" si="35">AA72</f>
        <v>7.07</v>
      </c>
      <c r="CZ72">
        <f t="shared" ref="CZ72:CZ87" si="36">AE72</f>
        <v>7.07</v>
      </c>
      <c r="DA72">
        <f t="shared" ref="DA72:DA87" si="37">AI72</f>
        <v>1</v>
      </c>
      <c r="DB72">
        <f>ROUND((((ROUND(AT72*CZ72,2)*1)*1)*1),6)</f>
        <v>1.6</v>
      </c>
      <c r="DC72">
        <f>ROUND((((ROUND(AT72*AG72,2)*1)*1)*1),6)</f>
        <v>0</v>
      </c>
      <c r="DD72" t="s">
        <v>3</v>
      </c>
      <c r="DE72" t="s">
        <v>3</v>
      </c>
      <c r="DF72">
        <f t="shared" si="34"/>
        <v>2.44</v>
      </c>
      <c r="DG72">
        <f t="shared" si="30"/>
        <v>0</v>
      </c>
      <c r="DH72">
        <f t="shared" si="31"/>
        <v>0</v>
      </c>
      <c r="DI72">
        <f t="shared" si="33"/>
        <v>0</v>
      </c>
      <c r="DJ72">
        <f t="shared" ref="DJ72:DJ87" si="38">DF72</f>
        <v>2.44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ROW(Source!A62)</f>
        <v>62</v>
      </c>
      <c r="B73">
        <v>86551701</v>
      </c>
      <c r="C73">
        <v>86552128</v>
      </c>
      <c r="D73">
        <v>85707696</v>
      </c>
      <c r="E73">
        <v>1</v>
      </c>
      <c r="F73">
        <v>1</v>
      </c>
      <c r="G73">
        <v>1081</v>
      </c>
      <c r="H73">
        <v>3</v>
      </c>
      <c r="I73" t="s">
        <v>807</v>
      </c>
      <c r="J73" t="s">
        <v>808</v>
      </c>
      <c r="K73" t="s">
        <v>809</v>
      </c>
      <c r="L73">
        <v>1355</v>
      </c>
      <c r="N73">
        <v>1010</v>
      </c>
      <c r="O73" t="s">
        <v>23</v>
      </c>
      <c r="P73" t="s">
        <v>23</v>
      </c>
      <c r="Q73">
        <v>100</v>
      </c>
      <c r="W73">
        <v>0</v>
      </c>
      <c r="X73">
        <v>-11502228</v>
      </c>
      <c r="Y73">
        <f>(((AT73*1)*1)*1)</f>
        <v>4.04</v>
      </c>
      <c r="AA73">
        <v>154.72</v>
      </c>
      <c r="AB73">
        <v>0</v>
      </c>
      <c r="AC73">
        <v>0</v>
      </c>
      <c r="AD73">
        <v>0</v>
      </c>
      <c r="AE73">
        <v>154.72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4.04</v>
      </c>
      <c r="AU73" t="s">
        <v>25</v>
      </c>
      <c r="AV73">
        <v>0</v>
      </c>
      <c r="AW73">
        <v>2</v>
      </c>
      <c r="AX73">
        <v>86552156</v>
      </c>
      <c r="AY73">
        <v>1</v>
      </c>
      <c r="AZ73">
        <v>0</v>
      </c>
      <c r="BA73">
        <v>47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ROUND(Y73*Source!I62,9)</f>
        <v>6.1407999999999996</v>
      </c>
      <c r="CY73">
        <f t="shared" si="35"/>
        <v>154.72</v>
      </c>
      <c r="CZ73">
        <f t="shared" si="36"/>
        <v>154.72</v>
      </c>
      <c r="DA73">
        <f t="shared" si="37"/>
        <v>1</v>
      </c>
      <c r="DB73">
        <f>ROUND((((ROUND(AT73*CZ73,2)*1)*1)*1),6)</f>
        <v>625.07000000000005</v>
      </c>
      <c r="DC73">
        <f>ROUND((((ROUND(AT73*AG73,2)*1)*1)*1),6)</f>
        <v>0</v>
      </c>
      <c r="DD73" t="s">
        <v>3</v>
      </c>
      <c r="DE73" t="s">
        <v>3</v>
      </c>
      <c r="DF73">
        <f t="shared" si="34"/>
        <v>950.1</v>
      </c>
      <c r="DG73">
        <f t="shared" si="30"/>
        <v>0</v>
      </c>
      <c r="DH73">
        <f t="shared" si="31"/>
        <v>0</v>
      </c>
      <c r="DI73">
        <f t="shared" si="33"/>
        <v>0</v>
      </c>
      <c r="DJ73">
        <f t="shared" si="38"/>
        <v>950.1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ROW(Source!A62)</f>
        <v>62</v>
      </c>
      <c r="B74">
        <v>86551701</v>
      </c>
      <c r="C74">
        <v>86552128</v>
      </c>
      <c r="D74">
        <v>85717107</v>
      </c>
      <c r="E74">
        <v>1</v>
      </c>
      <c r="F74">
        <v>1</v>
      </c>
      <c r="G74">
        <v>1081</v>
      </c>
      <c r="H74">
        <v>3</v>
      </c>
      <c r="I74" t="s">
        <v>333</v>
      </c>
      <c r="J74" t="s">
        <v>335</v>
      </c>
      <c r="K74" t="s">
        <v>334</v>
      </c>
      <c r="L74">
        <v>1354</v>
      </c>
      <c r="N74">
        <v>1010</v>
      </c>
      <c r="O74" t="s">
        <v>35</v>
      </c>
      <c r="P74" t="s">
        <v>35</v>
      </c>
      <c r="Q74">
        <v>1</v>
      </c>
      <c r="W74">
        <v>0</v>
      </c>
      <c r="X74">
        <v>29435478</v>
      </c>
      <c r="Y74">
        <f>(((AT74*1)*1)*1)</f>
        <v>200</v>
      </c>
      <c r="AA74">
        <v>7.24</v>
      </c>
      <c r="AB74">
        <v>0</v>
      </c>
      <c r="AC74">
        <v>0</v>
      </c>
      <c r="AD74">
        <v>0</v>
      </c>
      <c r="AE74">
        <v>7.24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200</v>
      </c>
      <c r="AU74" t="s">
        <v>25</v>
      </c>
      <c r="AV74">
        <v>0</v>
      </c>
      <c r="AW74">
        <v>2</v>
      </c>
      <c r="AX74">
        <v>86552157</v>
      </c>
      <c r="AY74">
        <v>1</v>
      </c>
      <c r="AZ74">
        <v>0</v>
      </c>
      <c r="BA74">
        <v>48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ROUND(Y74*Source!I62,9)</f>
        <v>304</v>
      </c>
      <c r="CY74">
        <f t="shared" si="35"/>
        <v>7.24</v>
      </c>
      <c r="CZ74">
        <f t="shared" si="36"/>
        <v>7.24</v>
      </c>
      <c r="DA74">
        <f t="shared" si="37"/>
        <v>1</v>
      </c>
      <c r="DB74">
        <f>ROUND((((ROUND(AT74*CZ74,2)*1)*1)*1),6)</f>
        <v>1448</v>
      </c>
      <c r="DC74">
        <f>ROUND((((ROUND(AT74*AG74,2)*1)*1)*1),6)</f>
        <v>0</v>
      </c>
      <c r="DD74" t="s">
        <v>3</v>
      </c>
      <c r="DE74" t="s">
        <v>3</v>
      </c>
      <c r="DF74">
        <f t="shared" si="34"/>
        <v>2200.96</v>
      </c>
      <c r="DG74">
        <f t="shared" si="30"/>
        <v>0</v>
      </c>
      <c r="DH74">
        <f t="shared" si="31"/>
        <v>0</v>
      </c>
      <c r="DI74">
        <f t="shared" si="33"/>
        <v>0</v>
      </c>
      <c r="DJ74">
        <f t="shared" si="38"/>
        <v>2200.96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ROW(Source!A62)</f>
        <v>62</v>
      </c>
      <c r="B75">
        <v>86551701</v>
      </c>
      <c r="C75">
        <v>86552128</v>
      </c>
      <c r="D75">
        <v>85710744</v>
      </c>
      <c r="E75">
        <v>1</v>
      </c>
      <c r="F75">
        <v>1</v>
      </c>
      <c r="G75">
        <v>1081</v>
      </c>
      <c r="H75">
        <v>3</v>
      </c>
      <c r="I75" t="s">
        <v>810</v>
      </c>
      <c r="J75" t="s">
        <v>811</v>
      </c>
      <c r="K75" t="s">
        <v>812</v>
      </c>
      <c r="L75">
        <v>1354</v>
      </c>
      <c r="N75">
        <v>1010</v>
      </c>
      <c r="O75" t="s">
        <v>35</v>
      </c>
      <c r="P75" t="s">
        <v>35</v>
      </c>
      <c r="Q75">
        <v>1</v>
      </c>
      <c r="W75">
        <v>0</v>
      </c>
      <c r="X75">
        <v>-246121157</v>
      </c>
      <c r="Y75">
        <f>(((AT75*1)*1)*1)</f>
        <v>0.68400000000000005</v>
      </c>
      <c r="AA75">
        <v>6.12</v>
      </c>
      <c r="AB75">
        <v>0</v>
      </c>
      <c r="AC75">
        <v>0</v>
      </c>
      <c r="AD75">
        <v>0</v>
      </c>
      <c r="AE75">
        <v>6.12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0.68400000000000005</v>
      </c>
      <c r="AU75" t="s">
        <v>25</v>
      </c>
      <c r="AV75">
        <v>0</v>
      </c>
      <c r="AW75">
        <v>2</v>
      </c>
      <c r="AX75">
        <v>86552158</v>
      </c>
      <c r="AY75">
        <v>1</v>
      </c>
      <c r="AZ75">
        <v>0</v>
      </c>
      <c r="BA75">
        <v>49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ROUND(Y75*Source!I62,9)</f>
        <v>1.0396799999999999</v>
      </c>
      <c r="CY75">
        <f t="shared" si="35"/>
        <v>6.12</v>
      </c>
      <c r="CZ75">
        <f t="shared" si="36"/>
        <v>6.12</v>
      </c>
      <c r="DA75">
        <f t="shared" si="37"/>
        <v>1</v>
      </c>
      <c r="DB75">
        <f>ROUND((((ROUND(AT75*CZ75,2)*1)*1)*1),6)</f>
        <v>4.1900000000000004</v>
      </c>
      <c r="DC75">
        <f>ROUND((((ROUND(AT75*AG75,2)*1)*1)*1),6)</f>
        <v>0</v>
      </c>
      <c r="DD75" t="s">
        <v>3</v>
      </c>
      <c r="DE75" t="s">
        <v>3</v>
      </c>
      <c r="DF75">
        <f t="shared" si="34"/>
        <v>6.36</v>
      </c>
      <c r="DG75">
        <f t="shared" si="30"/>
        <v>0</v>
      </c>
      <c r="DH75">
        <f t="shared" si="31"/>
        <v>0</v>
      </c>
      <c r="DI75">
        <f t="shared" si="33"/>
        <v>0</v>
      </c>
      <c r="DJ75">
        <f t="shared" si="38"/>
        <v>6.36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ROW(Source!A62)</f>
        <v>62</v>
      </c>
      <c r="B76">
        <v>86551701</v>
      </c>
      <c r="C76">
        <v>86552128</v>
      </c>
      <c r="D76">
        <v>0</v>
      </c>
      <c r="E76">
        <v>0</v>
      </c>
      <c r="F76">
        <v>1</v>
      </c>
      <c r="G76">
        <v>1081</v>
      </c>
      <c r="H76">
        <v>3</v>
      </c>
      <c r="I76" t="s">
        <v>72</v>
      </c>
      <c r="J76" t="s">
        <v>3</v>
      </c>
      <c r="K76" t="s">
        <v>73</v>
      </c>
      <c r="L76">
        <v>0</v>
      </c>
      <c r="W76">
        <v>0</v>
      </c>
      <c r="X76">
        <v>-823927281</v>
      </c>
      <c r="Y76">
        <f t="shared" ref="Y76:Y87" si="39">AT76</f>
        <v>1.973684</v>
      </c>
      <c r="AA76">
        <v>848.72</v>
      </c>
      <c r="AB76">
        <v>0</v>
      </c>
      <c r="AC76">
        <v>0</v>
      </c>
      <c r="AD76">
        <v>0</v>
      </c>
      <c r="AE76">
        <v>848.72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 t="s">
        <v>3</v>
      </c>
      <c r="AT76">
        <v>1.973684</v>
      </c>
      <c r="AU76" t="s">
        <v>3</v>
      </c>
      <c r="AV76">
        <v>0</v>
      </c>
      <c r="AW76">
        <v>1</v>
      </c>
      <c r="AX76">
        <v>-1</v>
      </c>
      <c r="AY76">
        <v>0</v>
      </c>
      <c r="AZ76">
        <v>0</v>
      </c>
      <c r="BA76" t="s">
        <v>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ROUND(Y76*Source!I62,9)</f>
        <v>2.9999996800000002</v>
      </c>
      <c r="CY76">
        <f t="shared" si="35"/>
        <v>848.72</v>
      </c>
      <c r="CZ76">
        <f t="shared" si="36"/>
        <v>848.72</v>
      </c>
      <c r="DA76">
        <f t="shared" si="37"/>
        <v>1</v>
      </c>
      <c r="DB76">
        <f t="shared" ref="DB76:DB87" si="40">ROUND(ROUND(AT76*CZ76,2),6)</f>
        <v>1675.11</v>
      </c>
      <c r="DC76">
        <f t="shared" ref="DC76:DC87" si="41">ROUND(ROUND(AT76*AG76,2),6)</f>
        <v>0</v>
      </c>
      <c r="DD76" t="s">
        <v>3</v>
      </c>
      <c r="DE76" t="s">
        <v>3</v>
      </c>
      <c r="DF76">
        <f t="shared" si="34"/>
        <v>2546.16</v>
      </c>
      <c r="DG76">
        <f t="shared" si="30"/>
        <v>0</v>
      </c>
      <c r="DH76">
        <f t="shared" si="31"/>
        <v>0</v>
      </c>
      <c r="DI76">
        <f t="shared" si="33"/>
        <v>0</v>
      </c>
      <c r="DJ76">
        <f t="shared" si="38"/>
        <v>2546.16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ROW(Source!A62)</f>
        <v>62</v>
      </c>
      <c r="B77">
        <v>86551701</v>
      </c>
      <c r="C77">
        <v>86552128</v>
      </c>
      <c r="D77">
        <v>0</v>
      </c>
      <c r="E77">
        <v>0</v>
      </c>
      <c r="F77">
        <v>1</v>
      </c>
      <c r="G77">
        <v>1081</v>
      </c>
      <c r="H77">
        <v>3</v>
      </c>
      <c r="I77" t="s">
        <v>76</v>
      </c>
      <c r="J77" t="s">
        <v>3</v>
      </c>
      <c r="K77" t="s">
        <v>77</v>
      </c>
      <c r="L77">
        <v>0</v>
      </c>
      <c r="W77">
        <v>0</v>
      </c>
      <c r="X77">
        <v>540672148</v>
      </c>
      <c r="Y77">
        <f t="shared" si="39"/>
        <v>15.789474</v>
      </c>
      <c r="AA77">
        <v>956.8</v>
      </c>
      <c r="AB77">
        <v>0</v>
      </c>
      <c r="AC77">
        <v>0</v>
      </c>
      <c r="AD77">
        <v>0</v>
      </c>
      <c r="AE77">
        <v>956.8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 t="s">
        <v>3</v>
      </c>
      <c r="AT77">
        <v>15.789474</v>
      </c>
      <c r="AU77" t="s">
        <v>3</v>
      </c>
      <c r="AV77">
        <v>0</v>
      </c>
      <c r="AW77">
        <v>1</v>
      </c>
      <c r="AX77">
        <v>-1</v>
      </c>
      <c r="AY77">
        <v>0</v>
      </c>
      <c r="AZ77">
        <v>0</v>
      </c>
      <c r="BA77" t="s">
        <v>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ROUND(Y77*Source!I62,9)</f>
        <v>24.000000480000001</v>
      </c>
      <c r="CY77">
        <f t="shared" si="35"/>
        <v>956.8</v>
      </c>
      <c r="CZ77">
        <f t="shared" si="36"/>
        <v>956.8</v>
      </c>
      <c r="DA77">
        <f t="shared" si="37"/>
        <v>1</v>
      </c>
      <c r="DB77">
        <f t="shared" si="40"/>
        <v>15107.37</v>
      </c>
      <c r="DC77">
        <f t="shared" si="41"/>
        <v>0</v>
      </c>
      <c r="DD77" t="s">
        <v>3</v>
      </c>
      <c r="DE77" t="s">
        <v>3</v>
      </c>
      <c r="DF77">
        <f t="shared" si="34"/>
        <v>22963.200000000001</v>
      </c>
      <c r="DG77">
        <f t="shared" si="30"/>
        <v>0</v>
      </c>
      <c r="DH77">
        <f t="shared" si="31"/>
        <v>0</v>
      </c>
      <c r="DI77">
        <f t="shared" si="33"/>
        <v>0</v>
      </c>
      <c r="DJ77">
        <f t="shared" si="38"/>
        <v>22963.200000000001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ROW(Source!A62)</f>
        <v>62</v>
      </c>
      <c r="B78">
        <v>86551701</v>
      </c>
      <c r="C78">
        <v>86552128</v>
      </c>
      <c r="D78">
        <v>0</v>
      </c>
      <c r="E78">
        <v>0</v>
      </c>
      <c r="F78">
        <v>1</v>
      </c>
      <c r="G78">
        <v>1081</v>
      </c>
      <c r="H78">
        <v>3</v>
      </c>
      <c r="I78" t="s">
        <v>80</v>
      </c>
      <c r="J78" t="s">
        <v>3</v>
      </c>
      <c r="K78" t="s">
        <v>81</v>
      </c>
      <c r="L78">
        <v>0</v>
      </c>
      <c r="W78">
        <v>0</v>
      </c>
      <c r="X78">
        <v>1679109804</v>
      </c>
      <c r="Y78">
        <f t="shared" si="39"/>
        <v>1.3157894999999999</v>
      </c>
      <c r="AA78">
        <v>963.69</v>
      </c>
      <c r="AB78">
        <v>0</v>
      </c>
      <c r="AC78">
        <v>0</v>
      </c>
      <c r="AD78">
        <v>0</v>
      </c>
      <c r="AE78">
        <v>963.68999999999994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 t="s">
        <v>3</v>
      </c>
      <c r="AT78">
        <v>1.3157894999999999</v>
      </c>
      <c r="AU78" t="s">
        <v>3</v>
      </c>
      <c r="AV78">
        <v>0</v>
      </c>
      <c r="AW78">
        <v>1</v>
      </c>
      <c r="AX78">
        <v>-1</v>
      </c>
      <c r="AY78">
        <v>0</v>
      </c>
      <c r="AZ78">
        <v>0</v>
      </c>
      <c r="BA78" t="s">
        <v>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ROUND(Y78*Source!I62,9)</f>
        <v>2.0000000400000002</v>
      </c>
      <c r="CY78">
        <f t="shared" si="35"/>
        <v>963.69</v>
      </c>
      <c r="CZ78">
        <f t="shared" si="36"/>
        <v>963.68999999999994</v>
      </c>
      <c r="DA78">
        <f t="shared" si="37"/>
        <v>1</v>
      </c>
      <c r="DB78">
        <f t="shared" si="40"/>
        <v>1268.01</v>
      </c>
      <c r="DC78">
        <f t="shared" si="41"/>
        <v>0</v>
      </c>
      <c r="DD78" t="s">
        <v>3</v>
      </c>
      <c r="DE78" t="s">
        <v>3</v>
      </c>
      <c r="DF78">
        <f t="shared" si="34"/>
        <v>1927.38</v>
      </c>
      <c r="DG78">
        <f t="shared" si="30"/>
        <v>0</v>
      </c>
      <c r="DH78">
        <f t="shared" si="31"/>
        <v>0</v>
      </c>
      <c r="DI78">
        <f t="shared" si="33"/>
        <v>0</v>
      </c>
      <c r="DJ78">
        <f t="shared" si="38"/>
        <v>1927.38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ROW(Source!A62)</f>
        <v>62</v>
      </c>
      <c r="B79">
        <v>86551701</v>
      </c>
      <c r="C79">
        <v>86552128</v>
      </c>
      <c r="D79">
        <v>0</v>
      </c>
      <c r="E79">
        <v>0</v>
      </c>
      <c r="F79">
        <v>1</v>
      </c>
      <c r="G79">
        <v>1081</v>
      </c>
      <c r="H79">
        <v>3</v>
      </c>
      <c r="I79" t="s">
        <v>84</v>
      </c>
      <c r="J79" t="s">
        <v>3</v>
      </c>
      <c r="K79" t="s">
        <v>85</v>
      </c>
      <c r="L79">
        <v>0</v>
      </c>
      <c r="W79">
        <v>0</v>
      </c>
      <c r="X79">
        <v>-444911970</v>
      </c>
      <c r="Y79">
        <f t="shared" si="39"/>
        <v>6.5789473999999997</v>
      </c>
      <c r="AA79">
        <v>1071.3399999999999</v>
      </c>
      <c r="AB79">
        <v>0</v>
      </c>
      <c r="AC79">
        <v>0</v>
      </c>
      <c r="AD79">
        <v>0</v>
      </c>
      <c r="AE79">
        <v>1071.3399999999999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 t="s">
        <v>3</v>
      </c>
      <c r="AT79">
        <v>6.5789473999999997</v>
      </c>
      <c r="AU79" t="s">
        <v>3</v>
      </c>
      <c r="AV79">
        <v>0</v>
      </c>
      <c r="AW79">
        <v>1</v>
      </c>
      <c r="AX79">
        <v>-1</v>
      </c>
      <c r="AY79">
        <v>0</v>
      </c>
      <c r="AZ79">
        <v>0</v>
      </c>
      <c r="BA79" t="s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ROUND(Y79*Source!I62,9)</f>
        <v>10.000000048</v>
      </c>
      <c r="CY79">
        <f t="shared" si="35"/>
        <v>1071.3399999999999</v>
      </c>
      <c r="CZ79">
        <f t="shared" si="36"/>
        <v>1071.3399999999999</v>
      </c>
      <c r="DA79">
        <f t="shared" si="37"/>
        <v>1</v>
      </c>
      <c r="DB79">
        <f t="shared" si="40"/>
        <v>7048.29</v>
      </c>
      <c r="DC79">
        <f t="shared" si="41"/>
        <v>0</v>
      </c>
      <c r="DD79" t="s">
        <v>3</v>
      </c>
      <c r="DE79" t="s">
        <v>3</v>
      </c>
      <c r="DF79">
        <f t="shared" si="34"/>
        <v>10713.4</v>
      </c>
      <c r="DG79">
        <f t="shared" si="30"/>
        <v>0</v>
      </c>
      <c r="DH79">
        <f t="shared" si="31"/>
        <v>0</v>
      </c>
      <c r="DI79">
        <f t="shared" si="33"/>
        <v>0</v>
      </c>
      <c r="DJ79">
        <f t="shared" si="38"/>
        <v>10713.4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ROW(Source!A62)</f>
        <v>62</v>
      </c>
      <c r="B80">
        <v>86551701</v>
      </c>
      <c r="C80">
        <v>86552128</v>
      </c>
      <c r="D80">
        <v>0</v>
      </c>
      <c r="E80">
        <v>0</v>
      </c>
      <c r="F80">
        <v>1</v>
      </c>
      <c r="G80">
        <v>1081</v>
      </c>
      <c r="H80">
        <v>3</v>
      </c>
      <c r="I80" t="s">
        <v>40</v>
      </c>
      <c r="J80" t="s">
        <v>3</v>
      </c>
      <c r="K80" t="s">
        <v>41</v>
      </c>
      <c r="L80">
        <v>0</v>
      </c>
      <c r="W80">
        <v>0</v>
      </c>
      <c r="X80">
        <v>-401967197</v>
      </c>
      <c r="Y80">
        <f t="shared" si="39"/>
        <v>5.9210526000000003</v>
      </c>
      <c r="AA80">
        <v>431.97</v>
      </c>
      <c r="AB80">
        <v>0</v>
      </c>
      <c r="AC80">
        <v>0</v>
      </c>
      <c r="AD80">
        <v>0</v>
      </c>
      <c r="AE80">
        <v>431.97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 t="s">
        <v>3</v>
      </c>
      <c r="AT80">
        <v>5.9210526000000003</v>
      </c>
      <c r="AU80" t="s">
        <v>3</v>
      </c>
      <c r="AV80">
        <v>0</v>
      </c>
      <c r="AW80">
        <v>1</v>
      </c>
      <c r="AX80">
        <v>-1</v>
      </c>
      <c r="AY80">
        <v>0</v>
      </c>
      <c r="AZ80">
        <v>0</v>
      </c>
      <c r="BA80" t="s">
        <v>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ROUND(Y80*Source!I62,9)</f>
        <v>8.9999999519999996</v>
      </c>
      <c r="CY80">
        <f t="shared" si="35"/>
        <v>431.97</v>
      </c>
      <c r="CZ80">
        <f t="shared" si="36"/>
        <v>431.97</v>
      </c>
      <c r="DA80">
        <f t="shared" si="37"/>
        <v>1</v>
      </c>
      <c r="DB80">
        <f t="shared" si="40"/>
        <v>2557.7199999999998</v>
      </c>
      <c r="DC80">
        <f t="shared" si="41"/>
        <v>0</v>
      </c>
      <c r="DD80" t="s">
        <v>3</v>
      </c>
      <c r="DE80" t="s">
        <v>3</v>
      </c>
      <c r="DF80">
        <f t="shared" si="34"/>
        <v>3887.73</v>
      </c>
      <c r="DG80">
        <f t="shared" si="30"/>
        <v>0</v>
      </c>
      <c r="DH80">
        <f t="shared" si="31"/>
        <v>0</v>
      </c>
      <c r="DI80">
        <f t="shared" si="33"/>
        <v>0</v>
      </c>
      <c r="DJ80">
        <f t="shared" si="38"/>
        <v>3887.73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ROW(Source!A62)</f>
        <v>62</v>
      </c>
      <c r="B81">
        <v>86551701</v>
      </c>
      <c r="C81">
        <v>86552128</v>
      </c>
      <c r="D81">
        <v>0</v>
      </c>
      <c r="E81">
        <v>0</v>
      </c>
      <c r="F81">
        <v>1</v>
      </c>
      <c r="G81">
        <v>1081</v>
      </c>
      <c r="H81">
        <v>3</v>
      </c>
      <c r="I81" t="s">
        <v>44</v>
      </c>
      <c r="J81" t="s">
        <v>3</v>
      </c>
      <c r="K81" t="s">
        <v>45</v>
      </c>
      <c r="L81">
        <v>0</v>
      </c>
      <c r="W81">
        <v>0</v>
      </c>
      <c r="X81">
        <v>1290624388</v>
      </c>
      <c r="Y81">
        <f t="shared" si="39"/>
        <v>8.5526315999999998</v>
      </c>
      <c r="AA81">
        <v>494.25</v>
      </c>
      <c r="AB81">
        <v>0</v>
      </c>
      <c r="AC81">
        <v>0</v>
      </c>
      <c r="AD81">
        <v>0</v>
      </c>
      <c r="AE81">
        <v>494.25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 t="s">
        <v>3</v>
      </c>
      <c r="AT81">
        <v>8.5526315999999998</v>
      </c>
      <c r="AU81" t="s">
        <v>3</v>
      </c>
      <c r="AV81">
        <v>0</v>
      </c>
      <c r="AW81">
        <v>1</v>
      </c>
      <c r="AX81">
        <v>-1</v>
      </c>
      <c r="AY81">
        <v>0</v>
      </c>
      <c r="AZ81">
        <v>0</v>
      </c>
      <c r="BA81" t="s">
        <v>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ROUND(Y81*Source!I62,9)</f>
        <v>13.000000032000001</v>
      </c>
      <c r="CY81">
        <f t="shared" si="35"/>
        <v>494.25</v>
      </c>
      <c r="CZ81">
        <f t="shared" si="36"/>
        <v>494.25</v>
      </c>
      <c r="DA81">
        <f t="shared" si="37"/>
        <v>1</v>
      </c>
      <c r="DB81">
        <f t="shared" si="40"/>
        <v>4227.1400000000003</v>
      </c>
      <c r="DC81">
        <f t="shared" si="41"/>
        <v>0</v>
      </c>
      <c r="DD81" t="s">
        <v>3</v>
      </c>
      <c r="DE81" t="s">
        <v>3</v>
      </c>
      <c r="DF81">
        <f t="shared" si="34"/>
        <v>6425.25</v>
      </c>
      <c r="DG81">
        <f t="shared" si="30"/>
        <v>0</v>
      </c>
      <c r="DH81">
        <f t="shared" si="31"/>
        <v>0</v>
      </c>
      <c r="DI81">
        <f t="shared" si="33"/>
        <v>0</v>
      </c>
      <c r="DJ81">
        <f t="shared" si="38"/>
        <v>6425.25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ROW(Source!A62)</f>
        <v>62</v>
      </c>
      <c r="B82">
        <v>86551701</v>
      </c>
      <c r="C82">
        <v>86552128</v>
      </c>
      <c r="D82">
        <v>0</v>
      </c>
      <c r="E82">
        <v>0</v>
      </c>
      <c r="F82">
        <v>1</v>
      </c>
      <c r="G82">
        <v>1081</v>
      </c>
      <c r="H82">
        <v>3</v>
      </c>
      <c r="I82" t="s">
        <v>48</v>
      </c>
      <c r="J82" t="s">
        <v>3</v>
      </c>
      <c r="K82" t="s">
        <v>49</v>
      </c>
      <c r="L82">
        <v>0</v>
      </c>
      <c r="W82">
        <v>0</v>
      </c>
      <c r="X82">
        <v>752976982</v>
      </c>
      <c r="Y82">
        <f t="shared" si="39"/>
        <v>9.8684209999999997</v>
      </c>
      <c r="AA82">
        <v>545.65</v>
      </c>
      <c r="AB82">
        <v>0</v>
      </c>
      <c r="AC82">
        <v>0</v>
      </c>
      <c r="AD82">
        <v>0</v>
      </c>
      <c r="AE82">
        <v>545.65000000000009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 t="s">
        <v>3</v>
      </c>
      <c r="AT82">
        <v>9.8684209999999997</v>
      </c>
      <c r="AU82" t="s">
        <v>3</v>
      </c>
      <c r="AV82">
        <v>0</v>
      </c>
      <c r="AW82">
        <v>1</v>
      </c>
      <c r="AX82">
        <v>-1</v>
      </c>
      <c r="AY82">
        <v>0</v>
      </c>
      <c r="AZ82">
        <v>0</v>
      </c>
      <c r="BA82" t="s">
        <v>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ROUND(Y82*Source!I62,9)</f>
        <v>14.99999992</v>
      </c>
      <c r="CY82">
        <f t="shared" si="35"/>
        <v>545.65</v>
      </c>
      <c r="CZ82">
        <f t="shared" si="36"/>
        <v>545.65000000000009</v>
      </c>
      <c r="DA82">
        <f t="shared" si="37"/>
        <v>1</v>
      </c>
      <c r="DB82">
        <f t="shared" si="40"/>
        <v>5384.7</v>
      </c>
      <c r="DC82">
        <f t="shared" si="41"/>
        <v>0</v>
      </c>
      <c r="DD82" t="s">
        <v>3</v>
      </c>
      <c r="DE82" t="s">
        <v>3</v>
      </c>
      <c r="DF82">
        <f t="shared" si="34"/>
        <v>8184.75</v>
      </c>
      <c r="DG82">
        <f t="shared" si="30"/>
        <v>0</v>
      </c>
      <c r="DH82">
        <f t="shared" si="31"/>
        <v>0</v>
      </c>
      <c r="DI82">
        <f t="shared" si="33"/>
        <v>0</v>
      </c>
      <c r="DJ82">
        <f t="shared" si="38"/>
        <v>8184.75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ROW(Source!A62)</f>
        <v>62</v>
      </c>
      <c r="B83">
        <v>86551701</v>
      </c>
      <c r="C83">
        <v>86552128</v>
      </c>
      <c r="D83">
        <v>0</v>
      </c>
      <c r="E83">
        <v>0</v>
      </c>
      <c r="F83">
        <v>1</v>
      </c>
      <c r="G83">
        <v>1081</v>
      </c>
      <c r="H83">
        <v>3</v>
      </c>
      <c r="I83" t="s">
        <v>52</v>
      </c>
      <c r="J83" t="s">
        <v>3</v>
      </c>
      <c r="K83" t="s">
        <v>53</v>
      </c>
      <c r="L83">
        <v>0</v>
      </c>
      <c r="W83">
        <v>0</v>
      </c>
      <c r="X83">
        <v>566747535</v>
      </c>
      <c r="Y83">
        <f t="shared" si="39"/>
        <v>16.447368399999998</v>
      </c>
      <c r="AA83">
        <v>601.47</v>
      </c>
      <c r="AB83">
        <v>0</v>
      </c>
      <c r="AC83">
        <v>0</v>
      </c>
      <c r="AD83">
        <v>0</v>
      </c>
      <c r="AE83">
        <v>601.46999999999991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 t="s">
        <v>3</v>
      </c>
      <c r="AT83">
        <v>16.447368399999998</v>
      </c>
      <c r="AU83" t="s">
        <v>3</v>
      </c>
      <c r="AV83">
        <v>0</v>
      </c>
      <c r="AW83">
        <v>1</v>
      </c>
      <c r="AX83">
        <v>-1</v>
      </c>
      <c r="AY83">
        <v>0</v>
      </c>
      <c r="AZ83">
        <v>0</v>
      </c>
      <c r="BA83" t="s">
        <v>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ROUND(Y83*Source!I62,9)</f>
        <v>24.999999968000001</v>
      </c>
      <c r="CY83">
        <f t="shared" si="35"/>
        <v>601.47</v>
      </c>
      <c r="CZ83">
        <f t="shared" si="36"/>
        <v>601.46999999999991</v>
      </c>
      <c r="DA83">
        <f t="shared" si="37"/>
        <v>1</v>
      </c>
      <c r="DB83">
        <f t="shared" si="40"/>
        <v>9892.6</v>
      </c>
      <c r="DC83">
        <f t="shared" si="41"/>
        <v>0</v>
      </c>
      <c r="DD83" t="s">
        <v>3</v>
      </c>
      <c r="DE83" t="s">
        <v>3</v>
      </c>
      <c r="DF83">
        <f t="shared" si="34"/>
        <v>15036.75</v>
      </c>
      <c r="DG83">
        <f t="shared" si="30"/>
        <v>0</v>
      </c>
      <c r="DH83">
        <f t="shared" si="31"/>
        <v>0</v>
      </c>
      <c r="DI83">
        <f t="shared" si="33"/>
        <v>0</v>
      </c>
      <c r="DJ83">
        <f t="shared" si="38"/>
        <v>15036.75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ROW(Source!A62)</f>
        <v>62</v>
      </c>
      <c r="B84">
        <v>86551701</v>
      </c>
      <c r="C84">
        <v>86552128</v>
      </c>
      <c r="D84">
        <v>0</v>
      </c>
      <c r="E84">
        <v>0</v>
      </c>
      <c r="F84">
        <v>1</v>
      </c>
      <c r="G84">
        <v>1081</v>
      </c>
      <c r="H84">
        <v>3</v>
      </c>
      <c r="I84" t="s">
        <v>56</v>
      </c>
      <c r="J84" t="s">
        <v>3</v>
      </c>
      <c r="K84" t="s">
        <v>57</v>
      </c>
      <c r="L84">
        <v>0</v>
      </c>
      <c r="W84">
        <v>0</v>
      </c>
      <c r="X84">
        <v>1036536234</v>
      </c>
      <c r="Y84">
        <f t="shared" si="39"/>
        <v>1.973684</v>
      </c>
      <c r="AA84">
        <v>660.1</v>
      </c>
      <c r="AB84">
        <v>0</v>
      </c>
      <c r="AC84">
        <v>0</v>
      </c>
      <c r="AD84">
        <v>0</v>
      </c>
      <c r="AE84">
        <v>660.1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 t="s">
        <v>3</v>
      </c>
      <c r="AT84">
        <v>1.973684</v>
      </c>
      <c r="AU84" t="s">
        <v>3</v>
      </c>
      <c r="AV84">
        <v>0</v>
      </c>
      <c r="AW84">
        <v>1</v>
      </c>
      <c r="AX84">
        <v>-1</v>
      </c>
      <c r="AY84">
        <v>0</v>
      </c>
      <c r="AZ84">
        <v>0</v>
      </c>
      <c r="BA84" t="s">
        <v>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ROUND(Y84*Source!I62,9)</f>
        <v>2.9999996800000002</v>
      </c>
      <c r="CY84">
        <f t="shared" si="35"/>
        <v>660.1</v>
      </c>
      <c r="CZ84">
        <f t="shared" si="36"/>
        <v>660.1</v>
      </c>
      <c r="DA84">
        <f t="shared" si="37"/>
        <v>1</v>
      </c>
      <c r="DB84">
        <f t="shared" si="40"/>
        <v>1302.83</v>
      </c>
      <c r="DC84">
        <f t="shared" si="41"/>
        <v>0</v>
      </c>
      <c r="DD84" t="s">
        <v>3</v>
      </c>
      <c r="DE84" t="s">
        <v>3</v>
      </c>
      <c r="DF84">
        <f t="shared" si="34"/>
        <v>1980.3</v>
      </c>
      <c r="DG84">
        <f t="shared" si="30"/>
        <v>0</v>
      </c>
      <c r="DH84">
        <f t="shared" si="31"/>
        <v>0</v>
      </c>
      <c r="DI84">
        <f t="shared" si="33"/>
        <v>0</v>
      </c>
      <c r="DJ84">
        <f t="shared" si="38"/>
        <v>1980.3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ROW(Source!A62)</f>
        <v>62</v>
      </c>
      <c r="B85">
        <v>86551701</v>
      </c>
      <c r="C85">
        <v>86552128</v>
      </c>
      <c r="D85">
        <v>0</v>
      </c>
      <c r="E85">
        <v>0</v>
      </c>
      <c r="F85">
        <v>1</v>
      </c>
      <c r="G85">
        <v>1081</v>
      </c>
      <c r="H85">
        <v>3</v>
      </c>
      <c r="I85" t="s">
        <v>60</v>
      </c>
      <c r="J85" t="s">
        <v>3</v>
      </c>
      <c r="K85" t="s">
        <v>61</v>
      </c>
      <c r="L85">
        <v>0</v>
      </c>
      <c r="W85">
        <v>0</v>
      </c>
      <c r="X85">
        <v>-1830095872</v>
      </c>
      <c r="Y85">
        <f t="shared" si="39"/>
        <v>13.157895</v>
      </c>
      <c r="AA85">
        <v>726.04</v>
      </c>
      <c r="AB85">
        <v>0</v>
      </c>
      <c r="AC85">
        <v>0</v>
      </c>
      <c r="AD85">
        <v>0</v>
      </c>
      <c r="AE85">
        <v>726.04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 t="s">
        <v>3</v>
      </c>
      <c r="AT85">
        <v>13.157895</v>
      </c>
      <c r="AU85" t="s">
        <v>3</v>
      </c>
      <c r="AV85">
        <v>0</v>
      </c>
      <c r="AW85">
        <v>1</v>
      </c>
      <c r="AX85">
        <v>-1</v>
      </c>
      <c r="AY85">
        <v>0</v>
      </c>
      <c r="AZ85">
        <v>0</v>
      </c>
      <c r="BA85" t="s">
        <v>3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ROUND(Y85*Source!I62,9)</f>
        <v>20.000000400000001</v>
      </c>
      <c r="CY85">
        <f t="shared" si="35"/>
        <v>726.04</v>
      </c>
      <c r="CZ85">
        <f t="shared" si="36"/>
        <v>726.04</v>
      </c>
      <c r="DA85">
        <f t="shared" si="37"/>
        <v>1</v>
      </c>
      <c r="DB85">
        <f t="shared" si="40"/>
        <v>9553.16</v>
      </c>
      <c r="DC85">
        <f t="shared" si="41"/>
        <v>0</v>
      </c>
      <c r="DD85" t="s">
        <v>3</v>
      </c>
      <c r="DE85" t="s">
        <v>3</v>
      </c>
      <c r="DF85">
        <f t="shared" si="34"/>
        <v>14520.8</v>
      </c>
      <c r="DG85">
        <f t="shared" si="30"/>
        <v>0</v>
      </c>
      <c r="DH85">
        <f t="shared" si="31"/>
        <v>0</v>
      </c>
      <c r="DI85">
        <f t="shared" si="33"/>
        <v>0</v>
      </c>
      <c r="DJ85">
        <f t="shared" si="38"/>
        <v>14520.8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ROW(Source!A62)</f>
        <v>62</v>
      </c>
      <c r="B86">
        <v>86551701</v>
      </c>
      <c r="C86">
        <v>86552128</v>
      </c>
      <c r="D86">
        <v>0</v>
      </c>
      <c r="E86">
        <v>0</v>
      </c>
      <c r="F86">
        <v>1</v>
      </c>
      <c r="G86">
        <v>1081</v>
      </c>
      <c r="H86">
        <v>3</v>
      </c>
      <c r="I86" t="s">
        <v>64</v>
      </c>
      <c r="J86" t="s">
        <v>3</v>
      </c>
      <c r="K86" t="s">
        <v>65</v>
      </c>
      <c r="L86">
        <v>0</v>
      </c>
      <c r="W86">
        <v>0</v>
      </c>
      <c r="X86">
        <v>-1794134594</v>
      </c>
      <c r="Y86">
        <f t="shared" si="39"/>
        <v>8.5526315999999998</v>
      </c>
      <c r="AA86">
        <v>781.86</v>
      </c>
      <c r="AB86">
        <v>0</v>
      </c>
      <c r="AC86">
        <v>0</v>
      </c>
      <c r="AD86">
        <v>0</v>
      </c>
      <c r="AE86">
        <v>781.86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 t="s">
        <v>3</v>
      </c>
      <c r="AT86">
        <v>8.5526315999999998</v>
      </c>
      <c r="AU86" t="s">
        <v>3</v>
      </c>
      <c r="AV86">
        <v>0</v>
      </c>
      <c r="AW86">
        <v>1</v>
      </c>
      <c r="AX86">
        <v>-1</v>
      </c>
      <c r="AY86">
        <v>0</v>
      </c>
      <c r="AZ86">
        <v>0</v>
      </c>
      <c r="BA86" t="s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ROUND(Y86*Source!I62,9)</f>
        <v>13.000000032000001</v>
      </c>
      <c r="CY86">
        <f t="shared" si="35"/>
        <v>781.86</v>
      </c>
      <c r="CZ86">
        <f t="shared" si="36"/>
        <v>781.86</v>
      </c>
      <c r="DA86">
        <f t="shared" si="37"/>
        <v>1</v>
      </c>
      <c r="DB86">
        <f t="shared" si="40"/>
        <v>6686.96</v>
      </c>
      <c r="DC86">
        <f t="shared" si="41"/>
        <v>0</v>
      </c>
      <c r="DD86" t="s">
        <v>3</v>
      </c>
      <c r="DE86" t="s">
        <v>3</v>
      </c>
      <c r="DF86">
        <f t="shared" si="34"/>
        <v>10164.18</v>
      </c>
      <c r="DG86">
        <f t="shared" si="30"/>
        <v>0</v>
      </c>
      <c r="DH86">
        <f t="shared" si="31"/>
        <v>0</v>
      </c>
      <c r="DI86">
        <f t="shared" si="33"/>
        <v>0</v>
      </c>
      <c r="DJ86">
        <f t="shared" si="38"/>
        <v>10164.18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ROW(Source!A62)</f>
        <v>62</v>
      </c>
      <c r="B87">
        <v>86551701</v>
      </c>
      <c r="C87">
        <v>86552128</v>
      </c>
      <c r="D87">
        <v>0</v>
      </c>
      <c r="E87">
        <v>0</v>
      </c>
      <c r="F87">
        <v>1</v>
      </c>
      <c r="G87">
        <v>1081</v>
      </c>
      <c r="H87">
        <v>3</v>
      </c>
      <c r="I87" t="s">
        <v>68</v>
      </c>
      <c r="J87" t="s">
        <v>3</v>
      </c>
      <c r="K87" t="s">
        <v>69</v>
      </c>
      <c r="L87">
        <v>0</v>
      </c>
      <c r="W87">
        <v>0</v>
      </c>
      <c r="X87">
        <v>708020071</v>
      </c>
      <c r="Y87">
        <f t="shared" si="39"/>
        <v>9.8684209999999997</v>
      </c>
      <c r="AA87">
        <v>837.85</v>
      </c>
      <c r="AB87">
        <v>0</v>
      </c>
      <c r="AC87">
        <v>0</v>
      </c>
      <c r="AD87">
        <v>0</v>
      </c>
      <c r="AE87">
        <v>837.84999999999991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 t="s">
        <v>3</v>
      </c>
      <c r="AT87">
        <v>9.8684209999999997</v>
      </c>
      <c r="AU87" t="s">
        <v>3</v>
      </c>
      <c r="AV87">
        <v>0</v>
      </c>
      <c r="AW87">
        <v>1</v>
      </c>
      <c r="AX87">
        <v>-1</v>
      </c>
      <c r="AY87">
        <v>0</v>
      </c>
      <c r="AZ87">
        <v>0</v>
      </c>
      <c r="BA87" t="s">
        <v>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ROUND(Y87*Source!I62,9)</f>
        <v>14.99999992</v>
      </c>
      <c r="CY87">
        <f t="shared" si="35"/>
        <v>837.85</v>
      </c>
      <c r="CZ87">
        <f t="shared" si="36"/>
        <v>837.84999999999991</v>
      </c>
      <c r="DA87">
        <f t="shared" si="37"/>
        <v>1</v>
      </c>
      <c r="DB87">
        <f t="shared" si="40"/>
        <v>8268.26</v>
      </c>
      <c r="DC87">
        <f t="shared" si="41"/>
        <v>0</v>
      </c>
      <c r="DD87" t="s">
        <v>3</v>
      </c>
      <c r="DE87" t="s">
        <v>3</v>
      </c>
      <c r="DF87">
        <f t="shared" si="34"/>
        <v>12567.75</v>
      </c>
      <c r="DG87">
        <f t="shared" si="30"/>
        <v>0</v>
      </c>
      <c r="DH87">
        <f t="shared" si="31"/>
        <v>0</v>
      </c>
      <c r="DI87">
        <f t="shared" si="33"/>
        <v>0</v>
      </c>
      <c r="DJ87">
        <f t="shared" si="38"/>
        <v>12567.75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ROW(Source!A63)</f>
        <v>63</v>
      </c>
      <c r="B88">
        <v>86551703</v>
      </c>
      <c r="C88">
        <v>86552128</v>
      </c>
      <c r="D88">
        <v>85665773</v>
      </c>
      <c r="E88">
        <v>1081</v>
      </c>
      <c r="F88">
        <v>1</v>
      </c>
      <c r="G88">
        <v>1081</v>
      </c>
      <c r="H88">
        <v>1</v>
      </c>
      <c r="I88" t="s">
        <v>786</v>
      </c>
      <c r="J88" t="s">
        <v>3</v>
      </c>
      <c r="K88" t="s">
        <v>787</v>
      </c>
      <c r="L88">
        <v>1191</v>
      </c>
      <c r="N88">
        <v>1013</v>
      </c>
      <c r="O88" t="s">
        <v>788</v>
      </c>
      <c r="P88" t="s">
        <v>788</v>
      </c>
      <c r="Q88">
        <v>1</v>
      </c>
      <c r="W88">
        <v>0</v>
      </c>
      <c r="X88">
        <v>476480486</v>
      </c>
      <c r="Y88">
        <f>(((AT88*1.03)*1.15)*1.2)</f>
        <v>106.17857999999998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5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74.7</v>
      </c>
      <c r="AU88" t="s">
        <v>27</v>
      </c>
      <c r="AV88">
        <v>1</v>
      </c>
      <c r="AW88">
        <v>2</v>
      </c>
      <c r="AX88">
        <v>86552150</v>
      </c>
      <c r="AY88">
        <v>1</v>
      </c>
      <c r="AZ88">
        <v>0</v>
      </c>
      <c r="BA88">
        <v>51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U88">
        <f>ROUND(AT88*Source!I63*AH88*AL88,2)</f>
        <v>0</v>
      </c>
      <c r="CV88">
        <f>ROUND(Y88*Source!I63,9)</f>
        <v>161.39144160000001</v>
      </c>
      <c r="CW88">
        <v>0</v>
      </c>
      <c r="CX88">
        <f>ROUND(Y88*Source!I63,9)</f>
        <v>161.39144160000001</v>
      </c>
      <c r="CY88">
        <f>AD88</f>
        <v>0</v>
      </c>
      <c r="CZ88">
        <f>AH88</f>
        <v>0</v>
      </c>
      <c r="DA88">
        <f>AL88</f>
        <v>1</v>
      </c>
      <c r="DB88">
        <f>ROUND((((ROUND(AT88*CZ88,2)*1.03)*1.15)*1.2),6)</f>
        <v>0</v>
      </c>
      <c r="DC88">
        <f>ROUND((((ROUND(AT88*AG88,2)*1.03)*1.15)*1.2),6)</f>
        <v>0</v>
      </c>
      <c r="DD88" t="s">
        <v>3</v>
      </c>
      <c r="DE88" t="s">
        <v>3</v>
      </c>
      <c r="DF88">
        <f t="shared" si="34"/>
        <v>0</v>
      </c>
      <c r="DG88">
        <f t="shared" si="30"/>
        <v>0</v>
      </c>
      <c r="DH88">
        <f t="shared" si="31"/>
        <v>0</v>
      </c>
      <c r="DI88">
        <f t="shared" si="33"/>
        <v>0</v>
      </c>
      <c r="DJ88">
        <f>DI88</f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ROW(Source!A63)</f>
        <v>63</v>
      </c>
      <c r="B89">
        <v>86551703</v>
      </c>
      <c r="C89">
        <v>86552128</v>
      </c>
      <c r="D89">
        <v>85731677</v>
      </c>
      <c r="E89">
        <v>1</v>
      </c>
      <c r="F89">
        <v>1</v>
      </c>
      <c r="G89">
        <v>1081</v>
      </c>
      <c r="H89">
        <v>2</v>
      </c>
      <c r="I89" t="s">
        <v>789</v>
      </c>
      <c r="J89" t="s">
        <v>790</v>
      </c>
      <c r="K89" t="s">
        <v>791</v>
      </c>
      <c r="L89">
        <v>1368</v>
      </c>
      <c r="N89">
        <v>1011</v>
      </c>
      <c r="O89" t="s">
        <v>792</v>
      </c>
      <c r="P89" t="s">
        <v>792</v>
      </c>
      <c r="Q89">
        <v>1</v>
      </c>
      <c r="W89">
        <v>0</v>
      </c>
      <c r="X89">
        <v>874612079</v>
      </c>
      <c r="Y89">
        <f>(((AT89*1.03)*1.25)*1.2)</f>
        <v>0.49440000000000001</v>
      </c>
      <c r="AA89">
        <v>0</v>
      </c>
      <c r="AB89">
        <v>1513.56</v>
      </c>
      <c r="AC89">
        <v>758.78</v>
      </c>
      <c r="AD89">
        <v>0</v>
      </c>
      <c r="AE89">
        <v>0</v>
      </c>
      <c r="AF89">
        <v>83.1</v>
      </c>
      <c r="AG89">
        <v>12.62</v>
      </c>
      <c r="AH89">
        <v>0</v>
      </c>
      <c r="AI89">
        <v>1</v>
      </c>
      <c r="AJ89">
        <v>17.07</v>
      </c>
      <c r="AK89">
        <v>56.35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0.32</v>
      </c>
      <c r="AU89" t="s">
        <v>26</v>
      </c>
      <c r="AV89">
        <v>0</v>
      </c>
      <c r="AW89">
        <v>2</v>
      </c>
      <c r="AX89">
        <v>86552151</v>
      </c>
      <c r="AY89">
        <v>1</v>
      </c>
      <c r="AZ89">
        <v>0</v>
      </c>
      <c r="BA89">
        <v>52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ROUND(Y89*Source!I63*DO89,9)</f>
        <v>9.4837785599999993</v>
      </c>
      <c r="CX89">
        <f>ROUND(Y89*Source!I63,9)</f>
        <v>0.75148800000000004</v>
      </c>
      <c r="CY89">
        <f>AB89</f>
        <v>1513.56</v>
      </c>
      <c r="CZ89">
        <f>AF89</f>
        <v>83.1</v>
      </c>
      <c r="DA89">
        <f>AJ89</f>
        <v>17.07</v>
      </c>
      <c r="DB89">
        <f>ROUND((((ROUND(AT89*CZ89,2)*1.03)*1.25)*1.2),6)</f>
        <v>41.08155</v>
      </c>
      <c r="DC89">
        <f>ROUND((((ROUND(AT89*AG89,2)*1.03)*1.25)*1.2),6)</f>
        <v>6.2417999999999996</v>
      </c>
      <c r="DD89" t="s">
        <v>3</v>
      </c>
      <c r="DE89" t="s">
        <v>3</v>
      </c>
      <c r="DF89">
        <f t="shared" si="34"/>
        <v>0</v>
      </c>
      <c r="DG89">
        <f>ROUND(ROUND(AF89*AJ89,2)*CX89,2)</f>
        <v>1066</v>
      </c>
      <c r="DH89">
        <f>ROUND(ROUND(AG89*AK89,2)*CX89,2)</f>
        <v>534.41</v>
      </c>
      <c r="DI89">
        <f t="shared" si="33"/>
        <v>0</v>
      </c>
      <c r="DJ89">
        <f>DG89</f>
        <v>1066</v>
      </c>
      <c r="DK89">
        <v>0</v>
      </c>
      <c r="DL89" t="s">
        <v>793</v>
      </c>
      <c r="DM89">
        <v>0</v>
      </c>
      <c r="DN89" t="s">
        <v>788</v>
      </c>
      <c r="DO89">
        <v>12.62</v>
      </c>
    </row>
    <row r="90" spans="1:119" x14ac:dyDescent="0.25">
      <c r="A90">
        <f>ROW(Source!A63)</f>
        <v>63</v>
      </c>
      <c r="B90">
        <v>86551703</v>
      </c>
      <c r="C90">
        <v>86552128</v>
      </c>
      <c r="D90">
        <v>85731731</v>
      </c>
      <c r="E90">
        <v>1</v>
      </c>
      <c r="F90">
        <v>1</v>
      </c>
      <c r="G90">
        <v>1081</v>
      </c>
      <c r="H90">
        <v>2</v>
      </c>
      <c r="I90" t="s">
        <v>794</v>
      </c>
      <c r="J90" t="s">
        <v>795</v>
      </c>
      <c r="K90" t="s">
        <v>796</v>
      </c>
      <c r="L90">
        <v>1368</v>
      </c>
      <c r="N90">
        <v>1011</v>
      </c>
      <c r="O90" t="s">
        <v>792</v>
      </c>
      <c r="P90" t="s">
        <v>792</v>
      </c>
      <c r="Q90">
        <v>1</v>
      </c>
      <c r="W90">
        <v>0</v>
      </c>
      <c r="X90">
        <v>-1895752648</v>
      </c>
      <c r="Y90">
        <f>(((AT90*1.03)*1.25)*1.2)</f>
        <v>1.9158000000000002</v>
      </c>
      <c r="AA90">
        <v>0</v>
      </c>
      <c r="AB90">
        <v>7.85</v>
      </c>
      <c r="AC90">
        <v>0</v>
      </c>
      <c r="AD90">
        <v>0</v>
      </c>
      <c r="AE90">
        <v>0</v>
      </c>
      <c r="AF90">
        <v>0.77</v>
      </c>
      <c r="AG90">
        <v>0</v>
      </c>
      <c r="AH90">
        <v>0</v>
      </c>
      <c r="AI90">
        <v>1</v>
      </c>
      <c r="AJ90">
        <v>9.56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1.24</v>
      </c>
      <c r="AU90" t="s">
        <v>26</v>
      </c>
      <c r="AV90">
        <v>0</v>
      </c>
      <c r="AW90">
        <v>2</v>
      </c>
      <c r="AX90">
        <v>86552153</v>
      </c>
      <c r="AY90">
        <v>1</v>
      </c>
      <c r="AZ90">
        <v>0</v>
      </c>
      <c r="BA90">
        <v>53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ROUND(Y90*Source!I63*DO90,9)</f>
        <v>0</v>
      </c>
      <c r="CX90">
        <f>ROUND(Y90*Source!I63,9)</f>
        <v>2.9120159999999999</v>
      </c>
      <c r="CY90">
        <f>AB90</f>
        <v>7.85</v>
      </c>
      <c r="CZ90">
        <f>AF90</f>
        <v>0.77</v>
      </c>
      <c r="DA90">
        <f>AJ90</f>
        <v>9.56</v>
      </c>
      <c r="DB90">
        <f>ROUND((((ROUND(AT90*CZ90,2)*1.03)*1.25)*1.2),6)</f>
        <v>1.4677500000000001</v>
      </c>
      <c r="DC90">
        <f>ROUND((((ROUND(AT90*AG90,2)*1.03)*1.25)*1.2),6)</f>
        <v>0</v>
      </c>
      <c r="DD90" t="s">
        <v>3</v>
      </c>
      <c r="DE90" t="s">
        <v>3</v>
      </c>
      <c r="DF90">
        <f t="shared" si="34"/>
        <v>0</v>
      </c>
      <c r="DG90">
        <f>ROUND(ROUND(AF90*AJ90,2)*CX90,2)</f>
        <v>21.43</v>
      </c>
      <c r="DH90">
        <f>ROUND(ROUND(AG90,2)*CX90,2)</f>
        <v>0</v>
      </c>
      <c r="DI90">
        <f t="shared" si="33"/>
        <v>0</v>
      </c>
      <c r="DJ90">
        <f>DG90</f>
        <v>21.43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ROW(Source!A63)</f>
        <v>63</v>
      </c>
      <c r="B91">
        <v>86551703</v>
      </c>
      <c r="C91">
        <v>86552128</v>
      </c>
      <c r="D91">
        <v>85731764</v>
      </c>
      <c r="E91">
        <v>1</v>
      </c>
      <c r="F91">
        <v>1</v>
      </c>
      <c r="G91">
        <v>1081</v>
      </c>
      <c r="H91">
        <v>2</v>
      </c>
      <c r="I91" t="s">
        <v>797</v>
      </c>
      <c r="J91" t="s">
        <v>798</v>
      </c>
      <c r="K91" t="s">
        <v>799</v>
      </c>
      <c r="L91">
        <v>1368</v>
      </c>
      <c r="N91">
        <v>1011</v>
      </c>
      <c r="O91" t="s">
        <v>792</v>
      </c>
      <c r="P91" t="s">
        <v>792</v>
      </c>
      <c r="Q91">
        <v>1</v>
      </c>
      <c r="W91">
        <v>0</v>
      </c>
      <c r="X91">
        <v>-643591644</v>
      </c>
      <c r="Y91">
        <f>(((AT91*1.03)*1.25)*1.2)</f>
        <v>4.9749000000000008</v>
      </c>
      <c r="AA91">
        <v>0</v>
      </c>
      <c r="AB91">
        <v>4.84</v>
      </c>
      <c r="AC91">
        <v>0</v>
      </c>
      <c r="AD91">
        <v>0</v>
      </c>
      <c r="AE91">
        <v>0</v>
      </c>
      <c r="AF91">
        <v>0.47</v>
      </c>
      <c r="AG91">
        <v>0</v>
      </c>
      <c r="AH91">
        <v>0</v>
      </c>
      <c r="AI91">
        <v>1</v>
      </c>
      <c r="AJ91">
        <v>9.66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3.22</v>
      </c>
      <c r="AU91" t="s">
        <v>26</v>
      </c>
      <c r="AV91">
        <v>0</v>
      </c>
      <c r="AW91">
        <v>2</v>
      </c>
      <c r="AX91">
        <v>86552154</v>
      </c>
      <c r="AY91">
        <v>1</v>
      </c>
      <c r="AZ91">
        <v>0</v>
      </c>
      <c r="BA91">
        <v>54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ROUND(Y91*Source!I63*DO91,9)</f>
        <v>0</v>
      </c>
      <c r="CX91">
        <f>ROUND(Y91*Source!I63,9)</f>
        <v>7.5618480000000003</v>
      </c>
      <c r="CY91">
        <f>AB91</f>
        <v>4.84</v>
      </c>
      <c r="CZ91">
        <f>AF91</f>
        <v>0.47</v>
      </c>
      <c r="DA91">
        <f>AJ91</f>
        <v>9.66</v>
      </c>
      <c r="DB91">
        <f>ROUND((((ROUND(AT91*CZ91,2)*1.03)*1.25)*1.2),6)</f>
        <v>2.3329499999999999</v>
      </c>
      <c r="DC91">
        <f>ROUND((((ROUND(AT91*AG91,2)*1.03)*1.25)*1.2),6)</f>
        <v>0</v>
      </c>
      <c r="DD91" t="s">
        <v>3</v>
      </c>
      <c r="DE91" t="s">
        <v>3</v>
      </c>
      <c r="DF91">
        <f t="shared" si="34"/>
        <v>0</v>
      </c>
      <c r="DG91">
        <f>ROUND(ROUND(AF91*AJ91,2)*CX91,2)</f>
        <v>34.33</v>
      </c>
      <c r="DH91">
        <f>ROUND(ROUND(AG91,2)*CX91,2)</f>
        <v>0</v>
      </c>
      <c r="DI91">
        <f t="shared" si="33"/>
        <v>0</v>
      </c>
      <c r="DJ91">
        <f>DG91</f>
        <v>34.33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ROW(Source!A63)</f>
        <v>63</v>
      </c>
      <c r="B92">
        <v>86551703</v>
      </c>
      <c r="C92">
        <v>86552128</v>
      </c>
      <c r="D92">
        <v>85730911</v>
      </c>
      <c r="E92">
        <v>1</v>
      </c>
      <c r="F92">
        <v>1</v>
      </c>
      <c r="G92">
        <v>1081</v>
      </c>
      <c r="H92">
        <v>2</v>
      </c>
      <c r="I92" t="s">
        <v>800</v>
      </c>
      <c r="J92" t="s">
        <v>801</v>
      </c>
      <c r="K92" t="s">
        <v>802</v>
      </c>
      <c r="L92">
        <v>1368</v>
      </c>
      <c r="N92">
        <v>1011</v>
      </c>
      <c r="O92" t="s">
        <v>792</v>
      </c>
      <c r="P92" t="s">
        <v>792</v>
      </c>
      <c r="Q92">
        <v>1</v>
      </c>
      <c r="W92">
        <v>0</v>
      </c>
      <c r="X92">
        <v>-44940208</v>
      </c>
      <c r="Y92">
        <f>(((AT92*1.03)*1.25)*1.2)</f>
        <v>0.57164999999999999</v>
      </c>
      <c r="AA92">
        <v>0</v>
      </c>
      <c r="AB92">
        <v>2758.65</v>
      </c>
      <c r="AC92">
        <v>1017.92</v>
      </c>
      <c r="AD92">
        <v>0</v>
      </c>
      <c r="AE92">
        <v>0</v>
      </c>
      <c r="AF92">
        <v>179.17</v>
      </c>
      <c r="AG92">
        <v>16.93</v>
      </c>
      <c r="AH92">
        <v>0</v>
      </c>
      <c r="AI92">
        <v>1</v>
      </c>
      <c r="AJ92">
        <v>14.43</v>
      </c>
      <c r="AK92">
        <v>56.35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0.37</v>
      </c>
      <c r="AU92" t="s">
        <v>26</v>
      </c>
      <c r="AV92">
        <v>0</v>
      </c>
      <c r="AW92">
        <v>2</v>
      </c>
      <c r="AX92">
        <v>86552152</v>
      </c>
      <c r="AY92">
        <v>1</v>
      </c>
      <c r="AZ92">
        <v>0</v>
      </c>
      <c r="BA92">
        <v>55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ROUND(Y92*Source!I63*DO92,9)</f>
        <v>14.71061244</v>
      </c>
      <c r="CX92">
        <f>ROUND(Y92*Source!I63,9)</f>
        <v>0.86890800000000001</v>
      </c>
      <c r="CY92">
        <f>AB92</f>
        <v>2758.65</v>
      </c>
      <c r="CZ92">
        <f>AF92</f>
        <v>179.17</v>
      </c>
      <c r="DA92">
        <f>AJ92</f>
        <v>14.43</v>
      </c>
      <c r="DB92">
        <f>ROUND((((ROUND(AT92*CZ92,2)*1.03)*1.25)*1.2),6)</f>
        <v>102.41804999999999</v>
      </c>
      <c r="DC92">
        <f>ROUND((((ROUND(AT92*AG92,2)*1.03)*1.25)*1.2),6)</f>
        <v>9.6716999999999995</v>
      </c>
      <c r="DD92" t="s">
        <v>3</v>
      </c>
      <c r="DE92" t="s">
        <v>3</v>
      </c>
      <c r="DF92">
        <f t="shared" si="34"/>
        <v>0</v>
      </c>
      <c r="DG92">
        <f>ROUND(ROUND(AF92*AJ92,2)*CX92,2)</f>
        <v>2246.4899999999998</v>
      </c>
      <c r="DH92">
        <f>ROUND(ROUND(AG92*AK92,2)*CX92,2)</f>
        <v>828.95</v>
      </c>
      <c r="DI92">
        <f t="shared" si="33"/>
        <v>0</v>
      </c>
      <c r="DJ92">
        <f>DG92</f>
        <v>2246.4899999999998</v>
      </c>
      <c r="DK92">
        <v>0</v>
      </c>
      <c r="DL92" t="s">
        <v>793</v>
      </c>
      <c r="DM92">
        <v>0</v>
      </c>
      <c r="DN92" t="s">
        <v>788</v>
      </c>
      <c r="DO92">
        <v>16.93</v>
      </c>
    </row>
    <row r="93" spans="1:119" x14ac:dyDescent="0.25">
      <c r="A93">
        <f>ROW(Source!A63)</f>
        <v>63</v>
      </c>
      <c r="B93">
        <v>86551703</v>
      </c>
      <c r="C93">
        <v>86552128</v>
      </c>
      <c r="D93">
        <v>85700705</v>
      </c>
      <c r="E93">
        <v>1</v>
      </c>
      <c r="F93">
        <v>1</v>
      </c>
      <c r="G93">
        <v>1081</v>
      </c>
      <c r="H93">
        <v>3</v>
      </c>
      <c r="I93" t="s">
        <v>803</v>
      </c>
      <c r="J93" t="s">
        <v>804</v>
      </c>
      <c r="K93" t="s">
        <v>805</v>
      </c>
      <c r="L93">
        <v>1339</v>
      </c>
      <c r="N93">
        <v>1007</v>
      </c>
      <c r="O93" t="s">
        <v>806</v>
      </c>
      <c r="P93" t="s">
        <v>806</v>
      </c>
      <c r="Q93">
        <v>1</v>
      </c>
      <c r="W93">
        <v>0</v>
      </c>
      <c r="X93">
        <v>-1622585150</v>
      </c>
      <c r="Y93">
        <f>(((AT93*1)*1)*1)</f>
        <v>0.22700000000000001</v>
      </c>
      <c r="AA93">
        <v>54.79</v>
      </c>
      <c r="AB93">
        <v>0</v>
      </c>
      <c r="AC93">
        <v>0</v>
      </c>
      <c r="AD93">
        <v>0</v>
      </c>
      <c r="AE93">
        <v>7.07</v>
      </c>
      <c r="AF93">
        <v>0</v>
      </c>
      <c r="AG93">
        <v>0</v>
      </c>
      <c r="AH93">
        <v>0</v>
      </c>
      <c r="AI93">
        <v>7.75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0.22700000000000001</v>
      </c>
      <c r="AU93" t="s">
        <v>25</v>
      </c>
      <c r="AV93">
        <v>0</v>
      </c>
      <c r="AW93">
        <v>2</v>
      </c>
      <c r="AX93">
        <v>86552155</v>
      </c>
      <c r="AY93">
        <v>1</v>
      </c>
      <c r="AZ93">
        <v>0</v>
      </c>
      <c r="BA93">
        <v>56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ROUND(Y93*Source!I63,9)</f>
        <v>0.34504000000000001</v>
      </c>
      <c r="CY93">
        <f t="shared" ref="CY93:CY108" si="42">AA93</f>
        <v>54.79</v>
      </c>
      <c r="CZ93">
        <f t="shared" ref="CZ93:CZ108" si="43">AE93</f>
        <v>7.07</v>
      </c>
      <c r="DA93">
        <f t="shared" ref="DA93:DA108" si="44">AI93</f>
        <v>7.75</v>
      </c>
      <c r="DB93">
        <f>ROUND((((ROUND(AT93*CZ93,2)*1)*1)*1),6)</f>
        <v>1.6</v>
      </c>
      <c r="DC93">
        <f>ROUND((((ROUND(AT93*AG93,2)*1)*1)*1),6)</f>
        <v>0</v>
      </c>
      <c r="DD93" t="s">
        <v>3</v>
      </c>
      <c r="DE93" t="s">
        <v>3</v>
      </c>
      <c r="DF93">
        <f t="shared" ref="DF93:DF108" si="45">ROUND(ROUND(AE93*AI93,2)*CX93,2)</f>
        <v>18.899999999999999</v>
      </c>
      <c r="DG93">
        <f t="shared" ref="DG93:DG119" si="46">ROUND(ROUND(AF93,2)*CX93,2)</f>
        <v>0</v>
      </c>
      <c r="DH93">
        <f t="shared" ref="DH93:DH119" si="47">ROUND(ROUND(AG93,2)*CX93,2)</f>
        <v>0</v>
      </c>
      <c r="DI93">
        <f t="shared" si="33"/>
        <v>0</v>
      </c>
      <c r="DJ93">
        <f t="shared" ref="DJ93:DJ108" si="48">DF93</f>
        <v>18.899999999999999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ROW(Source!A63)</f>
        <v>63</v>
      </c>
      <c r="B94">
        <v>86551703</v>
      </c>
      <c r="C94">
        <v>86552128</v>
      </c>
      <c r="D94">
        <v>85707696</v>
      </c>
      <c r="E94">
        <v>1</v>
      </c>
      <c r="F94">
        <v>1</v>
      </c>
      <c r="G94">
        <v>1081</v>
      </c>
      <c r="H94">
        <v>3</v>
      </c>
      <c r="I94" t="s">
        <v>807</v>
      </c>
      <c r="J94" t="s">
        <v>808</v>
      </c>
      <c r="K94" t="s">
        <v>809</v>
      </c>
      <c r="L94">
        <v>1355</v>
      </c>
      <c r="N94">
        <v>1010</v>
      </c>
      <c r="O94" t="s">
        <v>23</v>
      </c>
      <c r="P94" t="s">
        <v>23</v>
      </c>
      <c r="Q94">
        <v>100</v>
      </c>
      <c r="W94">
        <v>0</v>
      </c>
      <c r="X94">
        <v>-11502228</v>
      </c>
      <c r="Y94">
        <f>(((AT94*1)*1)*1)</f>
        <v>4.04</v>
      </c>
      <c r="AA94">
        <v>1525.54</v>
      </c>
      <c r="AB94">
        <v>0</v>
      </c>
      <c r="AC94">
        <v>0</v>
      </c>
      <c r="AD94">
        <v>0</v>
      </c>
      <c r="AE94">
        <v>154.72</v>
      </c>
      <c r="AF94">
        <v>0</v>
      </c>
      <c r="AG94">
        <v>0</v>
      </c>
      <c r="AH94">
        <v>0</v>
      </c>
      <c r="AI94">
        <v>9.86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4.04</v>
      </c>
      <c r="AU94" t="s">
        <v>25</v>
      </c>
      <c r="AV94">
        <v>0</v>
      </c>
      <c r="AW94">
        <v>2</v>
      </c>
      <c r="AX94">
        <v>86552156</v>
      </c>
      <c r="AY94">
        <v>1</v>
      </c>
      <c r="AZ94">
        <v>0</v>
      </c>
      <c r="BA94">
        <v>57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ROUND(Y94*Source!I63,9)</f>
        <v>6.1407999999999996</v>
      </c>
      <c r="CY94">
        <f t="shared" si="42"/>
        <v>1525.54</v>
      </c>
      <c r="CZ94">
        <f t="shared" si="43"/>
        <v>154.72</v>
      </c>
      <c r="DA94">
        <f t="shared" si="44"/>
        <v>9.86</v>
      </c>
      <c r="DB94">
        <f>ROUND((((ROUND(AT94*CZ94,2)*1)*1)*1),6)</f>
        <v>625.07000000000005</v>
      </c>
      <c r="DC94">
        <f>ROUND((((ROUND(AT94*AG94,2)*1)*1)*1),6)</f>
        <v>0</v>
      </c>
      <c r="DD94" t="s">
        <v>3</v>
      </c>
      <c r="DE94" t="s">
        <v>3</v>
      </c>
      <c r="DF94">
        <f t="shared" si="45"/>
        <v>9368.0400000000009</v>
      </c>
      <c r="DG94">
        <f t="shared" si="46"/>
        <v>0</v>
      </c>
      <c r="DH94">
        <f t="shared" si="47"/>
        <v>0</v>
      </c>
      <c r="DI94">
        <f t="shared" si="33"/>
        <v>0</v>
      </c>
      <c r="DJ94">
        <f t="shared" si="48"/>
        <v>9368.0400000000009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ROW(Source!A63)</f>
        <v>63</v>
      </c>
      <c r="B95">
        <v>86551703</v>
      </c>
      <c r="C95">
        <v>86552128</v>
      </c>
      <c r="D95">
        <v>85717107</v>
      </c>
      <c r="E95">
        <v>1</v>
      </c>
      <c r="F95">
        <v>1</v>
      </c>
      <c r="G95">
        <v>1081</v>
      </c>
      <c r="H95">
        <v>3</v>
      </c>
      <c r="I95" t="s">
        <v>333</v>
      </c>
      <c r="J95" t="s">
        <v>335</v>
      </c>
      <c r="K95" t="s">
        <v>334</v>
      </c>
      <c r="L95">
        <v>1354</v>
      </c>
      <c r="N95">
        <v>1010</v>
      </c>
      <c r="O95" t="s">
        <v>35</v>
      </c>
      <c r="P95" t="s">
        <v>35</v>
      </c>
      <c r="Q95">
        <v>1</v>
      </c>
      <c r="W95">
        <v>0</v>
      </c>
      <c r="X95">
        <v>29435478</v>
      </c>
      <c r="Y95">
        <f>(((AT95*1)*1)*1)</f>
        <v>200</v>
      </c>
      <c r="AA95">
        <v>185.42</v>
      </c>
      <c r="AB95">
        <v>0</v>
      </c>
      <c r="AC95">
        <v>0</v>
      </c>
      <c r="AD95">
        <v>0</v>
      </c>
      <c r="AE95">
        <v>7.24</v>
      </c>
      <c r="AF95">
        <v>0</v>
      </c>
      <c r="AG95">
        <v>0</v>
      </c>
      <c r="AH95">
        <v>0</v>
      </c>
      <c r="AI95">
        <v>25.61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200</v>
      </c>
      <c r="AU95" t="s">
        <v>25</v>
      </c>
      <c r="AV95">
        <v>0</v>
      </c>
      <c r="AW95">
        <v>2</v>
      </c>
      <c r="AX95">
        <v>86552157</v>
      </c>
      <c r="AY95">
        <v>1</v>
      </c>
      <c r="AZ95">
        <v>0</v>
      </c>
      <c r="BA95">
        <v>58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ROUND(Y95*Source!I63,9)</f>
        <v>304</v>
      </c>
      <c r="CY95">
        <f t="shared" si="42"/>
        <v>185.42</v>
      </c>
      <c r="CZ95">
        <f t="shared" si="43"/>
        <v>7.24</v>
      </c>
      <c r="DA95">
        <f t="shared" si="44"/>
        <v>25.61</v>
      </c>
      <c r="DB95">
        <f>ROUND((((ROUND(AT95*CZ95,2)*1)*1)*1),6)</f>
        <v>1448</v>
      </c>
      <c r="DC95">
        <f>ROUND((((ROUND(AT95*AG95,2)*1)*1)*1),6)</f>
        <v>0</v>
      </c>
      <c r="DD95" t="s">
        <v>3</v>
      </c>
      <c r="DE95" t="s">
        <v>3</v>
      </c>
      <c r="DF95">
        <f t="shared" si="45"/>
        <v>56367.68</v>
      </c>
      <c r="DG95">
        <f t="shared" si="46"/>
        <v>0</v>
      </c>
      <c r="DH95">
        <f t="shared" si="47"/>
        <v>0</v>
      </c>
      <c r="DI95">
        <f t="shared" si="33"/>
        <v>0</v>
      </c>
      <c r="DJ95">
        <f t="shared" si="48"/>
        <v>56367.68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ROW(Source!A63)</f>
        <v>63</v>
      </c>
      <c r="B96">
        <v>86551703</v>
      </c>
      <c r="C96">
        <v>86552128</v>
      </c>
      <c r="D96">
        <v>85710744</v>
      </c>
      <c r="E96">
        <v>1</v>
      </c>
      <c r="F96">
        <v>1</v>
      </c>
      <c r="G96">
        <v>1081</v>
      </c>
      <c r="H96">
        <v>3</v>
      </c>
      <c r="I96" t="s">
        <v>810</v>
      </c>
      <c r="J96" t="s">
        <v>811</v>
      </c>
      <c r="K96" t="s">
        <v>812</v>
      </c>
      <c r="L96">
        <v>1354</v>
      </c>
      <c r="N96">
        <v>1010</v>
      </c>
      <c r="O96" t="s">
        <v>35</v>
      </c>
      <c r="P96" t="s">
        <v>35</v>
      </c>
      <c r="Q96">
        <v>1</v>
      </c>
      <c r="W96">
        <v>0</v>
      </c>
      <c r="X96">
        <v>-246121157</v>
      </c>
      <c r="Y96">
        <f>(((AT96*1)*1)*1)</f>
        <v>0.68400000000000005</v>
      </c>
      <c r="AA96">
        <v>54.47</v>
      </c>
      <c r="AB96">
        <v>0</v>
      </c>
      <c r="AC96">
        <v>0</v>
      </c>
      <c r="AD96">
        <v>0</v>
      </c>
      <c r="AE96">
        <v>6.12</v>
      </c>
      <c r="AF96">
        <v>0</v>
      </c>
      <c r="AG96">
        <v>0</v>
      </c>
      <c r="AH96">
        <v>0</v>
      </c>
      <c r="AI96">
        <v>8.9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0.68400000000000005</v>
      </c>
      <c r="AU96" t="s">
        <v>25</v>
      </c>
      <c r="AV96">
        <v>0</v>
      </c>
      <c r="AW96">
        <v>2</v>
      </c>
      <c r="AX96">
        <v>86552158</v>
      </c>
      <c r="AY96">
        <v>1</v>
      </c>
      <c r="AZ96">
        <v>0</v>
      </c>
      <c r="BA96">
        <v>59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ROUND(Y96*Source!I63,9)</f>
        <v>1.0396799999999999</v>
      </c>
      <c r="CY96">
        <f t="shared" si="42"/>
        <v>54.47</v>
      </c>
      <c r="CZ96">
        <f t="shared" si="43"/>
        <v>6.12</v>
      </c>
      <c r="DA96">
        <f t="shared" si="44"/>
        <v>8.9</v>
      </c>
      <c r="DB96">
        <f>ROUND((((ROUND(AT96*CZ96,2)*1)*1)*1),6)</f>
        <v>4.1900000000000004</v>
      </c>
      <c r="DC96">
        <f>ROUND((((ROUND(AT96*AG96,2)*1)*1)*1),6)</f>
        <v>0</v>
      </c>
      <c r="DD96" t="s">
        <v>3</v>
      </c>
      <c r="DE96" t="s">
        <v>3</v>
      </c>
      <c r="DF96">
        <f t="shared" si="45"/>
        <v>56.63</v>
      </c>
      <c r="DG96">
        <f t="shared" si="46"/>
        <v>0</v>
      </c>
      <c r="DH96">
        <f t="shared" si="47"/>
        <v>0</v>
      </c>
      <c r="DI96">
        <f t="shared" si="33"/>
        <v>0</v>
      </c>
      <c r="DJ96">
        <f t="shared" si="48"/>
        <v>56.63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ROW(Source!A63)</f>
        <v>63</v>
      </c>
      <c r="B97">
        <v>86551703</v>
      </c>
      <c r="C97">
        <v>86552128</v>
      </c>
      <c r="D97">
        <v>0</v>
      </c>
      <c r="E97">
        <v>0</v>
      </c>
      <c r="F97">
        <v>1</v>
      </c>
      <c r="G97">
        <v>1081</v>
      </c>
      <c r="H97">
        <v>3</v>
      </c>
      <c r="I97" t="s">
        <v>72</v>
      </c>
      <c r="J97" t="s">
        <v>3</v>
      </c>
      <c r="K97" t="s">
        <v>73</v>
      </c>
      <c r="L97">
        <v>0</v>
      </c>
      <c r="W97">
        <v>0</v>
      </c>
      <c r="X97">
        <v>-823927281</v>
      </c>
      <c r="Y97">
        <f t="shared" ref="Y97:Y108" si="49">AT97</f>
        <v>1.973684</v>
      </c>
      <c r="AA97">
        <v>8351.4</v>
      </c>
      <c r="AB97">
        <v>0</v>
      </c>
      <c r="AC97">
        <v>0</v>
      </c>
      <c r="AD97">
        <v>0</v>
      </c>
      <c r="AE97">
        <v>848.72</v>
      </c>
      <c r="AF97">
        <v>0</v>
      </c>
      <c r="AG97">
        <v>0</v>
      </c>
      <c r="AH97">
        <v>0</v>
      </c>
      <c r="AI97">
        <v>9.84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 t="s">
        <v>3</v>
      </c>
      <c r="AT97">
        <v>1.973684</v>
      </c>
      <c r="AU97" t="s">
        <v>3</v>
      </c>
      <c r="AV97">
        <v>0</v>
      </c>
      <c r="AW97">
        <v>1</v>
      </c>
      <c r="AX97">
        <v>-1</v>
      </c>
      <c r="AY97">
        <v>0</v>
      </c>
      <c r="AZ97">
        <v>0</v>
      </c>
      <c r="BA97" t="s">
        <v>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ROUND(Y97*Source!I63,9)</f>
        <v>2.9999996800000002</v>
      </c>
      <c r="CY97">
        <f t="shared" si="42"/>
        <v>8351.4</v>
      </c>
      <c r="CZ97">
        <f t="shared" si="43"/>
        <v>848.72</v>
      </c>
      <c r="DA97">
        <f t="shared" si="44"/>
        <v>9.84</v>
      </c>
      <c r="DB97">
        <f t="shared" ref="DB97:DB108" si="50">ROUND(ROUND(AT97*CZ97,2),6)</f>
        <v>1675.11</v>
      </c>
      <c r="DC97">
        <f t="shared" ref="DC97:DC108" si="51">ROUND(ROUND(AT97*AG97,2),6)</f>
        <v>0</v>
      </c>
      <c r="DD97" t="s">
        <v>3</v>
      </c>
      <c r="DE97" t="s">
        <v>3</v>
      </c>
      <c r="DF97">
        <f t="shared" si="45"/>
        <v>25054.2</v>
      </c>
      <c r="DG97">
        <f t="shared" si="46"/>
        <v>0</v>
      </c>
      <c r="DH97">
        <f t="shared" si="47"/>
        <v>0</v>
      </c>
      <c r="DI97">
        <f t="shared" si="33"/>
        <v>0</v>
      </c>
      <c r="DJ97">
        <f t="shared" si="48"/>
        <v>25054.2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ROW(Source!A63)</f>
        <v>63</v>
      </c>
      <c r="B98">
        <v>86551703</v>
      </c>
      <c r="C98">
        <v>86552128</v>
      </c>
      <c r="D98">
        <v>0</v>
      </c>
      <c r="E98">
        <v>0</v>
      </c>
      <c r="F98">
        <v>1</v>
      </c>
      <c r="G98">
        <v>1081</v>
      </c>
      <c r="H98">
        <v>3</v>
      </c>
      <c r="I98" t="s">
        <v>76</v>
      </c>
      <c r="J98" t="s">
        <v>3</v>
      </c>
      <c r="K98" t="s">
        <v>77</v>
      </c>
      <c r="L98">
        <v>0</v>
      </c>
      <c r="W98">
        <v>0</v>
      </c>
      <c r="X98">
        <v>540672148</v>
      </c>
      <c r="Y98">
        <f t="shared" si="49"/>
        <v>15.789474</v>
      </c>
      <c r="AA98">
        <v>9414.91</v>
      </c>
      <c r="AB98">
        <v>0</v>
      </c>
      <c r="AC98">
        <v>0</v>
      </c>
      <c r="AD98">
        <v>0</v>
      </c>
      <c r="AE98">
        <v>956.8</v>
      </c>
      <c r="AF98">
        <v>0</v>
      </c>
      <c r="AG98">
        <v>0</v>
      </c>
      <c r="AH98">
        <v>0</v>
      </c>
      <c r="AI98">
        <v>9.84</v>
      </c>
      <c r="AJ98">
        <v>1</v>
      </c>
      <c r="AK98">
        <v>1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 t="s">
        <v>3</v>
      </c>
      <c r="AT98">
        <v>15.789474</v>
      </c>
      <c r="AU98" t="s">
        <v>3</v>
      </c>
      <c r="AV98">
        <v>0</v>
      </c>
      <c r="AW98">
        <v>1</v>
      </c>
      <c r="AX98">
        <v>-1</v>
      </c>
      <c r="AY98">
        <v>0</v>
      </c>
      <c r="AZ98">
        <v>0</v>
      </c>
      <c r="BA98" t="s">
        <v>3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ROUND(Y98*Source!I63,9)</f>
        <v>24.000000480000001</v>
      </c>
      <c r="CY98">
        <f t="shared" si="42"/>
        <v>9414.91</v>
      </c>
      <c r="CZ98">
        <f t="shared" si="43"/>
        <v>956.8</v>
      </c>
      <c r="DA98">
        <f t="shared" si="44"/>
        <v>9.84</v>
      </c>
      <c r="DB98">
        <f t="shared" si="50"/>
        <v>15107.37</v>
      </c>
      <c r="DC98">
        <f t="shared" si="51"/>
        <v>0</v>
      </c>
      <c r="DD98" t="s">
        <v>3</v>
      </c>
      <c r="DE98" t="s">
        <v>3</v>
      </c>
      <c r="DF98">
        <f t="shared" si="45"/>
        <v>225957.84</v>
      </c>
      <c r="DG98">
        <f t="shared" si="46"/>
        <v>0</v>
      </c>
      <c r="DH98">
        <f t="shared" si="47"/>
        <v>0</v>
      </c>
      <c r="DI98">
        <f t="shared" si="33"/>
        <v>0</v>
      </c>
      <c r="DJ98">
        <f t="shared" si="48"/>
        <v>225957.84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ROW(Source!A63)</f>
        <v>63</v>
      </c>
      <c r="B99">
        <v>86551703</v>
      </c>
      <c r="C99">
        <v>86552128</v>
      </c>
      <c r="D99">
        <v>0</v>
      </c>
      <c r="E99">
        <v>0</v>
      </c>
      <c r="F99">
        <v>1</v>
      </c>
      <c r="G99">
        <v>1081</v>
      </c>
      <c r="H99">
        <v>3</v>
      </c>
      <c r="I99" t="s">
        <v>80</v>
      </c>
      <c r="J99" t="s">
        <v>3</v>
      </c>
      <c r="K99" t="s">
        <v>81</v>
      </c>
      <c r="L99">
        <v>0</v>
      </c>
      <c r="W99">
        <v>0</v>
      </c>
      <c r="X99">
        <v>1679109804</v>
      </c>
      <c r="Y99">
        <f t="shared" si="49"/>
        <v>1.3157894999999999</v>
      </c>
      <c r="AA99">
        <v>9482.7099999999991</v>
      </c>
      <c r="AB99">
        <v>0</v>
      </c>
      <c r="AC99">
        <v>0</v>
      </c>
      <c r="AD99">
        <v>0</v>
      </c>
      <c r="AE99">
        <v>963.68999999999994</v>
      </c>
      <c r="AF99">
        <v>0</v>
      </c>
      <c r="AG99">
        <v>0</v>
      </c>
      <c r="AH99">
        <v>0</v>
      </c>
      <c r="AI99">
        <v>9.84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 t="s">
        <v>3</v>
      </c>
      <c r="AT99">
        <v>1.3157894999999999</v>
      </c>
      <c r="AU99" t="s">
        <v>3</v>
      </c>
      <c r="AV99">
        <v>0</v>
      </c>
      <c r="AW99">
        <v>1</v>
      </c>
      <c r="AX99">
        <v>-1</v>
      </c>
      <c r="AY99">
        <v>0</v>
      </c>
      <c r="AZ99">
        <v>0</v>
      </c>
      <c r="BA99" t="s">
        <v>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ROUND(Y99*Source!I63,9)</f>
        <v>2.0000000400000002</v>
      </c>
      <c r="CY99">
        <f t="shared" si="42"/>
        <v>9482.7099999999991</v>
      </c>
      <c r="CZ99">
        <f t="shared" si="43"/>
        <v>963.68999999999994</v>
      </c>
      <c r="DA99">
        <f t="shared" si="44"/>
        <v>9.84</v>
      </c>
      <c r="DB99">
        <f t="shared" si="50"/>
        <v>1268.01</v>
      </c>
      <c r="DC99">
        <f t="shared" si="51"/>
        <v>0</v>
      </c>
      <c r="DD99" t="s">
        <v>3</v>
      </c>
      <c r="DE99" t="s">
        <v>3</v>
      </c>
      <c r="DF99">
        <f t="shared" si="45"/>
        <v>18965.419999999998</v>
      </c>
      <c r="DG99">
        <f t="shared" si="46"/>
        <v>0</v>
      </c>
      <c r="DH99">
        <f t="shared" si="47"/>
        <v>0</v>
      </c>
      <c r="DI99">
        <f t="shared" si="33"/>
        <v>0</v>
      </c>
      <c r="DJ99">
        <f t="shared" si="48"/>
        <v>18965.419999999998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ROW(Source!A63)</f>
        <v>63</v>
      </c>
      <c r="B100">
        <v>86551703</v>
      </c>
      <c r="C100">
        <v>86552128</v>
      </c>
      <c r="D100">
        <v>0</v>
      </c>
      <c r="E100">
        <v>0</v>
      </c>
      <c r="F100">
        <v>1</v>
      </c>
      <c r="G100">
        <v>1081</v>
      </c>
      <c r="H100">
        <v>3</v>
      </c>
      <c r="I100" t="s">
        <v>84</v>
      </c>
      <c r="J100" t="s">
        <v>3</v>
      </c>
      <c r="K100" t="s">
        <v>85</v>
      </c>
      <c r="L100">
        <v>0</v>
      </c>
      <c r="W100">
        <v>0</v>
      </c>
      <c r="X100">
        <v>-444911970</v>
      </c>
      <c r="Y100">
        <f t="shared" si="49"/>
        <v>6.5789473999999997</v>
      </c>
      <c r="AA100">
        <v>10541.99</v>
      </c>
      <c r="AB100">
        <v>0</v>
      </c>
      <c r="AC100">
        <v>0</v>
      </c>
      <c r="AD100">
        <v>0</v>
      </c>
      <c r="AE100">
        <v>1071.3399999999999</v>
      </c>
      <c r="AF100">
        <v>0</v>
      </c>
      <c r="AG100">
        <v>0</v>
      </c>
      <c r="AH100">
        <v>0</v>
      </c>
      <c r="AI100">
        <v>9.84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 t="s">
        <v>3</v>
      </c>
      <c r="AT100">
        <v>6.5789473999999997</v>
      </c>
      <c r="AU100" t="s">
        <v>3</v>
      </c>
      <c r="AV100">
        <v>0</v>
      </c>
      <c r="AW100">
        <v>1</v>
      </c>
      <c r="AX100">
        <v>-1</v>
      </c>
      <c r="AY100">
        <v>0</v>
      </c>
      <c r="AZ100">
        <v>0</v>
      </c>
      <c r="BA100" t="s">
        <v>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ROUND(Y100*Source!I63,9)</f>
        <v>10.000000048</v>
      </c>
      <c r="CY100">
        <f t="shared" si="42"/>
        <v>10541.99</v>
      </c>
      <c r="CZ100">
        <f t="shared" si="43"/>
        <v>1071.3399999999999</v>
      </c>
      <c r="DA100">
        <f t="shared" si="44"/>
        <v>9.84</v>
      </c>
      <c r="DB100">
        <f t="shared" si="50"/>
        <v>7048.29</v>
      </c>
      <c r="DC100">
        <f t="shared" si="51"/>
        <v>0</v>
      </c>
      <c r="DD100" t="s">
        <v>3</v>
      </c>
      <c r="DE100" t="s">
        <v>3</v>
      </c>
      <c r="DF100">
        <f t="shared" si="45"/>
        <v>105419.9</v>
      </c>
      <c r="DG100">
        <f t="shared" si="46"/>
        <v>0</v>
      </c>
      <c r="DH100">
        <f t="shared" si="47"/>
        <v>0</v>
      </c>
      <c r="DI100">
        <f t="shared" si="33"/>
        <v>0</v>
      </c>
      <c r="DJ100">
        <f t="shared" si="48"/>
        <v>105419.9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ROW(Source!A63)</f>
        <v>63</v>
      </c>
      <c r="B101">
        <v>86551703</v>
      </c>
      <c r="C101">
        <v>86552128</v>
      </c>
      <c r="D101">
        <v>0</v>
      </c>
      <c r="E101">
        <v>0</v>
      </c>
      <c r="F101">
        <v>1</v>
      </c>
      <c r="G101">
        <v>1081</v>
      </c>
      <c r="H101">
        <v>3</v>
      </c>
      <c r="I101" t="s">
        <v>40</v>
      </c>
      <c r="J101" t="s">
        <v>3</v>
      </c>
      <c r="K101" t="s">
        <v>41</v>
      </c>
      <c r="L101">
        <v>0</v>
      </c>
      <c r="W101">
        <v>0</v>
      </c>
      <c r="X101">
        <v>-401967197</v>
      </c>
      <c r="Y101">
        <f t="shared" si="49"/>
        <v>5.9210526000000003</v>
      </c>
      <c r="AA101">
        <v>4250.58</v>
      </c>
      <c r="AB101">
        <v>0</v>
      </c>
      <c r="AC101">
        <v>0</v>
      </c>
      <c r="AD101">
        <v>0</v>
      </c>
      <c r="AE101">
        <v>431.97</v>
      </c>
      <c r="AF101">
        <v>0</v>
      </c>
      <c r="AG101">
        <v>0</v>
      </c>
      <c r="AH101">
        <v>0</v>
      </c>
      <c r="AI101">
        <v>9.84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 t="s">
        <v>3</v>
      </c>
      <c r="AT101">
        <v>5.9210526000000003</v>
      </c>
      <c r="AU101" t="s">
        <v>3</v>
      </c>
      <c r="AV101">
        <v>0</v>
      </c>
      <c r="AW101">
        <v>1</v>
      </c>
      <c r="AX101">
        <v>-1</v>
      </c>
      <c r="AY101">
        <v>0</v>
      </c>
      <c r="AZ101">
        <v>0</v>
      </c>
      <c r="BA101" t="s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ROUND(Y101*Source!I63,9)</f>
        <v>8.9999999519999996</v>
      </c>
      <c r="CY101">
        <f t="shared" si="42"/>
        <v>4250.58</v>
      </c>
      <c r="CZ101">
        <f t="shared" si="43"/>
        <v>431.97</v>
      </c>
      <c r="DA101">
        <f t="shared" si="44"/>
        <v>9.84</v>
      </c>
      <c r="DB101">
        <f t="shared" si="50"/>
        <v>2557.7199999999998</v>
      </c>
      <c r="DC101">
        <f t="shared" si="51"/>
        <v>0</v>
      </c>
      <c r="DD101" t="s">
        <v>3</v>
      </c>
      <c r="DE101" t="s">
        <v>3</v>
      </c>
      <c r="DF101">
        <f t="shared" si="45"/>
        <v>38255.22</v>
      </c>
      <c r="DG101">
        <f t="shared" si="46"/>
        <v>0</v>
      </c>
      <c r="DH101">
        <f t="shared" si="47"/>
        <v>0</v>
      </c>
      <c r="DI101">
        <f t="shared" si="33"/>
        <v>0</v>
      </c>
      <c r="DJ101">
        <f t="shared" si="48"/>
        <v>38255.22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ROW(Source!A63)</f>
        <v>63</v>
      </c>
      <c r="B102">
        <v>86551703</v>
      </c>
      <c r="C102">
        <v>86552128</v>
      </c>
      <c r="D102">
        <v>0</v>
      </c>
      <c r="E102">
        <v>0</v>
      </c>
      <c r="F102">
        <v>1</v>
      </c>
      <c r="G102">
        <v>1081</v>
      </c>
      <c r="H102">
        <v>3</v>
      </c>
      <c r="I102" t="s">
        <v>44</v>
      </c>
      <c r="J102" t="s">
        <v>3</v>
      </c>
      <c r="K102" t="s">
        <v>45</v>
      </c>
      <c r="L102">
        <v>0</v>
      </c>
      <c r="W102">
        <v>0</v>
      </c>
      <c r="X102">
        <v>1290624388</v>
      </c>
      <c r="Y102">
        <f t="shared" si="49"/>
        <v>8.5526315999999998</v>
      </c>
      <c r="AA102">
        <v>4863.42</v>
      </c>
      <c r="AB102">
        <v>0</v>
      </c>
      <c r="AC102">
        <v>0</v>
      </c>
      <c r="AD102">
        <v>0</v>
      </c>
      <c r="AE102">
        <v>494.25</v>
      </c>
      <c r="AF102">
        <v>0</v>
      </c>
      <c r="AG102">
        <v>0</v>
      </c>
      <c r="AH102">
        <v>0</v>
      </c>
      <c r="AI102">
        <v>9.84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 t="s">
        <v>3</v>
      </c>
      <c r="AT102">
        <v>8.5526315999999998</v>
      </c>
      <c r="AU102" t="s">
        <v>3</v>
      </c>
      <c r="AV102">
        <v>0</v>
      </c>
      <c r="AW102">
        <v>1</v>
      </c>
      <c r="AX102">
        <v>-1</v>
      </c>
      <c r="AY102">
        <v>0</v>
      </c>
      <c r="AZ102">
        <v>0</v>
      </c>
      <c r="BA102" t="s">
        <v>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ROUND(Y102*Source!I63,9)</f>
        <v>13.000000032000001</v>
      </c>
      <c r="CY102">
        <f t="shared" si="42"/>
        <v>4863.42</v>
      </c>
      <c r="CZ102">
        <f t="shared" si="43"/>
        <v>494.25</v>
      </c>
      <c r="DA102">
        <f t="shared" si="44"/>
        <v>9.84</v>
      </c>
      <c r="DB102">
        <f t="shared" si="50"/>
        <v>4227.1400000000003</v>
      </c>
      <c r="DC102">
        <f t="shared" si="51"/>
        <v>0</v>
      </c>
      <c r="DD102" t="s">
        <v>3</v>
      </c>
      <c r="DE102" t="s">
        <v>3</v>
      </c>
      <c r="DF102">
        <f t="shared" si="45"/>
        <v>63224.46</v>
      </c>
      <c r="DG102">
        <f t="shared" si="46"/>
        <v>0</v>
      </c>
      <c r="DH102">
        <f t="shared" si="47"/>
        <v>0</v>
      </c>
      <c r="DI102">
        <f t="shared" si="33"/>
        <v>0</v>
      </c>
      <c r="DJ102">
        <f t="shared" si="48"/>
        <v>63224.46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ROW(Source!A63)</f>
        <v>63</v>
      </c>
      <c r="B103">
        <v>86551703</v>
      </c>
      <c r="C103">
        <v>86552128</v>
      </c>
      <c r="D103">
        <v>0</v>
      </c>
      <c r="E103">
        <v>0</v>
      </c>
      <c r="F103">
        <v>1</v>
      </c>
      <c r="G103">
        <v>1081</v>
      </c>
      <c r="H103">
        <v>3</v>
      </c>
      <c r="I103" t="s">
        <v>48</v>
      </c>
      <c r="J103" t="s">
        <v>3</v>
      </c>
      <c r="K103" t="s">
        <v>49</v>
      </c>
      <c r="L103">
        <v>0</v>
      </c>
      <c r="W103">
        <v>0</v>
      </c>
      <c r="X103">
        <v>752976982</v>
      </c>
      <c r="Y103">
        <f t="shared" si="49"/>
        <v>9.8684209999999997</v>
      </c>
      <c r="AA103">
        <v>5369.2</v>
      </c>
      <c r="AB103">
        <v>0</v>
      </c>
      <c r="AC103">
        <v>0</v>
      </c>
      <c r="AD103">
        <v>0</v>
      </c>
      <c r="AE103">
        <v>545.65000000000009</v>
      </c>
      <c r="AF103">
        <v>0</v>
      </c>
      <c r="AG103">
        <v>0</v>
      </c>
      <c r="AH103">
        <v>0</v>
      </c>
      <c r="AI103">
        <v>9.84</v>
      </c>
      <c r="AJ103">
        <v>1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 t="s">
        <v>3</v>
      </c>
      <c r="AT103">
        <v>9.8684209999999997</v>
      </c>
      <c r="AU103" t="s">
        <v>3</v>
      </c>
      <c r="AV103">
        <v>0</v>
      </c>
      <c r="AW103">
        <v>1</v>
      </c>
      <c r="AX103">
        <v>-1</v>
      </c>
      <c r="AY103">
        <v>0</v>
      </c>
      <c r="AZ103">
        <v>0</v>
      </c>
      <c r="BA103" t="s">
        <v>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ROUND(Y103*Source!I63,9)</f>
        <v>14.99999992</v>
      </c>
      <c r="CY103">
        <f t="shared" si="42"/>
        <v>5369.2</v>
      </c>
      <c r="CZ103">
        <f t="shared" si="43"/>
        <v>545.65000000000009</v>
      </c>
      <c r="DA103">
        <f t="shared" si="44"/>
        <v>9.84</v>
      </c>
      <c r="DB103">
        <f t="shared" si="50"/>
        <v>5384.7</v>
      </c>
      <c r="DC103">
        <f t="shared" si="51"/>
        <v>0</v>
      </c>
      <c r="DD103" t="s">
        <v>3</v>
      </c>
      <c r="DE103" t="s">
        <v>3</v>
      </c>
      <c r="DF103">
        <f t="shared" si="45"/>
        <v>80538</v>
      </c>
      <c r="DG103">
        <f t="shared" si="46"/>
        <v>0</v>
      </c>
      <c r="DH103">
        <f t="shared" si="47"/>
        <v>0</v>
      </c>
      <c r="DI103">
        <f t="shared" si="33"/>
        <v>0</v>
      </c>
      <c r="DJ103">
        <f t="shared" si="48"/>
        <v>80538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ROW(Source!A63)</f>
        <v>63</v>
      </c>
      <c r="B104">
        <v>86551703</v>
      </c>
      <c r="C104">
        <v>86552128</v>
      </c>
      <c r="D104">
        <v>0</v>
      </c>
      <c r="E104">
        <v>0</v>
      </c>
      <c r="F104">
        <v>1</v>
      </c>
      <c r="G104">
        <v>1081</v>
      </c>
      <c r="H104">
        <v>3</v>
      </c>
      <c r="I104" t="s">
        <v>52</v>
      </c>
      <c r="J104" t="s">
        <v>3</v>
      </c>
      <c r="K104" t="s">
        <v>53</v>
      </c>
      <c r="L104">
        <v>0</v>
      </c>
      <c r="W104">
        <v>0</v>
      </c>
      <c r="X104">
        <v>566747535</v>
      </c>
      <c r="Y104">
        <f t="shared" si="49"/>
        <v>16.447368399999998</v>
      </c>
      <c r="AA104">
        <v>5918.46</v>
      </c>
      <c r="AB104">
        <v>0</v>
      </c>
      <c r="AC104">
        <v>0</v>
      </c>
      <c r="AD104">
        <v>0</v>
      </c>
      <c r="AE104">
        <v>601.46999999999991</v>
      </c>
      <c r="AF104">
        <v>0</v>
      </c>
      <c r="AG104">
        <v>0</v>
      </c>
      <c r="AH104">
        <v>0</v>
      </c>
      <c r="AI104">
        <v>9.84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 t="s">
        <v>3</v>
      </c>
      <c r="AT104">
        <v>16.447368399999998</v>
      </c>
      <c r="AU104" t="s">
        <v>3</v>
      </c>
      <c r="AV104">
        <v>0</v>
      </c>
      <c r="AW104">
        <v>1</v>
      </c>
      <c r="AX104">
        <v>-1</v>
      </c>
      <c r="AY104">
        <v>0</v>
      </c>
      <c r="AZ104">
        <v>0</v>
      </c>
      <c r="BA104" t="s">
        <v>3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ROUND(Y104*Source!I63,9)</f>
        <v>24.999999968000001</v>
      </c>
      <c r="CY104">
        <f t="shared" si="42"/>
        <v>5918.46</v>
      </c>
      <c r="CZ104">
        <f t="shared" si="43"/>
        <v>601.46999999999991</v>
      </c>
      <c r="DA104">
        <f t="shared" si="44"/>
        <v>9.84</v>
      </c>
      <c r="DB104">
        <f t="shared" si="50"/>
        <v>9892.6</v>
      </c>
      <c r="DC104">
        <f t="shared" si="51"/>
        <v>0</v>
      </c>
      <c r="DD104" t="s">
        <v>3</v>
      </c>
      <c r="DE104" t="s">
        <v>3</v>
      </c>
      <c r="DF104">
        <f t="shared" si="45"/>
        <v>147961.5</v>
      </c>
      <c r="DG104">
        <f t="shared" si="46"/>
        <v>0</v>
      </c>
      <c r="DH104">
        <f t="shared" si="47"/>
        <v>0</v>
      </c>
      <c r="DI104">
        <f t="shared" si="33"/>
        <v>0</v>
      </c>
      <c r="DJ104">
        <f t="shared" si="48"/>
        <v>147961.5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ROW(Source!A63)</f>
        <v>63</v>
      </c>
      <c r="B105">
        <v>86551703</v>
      </c>
      <c r="C105">
        <v>86552128</v>
      </c>
      <c r="D105">
        <v>0</v>
      </c>
      <c r="E105">
        <v>0</v>
      </c>
      <c r="F105">
        <v>1</v>
      </c>
      <c r="G105">
        <v>1081</v>
      </c>
      <c r="H105">
        <v>3</v>
      </c>
      <c r="I105" t="s">
        <v>56</v>
      </c>
      <c r="J105" t="s">
        <v>3</v>
      </c>
      <c r="K105" t="s">
        <v>57</v>
      </c>
      <c r="L105">
        <v>0</v>
      </c>
      <c r="W105">
        <v>0</v>
      </c>
      <c r="X105">
        <v>1036536234</v>
      </c>
      <c r="Y105">
        <f t="shared" si="49"/>
        <v>1.973684</v>
      </c>
      <c r="AA105">
        <v>6495.38</v>
      </c>
      <c r="AB105">
        <v>0</v>
      </c>
      <c r="AC105">
        <v>0</v>
      </c>
      <c r="AD105">
        <v>0</v>
      </c>
      <c r="AE105">
        <v>660.1</v>
      </c>
      <c r="AF105">
        <v>0</v>
      </c>
      <c r="AG105">
        <v>0</v>
      </c>
      <c r="AH105">
        <v>0</v>
      </c>
      <c r="AI105">
        <v>9.84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 t="s">
        <v>3</v>
      </c>
      <c r="AT105">
        <v>1.973684</v>
      </c>
      <c r="AU105" t="s">
        <v>3</v>
      </c>
      <c r="AV105">
        <v>0</v>
      </c>
      <c r="AW105">
        <v>1</v>
      </c>
      <c r="AX105">
        <v>-1</v>
      </c>
      <c r="AY105">
        <v>0</v>
      </c>
      <c r="AZ105">
        <v>0</v>
      </c>
      <c r="BA105" t="s">
        <v>3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ROUND(Y105*Source!I63,9)</f>
        <v>2.9999996800000002</v>
      </c>
      <c r="CY105">
        <f t="shared" si="42"/>
        <v>6495.38</v>
      </c>
      <c r="CZ105">
        <f t="shared" si="43"/>
        <v>660.1</v>
      </c>
      <c r="DA105">
        <f t="shared" si="44"/>
        <v>9.84</v>
      </c>
      <c r="DB105">
        <f t="shared" si="50"/>
        <v>1302.83</v>
      </c>
      <c r="DC105">
        <f t="shared" si="51"/>
        <v>0</v>
      </c>
      <c r="DD105" t="s">
        <v>3</v>
      </c>
      <c r="DE105" t="s">
        <v>3</v>
      </c>
      <c r="DF105">
        <f t="shared" si="45"/>
        <v>19486.14</v>
      </c>
      <c r="DG105">
        <f t="shared" si="46"/>
        <v>0</v>
      </c>
      <c r="DH105">
        <f t="shared" si="47"/>
        <v>0</v>
      </c>
      <c r="DI105">
        <f t="shared" si="33"/>
        <v>0</v>
      </c>
      <c r="DJ105">
        <f t="shared" si="48"/>
        <v>19486.14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ROW(Source!A63)</f>
        <v>63</v>
      </c>
      <c r="B106">
        <v>86551703</v>
      </c>
      <c r="C106">
        <v>86552128</v>
      </c>
      <c r="D106">
        <v>0</v>
      </c>
      <c r="E106">
        <v>0</v>
      </c>
      <c r="F106">
        <v>1</v>
      </c>
      <c r="G106">
        <v>1081</v>
      </c>
      <c r="H106">
        <v>3</v>
      </c>
      <c r="I106" t="s">
        <v>60</v>
      </c>
      <c r="J106" t="s">
        <v>3</v>
      </c>
      <c r="K106" t="s">
        <v>61</v>
      </c>
      <c r="L106">
        <v>0</v>
      </c>
      <c r="W106">
        <v>0</v>
      </c>
      <c r="X106">
        <v>-1830095872</v>
      </c>
      <c r="Y106">
        <f t="shared" si="49"/>
        <v>13.157895</v>
      </c>
      <c r="AA106">
        <v>7144.23</v>
      </c>
      <c r="AB106">
        <v>0</v>
      </c>
      <c r="AC106">
        <v>0</v>
      </c>
      <c r="AD106">
        <v>0</v>
      </c>
      <c r="AE106">
        <v>726.04</v>
      </c>
      <c r="AF106">
        <v>0</v>
      </c>
      <c r="AG106">
        <v>0</v>
      </c>
      <c r="AH106">
        <v>0</v>
      </c>
      <c r="AI106">
        <v>9.84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 t="s">
        <v>3</v>
      </c>
      <c r="AT106">
        <v>13.157895</v>
      </c>
      <c r="AU106" t="s">
        <v>3</v>
      </c>
      <c r="AV106">
        <v>0</v>
      </c>
      <c r="AW106">
        <v>1</v>
      </c>
      <c r="AX106">
        <v>-1</v>
      </c>
      <c r="AY106">
        <v>0</v>
      </c>
      <c r="AZ106">
        <v>0</v>
      </c>
      <c r="BA106" t="s">
        <v>3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ROUND(Y106*Source!I63,9)</f>
        <v>20.000000400000001</v>
      </c>
      <c r="CY106">
        <f t="shared" si="42"/>
        <v>7144.23</v>
      </c>
      <c r="CZ106">
        <f t="shared" si="43"/>
        <v>726.04</v>
      </c>
      <c r="DA106">
        <f t="shared" si="44"/>
        <v>9.84</v>
      </c>
      <c r="DB106">
        <f t="shared" si="50"/>
        <v>9553.16</v>
      </c>
      <c r="DC106">
        <f t="shared" si="51"/>
        <v>0</v>
      </c>
      <c r="DD106" t="s">
        <v>3</v>
      </c>
      <c r="DE106" t="s">
        <v>3</v>
      </c>
      <c r="DF106">
        <f t="shared" si="45"/>
        <v>142884.6</v>
      </c>
      <c r="DG106">
        <f t="shared" si="46"/>
        <v>0</v>
      </c>
      <c r="DH106">
        <f t="shared" si="47"/>
        <v>0</v>
      </c>
      <c r="DI106">
        <f t="shared" si="33"/>
        <v>0</v>
      </c>
      <c r="DJ106">
        <f t="shared" si="48"/>
        <v>142884.6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ROW(Source!A63)</f>
        <v>63</v>
      </c>
      <c r="B107">
        <v>86551703</v>
      </c>
      <c r="C107">
        <v>86552128</v>
      </c>
      <c r="D107">
        <v>0</v>
      </c>
      <c r="E107">
        <v>0</v>
      </c>
      <c r="F107">
        <v>1</v>
      </c>
      <c r="G107">
        <v>1081</v>
      </c>
      <c r="H107">
        <v>3</v>
      </c>
      <c r="I107" t="s">
        <v>64</v>
      </c>
      <c r="J107" t="s">
        <v>3</v>
      </c>
      <c r="K107" t="s">
        <v>65</v>
      </c>
      <c r="L107">
        <v>0</v>
      </c>
      <c r="W107">
        <v>0</v>
      </c>
      <c r="X107">
        <v>-1794134594</v>
      </c>
      <c r="Y107">
        <f t="shared" si="49"/>
        <v>8.5526315999999998</v>
      </c>
      <c r="AA107">
        <v>7693.5</v>
      </c>
      <c r="AB107">
        <v>0</v>
      </c>
      <c r="AC107">
        <v>0</v>
      </c>
      <c r="AD107">
        <v>0</v>
      </c>
      <c r="AE107">
        <v>781.86</v>
      </c>
      <c r="AF107">
        <v>0</v>
      </c>
      <c r="AG107">
        <v>0</v>
      </c>
      <c r="AH107">
        <v>0</v>
      </c>
      <c r="AI107">
        <v>9.84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 t="s">
        <v>3</v>
      </c>
      <c r="AT107">
        <v>8.5526315999999998</v>
      </c>
      <c r="AU107" t="s">
        <v>3</v>
      </c>
      <c r="AV107">
        <v>0</v>
      </c>
      <c r="AW107">
        <v>1</v>
      </c>
      <c r="AX107">
        <v>-1</v>
      </c>
      <c r="AY107">
        <v>0</v>
      </c>
      <c r="AZ107">
        <v>0</v>
      </c>
      <c r="BA107" t="s">
        <v>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ROUND(Y107*Source!I63,9)</f>
        <v>13.000000032000001</v>
      </c>
      <c r="CY107">
        <f t="shared" si="42"/>
        <v>7693.5</v>
      </c>
      <c r="CZ107">
        <f t="shared" si="43"/>
        <v>781.86</v>
      </c>
      <c r="DA107">
        <f t="shared" si="44"/>
        <v>9.84</v>
      </c>
      <c r="DB107">
        <f t="shared" si="50"/>
        <v>6686.96</v>
      </c>
      <c r="DC107">
        <f t="shared" si="51"/>
        <v>0</v>
      </c>
      <c r="DD107" t="s">
        <v>3</v>
      </c>
      <c r="DE107" t="s">
        <v>3</v>
      </c>
      <c r="DF107">
        <f t="shared" si="45"/>
        <v>100015.5</v>
      </c>
      <c r="DG107">
        <f t="shared" si="46"/>
        <v>0</v>
      </c>
      <c r="DH107">
        <f t="shared" si="47"/>
        <v>0</v>
      </c>
      <c r="DI107">
        <f t="shared" si="33"/>
        <v>0</v>
      </c>
      <c r="DJ107">
        <f t="shared" si="48"/>
        <v>100015.5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ROW(Source!A63)</f>
        <v>63</v>
      </c>
      <c r="B108">
        <v>86551703</v>
      </c>
      <c r="C108">
        <v>86552128</v>
      </c>
      <c r="D108">
        <v>0</v>
      </c>
      <c r="E108">
        <v>0</v>
      </c>
      <c r="F108">
        <v>1</v>
      </c>
      <c r="G108">
        <v>1081</v>
      </c>
      <c r="H108">
        <v>3</v>
      </c>
      <c r="I108" t="s">
        <v>68</v>
      </c>
      <c r="J108" t="s">
        <v>3</v>
      </c>
      <c r="K108" t="s">
        <v>69</v>
      </c>
      <c r="L108">
        <v>0</v>
      </c>
      <c r="W108">
        <v>0</v>
      </c>
      <c r="X108">
        <v>708020071</v>
      </c>
      <c r="Y108">
        <f t="shared" si="49"/>
        <v>9.8684209999999997</v>
      </c>
      <c r="AA108">
        <v>8244.44</v>
      </c>
      <c r="AB108">
        <v>0</v>
      </c>
      <c r="AC108">
        <v>0</v>
      </c>
      <c r="AD108">
        <v>0</v>
      </c>
      <c r="AE108">
        <v>837.84999999999991</v>
      </c>
      <c r="AF108">
        <v>0</v>
      </c>
      <c r="AG108">
        <v>0</v>
      </c>
      <c r="AH108">
        <v>0</v>
      </c>
      <c r="AI108">
        <v>9.84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 t="s">
        <v>3</v>
      </c>
      <c r="AT108">
        <v>9.8684209999999997</v>
      </c>
      <c r="AU108" t="s">
        <v>3</v>
      </c>
      <c r="AV108">
        <v>0</v>
      </c>
      <c r="AW108">
        <v>1</v>
      </c>
      <c r="AX108">
        <v>-1</v>
      </c>
      <c r="AY108">
        <v>0</v>
      </c>
      <c r="AZ108">
        <v>0</v>
      </c>
      <c r="BA108" t="s">
        <v>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ROUND(Y108*Source!I63,9)</f>
        <v>14.99999992</v>
      </c>
      <c r="CY108">
        <f t="shared" si="42"/>
        <v>8244.44</v>
      </c>
      <c r="CZ108">
        <f t="shared" si="43"/>
        <v>837.84999999999991</v>
      </c>
      <c r="DA108">
        <f t="shared" si="44"/>
        <v>9.84</v>
      </c>
      <c r="DB108">
        <f t="shared" si="50"/>
        <v>8268.26</v>
      </c>
      <c r="DC108">
        <f t="shared" si="51"/>
        <v>0</v>
      </c>
      <c r="DD108" t="s">
        <v>3</v>
      </c>
      <c r="DE108" t="s">
        <v>3</v>
      </c>
      <c r="DF108">
        <f t="shared" si="45"/>
        <v>123666.6</v>
      </c>
      <c r="DG108">
        <f t="shared" si="46"/>
        <v>0</v>
      </c>
      <c r="DH108">
        <f t="shared" si="47"/>
        <v>0</v>
      </c>
      <c r="DI108">
        <f t="shared" si="33"/>
        <v>0</v>
      </c>
      <c r="DJ108">
        <f t="shared" si="48"/>
        <v>123666.6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ROW(Source!A88)</f>
        <v>88</v>
      </c>
      <c r="B109">
        <v>86551701</v>
      </c>
      <c r="C109">
        <v>86552172</v>
      </c>
      <c r="D109">
        <v>85665773</v>
      </c>
      <c r="E109">
        <v>1081</v>
      </c>
      <c r="F109">
        <v>1</v>
      </c>
      <c r="G109">
        <v>1081</v>
      </c>
      <c r="H109">
        <v>1</v>
      </c>
      <c r="I109" t="s">
        <v>786</v>
      </c>
      <c r="J109" t="s">
        <v>3</v>
      </c>
      <c r="K109" t="s">
        <v>787</v>
      </c>
      <c r="L109">
        <v>1191</v>
      </c>
      <c r="N109">
        <v>1013</v>
      </c>
      <c r="O109" t="s">
        <v>788</v>
      </c>
      <c r="P109" t="s">
        <v>788</v>
      </c>
      <c r="Q109">
        <v>1</v>
      </c>
      <c r="W109">
        <v>0</v>
      </c>
      <c r="X109">
        <v>476480486</v>
      </c>
      <c r="Y109">
        <f>(((AT109*1.03)*1.15)*1.2)</f>
        <v>106.17857999999998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74.7</v>
      </c>
      <c r="AU109" t="s">
        <v>27</v>
      </c>
      <c r="AV109">
        <v>1</v>
      </c>
      <c r="AW109">
        <v>2</v>
      </c>
      <c r="AX109">
        <v>86552183</v>
      </c>
      <c r="AY109">
        <v>1</v>
      </c>
      <c r="AZ109">
        <v>0</v>
      </c>
      <c r="BA109">
        <v>61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ROUND(AT109*Source!I88*AH109*AL109,2)</f>
        <v>0</v>
      </c>
      <c r="CV109">
        <f>ROUND(Y109*Source!I88,9)</f>
        <v>1.0617858</v>
      </c>
      <c r="CW109">
        <v>0</v>
      </c>
      <c r="CX109">
        <f>ROUND(Y109*Source!I88,9)</f>
        <v>1.0617858</v>
      </c>
      <c r="CY109">
        <f>AD109</f>
        <v>0</v>
      </c>
      <c r="CZ109">
        <f>AH109</f>
        <v>0</v>
      </c>
      <c r="DA109">
        <f>AL109</f>
        <v>1</v>
      </c>
      <c r="DB109">
        <f>ROUND((((ROUND(AT109*CZ109,2)*1.03)*1.15)*1.2),6)</f>
        <v>0</v>
      </c>
      <c r="DC109">
        <f>ROUND((((ROUND(AT109*AG109,2)*1.03)*1.15)*1.2),6)</f>
        <v>0</v>
      </c>
      <c r="DD109" t="s">
        <v>3</v>
      </c>
      <c r="DE109" t="s">
        <v>3</v>
      </c>
      <c r="DF109">
        <f t="shared" ref="DF109:DF123" si="52">ROUND(ROUND(AE109,2)*CX109,2)</f>
        <v>0</v>
      </c>
      <c r="DG109">
        <f t="shared" si="46"/>
        <v>0</v>
      </c>
      <c r="DH109">
        <f t="shared" si="47"/>
        <v>0</v>
      </c>
      <c r="DI109">
        <f t="shared" si="33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ROW(Source!A88)</f>
        <v>88</v>
      </c>
      <c r="B110">
        <v>86551701</v>
      </c>
      <c r="C110">
        <v>86552172</v>
      </c>
      <c r="D110">
        <v>85731677</v>
      </c>
      <c r="E110">
        <v>1</v>
      </c>
      <c r="F110">
        <v>1</v>
      </c>
      <c r="G110">
        <v>1081</v>
      </c>
      <c r="H110">
        <v>2</v>
      </c>
      <c r="I110" t="s">
        <v>789</v>
      </c>
      <c r="J110" t="s">
        <v>790</v>
      </c>
      <c r="K110" t="s">
        <v>791</v>
      </c>
      <c r="L110">
        <v>1368</v>
      </c>
      <c r="N110">
        <v>1011</v>
      </c>
      <c r="O110" t="s">
        <v>792</v>
      </c>
      <c r="P110" t="s">
        <v>792</v>
      </c>
      <c r="Q110">
        <v>1</v>
      </c>
      <c r="W110">
        <v>0</v>
      </c>
      <c r="X110">
        <v>874612079</v>
      </c>
      <c r="Y110">
        <f>(((AT110*1.03)*1.25)*1.2)</f>
        <v>0.49440000000000001</v>
      </c>
      <c r="AA110">
        <v>0</v>
      </c>
      <c r="AB110">
        <v>88.67</v>
      </c>
      <c r="AC110">
        <v>13.47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0.32</v>
      </c>
      <c r="AU110" t="s">
        <v>26</v>
      </c>
      <c r="AV110">
        <v>0</v>
      </c>
      <c r="AW110">
        <v>2</v>
      </c>
      <c r="AX110">
        <v>86552184</v>
      </c>
      <c r="AY110">
        <v>1</v>
      </c>
      <c r="AZ110">
        <v>0</v>
      </c>
      <c r="BA110">
        <v>62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ROUND(Y110*Source!I88*DO110,9)</f>
        <v>6.2393280000000002E-2</v>
      </c>
      <c r="CX110">
        <f>ROUND(Y110*Source!I88,9)</f>
        <v>4.9439999999999996E-3</v>
      </c>
      <c r="CY110">
        <f>AB110</f>
        <v>88.67</v>
      </c>
      <c r="CZ110">
        <f>AF110</f>
        <v>83.1</v>
      </c>
      <c r="DA110">
        <f>AJ110</f>
        <v>1</v>
      </c>
      <c r="DB110">
        <f>ROUND((((ROUND(AT110*CZ110,2)*1.03)*1.25)*1.2),6)</f>
        <v>41.08155</v>
      </c>
      <c r="DC110">
        <f>ROUND((((ROUND(AT110*AG110,2)*1.03)*1.25)*1.2),6)</f>
        <v>6.2417999999999996</v>
      </c>
      <c r="DD110" t="s">
        <v>3</v>
      </c>
      <c r="DE110" t="s">
        <v>3</v>
      </c>
      <c r="DF110">
        <f t="shared" si="52"/>
        <v>0</v>
      </c>
      <c r="DG110">
        <f t="shared" si="46"/>
        <v>0.41</v>
      </c>
      <c r="DH110">
        <f t="shared" si="47"/>
        <v>0.06</v>
      </c>
      <c r="DI110">
        <f t="shared" si="33"/>
        <v>0</v>
      </c>
      <c r="DJ110">
        <f>DG110</f>
        <v>0.41</v>
      </c>
      <c r="DK110">
        <v>0</v>
      </c>
      <c r="DL110" t="s">
        <v>793</v>
      </c>
      <c r="DM110">
        <v>0</v>
      </c>
      <c r="DN110" t="s">
        <v>788</v>
      </c>
      <c r="DO110">
        <v>12.62</v>
      </c>
    </row>
    <row r="111" spans="1:119" x14ac:dyDescent="0.25">
      <c r="A111">
        <f>ROW(Source!A88)</f>
        <v>88</v>
      </c>
      <c r="B111">
        <v>86551701</v>
      </c>
      <c r="C111">
        <v>86552172</v>
      </c>
      <c r="D111">
        <v>85731731</v>
      </c>
      <c r="E111">
        <v>1</v>
      </c>
      <c r="F111">
        <v>1</v>
      </c>
      <c r="G111">
        <v>1081</v>
      </c>
      <c r="H111">
        <v>2</v>
      </c>
      <c r="I111" t="s">
        <v>794</v>
      </c>
      <c r="J111" t="s">
        <v>795</v>
      </c>
      <c r="K111" t="s">
        <v>796</v>
      </c>
      <c r="L111">
        <v>1368</v>
      </c>
      <c r="N111">
        <v>1011</v>
      </c>
      <c r="O111" t="s">
        <v>792</v>
      </c>
      <c r="P111" t="s">
        <v>792</v>
      </c>
      <c r="Q111">
        <v>1</v>
      </c>
      <c r="W111">
        <v>0</v>
      </c>
      <c r="X111">
        <v>-1895752648</v>
      </c>
      <c r="Y111">
        <f>(((AT111*1.03)*1.25)*1.2)</f>
        <v>1.9158000000000002</v>
      </c>
      <c r="AA111">
        <v>0</v>
      </c>
      <c r="AB111">
        <v>0.82</v>
      </c>
      <c r="AC111">
        <v>0</v>
      </c>
      <c r="AD111">
        <v>0</v>
      </c>
      <c r="AE111">
        <v>0</v>
      </c>
      <c r="AF111">
        <v>0.77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1.24</v>
      </c>
      <c r="AU111" t="s">
        <v>26</v>
      </c>
      <c r="AV111">
        <v>0</v>
      </c>
      <c r="AW111">
        <v>2</v>
      </c>
      <c r="AX111">
        <v>86552186</v>
      </c>
      <c r="AY111">
        <v>1</v>
      </c>
      <c r="AZ111">
        <v>0</v>
      </c>
      <c r="BA111">
        <v>63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ROUND(Y111*Source!I88*DO111,9)</f>
        <v>0</v>
      </c>
      <c r="CX111">
        <f>ROUND(Y111*Source!I88,9)</f>
        <v>1.9158000000000001E-2</v>
      </c>
      <c r="CY111">
        <f>AB111</f>
        <v>0.82</v>
      </c>
      <c r="CZ111">
        <f>AF111</f>
        <v>0.77</v>
      </c>
      <c r="DA111">
        <f>AJ111</f>
        <v>1</v>
      </c>
      <c r="DB111">
        <f>ROUND((((ROUND(AT111*CZ111,2)*1.03)*1.25)*1.2),6)</f>
        <v>1.4677500000000001</v>
      </c>
      <c r="DC111">
        <f>ROUND((((ROUND(AT111*AG111,2)*1.03)*1.25)*1.2),6)</f>
        <v>0</v>
      </c>
      <c r="DD111" t="s">
        <v>3</v>
      </c>
      <c r="DE111" t="s">
        <v>3</v>
      </c>
      <c r="DF111">
        <f t="shared" si="52"/>
        <v>0</v>
      </c>
      <c r="DG111">
        <f t="shared" si="46"/>
        <v>0.01</v>
      </c>
      <c r="DH111">
        <f t="shared" si="47"/>
        <v>0</v>
      </c>
      <c r="DI111">
        <f t="shared" si="33"/>
        <v>0</v>
      </c>
      <c r="DJ111">
        <f>DG111</f>
        <v>0.01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ROW(Source!A88)</f>
        <v>88</v>
      </c>
      <c r="B112">
        <v>86551701</v>
      </c>
      <c r="C112">
        <v>86552172</v>
      </c>
      <c r="D112">
        <v>85731764</v>
      </c>
      <c r="E112">
        <v>1</v>
      </c>
      <c r="F112">
        <v>1</v>
      </c>
      <c r="G112">
        <v>1081</v>
      </c>
      <c r="H112">
        <v>2</v>
      </c>
      <c r="I112" t="s">
        <v>797</v>
      </c>
      <c r="J112" t="s">
        <v>798</v>
      </c>
      <c r="K112" t="s">
        <v>799</v>
      </c>
      <c r="L112">
        <v>1368</v>
      </c>
      <c r="N112">
        <v>1011</v>
      </c>
      <c r="O112" t="s">
        <v>792</v>
      </c>
      <c r="P112" t="s">
        <v>792</v>
      </c>
      <c r="Q112">
        <v>1</v>
      </c>
      <c r="W112">
        <v>0</v>
      </c>
      <c r="X112">
        <v>-643591644</v>
      </c>
      <c r="Y112">
        <f>(((AT112*1.03)*1.25)*1.2)</f>
        <v>4.9749000000000008</v>
      </c>
      <c r="AA112">
        <v>0</v>
      </c>
      <c r="AB112">
        <v>0.5</v>
      </c>
      <c r="AC112">
        <v>0</v>
      </c>
      <c r="AD112">
        <v>0</v>
      </c>
      <c r="AE112">
        <v>0</v>
      </c>
      <c r="AF112">
        <v>0.47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3.22</v>
      </c>
      <c r="AU112" t="s">
        <v>26</v>
      </c>
      <c r="AV112">
        <v>0</v>
      </c>
      <c r="AW112">
        <v>2</v>
      </c>
      <c r="AX112">
        <v>86552187</v>
      </c>
      <c r="AY112">
        <v>1</v>
      </c>
      <c r="AZ112">
        <v>0</v>
      </c>
      <c r="BA112">
        <v>64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ROUND(Y112*Source!I88*DO112,9)</f>
        <v>0</v>
      </c>
      <c r="CX112">
        <f>ROUND(Y112*Source!I88,9)</f>
        <v>4.9749000000000002E-2</v>
      </c>
      <c r="CY112">
        <f>AB112</f>
        <v>0.5</v>
      </c>
      <c r="CZ112">
        <f>AF112</f>
        <v>0.47</v>
      </c>
      <c r="DA112">
        <f>AJ112</f>
        <v>1</v>
      </c>
      <c r="DB112">
        <f>ROUND((((ROUND(AT112*CZ112,2)*1.03)*1.25)*1.2),6)</f>
        <v>2.3329499999999999</v>
      </c>
      <c r="DC112">
        <f>ROUND((((ROUND(AT112*AG112,2)*1.03)*1.25)*1.2),6)</f>
        <v>0</v>
      </c>
      <c r="DD112" t="s">
        <v>3</v>
      </c>
      <c r="DE112" t="s">
        <v>3</v>
      </c>
      <c r="DF112">
        <f t="shared" si="52"/>
        <v>0</v>
      </c>
      <c r="DG112">
        <f t="shared" si="46"/>
        <v>0.02</v>
      </c>
      <c r="DH112">
        <f t="shared" si="47"/>
        <v>0</v>
      </c>
      <c r="DI112">
        <f t="shared" si="33"/>
        <v>0</v>
      </c>
      <c r="DJ112">
        <f>DG112</f>
        <v>0.02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ROW(Source!A88)</f>
        <v>88</v>
      </c>
      <c r="B113">
        <v>86551701</v>
      </c>
      <c r="C113">
        <v>86552172</v>
      </c>
      <c r="D113">
        <v>85730911</v>
      </c>
      <c r="E113">
        <v>1</v>
      </c>
      <c r="F113">
        <v>1</v>
      </c>
      <c r="G113">
        <v>1081</v>
      </c>
      <c r="H113">
        <v>2</v>
      </c>
      <c r="I113" t="s">
        <v>800</v>
      </c>
      <c r="J113" t="s">
        <v>801</v>
      </c>
      <c r="K113" t="s">
        <v>802</v>
      </c>
      <c r="L113">
        <v>1368</v>
      </c>
      <c r="N113">
        <v>1011</v>
      </c>
      <c r="O113" t="s">
        <v>792</v>
      </c>
      <c r="P113" t="s">
        <v>792</v>
      </c>
      <c r="Q113">
        <v>1</v>
      </c>
      <c r="W113">
        <v>0</v>
      </c>
      <c r="X113">
        <v>-44940208</v>
      </c>
      <c r="Y113">
        <f>(((AT113*1.03)*1.25)*1.2)</f>
        <v>0.57164999999999999</v>
      </c>
      <c r="AA113">
        <v>0</v>
      </c>
      <c r="AB113">
        <v>191.17</v>
      </c>
      <c r="AC113">
        <v>18.059999999999999</v>
      </c>
      <c r="AD113">
        <v>0</v>
      </c>
      <c r="AE113">
        <v>0</v>
      </c>
      <c r="AF113">
        <v>179.17</v>
      </c>
      <c r="AG113">
        <v>16.93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0.37</v>
      </c>
      <c r="AU113" t="s">
        <v>26</v>
      </c>
      <c r="AV113">
        <v>0</v>
      </c>
      <c r="AW113">
        <v>2</v>
      </c>
      <c r="AX113">
        <v>86552185</v>
      </c>
      <c r="AY113">
        <v>1</v>
      </c>
      <c r="AZ113">
        <v>0</v>
      </c>
      <c r="BA113">
        <v>65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ROUND(Y113*Source!I88*DO113,9)</f>
        <v>9.6780345000000004E-2</v>
      </c>
      <c r="CX113">
        <f>ROUND(Y113*Source!I88,9)</f>
        <v>5.7165000000000002E-3</v>
      </c>
      <c r="CY113">
        <f>AB113</f>
        <v>191.17</v>
      </c>
      <c r="CZ113">
        <f>AF113</f>
        <v>179.17</v>
      </c>
      <c r="DA113">
        <f>AJ113</f>
        <v>1</v>
      </c>
      <c r="DB113">
        <f>ROUND((((ROUND(AT113*CZ113,2)*1.03)*1.25)*1.2),6)</f>
        <v>102.41804999999999</v>
      </c>
      <c r="DC113">
        <f>ROUND((((ROUND(AT113*AG113,2)*1.03)*1.25)*1.2),6)</f>
        <v>9.6716999999999995</v>
      </c>
      <c r="DD113" t="s">
        <v>3</v>
      </c>
      <c r="DE113" t="s">
        <v>3</v>
      </c>
      <c r="DF113">
        <f t="shared" si="52"/>
        <v>0</v>
      </c>
      <c r="DG113">
        <f t="shared" si="46"/>
        <v>1.02</v>
      </c>
      <c r="DH113">
        <f t="shared" si="47"/>
        <v>0.1</v>
      </c>
      <c r="DI113">
        <f t="shared" si="33"/>
        <v>0</v>
      </c>
      <c r="DJ113">
        <f>DG113</f>
        <v>1.02</v>
      </c>
      <c r="DK113">
        <v>0</v>
      </c>
      <c r="DL113" t="s">
        <v>793</v>
      </c>
      <c r="DM113">
        <v>0</v>
      </c>
      <c r="DN113" t="s">
        <v>788</v>
      </c>
      <c r="DO113">
        <v>16.93</v>
      </c>
    </row>
    <row r="114" spans="1:119" x14ac:dyDescent="0.25">
      <c r="A114">
        <f>ROW(Source!A88)</f>
        <v>88</v>
      </c>
      <c r="B114">
        <v>86551701</v>
      </c>
      <c r="C114">
        <v>86552172</v>
      </c>
      <c r="D114">
        <v>85700705</v>
      </c>
      <c r="E114">
        <v>1</v>
      </c>
      <c r="F114">
        <v>1</v>
      </c>
      <c r="G114">
        <v>1081</v>
      </c>
      <c r="H114">
        <v>3</v>
      </c>
      <c r="I114" t="s">
        <v>803</v>
      </c>
      <c r="J114" t="s">
        <v>804</v>
      </c>
      <c r="K114" t="s">
        <v>805</v>
      </c>
      <c r="L114">
        <v>1339</v>
      </c>
      <c r="N114">
        <v>1007</v>
      </c>
      <c r="O114" t="s">
        <v>806</v>
      </c>
      <c r="P114" t="s">
        <v>806</v>
      </c>
      <c r="Q114">
        <v>1</v>
      </c>
      <c r="W114">
        <v>0</v>
      </c>
      <c r="X114">
        <v>-1622585150</v>
      </c>
      <c r="Y114">
        <f>(((AT114*1)*1)*1)</f>
        <v>0.22700000000000001</v>
      </c>
      <c r="AA114">
        <v>7.07</v>
      </c>
      <c r="AB114">
        <v>0</v>
      </c>
      <c r="AC114">
        <v>0</v>
      </c>
      <c r="AD114">
        <v>0</v>
      </c>
      <c r="AE114">
        <v>7.07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0.22700000000000001</v>
      </c>
      <c r="AU114" t="s">
        <v>25</v>
      </c>
      <c r="AV114">
        <v>0</v>
      </c>
      <c r="AW114">
        <v>2</v>
      </c>
      <c r="AX114">
        <v>86552188</v>
      </c>
      <c r="AY114">
        <v>1</v>
      </c>
      <c r="AZ114">
        <v>0</v>
      </c>
      <c r="BA114">
        <v>66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ROUND(Y114*Source!I88,9)</f>
        <v>2.2699999999999999E-3</v>
      </c>
      <c r="CY114">
        <f>AA114</f>
        <v>7.07</v>
      </c>
      <c r="CZ114">
        <f>AE114</f>
        <v>7.07</v>
      </c>
      <c r="DA114">
        <f>AI114</f>
        <v>1</v>
      </c>
      <c r="DB114">
        <f>ROUND((((ROUND(AT114*CZ114,2)*1)*1)*1),6)</f>
        <v>1.6</v>
      </c>
      <c r="DC114">
        <f>ROUND((((ROUND(AT114*AG114,2)*1)*1)*1),6)</f>
        <v>0</v>
      </c>
      <c r="DD114" t="s">
        <v>3</v>
      </c>
      <c r="DE114" t="s">
        <v>3</v>
      </c>
      <c r="DF114">
        <f t="shared" si="52"/>
        <v>0.02</v>
      </c>
      <c r="DG114">
        <f t="shared" si="46"/>
        <v>0</v>
      </c>
      <c r="DH114">
        <f t="shared" si="47"/>
        <v>0</v>
      </c>
      <c r="DI114">
        <f t="shared" si="33"/>
        <v>0</v>
      </c>
      <c r="DJ114">
        <f>DF114</f>
        <v>0.02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ROW(Source!A88)</f>
        <v>88</v>
      </c>
      <c r="B115">
        <v>86551701</v>
      </c>
      <c r="C115">
        <v>86552172</v>
      </c>
      <c r="D115">
        <v>85707696</v>
      </c>
      <c r="E115">
        <v>1</v>
      </c>
      <c r="F115">
        <v>1</v>
      </c>
      <c r="G115">
        <v>1081</v>
      </c>
      <c r="H115">
        <v>3</v>
      </c>
      <c r="I115" t="s">
        <v>807</v>
      </c>
      <c r="J115" t="s">
        <v>808</v>
      </c>
      <c r="K115" t="s">
        <v>809</v>
      </c>
      <c r="L115">
        <v>1355</v>
      </c>
      <c r="N115">
        <v>1010</v>
      </c>
      <c r="O115" t="s">
        <v>23</v>
      </c>
      <c r="P115" t="s">
        <v>23</v>
      </c>
      <c r="Q115">
        <v>100</v>
      </c>
      <c r="W115">
        <v>0</v>
      </c>
      <c r="X115">
        <v>-11502228</v>
      </c>
      <c r="Y115">
        <f>(((AT115*1)*1)*1)</f>
        <v>4.04</v>
      </c>
      <c r="AA115">
        <v>154.72</v>
      </c>
      <c r="AB115">
        <v>0</v>
      </c>
      <c r="AC115">
        <v>0</v>
      </c>
      <c r="AD115">
        <v>0</v>
      </c>
      <c r="AE115">
        <v>154.72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4.04</v>
      </c>
      <c r="AU115" t="s">
        <v>25</v>
      </c>
      <c r="AV115">
        <v>0</v>
      </c>
      <c r="AW115">
        <v>2</v>
      </c>
      <c r="AX115">
        <v>86552189</v>
      </c>
      <c r="AY115">
        <v>1</v>
      </c>
      <c r="AZ115">
        <v>0</v>
      </c>
      <c r="BA115">
        <v>67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ROUND(Y115*Source!I88,9)</f>
        <v>4.0399999999999998E-2</v>
      </c>
      <c r="CY115">
        <f>AA115</f>
        <v>154.72</v>
      </c>
      <c r="CZ115">
        <f>AE115</f>
        <v>154.72</v>
      </c>
      <c r="DA115">
        <f>AI115</f>
        <v>1</v>
      </c>
      <c r="DB115">
        <f>ROUND((((ROUND(AT115*CZ115,2)*1)*1)*1),6)</f>
        <v>625.07000000000005</v>
      </c>
      <c r="DC115">
        <f>ROUND((((ROUND(AT115*AG115,2)*1)*1)*1),6)</f>
        <v>0</v>
      </c>
      <c r="DD115" t="s">
        <v>3</v>
      </c>
      <c r="DE115" t="s">
        <v>3</v>
      </c>
      <c r="DF115">
        <f t="shared" si="52"/>
        <v>6.25</v>
      </c>
      <c r="DG115">
        <f t="shared" si="46"/>
        <v>0</v>
      </c>
      <c r="DH115">
        <f t="shared" si="47"/>
        <v>0</v>
      </c>
      <c r="DI115">
        <f t="shared" si="33"/>
        <v>0</v>
      </c>
      <c r="DJ115">
        <f>DF115</f>
        <v>6.25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ROW(Source!A88)</f>
        <v>88</v>
      </c>
      <c r="B116">
        <v>86551701</v>
      </c>
      <c r="C116">
        <v>86552172</v>
      </c>
      <c r="D116">
        <v>85717107</v>
      </c>
      <c r="E116">
        <v>1</v>
      </c>
      <c r="F116">
        <v>1</v>
      </c>
      <c r="G116">
        <v>1081</v>
      </c>
      <c r="H116">
        <v>3</v>
      </c>
      <c r="I116" t="s">
        <v>333</v>
      </c>
      <c r="J116" t="s">
        <v>335</v>
      </c>
      <c r="K116" t="s">
        <v>334</v>
      </c>
      <c r="L116">
        <v>1354</v>
      </c>
      <c r="N116">
        <v>1010</v>
      </c>
      <c r="O116" t="s">
        <v>35</v>
      </c>
      <c r="P116" t="s">
        <v>35</v>
      </c>
      <c r="Q116">
        <v>1</v>
      </c>
      <c r="W116">
        <v>0</v>
      </c>
      <c r="X116">
        <v>29435478</v>
      </c>
      <c r="Y116">
        <f>(((AT116*1)*1)*1)</f>
        <v>200</v>
      </c>
      <c r="AA116">
        <v>7.24</v>
      </c>
      <c r="AB116">
        <v>0</v>
      </c>
      <c r="AC116">
        <v>0</v>
      </c>
      <c r="AD116">
        <v>0</v>
      </c>
      <c r="AE116">
        <v>7.24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200</v>
      </c>
      <c r="AU116" t="s">
        <v>25</v>
      </c>
      <c r="AV116">
        <v>0</v>
      </c>
      <c r="AW116">
        <v>2</v>
      </c>
      <c r="AX116">
        <v>86552190</v>
      </c>
      <c r="AY116">
        <v>1</v>
      </c>
      <c r="AZ116">
        <v>0</v>
      </c>
      <c r="BA116">
        <v>68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ROUND(Y116*Source!I88,9)</f>
        <v>2</v>
      </c>
      <c r="CY116">
        <f>AA116</f>
        <v>7.24</v>
      </c>
      <c r="CZ116">
        <f>AE116</f>
        <v>7.24</v>
      </c>
      <c r="DA116">
        <f>AI116</f>
        <v>1</v>
      </c>
      <c r="DB116">
        <f>ROUND((((ROUND(AT116*CZ116,2)*1)*1)*1),6)</f>
        <v>1448</v>
      </c>
      <c r="DC116">
        <f>ROUND((((ROUND(AT116*AG116,2)*1)*1)*1),6)</f>
        <v>0</v>
      </c>
      <c r="DD116" t="s">
        <v>3</v>
      </c>
      <c r="DE116" t="s">
        <v>3</v>
      </c>
      <c r="DF116">
        <f t="shared" si="52"/>
        <v>14.48</v>
      </c>
      <c r="DG116">
        <f t="shared" si="46"/>
        <v>0</v>
      </c>
      <c r="DH116">
        <f t="shared" si="47"/>
        <v>0</v>
      </c>
      <c r="DI116">
        <f t="shared" si="33"/>
        <v>0</v>
      </c>
      <c r="DJ116">
        <f>DF116</f>
        <v>14.48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ROW(Source!A88)</f>
        <v>88</v>
      </c>
      <c r="B117">
        <v>86551701</v>
      </c>
      <c r="C117">
        <v>86552172</v>
      </c>
      <c r="D117">
        <v>85710744</v>
      </c>
      <c r="E117">
        <v>1</v>
      </c>
      <c r="F117">
        <v>1</v>
      </c>
      <c r="G117">
        <v>1081</v>
      </c>
      <c r="H117">
        <v>3</v>
      </c>
      <c r="I117" t="s">
        <v>810</v>
      </c>
      <c r="J117" t="s">
        <v>811</v>
      </c>
      <c r="K117" t="s">
        <v>812</v>
      </c>
      <c r="L117">
        <v>1354</v>
      </c>
      <c r="N117">
        <v>1010</v>
      </c>
      <c r="O117" t="s">
        <v>35</v>
      </c>
      <c r="P117" t="s">
        <v>35</v>
      </c>
      <c r="Q117">
        <v>1</v>
      </c>
      <c r="W117">
        <v>0</v>
      </c>
      <c r="X117">
        <v>-246121157</v>
      </c>
      <c r="Y117">
        <f>(((AT117*1)*1)*1)</f>
        <v>0.68400000000000005</v>
      </c>
      <c r="AA117">
        <v>6.12</v>
      </c>
      <c r="AB117">
        <v>0</v>
      </c>
      <c r="AC117">
        <v>0</v>
      </c>
      <c r="AD117">
        <v>0</v>
      </c>
      <c r="AE117">
        <v>6.12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0.68400000000000005</v>
      </c>
      <c r="AU117" t="s">
        <v>25</v>
      </c>
      <c r="AV117">
        <v>0</v>
      </c>
      <c r="AW117">
        <v>2</v>
      </c>
      <c r="AX117">
        <v>86552191</v>
      </c>
      <c r="AY117">
        <v>1</v>
      </c>
      <c r="AZ117">
        <v>0</v>
      </c>
      <c r="BA117">
        <v>69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ROUND(Y117*Source!I88,9)</f>
        <v>6.8399999999999997E-3</v>
      </c>
      <c r="CY117">
        <f>AA117</f>
        <v>6.12</v>
      </c>
      <c r="CZ117">
        <f>AE117</f>
        <v>6.12</v>
      </c>
      <c r="DA117">
        <f>AI117</f>
        <v>1</v>
      </c>
      <c r="DB117">
        <f>ROUND((((ROUND(AT117*CZ117,2)*1)*1)*1),6)</f>
        <v>4.1900000000000004</v>
      </c>
      <c r="DC117">
        <f>ROUND((((ROUND(AT117*AG117,2)*1)*1)*1),6)</f>
        <v>0</v>
      </c>
      <c r="DD117" t="s">
        <v>3</v>
      </c>
      <c r="DE117" t="s">
        <v>3</v>
      </c>
      <c r="DF117">
        <f t="shared" si="52"/>
        <v>0.04</v>
      </c>
      <c r="DG117">
        <f t="shared" si="46"/>
        <v>0</v>
      </c>
      <c r="DH117">
        <f t="shared" si="47"/>
        <v>0</v>
      </c>
      <c r="DI117">
        <f t="shared" si="33"/>
        <v>0</v>
      </c>
      <c r="DJ117">
        <f>DF117</f>
        <v>0.04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ROW(Source!A88)</f>
        <v>88</v>
      </c>
      <c r="B118">
        <v>86551701</v>
      </c>
      <c r="C118">
        <v>86552172</v>
      </c>
      <c r="D118">
        <v>0</v>
      </c>
      <c r="E118">
        <v>0</v>
      </c>
      <c r="F118">
        <v>1</v>
      </c>
      <c r="G118">
        <v>1081</v>
      </c>
      <c r="H118">
        <v>3</v>
      </c>
      <c r="I118" t="s">
        <v>114</v>
      </c>
      <c r="J118" t="s">
        <v>3</v>
      </c>
      <c r="K118" t="s">
        <v>115</v>
      </c>
      <c r="L118">
        <v>1354</v>
      </c>
      <c r="N118">
        <v>1010</v>
      </c>
      <c r="O118" t="s">
        <v>35</v>
      </c>
      <c r="P118" t="s">
        <v>35</v>
      </c>
      <c r="Q118">
        <v>1</v>
      </c>
      <c r="W118">
        <v>0</v>
      </c>
      <c r="X118">
        <v>-922594706</v>
      </c>
      <c r="Y118">
        <f>AT118</f>
        <v>100</v>
      </c>
      <c r="AA118">
        <v>342.75</v>
      </c>
      <c r="AB118">
        <v>0</v>
      </c>
      <c r="AC118">
        <v>0</v>
      </c>
      <c r="AD118">
        <v>0</v>
      </c>
      <c r="AE118">
        <v>342.75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100</v>
      </c>
      <c r="AU118" t="s">
        <v>3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ROUND(Y118*Source!I88,9)</f>
        <v>1</v>
      </c>
      <c r="CY118">
        <f>AA118</f>
        <v>342.75</v>
      </c>
      <c r="CZ118">
        <f>AE118</f>
        <v>342.75</v>
      </c>
      <c r="DA118">
        <f>AI118</f>
        <v>1</v>
      </c>
      <c r="DB118">
        <f>ROUND(ROUND(AT118*CZ118,2),6)</f>
        <v>34275</v>
      </c>
      <c r="DC118">
        <f>ROUND(ROUND(AT118*AG118,2),6)</f>
        <v>0</v>
      </c>
      <c r="DD118" t="s">
        <v>3</v>
      </c>
      <c r="DE118" t="s">
        <v>3</v>
      </c>
      <c r="DF118">
        <f t="shared" si="52"/>
        <v>342.75</v>
      </c>
      <c r="DG118">
        <f t="shared" si="46"/>
        <v>0</v>
      </c>
      <c r="DH118">
        <f t="shared" si="47"/>
        <v>0</v>
      </c>
      <c r="DI118">
        <f t="shared" si="33"/>
        <v>0</v>
      </c>
      <c r="DJ118">
        <f>DF118</f>
        <v>342.75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ROW(Source!A89)</f>
        <v>89</v>
      </c>
      <c r="B119">
        <v>86551703</v>
      </c>
      <c r="C119">
        <v>86552172</v>
      </c>
      <c r="D119">
        <v>85665773</v>
      </c>
      <c r="E119">
        <v>1081</v>
      </c>
      <c r="F119">
        <v>1</v>
      </c>
      <c r="G119">
        <v>1081</v>
      </c>
      <c r="H119">
        <v>1</v>
      </c>
      <c r="I119" t="s">
        <v>786</v>
      </c>
      <c r="J119" t="s">
        <v>3</v>
      </c>
      <c r="K119" t="s">
        <v>787</v>
      </c>
      <c r="L119">
        <v>1191</v>
      </c>
      <c r="N119">
        <v>1013</v>
      </c>
      <c r="O119" t="s">
        <v>788</v>
      </c>
      <c r="P119" t="s">
        <v>788</v>
      </c>
      <c r="Q119">
        <v>1</v>
      </c>
      <c r="W119">
        <v>0</v>
      </c>
      <c r="X119">
        <v>476480486</v>
      </c>
      <c r="Y119">
        <f>(((AT119*1.03)*1.15)*1.2)</f>
        <v>106.17857999999998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5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74.7</v>
      </c>
      <c r="AU119" t="s">
        <v>27</v>
      </c>
      <c r="AV119">
        <v>1</v>
      </c>
      <c r="AW119">
        <v>2</v>
      </c>
      <c r="AX119">
        <v>86552183</v>
      </c>
      <c r="AY119">
        <v>1</v>
      </c>
      <c r="AZ119">
        <v>0</v>
      </c>
      <c r="BA119">
        <v>71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ROUND(AT119*Source!I89*AH119*AL119,2)</f>
        <v>0</v>
      </c>
      <c r="CV119">
        <f>ROUND(Y119*Source!I89,9)</f>
        <v>1.0617858</v>
      </c>
      <c r="CW119">
        <v>0</v>
      </c>
      <c r="CX119">
        <f>ROUND(Y119*Source!I89,9)</f>
        <v>1.0617858</v>
      </c>
      <c r="CY119">
        <f>AD119</f>
        <v>0</v>
      </c>
      <c r="CZ119">
        <f>AH119</f>
        <v>0</v>
      </c>
      <c r="DA119">
        <f>AL119</f>
        <v>1</v>
      </c>
      <c r="DB119">
        <f>ROUND((((ROUND(AT119*CZ119,2)*1.03)*1.15)*1.2),6)</f>
        <v>0</v>
      </c>
      <c r="DC119">
        <f>ROUND((((ROUND(AT119*AG119,2)*1.03)*1.15)*1.2),6)</f>
        <v>0</v>
      </c>
      <c r="DD119" t="s">
        <v>3</v>
      </c>
      <c r="DE119" t="s">
        <v>3</v>
      </c>
      <c r="DF119">
        <f t="shared" si="52"/>
        <v>0</v>
      </c>
      <c r="DG119">
        <f t="shared" si="46"/>
        <v>0</v>
      </c>
      <c r="DH119">
        <f t="shared" si="47"/>
        <v>0</v>
      </c>
      <c r="DI119">
        <f t="shared" si="33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ROW(Source!A89)</f>
        <v>89</v>
      </c>
      <c r="B120">
        <v>86551703</v>
      </c>
      <c r="C120">
        <v>86552172</v>
      </c>
      <c r="D120">
        <v>85731677</v>
      </c>
      <c r="E120">
        <v>1</v>
      </c>
      <c r="F120">
        <v>1</v>
      </c>
      <c r="G120">
        <v>1081</v>
      </c>
      <c r="H120">
        <v>2</v>
      </c>
      <c r="I120" t="s">
        <v>789</v>
      </c>
      <c r="J120" t="s">
        <v>790</v>
      </c>
      <c r="K120" t="s">
        <v>791</v>
      </c>
      <c r="L120">
        <v>1368</v>
      </c>
      <c r="N120">
        <v>1011</v>
      </c>
      <c r="O120" t="s">
        <v>792</v>
      </c>
      <c r="P120" t="s">
        <v>792</v>
      </c>
      <c r="Q120">
        <v>1</v>
      </c>
      <c r="W120">
        <v>0</v>
      </c>
      <c r="X120">
        <v>874612079</v>
      </c>
      <c r="Y120">
        <f>(((AT120*1.03)*1.25)*1.2)</f>
        <v>0.49440000000000001</v>
      </c>
      <c r="AA120">
        <v>0</v>
      </c>
      <c r="AB120">
        <v>1513.56</v>
      </c>
      <c r="AC120">
        <v>758.78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17.07</v>
      </c>
      <c r="AK120">
        <v>56.35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0.32</v>
      </c>
      <c r="AU120" t="s">
        <v>26</v>
      </c>
      <c r="AV120">
        <v>0</v>
      </c>
      <c r="AW120">
        <v>2</v>
      </c>
      <c r="AX120">
        <v>86552184</v>
      </c>
      <c r="AY120">
        <v>1</v>
      </c>
      <c r="AZ120">
        <v>0</v>
      </c>
      <c r="BA120">
        <v>72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ROUND(Y120*Source!I89*DO120,9)</f>
        <v>6.2393280000000002E-2</v>
      </c>
      <c r="CX120">
        <f>ROUND(Y120*Source!I89,9)</f>
        <v>4.9439999999999996E-3</v>
      </c>
      <c r="CY120">
        <f>AB120</f>
        <v>1513.56</v>
      </c>
      <c r="CZ120">
        <f>AF120</f>
        <v>83.1</v>
      </c>
      <c r="DA120">
        <f>AJ120</f>
        <v>17.07</v>
      </c>
      <c r="DB120">
        <f>ROUND((((ROUND(AT120*CZ120,2)*1.03)*1.25)*1.2),6)</f>
        <v>41.08155</v>
      </c>
      <c r="DC120">
        <f>ROUND((((ROUND(AT120*AG120,2)*1.03)*1.25)*1.2),6)</f>
        <v>6.2417999999999996</v>
      </c>
      <c r="DD120" t="s">
        <v>3</v>
      </c>
      <c r="DE120" t="s">
        <v>3</v>
      </c>
      <c r="DF120">
        <f t="shared" si="52"/>
        <v>0</v>
      </c>
      <c r="DG120">
        <f>ROUND(ROUND(AF120*AJ120,2)*CX120,2)</f>
        <v>7.01</v>
      </c>
      <c r="DH120">
        <f>ROUND(ROUND(AG120*AK120,2)*CX120,2)</f>
        <v>3.52</v>
      </c>
      <c r="DI120">
        <f t="shared" si="33"/>
        <v>0</v>
      </c>
      <c r="DJ120">
        <f>DG120</f>
        <v>7.01</v>
      </c>
      <c r="DK120">
        <v>0</v>
      </c>
      <c r="DL120" t="s">
        <v>793</v>
      </c>
      <c r="DM120">
        <v>0</v>
      </c>
      <c r="DN120" t="s">
        <v>788</v>
      </c>
      <c r="DO120">
        <v>12.62</v>
      </c>
    </row>
    <row r="121" spans="1:119" x14ac:dyDescent="0.25">
      <c r="A121">
        <f>ROW(Source!A89)</f>
        <v>89</v>
      </c>
      <c r="B121">
        <v>86551703</v>
      </c>
      <c r="C121">
        <v>86552172</v>
      </c>
      <c r="D121">
        <v>85731731</v>
      </c>
      <c r="E121">
        <v>1</v>
      </c>
      <c r="F121">
        <v>1</v>
      </c>
      <c r="G121">
        <v>1081</v>
      </c>
      <c r="H121">
        <v>2</v>
      </c>
      <c r="I121" t="s">
        <v>794</v>
      </c>
      <c r="J121" t="s">
        <v>795</v>
      </c>
      <c r="K121" t="s">
        <v>796</v>
      </c>
      <c r="L121">
        <v>1368</v>
      </c>
      <c r="N121">
        <v>1011</v>
      </c>
      <c r="O121" t="s">
        <v>792</v>
      </c>
      <c r="P121" t="s">
        <v>792</v>
      </c>
      <c r="Q121">
        <v>1</v>
      </c>
      <c r="W121">
        <v>0</v>
      </c>
      <c r="X121">
        <v>-1895752648</v>
      </c>
      <c r="Y121">
        <f>(((AT121*1.03)*1.25)*1.2)</f>
        <v>1.9158000000000002</v>
      </c>
      <c r="AA121">
        <v>0</v>
      </c>
      <c r="AB121">
        <v>7.85</v>
      </c>
      <c r="AC121">
        <v>0</v>
      </c>
      <c r="AD121">
        <v>0</v>
      </c>
      <c r="AE121">
        <v>0</v>
      </c>
      <c r="AF121">
        <v>0.77</v>
      </c>
      <c r="AG121">
        <v>0</v>
      </c>
      <c r="AH121">
        <v>0</v>
      </c>
      <c r="AI121">
        <v>1</v>
      </c>
      <c r="AJ121">
        <v>9.56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1.24</v>
      </c>
      <c r="AU121" t="s">
        <v>26</v>
      </c>
      <c r="AV121">
        <v>0</v>
      </c>
      <c r="AW121">
        <v>2</v>
      </c>
      <c r="AX121">
        <v>86552186</v>
      </c>
      <c r="AY121">
        <v>1</v>
      </c>
      <c r="AZ121">
        <v>0</v>
      </c>
      <c r="BA121">
        <v>73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ROUND(Y121*Source!I89*DO121,9)</f>
        <v>0</v>
      </c>
      <c r="CX121">
        <f>ROUND(Y121*Source!I89,9)</f>
        <v>1.9158000000000001E-2</v>
      </c>
      <c r="CY121">
        <f>AB121</f>
        <v>7.85</v>
      </c>
      <c r="CZ121">
        <f>AF121</f>
        <v>0.77</v>
      </c>
      <c r="DA121">
        <f>AJ121</f>
        <v>9.56</v>
      </c>
      <c r="DB121">
        <f>ROUND((((ROUND(AT121*CZ121,2)*1.03)*1.25)*1.2),6)</f>
        <v>1.4677500000000001</v>
      </c>
      <c r="DC121">
        <f>ROUND((((ROUND(AT121*AG121,2)*1.03)*1.25)*1.2),6)</f>
        <v>0</v>
      </c>
      <c r="DD121" t="s">
        <v>3</v>
      </c>
      <c r="DE121" t="s">
        <v>3</v>
      </c>
      <c r="DF121">
        <f t="shared" si="52"/>
        <v>0</v>
      </c>
      <c r="DG121">
        <f>ROUND(ROUND(AF121*AJ121,2)*CX121,2)</f>
        <v>0.14000000000000001</v>
      </c>
      <c r="DH121">
        <f>ROUND(ROUND(AG121,2)*CX121,2)</f>
        <v>0</v>
      </c>
      <c r="DI121">
        <f t="shared" si="33"/>
        <v>0</v>
      </c>
      <c r="DJ121">
        <f>DG121</f>
        <v>0.14000000000000001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ROW(Source!A89)</f>
        <v>89</v>
      </c>
      <c r="B122">
        <v>86551703</v>
      </c>
      <c r="C122">
        <v>86552172</v>
      </c>
      <c r="D122">
        <v>85731764</v>
      </c>
      <c r="E122">
        <v>1</v>
      </c>
      <c r="F122">
        <v>1</v>
      </c>
      <c r="G122">
        <v>1081</v>
      </c>
      <c r="H122">
        <v>2</v>
      </c>
      <c r="I122" t="s">
        <v>797</v>
      </c>
      <c r="J122" t="s">
        <v>798</v>
      </c>
      <c r="K122" t="s">
        <v>799</v>
      </c>
      <c r="L122">
        <v>1368</v>
      </c>
      <c r="N122">
        <v>1011</v>
      </c>
      <c r="O122" t="s">
        <v>792</v>
      </c>
      <c r="P122" t="s">
        <v>792</v>
      </c>
      <c r="Q122">
        <v>1</v>
      </c>
      <c r="W122">
        <v>0</v>
      </c>
      <c r="X122">
        <v>-643591644</v>
      </c>
      <c r="Y122">
        <f>(((AT122*1.03)*1.25)*1.2)</f>
        <v>4.9749000000000008</v>
      </c>
      <c r="AA122">
        <v>0</v>
      </c>
      <c r="AB122">
        <v>4.84</v>
      </c>
      <c r="AC122">
        <v>0</v>
      </c>
      <c r="AD122">
        <v>0</v>
      </c>
      <c r="AE122">
        <v>0</v>
      </c>
      <c r="AF122">
        <v>0.47</v>
      </c>
      <c r="AG122">
        <v>0</v>
      </c>
      <c r="AH122">
        <v>0</v>
      </c>
      <c r="AI122">
        <v>1</v>
      </c>
      <c r="AJ122">
        <v>9.66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3.22</v>
      </c>
      <c r="AU122" t="s">
        <v>26</v>
      </c>
      <c r="AV122">
        <v>0</v>
      </c>
      <c r="AW122">
        <v>2</v>
      </c>
      <c r="AX122">
        <v>86552187</v>
      </c>
      <c r="AY122">
        <v>1</v>
      </c>
      <c r="AZ122">
        <v>0</v>
      </c>
      <c r="BA122">
        <v>74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ROUND(Y122*Source!I89*DO122,9)</f>
        <v>0</v>
      </c>
      <c r="CX122">
        <f>ROUND(Y122*Source!I89,9)</f>
        <v>4.9749000000000002E-2</v>
      </c>
      <c r="CY122">
        <f>AB122</f>
        <v>4.84</v>
      </c>
      <c r="CZ122">
        <f>AF122</f>
        <v>0.47</v>
      </c>
      <c r="DA122">
        <f>AJ122</f>
        <v>9.66</v>
      </c>
      <c r="DB122">
        <f>ROUND((((ROUND(AT122*CZ122,2)*1.03)*1.25)*1.2),6)</f>
        <v>2.3329499999999999</v>
      </c>
      <c r="DC122">
        <f>ROUND((((ROUND(AT122*AG122,2)*1.03)*1.25)*1.2),6)</f>
        <v>0</v>
      </c>
      <c r="DD122" t="s">
        <v>3</v>
      </c>
      <c r="DE122" t="s">
        <v>3</v>
      </c>
      <c r="DF122">
        <f t="shared" si="52"/>
        <v>0</v>
      </c>
      <c r="DG122">
        <f>ROUND(ROUND(AF122*AJ122,2)*CX122,2)</f>
        <v>0.23</v>
      </c>
      <c r="DH122">
        <f>ROUND(ROUND(AG122,2)*CX122,2)</f>
        <v>0</v>
      </c>
      <c r="DI122">
        <f t="shared" si="33"/>
        <v>0</v>
      </c>
      <c r="DJ122">
        <f>DG122</f>
        <v>0.23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ROW(Source!A89)</f>
        <v>89</v>
      </c>
      <c r="B123">
        <v>86551703</v>
      </c>
      <c r="C123">
        <v>86552172</v>
      </c>
      <c r="D123">
        <v>85730911</v>
      </c>
      <c r="E123">
        <v>1</v>
      </c>
      <c r="F123">
        <v>1</v>
      </c>
      <c r="G123">
        <v>1081</v>
      </c>
      <c r="H123">
        <v>2</v>
      </c>
      <c r="I123" t="s">
        <v>800</v>
      </c>
      <c r="J123" t="s">
        <v>801</v>
      </c>
      <c r="K123" t="s">
        <v>802</v>
      </c>
      <c r="L123">
        <v>1368</v>
      </c>
      <c r="N123">
        <v>1011</v>
      </c>
      <c r="O123" t="s">
        <v>792</v>
      </c>
      <c r="P123" t="s">
        <v>792</v>
      </c>
      <c r="Q123">
        <v>1</v>
      </c>
      <c r="W123">
        <v>0</v>
      </c>
      <c r="X123">
        <v>-44940208</v>
      </c>
      <c r="Y123">
        <f>(((AT123*1.03)*1.25)*1.2)</f>
        <v>0.57164999999999999</v>
      </c>
      <c r="AA123">
        <v>0</v>
      </c>
      <c r="AB123">
        <v>2758.65</v>
      </c>
      <c r="AC123">
        <v>1017.92</v>
      </c>
      <c r="AD123">
        <v>0</v>
      </c>
      <c r="AE123">
        <v>0</v>
      </c>
      <c r="AF123">
        <v>179.17</v>
      </c>
      <c r="AG123">
        <v>16.93</v>
      </c>
      <c r="AH123">
        <v>0</v>
      </c>
      <c r="AI123">
        <v>1</v>
      </c>
      <c r="AJ123">
        <v>14.43</v>
      </c>
      <c r="AK123">
        <v>56.35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0.37</v>
      </c>
      <c r="AU123" t="s">
        <v>26</v>
      </c>
      <c r="AV123">
        <v>0</v>
      </c>
      <c r="AW123">
        <v>2</v>
      </c>
      <c r="AX123">
        <v>86552185</v>
      </c>
      <c r="AY123">
        <v>1</v>
      </c>
      <c r="AZ123">
        <v>0</v>
      </c>
      <c r="BA123">
        <v>75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ROUND(Y123*Source!I89*DO123,9)</f>
        <v>9.6780345000000004E-2</v>
      </c>
      <c r="CX123">
        <f>ROUND(Y123*Source!I89,9)</f>
        <v>5.7165000000000002E-3</v>
      </c>
      <c r="CY123">
        <f>AB123</f>
        <v>2758.65</v>
      </c>
      <c r="CZ123">
        <f>AF123</f>
        <v>179.17</v>
      </c>
      <c r="DA123">
        <f>AJ123</f>
        <v>14.43</v>
      </c>
      <c r="DB123">
        <f>ROUND((((ROUND(AT123*CZ123,2)*1.03)*1.25)*1.2),6)</f>
        <v>102.41804999999999</v>
      </c>
      <c r="DC123">
        <f>ROUND((((ROUND(AT123*AG123,2)*1.03)*1.25)*1.2),6)</f>
        <v>9.6716999999999995</v>
      </c>
      <c r="DD123" t="s">
        <v>3</v>
      </c>
      <c r="DE123" t="s">
        <v>3</v>
      </c>
      <c r="DF123">
        <f t="shared" si="52"/>
        <v>0</v>
      </c>
      <c r="DG123">
        <f>ROUND(ROUND(AF123*AJ123,2)*CX123,2)</f>
        <v>14.78</v>
      </c>
      <c r="DH123">
        <f>ROUND(ROUND(AG123*AK123,2)*CX123,2)</f>
        <v>5.45</v>
      </c>
      <c r="DI123">
        <f t="shared" si="33"/>
        <v>0</v>
      </c>
      <c r="DJ123">
        <f>DG123</f>
        <v>14.78</v>
      </c>
      <c r="DK123">
        <v>0</v>
      </c>
      <c r="DL123" t="s">
        <v>793</v>
      </c>
      <c r="DM123">
        <v>0</v>
      </c>
      <c r="DN123" t="s">
        <v>788</v>
      </c>
      <c r="DO123">
        <v>16.93</v>
      </c>
    </row>
    <row r="124" spans="1:119" x14ac:dyDescent="0.25">
      <c r="A124">
        <f>ROW(Source!A89)</f>
        <v>89</v>
      </c>
      <c r="B124">
        <v>86551703</v>
      </c>
      <c r="C124">
        <v>86552172</v>
      </c>
      <c r="D124">
        <v>85700705</v>
      </c>
      <c r="E124">
        <v>1</v>
      </c>
      <c r="F124">
        <v>1</v>
      </c>
      <c r="G124">
        <v>1081</v>
      </c>
      <c r="H124">
        <v>3</v>
      </c>
      <c r="I124" t="s">
        <v>803</v>
      </c>
      <c r="J124" t="s">
        <v>804</v>
      </c>
      <c r="K124" t="s">
        <v>805</v>
      </c>
      <c r="L124">
        <v>1339</v>
      </c>
      <c r="N124">
        <v>1007</v>
      </c>
      <c r="O124" t="s">
        <v>806</v>
      </c>
      <c r="P124" t="s">
        <v>806</v>
      </c>
      <c r="Q124">
        <v>1</v>
      </c>
      <c r="W124">
        <v>0</v>
      </c>
      <c r="X124">
        <v>-1622585150</v>
      </c>
      <c r="Y124">
        <f>(((AT124*1)*1)*1)</f>
        <v>0.22700000000000001</v>
      </c>
      <c r="AA124">
        <v>54.79</v>
      </c>
      <c r="AB124">
        <v>0</v>
      </c>
      <c r="AC124">
        <v>0</v>
      </c>
      <c r="AD124">
        <v>0</v>
      </c>
      <c r="AE124">
        <v>7.07</v>
      </c>
      <c r="AF124">
        <v>0</v>
      </c>
      <c r="AG124">
        <v>0</v>
      </c>
      <c r="AH124">
        <v>0</v>
      </c>
      <c r="AI124">
        <v>7.75</v>
      </c>
      <c r="AJ124">
        <v>1</v>
      </c>
      <c r="AK124">
        <v>1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0.22700000000000001</v>
      </c>
      <c r="AU124" t="s">
        <v>25</v>
      </c>
      <c r="AV124">
        <v>0</v>
      </c>
      <c r="AW124">
        <v>2</v>
      </c>
      <c r="AX124">
        <v>86552188</v>
      </c>
      <c r="AY124">
        <v>1</v>
      </c>
      <c r="AZ124">
        <v>0</v>
      </c>
      <c r="BA124">
        <v>76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ROUND(Y124*Source!I89,9)</f>
        <v>2.2699999999999999E-3</v>
      </c>
      <c r="CY124">
        <f>AA124</f>
        <v>54.79</v>
      </c>
      <c r="CZ124">
        <f>AE124</f>
        <v>7.07</v>
      </c>
      <c r="DA124">
        <f>AI124</f>
        <v>7.75</v>
      </c>
      <c r="DB124">
        <f>ROUND((((ROUND(AT124*CZ124,2)*1)*1)*1),6)</f>
        <v>1.6</v>
      </c>
      <c r="DC124">
        <f>ROUND((((ROUND(AT124*AG124,2)*1)*1)*1),6)</f>
        <v>0</v>
      </c>
      <c r="DD124" t="s">
        <v>3</v>
      </c>
      <c r="DE124" t="s">
        <v>3</v>
      </c>
      <c r="DF124">
        <f>ROUND(ROUND(AE124*AI124,2)*CX124,2)</f>
        <v>0.12</v>
      </c>
      <c r="DG124">
        <f t="shared" ref="DG124:DG144" si="53">ROUND(ROUND(AF124,2)*CX124,2)</f>
        <v>0</v>
      </c>
      <c r="DH124">
        <f t="shared" ref="DH124:DH144" si="54">ROUND(ROUND(AG124,2)*CX124,2)</f>
        <v>0</v>
      </c>
      <c r="DI124">
        <f t="shared" si="33"/>
        <v>0</v>
      </c>
      <c r="DJ124">
        <f>DF124</f>
        <v>0.12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ROW(Source!A89)</f>
        <v>89</v>
      </c>
      <c r="B125">
        <v>86551703</v>
      </c>
      <c r="C125">
        <v>86552172</v>
      </c>
      <c r="D125">
        <v>85707696</v>
      </c>
      <c r="E125">
        <v>1</v>
      </c>
      <c r="F125">
        <v>1</v>
      </c>
      <c r="G125">
        <v>1081</v>
      </c>
      <c r="H125">
        <v>3</v>
      </c>
      <c r="I125" t="s">
        <v>807</v>
      </c>
      <c r="J125" t="s">
        <v>808</v>
      </c>
      <c r="K125" t="s">
        <v>809</v>
      </c>
      <c r="L125">
        <v>1355</v>
      </c>
      <c r="N125">
        <v>1010</v>
      </c>
      <c r="O125" t="s">
        <v>23</v>
      </c>
      <c r="P125" t="s">
        <v>23</v>
      </c>
      <c r="Q125">
        <v>100</v>
      </c>
      <c r="W125">
        <v>0</v>
      </c>
      <c r="X125">
        <v>-11502228</v>
      </c>
      <c r="Y125">
        <f>(((AT125*1)*1)*1)</f>
        <v>4.04</v>
      </c>
      <c r="AA125">
        <v>1525.54</v>
      </c>
      <c r="AB125">
        <v>0</v>
      </c>
      <c r="AC125">
        <v>0</v>
      </c>
      <c r="AD125">
        <v>0</v>
      </c>
      <c r="AE125">
        <v>154.72</v>
      </c>
      <c r="AF125">
        <v>0</v>
      </c>
      <c r="AG125">
        <v>0</v>
      </c>
      <c r="AH125">
        <v>0</v>
      </c>
      <c r="AI125">
        <v>9.86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4.04</v>
      </c>
      <c r="AU125" t="s">
        <v>25</v>
      </c>
      <c r="AV125">
        <v>0</v>
      </c>
      <c r="AW125">
        <v>2</v>
      </c>
      <c r="AX125">
        <v>86552189</v>
      </c>
      <c r="AY125">
        <v>1</v>
      </c>
      <c r="AZ125">
        <v>0</v>
      </c>
      <c r="BA125">
        <v>77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ROUND(Y125*Source!I89,9)</f>
        <v>4.0399999999999998E-2</v>
      </c>
      <c r="CY125">
        <f>AA125</f>
        <v>1525.54</v>
      </c>
      <c r="CZ125">
        <f>AE125</f>
        <v>154.72</v>
      </c>
      <c r="DA125">
        <f>AI125</f>
        <v>9.86</v>
      </c>
      <c r="DB125">
        <f>ROUND((((ROUND(AT125*CZ125,2)*1)*1)*1),6)</f>
        <v>625.07000000000005</v>
      </c>
      <c r="DC125">
        <f>ROUND((((ROUND(AT125*AG125,2)*1)*1)*1),6)</f>
        <v>0</v>
      </c>
      <c r="DD125" t="s">
        <v>3</v>
      </c>
      <c r="DE125" t="s">
        <v>3</v>
      </c>
      <c r="DF125">
        <f>ROUND(ROUND(AE125*AI125,2)*CX125,2)</f>
        <v>61.63</v>
      </c>
      <c r="DG125">
        <f t="shared" si="53"/>
        <v>0</v>
      </c>
      <c r="DH125">
        <f t="shared" si="54"/>
        <v>0</v>
      </c>
      <c r="DI125">
        <f t="shared" si="33"/>
        <v>0</v>
      </c>
      <c r="DJ125">
        <f>DF125</f>
        <v>61.63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ROW(Source!A89)</f>
        <v>89</v>
      </c>
      <c r="B126">
        <v>86551703</v>
      </c>
      <c r="C126">
        <v>86552172</v>
      </c>
      <c r="D126">
        <v>85717107</v>
      </c>
      <c r="E126">
        <v>1</v>
      </c>
      <c r="F126">
        <v>1</v>
      </c>
      <c r="G126">
        <v>1081</v>
      </c>
      <c r="H126">
        <v>3</v>
      </c>
      <c r="I126" t="s">
        <v>333</v>
      </c>
      <c r="J126" t="s">
        <v>335</v>
      </c>
      <c r="K126" t="s">
        <v>334</v>
      </c>
      <c r="L126">
        <v>1354</v>
      </c>
      <c r="N126">
        <v>1010</v>
      </c>
      <c r="O126" t="s">
        <v>35</v>
      </c>
      <c r="P126" t="s">
        <v>35</v>
      </c>
      <c r="Q126">
        <v>1</v>
      </c>
      <c r="W126">
        <v>0</v>
      </c>
      <c r="X126">
        <v>29435478</v>
      </c>
      <c r="Y126">
        <f>(((AT126*1)*1)*1)</f>
        <v>200</v>
      </c>
      <c r="AA126">
        <v>185.42</v>
      </c>
      <c r="AB126">
        <v>0</v>
      </c>
      <c r="AC126">
        <v>0</v>
      </c>
      <c r="AD126">
        <v>0</v>
      </c>
      <c r="AE126">
        <v>7.24</v>
      </c>
      <c r="AF126">
        <v>0</v>
      </c>
      <c r="AG126">
        <v>0</v>
      </c>
      <c r="AH126">
        <v>0</v>
      </c>
      <c r="AI126">
        <v>25.61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200</v>
      </c>
      <c r="AU126" t="s">
        <v>25</v>
      </c>
      <c r="AV126">
        <v>0</v>
      </c>
      <c r="AW126">
        <v>2</v>
      </c>
      <c r="AX126">
        <v>86552190</v>
      </c>
      <c r="AY126">
        <v>1</v>
      </c>
      <c r="AZ126">
        <v>0</v>
      </c>
      <c r="BA126">
        <v>78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ROUND(Y126*Source!I89,9)</f>
        <v>2</v>
      </c>
      <c r="CY126">
        <f>AA126</f>
        <v>185.42</v>
      </c>
      <c r="CZ126">
        <f>AE126</f>
        <v>7.24</v>
      </c>
      <c r="DA126">
        <f>AI126</f>
        <v>25.61</v>
      </c>
      <c r="DB126">
        <f>ROUND((((ROUND(AT126*CZ126,2)*1)*1)*1),6)</f>
        <v>1448</v>
      </c>
      <c r="DC126">
        <f>ROUND((((ROUND(AT126*AG126,2)*1)*1)*1),6)</f>
        <v>0</v>
      </c>
      <c r="DD126" t="s">
        <v>3</v>
      </c>
      <c r="DE126" t="s">
        <v>3</v>
      </c>
      <c r="DF126">
        <f>ROUND(ROUND(AE126*AI126,2)*CX126,2)</f>
        <v>370.84</v>
      </c>
      <c r="DG126">
        <f t="shared" si="53"/>
        <v>0</v>
      </c>
      <c r="DH126">
        <f t="shared" si="54"/>
        <v>0</v>
      </c>
      <c r="DI126">
        <f t="shared" si="33"/>
        <v>0</v>
      </c>
      <c r="DJ126">
        <f>DF126</f>
        <v>370.84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ROW(Source!A89)</f>
        <v>89</v>
      </c>
      <c r="B127">
        <v>86551703</v>
      </c>
      <c r="C127">
        <v>86552172</v>
      </c>
      <c r="D127">
        <v>85710744</v>
      </c>
      <c r="E127">
        <v>1</v>
      </c>
      <c r="F127">
        <v>1</v>
      </c>
      <c r="G127">
        <v>1081</v>
      </c>
      <c r="H127">
        <v>3</v>
      </c>
      <c r="I127" t="s">
        <v>810</v>
      </c>
      <c r="J127" t="s">
        <v>811</v>
      </c>
      <c r="K127" t="s">
        <v>812</v>
      </c>
      <c r="L127">
        <v>1354</v>
      </c>
      <c r="N127">
        <v>1010</v>
      </c>
      <c r="O127" t="s">
        <v>35</v>
      </c>
      <c r="P127" t="s">
        <v>35</v>
      </c>
      <c r="Q127">
        <v>1</v>
      </c>
      <c r="W127">
        <v>0</v>
      </c>
      <c r="X127">
        <v>-246121157</v>
      </c>
      <c r="Y127">
        <f>(((AT127*1)*1)*1)</f>
        <v>0.68400000000000005</v>
      </c>
      <c r="AA127">
        <v>54.47</v>
      </c>
      <c r="AB127">
        <v>0</v>
      </c>
      <c r="AC127">
        <v>0</v>
      </c>
      <c r="AD127">
        <v>0</v>
      </c>
      <c r="AE127">
        <v>6.12</v>
      </c>
      <c r="AF127">
        <v>0</v>
      </c>
      <c r="AG127">
        <v>0</v>
      </c>
      <c r="AH127">
        <v>0</v>
      </c>
      <c r="AI127">
        <v>8.9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0.68400000000000005</v>
      </c>
      <c r="AU127" t="s">
        <v>25</v>
      </c>
      <c r="AV127">
        <v>0</v>
      </c>
      <c r="AW127">
        <v>2</v>
      </c>
      <c r="AX127">
        <v>86552191</v>
      </c>
      <c r="AY127">
        <v>1</v>
      </c>
      <c r="AZ127">
        <v>0</v>
      </c>
      <c r="BA127">
        <v>79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ROUND(Y127*Source!I89,9)</f>
        <v>6.8399999999999997E-3</v>
      </c>
      <c r="CY127">
        <f>AA127</f>
        <v>54.47</v>
      </c>
      <c r="CZ127">
        <f>AE127</f>
        <v>6.12</v>
      </c>
      <c r="DA127">
        <f>AI127</f>
        <v>8.9</v>
      </c>
      <c r="DB127">
        <f>ROUND((((ROUND(AT127*CZ127,2)*1)*1)*1),6)</f>
        <v>4.1900000000000004</v>
      </c>
      <c r="DC127">
        <f>ROUND((((ROUND(AT127*AG127,2)*1)*1)*1),6)</f>
        <v>0</v>
      </c>
      <c r="DD127" t="s">
        <v>3</v>
      </c>
      <c r="DE127" t="s">
        <v>3</v>
      </c>
      <c r="DF127">
        <f>ROUND(ROUND(AE127*AI127,2)*CX127,2)</f>
        <v>0.37</v>
      </c>
      <c r="DG127">
        <f t="shared" si="53"/>
        <v>0</v>
      </c>
      <c r="DH127">
        <f t="shared" si="54"/>
        <v>0</v>
      </c>
      <c r="DI127">
        <f t="shared" si="33"/>
        <v>0</v>
      </c>
      <c r="DJ127">
        <f>DF127</f>
        <v>0.37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ROW(Source!A89)</f>
        <v>89</v>
      </c>
      <c r="B128">
        <v>86551703</v>
      </c>
      <c r="C128">
        <v>86552172</v>
      </c>
      <c r="D128">
        <v>0</v>
      </c>
      <c r="E128">
        <v>0</v>
      </c>
      <c r="F128">
        <v>1</v>
      </c>
      <c r="G128">
        <v>1081</v>
      </c>
      <c r="H128">
        <v>3</v>
      </c>
      <c r="I128" t="s">
        <v>114</v>
      </c>
      <c r="J128" t="s">
        <v>3</v>
      </c>
      <c r="K128" t="s">
        <v>115</v>
      </c>
      <c r="L128">
        <v>1354</v>
      </c>
      <c r="N128">
        <v>1010</v>
      </c>
      <c r="O128" t="s">
        <v>35</v>
      </c>
      <c r="P128" t="s">
        <v>35</v>
      </c>
      <c r="Q128">
        <v>1</v>
      </c>
      <c r="W128">
        <v>0</v>
      </c>
      <c r="X128">
        <v>-922594706</v>
      </c>
      <c r="Y128">
        <f>AT128</f>
        <v>100</v>
      </c>
      <c r="AA128">
        <v>3372.66</v>
      </c>
      <c r="AB128">
        <v>0</v>
      </c>
      <c r="AC128">
        <v>0</v>
      </c>
      <c r="AD128">
        <v>0</v>
      </c>
      <c r="AE128">
        <v>342.75</v>
      </c>
      <c r="AF128">
        <v>0</v>
      </c>
      <c r="AG128">
        <v>0</v>
      </c>
      <c r="AH128">
        <v>0</v>
      </c>
      <c r="AI128">
        <v>9.84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 t="s">
        <v>3</v>
      </c>
      <c r="AT128">
        <v>100</v>
      </c>
      <c r="AU128" t="s">
        <v>3</v>
      </c>
      <c r="AV128">
        <v>0</v>
      </c>
      <c r="AW128">
        <v>1</v>
      </c>
      <c r="AX128">
        <v>-1</v>
      </c>
      <c r="AY128">
        <v>0</v>
      </c>
      <c r="AZ128">
        <v>0</v>
      </c>
      <c r="BA128" t="s">
        <v>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ROUND(Y128*Source!I89,9)</f>
        <v>1</v>
      </c>
      <c r="CY128">
        <f>AA128</f>
        <v>3372.66</v>
      </c>
      <c r="CZ128">
        <f>AE128</f>
        <v>342.75</v>
      </c>
      <c r="DA128">
        <f>AI128</f>
        <v>9.84</v>
      </c>
      <c r="DB128">
        <f>ROUND(ROUND(AT128*CZ128,2),6)</f>
        <v>34275</v>
      </c>
      <c r="DC128">
        <f>ROUND(ROUND(AT128*AG128,2),6)</f>
        <v>0</v>
      </c>
      <c r="DD128" t="s">
        <v>3</v>
      </c>
      <c r="DE128" t="s">
        <v>3</v>
      </c>
      <c r="DF128">
        <f>ROUND(ROUND(AE128*AI128,2)*CX128,2)</f>
        <v>3372.66</v>
      </c>
      <c r="DG128">
        <f t="shared" si="53"/>
        <v>0</v>
      </c>
      <c r="DH128">
        <f t="shared" si="54"/>
        <v>0</v>
      </c>
      <c r="DI128">
        <f t="shared" si="33"/>
        <v>0</v>
      </c>
      <c r="DJ128">
        <f>DF128</f>
        <v>3372.66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ROW(Source!A92)</f>
        <v>92</v>
      </c>
      <c r="B129">
        <v>86551701</v>
      </c>
      <c r="C129">
        <v>86552194</v>
      </c>
      <c r="D129">
        <v>85665773</v>
      </c>
      <c r="E129">
        <v>1081</v>
      </c>
      <c r="F129">
        <v>1</v>
      </c>
      <c r="G129">
        <v>1081</v>
      </c>
      <c r="H129">
        <v>1</v>
      </c>
      <c r="I129" t="s">
        <v>786</v>
      </c>
      <c r="J129" t="s">
        <v>3</v>
      </c>
      <c r="K129" t="s">
        <v>787</v>
      </c>
      <c r="L129">
        <v>1191</v>
      </c>
      <c r="N129">
        <v>1013</v>
      </c>
      <c r="O129" t="s">
        <v>788</v>
      </c>
      <c r="P129" t="s">
        <v>788</v>
      </c>
      <c r="Q129">
        <v>1</v>
      </c>
      <c r="W129">
        <v>0</v>
      </c>
      <c r="X129">
        <v>476480486</v>
      </c>
      <c r="Y129">
        <f>(((AT129*1.03)*1.15)*1.2)</f>
        <v>106.17857999999998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74.7</v>
      </c>
      <c r="AU129" t="s">
        <v>27</v>
      </c>
      <c r="AV129">
        <v>1</v>
      </c>
      <c r="AW129">
        <v>2</v>
      </c>
      <c r="AX129">
        <v>86552210</v>
      </c>
      <c r="AY129">
        <v>1</v>
      </c>
      <c r="AZ129">
        <v>0</v>
      </c>
      <c r="BA129">
        <v>81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ROUND(AT129*Source!I92*AH129*AL129,2)</f>
        <v>0</v>
      </c>
      <c r="CV129">
        <f>ROUND(Y129*Source!I92,9)</f>
        <v>7.4325006</v>
      </c>
      <c r="CW129">
        <v>0</v>
      </c>
      <c r="CX129">
        <f>ROUND(Y129*Source!I92,9)</f>
        <v>7.4325006</v>
      </c>
      <c r="CY129">
        <f>AD129</f>
        <v>0</v>
      </c>
      <c r="CZ129">
        <f>AH129</f>
        <v>0</v>
      </c>
      <c r="DA129">
        <f>AL129</f>
        <v>1</v>
      </c>
      <c r="DB129">
        <f>ROUND((((ROUND(AT129*CZ129,2)*1.03)*1.15)*1.2),6)</f>
        <v>0</v>
      </c>
      <c r="DC129">
        <f>ROUND((((ROUND(AT129*AG129,2)*1.03)*1.15)*1.2),6)</f>
        <v>0</v>
      </c>
      <c r="DD129" t="s">
        <v>3</v>
      </c>
      <c r="DE129" t="s">
        <v>3</v>
      </c>
      <c r="DF129">
        <f t="shared" ref="DF129:DF148" si="55">ROUND(ROUND(AE129,2)*CX129,2)</f>
        <v>0</v>
      </c>
      <c r="DG129">
        <f t="shared" si="53"/>
        <v>0</v>
      </c>
      <c r="DH129">
        <f t="shared" si="54"/>
        <v>0</v>
      </c>
      <c r="DI129">
        <f t="shared" ref="DI129:DI192" si="56">ROUND(ROUND(AH129,2)*CX129,2)</f>
        <v>0</v>
      </c>
      <c r="DJ129">
        <f>DI129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ROW(Source!A92)</f>
        <v>92</v>
      </c>
      <c r="B130">
        <v>86551701</v>
      </c>
      <c r="C130">
        <v>86552194</v>
      </c>
      <c r="D130">
        <v>85731677</v>
      </c>
      <c r="E130">
        <v>1</v>
      </c>
      <c r="F130">
        <v>1</v>
      </c>
      <c r="G130">
        <v>1081</v>
      </c>
      <c r="H130">
        <v>2</v>
      </c>
      <c r="I130" t="s">
        <v>789</v>
      </c>
      <c r="J130" t="s">
        <v>790</v>
      </c>
      <c r="K130" t="s">
        <v>791</v>
      </c>
      <c r="L130">
        <v>1368</v>
      </c>
      <c r="N130">
        <v>1011</v>
      </c>
      <c r="O130" t="s">
        <v>792</v>
      </c>
      <c r="P130" t="s">
        <v>792</v>
      </c>
      <c r="Q130">
        <v>1</v>
      </c>
      <c r="W130">
        <v>0</v>
      </c>
      <c r="X130">
        <v>874612079</v>
      </c>
      <c r="Y130">
        <f>(((AT130*1.03)*1.25)*1.2)</f>
        <v>0.49440000000000001</v>
      </c>
      <c r="AA130">
        <v>0</v>
      </c>
      <c r="AB130">
        <v>88.67</v>
      </c>
      <c r="AC130">
        <v>13.47</v>
      </c>
      <c r="AD130">
        <v>0</v>
      </c>
      <c r="AE130">
        <v>0</v>
      </c>
      <c r="AF130">
        <v>83.1</v>
      </c>
      <c r="AG130">
        <v>12.62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0.32</v>
      </c>
      <c r="AU130" t="s">
        <v>26</v>
      </c>
      <c r="AV130">
        <v>0</v>
      </c>
      <c r="AW130">
        <v>2</v>
      </c>
      <c r="AX130">
        <v>86552211</v>
      </c>
      <c r="AY130">
        <v>1</v>
      </c>
      <c r="AZ130">
        <v>0</v>
      </c>
      <c r="BA130">
        <v>82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ROUND(Y130*Source!I92*DO130,9)</f>
        <v>0.43675296000000002</v>
      </c>
      <c r="CX130">
        <f>ROUND(Y130*Source!I92,9)</f>
        <v>3.4608E-2</v>
      </c>
      <c r="CY130">
        <f>AB130</f>
        <v>88.67</v>
      </c>
      <c r="CZ130">
        <f>AF130</f>
        <v>83.1</v>
      </c>
      <c r="DA130">
        <f>AJ130</f>
        <v>1</v>
      </c>
      <c r="DB130">
        <f>ROUND((((ROUND(AT130*CZ130,2)*1.03)*1.25)*1.2),6)</f>
        <v>41.08155</v>
      </c>
      <c r="DC130">
        <f>ROUND((((ROUND(AT130*AG130,2)*1.03)*1.25)*1.2),6)</f>
        <v>6.2417999999999996</v>
      </c>
      <c r="DD130" t="s">
        <v>3</v>
      </c>
      <c r="DE130" t="s">
        <v>3</v>
      </c>
      <c r="DF130">
        <f t="shared" si="55"/>
        <v>0</v>
      </c>
      <c r="DG130">
        <f t="shared" si="53"/>
        <v>2.88</v>
      </c>
      <c r="DH130">
        <f t="shared" si="54"/>
        <v>0.44</v>
      </c>
      <c r="DI130">
        <f t="shared" si="56"/>
        <v>0</v>
      </c>
      <c r="DJ130">
        <f>DG130</f>
        <v>2.88</v>
      </c>
      <c r="DK130">
        <v>0</v>
      </c>
      <c r="DL130" t="s">
        <v>793</v>
      </c>
      <c r="DM130">
        <v>0</v>
      </c>
      <c r="DN130" t="s">
        <v>788</v>
      </c>
      <c r="DO130">
        <v>12.62</v>
      </c>
    </row>
    <row r="131" spans="1:119" x14ac:dyDescent="0.25">
      <c r="A131">
        <f>ROW(Source!A92)</f>
        <v>92</v>
      </c>
      <c r="B131">
        <v>86551701</v>
      </c>
      <c r="C131">
        <v>86552194</v>
      </c>
      <c r="D131">
        <v>85731731</v>
      </c>
      <c r="E131">
        <v>1</v>
      </c>
      <c r="F131">
        <v>1</v>
      </c>
      <c r="G131">
        <v>1081</v>
      </c>
      <c r="H131">
        <v>2</v>
      </c>
      <c r="I131" t="s">
        <v>794</v>
      </c>
      <c r="J131" t="s">
        <v>795</v>
      </c>
      <c r="K131" t="s">
        <v>796</v>
      </c>
      <c r="L131">
        <v>1368</v>
      </c>
      <c r="N131">
        <v>1011</v>
      </c>
      <c r="O131" t="s">
        <v>792</v>
      </c>
      <c r="P131" t="s">
        <v>792</v>
      </c>
      <c r="Q131">
        <v>1</v>
      </c>
      <c r="W131">
        <v>0</v>
      </c>
      <c r="X131">
        <v>-1895752648</v>
      </c>
      <c r="Y131">
        <f>(((AT131*1.03)*1.25)*1.2)</f>
        <v>1.9158000000000002</v>
      </c>
      <c r="AA131">
        <v>0</v>
      </c>
      <c r="AB131">
        <v>0.82</v>
      </c>
      <c r="AC131">
        <v>0</v>
      </c>
      <c r="AD131">
        <v>0</v>
      </c>
      <c r="AE131">
        <v>0</v>
      </c>
      <c r="AF131">
        <v>0.77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1.24</v>
      </c>
      <c r="AU131" t="s">
        <v>26</v>
      </c>
      <c r="AV131">
        <v>0</v>
      </c>
      <c r="AW131">
        <v>2</v>
      </c>
      <c r="AX131">
        <v>86552213</v>
      </c>
      <c r="AY131">
        <v>1</v>
      </c>
      <c r="AZ131">
        <v>0</v>
      </c>
      <c r="BA131">
        <v>83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f>ROUND(Y131*Source!I92*DO131,9)</f>
        <v>0</v>
      </c>
      <c r="CX131">
        <f>ROUND(Y131*Source!I92,9)</f>
        <v>0.134106</v>
      </c>
      <c r="CY131">
        <f>AB131</f>
        <v>0.82</v>
      </c>
      <c r="CZ131">
        <f>AF131</f>
        <v>0.77</v>
      </c>
      <c r="DA131">
        <f>AJ131</f>
        <v>1</v>
      </c>
      <c r="DB131">
        <f>ROUND((((ROUND(AT131*CZ131,2)*1.03)*1.25)*1.2),6)</f>
        <v>1.4677500000000001</v>
      </c>
      <c r="DC131">
        <f>ROUND((((ROUND(AT131*AG131,2)*1.03)*1.25)*1.2),6)</f>
        <v>0</v>
      </c>
      <c r="DD131" t="s">
        <v>3</v>
      </c>
      <c r="DE131" t="s">
        <v>3</v>
      </c>
      <c r="DF131">
        <f t="shared" si="55"/>
        <v>0</v>
      </c>
      <c r="DG131">
        <f t="shared" si="53"/>
        <v>0.1</v>
      </c>
      <c r="DH131">
        <f t="shared" si="54"/>
        <v>0</v>
      </c>
      <c r="DI131">
        <f t="shared" si="56"/>
        <v>0</v>
      </c>
      <c r="DJ131">
        <f>DG131</f>
        <v>0.1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ROW(Source!A92)</f>
        <v>92</v>
      </c>
      <c r="B132">
        <v>86551701</v>
      </c>
      <c r="C132">
        <v>86552194</v>
      </c>
      <c r="D132">
        <v>85731764</v>
      </c>
      <c r="E132">
        <v>1</v>
      </c>
      <c r="F132">
        <v>1</v>
      </c>
      <c r="G132">
        <v>1081</v>
      </c>
      <c r="H132">
        <v>2</v>
      </c>
      <c r="I132" t="s">
        <v>797</v>
      </c>
      <c r="J132" t="s">
        <v>798</v>
      </c>
      <c r="K132" t="s">
        <v>799</v>
      </c>
      <c r="L132">
        <v>1368</v>
      </c>
      <c r="N132">
        <v>1011</v>
      </c>
      <c r="O132" t="s">
        <v>792</v>
      </c>
      <c r="P132" t="s">
        <v>792</v>
      </c>
      <c r="Q132">
        <v>1</v>
      </c>
      <c r="W132">
        <v>0</v>
      </c>
      <c r="X132">
        <v>-643591644</v>
      </c>
      <c r="Y132">
        <f>(((AT132*1.03)*1.25)*1.2)</f>
        <v>4.9749000000000008</v>
      </c>
      <c r="AA132">
        <v>0</v>
      </c>
      <c r="AB132">
        <v>0.5</v>
      </c>
      <c r="AC132">
        <v>0</v>
      </c>
      <c r="AD132">
        <v>0</v>
      </c>
      <c r="AE132">
        <v>0</v>
      </c>
      <c r="AF132">
        <v>0.47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3.22</v>
      </c>
      <c r="AU132" t="s">
        <v>26</v>
      </c>
      <c r="AV132">
        <v>0</v>
      </c>
      <c r="AW132">
        <v>2</v>
      </c>
      <c r="AX132">
        <v>86552214</v>
      </c>
      <c r="AY132">
        <v>1</v>
      </c>
      <c r="AZ132">
        <v>0</v>
      </c>
      <c r="BA132">
        <v>84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ROUND(Y132*Source!I92*DO132,9)</f>
        <v>0</v>
      </c>
      <c r="CX132">
        <f>ROUND(Y132*Source!I92,9)</f>
        <v>0.34824300000000002</v>
      </c>
      <c r="CY132">
        <f>AB132</f>
        <v>0.5</v>
      </c>
      <c r="CZ132">
        <f>AF132</f>
        <v>0.47</v>
      </c>
      <c r="DA132">
        <f>AJ132</f>
        <v>1</v>
      </c>
      <c r="DB132">
        <f>ROUND((((ROUND(AT132*CZ132,2)*1.03)*1.25)*1.2),6)</f>
        <v>2.3329499999999999</v>
      </c>
      <c r="DC132">
        <f>ROUND((((ROUND(AT132*AG132,2)*1.03)*1.25)*1.2),6)</f>
        <v>0</v>
      </c>
      <c r="DD132" t="s">
        <v>3</v>
      </c>
      <c r="DE132" t="s">
        <v>3</v>
      </c>
      <c r="DF132">
        <f t="shared" si="55"/>
        <v>0</v>
      </c>
      <c r="DG132">
        <f t="shared" si="53"/>
        <v>0.16</v>
      </c>
      <c r="DH132">
        <f t="shared" si="54"/>
        <v>0</v>
      </c>
      <c r="DI132">
        <f t="shared" si="56"/>
        <v>0</v>
      </c>
      <c r="DJ132">
        <f>DG132</f>
        <v>0.16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ROW(Source!A92)</f>
        <v>92</v>
      </c>
      <c r="B133">
        <v>86551701</v>
      </c>
      <c r="C133">
        <v>86552194</v>
      </c>
      <c r="D133">
        <v>85730911</v>
      </c>
      <c r="E133">
        <v>1</v>
      </c>
      <c r="F133">
        <v>1</v>
      </c>
      <c r="G133">
        <v>1081</v>
      </c>
      <c r="H133">
        <v>2</v>
      </c>
      <c r="I133" t="s">
        <v>800</v>
      </c>
      <c r="J133" t="s">
        <v>801</v>
      </c>
      <c r="K133" t="s">
        <v>802</v>
      </c>
      <c r="L133">
        <v>1368</v>
      </c>
      <c r="N133">
        <v>1011</v>
      </c>
      <c r="O133" t="s">
        <v>792</v>
      </c>
      <c r="P133" t="s">
        <v>792</v>
      </c>
      <c r="Q133">
        <v>1</v>
      </c>
      <c r="W133">
        <v>0</v>
      </c>
      <c r="X133">
        <v>-44940208</v>
      </c>
      <c r="Y133">
        <f>(((AT133*1.03)*1.25)*1.2)</f>
        <v>0.57164999999999999</v>
      </c>
      <c r="AA133">
        <v>0</v>
      </c>
      <c r="AB133">
        <v>191.17</v>
      </c>
      <c r="AC133">
        <v>18.059999999999999</v>
      </c>
      <c r="AD133">
        <v>0</v>
      </c>
      <c r="AE133">
        <v>0</v>
      </c>
      <c r="AF133">
        <v>179.17</v>
      </c>
      <c r="AG133">
        <v>16.93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0.37</v>
      </c>
      <c r="AU133" t="s">
        <v>26</v>
      </c>
      <c r="AV133">
        <v>0</v>
      </c>
      <c r="AW133">
        <v>2</v>
      </c>
      <c r="AX133">
        <v>86552212</v>
      </c>
      <c r="AY133">
        <v>1</v>
      </c>
      <c r="AZ133">
        <v>0</v>
      </c>
      <c r="BA133">
        <v>85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ROUND(Y133*Source!I92*DO133,9)</f>
        <v>0.67746241500000004</v>
      </c>
      <c r="CX133">
        <f>ROUND(Y133*Source!I92,9)</f>
        <v>4.0015500000000002E-2</v>
      </c>
      <c r="CY133">
        <f>AB133</f>
        <v>191.17</v>
      </c>
      <c r="CZ133">
        <f>AF133</f>
        <v>179.17</v>
      </c>
      <c r="DA133">
        <f>AJ133</f>
        <v>1</v>
      </c>
      <c r="DB133">
        <f>ROUND((((ROUND(AT133*CZ133,2)*1.03)*1.25)*1.2),6)</f>
        <v>102.41804999999999</v>
      </c>
      <c r="DC133">
        <f>ROUND((((ROUND(AT133*AG133,2)*1.03)*1.25)*1.2),6)</f>
        <v>9.6716999999999995</v>
      </c>
      <c r="DD133" t="s">
        <v>3</v>
      </c>
      <c r="DE133" t="s">
        <v>3</v>
      </c>
      <c r="DF133">
        <f t="shared" si="55"/>
        <v>0</v>
      </c>
      <c r="DG133">
        <f t="shared" si="53"/>
        <v>7.17</v>
      </c>
      <c r="DH133">
        <f t="shared" si="54"/>
        <v>0.68</v>
      </c>
      <c r="DI133">
        <f t="shared" si="56"/>
        <v>0</v>
      </c>
      <c r="DJ133">
        <f>DG133</f>
        <v>7.17</v>
      </c>
      <c r="DK133">
        <v>0</v>
      </c>
      <c r="DL133" t="s">
        <v>793</v>
      </c>
      <c r="DM133">
        <v>0</v>
      </c>
      <c r="DN133" t="s">
        <v>788</v>
      </c>
      <c r="DO133">
        <v>16.93</v>
      </c>
    </row>
    <row r="134" spans="1:119" x14ac:dyDescent="0.25">
      <c r="A134">
        <f>ROW(Source!A92)</f>
        <v>92</v>
      </c>
      <c r="B134">
        <v>86551701</v>
      </c>
      <c r="C134">
        <v>86552194</v>
      </c>
      <c r="D134">
        <v>85700705</v>
      </c>
      <c r="E134">
        <v>1</v>
      </c>
      <c r="F134">
        <v>1</v>
      </c>
      <c r="G134">
        <v>1081</v>
      </c>
      <c r="H134">
        <v>3</v>
      </c>
      <c r="I134" t="s">
        <v>803</v>
      </c>
      <c r="J134" t="s">
        <v>804</v>
      </c>
      <c r="K134" t="s">
        <v>805</v>
      </c>
      <c r="L134">
        <v>1339</v>
      </c>
      <c r="N134">
        <v>1007</v>
      </c>
      <c r="O134" t="s">
        <v>806</v>
      </c>
      <c r="P134" t="s">
        <v>806</v>
      </c>
      <c r="Q134">
        <v>1</v>
      </c>
      <c r="W134">
        <v>0</v>
      </c>
      <c r="X134">
        <v>-1622585150</v>
      </c>
      <c r="Y134">
        <f>(((AT134*1)*1)*1)</f>
        <v>0.22700000000000001</v>
      </c>
      <c r="AA134">
        <v>7.07</v>
      </c>
      <c r="AB134">
        <v>0</v>
      </c>
      <c r="AC134">
        <v>0</v>
      </c>
      <c r="AD134">
        <v>0</v>
      </c>
      <c r="AE134">
        <v>7.07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0.22700000000000001</v>
      </c>
      <c r="AU134" t="s">
        <v>25</v>
      </c>
      <c r="AV134">
        <v>0</v>
      </c>
      <c r="AW134">
        <v>2</v>
      </c>
      <c r="AX134">
        <v>86552215</v>
      </c>
      <c r="AY134">
        <v>1</v>
      </c>
      <c r="AZ134">
        <v>0</v>
      </c>
      <c r="BA134">
        <v>86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ROUND(Y134*Source!I92,9)</f>
        <v>1.5890000000000001E-2</v>
      </c>
      <c r="CY134">
        <f t="shared" ref="CY134:CY143" si="57">AA134</f>
        <v>7.07</v>
      </c>
      <c r="CZ134">
        <f t="shared" ref="CZ134:CZ143" si="58">AE134</f>
        <v>7.07</v>
      </c>
      <c r="DA134">
        <f t="shared" ref="DA134:DA143" si="59">AI134</f>
        <v>1</v>
      </c>
      <c r="DB134">
        <f>ROUND((((ROUND(AT134*CZ134,2)*1)*1)*1),6)</f>
        <v>1.6</v>
      </c>
      <c r="DC134">
        <f>ROUND((((ROUND(AT134*AG134,2)*1)*1)*1),6)</f>
        <v>0</v>
      </c>
      <c r="DD134" t="s">
        <v>3</v>
      </c>
      <c r="DE134" t="s">
        <v>3</v>
      </c>
      <c r="DF134">
        <f t="shared" si="55"/>
        <v>0.11</v>
      </c>
      <c r="DG134">
        <f t="shared" si="53"/>
        <v>0</v>
      </c>
      <c r="DH134">
        <f t="shared" si="54"/>
        <v>0</v>
      </c>
      <c r="DI134">
        <f t="shared" si="56"/>
        <v>0</v>
      </c>
      <c r="DJ134">
        <f t="shared" ref="DJ134:DJ143" si="60">DF134</f>
        <v>0.11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ROW(Source!A92)</f>
        <v>92</v>
      </c>
      <c r="B135">
        <v>86551701</v>
      </c>
      <c r="C135">
        <v>86552194</v>
      </c>
      <c r="D135">
        <v>85707696</v>
      </c>
      <c r="E135">
        <v>1</v>
      </c>
      <c r="F135">
        <v>1</v>
      </c>
      <c r="G135">
        <v>1081</v>
      </c>
      <c r="H135">
        <v>3</v>
      </c>
      <c r="I135" t="s">
        <v>807</v>
      </c>
      <c r="J135" t="s">
        <v>808</v>
      </c>
      <c r="K135" t="s">
        <v>809</v>
      </c>
      <c r="L135">
        <v>1355</v>
      </c>
      <c r="N135">
        <v>1010</v>
      </c>
      <c r="O135" t="s">
        <v>23</v>
      </c>
      <c r="P135" t="s">
        <v>23</v>
      </c>
      <c r="Q135">
        <v>100</v>
      </c>
      <c r="W135">
        <v>0</v>
      </c>
      <c r="X135">
        <v>-11502228</v>
      </c>
      <c r="Y135">
        <f>(((AT135*1)*1)*1)</f>
        <v>4.04</v>
      </c>
      <c r="AA135">
        <v>154.72</v>
      </c>
      <c r="AB135">
        <v>0</v>
      </c>
      <c r="AC135">
        <v>0</v>
      </c>
      <c r="AD135">
        <v>0</v>
      </c>
      <c r="AE135">
        <v>154.72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4.04</v>
      </c>
      <c r="AU135" t="s">
        <v>25</v>
      </c>
      <c r="AV135">
        <v>0</v>
      </c>
      <c r="AW135">
        <v>2</v>
      </c>
      <c r="AX135">
        <v>86552216</v>
      </c>
      <c r="AY135">
        <v>1</v>
      </c>
      <c r="AZ135">
        <v>0</v>
      </c>
      <c r="BA135">
        <v>87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ROUND(Y135*Source!I92,9)</f>
        <v>0.2828</v>
      </c>
      <c r="CY135">
        <f t="shared" si="57"/>
        <v>154.72</v>
      </c>
      <c r="CZ135">
        <f t="shared" si="58"/>
        <v>154.72</v>
      </c>
      <c r="DA135">
        <f t="shared" si="59"/>
        <v>1</v>
      </c>
      <c r="DB135">
        <f>ROUND((((ROUND(AT135*CZ135,2)*1)*1)*1),6)</f>
        <v>625.07000000000005</v>
      </c>
      <c r="DC135">
        <f>ROUND((((ROUND(AT135*AG135,2)*1)*1)*1),6)</f>
        <v>0</v>
      </c>
      <c r="DD135" t="s">
        <v>3</v>
      </c>
      <c r="DE135" t="s">
        <v>3</v>
      </c>
      <c r="DF135">
        <f t="shared" si="55"/>
        <v>43.75</v>
      </c>
      <c r="DG135">
        <f t="shared" si="53"/>
        <v>0</v>
      </c>
      <c r="DH135">
        <f t="shared" si="54"/>
        <v>0</v>
      </c>
      <c r="DI135">
        <f t="shared" si="56"/>
        <v>0</v>
      </c>
      <c r="DJ135">
        <f t="shared" si="60"/>
        <v>43.75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ROW(Source!A92)</f>
        <v>92</v>
      </c>
      <c r="B136">
        <v>86551701</v>
      </c>
      <c r="C136">
        <v>86552194</v>
      </c>
      <c r="D136">
        <v>85717107</v>
      </c>
      <c r="E136">
        <v>1</v>
      </c>
      <c r="F136">
        <v>1</v>
      </c>
      <c r="G136">
        <v>1081</v>
      </c>
      <c r="H136">
        <v>3</v>
      </c>
      <c r="I136" t="s">
        <v>333</v>
      </c>
      <c r="J136" t="s">
        <v>335</v>
      </c>
      <c r="K136" t="s">
        <v>334</v>
      </c>
      <c r="L136">
        <v>1354</v>
      </c>
      <c r="N136">
        <v>1010</v>
      </c>
      <c r="O136" t="s">
        <v>35</v>
      </c>
      <c r="P136" t="s">
        <v>35</v>
      </c>
      <c r="Q136">
        <v>1</v>
      </c>
      <c r="W136">
        <v>0</v>
      </c>
      <c r="X136">
        <v>29435478</v>
      </c>
      <c r="Y136">
        <f>(((AT136*1)*1)*1)</f>
        <v>200</v>
      </c>
      <c r="AA136">
        <v>7.24</v>
      </c>
      <c r="AB136">
        <v>0</v>
      </c>
      <c r="AC136">
        <v>0</v>
      </c>
      <c r="AD136">
        <v>0</v>
      </c>
      <c r="AE136">
        <v>7.24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200</v>
      </c>
      <c r="AU136" t="s">
        <v>25</v>
      </c>
      <c r="AV136">
        <v>0</v>
      </c>
      <c r="AW136">
        <v>2</v>
      </c>
      <c r="AX136">
        <v>86552217</v>
      </c>
      <c r="AY136">
        <v>1</v>
      </c>
      <c r="AZ136">
        <v>0</v>
      </c>
      <c r="BA136">
        <v>88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ROUND(Y136*Source!I92,9)</f>
        <v>14</v>
      </c>
      <c r="CY136">
        <f t="shared" si="57"/>
        <v>7.24</v>
      </c>
      <c r="CZ136">
        <f t="shared" si="58"/>
        <v>7.24</v>
      </c>
      <c r="DA136">
        <f t="shared" si="59"/>
        <v>1</v>
      </c>
      <c r="DB136">
        <f>ROUND((((ROUND(AT136*CZ136,2)*1)*1)*1),6)</f>
        <v>1448</v>
      </c>
      <c r="DC136">
        <f>ROUND((((ROUND(AT136*AG136,2)*1)*1)*1),6)</f>
        <v>0</v>
      </c>
      <c r="DD136" t="s">
        <v>3</v>
      </c>
      <c r="DE136" t="s">
        <v>3</v>
      </c>
      <c r="DF136">
        <f t="shared" si="55"/>
        <v>101.36</v>
      </c>
      <c r="DG136">
        <f t="shared" si="53"/>
        <v>0</v>
      </c>
      <c r="DH136">
        <f t="shared" si="54"/>
        <v>0</v>
      </c>
      <c r="DI136">
        <f t="shared" si="56"/>
        <v>0</v>
      </c>
      <c r="DJ136">
        <f t="shared" si="60"/>
        <v>101.36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ROW(Source!A92)</f>
        <v>92</v>
      </c>
      <c r="B137">
        <v>86551701</v>
      </c>
      <c r="C137">
        <v>86552194</v>
      </c>
      <c r="D137">
        <v>85710744</v>
      </c>
      <c r="E137">
        <v>1</v>
      </c>
      <c r="F137">
        <v>1</v>
      </c>
      <c r="G137">
        <v>1081</v>
      </c>
      <c r="H137">
        <v>3</v>
      </c>
      <c r="I137" t="s">
        <v>810</v>
      </c>
      <c r="J137" t="s">
        <v>811</v>
      </c>
      <c r="K137" t="s">
        <v>812</v>
      </c>
      <c r="L137">
        <v>1354</v>
      </c>
      <c r="N137">
        <v>1010</v>
      </c>
      <c r="O137" t="s">
        <v>35</v>
      </c>
      <c r="P137" t="s">
        <v>35</v>
      </c>
      <c r="Q137">
        <v>1</v>
      </c>
      <c r="W137">
        <v>0</v>
      </c>
      <c r="X137">
        <v>-246121157</v>
      </c>
      <c r="Y137">
        <f>(((AT137*1)*1)*1)</f>
        <v>0.68400000000000005</v>
      </c>
      <c r="AA137">
        <v>6.12</v>
      </c>
      <c r="AB137">
        <v>0</v>
      </c>
      <c r="AC137">
        <v>0</v>
      </c>
      <c r="AD137">
        <v>0</v>
      </c>
      <c r="AE137">
        <v>6.12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0.68400000000000005</v>
      </c>
      <c r="AU137" t="s">
        <v>25</v>
      </c>
      <c r="AV137">
        <v>0</v>
      </c>
      <c r="AW137">
        <v>2</v>
      </c>
      <c r="AX137">
        <v>86552218</v>
      </c>
      <c r="AY137">
        <v>1</v>
      </c>
      <c r="AZ137">
        <v>0</v>
      </c>
      <c r="BA137">
        <v>89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ROUND(Y137*Source!I92,9)</f>
        <v>4.7879999999999999E-2</v>
      </c>
      <c r="CY137">
        <f t="shared" si="57"/>
        <v>6.12</v>
      </c>
      <c r="CZ137">
        <f t="shared" si="58"/>
        <v>6.12</v>
      </c>
      <c r="DA137">
        <f t="shared" si="59"/>
        <v>1</v>
      </c>
      <c r="DB137">
        <f>ROUND((((ROUND(AT137*CZ137,2)*1)*1)*1),6)</f>
        <v>4.1900000000000004</v>
      </c>
      <c r="DC137">
        <f>ROUND((((ROUND(AT137*AG137,2)*1)*1)*1),6)</f>
        <v>0</v>
      </c>
      <c r="DD137" t="s">
        <v>3</v>
      </c>
      <c r="DE137" t="s">
        <v>3</v>
      </c>
      <c r="DF137">
        <f t="shared" si="55"/>
        <v>0.28999999999999998</v>
      </c>
      <c r="DG137">
        <f t="shared" si="53"/>
        <v>0</v>
      </c>
      <c r="DH137">
        <f t="shared" si="54"/>
        <v>0</v>
      </c>
      <c r="DI137">
        <f t="shared" si="56"/>
        <v>0</v>
      </c>
      <c r="DJ137">
        <f t="shared" si="60"/>
        <v>0.28999999999999998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ROW(Source!A92)</f>
        <v>92</v>
      </c>
      <c r="B138">
        <v>86551701</v>
      </c>
      <c r="C138">
        <v>86552194</v>
      </c>
      <c r="D138">
        <v>0</v>
      </c>
      <c r="E138">
        <v>0</v>
      </c>
      <c r="F138">
        <v>1</v>
      </c>
      <c r="G138">
        <v>1081</v>
      </c>
      <c r="H138">
        <v>3</v>
      </c>
      <c r="I138" t="s">
        <v>119</v>
      </c>
      <c r="J138" t="s">
        <v>3</v>
      </c>
      <c r="K138" t="s">
        <v>120</v>
      </c>
      <c r="L138">
        <v>1354</v>
      </c>
      <c r="N138">
        <v>1010</v>
      </c>
      <c r="O138" t="s">
        <v>35</v>
      </c>
      <c r="P138" t="s">
        <v>35</v>
      </c>
      <c r="Q138">
        <v>1</v>
      </c>
      <c r="W138">
        <v>0</v>
      </c>
      <c r="X138">
        <v>-1263041800</v>
      </c>
      <c r="Y138">
        <f t="shared" ref="Y138:Y143" si="61">AT138</f>
        <v>14.285714</v>
      </c>
      <c r="AA138">
        <v>304.60000000000002</v>
      </c>
      <c r="AB138">
        <v>0</v>
      </c>
      <c r="AC138">
        <v>0</v>
      </c>
      <c r="AD138">
        <v>0</v>
      </c>
      <c r="AE138">
        <v>304.60000000000002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14.285714</v>
      </c>
      <c r="AU138" t="s">
        <v>3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ROUND(Y138*Source!I92,9)</f>
        <v>0.99999998000000001</v>
      </c>
      <c r="CY138">
        <f t="shared" si="57"/>
        <v>304.60000000000002</v>
      </c>
      <c r="CZ138">
        <f t="shared" si="58"/>
        <v>304.60000000000002</v>
      </c>
      <c r="DA138">
        <f t="shared" si="59"/>
        <v>1</v>
      </c>
      <c r="DB138">
        <f t="shared" ref="DB138:DB143" si="62">ROUND(ROUND(AT138*CZ138,2),6)</f>
        <v>4351.43</v>
      </c>
      <c r="DC138">
        <f t="shared" ref="DC138:DC143" si="63">ROUND(ROUND(AT138*AG138,2),6)</f>
        <v>0</v>
      </c>
      <c r="DD138" t="s">
        <v>3</v>
      </c>
      <c r="DE138" t="s">
        <v>3</v>
      </c>
      <c r="DF138">
        <f t="shared" si="55"/>
        <v>304.60000000000002</v>
      </c>
      <c r="DG138">
        <f t="shared" si="53"/>
        <v>0</v>
      </c>
      <c r="DH138">
        <f t="shared" si="54"/>
        <v>0</v>
      </c>
      <c r="DI138">
        <f t="shared" si="56"/>
        <v>0</v>
      </c>
      <c r="DJ138">
        <f t="shared" si="60"/>
        <v>304.60000000000002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ROW(Source!A92)</f>
        <v>92</v>
      </c>
      <c r="B139">
        <v>86551701</v>
      </c>
      <c r="C139">
        <v>86552194</v>
      </c>
      <c r="D139">
        <v>0</v>
      </c>
      <c r="E139">
        <v>0</v>
      </c>
      <c r="F139">
        <v>1</v>
      </c>
      <c r="G139">
        <v>1081</v>
      </c>
      <c r="H139">
        <v>3</v>
      </c>
      <c r="I139" t="s">
        <v>123</v>
      </c>
      <c r="J139" t="s">
        <v>3</v>
      </c>
      <c r="K139" t="s">
        <v>124</v>
      </c>
      <c r="L139">
        <v>1354</v>
      </c>
      <c r="N139">
        <v>1010</v>
      </c>
      <c r="O139" t="s">
        <v>35</v>
      </c>
      <c r="P139" t="s">
        <v>35</v>
      </c>
      <c r="Q139">
        <v>1</v>
      </c>
      <c r="W139">
        <v>0</v>
      </c>
      <c r="X139">
        <v>1210505099</v>
      </c>
      <c r="Y139">
        <f t="shared" si="61"/>
        <v>14.285714</v>
      </c>
      <c r="AA139">
        <v>710.06</v>
      </c>
      <c r="AB139">
        <v>0</v>
      </c>
      <c r="AC139">
        <v>0</v>
      </c>
      <c r="AD139">
        <v>0</v>
      </c>
      <c r="AE139">
        <v>710.06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 t="s">
        <v>3</v>
      </c>
      <c r="AT139">
        <v>14.285714</v>
      </c>
      <c r="AU139" t="s">
        <v>3</v>
      </c>
      <c r="AV139">
        <v>0</v>
      </c>
      <c r="AW139">
        <v>1</v>
      </c>
      <c r="AX139">
        <v>-1</v>
      </c>
      <c r="AY139">
        <v>0</v>
      </c>
      <c r="AZ139">
        <v>0</v>
      </c>
      <c r="BA139" t="s">
        <v>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ROUND(Y139*Source!I92,9)</f>
        <v>0.99999998000000001</v>
      </c>
      <c r="CY139">
        <f t="shared" si="57"/>
        <v>710.06</v>
      </c>
      <c r="CZ139">
        <f t="shared" si="58"/>
        <v>710.06</v>
      </c>
      <c r="DA139">
        <f t="shared" si="59"/>
        <v>1</v>
      </c>
      <c r="DB139">
        <f t="shared" si="62"/>
        <v>10143.709999999999</v>
      </c>
      <c r="DC139">
        <f t="shared" si="63"/>
        <v>0</v>
      </c>
      <c r="DD139" t="s">
        <v>3</v>
      </c>
      <c r="DE139" t="s">
        <v>3</v>
      </c>
      <c r="DF139">
        <f t="shared" si="55"/>
        <v>710.06</v>
      </c>
      <c r="DG139">
        <f t="shared" si="53"/>
        <v>0</v>
      </c>
      <c r="DH139">
        <f t="shared" si="54"/>
        <v>0</v>
      </c>
      <c r="DI139">
        <f t="shared" si="56"/>
        <v>0</v>
      </c>
      <c r="DJ139">
        <f t="shared" si="60"/>
        <v>710.06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ROW(Source!A92)</f>
        <v>92</v>
      </c>
      <c r="B140">
        <v>86551701</v>
      </c>
      <c r="C140">
        <v>86552194</v>
      </c>
      <c r="D140">
        <v>0</v>
      </c>
      <c r="E140">
        <v>0</v>
      </c>
      <c r="F140">
        <v>1</v>
      </c>
      <c r="G140">
        <v>1081</v>
      </c>
      <c r="H140">
        <v>3</v>
      </c>
      <c r="I140" t="s">
        <v>127</v>
      </c>
      <c r="J140" t="s">
        <v>3</v>
      </c>
      <c r="K140" t="s">
        <v>128</v>
      </c>
      <c r="L140">
        <v>1354</v>
      </c>
      <c r="N140">
        <v>1010</v>
      </c>
      <c r="O140" t="s">
        <v>35</v>
      </c>
      <c r="P140" t="s">
        <v>35</v>
      </c>
      <c r="Q140">
        <v>1</v>
      </c>
      <c r="W140">
        <v>0</v>
      </c>
      <c r="X140">
        <v>-1220920681</v>
      </c>
      <c r="Y140">
        <f t="shared" si="61"/>
        <v>14.285714</v>
      </c>
      <c r="AA140">
        <v>782.96</v>
      </c>
      <c r="AB140">
        <v>0</v>
      </c>
      <c r="AC140">
        <v>0</v>
      </c>
      <c r="AD140">
        <v>0</v>
      </c>
      <c r="AE140">
        <v>782.96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 t="s">
        <v>3</v>
      </c>
      <c r="AT140">
        <v>14.285714</v>
      </c>
      <c r="AU140" t="s">
        <v>3</v>
      </c>
      <c r="AV140">
        <v>0</v>
      </c>
      <c r="AW140">
        <v>1</v>
      </c>
      <c r="AX140">
        <v>-1</v>
      </c>
      <c r="AY140">
        <v>0</v>
      </c>
      <c r="AZ140">
        <v>0</v>
      </c>
      <c r="BA140" t="s">
        <v>3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ROUND(Y140*Source!I92,9)</f>
        <v>0.99999998000000001</v>
      </c>
      <c r="CY140">
        <f t="shared" si="57"/>
        <v>782.96</v>
      </c>
      <c r="CZ140">
        <f t="shared" si="58"/>
        <v>782.96</v>
      </c>
      <c r="DA140">
        <f t="shared" si="59"/>
        <v>1</v>
      </c>
      <c r="DB140">
        <f t="shared" si="62"/>
        <v>11185.14</v>
      </c>
      <c r="DC140">
        <f t="shared" si="63"/>
        <v>0</v>
      </c>
      <c r="DD140" t="s">
        <v>3</v>
      </c>
      <c r="DE140" t="s">
        <v>3</v>
      </c>
      <c r="DF140">
        <f t="shared" si="55"/>
        <v>782.96</v>
      </c>
      <c r="DG140">
        <f t="shared" si="53"/>
        <v>0</v>
      </c>
      <c r="DH140">
        <f t="shared" si="54"/>
        <v>0</v>
      </c>
      <c r="DI140">
        <f t="shared" si="56"/>
        <v>0</v>
      </c>
      <c r="DJ140">
        <f t="shared" si="60"/>
        <v>782.96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ROW(Source!A92)</f>
        <v>92</v>
      </c>
      <c r="B141">
        <v>86551701</v>
      </c>
      <c r="C141">
        <v>86552194</v>
      </c>
      <c r="D141">
        <v>0</v>
      </c>
      <c r="E141">
        <v>0</v>
      </c>
      <c r="F141">
        <v>1</v>
      </c>
      <c r="G141">
        <v>1081</v>
      </c>
      <c r="H141">
        <v>3</v>
      </c>
      <c r="I141" t="s">
        <v>131</v>
      </c>
      <c r="J141" t="s">
        <v>3</v>
      </c>
      <c r="K141" t="s">
        <v>132</v>
      </c>
      <c r="L141">
        <v>1354</v>
      </c>
      <c r="N141">
        <v>1010</v>
      </c>
      <c r="O141" t="s">
        <v>35</v>
      </c>
      <c r="P141" t="s">
        <v>35</v>
      </c>
      <c r="Q141">
        <v>1</v>
      </c>
      <c r="W141">
        <v>0</v>
      </c>
      <c r="X141">
        <v>2118492049</v>
      </c>
      <c r="Y141">
        <f t="shared" si="61"/>
        <v>28.571428999999998</v>
      </c>
      <c r="AA141">
        <v>945.5</v>
      </c>
      <c r="AB141">
        <v>0</v>
      </c>
      <c r="AC141">
        <v>0</v>
      </c>
      <c r="AD141">
        <v>0</v>
      </c>
      <c r="AE141">
        <v>945.5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 t="s">
        <v>3</v>
      </c>
      <c r="AT141">
        <v>28.571428999999998</v>
      </c>
      <c r="AU141" t="s">
        <v>3</v>
      </c>
      <c r="AV141">
        <v>0</v>
      </c>
      <c r="AW141">
        <v>1</v>
      </c>
      <c r="AX141">
        <v>-1</v>
      </c>
      <c r="AY141">
        <v>0</v>
      </c>
      <c r="AZ141">
        <v>0</v>
      </c>
      <c r="BA141" t="s">
        <v>3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ROUND(Y141*Source!I92,9)</f>
        <v>2.0000000299999998</v>
      </c>
      <c r="CY141">
        <f t="shared" si="57"/>
        <v>945.5</v>
      </c>
      <c r="CZ141">
        <f t="shared" si="58"/>
        <v>945.5</v>
      </c>
      <c r="DA141">
        <f t="shared" si="59"/>
        <v>1</v>
      </c>
      <c r="DB141">
        <f t="shared" si="62"/>
        <v>27014.29</v>
      </c>
      <c r="DC141">
        <f t="shared" si="63"/>
        <v>0</v>
      </c>
      <c r="DD141" t="s">
        <v>3</v>
      </c>
      <c r="DE141" t="s">
        <v>3</v>
      </c>
      <c r="DF141">
        <f t="shared" si="55"/>
        <v>1891</v>
      </c>
      <c r="DG141">
        <f t="shared" si="53"/>
        <v>0</v>
      </c>
      <c r="DH141">
        <f t="shared" si="54"/>
        <v>0</v>
      </c>
      <c r="DI141">
        <f t="shared" si="56"/>
        <v>0</v>
      </c>
      <c r="DJ141">
        <f t="shared" si="60"/>
        <v>1891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ROW(Source!A92)</f>
        <v>92</v>
      </c>
      <c r="B142">
        <v>86551701</v>
      </c>
      <c r="C142">
        <v>86552194</v>
      </c>
      <c r="D142">
        <v>0</v>
      </c>
      <c r="E142">
        <v>0</v>
      </c>
      <c r="F142">
        <v>1</v>
      </c>
      <c r="G142">
        <v>1081</v>
      </c>
      <c r="H142">
        <v>3</v>
      </c>
      <c r="I142" t="s">
        <v>135</v>
      </c>
      <c r="J142" t="s">
        <v>3</v>
      </c>
      <c r="K142" t="s">
        <v>136</v>
      </c>
      <c r="L142">
        <v>1354</v>
      </c>
      <c r="N142">
        <v>1010</v>
      </c>
      <c r="O142" t="s">
        <v>35</v>
      </c>
      <c r="P142" t="s">
        <v>35</v>
      </c>
      <c r="Q142">
        <v>1</v>
      </c>
      <c r="W142">
        <v>0</v>
      </c>
      <c r="X142">
        <v>-338443013</v>
      </c>
      <c r="Y142">
        <f t="shared" si="61"/>
        <v>14.285714</v>
      </c>
      <c r="AA142">
        <v>1246.1099999999999</v>
      </c>
      <c r="AB142">
        <v>0</v>
      </c>
      <c r="AC142">
        <v>0</v>
      </c>
      <c r="AD142">
        <v>0</v>
      </c>
      <c r="AE142">
        <v>1246.1100000000001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 t="s">
        <v>3</v>
      </c>
      <c r="AT142">
        <v>14.285714</v>
      </c>
      <c r="AU142" t="s">
        <v>3</v>
      </c>
      <c r="AV142">
        <v>0</v>
      </c>
      <c r="AW142">
        <v>1</v>
      </c>
      <c r="AX142">
        <v>-1</v>
      </c>
      <c r="AY142">
        <v>0</v>
      </c>
      <c r="AZ142">
        <v>0</v>
      </c>
      <c r="BA142" t="s">
        <v>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ROUND(Y142*Source!I92,9)</f>
        <v>0.99999998000000001</v>
      </c>
      <c r="CY142">
        <f t="shared" si="57"/>
        <v>1246.1099999999999</v>
      </c>
      <c r="CZ142">
        <f t="shared" si="58"/>
        <v>1246.1100000000001</v>
      </c>
      <c r="DA142">
        <f t="shared" si="59"/>
        <v>1</v>
      </c>
      <c r="DB142">
        <f t="shared" si="62"/>
        <v>17801.57</v>
      </c>
      <c r="DC142">
        <f t="shared" si="63"/>
        <v>0</v>
      </c>
      <c r="DD142" t="s">
        <v>3</v>
      </c>
      <c r="DE142" t="s">
        <v>3</v>
      </c>
      <c r="DF142">
        <f t="shared" si="55"/>
        <v>1246.1099999999999</v>
      </c>
      <c r="DG142">
        <f t="shared" si="53"/>
        <v>0</v>
      </c>
      <c r="DH142">
        <f t="shared" si="54"/>
        <v>0</v>
      </c>
      <c r="DI142">
        <f t="shared" si="56"/>
        <v>0</v>
      </c>
      <c r="DJ142">
        <f t="shared" si="60"/>
        <v>1246.1099999999999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ROW(Source!A92)</f>
        <v>92</v>
      </c>
      <c r="B143">
        <v>86551701</v>
      </c>
      <c r="C143">
        <v>86552194</v>
      </c>
      <c r="D143">
        <v>0</v>
      </c>
      <c r="E143">
        <v>0</v>
      </c>
      <c r="F143">
        <v>1</v>
      </c>
      <c r="G143">
        <v>1081</v>
      </c>
      <c r="H143">
        <v>3</v>
      </c>
      <c r="I143" t="s">
        <v>139</v>
      </c>
      <c r="J143" t="s">
        <v>3</v>
      </c>
      <c r="K143" t="s">
        <v>140</v>
      </c>
      <c r="L143">
        <v>1354</v>
      </c>
      <c r="N143">
        <v>1010</v>
      </c>
      <c r="O143" t="s">
        <v>35</v>
      </c>
      <c r="P143" t="s">
        <v>35</v>
      </c>
      <c r="Q143">
        <v>1</v>
      </c>
      <c r="W143">
        <v>0</v>
      </c>
      <c r="X143">
        <v>-1555261846</v>
      </c>
      <c r="Y143">
        <f t="shared" si="61"/>
        <v>14.285714</v>
      </c>
      <c r="AA143">
        <v>1321.23</v>
      </c>
      <c r="AB143">
        <v>0</v>
      </c>
      <c r="AC143">
        <v>0</v>
      </c>
      <c r="AD143">
        <v>0</v>
      </c>
      <c r="AE143">
        <v>1321.23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 t="s">
        <v>3</v>
      </c>
      <c r="AT143">
        <v>14.285714</v>
      </c>
      <c r="AU143" t="s">
        <v>3</v>
      </c>
      <c r="AV143">
        <v>0</v>
      </c>
      <c r="AW143">
        <v>1</v>
      </c>
      <c r="AX143">
        <v>-1</v>
      </c>
      <c r="AY143">
        <v>0</v>
      </c>
      <c r="AZ143">
        <v>0</v>
      </c>
      <c r="BA143" t="s">
        <v>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ROUND(Y143*Source!I92,9)</f>
        <v>0.99999998000000001</v>
      </c>
      <c r="CY143">
        <f t="shared" si="57"/>
        <v>1321.23</v>
      </c>
      <c r="CZ143">
        <f t="shared" si="58"/>
        <v>1321.23</v>
      </c>
      <c r="DA143">
        <f t="shared" si="59"/>
        <v>1</v>
      </c>
      <c r="DB143">
        <f t="shared" si="62"/>
        <v>18874.71</v>
      </c>
      <c r="DC143">
        <f t="shared" si="63"/>
        <v>0</v>
      </c>
      <c r="DD143" t="s">
        <v>3</v>
      </c>
      <c r="DE143" t="s">
        <v>3</v>
      </c>
      <c r="DF143">
        <f t="shared" si="55"/>
        <v>1321.23</v>
      </c>
      <c r="DG143">
        <f t="shared" si="53"/>
        <v>0</v>
      </c>
      <c r="DH143">
        <f t="shared" si="54"/>
        <v>0</v>
      </c>
      <c r="DI143">
        <f t="shared" si="56"/>
        <v>0</v>
      </c>
      <c r="DJ143">
        <f t="shared" si="60"/>
        <v>1321.23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ROW(Source!A93)</f>
        <v>93</v>
      </c>
      <c r="B144">
        <v>86551703</v>
      </c>
      <c r="C144">
        <v>86552194</v>
      </c>
      <c r="D144">
        <v>85665773</v>
      </c>
      <c r="E144">
        <v>1081</v>
      </c>
      <c r="F144">
        <v>1</v>
      </c>
      <c r="G144">
        <v>1081</v>
      </c>
      <c r="H144">
        <v>1</v>
      </c>
      <c r="I144" t="s">
        <v>786</v>
      </c>
      <c r="J144" t="s">
        <v>3</v>
      </c>
      <c r="K144" t="s">
        <v>787</v>
      </c>
      <c r="L144">
        <v>1191</v>
      </c>
      <c r="N144">
        <v>1013</v>
      </c>
      <c r="O144" t="s">
        <v>788</v>
      </c>
      <c r="P144" t="s">
        <v>788</v>
      </c>
      <c r="Q144">
        <v>1</v>
      </c>
      <c r="W144">
        <v>0</v>
      </c>
      <c r="X144">
        <v>476480486</v>
      </c>
      <c r="Y144">
        <f>(((AT144*1.03)*1.15)*1.2)</f>
        <v>106.17857999999998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5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74.7</v>
      </c>
      <c r="AU144" t="s">
        <v>27</v>
      </c>
      <c r="AV144">
        <v>1</v>
      </c>
      <c r="AW144">
        <v>2</v>
      </c>
      <c r="AX144">
        <v>86552210</v>
      </c>
      <c r="AY144">
        <v>1</v>
      </c>
      <c r="AZ144">
        <v>0</v>
      </c>
      <c r="BA144">
        <v>91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U144">
        <f>ROUND(AT144*Source!I93*AH144*AL144,2)</f>
        <v>0</v>
      </c>
      <c r="CV144">
        <f>ROUND(Y144*Source!I93,9)</f>
        <v>7.4325006</v>
      </c>
      <c r="CW144">
        <v>0</v>
      </c>
      <c r="CX144">
        <f>ROUND(Y144*Source!I93,9)</f>
        <v>7.4325006</v>
      </c>
      <c r="CY144">
        <f>AD144</f>
        <v>0</v>
      </c>
      <c r="CZ144">
        <f>AH144</f>
        <v>0</v>
      </c>
      <c r="DA144">
        <f>AL144</f>
        <v>1</v>
      </c>
      <c r="DB144">
        <f>ROUND((((ROUND(AT144*CZ144,2)*1.03)*1.15)*1.2),6)</f>
        <v>0</v>
      </c>
      <c r="DC144">
        <f>ROUND((((ROUND(AT144*AG144,2)*1.03)*1.15)*1.2),6)</f>
        <v>0</v>
      </c>
      <c r="DD144" t="s">
        <v>3</v>
      </c>
      <c r="DE144" t="s">
        <v>3</v>
      </c>
      <c r="DF144">
        <f t="shared" si="55"/>
        <v>0</v>
      </c>
      <c r="DG144">
        <f t="shared" si="53"/>
        <v>0</v>
      </c>
      <c r="DH144">
        <f t="shared" si="54"/>
        <v>0</v>
      </c>
      <c r="DI144">
        <f t="shared" si="56"/>
        <v>0</v>
      </c>
      <c r="DJ144">
        <f>DI144</f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ROW(Source!A93)</f>
        <v>93</v>
      </c>
      <c r="B145">
        <v>86551703</v>
      </c>
      <c r="C145">
        <v>86552194</v>
      </c>
      <c r="D145">
        <v>85731677</v>
      </c>
      <c r="E145">
        <v>1</v>
      </c>
      <c r="F145">
        <v>1</v>
      </c>
      <c r="G145">
        <v>1081</v>
      </c>
      <c r="H145">
        <v>2</v>
      </c>
      <c r="I145" t="s">
        <v>789</v>
      </c>
      <c r="J145" t="s">
        <v>790</v>
      </c>
      <c r="K145" t="s">
        <v>791</v>
      </c>
      <c r="L145">
        <v>1368</v>
      </c>
      <c r="N145">
        <v>1011</v>
      </c>
      <c r="O145" t="s">
        <v>792</v>
      </c>
      <c r="P145" t="s">
        <v>792</v>
      </c>
      <c r="Q145">
        <v>1</v>
      </c>
      <c r="W145">
        <v>0</v>
      </c>
      <c r="X145">
        <v>874612079</v>
      </c>
      <c r="Y145">
        <f>(((AT145*1.03)*1.25)*1.2)</f>
        <v>0.49440000000000001</v>
      </c>
      <c r="AA145">
        <v>0</v>
      </c>
      <c r="AB145">
        <v>1513.56</v>
      </c>
      <c r="AC145">
        <v>758.78</v>
      </c>
      <c r="AD145">
        <v>0</v>
      </c>
      <c r="AE145">
        <v>0</v>
      </c>
      <c r="AF145">
        <v>83.1</v>
      </c>
      <c r="AG145">
        <v>12.62</v>
      </c>
      <c r="AH145">
        <v>0</v>
      </c>
      <c r="AI145">
        <v>1</v>
      </c>
      <c r="AJ145">
        <v>17.07</v>
      </c>
      <c r="AK145">
        <v>56.35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0.32</v>
      </c>
      <c r="AU145" t="s">
        <v>26</v>
      </c>
      <c r="AV145">
        <v>0</v>
      </c>
      <c r="AW145">
        <v>2</v>
      </c>
      <c r="AX145">
        <v>86552211</v>
      </c>
      <c r="AY145">
        <v>1</v>
      </c>
      <c r="AZ145">
        <v>0</v>
      </c>
      <c r="BA145">
        <v>92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f>ROUND(Y145*Source!I93*DO145,9)</f>
        <v>0.43675296000000002</v>
      </c>
      <c r="CX145">
        <f>ROUND(Y145*Source!I93,9)</f>
        <v>3.4608E-2</v>
      </c>
      <c r="CY145">
        <f>AB145</f>
        <v>1513.56</v>
      </c>
      <c r="CZ145">
        <f>AF145</f>
        <v>83.1</v>
      </c>
      <c r="DA145">
        <f>AJ145</f>
        <v>17.07</v>
      </c>
      <c r="DB145">
        <f>ROUND((((ROUND(AT145*CZ145,2)*1.03)*1.25)*1.2),6)</f>
        <v>41.08155</v>
      </c>
      <c r="DC145">
        <f>ROUND((((ROUND(AT145*AG145,2)*1.03)*1.25)*1.2),6)</f>
        <v>6.2417999999999996</v>
      </c>
      <c r="DD145" t="s">
        <v>3</v>
      </c>
      <c r="DE145" t="s">
        <v>3</v>
      </c>
      <c r="DF145">
        <f t="shared" si="55"/>
        <v>0</v>
      </c>
      <c r="DG145">
        <f>ROUND(ROUND(AF145*AJ145,2)*CX145,2)</f>
        <v>49.09</v>
      </c>
      <c r="DH145">
        <f>ROUND(ROUND(AG145*AK145,2)*CX145,2)</f>
        <v>24.61</v>
      </c>
      <c r="DI145">
        <f t="shared" si="56"/>
        <v>0</v>
      </c>
      <c r="DJ145">
        <f>DG145</f>
        <v>49.09</v>
      </c>
      <c r="DK145">
        <v>0</v>
      </c>
      <c r="DL145" t="s">
        <v>793</v>
      </c>
      <c r="DM145">
        <v>0</v>
      </c>
      <c r="DN145" t="s">
        <v>788</v>
      </c>
      <c r="DO145">
        <v>12.62</v>
      </c>
    </row>
    <row r="146" spans="1:119" x14ac:dyDescent="0.25">
      <c r="A146">
        <f>ROW(Source!A93)</f>
        <v>93</v>
      </c>
      <c r="B146">
        <v>86551703</v>
      </c>
      <c r="C146">
        <v>86552194</v>
      </c>
      <c r="D146">
        <v>85731731</v>
      </c>
      <c r="E146">
        <v>1</v>
      </c>
      <c r="F146">
        <v>1</v>
      </c>
      <c r="G146">
        <v>1081</v>
      </c>
      <c r="H146">
        <v>2</v>
      </c>
      <c r="I146" t="s">
        <v>794</v>
      </c>
      <c r="J146" t="s">
        <v>795</v>
      </c>
      <c r="K146" t="s">
        <v>796</v>
      </c>
      <c r="L146">
        <v>1368</v>
      </c>
      <c r="N146">
        <v>1011</v>
      </c>
      <c r="O146" t="s">
        <v>792</v>
      </c>
      <c r="P146" t="s">
        <v>792</v>
      </c>
      <c r="Q146">
        <v>1</v>
      </c>
      <c r="W146">
        <v>0</v>
      </c>
      <c r="X146">
        <v>-1895752648</v>
      </c>
      <c r="Y146">
        <f>(((AT146*1.03)*1.25)*1.2)</f>
        <v>1.9158000000000002</v>
      </c>
      <c r="AA146">
        <v>0</v>
      </c>
      <c r="AB146">
        <v>7.85</v>
      </c>
      <c r="AC146">
        <v>0</v>
      </c>
      <c r="AD146">
        <v>0</v>
      </c>
      <c r="AE146">
        <v>0</v>
      </c>
      <c r="AF146">
        <v>0.77</v>
      </c>
      <c r="AG146">
        <v>0</v>
      </c>
      <c r="AH146">
        <v>0</v>
      </c>
      <c r="AI146">
        <v>1</v>
      </c>
      <c r="AJ146">
        <v>9.56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1.24</v>
      </c>
      <c r="AU146" t="s">
        <v>26</v>
      </c>
      <c r="AV146">
        <v>0</v>
      </c>
      <c r="AW146">
        <v>2</v>
      </c>
      <c r="AX146">
        <v>86552213</v>
      </c>
      <c r="AY146">
        <v>1</v>
      </c>
      <c r="AZ146">
        <v>0</v>
      </c>
      <c r="BA146">
        <v>93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ROUND(Y146*Source!I93*DO146,9)</f>
        <v>0</v>
      </c>
      <c r="CX146">
        <f>ROUND(Y146*Source!I93,9)</f>
        <v>0.134106</v>
      </c>
      <c r="CY146">
        <f>AB146</f>
        <v>7.85</v>
      </c>
      <c r="CZ146">
        <f>AF146</f>
        <v>0.77</v>
      </c>
      <c r="DA146">
        <f>AJ146</f>
        <v>9.56</v>
      </c>
      <c r="DB146">
        <f>ROUND((((ROUND(AT146*CZ146,2)*1.03)*1.25)*1.2),6)</f>
        <v>1.4677500000000001</v>
      </c>
      <c r="DC146">
        <f>ROUND((((ROUND(AT146*AG146,2)*1.03)*1.25)*1.2),6)</f>
        <v>0</v>
      </c>
      <c r="DD146" t="s">
        <v>3</v>
      </c>
      <c r="DE146" t="s">
        <v>3</v>
      </c>
      <c r="DF146">
        <f t="shared" si="55"/>
        <v>0</v>
      </c>
      <c r="DG146">
        <f>ROUND(ROUND(AF146*AJ146,2)*CX146,2)</f>
        <v>0.99</v>
      </c>
      <c r="DH146">
        <f>ROUND(ROUND(AG146,2)*CX146,2)</f>
        <v>0</v>
      </c>
      <c r="DI146">
        <f t="shared" si="56"/>
        <v>0</v>
      </c>
      <c r="DJ146">
        <f>DG146</f>
        <v>0.99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ROW(Source!A93)</f>
        <v>93</v>
      </c>
      <c r="B147">
        <v>86551703</v>
      </c>
      <c r="C147">
        <v>86552194</v>
      </c>
      <c r="D147">
        <v>85731764</v>
      </c>
      <c r="E147">
        <v>1</v>
      </c>
      <c r="F147">
        <v>1</v>
      </c>
      <c r="G147">
        <v>1081</v>
      </c>
      <c r="H147">
        <v>2</v>
      </c>
      <c r="I147" t="s">
        <v>797</v>
      </c>
      <c r="J147" t="s">
        <v>798</v>
      </c>
      <c r="K147" t="s">
        <v>799</v>
      </c>
      <c r="L147">
        <v>1368</v>
      </c>
      <c r="N147">
        <v>1011</v>
      </c>
      <c r="O147" t="s">
        <v>792</v>
      </c>
      <c r="P147" t="s">
        <v>792</v>
      </c>
      <c r="Q147">
        <v>1</v>
      </c>
      <c r="W147">
        <v>0</v>
      </c>
      <c r="X147">
        <v>-643591644</v>
      </c>
      <c r="Y147">
        <f>(((AT147*1.03)*1.25)*1.2)</f>
        <v>4.9749000000000008</v>
      </c>
      <c r="AA147">
        <v>0</v>
      </c>
      <c r="AB147">
        <v>4.84</v>
      </c>
      <c r="AC147">
        <v>0</v>
      </c>
      <c r="AD147">
        <v>0</v>
      </c>
      <c r="AE147">
        <v>0</v>
      </c>
      <c r="AF147">
        <v>0.47</v>
      </c>
      <c r="AG147">
        <v>0</v>
      </c>
      <c r="AH147">
        <v>0</v>
      </c>
      <c r="AI147">
        <v>1</v>
      </c>
      <c r="AJ147">
        <v>9.66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3.22</v>
      </c>
      <c r="AU147" t="s">
        <v>26</v>
      </c>
      <c r="AV147">
        <v>0</v>
      </c>
      <c r="AW147">
        <v>2</v>
      </c>
      <c r="AX147">
        <v>86552214</v>
      </c>
      <c r="AY147">
        <v>1</v>
      </c>
      <c r="AZ147">
        <v>0</v>
      </c>
      <c r="BA147">
        <v>94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ROUND(Y147*Source!I93*DO147,9)</f>
        <v>0</v>
      </c>
      <c r="CX147">
        <f>ROUND(Y147*Source!I93,9)</f>
        <v>0.34824300000000002</v>
      </c>
      <c r="CY147">
        <f>AB147</f>
        <v>4.84</v>
      </c>
      <c r="CZ147">
        <f>AF147</f>
        <v>0.47</v>
      </c>
      <c r="DA147">
        <f>AJ147</f>
        <v>9.66</v>
      </c>
      <c r="DB147">
        <f>ROUND((((ROUND(AT147*CZ147,2)*1.03)*1.25)*1.2),6)</f>
        <v>2.3329499999999999</v>
      </c>
      <c r="DC147">
        <f>ROUND((((ROUND(AT147*AG147,2)*1.03)*1.25)*1.2),6)</f>
        <v>0</v>
      </c>
      <c r="DD147" t="s">
        <v>3</v>
      </c>
      <c r="DE147" t="s">
        <v>3</v>
      </c>
      <c r="DF147">
        <f t="shared" si="55"/>
        <v>0</v>
      </c>
      <c r="DG147">
        <f>ROUND(ROUND(AF147*AJ147,2)*CX147,2)</f>
        <v>1.58</v>
      </c>
      <c r="DH147">
        <f>ROUND(ROUND(AG147,2)*CX147,2)</f>
        <v>0</v>
      </c>
      <c r="DI147">
        <f t="shared" si="56"/>
        <v>0</v>
      </c>
      <c r="DJ147">
        <f>DG147</f>
        <v>1.58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ROW(Source!A93)</f>
        <v>93</v>
      </c>
      <c r="B148">
        <v>86551703</v>
      </c>
      <c r="C148">
        <v>86552194</v>
      </c>
      <c r="D148">
        <v>85730911</v>
      </c>
      <c r="E148">
        <v>1</v>
      </c>
      <c r="F148">
        <v>1</v>
      </c>
      <c r="G148">
        <v>1081</v>
      </c>
      <c r="H148">
        <v>2</v>
      </c>
      <c r="I148" t="s">
        <v>800</v>
      </c>
      <c r="J148" t="s">
        <v>801</v>
      </c>
      <c r="K148" t="s">
        <v>802</v>
      </c>
      <c r="L148">
        <v>1368</v>
      </c>
      <c r="N148">
        <v>1011</v>
      </c>
      <c r="O148" t="s">
        <v>792</v>
      </c>
      <c r="P148" t="s">
        <v>792</v>
      </c>
      <c r="Q148">
        <v>1</v>
      </c>
      <c r="W148">
        <v>0</v>
      </c>
      <c r="X148">
        <v>-44940208</v>
      </c>
      <c r="Y148">
        <f>(((AT148*1.03)*1.25)*1.2)</f>
        <v>0.57164999999999999</v>
      </c>
      <c r="AA148">
        <v>0</v>
      </c>
      <c r="AB148">
        <v>2758.65</v>
      </c>
      <c r="AC148">
        <v>1017.92</v>
      </c>
      <c r="AD148">
        <v>0</v>
      </c>
      <c r="AE148">
        <v>0</v>
      </c>
      <c r="AF148">
        <v>179.17</v>
      </c>
      <c r="AG148">
        <v>16.93</v>
      </c>
      <c r="AH148">
        <v>0</v>
      </c>
      <c r="AI148">
        <v>1</v>
      </c>
      <c r="AJ148">
        <v>14.43</v>
      </c>
      <c r="AK148">
        <v>56.35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0.37</v>
      </c>
      <c r="AU148" t="s">
        <v>26</v>
      </c>
      <c r="AV148">
        <v>0</v>
      </c>
      <c r="AW148">
        <v>2</v>
      </c>
      <c r="AX148">
        <v>86552212</v>
      </c>
      <c r="AY148">
        <v>1</v>
      </c>
      <c r="AZ148">
        <v>0</v>
      </c>
      <c r="BA148">
        <v>95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ROUND(Y148*Source!I93*DO148,9)</f>
        <v>0.67746241500000004</v>
      </c>
      <c r="CX148">
        <f>ROUND(Y148*Source!I93,9)</f>
        <v>4.0015500000000002E-2</v>
      </c>
      <c r="CY148">
        <f>AB148</f>
        <v>2758.65</v>
      </c>
      <c r="CZ148">
        <f>AF148</f>
        <v>179.17</v>
      </c>
      <c r="DA148">
        <f>AJ148</f>
        <v>14.43</v>
      </c>
      <c r="DB148">
        <f>ROUND((((ROUND(AT148*CZ148,2)*1.03)*1.25)*1.2),6)</f>
        <v>102.41804999999999</v>
      </c>
      <c r="DC148">
        <f>ROUND((((ROUND(AT148*AG148,2)*1.03)*1.25)*1.2),6)</f>
        <v>9.6716999999999995</v>
      </c>
      <c r="DD148" t="s">
        <v>3</v>
      </c>
      <c r="DE148" t="s">
        <v>3</v>
      </c>
      <c r="DF148">
        <f t="shared" si="55"/>
        <v>0</v>
      </c>
      <c r="DG148">
        <f>ROUND(ROUND(AF148*AJ148,2)*CX148,2)</f>
        <v>103.46</v>
      </c>
      <c r="DH148">
        <f>ROUND(ROUND(AG148*AK148,2)*CX148,2)</f>
        <v>38.18</v>
      </c>
      <c r="DI148">
        <f t="shared" si="56"/>
        <v>0</v>
      </c>
      <c r="DJ148">
        <f>DG148</f>
        <v>103.46</v>
      </c>
      <c r="DK148">
        <v>0</v>
      </c>
      <c r="DL148" t="s">
        <v>793</v>
      </c>
      <c r="DM148">
        <v>0</v>
      </c>
      <c r="DN148" t="s">
        <v>788</v>
      </c>
      <c r="DO148">
        <v>16.93</v>
      </c>
    </row>
    <row r="149" spans="1:119" x14ac:dyDescent="0.25">
      <c r="A149">
        <f>ROW(Source!A93)</f>
        <v>93</v>
      </c>
      <c r="B149">
        <v>86551703</v>
      </c>
      <c r="C149">
        <v>86552194</v>
      </c>
      <c r="D149">
        <v>85700705</v>
      </c>
      <c r="E149">
        <v>1</v>
      </c>
      <c r="F149">
        <v>1</v>
      </c>
      <c r="G149">
        <v>1081</v>
      </c>
      <c r="H149">
        <v>3</v>
      </c>
      <c r="I149" t="s">
        <v>803</v>
      </c>
      <c r="J149" t="s">
        <v>804</v>
      </c>
      <c r="K149" t="s">
        <v>805</v>
      </c>
      <c r="L149">
        <v>1339</v>
      </c>
      <c r="N149">
        <v>1007</v>
      </c>
      <c r="O149" t="s">
        <v>806</v>
      </c>
      <c r="P149" t="s">
        <v>806</v>
      </c>
      <c r="Q149">
        <v>1</v>
      </c>
      <c r="W149">
        <v>0</v>
      </c>
      <c r="X149">
        <v>-1622585150</v>
      </c>
      <c r="Y149">
        <f>(((AT149*1)*1)*1)</f>
        <v>0.22700000000000001</v>
      </c>
      <c r="AA149">
        <v>54.79</v>
      </c>
      <c r="AB149">
        <v>0</v>
      </c>
      <c r="AC149">
        <v>0</v>
      </c>
      <c r="AD149">
        <v>0</v>
      </c>
      <c r="AE149">
        <v>7.07</v>
      </c>
      <c r="AF149">
        <v>0</v>
      </c>
      <c r="AG149">
        <v>0</v>
      </c>
      <c r="AH149">
        <v>0</v>
      </c>
      <c r="AI149">
        <v>7.75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0.22700000000000001</v>
      </c>
      <c r="AU149" t="s">
        <v>25</v>
      </c>
      <c r="AV149">
        <v>0</v>
      </c>
      <c r="AW149">
        <v>2</v>
      </c>
      <c r="AX149">
        <v>86552215</v>
      </c>
      <c r="AY149">
        <v>1</v>
      </c>
      <c r="AZ149">
        <v>0</v>
      </c>
      <c r="BA149">
        <v>96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ROUND(Y149*Source!I93,9)</f>
        <v>1.5890000000000001E-2</v>
      </c>
      <c r="CY149">
        <f t="shared" ref="CY149:CY158" si="64">AA149</f>
        <v>54.79</v>
      </c>
      <c r="CZ149">
        <f t="shared" ref="CZ149:CZ158" si="65">AE149</f>
        <v>7.07</v>
      </c>
      <c r="DA149">
        <f t="shared" ref="DA149:DA158" si="66">AI149</f>
        <v>7.75</v>
      </c>
      <c r="DB149">
        <f>ROUND((((ROUND(AT149*CZ149,2)*1)*1)*1),6)</f>
        <v>1.6</v>
      </c>
      <c r="DC149">
        <f>ROUND((((ROUND(AT149*AG149,2)*1)*1)*1),6)</f>
        <v>0</v>
      </c>
      <c r="DD149" t="s">
        <v>3</v>
      </c>
      <c r="DE149" t="s">
        <v>3</v>
      </c>
      <c r="DF149">
        <f t="shared" ref="DF149:DF158" si="67">ROUND(ROUND(AE149*AI149,2)*CX149,2)</f>
        <v>0.87</v>
      </c>
      <c r="DG149">
        <f t="shared" ref="DG149:DG176" si="68">ROUND(ROUND(AF149,2)*CX149,2)</f>
        <v>0</v>
      </c>
      <c r="DH149">
        <f t="shared" ref="DH149:DH176" si="69">ROUND(ROUND(AG149,2)*CX149,2)</f>
        <v>0</v>
      </c>
      <c r="DI149">
        <f t="shared" si="56"/>
        <v>0</v>
      </c>
      <c r="DJ149">
        <f t="shared" ref="DJ149:DJ158" si="70">DF149</f>
        <v>0.87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ROW(Source!A93)</f>
        <v>93</v>
      </c>
      <c r="B150">
        <v>86551703</v>
      </c>
      <c r="C150">
        <v>86552194</v>
      </c>
      <c r="D150">
        <v>85707696</v>
      </c>
      <c r="E150">
        <v>1</v>
      </c>
      <c r="F150">
        <v>1</v>
      </c>
      <c r="G150">
        <v>1081</v>
      </c>
      <c r="H150">
        <v>3</v>
      </c>
      <c r="I150" t="s">
        <v>807</v>
      </c>
      <c r="J150" t="s">
        <v>808</v>
      </c>
      <c r="K150" t="s">
        <v>809</v>
      </c>
      <c r="L150">
        <v>1355</v>
      </c>
      <c r="N150">
        <v>1010</v>
      </c>
      <c r="O150" t="s">
        <v>23</v>
      </c>
      <c r="P150" t="s">
        <v>23</v>
      </c>
      <c r="Q150">
        <v>100</v>
      </c>
      <c r="W150">
        <v>0</v>
      </c>
      <c r="X150">
        <v>-11502228</v>
      </c>
      <c r="Y150">
        <f>(((AT150*1)*1)*1)</f>
        <v>4.04</v>
      </c>
      <c r="AA150">
        <v>1525.54</v>
      </c>
      <c r="AB150">
        <v>0</v>
      </c>
      <c r="AC150">
        <v>0</v>
      </c>
      <c r="AD150">
        <v>0</v>
      </c>
      <c r="AE150">
        <v>154.72</v>
      </c>
      <c r="AF150">
        <v>0</v>
      </c>
      <c r="AG150">
        <v>0</v>
      </c>
      <c r="AH150">
        <v>0</v>
      </c>
      <c r="AI150">
        <v>9.86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4.04</v>
      </c>
      <c r="AU150" t="s">
        <v>25</v>
      </c>
      <c r="AV150">
        <v>0</v>
      </c>
      <c r="AW150">
        <v>2</v>
      </c>
      <c r="AX150">
        <v>86552216</v>
      </c>
      <c r="AY150">
        <v>1</v>
      </c>
      <c r="AZ150">
        <v>0</v>
      </c>
      <c r="BA150">
        <v>97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ROUND(Y150*Source!I93,9)</f>
        <v>0.2828</v>
      </c>
      <c r="CY150">
        <f t="shared" si="64"/>
        <v>1525.54</v>
      </c>
      <c r="CZ150">
        <f t="shared" si="65"/>
        <v>154.72</v>
      </c>
      <c r="DA150">
        <f t="shared" si="66"/>
        <v>9.86</v>
      </c>
      <c r="DB150">
        <f>ROUND((((ROUND(AT150*CZ150,2)*1)*1)*1),6)</f>
        <v>625.07000000000005</v>
      </c>
      <c r="DC150">
        <f>ROUND((((ROUND(AT150*AG150,2)*1)*1)*1),6)</f>
        <v>0</v>
      </c>
      <c r="DD150" t="s">
        <v>3</v>
      </c>
      <c r="DE150" t="s">
        <v>3</v>
      </c>
      <c r="DF150">
        <f t="shared" si="67"/>
        <v>431.42</v>
      </c>
      <c r="DG150">
        <f t="shared" si="68"/>
        <v>0</v>
      </c>
      <c r="DH150">
        <f t="shared" si="69"/>
        <v>0</v>
      </c>
      <c r="DI150">
        <f t="shared" si="56"/>
        <v>0</v>
      </c>
      <c r="DJ150">
        <f t="shared" si="70"/>
        <v>431.42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ROW(Source!A93)</f>
        <v>93</v>
      </c>
      <c r="B151">
        <v>86551703</v>
      </c>
      <c r="C151">
        <v>86552194</v>
      </c>
      <c r="D151">
        <v>85717107</v>
      </c>
      <c r="E151">
        <v>1</v>
      </c>
      <c r="F151">
        <v>1</v>
      </c>
      <c r="G151">
        <v>1081</v>
      </c>
      <c r="H151">
        <v>3</v>
      </c>
      <c r="I151" t="s">
        <v>333</v>
      </c>
      <c r="J151" t="s">
        <v>335</v>
      </c>
      <c r="K151" t="s">
        <v>334</v>
      </c>
      <c r="L151">
        <v>1354</v>
      </c>
      <c r="N151">
        <v>1010</v>
      </c>
      <c r="O151" t="s">
        <v>35</v>
      </c>
      <c r="P151" t="s">
        <v>35</v>
      </c>
      <c r="Q151">
        <v>1</v>
      </c>
      <c r="W151">
        <v>0</v>
      </c>
      <c r="X151">
        <v>29435478</v>
      </c>
      <c r="Y151">
        <f>(((AT151*1)*1)*1)</f>
        <v>200</v>
      </c>
      <c r="AA151">
        <v>185.42</v>
      </c>
      <c r="AB151">
        <v>0</v>
      </c>
      <c r="AC151">
        <v>0</v>
      </c>
      <c r="AD151">
        <v>0</v>
      </c>
      <c r="AE151">
        <v>7.24</v>
      </c>
      <c r="AF151">
        <v>0</v>
      </c>
      <c r="AG151">
        <v>0</v>
      </c>
      <c r="AH151">
        <v>0</v>
      </c>
      <c r="AI151">
        <v>25.61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200</v>
      </c>
      <c r="AU151" t="s">
        <v>25</v>
      </c>
      <c r="AV151">
        <v>0</v>
      </c>
      <c r="AW151">
        <v>2</v>
      </c>
      <c r="AX151">
        <v>86552217</v>
      </c>
      <c r="AY151">
        <v>1</v>
      </c>
      <c r="AZ151">
        <v>0</v>
      </c>
      <c r="BA151">
        <v>98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ROUND(Y151*Source!I93,9)</f>
        <v>14</v>
      </c>
      <c r="CY151">
        <f t="shared" si="64"/>
        <v>185.42</v>
      </c>
      <c r="CZ151">
        <f t="shared" si="65"/>
        <v>7.24</v>
      </c>
      <c r="DA151">
        <f t="shared" si="66"/>
        <v>25.61</v>
      </c>
      <c r="DB151">
        <f>ROUND((((ROUND(AT151*CZ151,2)*1)*1)*1),6)</f>
        <v>1448</v>
      </c>
      <c r="DC151">
        <f>ROUND((((ROUND(AT151*AG151,2)*1)*1)*1),6)</f>
        <v>0</v>
      </c>
      <c r="DD151" t="s">
        <v>3</v>
      </c>
      <c r="DE151" t="s">
        <v>3</v>
      </c>
      <c r="DF151">
        <f t="shared" si="67"/>
        <v>2595.88</v>
      </c>
      <c r="DG151">
        <f t="shared" si="68"/>
        <v>0</v>
      </c>
      <c r="DH151">
        <f t="shared" si="69"/>
        <v>0</v>
      </c>
      <c r="DI151">
        <f t="shared" si="56"/>
        <v>0</v>
      </c>
      <c r="DJ151">
        <f t="shared" si="70"/>
        <v>2595.88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ROW(Source!A93)</f>
        <v>93</v>
      </c>
      <c r="B152">
        <v>86551703</v>
      </c>
      <c r="C152">
        <v>86552194</v>
      </c>
      <c r="D152">
        <v>85710744</v>
      </c>
      <c r="E152">
        <v>1</v>
      </c>
      <c r="F152">
        <v>1</v>
      </c>
      <c r="G152">
        <v>1081</v>
      </c>
      <c r="H152">
        <v>3</v>
      </c>
      <c r="I152" t="s">
        <v>810</v>
      </c>
      <c r="J152" t="s">
        <v>811</v>
      </c>
      <c r="K152" t="s">
        <v>812</v>
      </c>
      <c r="L152">
        <v>1354</v>
      </c>
      <c r="N152">
        <v>1010</v>
      </c>
      <c r="O152" t="s">
        <v>35</v>
      </c>
      <c r="P152" t="s">
        <v>35</v>
      </c>
      <c r="Q152">
        <v>1</v>
      </c>
      <c r="W152">
        <v>0</v>
      </c>
      <c r="X152">
        <v>-246121157</v>
      </c>
      <c r="Y152">
        <f>(((AT152*1)*1)*1)</f>
        <v>0.68400000000000005</v>
      </c>
      <c r="AA152">
        <v>54.47</v>
      </c>
      <c r="AB152">
        <v>0</v>
      </c>
      <c r="AC152">
        <v>0</v>
      </c>
      <c r="AD152">
        <v>0</v>
      </c>
      <c r="AE152">
        <v>6.12</v>
      </c>
      <c r="AF152">
        <v>0</v>
      </c>
      <c r="AG152">
        <v>0</v>
      </c>
      <c r="AH152">
        <v>0</v>
      </c>
      <c r="AI152">
        <v>8.9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0.68400000000000005</v>
      </c>
      <c r="AU152" t="s">
        <v>25</v>
      </c>
      <c r="AV152">
        <v>0</v>
      </c>
      <c r="AW152">
        <v>2</v>
      </c>
      <c r="AX152">
        <v>86552218</v>
      </c>
      <c r="AY152">
        <v>1</v>
      </c>
      <c r="AZ152">
        <v>0</v>
      </c>
      <c r="BA152">
        <v>99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ROUND(Y152*Source!I93,9)</f>
        <v>4.7879999999999999E-2</v>
      </c>
      <c r="CY152">
        <f t="shared" si="64"/>
        <v>54.47</v>
      </c>
      <c r="CZ152">
        <f t="shared" si="65"/>
        <v>6.12</v>
      </c>
      <c r="DA152">
        <f t="shared" si="66"/>
        <v>8.9</v>
      </c>
      <c r="DB152">
        <f>ROUND((((ROUND(AT152*CZ152,2)*1)*1)*1),6)</f>
        <v>4.1900000000000004</v>
      </c>
      <c r="DC152">
        <f>ROUND((((ROUND(AT152*AG152,2)*1)*1)*1),6)</f>
        <v>0</v>
      </c>
      <c r="DD152" t="s">
        <v>3</v>
      </c>
      <c r="DE152" t="s">
        <v>3</v>
      </c>
      <c r="DF152">
        <f t="shared" si="67"/>
        <v>2.61</v>
      </c>
      <c r="DG152">
        <f t="shared" si="68"/>
        <v>0</v>
      </c>
      <c r="DH152">
        <f t="shared" si="69"/>
        <v>0</v>
      </c>
      <c r="DI152">
        <f t="shared" si="56"/>
        <v>0</v>
      </c>
      <c r="DJ152">
        <f t="shared" si="70"/>
        <v>2.61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ROW(Source!A93)</f>
        <v>93</v>
      </c>
      <c r="B153">
        <v>86551703</v>
      </c>
      <c r="C153">
        <v>86552194</v>
      </c>
      <c r="D153">
        <v>0</v>
      </c>
      <c r="E153">
        <v>0</v>
      </c>
      <c r="F153">
        <v>1</v>
      </c>
      <c r="G153">
        <v>1081</v>
      </c>
      <c r="H153">
        <v>3</v>
      </c>
      <c r="I153" t="s">
        <v>119</v>
      </c>
      <c r="J153" t="s">
        <v>3</v>
      </c>
      <c r="K153" t="s">
        <v>120</v>
      </c>
      <c r="L153">
        <v>1354</v>
      </c>
      <c r="N153">
        <v>1010</v>
      </c>
      <c r="O153" t="s">
        <v>35</v>
      </c>
      <c r="P153" t="s">
        <v>35</v>
      </c>
      <c r="Q153">
        <v>1</v>
      </c>
      <c r="W153">
        <v>0</v>
      </c>
      <c r="X153">
        <v>-1263041800</v>
      </c>
      <c r="Y153">
        <f t="shared" ref="Y153:Y158" si="71">AT153</f>
        <v>14.285714</v>
      </c>
      <c r="AA153">
        <v>2997.26</v>
      </c>
      <c r="AB153">
        <v>0</v>
      </c>
      <c r="AC153">
        <v>0</v>
      </c>
      <c r="AD153">
        <v>0</v>
      </c>
      <c r="AE153">
        <v>304.60000000000002</v>
      </c>
      <c r="AF153">
        <v>0</v>
      </c>
      <c r="AG153">
        <v>0</v>
      </c>
      <c r="AH153">
        <v>0</v>
      </c>
      <c r="AI153">
        <v>9.84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 t="s">
        <v>3</v>
      </c>
      <c r="AT153">
        <v>14.285714</v>
      </c>
      <c r="AU153" t="s">
        <v>3</v>
      </c>
      <c r="AV153">
        <v>0</v>
      </c>
      <c r="AW153">
        <v>1</v>
      </c>
      <c r="AX153">
        <v>-1</v>
      </c>
      <c r="AY153">
        <v>0</v>
      </c>
      <c r="AZ153">
        <v>0</v>
      </c>
      <c r="BA153" t="s">
        <v>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ROUND(Y153*Source!I93,9)</f>
        <v>0.99999998000000001</v>
      </c>
      <c r="CY153">
        <f t="shared" si="64"/>
        <v>2997.26</v>
      </c>
      <c r="CZ153">
        <f t="shared" si="65"/>
        <v>304.60000000000002</v>
      </c>
      <c r="DA153">
        <f t="shared" si="66"/>
        <v>9.84</v>
      </c>
      <c r="DB153">
        <f t="shared" ref="DB153:DB158" si="72">ROUND(ROUND(AT153*CZ153,2),6)</f>
        <v>4351.43</v>
      </c>
      <c r="DC153">
        <f t="shared" ref="DC153:DC158" si="73">ROUND(ROUND(AT153*AG153,2),6)</f>
        <v>0</v>
      </c>
      <c r="DD153" t="s">
        <v>3</v>
      </c>
      <c r="DE153" t="s">
        <v>3</v>
      </c>
      <c r="DF153">
        <f t="shared" si="67"/>
        <v>2997.26</v>
      </c>
      <c r="DG153">
        <f t="shared" si="68"/>
        <v>0</v>
      </c>
      <c r="DH153">
        <f t="shared" si="69"/>
        <v>0</v>
      </c>
      <c r="DI153">
        <f t="shared" si="56"/>
        <v>0</v>
      </c>
      <c r="DJ153">
        <f t="shared" si="70"/>
        <v>2997.26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ROW(Source!A93)</f>
        <v>93</v>
      </c>
      <c r="B154">
        <v>86551703</v>
      </c>
      <c r="C154">
        <v>86552194</v>
      </c>
      <c r="D154">
        <v>0</v>
      </c>
      <c r="E154">
        <v>0</v>
      </c>
      <c r="F154">
        <v>1</v>
      </c>
      <c r="G154">
        <v>1081</v>
      </c>
      <c r="H154">
        <v>3</v>
      </c>
      <c r="I154" t="s">
        <v>123</v>
      </c>
      <c r="J154" t="s">
        <v>3</v>
      </c>
      <c r="K154" t="s">
        <v>124</v>
      </c>
      <c r="L154">
        <v>1354</v>
      </c>
      <c r="N154">
        <v>1010</v>
      </c>
      <c r="O154" t="s">
        <v>35</v>
      </c>
      <c r="P154" t="s">
        <v>35</v>
      </c>
      <c r="Q154">
        <v>1</v>
      </c>
      <c r="W154">
        <v>0</v>
      </c>
      <c r="X154">
        <v>1210505099</v>
      </c>
      <c r="Y154">
        <f t="shared" si="71"/>
        <v>14.285714</v>
      </c>
      <c r="AA154">
        <v>6986.99</v>
      </c>
      <c r="AB154">
        <v>0</v>
      </c>
      <c r="AC154">
        <v>0</v>
      </c>
      <c r="AD154">
        <v>0</v>
      </c>
      <c r="AE154">
        <v>710.06</v>
      </c>
      <c r="AF154">
        <v>0</v>
      </c>
      <c r="AG154">
        <v>0</v>
      </c>
      <c r="AH154">
        <v>0</v>
      </c>
      <c r="AI154">
        <v>9.84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3</v>
      </c>
      <c r="AT154">
        <v>14.285714</v>
      </c>
      <c r="AU154" t="s">
        <v>3</v>
      </c>
      <c r="AV154">
        <v>0</v>
      </c>
      <c r="AW154">
        <v>1</v>
      </c>
      <c r="AX154">
        <v>-1</v>
      </c>
      <c r="AY154">
        <v>0</v>
      </c>
      <c r="AZ154">
        <v>0</v>
      </c>
      <c r="BA154" t="s">
        <v>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ROUND(Y154*Source!I93,9)</f>
        <v>0.99999998000000001</v>
      </c>
      <c r="CY154">
        <f t="shared" si="64"/>
        <v>6986.99</v>
      </c>
      <c r="CZ154">
        <f t="shared" si="65"/>
        <v>710.06</v>
      </c>
      <c r="DA154">
        <f t="shared" si="66"/>
        <v>9.84</v>
      </c>
      <c r="DB154">
        <f t="shared" si="72"/>
        <v>10143.709999999999</v>
      </c>
      <c r="DC154">
        <f t="shared" si="73"/>
        <v>0</v>
      </c>
      <c r="DD154" t="s">
        <v>3</v>
      </c>
      <c r="DE154" t="s">
        <v>3</v>
      </c>
      <c r="DF154">
        <f t="shared" si="67"/>
        <v>6986.99</v>
      </c>
      <c r="DG154">
        <f t="shared" si="68"/>
        <v>0</v>
      </c>
      <c r="DH154">
        <f t="shared" si="69"/>
        <v>0</v>
      </c>
      <c r="DI154">
        <f t="shared" si="56"/>
        <v>0</v>
      </c>
      <c r="DJ154">
        <f t="shared" si="70"/>
        <v>6986.99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ROW(Source!A93)</f>
        <v>93</v>
      </c>
      <c r="B155">
        <v>86551703</v>
      </c>
      <c r="C155">
        <v>86552194</v>
      </c>
      <c r="D155">
        <v>0</v>
      </c>
      <c r="E155">
        <v>0</v>
      </c>
      <c r="F155">
        <v>1</v>
      </c>
      <c r="G155">
        <v>1081</v>
      </c>
      <c r="H155">
        <v>3</v>
      </c>
      <c r="I155" t="s">
        <v>127</v>
      </c>
      <c r="J155" t="s">
        <v>3</v>
      </c>
      <c r="K155" t="s">
        <v>128</v>
      </c>
      <c r="L155">
        <v>1354</v>
      </c>
      <c r="N155">
        <v>1010</v>
      </c>
      <c r="O155" t="s">
        <v>35</v>
      </c>
      <c r="P155" t="s">
        <v>35</v>
      </c>
      <c r="Q155">
        <v>1</v>
      </c>
      <c r="W155">
        <v>0</v>
      </c>
      <c r="X155">
        <v>-1220920681</v>
      </c>
      <c r="Y155">
        <f t="shared" si="71"/>
        <v>14.285714</v>
      </c>
      <c r="AA155">
        <v>7704.33</v>
      </c>
      <c r="AB155">
        <v>0</v>
      </c>
      <c r="AC155">
        <v>0</v>
      </c>
      <c r="AD155">
        <v>0</v>
      </c>
      <c r="AE155">
        <v>782.96</v>
      </c>
      <c r="AF155">
        <v>0</v>
      </c>
      <c r="AG155">
        <v>0</v>
      </c>
      <c r="AH155">
        <v>0</v>
      </c>
      <c r="AI155">
        <v>9.84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 t="s">
        <v>3</v>
      </c>
      <c r="AT155">
        <v>14.285714</v>
      </c>
      <c r="AU155" t="s">
        <v>3</v>
      </c>
      <c r="AV155">
        <v>0</v>
      </c>
      <c r="AW155">
        <v>1</v>
      </c>
      <c r="AX155">
        <v>-1</v>
      </c>
      <c r="AY155">
        <v>0</v>
      </c>
      <c r="AZ155">
        <v>0</v>
      </c>
      <c r="BA155" t="s">
        <v>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ROUND(Y155*Source!I93,9)</f>
        <v>0.99999998000000001</v>
      </c>
      <c r="CY155">
        <f t="shared" si="64"/>
        <v>7704.33</v>
      </c>
      <c r="CZ155">
        <f t="shared" si="65"/>
        <v>782.96</v>
      </c>
      <c r="DA155">
        <f t="shared" si="66"/>
        <v>9.84</v>
      </c>
      <c r="DB155">
        <f t="shared" si="72"/>
        <v>11185.14</v>
      </c>
      <c r="DC155">
        <f t="shared" si="73"/>
        <v>0</v>
      </c>
      <c r="DD155" t="s">
        <v>3</v>
      </c>
      <c r="DE155" t="s">
        <v>3</v>
      </c>
      <c r="DF155">
        <f t="shared" si="67"/>
        <v>7704.33</v>
      </c>
      <c r="DG155">
        <f t="shared" si="68"/>
        <v>0</v>
      </c>
      <c r="DH155">
        <f t="shared" si="69"/>
        <v>0</v>
      </c>
      <c r="DI155">
        <f t="shared" si="56"/>
        <v>0</v>
      </c>
      <c r="DJ155">
        <f t="shared" si="70"/>
        <v>7704.33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ROW(Source!A93)</f>
        <v>93</v>
      </c>
      <c r="B156">
        <v>86551703</v>
      </c>
      <c r="C156">
        <v>86552194</v>
      </c>
      <c r="D156">
        <v>0</v>
      </c>
      <c r="E156">
        <v>0</v>
      </c>
      <c r="F156">
        <v>1</v>
      </c>
      <c r="G156">
        <v>1081</v>
      </c>
      <c r="H156">
        <v>3</v>
      </c>
      <c r="I156" t="s">
        <v>131</v>
      </c>
      <c r="J156" t="s">
        <v>3</v>
      </c>
      <c r="K156" t="s">
        <v>132</v>
      </c>
      <c r="L156">
        <v>1354</v>
      </c>
      <c r="N156">
        <v>1010</v>
      </c>
      <c r="O156" t="s">
        <v>35</v>
      </c>
      <c r="P156" t="s">
        <v>35</v>
      </c>
      <c r="Q156">
        <v>1</v>
      </c>
      <c r="W156">
        <v>0</v>
      </c>
      <c r="X156">
        <v>2118492049</v>
      </c>
      <c r="Y156">
        <f t="shared" si="71"/>
        <v>28.571428999999998</v>
      </c>
      <c r="AA156">
        <v>9303.7199999999993</v>
      </c>
      <c r="AB156">
        <v>0</v>
      </c>
      <c r="AC156">
        <v>0</v>
      </c>
      <c r="AD156">
        <v>0</v>
      </c>
      <c r="AE156">
        <v>945.5</v>
      </c>
      <c r="AF156">
        <v>0</v>
      </c>
      <c r="AG156">
        <v>0</v>
      </c>
      <c r="AH156">
        <v>0</v>
      </c>
      <c r="AI156">
        <v>9.84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 t="s">
        <v>3</v>
      </c>
      <c r="AT156">
        <v>28.571428999999998</v>
      </c>
      <c r="AU156" t="s">
        <v>3</v>
      </c>
      <c r="AV156">
        <v>0</v>
      </c>
      <c r="AW156">
        <v>1</v>
      </c>
      <c r="AX156">
        <v>-1</v>
      </c>
      <c r="AY156">
        <v>0</v>
      </c>
      <c r="AZ156">
        <v>0</v>
      </c>
      <c r="BA156" t="s">
        <v>3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ROUND(Y156*Source!I93,9)</f>
        <v>2.0000000299999998</v>
      </c>
      <c r="CY156">
        <f t="shared" si="64"/>
        <v>9303.7199999999993</v>
      </c>
      <c r="CZ156">
        <f t="shared" si="65"/>
        <v>945.5</v>
      </c>
      <c r="DA156">
        <f t="shared" si="66"/>
        <v>9.84</v>
      </c>
      <c r="DB156">
        <f t="shared" si="72"/>
        <v>27014.29</v>
      </c>
      <c r="DC156">
        <f t="shared" si="73"/>
        <v>0</v>
      </c>
      <c r="DD156" t="s">
        <v>3</v>
      </c>
      <c r="DE156" t="s">
        <v>3</v>
      </c>
      <c r="DF156">
        <f t="shared" si="67"/>
        <v>18607.439999999999</v>
      </c>
      <c r="DG156">
        <f t="shared" si="68"/>
        <v>0</v>
      </c>
      <c r="DH156">
        <f t="shared" si="69"/>
        <v>0</v>
      </c>
      <c r="DI156">
        <f t="shared" si="56"/>
        <v>0</v>
      </c>
      <c r="DJ156">
        <f t="shared" si="70"/>
        <v>18607.439999999999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ROW(Source!A93)</f>
        <v>93</v>
      </c>
      <c r="B157">
        <v>86551703</v>
      </c>
      <c r="C157">
        <v>86552194</v>
      </c>
      <c r="D157">
        <v>0</v>
      </c>
      <c r="E157">
        <v>0</v>
      </c>
      <c r="F157">
        <v>1</v>
      </c>
      <c r="G157">
        <v>1081</v>
      </c>
      <c r="H157">
        <v>3</v>
      </c>
      <c r="I157" t="s">
        <v>135</v>
      </c>
      <c r="J157" t="s">
        <v>3</v>
      </c>
      <c r="K157" t="s">
        <v>136</v>
      </c>
      <c r="L157">
        <v>1354</v>
      </c>
      <c r="N157">
        <v>1010</v>
      </c>
      <c r="O157" t="s">
        <v>35</v>
      </c>
      <c r="P157" t="s">
        <v>35</v>
      </c>
      <c r="Q157">
        <v>1</v>
      </c>
      <c r="W157">
        <v>0</v>
      </c>
      <c r="X157">
        <v>-338443013</v>
      </c>
      <c r="Y157">
        <f t="shared" si="71"/>
        <v>14.285714</v>
      </c>
      <c r="AA157">
        <v>12261.72</v>
      </c>
      <c r="AB157">
        <v>0</v>
      </c>
      <c r="AC157">
        <v>0</v>
      </c>
      <c r="AD157">
        <v>0</v>
      </c>
      <c r="AE157">
        <v>1246.1100000000001</v>
      </c>
      <c r="AF157">
        <v>0</v>
      </c>
      <c r="AG157">
        <v>0</v>
      </c>
      <c r="AH157">
        <v>0</v>
      </c>
      <c r="AI157">
        <v>9.84</v>
      </c>
      <c r="AJ157">
        <v>1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 t="s">
        <v>3</v>
      </c>
      <c r="AT157">
        <v>14.285714</v>
      </c>
      <c r="AU157" t="s">
        <v>3</v>
      </c>
      <c r="AV157">
        <v>0</v>
      </c>
      <c r="AW157">
        <v>1</v>
      </c>
      <c r="AX157">
        <v>-1</v>
      </c>
      <c r="AY157">
        <v>0</v>
      </c>
      <c r="AZ157">
        <v>0</v>
      </c>
      <c r="BA157" t="s">
        <v>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ROUND(Y157*Source!I93,9)</f>
        <v>0.99999998000000001</v>
      </c>
      <c r="CY157">
        <f t="shared" si="64"/>
        <v>12261.72</v>
      </c>
      <c r="CZ157">
        <f t="shared" si="65"/>
        <v>1246.1100000000001</v>
      </c>
      <c r="DA157">
        <f t="shared" si="66"/>
        <v>9.84</v>
      </c>
      <c r="DB157">
        <f t="shared" si="72"/>
        <v>17801.57</v>
      </c>
      <c r="DC157">
        <f t="shared" si="73"/>
        <v>0</v>
      </c>
      <c r="DD157" t="s">
        <v>3</v>
      </c>
      <c r="DE157" t="s">
        <v>3</v>
      </c>
      <c r="DF157">
        <f t="shared" si="67"/>
        <v>12261.72</v>
      </c>
      <c r="DG157">
        <f t="shared" si="68"/>
        <v>0</v>
      </c>
      <c r="DH157">
        <f t="shared" si="69"/>
        <v>0</v>
      </c>
      <c r="DI157">
        <f t="shared" si="56"/>
        <v>0</v>
      </c>
      <c r="DJ157">
        <f t="shared" si="70"/>
        <v>12261.72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ROW(Source!A93)</f>
        <v>93</v>
      </c>
      <c r="B158">
        <v>86551703</v>
      </c>
      <c r="C158">
        <v>86552194</v>
      </c>
      <c r="D158">
        <v>0</v>
      </c>
      <c r="E158">
        <v>0</v>
      </c>
      <c r="F158">
        <v>1</v>
      </c>
      <c r="G158">
        <v>1081</v>
      </c>
      <c r="H158">
        <v>3</v>
      </c>
      <c r="I158" t="s">
        <v>139</v>
      </c>
      <c r="J158" t="s">
        <v>3</v>
      </c>
      <c r="K158" t="s">
        <v>140</v>
      </c>
      <c r="L158">
        <v>1354</v>
      </c>
      <c r="N158">
        <v>1010</v>
      </c>
      <c r="O158" t="s">
        <v>35</v>
      </c>
      <c r="P158" t="s">
        <v>35</v>
      </c>
      <c r="Q158">
        <v>1</v>
      </c>
      <c r="W158">
        <v>0</v>
      </c>
      <c r="X158">
        <v>-1555261846</v>
      </c>
      <c r="Y158">
        <f t="shared" si="71"/>
        <v>14.285714</v>
      </c>
      <c r="AA158">
        <v>13000.9</v>
      </c>
      <c r="AB158">
        <v>0</v>
      </c>
      <c r="AC158">
        <v>0</v>
      </c>
      <c r="AD158">
        <v>0</v>
      </c>
      <c r="AE158">
        <v>1321.23</v>
      </c>
      <c r="AF158">
        <v>0</v>
      </c>
      <c r="AG158">
        <v>0</v>
      </c>
      <c r="AH158">
        <v>0</v>
      </c>
      <c r="AI158">
        <v>9.84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14.285714</v>
      </c>
      <c r="AU158" t="s">
        <v>3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ROUND(Y158*Source!I93,9)</f>
        <v>0.99999998000000001</v>
      </c>
      <c r="CY158">
        <f t="shared" si="64"/>
        <v>13000.9</v>
      </c>
      <c r="CZ158">
        <f t="shared" si="65"/>
        <v>1321.23</v>
      </c>
      <c r="DA158">
        <f t="shared" si="66"/>
        <v>9.84</v>
      </c>
      <c r="DB158">
        <f t="shared" si="72"/>
        <v>18874.71</v>
      </c>
      <c r="DC158">
        <f t="shared" si="73"/>
        <v>0</v>
      </c>
      <c r="DD158" t="s">
        <v>3</v>
      </c>
      <c r="DE158" t="s">
        <v>3</v>
      </c>
      <c r="DF158">
        <f t="shared" si="67"/>
        <v>13000.9</v>
      </c>
      <c r="DG158">
        <f t="shared" si="68"/>
        <v>0</v>
      </c>
      <c r="DH158">
        <f t="shared" si="69"/>
        <v>0</v>
      </c>
      <c r="DI158">
        <f t="shared" si="56"/>
        <v>0</v>
      </c>
      <c r="DJ158">
        <f t="shared" si="70"/>
        <v>13000.9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ROW(Source!A106)</f>
        <v>106</v>
      </c>
      <c r="B159">
        <v>86551701</v>
      </c>
      <c r="C159">
        <v>86552226</v>
      </c>
      <c r="D159">
        <v>85665773</v>
      </c>
      <c r="E159">
        <v>1081</v>
      </c>
      <c r="F159">
        <v>1</v>
      </c>
      <c r="G159">
        <v>1081</v>
      </c>
      <c r="H159">
        <v>1</v>
      </c>
      <c r="I159" t="s">
        <v>786</v>
      </c>
      <c r="J159" t="s">
        <v>3</v>
      </c>
      <c r="K159" t="s">
        <v>787</v>
      </c>
      <c r="L159">
        <v>1191</v>
      </c>
      <c r="N159">
        <v>1013</v>
      </c>
      <c r="O159" t="s">
        <v>788</v>
      </c>
      <c r="P159" t="s">
        <v>788</v>
      </c>
      <c r="Q159">
        <v>1</v>
      </c>
      <c r="W159">
        <v>0</v>
      </c>
      <c r="X159">
        <v>476480486</v>
      </c>
      <c r="Y159">
        <f>(((AT159*1.03)*1.15)*1.2)</f>
        <v>106.17857999999998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74.7</v>
      </c>
      <c r="AU159" t="s">
        <v>27</v>
      </c>
      <c r="AV159">
        <v>1</v>
      </c>
      <c r="AW159">
        <v>2</v>
      </c>
      <c r="AX159">
        <v>86552244</v>
      </c>
      <c r="AY159">
        <v>1</v>
      </c>
      <c r="AZ159">
        <v>0</v>
      </c>
      <c r="BA159">
        <v>101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ROUND(AT159*Source!I106*AH159*AL159,2)</f>
        <v>0</v>
      </c>
      <c r="CV159">
        <f>ROUND(Y159*Source!I106,9)</f>
        <v>12.7414296</v>
      </c>
      <c r="CW159">
        <v>0</v>
      </c>
      <c r="CX159">
        <f>ROUND(Y159*Source!I106,9)</f>
        <v>12.7414296</v>
      </c>
      <c r="CY159">
        <f>AD159</f>
        <v>0</v>
      </c>
      <c r="CZ159">
        <f>AH159</f>
        <v>0</v>
      </c>
      <c r="DA159">
        <f>AL159</f>
        <v>1</v>
      </c>
      <c r="DB159">
        <f>ROUND((((ROUND(AT159*CZ159,2)*1.03)*1.15)*1.2),6)</f>
        <v>0</v>
      </c>
      <c r="DC159">
        <f>ROUND((((ROUND(AT159*AG159,2)*1.03)*1.15)*1.2),6)</f>
        <v>0</v>
      </c>
      <c r="DD159" t="s">
        <v>3</v>
      </c>
      <c r="DE159" t="s">
        <v>3</v>
      </c>
      <c r="DF159">
        <f t="shared" ref="DF159:DF180" si="74">ROUND(ROUND(AE159,2)*CX159,2)</f>
        <v>0</v>
      </c>
      <c r="DG159">
        <f t="shared" si="68"/>
        <v>0</v>
      </c>
      <c r="DH159">
        <f t="shared" si="69"/>
        <v>0</v>
      </c>
      <c r="DI159">
        <f t="shared" si="56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ROW(Source!A106)</f>
        <v>106</v>
      </c>
      <c r="B160">
        <v>86551701</v>
      </c>
      <c r="C160">
        <v>86552226</v>
      </c>
      <c r="D160">
        <v>85731677</v>
      </c>
      <c r="E160">
        <v>1</v>
      </c>
      <c r="F160">
        <v>1</v>
      </c>
      <c r="G160">
        <v>1081</v>
      </c>
      <c r="H160">
        <v>2</v>
      </c>
      <c r="I160" t="s">
        <v>789</v>
      </c>
      <c r="J160" t="s">
        <v>790</v>
      </c>
      <c r="K160" t="s">
        <v>791</v>
      </c>
      <c r="L160">
        <v>1368</v>
      </c>
      <c r="N160">
        <v>1011</v>
      </c>
      <c r="O160" t="s">
        <v>792</v>
      </c>
      <c r="P160" t="s">
        <v>792</v>
      </c>
      <c r="Q160">
        <v>1</v>
      </c>
      <c r="W160">
        <v>0</v>
      </c>
      <c r="X160">
        <v>874612079</v>
      </c>
      <c r="Y160">
        <f>(((AT160*1.03)*1.25)*1.2)</f>
        <v>0.49440000000000001</v>
      </c>
      <c r="AA160">
        <v>0</v>
      </c>
      <c r="AB160">
        <v>88.67</v>
      </c>
      <c r="AC160">
        <v>13.47</v>
      </c>
      <c r="AD160">
        <v>0</v>
      </c>
      <c r="AE160">
        <v>0</v>
      </c>
      <c r="AF160">
        <v>83.1</v>
      </c>
      <c r="AG160">
        <v>12.62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0.32</v>
      </c>
      <c r="AU160" t="s">
        <v>26</v>
      </c>
      <c r="AV160">
        <v>0</v>
      </c>
      <c r="AW160">
        <v>2</v>
      </c>
      <c r="AX160">
        <v>86552245</v>
      </c>
      <c r="AY160">
        <v>1</v>
      </c>
      <c r="AZ160">
        <v>0</v>
      </c>
      <c r="BA160">
        <v>102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ROUND(Y160*Source!I106*DO160,9)</f>
        <v>0.74871935999999994</v>
      </c>
      <c r="CX160">
        <f>ROUND(Y160*Source!I106,9)</f>
        <v>5.9327999999999999E-2</v>
      </c>
      <c r="CY160">
        <f>AB160</f>
        <v>88.67</v>
      </c>
      <c r="CZ160">
        <f>AF160</f>
        <v>83.1</v>
      </c>
      <c r="DA160">
        <f>AJ160</f>
        <v>1</v>
      </c>
      <c r="DB160">
        <f>ROUND((((ROUND(AT160*CZ160,2)*1.03)*1.25)*1.2),6)</f>
        <v>41.08155</v>
      </c>
      <c r="DC160">
        <f>ROUND((((ROUND(AT160*AG160,2)*1.03)*1.25)*1.2),6)</f>
        <v>6.2417999999999996</v>
      </c>
      <c r="DD160" t="s">
        <v>3</v>
      </c>
      <c r="DE160" t="s">
        <v>3</v>
      </c>
      <c r="DF160">
        <f t="shared" si="74"/>
        <v>0</v>
      </c>
      <c r="DG160">
        <f t="shared" si="68"/>
        <v>4.93</v>
      </c>
      <c r="DH160">
        <f t="shared" si="69"/>
        <v>0.75</v>
      </c>
      <c r="DI160">
        <f t="shared" si="56"/>
        <v>0</v>
      </c>
      <c r="DJ160">
        <f>DG160</f>
        <v>4.93</v>
      </c>
      <c r="DK160">
        <v>0</v>
      </c>
      <c r="DL160" t="s">
        <v>793</v>
      </c>
      <c r="DM160">
        <v>0</v>
      </c>
      <c r="DN160" t="s">
        <v>788</v>
      </c>
      <c r="DO160">
        <v>12.62</v>
      </c>
    </row>
    <row r="161" spans="1:119" x14ac:dyDescent="0.25">
      <c r="A161">
        <f>ROW(Source!A106)</f>
        <v>106</v>
      </c>
      <c r="B161">
        <v>86551701</v>
      </c>
      <c r="C161">
        <v>86552226</v>
      </c>
      <c r="D161">
        <v>85731731</v>
      </c>
      <c r="E161">
        <v>1</v>
      </c>
      <c r="F161">
        <v>1</v>
      </c>
      <c r="G161">
        <v>1081</v>
      </c>
      <c r="H161">
        <v>2</v>
      </c>
      <c r="I161" t="s">
        <v>794</v>
      </c>
      <c r="J161" t="s">
        <v>795</v>
      </c>
      <c r="K161" t="s">
        <v>796</v>
      </c>
      <c r="L161">
        <v>1368</v>
      </c>
      <c r="N161">
        <v>1011</v>
      </c>
      <c r="O161" t="s">
        <v>792</v>
      </c>
      <c r="P161" t="s">
        <v>792</v>
      </c>
      <c r="Q161">
        <v>1</v>
      </c>
      <c r="W161">
        <v>0</v>
      </c>
      <c r="X161">
        <v>-1895752648</v>
      </c>
      <c r="Y161">
        <f>(((AT161*1.03)*1.25)*1.2)</f>
        <v>1.9158000000000002</v>
      </c>
      <c r="AA161">
        <v>0</v>
      </c>
      <c r="AB161">
        <v>0.82</v>
      </c>
      <c r="AC161">
        <v>0</v>
      </c>
      <c r="AD161">
        <v>0</v>
      </c>
      <c r="AE161">
        <v>0</v>
      </c>
      <c r="AF161">
        <v>0.77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1.24</v>
      </c>
      <c r="AU161" t="s">
        <v>26</v>
      </c>
      <c r="AV161">
        <v>0</v>
      </c>
      <c r="AW161">
        <v>2</v>
      </c>
      <c r="AX161">
        <v>86552247</v>
      </c>
      <c r="AY161">
        <v>1</v>
      </c>
      <c r="AZ161">
        <v>0</v>
      </c>
      <c r="BA161">
        <v>103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ROUND(Y161*Source!I106*DO161,9)</f>
        <v>0</v>
      </c>
      <c r="CX161">
        <f>ROUND(Y161*Source!I106,9)</f>
        <v>0.22989599999999999</v>
      </c>
      <c r="CY161">
        <f>AB161</f>
        <v>0.82</v>
      </c>
      <c r="CZ161">
        <f>AF161</f>
        <v>0.77</v>
      </c>
      <c r="DA161">
        <f>AJ161</f>
        <v>1</v>
      </c>
      <c r="DB161">
        <f>ROUND((((ROUND(AT161*CZ161,2)*1.03)*1.25)*1.2),6)</f>
        <v>1.4677500000000001</v>
      </c>
      <c r="DC161">
        <f>ROUND((((ROUND(AT161*AG161,2)*1.03)*1.25)*1.2),6)</f>
        <v>0</v>
      </c>
      <c r="DD161" t="s">
        <v>3</v>
      </c>
      <c r="DE161" t="s">
        <v>3</v>
      </c>
      <c r="DF161">
        <f t="shared" si="74"/>
        <v>0</v>
      </c>
      <c r="DG161">
        <f t="shared" si="68"/>
        <v>0.18</v>
      </c>
      <c r="DH161">
        <f t="shared" si="69"/>
        <v>0</v>
      </c>
      <c r="DI161">
        <f t="shared" si="56"/>
        <v>0</v>
      </c>
      <c r="DJ161">
        <f>DG161</f>
        <v>0.18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ROW(Source!A106)</f>
        <v>106</v>
      </c>
      <c r="B162">
        <v>86551701</v>
      </c>
      <c r="C162">
        <v>86552226</v>
      </c>
      <c r="D162">
        <v>85731764</v>
      </c>
      <c r="E162">
        <v>1</v>
      </c>
      <c r="F162">
        <v>1</v>
      </c>
      <c r="G162">
        <v>1081</v>
      </c>
      <c r="H162">
        <v>2</v>
      </c>
      <c r="I162" t="s">
        <v>797</v>
      </c>
      <c r="J162" t="s">
        <v>798</v>
      </c>
      <c r="K162" t="s">
        <v>799</v>
      </c>
      <c r="L162">
        <v>1368</v>
      </c>
      <c r="N162">
        <v>1011</v>
      </c>
      <c r="O162" t="s">
        <v>792</v>
      </c>
      <c r="P162" t="s">
        <v>792</v>
      </c>
      <c r="Q162">
        <v>1</v>
      </c>
      <c r="W162">
        <v>0</v>
      </c>
      <c r="X162">
        <v>-643591644</v>
      </c>
      <c r="Y162">
        <f>(((AT162*1.03)*1.25)*1.2)</f>
        <v>4.9749000000000008</v>
      </c>
      <c r="AA162">
        <v>0</v>
      </c>
      <c r="AB162">
        <v>0.5</v>
      </c>
      <c r="AC162">
        <v>0</v>
      </c>
      <c r="AD162">
        <v>0</v>
      </c>
      <c r="AE162">
        <v>0</v>
      </c>
      <c r="AF162">
        <v>0.47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3.22</v>
      </c>
      <c r="AU162" t="s">
        <v>26</v>
      </c>
      <c r="AV162">
        <v>0</v>
      </c>
      <c r="AW162">
        <v>2</v>
      </c>
      <c r="AX162">
        <v>86552248</v>
      </c>
      <c r="AY162">
        <v>1</v>
      </c>
      <c r="AZ162">
        <v>0</v>
      </c>
      <c r="BA162">
        <v>104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ROUND(Y162*Source!I106*DO162,9)</f>
        <v>0</v>
      </c>
      <c r="CX162">
        <f>ROUND(Y162*Source!I106,9)</f>
        <v>0.59698799999999996</v>
      </c>
      <c r="CY162">
        <f>AB162</f>
        <v>0.5</v>
      </c>
      <c r="CZ162">
        <f>AF162</f>
        <v>0.47</v>
      </c>
      <c r="DA162">
        <f>AJ162</f>
        <v>1</v>
      </c>
      <c r="DB162">
        <f>ROUND((((ROUND(AT162*CZ162,2)*1.03)*1.25)*1.2),6)</f>
        <v>2.3329499999999999</v>
      </c>
      <c r="DC162">
        <f>ROUND((((ROUND(AT162*AG162,2)*1.03)*1.25)*1.2),6)</f>
        <v>0</v>
      </c>
      <c r="DD162" t="s">
        <v>3</v>
      </c>
      <c r="DE162" t="s">
        <v>3</v>
      </c>
      <c r="DF162">
        <f t="shared" si="74"/>
        <v>0</v>
      </c>
      <c r="DG162">
        <f t="shared" si="68"/>
        <v>0.28000000000000003</v>
      </c>
      <c r="DH162">
        <f t="shared" si="69"/>
        <v>0</v>
      </c>
      <c r="DI162">
        <f t="shared" si="56"/>
        <v>0</v>
      </c>
      <c r="DJ162">
        <f>DG162</f>
        <v>0.28000000000000003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ROW(Source!A106)</f>
        <v>106</v>
      </c>
      <c r="B163">
        <v>86551701</v>
      </c>
      <c r="C163">
        <v>86552226</v>
      </c>
      <c r="D163">
        <v>85730911</v>
      </c>
      <c r="E163">
        <v>1</v>
      </c>
      <c r="F163">
        <v>1</v>
      </c>
      <c r="G163">
        <v>1081</v>
      </c>
      <c r="H163">
        <v>2</v>
      </c>
      <c r="I163" t="s">
        <v>800</v>
      </c>
      <c r="J163" t="s">
        <v>801</v>
      </c>
      <c r="K163" t="s">
        <v>802</v>
      </c>
      <c r="L163">
        <v>1368</v>
      </c>
      <c r="N163">
        <v>1011</v>
      </c>
      <c r="O163" t="s">
        <v>792</v>
      </c>
      <c r="P163" t="s">
        <v>792</v>
      </c>
      <c r="Q163">
        <v>1</v>
      </c>
      <c r="W163">
        <v>0</v>
      </c>
      <c r="X163">
        <v>-44940208</v>
      </c>
      <c r="Y163">
        <f>(((AT163*1.03)*1.25)*1.2)</f>
        <v>0.57164999999999999</v>
      </c>
      <c r="AA163">
        <v>0</v>
      </c>
      <c r="AB163">
        <v>191.17</v>
      </c>
      <c r="AC163">
        <v>18.059999999999999</v>
      </c>
      <c r="AD163">
        <v>0</v>
      </c>
      <c r="AE163">
        <v>0</v>
      </c>
      <c r="AF163">
        <v>179.17</v>
      </c>
      <c r="AG163">
        <v>16.93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0.37</v>
      </c>
      <c r="AU163" t="s">
        <v>26</v>
      </c>
      <c r="AV163">
        <v>0</v>
      </c>
      <c r="AW163">
        <v>2</v>
      </c>
      <c r="AX163">
        <v>86552246</v>
      </c>
      <c r="AY163">
        <v>1</v>
      </c>
      <c r="AZ163">
        <v>0</v>
      </c>
      <c r="BA163">
        <v>105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ROUND(Y163*Source!I106*DO163,9)</f>
        <v>1.1613641400000001</v>
      </c>
      <c r="CX163">
        <f>ROUND(Y163*Source!I106,9)</f>
        <v>6.8598000000000006E-2</v>
      </c>
      <c r="CY163">
        <f>AB163</f>
        <v>191.17</v>
      </c>
      <c r="CZ163">
        <f>AF163</f>
        <v>179.17</v>
      </c>
      <c r="DA163">
        <f>AJ163</f>
        <v>1</v>
      </c>
      <c r="DB163">
        <f>ROUND((((ROUND(AT163*CZ163,2)*1.03)*1.25)*1.2),6)</f>
        <v>102.41804999999999</v>
      </c>
      <c r="DC163">
        <f>ROUND((((ROUND(AT163*AG163,2)*1.03)*1.25)*1.2),6)</f>
        <v>9.6716999999999995</v>
      </c>
      <c r="DD163" t="s">
        <v>3</v>
      </c>
      <c r="DE163" t="s">
        <v>3</v>
      </c>
      <c r="DF163">
        <f t="shared" si="74"/>
        <v>0</v>
      </c>
      <c r="DG163">
        <f t="shared" si="68"/>
        <v>12.29</v>
      </c>
      <c r="DH163">
        <f t="shared" si="69"/>
        <v>1.1599999999999999</v>
      </c>
      <c r="DI163">
        <f t="shared" si="56"/>
        <v>0</v>
      </c>
      <c r="DJ163">
        <f>DG163</f>
        <v>12.29</v>
      </c>
      <c r="DK163">
        <v>0</v>
      </c>
      <c r="DL163" t="s">
        <v>793</v>
      </c>
      <c r="DM163">
        <v>0</v>
      </c>
      <c r="DN163" t="s">
        <v>788</v>
      </c>
      <c r="DO163">
        <v>16.93</v>
      </c>
    </row>
    <row r="164" spans="1:119" x14ac:dyDescent="0.25">
      <c r="A164">
        <f>ROW(Source!A106)</f>
        <v>106</v>
      </c>
      <c r="B164">
        <v>86551701</v>
      </c>
      <c r="C164">
        <v>86552226</v>
      </c>
      <c r="D164">
        <v>85700705</v>
      </c>
      <c r="E164">
        <v>1</v>
      </c>
      <c r="F164">
        <v>1</v>
      </c>
      <c r="G164">
        <v>1081</v>
      </c>
      <c r="H164">
        <v>3</v>
      </c>
      <c r="I164" t="s">
        <v>803</v>
      </c>
      <c r="J164" t="s">
        <v>804</v>
      </c>
      <c r="K164" t="s">
        <v>805</v>
      </c>
      <c r="L164">
        <v>1339</v>
      </c>
      <c r="N164">
        <v>1007</v>
      </c>
      <c r="O164" t="s">
        <v>806</v>
      </c>
      <c r="P164" t="s">
        <v>806</v>
      </c>
      <c r="Q164">
        <v>1</v>
      </c>
      <c r="W164">
        <v>0</v>
      </c>
      <c r="X164">
        <v>-1622585150</v>
      </c>
      <c r="Y164">
        <f>(((AT164*1)*1)*1)</f>
        <v>0.22700000000000001</v>
      </c>
      <c r="AA164">
        <v>7.07</v>
      </c>
      <c r="AB164">
        <v>0</v>
      </c>
      <c r="AC164">
        <v>0</v>
      </c>
      <c r="AD164">
        <v>0</v>
      </c>
      <c r="AE164">
        <v>7.07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0.22700000000000001</v>
      </c>
      <c r="AU164" t="s">
        <v>25</v>
      </c>
      <c r="AV164">
        <v>0</v>
      </c>
      <c r="AW164">
        <v>2</v>
      </c>
      <c r="AX164">
        <v>86552249</v>
      </c>
      <c r="AY164">
        <v>1</v>
      </c>
      <c r="AZ164">
        <v>0</v>
      </c>
      <c r="BA164">
        <v>106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ROUND(Y164*Source!I106,9)</f>
        <v>2.724E-2</v>
      </c>
      <c r="CY164">
        <f t="shared" ref="CY164:CY175" si="75">AA164</f>
        <v>7.07</v>
      </c>
      <c r="CZ164">
        <f t="shared" ref="CZ164:CZ175" si="76">AE164</f>
        <v>7.07</v>
      </c>
      <c r="DA164">
        <f t="shared" ref="DA164:DA175" si="77">AI164</f>
        <v>1</v>
      </c>
      <c r="DB164">
        <f>ROUND((((ROUND(AT164*CZ164,2)*1)*1)*1),6)</f>
        <v>1.6</v>
      </c>
      <c r="DC164">
        <f>ROUND((((ROUND(AT164*AG164,2)*1)*1)*1),6)</f>
        <v>0</v>
      </c>
      <c r="DD164" t="s">
        <v>3</v>
      </c>
      <c r="DE164" t="s">
        <v>3</v>
      </c>
      <c r="DF164">
        <f t="shared" si="74"/>
        <v>0.19</v>
      </c>
      <c r="DG164">
        <f t="shared" si="68"/>
        <v>0</v>
      </c>
      <c r="DH164">
        <f t="shared" si="69"/>
        <v>0</v>
      </c>
      <c r="DI164">
        <f t="shared" si="56"/>
        <v>0</v>
      </c>
      <c r="DJ164">
        <f t="shared" ref="DJ164:DJ175" si="78">DF164</f>
        <v>0.19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ROW(Source!A106)</f>
        <v>106</v>
      </c>
      <c r="B165">
        <v>86551701</v>
      </c>
      <c r="C165">
        <v>86552226</v>
      </c>
      <c r="D165">
        <v>85707696</v>
      </c>
      <c r="E165">
        <v>1</v>
      </c>
      <c r="F165">
        <v>1</v>
      </c>
      <c r="G165">
        <v>1081</v>
      </c>
      <c r="H165">
        <v>3</v>
      </c>
      <c r="I165" t="s">
        <v>807</v>
      </c>
      <c r="J165" t="s">
        <v>808</v>
      </c>
      <c r="K165" t="s">
        <v>809</v>
      </c>
      <c r="L165">
        <v>1355</v>
      </c>
      <c r="N165">
        <v>1010</v>
      </c>
      <c r="O165" t="s">
        <v>23</v>
      </c>
      <c r="P165" t="s">
        <v>23</v>
      </c>
      <c r="Q165">
        <v>100</v>
      </c>
      <c r="W165">
        <v>0</v>
      </c>
      <c r="X165">
        <v>-11502228</v>
      </c>
      <c r="Y165">
        <f>(((AT165*1)*1)*1)</f>
        <v>4.04</v>
      </c>
      <c r="AA165">
        <v>154.72</v>
      </c>
      <c r="AB165">
        <v>0</v>
      </c>
      <c r="AC165">
        <v>0</v>
      </c>
      <c r="AD165">
        <v>0</v>
      </c>
      <c r="AE165">
        <v>154.72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4.04</v>
      </c>
      <c r="AU165" t="s">
        <v>25</v>
      </c>
      <c r="AV165">
        <v>0</v>
      </c>
      <c r="AW165">
        <v>2</v>
      </c>
      <c r="AX165">
        <v>86552250</v>
      </c>
      <c r="AY165">
        <v>1</v>
      </c>
      <c r="AZ165">
        <v>0</v>
      </c>
      <c r="BA165">
        <v>107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ROUND(Y165*Source!I106,9)</f>
        <v>0.48480000000000001</v>
      </c>
      <c r="CY165">
        <f t="shared" si="75"/>
        <v>154.72</v>
      </c>
      <c r="CZ165">
        <f t="shared" si="76"/>
        <v>154.72</v>
      </c>
      <c r="DA165">
        <f t="shared" si="77"/>
        <v>1</v>
      </c>
      <c r="DB165">
        <f>ROUND((((ROUND(AT165*CZ165,2)*1)*1)*1),6)</f>
        <v>625.07000000000005</v>
      </c>
      <c r="DC165">
        <f>ROUND((((ROUND(AT165*AG165,2)*1)*1)*1),6)</f>
        <v>0</v>
      </c>
      <c r="DD165" t="s">
        <v>3</v>
      </c>
      <c r="DE165" t="s">
        <v>3</v>
      </c>
      <c r="DF165">
        <f t="shared" si="74"/>
        <v>75.010000000000005</v>
      </c>
      <c r="DG165">
        <f t="shared" si="68"/>
        <v>0</v>
      </c>
      <c r="DH165">
        <f t="shared" si="69"/>
        <v>0</v>
      </c>
      <c r="DI165">
        <f t="shared" si="56"/>
        <v>0</v>
      </c>
      <c r="DJ165">
        <f t="shared" si="78"/>
        <v>75.010000000000005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ROW(Source!A106)</f>
        <v>106</v>
      </c>
      <c r="B166">
        <v>86551701</v>
      </c>
      <c r="C166">
        <v>86552226</v>
      </c>
      <c r="D166">
        <v>85717107</v>
      </c>
      <c r="E166">
        <v>1</v>
      </c>
      <c r="F166">
        <v>1</v>
      </c>
      <c r="G166">
        <v>1081</v>
      </c>
      <c r="H166">
        <v>3</v>
      </c>
      <c r="I166" t="s">
        <v>333</v>
      </c>
      <c r="J166" t="s">
        <v>335</v>
      </c>
      <c r="K166" t="s">
        <v>334</v>
      </c>
      <c r="L166">
        <v>1354</v>
      </c>
      <c r="N166">
        <v>1010</v>
      </c>
      <c r="O166" t="s">
        <v>35</v>
      </c>
      <c r="P166" t="s">
        <v>35</v>
      </c>
      <c r="Q166">
        <v>1</v>
      </c>
      <c r="W166">
        <v>0</v>
      </c>
      <c r="X166">
        <v>29435478</v>
      </c>
      <c r="Y166">
        <f>(((AT166*1)*1)*1)</f>
        <v>200</v>
      </c>
      <c r="AA166">
        <v>7.24</v>
      </c>
      <c r="AB166">
        <v>0</v>
      </c>
      <c r="AC166">
        <v>0</v>
      </c>
      <c r="AD166">
        <v>0</v>
      </c>
      <c r="AE166">
        <v>7.24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200</v>
      </c>
      <c r="AU166" t="s">
        <v>25</v>
      </c>
      <c r="AV166">
        <v>0</v>
      </c>
      <c r="AW166">
        <v>2</v>
      </c>
      <c r="AX166">
        <v>86552251</v>
      </c>
      <c r="AY166">
        <v>1</v>
      </c>
      <c r="AZ166">
        <v>0</v>
      </c>
      <c r="BA166">
        <v>108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ROUND(Y166*Source!I106,9)</f>
        <v>24</v>
      </c>
      <c r="CY166">
        <f t="shared" si="75"/>
        <v>7.24</v>
      </c>
      <c r="CZ166">
        <f t="shared" si="76"/>
        <v>7.24</v>
      </c>
      <c r="DA166">
        <f t="shared" si="77"/>
        <v>1</v>
      </c>
      <c r="DB166">
        <f>ROUND((((ROUND(AT166*CZ166,2)*1)*1)*1),6)</f>
        <v>1448</v>
      </c>
      <c r="DC166">
        <f>ROUND((((ROUND(AT166*AG166,2)*1)*1)*1),6)</f>
        <v>0</v>
      </c>
      <c r="DD166" t="s">
        <v>3</v>
      </c>
      <c r="DE166" t="s">
        <v>3</v>
      </c>
      <c r="DF166">
        <f t="shared" si="74"/>
        <v>173.76</v>
      </c>
      <c r="DG166">
        <f t="shared" si="68"/>
        <v>0</v>
      </c>
      <c r="DH166">
        <f t="shared" si="69"/>
        <v>0</v>
      </c>
      <c r="DI166">
        <f t="shared" si="56"/>
        <v>0</v>
      </c>
      <c r="DJ166">
        <f t="shared" si="78"/>
        <v>173.76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ROW(Source!A106)</f>
        <v>106</v>
      </c>
      <c r="B167">
        <v>86551701</v>
      </c>
      <c r="C167">
        <v>86552226</v>
      </c>
      <c r="D167">
        <v>85710744</v>
      </c>
      <c r="E167">
        <v>1</v>
      </c>
      <c r="F167">
        <v>1</v>
      </c>
      <c r="G167">
        <v>1081</v>
      </c>
      <c r="H167">
        <v>3</v>
      </c>
      <c r="I167" t="s">
        <v>810</v>
      </c>
      <c r="J167" t="s">
        <v>811</v>
      </c>
      <c r="K167" t="s">
        <v>812</v>
      </c>
      <c r="L167">
        <v>1354</v>
      </c>
      <c r="N167">
        <v>1010</v>
      </c>
      <c r="O167" t="s">
        <v>35</v>
      </c>
      <c r="P167" t="s">
        <v>35</v>
      </c>
      <c r="Q167">
        <v>1</v>
      </c>
      <c r="W167">
        <v>0</v>
      </c>
      <c r="X167">
        <v>-246121157</v>
      </c>
      <c r="Y167">
        <f>(((AT167*1)*1)*1)</f>
        <v>0.68400000000000005</v>
      </c>
      <c r="AA167">
        <v>6.12</v>
      </c>
      <c r="AB167">
        <v>0</v>
      </c>
      <c r="AC167">
        <v>0</v>
      </c>
      <c r="AD167">
        <v>0</v>
      </c>
      <c r="AE167">
        <v>6.12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0.68400000000000005</v>
      </c>
      <c r="AU167" t="s">
        <v>25</v>
      </c>
      <c r="AV167">
        <v>0</v>
      </c>
      <c r="AW167">
        <v>2</v>
      </c>
      <c r="AX167">
        <v>86552252</v>
      </c>
      <c r="AY167">
        <v>1</v>
      </c>
      <c r="AZ167">
        <v>0</v>
      </c>
      <c r="BA167">
        <v>109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ROUND(Y167*Source!I106,9)</f>
        <v>8.208E-2</v>
      </c>
      <c r="CY167">
        <f t="shared" si="75"/>
        <v>6.12</v>
      </c>
      <c r="CZ167">
        <f t="shared" si="76"/>
        <v>6.12</v>
      </c>
      <c r="DA167">
        <f t="shared" si="77"/>
        <v>1</v>
      </c>
      <c r="DB167">
        <f>ROUND((((ROUND(AT167*CZ167,2)*1)*1)*1),6)</f>
        <v>4.1900000000000004</v>
      </c>
      <c r="DC167">
        <f>ROUND((((ROUND(AT167*AG167,2)*1)*1)*1),6)</f>
        <v>0</v>
      </c>
      <c r="DD167" t="s">
        <v>3</v>
      </c>
      <c r="DE167" t="s">
        <v>3</v>
      </c>
      <c r="DF167">
        <f t="shared" si="74"/>
        <v>0.5</v>
      </c>
      <c r="DG167">
        <f t="shared" si="68"/>
        <v>0</v>
      </c>
      <c r="DH167">
        <f t="shared" si="69"/>
        <v>0</v>
      </c>
      <c r="DI167">
        <f t="shared" si="56"/>
        <v>0</v>
      </c>
      <c r="DJ167">
        <f t="shared" si="78"/>
        <v>0.5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ROW(Source!A106)</f>
        <v>106</v>
      </c>
      <c r="B168">
        <v>86551701</v>
      </c>
      <c r="C168">
        <v>86552226</v>
      </c>
      <c r="D168">
        <v>0</v>
      </c>
      <c r="E168">
        <v>0</v>
      </c>
      <c r="F168">
        <v>1</v>
      </c>
      <c r="G168">
        <v>1081</v>
      </c>
      <c r="H168">
        <v>3</v>
      </c>
      <c r="I168" t="s">
        <v>144</v>
      </c>
      <c r="J168" t="s">
        <v>3</v>
      </c>
      <c r="K168" t="s">
        <v>145</v>
      </c>
      <c r="L168">
        <v>1354</v>
      </c>
      <c r="N168">
        <v>1010</v>
      </c>
      <c r="O168" t="s">
        <v>35</v>
      </c>
      <c r="P168" t="s">
        <v>35</v>
      </c>
      <c r="Q168">
        <v>1</v>
      </c>
      <c r="W168">
        <v>0</v>
      </c>
      <c r="X168">
        <v>1043833282</v>
      </c>
      <c r="Y168">
        <f t="shared" ref="Y168:Y175" si="79">AT168</f>
        <v>8.3333329999999997</v>
      </c>
      <c r="AA168">
        <v>444.71</v>
      </c>
      <c r="AB168">
        <v>0</v>
      </c>
      <c r="AC168">
        <v>0</v>
      </c>
      <c r="AD168">
        <v>0</v>
      </c>
      <c r="AE168">
        <v>444.71000000000004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8.3333329999999997</v>
      </c>
      <c r="AU168" t="s">
        <v>3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ROUND(Y168*Source!I106,9)</f>
        <v>0.99999996000000002</v>
      </c>
      <c r="CY168">
        <f t="shared" si="75"/>
        <v>444.71</v>
      </c>
      <c r="CZ168">
        <f t="shared" si="76"/>
        <v>444.71000000000004</v>
      </c>
      <c r="DA168">
        <f t="shared" si="77"/>
        <v>1</v>
      </c>
      <c r="DB168">
        <f t="shared" ref="DB168:DB175" si="80">ROUND(ROUND(AT168*CZ168,2),6)</f>
        <v>3705.92</v>
      </c>
      <c r="DC168">
        <f t="shared" ref="DC168:DC175" si="81">ROUND(ROUND(AT168*AG168,2),6)</f>
        <v>0</v>
      </c>
      <c r="DD168" t="s">
        <v>3</v>
      </c>
      <c r="DE168" t="s">
        <v>3</v>
      </c>
      <c r="DF168">
        <f t="shared" si="74"/>
        <v>444.71</v>
      </c>
      <c r="DG168">
        <f t="shared" si="68"/>
        <v>0</v>
      </c>
      <c r="DH168">
        <f t="shared" si="69"/>
        <v>0</v>
      </c>
      <c r="DI168">
        <f t="shared" si="56"/>
        <v>0</v>
      </c>
      <c r="DJ168">
        <f t="shared" si="78"/>
        <v>444.71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ROW(Source!A106)</f>
        <v>106</v>
      </c>
      <c r="B169">
        <v>86551701</v>
      </c>
      <c r="C169">
        <v>86552226</v>
      </c>
      <c r="D169">
        <v>0</v>
      </c>
      <c r="E169">
        <v>0</v>
      </c>
      <c r="F169">
        <v>1</v>
      </c>
      <c r="G169">
        <v>1081</v>
      </c>
      <c r="H169">
        <v>3</v>
      </c>
      <c r="I169" t="s">
        <v>154</v>
      </c>
      <c r="J169" t="s">
        <v>3</v>
      </c>
      <c r="K169" t="s">
        <v>155</v>
      </c>
      <c r="L169">
        <v>1354</v>
      </c>
      <c r="N169">
        <v>1010</v>
      </c>
      <c r="O169" t="s">
        <v>35</v>
      </c>
      <c r="P169" t="s">
        <v>35</v>
      </c>
      <c r="Q169">
        <v>1</v>
      </c>
      <c r="W169">
        <v>0</v>
      </c>
      <c r="X169">
        <v>1672532149</v>
      </c>
      <c r="Y169">
        <f t="shared" si="79"/>
        <v>8.3333329999999997</v>
      </c>
      <c r="AA169">
        <v>580.75</v>
      </c>
      <c r="AB169">
        <v>0</v>
      </c>
      <c r="AC169">
        <v>0</v>
      </c>
      <c r="AD169">
        <v>0</v>
      </c>
      <c r="AE169">
        <v>580.75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 t="s">
        <v>3</v>
      </c>
      <c r="AT169">
        <v>8.3333329999999997</v>
      </c>
      <c r="AU169" t="s">
        <v>3</v>
      </c>
      <c r="AV169">
        <v>0</v>
      </c>
      <c r="AW169">
        <v>1</v>
      </c>
      <c r="AX169">
        <v>-1</v>
      </c>
      <c r="AY169">
        <v>0</v>
      </c>
      <c r="AZ169">
        <v>0</v>
      </c>
      <c r="BA169" t="s">
        <v>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ROUND(Y169*Source!I106,9)</f>
        <v>0.99999996000000002</v>
      </c>
      <c r="CY169">
        <f t="shared" si="75"/>
        <v>580.75</v>
      </c>
      <c r="CZ169">
        <f t="shared" si="76"/>
        <v>580.75</v>
      </c>
      <c r="DA169">
        <f t="shared" si="77"/>
        <v>1</v>
      </c>
      <c r="DB169">
        <f t="shared" si="80"/>
        <v>4839.58</v>
      </c>
      <c r="DC169">
        <f t="shared" si="81"/>
        <v>0</v>
      </c>
      <c r="DD169" t="s">
        <v>3</v>
      </c>
      <c r="DE169" t="s">
        <v>3</v>
      </c>
      <c r="DF169">
        <f t="shared" si="74"/>
        <v>580.75</v>
      </c>
      <c r="DG169">
        <f t="shared" si="68"/>
        <v>0</v>
      </c>
      <c r="DH169">
        <f t="shared" si="69"/>
        <v>0</v>
      </c>
      <c r="DI169">
        <f t="shared" si="56"/>
        <v>0</v>
      </c>
      <c r="DJ169">
        <f t="shared" si="78"/>
        <v>580.75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ROW(Source!A106)</f>
        <v>106</v>
      </c>
      <c r="B170">
        <v>86551701</v>
      </c>
      <c r="C170">
        <v>86552226</v>
      </c>
      <c r="D170">
        <v>0</v>
      </c>
      <c r="E170">
        <v>0</v>
      </c>
      <c r="F170">
        <v>1</v>
      </c>
      <c r="G170">
        <v>1081</v>
      </c>
      <c r="H170">
        <v>3</v>
      </c>
      <c r="I170" t="s">
        <v>159</v>
      </c>
      <c r="J170" t="s">
        <v>3</v>
      </c>
      <c r="K170" t="s">
        <v>160</v>
      </c>
      <c r="L170">
        <v>1354</v>
      </c>
      <c r="N170">
        <v>1010</v>
      </c>
      <c r="O170" t="s">
        <v>35</v>
      </c>
      <c r="P170" t="s">
        <v>35</v>
      </c>
      <c r="Q170">
        <v>1</v>
      </c>
      <c r="W170">
        <v>0</v>
      </c>
      <c r="X170">
        <v>-99820427</v>
      </c>
      <c r="Y170">
        <f t="shared" si="79"/>
        <v>8.3333329999999997</v>
      </c>
      <c r="AA170">
        <v>625.17999999999995</v>
      </c>
      <c r="AB170">
        <v>0</v>
      </c>
      <c r="AC170">
        <v>0</v>
      </c>
      <c r="AD170">
        <v>0</v>
      </c>
      <c r="AE170">
        <v>625.17999999999995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8.3333329999999997</v>
      </c>
      <c r="AU170" t="s">
        <v>3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ROUND(Y170*Source!I106,9)</f>
        <v>0.99999996000000002</v>
      </c>
      <c r="CY170">
        <f t="shared" si="75"/>
        <v>625.17999999999995</v>
      </c>
      <c r="CZ170">
        <f t="shared" si="76"/>
        <v>625.17999999999995</v>
      </c>
      <c r="DA170">
        <f t="shared" si="77"/>
        <v>1</v>
      </c>
      <c r="DB170">
        <f t="shared" si="80"/>
        <v>5209.83</v>
      </c>
      <c r="DC170">
        <f t="shared" si="81"/>
        <v>0</v>
      </c>
      <c r="DD170" t="s">
        <v>3</v>
      </c>
      <c r="DE170" t="s">
        <v>3</v>
      </c>
      <c r="DF170">
        <f t="shared" si="74"/>
        <v>625.17999999999995</v>
      </c>
      <c r="DG170">
        <f t="shared" si="68"/>
        <v>0</v>
      </c>
      <c r="DH170">
        <f t="shared" si="69"/>
        <v>0</v>
      </c>
      <c r="DI170">
        <f t="shared" si="56"/>
        <v>0</v>
      </c>
      <c r="DJ170">
        <f t="shared" si="78"/>
        <v>625.17999999999995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ROW(Source!A106)</f>
        <v>106</v>
      </c>
      <c r="B171">
        <v>86551701</v>
      </c>
      <c r="C171">
        <v>86552226</v>
      </c>
      <c r="D171">
        <v>0</v>
      </c>
      <c r="E171">
        <v>0</v>
      </c>
      <c r="F171">
        <v>1</v>
      </c>
      <c r="G171">
        <v>1081</v>
      </c>
      <c r="H171">
        <v>3</v>
      </c>
      <c r="I171" t="s">
        <v>163</v>
      </c>
      <c r="J171" t="s">
        <v>3</v>
      </c>
      <c r="K171" t="s">
        <v>164</v>
      </c>
      <c r="L171">
        <v>1354</v>
      </c>
      <c r="N171">
        <v>1010</v>
      </c>
      <c r="O171" t="s">
        <v>35</v>
      </c>
      <c r="P171" t="s">
        <v>35</v>
      </c>
      <c r="Q171">
        <v>1</v>
      </c>
      <c r="W171">
        <v>0</v>
      </c>
      <c r="X171">
        <v>-968596044</v>
      </c>
      <c r="Y171">
        <f t="shared" si="79"/>
        <v>8.3333329999999997</v>
      </c>
      <c r="AA171">
        <v>765.38</v>
      </c>
      <c r="AB171">
        <v>0</v>
      </c>
      <c r="AC171">
        <v>0</v>
      </c>
      <c r="AD171">
        <v>0</v>
      </c>
      <c r="AE171">
        <v>765.38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8.3333329999999997</v>
      </c>
      <c r="AU171" t="s">
        <v>3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ROUND(Y171*Source!I106,9)</f>
        <v>0.99999996000000002</v>
      </c>
      <c r="CY171">
        <f t="shared" si="75"/>
        <v>765.38</v>
      </c>
      <c r="CZ171">
        <f t="shared" si="76"/>
        <v>765.38</v>
      </c>
      <c r="DA171">
        <f t="shared" si="77"/>
        <v>1</v>
      </c>
      <c r="DB171">
        <f t="shared" si="80"/>
        <v>6378.17</v>
      </c>
      <c r="DC171">
        <f t="shared" si="81"/>
        <v>0</v>
      </c>
      <c r="DD171" t="s">
        <v>3</v>
      </c>
      <c r="DE171" t="s">
        <v>3</v>
      </c>
      <c r="DF171">
        <f t="shared" si="74"/>
        <v>765.38</v>
      </c>
      <c r="DG171">
        <f t="shared" si="68"/>
        <v>0</v>
      </c>
      <c r="DH171">
        <f t="shared" si="69"/>
        <v>0</v>
      </c>
      <c r="DI171">
        <f t="shared" si="56"/>
        <v>0</v>
      </c>
      <c r="DJ171">
        <f t="shared" si="78"/>
        <v>765.38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ROW(Source!A106)</f>
        <v>106</v>
      </c>
      <c r="B172">
        <v>86551701</v>
      </c>
      <c r="C172">
        <v>86552226</v>
      </c>
      <c r="D172">
        <v>0</v>
      </c>
      <c r="E172">
        <v>0</v>
      </c>
      <c r="F172">
        <v>1</v>
      </c>
      <c r="G172">
        <v>1081</v>
      </c>
      <c r="H172">
        <v>3</v>
      </c>
      <c r="I172" t="s">
        <v>123</v>
      </c>
      <c r="J172" t="s">
        <v>3</v>
      </c>
      <c r="K172" t="s">
        <v>124</v>
      </c>
      <c r="L172">
        <v>1354</v>
      </c>
      <c r="N172">
        <v>1010</v>
      </c>
      <c r="O172" t="s">
        <v>35</v>
      </c>
      <c r="P172" t="s">
        <v>35</v>
      </c>
      <c r="Q172">
        <v>1</v>
      </c>
      <c r="W172">
        <v>0</v>
      </c>
      <c r="X172">
        <v>1210505099</v>
      </c>
      <c r="Y172">
        <f t="shared" si="79"/>
        <v>16.666667</v>
      </c>
      <c r="AA172">
        <v>710.06</v>
      </c>
      <c r="AB172">
        <v>0</v>
      </c>
      <c r="AC172">
        <v>0</v>
      </c>
      <c r="AD172">
        <v>0</v>
      </c>
      <c r="AE172">
        <v>710.06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16.666667</v>
      </c>
      <c r="AU172" t="s">
        <v>3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ROUND(Y172*Source!I106,9)</f>
        <v>2.0000000400000002</v>
      </c>
      <c r="CY172">
        <f t="shared" si="75"/>
        <v>710.06</v>
      </c>
      <c r="CZ172">
        <f t="shared" si="76"/>
        <v>710.06</v>
      </c>
      <c r="DA172">
        <f t="shared" si="77"/>
        <v>1</v>
      </c>
      <c r="DB172">
        <f t="shared" si="80"/>
        <v>11834.33</v>
      </c>
      <c r="DC172">
        <f t="shared" si="81"/>
        <v>0</v>
      </c>
      <c r="DD172" t="s">
        <v>3</v>
      </c>
      <c r="DE172" t="s">
        <v>3</v>
      </c>
      <c r="DF172">
        <f t="shared" si="74"/>
        <v>1420.12</v>
      </c>
      <c r="DG172">
        <f t="shared" si="68"/>
        <v>0</v>
      </c>
      <c r="DH172">
        <f t="shared" si="69"/>
        <v>0</v>
      </c>
      <c r="DI172">
        <f t="shared" si="56"/>
        <v>0</v>
      </c>
      <c r="DJ172">
        <f t="shared" si="78"/>
        <v>1420.12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ROW(Source!A106)</f>
        <v>106</v>
      </c>
      <c r="B173">
        <v>86551701</v>
      </c>
      <c r="C173">
        <v>86552226</v>
      </c>
      <c r="D173">
        <v>0</v>
      </c>
      <c r="E173">
        <v>0</v>
      </c>
      <c r="F173">
        <v>1</v>
      </c>
      <c r="G173">
        <v>1081</v>
      </c>
      <c r="H173">
        <v>3</v>
      </c>
      <c r="I173" t="s">
        <v>127</v>
      </c>
      <c r="J173" t="s">
        <v>3</v>
      </c>
      <c r="K173" t="s">
        <v>128</v>
      </c>
      <c r="L173">
        <v>1354</v>
      </c>
      <c r="N173">
        <v>1010</v>
      </c>
      <c r="O173" t="s">
        <v>35</v>
      </c>
      <c r="P173" t="s">
        <v>35</v>
      </c>
      <c r="Q173">
        <v>1</v>
      </c>
      <c r="W173">
        <v>0</v>
      </c>
      <c r="X173">
        <v>-1220920681</v>
      </c>
      <c r="Y173">
        <f t="shared" si="79"/>
        <v>33.333333000000003</v>
      </c>
      <c r="AA173">
        <v>782.96</v>
      </c>
      <c r="AB173">
        <v>0</v>
      </c>
      <c r="AC173">
        <v>0</v>
      </c>
      <c r="AD173">
        <v>0</v>
      </c>
      <c r="AE173">
        <v>782.96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 t="s">
        <v>3</v>
      </c>
      <c r="AT173">
        <v>33.333333000000003</v>
      </c>
      <c r="AU173" t="s">
        <v>3</v>
      </c>
      <c r="AV173">
        <v>0</v>
      </c>
      <c r="AW173">
        <v>1</v>
      </c>
      <c r="AX173">
        <v>-1</v>
      </c>
      <c r="AY173">
        <v>0</v>
      </c>
      <c r="AZ173">
        <v>0</v>
      </c>
      <c r="BA173" t="s">
        <v>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ROUND(Y173*Source!I106,9)</f>
        <v>3.9999999599999998</v>
      </c>
      <c r="CY173">
        <f t="shared" si="75"/>
        <v>782.96</v>
      </c>
      <c r="CZ173">
        <f t="shared" si="76"/>
        <v>782.96</v>
      </c>
      <c r="DA173">
        <f t="shared" si="77"/>
        <v>1</v>
      </c>
      <c r="DB173">
        <f t="shared" si="80"/>
        <v>26098.67</v>
      </c>
      <c r="DC173">
        <f t="shared" si="81"/>
        <v>0</v>
      </c>
      <c r="DD173" t="s">
        <v>3</v>
      </c>
      <c r="DE173" t="s">
        <v>3</v>
      </c>
      <c r="DF173">
        <f t="shared" si="74"/>
        <v>3131.84</v>
      </c>
      <c r="DG173">
        <f t="shared" si="68"/>
        <v>0</v>
      </c>
      <c r="DH173">
        <f t="shared" si="69"/>
        <v>0</v>
      </c>
      <c r="DI173">
        <f t="shared" si="56"/>
        <v>0</v>
      </c>
      <c r="DJ173">
        <f t="shared" si="78"/>
        <v>3131.84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ROW(Source!A106)</f>
        <v>106</v>
      </c>
      <c r="B174">
        <v>86551701</v>
      </c>
      <c r="C174">
        <v>86552226</v>
      </c>
      <c r="D174">
        <v>0</v>
      </c>
      <c r="E174">
        <v>0</v>
      </c>
      <c r="F174">
        <v>1</v>
      </c>
      <c r="G174">
        <v>1081</v>
      </c>
      <c r="H174">
        <v>3</v>
      </c>
      <c r="I174" t="s">
        <v>150</v>
      </c>
      <c r="J174" t="s">
        <v>3</v>
      </c>
      <c r="K174" t="s">
        <v>151</v>
      </c>
      <c r="L174">
        <v>1354</v>
      </c>
      <c r="N174">
        <v>1010</v>
      </c>
      <c r="O174" t="s">
        <v>35</v>
      </c>
      <c r="P174" t="s">
        <v>35</v>
      </c>
      <c r="Q174">
        <v>1</v>
      </c>
      <c r="W174">
        <v>0</v>
      </c>
      <c r="X174">
        <v>-377048528</v>
      </c>
      <c r="Y174">
        <f t="shared" si="79"/>
        <v>8.3333329999999997</v>
      </c>
      <c r="AA174">
        <v>860.2</v>
      </c>
      <c r="AB174">
        <v>0</v>
      </c>
      <c r="AC174">
        <v>0</v>
      </c>
      <c r="AD174">
        <v>0</v>
      </c>
      <c r="AE174">
        <v>860.2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 t="s">
        <v>3</v>
      </c>
      <c r="AT174">
        <v>8.3333329999999997</v>
      </c>
      <c r="AU174" t="s">
        <v>3</v>
      </c>
      <c r="AV174">
        <v>0</v>
      </c>
      <c r="AW174">
        <v>1</v>
      </c>
      <c r="AX174">
        <v>-1</v>
      </c>
      <c r="AY174">
        <v>0</v>
      </c>
      <c r="AZ174">
        <v>0</v>
      </c>
      <c r="BA174" t="s">
        <v>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ROUND(Y174*Source!I106,9)</f>
        <v>0.99999996000000002</v>
      </c>
      <c r="CY174">
        <f t="shared" si="75"/>
        <v>860.2</v>
      </c>
      <c r="CZ174">
        <f t="shared" si="76"/>
        <v>860.2</v>
      </c>
      <c r="DA174">
        <f t="shared" si="77"/>
        <v>1</v>
      </c>
      <c r="DB174">
        <f t="shared" si="80"/>
        <v>7168.33</v>
      </c>
      <c r="DC174">
        <f t="shared" si="81"/>
        <v>0</v>
      </c>
      <c r="DD174" t="s">
        <v>3</v>
      </c>
      <c r="DE174" t="s">
        <v>3</v>
      </c>
      <c r="DF174">
        <f t="shared" si="74"/>
        <v>860.2</v>
      </c>
      <c r="DG174">
        <f t="shared" si="68"/>
        <v>0</v>
      </c>
      <c r="DH174">
        <f t="shared" si="69"/>
        <v>0</v>
      </c>
      <c r="DI174">
        <f t="shared" si="56"/>
        <v>0</v>
      </c>
      <c r="DJ174">
        <f t="shared" si="78"/>
        <v>860.2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ROW(Source!A106)</f>
        <v>106</v>
      </c>
      <c r="B175">
        <v>86551701</v>
      </c>
      <c r="C175">
        <v>86552226</v>
      </c>
      <c r="D175">
        <v>0</v>
      </c>
      <c r="E175">
        <v>0</v>
      </c>
      <c r="F175">
        <v>1</v>
      </c>
      <c r="G175">
        <v>1081</v>
      </c>
      <c r="H175">
        <v>3</v>
      </c>
      <c r="I175" t="s">
        <v>131</v>
      </c>
      <c r="J175" t="s">
        <v>3</v>
      </c>
      <c r="K175" t="s">
        <v>132</v>
      </c>
      <c r="L175">
        <v>1354</v>
      </c>
      <c r="N175">
        <v>1010</v>
      </c>
      <c r="O175" t="s">
        <v>35</v>
      </c>
      <c r="P175" t="s">
        <v>35</v>
      </c>
      <c r="Q175">
        <v>1</v>
      </c>
      <c r="W175">
        <v>0</v>
      </c>
      <c r="X175">
        <v>2118492049</v>
      </c>
      <c r="Y175">
        <f t="shared" si="79"/>
        <v>8.3333329999999997</v>
      </c>
      <c r="AA175">
        <v>945.5</v>
      </c>
      <c r="AB175">
        <v>0</v>
      </c>
      <c r="AC175">
        <v>0</v>
      </c>
      <c r="AD175">
        <v>0</v>
      </c>
      <c r="AE175">
        <v>945.5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 t="s">
        <v>3</v>
      </c>
      <c r="AT175">
        <v>8.3333329999999997</v>
      </c>
      <c r="AU175" t="s">
        <v>3</v>
      </c>
      <c r="AV175">
        <v>0</v>
      </c>
      <c r="AW175">
        <v>1</v>
      </c>
      <c r="AX175">
        <v>-1</v>
      </c>
      <c r="AY175">
        <v>0</v>
      </c>
      <c r="AZ175">
        <v>0</v>
      </c>
      <c r="BA175" t="s">
        <v>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ROUND(Y175*Source!I106,9)</f>
        <v>0.99999996000000002</v>
      </c>
      <c r="CY175">
        <f t="shared" si="75"/>
        <v>945.5</v>
      </c>
      <c r="CZ175">
        <f t="shared" si="76"/>
        <v>945.5</v>
      </c>
      <c r="DA175">
        <f t="shared" si="77"/>
        <v>1</v>
      </c>
      <c r="DB175">
        <f t="shared" si="80"/>
        <v>7879.17</v>
      </c>
      <c r="DC175">
        <f t="shared" si="81"/>
        <v>0</v>
      </c>
      <c r="DD175" t="s">
        <v>3</v>
      </c>
      <c r="DE175" t="s">
        <v>3</v>
      </c>
      <c r="DF175">
        <f t="shared" si="74"/>
        <v>945.5</v>
      </c>
      <c r="DG175">
        <f t="shared" si="68"/>
        <v>0</v>
      </c>
      <c r="DH175">
        <f t="shared" si="69"/>
        <v>0</v>
      </c>
      <c r="DI175">
        <f t="shared" si="56"/>
        <v>0</v>
      </c>
      <c r="DJ175">
        <f t="shared" si="78"/>
        <v>945.5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ROW(Source!A107)</f>
        <v>107</v>
      </c>
      <c r="B176">
        <v>86551703</v>
      </c>
      <c r="C176">
        <v>86552226</v>
      </c>
      <c r="D176">
        <v>85665773</v>
      </c>
      <c r="E176">
        <v>1081</v>
      </c>
      <c r="F176">
        <v>1</v>
      </c>
      <c r="G176">
        <v>1081</v>
      </c>
      <c r="H176">
        <v>1</v>
      </c>
      <c r="I176" t="s">
        <v>786</v>
      </c>
      <c r="J176" t="s">
        <v>3</v>
      </c>
      <c r="K176" t="s">
        <v>787</v>
      </c>
      <c r="L176">
        <v>1191</v>
      </c>
      <c r="N176">
        <v>1013</v>
      </c>
      <c r="O176" t="s">
        <v>788</v>
      </c>
      <c r="P176" t="s">
        <v>788</v>
      </c>
      <c r="Q176">
        <v>1</v>
      </c>
      <c r="W176">
        <v>0</v>
      </c>
      <c r="X176">
        <v>476480486</v>
      </c>
      <c r="Y176">
        <f>(((AT176*1.03)*1.15)*1.2)</f>
        <v>106.17857999999998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5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74.7</v>
      </c>
      <c r="AU176" t="s">
        <v>27</v>
      </c>
      <c r="AV176">
        <v>1</v>
      </c>
      <c r="AW176">
        <v>2</v>
      </c>
      <c r="AX176">
        <v>86552244</v>
      </c>
      <c r="AY176">
        <v>1</v>
      </c>
      <c r="AZ176">
        <v>0</v>
      </c>
      <c r="BA176">
        <v>111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U176">
        <f>ROUND(AT176*Source!I107*AH176*AL176,2)</f>
        <v>0</v>
      </c>
      <c r="CV176">
        <f>ROUND(Y176*Source!I107,9)</f>
        <v>12.7414296</v>
      </c>
      <c r="CW176">
        <v>0</v>
      </c>
      <c r="CX176">
        <f>ROUND(Y176*Source!I107,9)</f>
        <v>12.7414296</v>
      </c>
      <c r="CY176">
        <f>AD176</f>
        <v>0</v>
      </c>
      <c r="CZ176">
        <f>AH176</f>
        <v>0</v>
      </c>
      <c r="DA176">
        <f>AL176</f>
        <v>1</v>
      </c>
      <c r="DB176">
        <f>ROUND((((ROUND(AT176*CZ176,2)*1.03)*1.15)*1.2),6)</f>
        <v>0</v>
      </c>
      <c r="DC176">
        <f>ROUND((((ROUND(AT176*AG176,2)*1.03)*1.15)*1.2),6)</f>
        <v>0</v>
      </c>
      <c r="DD176" t="s">
        <v>3</v>
      </c>
      <c r="DE176" t="s">
        <v>3</v>
      </c>
      <c r="DF176">
        <f t="shared" si="74"/>
        <v>0</v>
      </c>
      <c r="DG176">
        <f t="shared" si="68"/>
        <v>0</v>
      </c>
      <c r="DH176">
        <f t="shared" si="69"/>
        <v>0</v>
      </c>
      <c r="DI176">
        <f t="shared" si="56"/>
        <v>0</v>
      </c>
      <c r="DJ176">
        <f>DI176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ROW(Source!A107)</f>
        <v>107</v>
      </c>
      <c r="B177">
        <v>86551703</v>
      </c>
      <c r="C177">
        <v>86552226</v>
      </c>
      <c r="D177">
        <v>85731677</v>
      </c>
      <c r="E177">
        <v>1</v>
      </c>
      <c r="F177">
        <v>1</v>
      </c>
      <c r="G177">
        <v>1081</v>
      </c>
      <c r="H177">
        <v>2</v>
      </c>
      <c r="I177" t="s">
        <v>789</v>
      </c>
      <c r="J177" t="s">
        <v>790</v>
      </c>
      <c r="K177" t="s">
        <v>791</v>
      </c>
      <c r="L177">
        <v>1368</v>
      </c>
      <c r="N177">
        <v>1011</v>
      </c>
      <c r="O177" t="s">
        <v>792</v>
      </c>
      <c r="P177" t="s">
        <v>792</v>
      </c>
      <c r="Q177">
        <v>1</v>
      </c>
      <c r="W177">
        <v>0</v>
      </c>
      <c r="X177">
        <v>874612079</v>
      </c>
      <c r="Y177">
        <f>(((AT177*1.03)*1.25)*1.2)</f>
        <v>0.49440000000000001</v>
      </c>
      <c r="AA177">
        <v>0</v>
      </c>
      <c r="AB177">
        <v>1513.56</v>
      </c>
      <c r="AC177">
        <v>758.78</v>
      </c>
      <c r="AD177">
        <v>0</v>
      </c>
      <c r="AE177">
        <v>0</v>
      </c>
      <c r="AF177">
        <v>83.1</v>
      </c>
      <c r="AG177">
        <v>12.62</v>
      </c>
      <c r="AH177">
        <v>0</v>
      </c>
      <c r="AI177">
        <v>1</v>
      </c>
      <c r="AJ177">
        <v>17.07</v>
      </c>
      <c r="AK177">
        <v>56.35</v>
      </c>
      <c r="AL177">
        <v>1</v>
      </c>
      <c r="AM177">
        <v>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0.32</v>
      </c>
      <c r="AU177" t="s">
        <v>26</v>
      </c>
      <c r="AV177">
        <v>0</v>
      </c>
      <c r="AW177">
        <v>2</v>
      </c>
      <c r="AX177">
        <v>86552245</v>
      </c>
      <c r="AY177">
        <v>1</v>
      </c>
      <c r="AZ177">
        <v>0</v>
      </c>
      <c r="BA177">
        <v>112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ROUND(Y177*Source!I107*DO177,9)</f>
        <v>0.74871935999999994</v>
      </c>
      <c r="CX177">
        <f>ROUND(Y177*Source!I107,9)</f>
        <v>5.9327999999999999E-2</v>
      </c>
      <c r="CY177">
        <f>AB177</f>
        <v>1513.56</v>
      </c>
      <c r="CZ177">
        <f>AF177</f>
        <v>83.1</v>
      </c>
      <c r="DA177">
        <f>AJ177</f>
        <v>17.07</v>
      </c>
      <c r="DB177">
        <f>ROUND((((ROUND(AT177*CZ177,2)*1.03)*1.25)*1.2),6)</f>
        <v>41.08155</v>
      </c>
      <c r="DC177">
        <f>ROUND((((ROUND(AT177*AG177,2)*1.03)*1.25)*1.2),6)</f>
        <v>6.2417999999999996</v>
      </c>
      <c r="DD177" t="s">
        <v>3</v>
      </c>
      <c r="DE177" t="s">
        <v>3</v>
      </c>
      <c r="DF177">
        <f t="shared" si="74"/>
        <v>0</v>
      </c>
      <c r="DG177">
        <f>ROUND(ROUND(AF177*AJ177,2)*CX177,2)</f>
        <v>84.16</v>
      </c>
      <c r="DH177">
        <f>ROUND(ROUND(AG177*AK177,2)*CX177,2)</f>
        <v>42.19</v>
      </c>
      <c r="DI177">
        <f t="shared" si="56"/>
        <v>0</v>
      </c>
      <c r="DJ177">
        <f>DG177</f>
        <v>84.16</v>
      </c>
      <c r="DK177">
        <v>0</v>
      </c>
      <c r="DL177" t="s">
        <v>793</v>
      </c>
      <c r="DM177">
        <v>0</v>
      </c>
      <c r="DN177" t="s">
        <v>788</v>
      </c>
      <c r="DO177">
        <v>12.62</v>
      </c>
    </row>
    <row r="178" spans="1:119" x14ac:dyDescent="0.25">
      <c r="A178">
        <f>ROW(Source!A107)</f>
        <v>107</v>
      </c>
      <c r="B178">
        <v>86551703</v>
      </c>
      <c r="C178">
        <v>86552226</v>
      </c>
      <c r="D178">
        <v>85731731</v>
      </c>
      <c r="E178">
        <v>1</v>
      </c>
      <c r="F178">
        <v>1</v>
      </c>
      <c r="G178">
        <v>1081</v>
      </c>
      <c r="H178">
        <v>2</v>
      </c>
      <c r="I178" t="s">
        <v>794</v>
      </c>
      <c r="J178" t="s">
        <v>795</v>
      </c>
      <c r="K178" t="s">
        <v>796</v>
      </c>
      <c r="L178">
        <v>1368</v>
      </c>
      <c r="N178">
        <v>1011</v>
      </c>
      <c r="O178" t="s">
        <v>792</v>
      </c>
      <c r="P178" t="s">
        <v>792</v>
      </c>
      <c r="Q178">
        <v>1</v>
      </c>
      <c r="W178">
        <v>0</v>
      </c>
      <c r="X178">
        <v>-1895752648</v>
      </c>
      <c r="Y178">
        <f>(((AT178*1.03)*1.25)*1.2)</f>
        <v>1.9158000000000002</v>
      </c>
      <c r="AA178">
        <v>0</v>
      </c>
      <c r="AB178">
        <v>7.85</v>
      </c>
      <c r="AC178">
        <v>0</v>
      </c>
      <c r="AD178">
        <v>0</v>
      </c>
      <c r="AE178">
        <v>0</v>
      </c>
      <c r="AF178">
        <v>0.77</v>
      </c>
      <c r="AG178">
        <v>0</v>
      </c>
      <c r="AH178">
        <v>0</v>
      </c>
      <c r="AI178">
        <v>1</v>
      </c>
      <c r="AJ178">
        <v>9.56</v>
      </c>
      <c r="AK178">
        <v>1</v>
      </c>
      <c r="AL178">
        <v>1</v>
      </c>
      <c r="AM178">
        <v>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1.24</v>
      </c>
      <c r="AU178" t="s">
        <v>26</v>
      </c>
      <c r="AV178">
        <v>0</v>
      </c>
      <c r="AW178">
        <v>2</v>
      </c>
      <c r="AX178">
        <v>86552247</v>
      </c>
      <c r="AY178">
        <v>1</v>
      </c>
      <c r="AZ178">
        <v>0</v>
      </c>
      <c r="BA178">
        <v>113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f>ROUND(Y178*Source!I107*DO178,9)</f>
        <v>0</v>
      </c>
      <c r="CX178">
        <f>ROUND(Y178*Source!I107,9)</f>
        <v>0.22989599999999999</v>
      </c>
      <c r="CY178">
        <f>AB178</f>
        <v>7.85</v>
      </c>
      <c r="CZ178">
        <f>AF178</f>
        <v>0.77</v>
      </c>
      <c r="DA178">
        <f>AJ178</f>
        <v>9.56</v>
      </c>
      <c r="DB178">
        <f>ROUND((((ROUND(AT178*CZ178,2)*1.03)*1.25)*1.2),6)</f>
        <v>1.4677500000000001</v>
      </c>
      <c r="DC178">
        <f>ROUND((((ROUND(AT178*AG178,2)*1.03)*1.25)*1.2),6)</f>
        <v>0</v>
      </c>
      <c r="DD178" t="s">
        <v>3</v>
      </c>
      <c r="DE178" t="s">
        <v>3</v>
      </c>
      <c r="DF178">
        <f t="shared" si="74"/>
        <v>0</v>
      </c>
      <c r="DG178">
        <f>ROUND(ROUND(AF178*AJ178,2)*CX178,2)</f>
        <v>1.69</v>
      </c>
      <c r="DH178">
        <f>ROUND(ROUND(AG178,2)*CX178,2)</f>
        <v>0</v>
      </c>
      <c r="DI178">
        <f t="shared" si="56"/>
        <v>0</v>
      </c>
      <c r="DJ178">
        <f>DG178</f>
        <v>1.69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ROW(Source!A107)</f>
        <v>107</v>
      </c>
      <c r="B179">
        <v>86551703</v>
      </c>
      <c r="C179">
        <v>86552226</v>
      </c>
      <c r="D179">
        <v>85731764</v>
      </c>
      <c r="E179">
        <v>1</v>
      </c>
      <c r="F179">
        <v>1</v>
      </c>
      <c r="G179">
        <v>1081</v>
      </c>
      <c r="H179">
        <v>2</v>
      </c>
      <c r="I179" t="s">
        <v>797</v>
      </c>
      <c r="J179" t="s">
        <v>798</v>
      </c>
      <c r="K179" t="s">
        <v>799</v>
      </c>
      <c r="L179">
        <v>1368</v>
      </c>
      <c r="N179">
        <v>1011</v>
      </c>
      <c r="O179" t="s">
        <v>792</v>
      </c>
      <c r="P179" t="s">
        <v>792</v>
      </c>
      <c r="Q179">
        <v>1</v>
      </c>
      <c r="W179">
        <v>0</v>
      </c>
      <c r="X179">
        <v>-643591644</v>
      </c>
      <c r="Y179">
        <f>(((AT179*1.03)*1.25)*1.2)</f>
        <v>4.9749000000000008</v>
      </c>
      <c r="AA179">
        <v>0</v>
      </c>
      <c r="AB179">
        <v>4.84</v>
      </c>
      <c r="AC179">
        <v>0</v>
      </c>
      <c r="AD179">
        <v>0</v>
      </c>
      <c r="AE179">
        <v>0</v>
      </c>
      <c r="AF179">
        <v>0.47</v>
      </c>
      <c r="AG179">
        <v>0</v>
      </c>
      <c r="AH179">
        <v>0</v>
      </c>
      <c r="AI179">
        <v>1</v>
      </c>
      <c r="AJ179">
        <v>9.66</v>
      </c>
      <c r="AK179">
        <v>1</v>
      </c>
      <c r="AL179">
        <v>1</v>
      </c>
      <c r="AM179">
        <v>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3.22</v>
      </c>
      <c r="AU179" t="s">
        <v>26</v>
      </c>
      <c r="AV179">
        <v>0</v>
      </c>
      <c r="AW179">
        <v>2</v>
      </c>
      <c r="AX179">
        <v>86552248</v>
      </c>
      <c r="AY179">
        <v>1</v>
      </c>
      <c r="AZ179">
        <v>0</v>
      </c>
      <c r="BA179">
        <v>114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f>ROUND(Y179*Source!I107*DO179,9)</f>
        <v>0</v>
      </c>
      <c r="CX179">
        <f>ROUND(Y179*Source!I107,9)</f>
        <v>0.59698799999999996</v>
      </c>
      <c r="CY179">
        <f>AB179</f>
        <v>4.84</v>
      </c>
      <c r="CZ179">
        <f>AF179</f>
        <v>0.47</v>
      </c>
      <c r="DA179">
        <f>AJ179</f>
        <v>9.66</v>
      </c>
      <c r="DB179">
        <f>ROUND((((ROUND(AT179*CZ179,2)*1.03)*1.25)*1.2),6)</f>
        <v>2.3329499999999999</v>
      </c>
      <c r="DC179">
        <f>ROUND((((ROUND(AT179*AG179,2)*1.03)*1.25)*1.2),6)</f>
        <v>0</v>
      </c>
      <c r="DD179" t="s">
        <v>3</v>
      </c>
      <c r="DE179" t="s">
        <v>3</v>
      </c>
      <c r="DF179">
        <f t="shared" si="74"/>
        <v>0</v>
      </c>
      <c r="DG179">
        <f>ROUND(ROUND(AF179*AJ179,2)*CX179,2)</f>
        <v>2.71</v>
      </c>
      <c r="DH179">
        <f>ROUND(ROUND(AG179,2)*CX179,2)</f>
        <v>0</v>
      </c>
      <c r="DI179">
        <f t="shared" si="56"/>
        <v>0</v>
      </c>
      <c r="DJ179">
        <f>DG179</f>
        <v>2.71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ROW(Source!A107)</f>
        <v>107</v>
      </c>
      <c r="B180">
        <v>86551703</v>
      </c>
      <c r="C180">
        <v>86552226</v>
      </c>
      <c r="D180">
        <v>85730911</v>
      </c>
      <c r="E180">
        <v>1</v>
      </c>
      <c r="F180">
        <v>1</v>
      </c>
      <c r="G180">
        <v>1081</v>
      </c>
      <c r="H180">
        <v>2</v>
      </c>
      <c r="I180" t="s">
        <v>800</v>
      </c>
      <c r="J180" t="s">
        <v>801</v>
      </c>
      <c r="K180" t="s">
        <v>802</v>
      </c>
      <c r="L180">
        <v>1368</v>
      </c>
      <c r="N180">
        <v>1011</v>
      </c>
      <c r="O180" t="s">
        <v>792</v>
      </c>
      <c r="P180" t="s">
        <v>792</v>
      </c>
      <c r="Q180">
        <v>1</v>
      </c>
      <c r="W180">
        <v>0</v>
      </c>
      <c r="X180">
        <v>-44940208</v>
      </c>
      <c r="Y180">
        <f>(((AT180*1.03)*1.25)*1.2)</f>
        <v>0.57164999999999999</v>
      </c>
      <c r="AA180">
        <v>0</v>
      </c>
      <c r="AB180">
        <v>2758.65</v>
      </c>
      <c r="AC180">
        <v>1017.92</v>
      </c>
      <c r="AD180">
        <v>0</v>
      </c>
      <c r="AE180">
        <v>0</v>
      </c>
      <c r="AF180">
        <v>179.17</v>
      </c>
      <c r="AG180">
        <v>16.93</v>
      </c>
      <c r="AH180">
        <v>0</v>
      </c>
      <c r="AI180">
        <v>1</v>
      </c>
      <c r="AJ180">
        <v>14.43</v>
      </c>
      <c r="AK180">
        <v>56.35</v>
      </c>
      <c r="AL180">
        <v>1</v>
      </c>
      <c r="AM180">
        <v>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0.37</v>
      </c>
      <c r="AU180" t="s">
        <v>26</v>
      </c>
      <c r="AV180">
        <v>0</v>
      </c>
      <c r="AW180">
        <v>2</v>
      </c>
      <c r="AX180">
        <v>86552246</v>
      </c>
      <c r="AY180">
        <v>1</v>
      </c>
      <c r="AZ180">
        <v>0</v>
      </c>
      <c r="BA180">
        <v>115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ROUND(Y180*Source!I107*DO180,9)</f>
        <v>1.1613641400000001</v>
      </c>
      <c r="CX180">
        <f>ROUND(Y180*Source!I107,9)</f>
        <v>6.8598000000000006E-2</v>
      </c>
      <c r="CY180">
        <f>AB180</f>
        <v>2758.65</v>
      </c>
      <c r="CZ180">
        <f>AF180</f>
        <v>179.17</v>
      </c>
      <c r="DA180">
        <f>AJ180</f>
        <v>14.43</v>
      </c>
      <c r="DB180">
        <f>ROUND((((ROUND(AT180*CZ180,2)*1.03)*1.25)*1.2),6)</f>
        <v>102.41804999999999</v>
      </c>
      <c r="DC180">
        <f>ROUND((((ROUND(AT180*AG180,2)*1.03)*1.25)*1.2),6)</f>
        <v>9.6716999999999995</v>
      </c>
      <c r="DD180" t="s">
        <v>3</v>
      </c>
      <c r="DE180" t="s">
        <v>3</v>
      </c>
      <c r="DF180">
        <f t="shared" si="74"/>
        <v>0</v>
      </c>
      <c r="DG180">
        <f>ROUND(ROUND(AF180*AJ180,2)*CX180,2)</f>
        <v>177.35</v>
      </c>
      <c r="DH180">
        <f>ROUND(ROUND(AG180*AK180,2)*CX180,2)</f>
        <v>65.44</v>
      </c>
      <c r="DI180">
        <f t="shared" si="56"/>
        <v>0</v>
      </c>
      <c r="DJ180">
        <f>DG180</f>
        <v>177.35</v>
      </c>
      <c r="DK180">
        <v>0</v>
      </c>
      <c r="DL180" t="s">
        <v>793</v>
      </c>
      <c r="DM180">
        <v>0</v>
      </c>
      <c r="DN180" t="s">
        <v>788</v>
      </c>
      <c r="DO180">
        <v>16.93</v>
      </c>
    </row>
    <row r="181" spans="1:119" x14ac:dyDescent="0.25">
      <c r="A181">
        <f>ROW(Source!A107)</f>
        <v>107</v>
      </c>
      <c r="B181">
        <v>86551703</v>
      </c>
      <c r="C181">
        <v>86552226</v>
      </c>
      <c r="D181">
        <v>85700705</v>
      </c>
      <c r="E181">
        <v>1</v>
      </c>
      <c r="F181">
        <v>1</v>
      </c>
      <c r="G181">
        <v>1081</v>
      </c>
      <c r="H181">
        <v>3</v>
      </c>
      <c r="I181" t="s">
        <v>803</v>
      </c>
      <c r="J181" t="s">
        <v>804</v>
      </c>
      <c r="K181" t="s">
        <v>805</v>
      </c>
      <c r="L181">
        <v>1339</v>
      </c>
      <c r="N181">
        <v>1007</v>
      </c>
      <c r="O181" t="s">
        <v>806</v>
      </c>
      <c r="P181" t="s">
        <v>806</v>
      </c>
      <c r="Q181">
        <v>1</v>
      </c>
      <c r="W181">
        <v>0</v>
      </c>
      <c r="X181">
        <v>-1622585150</v>
      </c>
      <c r="Y181">
        <f>(((AT181*1)*1)*1)</f>
        <v>0.22700000000000001</v>
      </c>
      <c r="AA181">
        <v>54.79</v>
      </c>
      <c r="AB181">
        <v>0</v>
      </c>
      <c r="AC181">
        <v>0</v>
      </c>
      <c r="AD181">
        <v>0</v>
      </c>
      <c r="AE181">
        <v>7.07</v>
      </c>
      <c r="AF181">
        <v>0</v>
      </c>
      <c r="AG181">
        <v>0</v>
      </c>
      <c r="AH181">
        <v>0</v>
      </c>
      <c r="AI181">
        <v>7.75</v>
      </c>
      <c r="AJ181">
        <v>1</v>
      </c>
      <c r="AK181">
        <v>1</v>
      </c>
      <c r="AL181">
        <v>1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0.22700000000000001</v>
      </c>
      <c r="AU181" t="s">
        <v>25</v>
      </c>
      <c r="AV181">
        <v>0</v>
      </c>
      <c r="AW181">
        <v>2</v>
      </c>
      <c r="AX181">
        <v>86552249</v>
      </c>
      <c r="AY181">
        <v>1</v>
      </c>
      <c r="AZ181">
        <v>0</v>
      </c>
      <c r="BA181">
        <v>116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ROUND(Y181*Source!I107,9)</f>
        <v>2.724E-2</v>
      </c>
      <c r="CY181">
        <f t="shared" ref="CY181:CY192" si="82">AA181</f>
        <v>54.79</v>
      </c>
      <c r="CZ181">
        <f t="shared" ref="CZ181:CZ192" si="83">AE181</f>
        <v>7.07</v>
      </c>
      <c r="DA181">
        <f t="shared" ref="DA181:DA192" si="84">AI181</f>
        <v>7.75</v>
      </c>
      <c r="DB181">
        <f>ROUND((((ROUND(AT181*CZ181,2)*1)*1)*1),6)</f>
        <v>1.6</v>
      </c>
      <c r="DC181">
        <f>ROUND((((ROUND(AT181*AG181,2)*1)*1)*1),6)</f>
        <v>0</v>
      </c>
      <c r="DD181" t="s">
        <v>3</v>
      </c>
      <c r="DE181" t="s">
        <v>3</v>
      </c>
      <c r="DF181">
        <f t="shared" ref="DF181:DF192" si="85">ROUND(ROUND(AE181*AI181,2)*CX181,2)</f>
        <v>1.49</v>
      </c>
      <c r="DG181">
        <f t="shared" ref="DG181:DG209" si="86">ROUND(ROUND(AF181,2)*CX181,2)</f>
        <v>0</v>
      </c>
      <c r="DH181">
        <f t="shared" ref="DH181:DH209" si="87">ROUND(ROUND(AG181,2)*CX181,2)</f>
        <v>0</v>
      </c>
      <c r="DI181">
        <f t="shared" si="56"/>
        <v>0</v>
      </c>
      <c r="DJ181">
        <f t="shared" ref="DJ181:DJ192" si="88">DF181</f>
        <v>1.49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ROW(Source!A107)</f>
        <v>107</v>
      </c>
      <c r="B182">
        <v>86551703</v>
      </c>
      <c r="C182">
        <v>86552226</v>
      </c>
      <c r="D182">
        <v>85707696</v>
      </c>
      <c r="E182">
        <v>1</v>
      </c>
      <c r="F182">
        <v>1</v>
      </c>
      <c r="G182">
        <v>1081</v>
      </c>
      <c r="H182">
        <v>3</v>
      </c>
      <c r="I182" t="s">
        <v>807</v>
      </c>
      <c r="J182" t="s">
        <v>808</v>
      </c>
      <c r="K182" t="s">
        <v>809</v>
      </c>
      <c r="L182">
        <v>1355</v>
      </c>
      <c r="N182">
        <v>1010</v>
      </c>
      <c r="O182" t="s">
        <v>23</v>
      </c>
      <c r="P182" t="s">
        <v>23</v>
      </c>
      <c r="Q182">
        <v>100</v>
      </c>
      <c r="W182">
        <v>0</v>
      </c>
      <c r="X182">
        <v>-11502228</v>
      </c>
      <c r="Y182">
        <f>(((AT182*1)*1)*1)</f>
        <v>4.04</v>
      </c>
      <c r="AA182">
        <v>1525.54</v>
      </c>
      <c r="AB182">
        <v>0</v>
      </c>
      <c r="AC182">
        <v>0</v>
      </c>
      <c r="AD182">
        <v>0</v>
      </c>
      <c r="AE182">
        <v>154.72</v>
      </c>
      <c r="AF182">
        <v>0</v>
      </c>
      <c r="AG182">
        <v>0</v>
      </c>
      <c r="AH182">
        <v>0</v>
      </c>
      <c r="AI182">
        <v>9.86</v>
      </c>
      <c r="AJ182">
        <v>1</v>
      </c>
      <c r="AK182">
        <v>1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4.04</v>
      </c>
      <c r="AU182" t="s">
        <v>25</v>
      </c>
      <c r="AV182">
        <v>0</v>
      </c>
      <c r="AW182">
        <v>2</v>
      </c>
      <c r="AX182">
        <v>86552250</v>
      </c>
      <c r="AY182">
        <v>1</v>
      </c>
      <c r="AZ182">
        <v>0</v>
      </c>
      <c r="BA182">
        <v>117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ROUND(Y182*Source!I107,9)</f>
        <v>0.48480000000000001</v>
      </c>
      <c r="CY182">
        <f t="shared" si="82"/>
        <v>1525.54</v>
      </c>
      <c r="CZ182">
        <f t="shared" si="83"/>
        <v>154.72</v>
      </c>
      <c r="DA182">
        <f t="shared" si="84"/>
        <v>9.86</v>
      </c>
      <c r="DB182">
        <f>ROUND((((ROUND(AT182*CZ182,2)*1)*1)*1),6)</f>
        <v>625.07000000000005</v>
      </c>
      <c r="DC182">
        <f>ROUND((((ROUND(AT182*AG182,2)*1)*1)*1),6)</f>
        <v>0</v>
      </c>
      <c r="DD182" t="s">
        <v>3</v>
      </c>
      <c r="DE182" t="s">
        <v>3</v>
      </c>
      <c r="DF182">
        <f t="shared" si="85"/>
        <v>739.58</v>
      </c>
      <c r="DG182">
        <f t="shared" si="86"/>
        <v>0</v>
      </c>
      <c r="DH182">
        <f t="shared" si="87"/>
        <v>0</v>
      </c>
      <c r="DI182">
        <f t="shared" si="56"/>
        <v>0</v>
      </c>
      <c r="DJ182">
        <f t="shared" si="88"/>
        <v>739.58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ROW(Source!A107)</f>
        <v>107</v>
      </c>
      <c r="B183">
        <v>86551703</v>
      </c>
      <c r="C183">
        <v>86552226</v>
      </c>
      <c r="D183">
        <v>85717107</v>
      </c>
      <c r="E183">
        <v>1</v>
      </c>
      <c r="F183">
        <v>1</v>
      </c>
      <c r="G183">
        <v>1081</v>
      </c>
      <c r="H183">
        <v>3</v>
      </c>
      <c r="I183" t="s">
        <v>333</v>
      </c>
      <c r="J183" t="s">
        <v>335</v>
      </c>
      <c r="K183" t="s">
        <v>334</v>
      </c>
      <c r="L183">
        <v>1354</v>
      </c>
      <c r="N183">
        <v>1010</v>
      </c>
      <c r="O183" t="s">
        <v>35</v>
      </c>
      <c r="P183" t="s">
        <v>35</v>
      </c>
      <c r="Q183">
        <v>1</v>
      </c>
      <c r="W183">
        <v>0</v>
      </c>
      <c r="X183">
        <v>29435478</v>
      </c>
      <c r="Y183">
        <f>(((AT183*1)*1)*1)</f>
        <v>200</v>
      </c>
      <c r="AA183">
        <v>185.42</v>
      </c>
      <c r="AB183">
        <v>0</v>
      </c>
      <c r="AC183">
        <v>0</v>
      </c>
      <c r="AD183">
        <v>0</v>
      </c>
      <c r="AE183">
        <v>7.24</v>
      </c>
      <c r="AF183">
        <v>0</v>
      </c>
      <c r="AG183">
        <v>0</v>
      </c>
      <c r="AH183">
        <v>0</v>
      </c>
      <c r="AI183">
        <v>25.61</v>
      </c>
      <c r="AJ183">
        <v>1</v>
      </c>
      <c r="AK183">
        <v>1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200</v>
      </c>
      <c r="AU183" t="s">
        <v>25</v>
      </c>
      <c r="AV183">
        <v>0</v>
      </c>
      <c r="AW183">
        <v>2</v>
      </c>
      <c r="AX183">
        <v>86552251</v>
      </c>
      <c r="AY183">
        <v>1</v>
      </c>
      <c r="AZ183">
        <v>0</v>
      </c>
      <c r="BA183">
        <v>118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ROUND(Y183*Source!I107,9)</f>
        <v>24</v>
      </c>
      <c r="CY183">
        <f t="shared" si="82"/>
        <v>185.42</v>
      </c>
      <c r="CZ183">
        <f t="shared" si="83"/>
        <v>7.24</v>
      </c>
      <c r="DA183">
        <f t="shared" si="84"/>
        <v>25.61</v>
      </c>
      <c r="DB183">
        <f>ROUND((((ROUND(AT183*CZ183,2)*1)*1)*1),6)</f>
        <v>1448</v>
      </c>
      <c r="DC183">
        <f>ROUND((((ROUND(AT183*AG183,2)*1)*1)*1),6)</f>
        <v>0</v>
      </c>
      <c r="DD183" t="s">
        <v>3</v>
      </c>
      <c r="DE183" t="s">
        <v>3</v>
      </c>
      <c r="DF183">
        <f t="shared" si="85"/>
        <v>4450.08</v>
      </c>
      <c r="DG183">
        <f t="shared" si="86"/>
        <v>0</v>
      </c>
      <c r="DH183">
        <f t="shared" si="87"/>
        <v>0</v>
      </c>
      <c r="DI183">
        <f t="shared" si="56"/>
        <v>0</v>
      </c>
      <c r="DJ183">
        <f t="shared" si="88"/>
        <v>4450.08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ROW(Source!A107)</f>
        <v>107</v>
      </c>
      <c r="B184">
        <v>86551703</v>
      </c>
      <c r="C184">
        <v>86552226</v>
      </c>
      <c r="D184">
        <v>85710744</v>
      </c>
      <c r="E184">
        <v>1</v>
      </c>
      <c r="F184">
        <v>1</v>
      </c>
      <c r="G184">
        <v>1081</v>
      </c>
      <c r="H184">
        <v>3</v>
      </c>
      <c r="I184" t="s">
        <v>810</v>
      </c>
      <c r="J184" t="s">
        <v>811</v>
      </c>
      <c r="K184" t="s">
        <v>812</v>
      </c>
      <c r="L184">
        <v>1354</v>
      </c>
      <c r="N184">
        <v>1010</v>
      </c>
      <c r="O184" t="s">
        <v>35</v>
      </c>
      <c r="P184" t="s">
        <v>35</v>
      </c>
      <c r="Q184">
        <v>1</v>
      </c>
      <c r="W184">
        <v>0</v>
      </c>
      <c r="X184">
        <v>-246121157</v>
      </c>
      <c r="Y184">
        <f>(((AT184*1)*1)*1)</f>
        <v>0.68400000000000005</v>
      </c>
      <c r="AA184">
        <v>54.47</v>
      </c>
      <c r="AB184">
        <v>0</v>
      </c>
      <c r="AC184">
        <v>0</v>
      </c>
      <c r="AD184">
        <v>0</v>
      </c>
      <c r="AE184">
        <v>6.12</v>
      </c>
      <c r="AF184">
        <v>0</v>
      </c>
      <c r="AG184">
        <v>0</v>
      </c>
      <c r="AH184">
        <v>0</v>
      </c>
      <c r="AI184">
        <v>8.9</v>
      </c>
      <c r="AJ184">
        <v>1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0.68400000000000005</v>
      </c>
      <c r="AU184" t="s">
        <v>25</v>
      </c>
      <c r="AV184">
        <v>0</v>
      </c>
      <c r="AW184">
        <v>2</v>
      </c>
      <c r="AX184">
        <v>86552252</v>
      </c>
      <c r="AY184">
        <v>1</v>
      </c>
      <c r="AZ184">
        <v>0</v>
      </c>
      <c r="BA184">
        <v>119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ROUND(Y184*Source!I107,9)</f>
        <v>8.208E-2</v>
      </c>
      <c r="CY184">
        <f t="shared" si="82"/>
        <v>54.47</v>
      </c>
      <c r="CZ184">
        <f t="shared" si="83"/>
        <v>6.12</v>
      </c>
      <c r="DA184">
        <f t="shared" si="84"/>
        <v>8.9</v>
      </c>
      <c r="DB184">
        <f>ROUND((((ROUND(AT184*CZ184,2)*1)*1)*1),6)</f>
        <v>4.1900000000000004</v>
      </c>
      <c r="DC184">
        <f>ROUND((((ROUND(AT184*AG184,2)*1)*1)*1),6)</f>
        <v>0</v>
      </c>
      <c r="DD184" t="s">
        <v>3</v>
      </c>
      <c r="DE184" t="s">
        <v>3</v>
      </c>
      <c r="DF184">
        <f t="shared" si="85"/>
        <v>4.47</v>
      </c>
      <c r="DG184">
        <f t="shared" si="86"/>
        <v>0</v>
      </c>
      <c r="DH184">
        <f t="shared" si="87"/>
        <v>0</v>
      </c>
      <c r="DI184">
        <f t="shared" si="56"/>
        <v>0</v>
      </c>
      <c r="DJ184">
        <f t="shared" si="88"/>
        <v>4.47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ROW(Source!A107)</f>
        <v>107</v>
      </c>
      <c r="B185">
        <v>86551703</v>
      </c>
      <c r="C185">
        <v>86552226</v>
      </c>
      <c r="D185">
        <v>0</v>
      </c>
      <c r="E185">
        <v>0</v>
      </c>
      <c r="F185">
        <v>1</v>
      </c>
      <c r="G185">
        <v>1081</v>
      </c>
      <c r="H185">
        <v>3</v>
      </c>
      <c r="I185" t="s">
        <v>144</v>
      </c>
      <c r="J185" t="s">
        <v>3</v>
      </c>
      <c r="K185" t="s">
        <v>145</v>
      </c>
      <c r="L185">
        <v>1354</v>
      </c>
      <c r="N185">
        <v>1010</v>
      </c>
      <c r="O185" t="s">
        <v>35</v>
      </c>
      <c r="P185" t="s">
        <v>35</v>
      </c>
      <c r="Q185">
        <v>1</v>
      </c>
      <c r="W185">
        <v>0</v>
      </c>
      <c r="X185">
        <v>1043833282</v>
      </c>
      <c r="Y185">
        <f t="shared" ref="Y185:Y192" si="89">AT185</f>
        <v>8.3333329999999997</v>
      </c>
      <c r="AA185">
        <v>4375.95</v>
      </c>
      <c r="AB185">
        <v>0</v>
      </c>
      <c r="AC185">
        <v>0</v>
      </c>
      <c r="AD185">
        <v>0</v>
      </c>
      <c r="AE185">
        <v>444.71000000000004</v>
      </c>
      <c r="AF185">
        <v>0</v>
      </c>
      <c r="AG185">
        <v>0</v>
      </c>
      <c r="AH185">
        <v>0</v>
      </c>
      <c r="AI185">
        <v>9.84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3</v>
      </c>
      <c r="AT185">
        <v>8.3333329999999997</v>
      </c>
      <c r="AU185" t="s">
        <v>3</v>
      </c>
      <c r="AV185">
        <v>0</v>
      </c>
      <c r="AW185">
        <v>1</v>
      </c>
      <c r="AX185">
        <v>-1</v>
      </c>
      <c r="AY185">
        <v>0</v>
      </c>
      <c r="AZ185">
        <v>0</v>
      </c>
      <c r="BA185" t="s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ROUND(Y185*Source!I107,9)</f>
        <v>0.99999996000000002</v>
      </c>
      <c r="CY185">
        <f t="shared" si="82"/>
        <v>4375.95</v>
      </c>
      <c r="CZ185">
        <f t="shared" si="83"/>
        <v>444.71000000000004</v>
      </c>
      <c r="DA185">
        <f t="shared" si="84"/>
        <v>9.84</v>
      </c>
      <c r="DB185">
        <f t="shared" ref="DB185:DB192" si="90">ROUND(ROUND(AT185*CZ185,2),6)</f>
        <v>3705.92</v>
      </c>
      <c r="DC185">
        <f t="shared" ref="DC185:DC192" si="91">ROUND(ROUND(AT185*AG185,2),6)</f>
        <v>0</v>
      </c>
      <c r="DD185" t="s">
        <v>3</v>
      </c>
      <c r="DE185" t="s">
        <v>3</v>
      </c>
      <c r="DF185">
        <f t="shared" si="85"/>
        <v>4375.95</v>
      </c>
      <c r="DG185">
        <f t="shared" si="86"/>
        <v>0</v>
      </c>
      <c r="DH185">
        <f t="shared" si="87"/>
        <v>0</v>
      </c>
      <c r="DI185">
        <f t="shared" si="56"/>
        <v>0</v>
      </c>
      <c r="DJ185">
        <f t="shared" si="88"/>
        <v>4375.95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ROW(Source!A107)</f>
        <v>107</v>
      </c>
      <c r="B186">
        <v>86551703</v>
      </c>
      <c r="C186">
        <v>86552226</v>
      </c>
      <c r="D186">
        <v>0</v>
      </c>
      <c r="E186">
        <v>0</v>
      </c>
      <c r="F186">
        <v>1</v>
      </c>
      <c r="G186">
        <v>1081</v>
      </c>
      <c r="H186">
        <v>3</v>
      </c>
      <c r="I186" t="s">
        <v>154</v>
      </c>
      <c r="J186" t="s">
        <v>3</v>
      </c>
      <c r="K186" t="s">
        <v>155</v>
      </c>
      <c r="L186">
        <v>1354</v>
      </c>
      <c r="N186">
        <v>1010</v>
      </c>
      <c r="O186" t="s">
        <v>35</v>
      </c>
      <c r="P186" t="s">
        <v>35</v>
      </c>
      <c r="Q186">
        <v>1</v>
      </c>
      <c r="W186">
        <v>0</v>
      </c>
      <c r="X186">
        <v>1672532149</v>
      </c>
      <c r="Y186">
        <f t="shared" si="89"/>
        <v>8.3333329999999997</v>
      </c>
      <c r="AA186">
        <v>5714.58</v>
      </c>
      <c r="AB186">
        <v>0</v>
      </c>
      <c r="AC186">
        <v>0</v>
      </c>
      <c r="AD186">
        <v>0</v>
      </c>
      <c r="AE186">
        <v>580.75</v>
      </c>
      <c r="AF186">
        <v>0</v>
      </c>
      <c r="AG186">
        <v>0</v>
      </c>
      <c r="AH186">
        <v>0</v>
      </c>
      <c r="AI186">
        <v>9.84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8.3333329999999997</v>
      </c>
      <c r="AU186" t="s">
        <v>3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ROUND(Y186*Source!I107,9)</f>
        <v>0.99999996000000002</v>
      </c>
      <c r="CY186">
        <f t="shared" si="82"/>
        <v>5714.58</v>
      </c>
      <c r="CZ186">
        <f t="shared" si="83"/>
        <v>580.75</v>
      </c>
      <c r="DA186">
        <f t="shared" si="84"/>
        <v>9.84</v>
      </c>
      <c r="DB186">
        <f t="shared" si="90"/>
        <v>4839.58</v>
      </c>
      <c r="DC186">
        <f t="shared" si="91"/>
        <v>0</v>
      </c>
      <c r="DD186" t="s">
        <v>3</v>
      </c>
      <c r="DE186" t="s">
        <v>3</v>
      </c>
      <c r="DF186">
        <f t="shared" si="85"/>
        <v>5714.58</v>
      </c>
      <c r="DG186">
        <f t="shared" si="86"/>
        <v>0</v>
      </c>
      <c r="DH186">
        <f t="shared" si="87"/>
        <v>0</v>
      </c>
      <c r="DI186">
        <f t="shared" si="56"/>
        <v>0</v>
      </c>
      <c r="DJ186">
        <f t="shared" si="88"/>
        <v>5714.58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ROW(Source!A107)</f>
        <v>107</v>
      </c>
      <c r="B187">
        <v>86551703</v>
      </c>
      <c r="C187">
        <v>86552226</v>
      </c>
      <c r="D187">
        <v>0</v>
      </c>
      <c r="E187">
        <v>0</v>
      </c>
      <c r="F187">
        <v>1</v>
      </c>
      <c r="G187">
        <v>1081</v>
      </c>
      <c r="H187">
        <v>3</v>
      </c>
      <c r="I187" t="s">
        <v>159</v>
      </c>
      <c r="J187" t="s">
        <v>3</v>
      </c>
      <c r="K187" t="s">
        <v>160</v>
      </c>
      <c r="L187">
        <v>1354</v>
      </c>
      <c r="N187">
        <v>1010</v>
      </c>
      <c r="O187" t="s">
        <v>35</v>
      </c>
      <c r="P187" t="s">
        <v>35</v>
      </c>
      <c r="Q187">
        <v>1</v>
      </c>
      <c r="W187">
        <v>0</v>
      </c>
      <c r="X187">
        <v>-99820427</v>
      </c>
      <c r="Y187">
        <f t="shared" si="89"/>
        <v>8.3333329999999997</v>
      </c>
      <c r="AA187">
        <v>6151.77</v>
      </c>
      <c r="AB187">
        <v>0</v>
      </c>
      <c r="AC187">
        <v>0</v>
      </c>
      <c r="AD187">
        <v>0</v>
      </c>
      <c r="AE187">
        <v>625.17999999999995</v>
      </c>
      <c r="AF187">
        <v>0</v>
      </c>
      <c r="AG187">
        <v>0</v>
      </c>
      <c r="AH187">
        <v>0</v>
      </c>
      <c r="AI187">
        <v>9.84</v>
      </c>
      <c r="AJ187">
        <v>1</v>
      </c>
      <c r="AK187">
        <v>1</v>
      </c>
      <c r="AL187">
        <v>1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 t="s">
        <v>3</v>
      </c>
      <c r="AT187">
        <v>8.3333329999999997</v>
      </c>
      <c r="AU187" t="s">
        <v>3</v>
      </c>
      <c r="AV187">
        <v>0</v>
      </c>
      <c r="AW187">
        <v>1</v>
      </c>
      <c r="AX187">
        <v>-1</v>
      </c>
      <c r="AY187">
        <v>0</v>
      </c>
      <c r="AZ187">
        <v>0</v>
      </c>
      <c r="BA187" t="s">
        <v>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ROUND(Y187*Source!I107,9)</f>
        <v>0.99999996000000002</v>
      </c>
      <c r="CY187">
        <f t="shared" si="82"/>
        <v>6151.77</v>
      </c>
      <c r="CZ187">
        <f t="shared" si="83"/>
        <v>625.17999999999995</v>
      </c>
      <c r="DA187">
        <f t="shared" si="84"/>
        <v>9.84</v>
      </c>
      <c r="DB187">
        <f t="shared" si="90"/>
        <v>5209.83</v>
      </c>
      <c r="DC187">
        <f t="shared" si="91"/>
        <v>0</v>
      </c>
      <c r="DD187" t="s">
        <v>3</v>
      </c>
      <c r="DE187" t="s">
        <v>3</v>
      </c>
      <c r="DF187">
        <f t="shared" si="85"/>
        <v>6151.77</v>
      </c>
      <c r="DG187">
        <f t="shared" si="86"/>
        <v>0</v>
      </c>
      <c r="DH187">
        <f t="shared" si="87"/>
        <v>0</v>
      </c>
      <c r="DI187">
        <f t="shared" si="56"/>
        <v>0</v>
      </c>
      <c r="DJ187">
        <f t="shared" si="88"/>
        <v>6151.77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ROW(Source!A107)</f>
        <v>107</v>
      </c>
      <c r="B188">
        <v>86551703</v>
      </c>
      <c r="C188">
        <v>86552226</v>
      </c>
      <c r="D188">
        <v>0</v>
      </c>
      <c r="E188">
        <v>0</v>
      </c>
      <c r="F188">
        <v>1</v>
      </c>
      <c r="G188">
        <v>1081</v>
      </c>
      <c r="H188">
        <v>3</v>
      </c>
      <c r="I188" t="s">
        <v>163</v>
      </c>
      <c r="J188" t="s">
        <v>3</v>
      </c>
      <c r="K188" t="s">
        <v>164</v>
      </c>
      <c r="L188">
        <v>1354</v>
      </c>
      <c r="N188">
        <v>1010</v>
      </c>
      <c r="O188" t="s">
        <v>35</v>
      </c>
      <c r="P188" t="s">
        <v>35</v>
      </c>
      <c r="Q188">
        <v>1</v>
      </c>
      <c r="W188">
        <v>0</v>
      </c>
      <c r="X188">
        <v>-968596044</v>
      </c>
      <c r="Y188">
        <f t="shared" si="89"/>
        <v>8.3333329999999997</v>
      </c>
      <c r="AA188">
        <v>7531.34</v>
      </c>
      <c r="AB188">
        <v>0</v>
      </c>
      <c r="AC188">
        <v>0</v>
      </c>
      <c r="AD188">
        <v>0</v>
      </c>
      <c r="AE188">
        <v>765.38</v>
      </c>
      <c r="AF188">
        <v>0</v>
      </c>
      <c r="AG188">
        <v>0</v>
      </c>
      <c r="AH188">
        <v>0</v>
      </c>
      <c r="AI188">
        <v>9.84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3</v>
      </c>
      <c r="AT188">
        <v>8.3333329999999997</v>
      </c>
      <c r="AU188" t="s">
        <v>3</v>
      </c>
      <c r="AV188">
        <v>0</v>
      </c>
      <c r="AW188">
        <v>1</v>
      </c>
      <c r="AX188">
        <v>-1</v>
      </c>
      <c r="AY188">
        <v>0</v>
      </c>
      <c r="AZ188">
        <v>0</v>
      </c>
      <c r="BA188" t="s">
        <v>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ROUND(Y188*Source!I107,9)</f>
        <v>0.99999996000000002</v>
      </c>
      <c r="CY188">
        <f t="shared" si="82"/>
        <v>7531.34</v>
      </c>
      <c r="CZ188">
        <f t="shared" si="83"/>
        <v>765.38</v>
      </c>
      <c r="DA188">
        <f t="shared" si="84"/>
        <v>9.84</v>
      </c>
      <c r="DB188">
        <f t="shared" si="90"/>
        <v>6378.17</v>
      </c>
      <c r="DC188">
        <f t="shared" si="91"/>
        <v>0</v>
      </c>
      <c r="DD188" t="s">
        <v>3</v>
      </c>
      <c r="DE188" t="s">
        <v>3</v>
      </c>
      <c r="DF188">
        <f t="shared" si="85"/>
        <v>7531.34</v>
      </c>
      <c r="DG188">
        <f t="shared" si="86"/>
        <v>0</v>
      </c>
      <c r="DH188">
        <f t="shared" si="87"/>
        <v>0</v>
      </c>
      <c r="DI188">
        <f t="shared" si="56"/>
        <v>0</v>
      </c>
      <c r="DJ188">
        <f t="shared" si="88"/>
        <v>7531.34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ROW(Source!A107)</f>
        <v>107</v>
      </c>
      <c r="B189">
        <v>86551703</v>
      </c>
      <c r="C189">
        <v>86552226</v>
      </c>
      <c r="D189">
        <v>0</v>
      </c>
      <c r="E189">
        <v>0</v>
      </c>
      <c r="F189">
        <v>1</v>
      </c>
      <c r="G189">
        <v>1081</v>
      </c>
      <c r="H189">
        <v>3</v>
      </c>
      <c r="I189" t="s">
        <v>123</v>
      </c>
      <c r="J189" t="s">
        <v>3</v>
      </c>
      <c r="K189" t="s">
        <v>124</v>
      </c>
      <c r="L189">
        <v>1354</v>
      </c>
      <c r="N189">
        <v>1010</v>
      </c>
      <c r="O189" t="s">
        <v>35</v>
      </c>
      <c r="P189" t="s">
        <v>35</v>
      </c>
      <c r="Q189">
        <v>1</v>
      </c>
      <c r="W189">
        <v>0</v>
      </c>
      <c r="X189">
        <v>1210505099</v>
      </c>
      <c r="Y189">
        <f t="shared" si="89"/>
        <v>16.666667</v>
      </c>
      <c r="AA189">
        <v>6986.99</v>
      </c>
      <c r="AB189">
        <v>0</v>
      </c>
      <c r="AC189">
        <v>0</v>
      </c>
      <c r="AD189">
        <v>0</v>
      </c>
      <c r="AE189">
        <v>710.06</v>
      </c>
      <c r="AF189">
        <v>0</v>
      </c>
      <c r="AG189">
        <v>0</v>
      </c>
      <c r="AH189">
        <v>0</v>
      </c>
      <c r="AI189">
        <v>9.84</v>
      </c>
      <c r="AJ189">
        <v>1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 t="s">
        <v>3</v>
      </c>
      <c r="AT189">
        <v>16.666667</v>
      </c>
      <c r="AU189" t="s">
        <v>3</v>
      </c>
      <c r="AV189">
        <v>0</v>
      </c>
      <c r="AW189">
        <v>1</v>
      </c>
      <c r="AX189">
        <v>-1</v>
      </c>
      <c r="AY189">
        <v>0</v>
      </c>
      <c r="AZ189">
        <v>0</v>
      </c>
      <c r="BA189" t="s">
        <v>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ROUND(Y189*Source!I107,9)</f>
        <v>2.0000000400000002</v>
      </c>
      <c r="CY189">
        <f t="shared" si="82"/>
        <v>6986.99</v>
      </c>
      <c r="CZ189">
        <f t="shared" si="83"/>
        <v>710.06</v>
      </c>
      <c r="DA189">
        <f t="shared" si="84"/>
        <v>9.84</v>
      </c>
      <c r="DB189">
        <f t="shared" si="90"/>
        <v>11834.33</v>
      </c>
      <c r="DC189">
        <f t="shared" si="91"/>
        <v>0</v>
      </c>
      <c r="DD189" t="s">
        <v>3</v>
      </c>
      <c r="DE189" t="s">
        <v>3</v>
      </c>
      <c r="DF189">
        <f t="shared" si="85"/>
        <v>13973.98</v>
      </c>
      <c r="DG189">
        <f t="shared" si="86"/>
        <v>0</v>
      </c>
      <c r="DH189">
        <f t="shared" si="87"/>
        <v>0</v>
      </c>
      <c r="DI189">
        <f t="shared" si="56"/>
        <v>0</v>
      </c>
      <c r="DJ189">
        <f t="shared" si="88"/>
        <v>13973.98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ROW(Source!A107)</f>
        <v>107</v>
      </c>
      <c r="B190">
        <v>86551703</v>
      </c>
      <c r="C190">
        <v>86552226</v>
      </c>
      <c r="D190">
        <v>0</v>
      </c>
      <c r="E190">
        <v>0</v>
      </c>
      <c r="F190">
        <v>1</v>
      </c>
      <c r="G190">
        <v>1081</v>
      </c>
      <c r="H190">
        <v>3</v>
      </c>
      <c r="I190" t="s">
        <v>127</v>
      </c>
      <c r="J190" t="s">
        <v>3</v>
      </c>
      <c r="K190" t="s">
        <v>128</v>
      </c>
      <c r="L190">
        <v>1354</v>
      </c>
      <c r="N190">
        <v>1010</v>
      </c>
      <c r="O190" t="s">
        <v>35</v>
      </c>
      <c r="P190" t="s">
        <v>35</v>
      </c>
      <c r="Q190">
        <v>1</v>
      </c>
      <c r="W190">
        <v>0</v>
      </c>
      <c r="X190">
        <v>-1220920681</v>
      </c>
      <c r="Y190">
        <f t="shared" si="89"/>
        <v>33.333333000000003</v>
      </c>
      <c r="AA190">
        <v>7704.33</v>
      </c>
      <c r="AB190">
        <v>0</v>
      </c>
      <c r="AC190">
        <v>0</v>
      </c>
      <c r="AD190">
        <v>0</v>
      </c>
      <c r="AE190">
        <v>782.96</v>
      </c>
      <c r="AF190">
        <v>0</v>
      </c>
      <c r="AG190">
        <v>0</v>
      </c>
      <c r="AH190">
        <v>0</v>
      </c>
      <c r="AI190">
        <v>9.84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33.333333000000003</v>
      </c>
      <c r="AU190" t="s">
        <v>3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ROUND(Y190*Source!I107,9)</f>
        <v>3.9999999599999998</v>
      </c>
      <c r="CY190">
        <f t="shared" si="82"/>
        <v>7704.33</v>
      </c>
      <c r="CZ190">
        <f t="shared" si="83"/>
        <v>782.96</v>
      </c>
      <c r="DA190">
        <f t="shared" si="84"/>
        <v>9.84</v>
      </c>
      <c r="DB190">
        <f t="shared" si="90"/>
        <v>26098.67</v>
      </c>
      <c r="DC190">
        <f t="shared" si="91"/>
        <v>0</v>
      </c>
      <c r="DD190" t="s">
        <v>3</v>
      </c>
      <c r="DE190" t="s">
        <v>3</v>
      </c>
      <c r="DF190">
        <f t="shared" si="85"/>
        <v>30817.32</v>
      </c>
      <c r="DG190">
        <f t="shared" si="86"/>
        <v>0</v>
      </c>
      <c r="DH190">
        <f t="shared" si="87"/>
        <v>0</v>
      </c>
      <c r="DI190">
        <f t="shared" si="56"/>
        <v>0</v>
      </c>
      <c r="DJ190">
        <f t="shared" si="88"/>
        <v>30817.32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ROW(Source!A107)</f>
        <v>107</v>
      </c>
      <c r="B191">
        <v>86551703</v>
      </c>
      <c r="C191">
        <v>86552226</v>
      </c>
      <c r="D191">
        <v>0</v>
      </c>
      <c r="E191">
        <v>0</v>
      </c>
      <c r="F191">
        <v>1</v>
      </c>
      <c r="G191">
        <v>1081</v>
      </c>
      <c r="H191">
        <v>3</v>
      </c>
      <c r="I191" t="s">
        <v>150</v>
      </c>
      <c r="J191" t="s">
        <v>3</v>
      </c>
      <c r="K191" t="s">
        <v>151</v>
      </c>
      <c r="L191">
        <v>1354</v>
      </c>
      <c r="N191">
        <v>1010</v>
      </c>
      <c r="O191" t="s">
        <v>35</v>
      </c>
      <c r="P191" t="s">
        <v>35</v>
      </c>
      <c r="Q191">
        <v>1</v>
      </c>
      <c r="W191">
        <v>0</v>
      </c>
      <c r="X191">
        <v>-377048528</v>
      </c>
      <c r="Y191">
        <f t="shared" si="89"/>
        <v>8.3333329999999997</v>
      </c>
      <c r="AA191">
        <v>8464.3700000000008</v>
      </c>
      <c r="AB191">
        <v>0</v>
      </c>
      <c r="AC191">
        <v>0</v>
      </c>
      <c r="AD191">
        <v>0</v>
      </c>
      <c r="AE191">
        <v>860.2</v>
      </c>
      <c r="AF191">
        <v>0</v>
      </c>
      <c r="AG191">
        <v>0</v>
      </c>
      <c r="AH191">
        <v>0</v>
      </c>
      <c r="AI191">
        <v>9.84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8.3333329999999997</v>
      </c>
      <c r="AU191" t="s">
        <v>3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ROUND(Y191*Source!I107,9)</f>
        <v>0.99999996000000002</v>
      </c>
      <c r="CY191">
        <f t="shared" si="82"/>
        <v>8464.3700000000008</v>
      </c>
      <c r="CZ191">
        <f t="shared" si="83"/>
        <v>860.2</v>
      </c>
      <c r="DA191">
        <f t="shared" si="84"/>
        <v>9.84</v>
      </c>
      <c r="DB191">
        <f t="shared" si="90"/>
        <v>7168.33</v>
      </c>
      <c r="DC191">
        <f t="shared" si="91"/>
        <v>0</v>
      </c>
      <c r="DD191" t="s">
        <v>3</v>
      </c>
      <c r="DE191" t="s">
        <v>3</v>
      </c>
      <c r="DF191">
        <f t="shared" si="85"/>
        <v>8464.3700000000008</v>
      </c>
      <c r="DG191">
        <f t="shared" si="86"/>
        <v>0</v>
      </c>
      <c r="DH191">
        <f t="shared" si="87"/>
        <v>0</v>
      </c>
      <c r="DI191">
        <f t="shared" si="56"/>
        <v>0</v>
      </c>
      <c r="DJ191">
        <f t="shared" si="88"/>
        <v>8464.3700000000008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ROW(Source!A107)</f>
        <v>107</v>
      </c>
      <c r="B192">
        <v>86551703</v>
      </c>
      <c r="C192">
        <v>86552226</v>
      </c>
      <c r="D192">
        <v>0</v>
      </c>
      <c r="E192">
        <v>0</v>
      </c>
      <c r="F192">
        <v>1</v>
      </c>
      <c r="G192">
        <v>1081</v>
      </c>
      <c r="H192">
        <v>3</v>
      </c>
      <c r="I192" t="s">
        <v>131</v>
      </c>
      <c r="J192" t="s">
        <v>3</v>
      </c>
      <c r="K192" t="s">
        <v>132</v>
      </c>
      <c r="L192">
        <v>1354</v>
      </c>
      <c r="N192">
        <v>1010</v>
      </c>
      <c r="O192" t="s">
        <v>35</v>
      </c>
      <c r="P192" t="s">
        <v>35</v>
      </c>
      <c r="Q192">
        <v>1</v>
      </c>
      <c r="W192">
        <v>0</v>
      </c>
      <c r="X192">
        <v>2118492049</v>
      </c>
      <c r="Y192">
        <f t="shared" si="89"/>
        <v>8.3333329999999997</v>
      </c>
      <c r="AA192">
        <v>9303.7199999999993</v>
      </c>
      <c r="AB192">
        <v>0</v>
      </c>
      <c r="AC192">
        <v>0</v>
      </c>
      <c r="AD192">
        <v>0</v>
      </c>
      <c r="AE192">
        <v>945.5</v>
      </c>
      <c r="AF192">
        <v>0</v>
      </c>
      <c r="AG192">
        <v>0</v>
      </c>
      <c r="AH192">
        <v>0</v>
      </c>
      <c r="AI192">
        <v>9.84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8.3333329999999997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ROUND(Y192*Source!I107,9)</f>
        <v>0.99999996000000002</v>
      </c>
      <c r="CY192">
        <f t="shared" si="82"/>
        <v>9303.7199999999993</v>
      </c>
      <c r="CZ192">
        <f t="shared" si="83"/>
        <v>945.5</v>
      </c>
      <c r="DA192">
        <f t="shared" si="84"/>
        <v>9.84</v>
      </c>
      <c r="DB192">
        <f t="shared" si="90"/>
        <v>7879.17</v>
      </c>
      <c r="DC192">
        <f t="shared" si="91"/>
        <v>0</v>
      </c>
      <c r="DD192" t="s">
        <v>3</v>
      </c>
      <c r="DE192" t="s">
        <v>3</v>
      </c>
      <c r="DF192">
        <f t="shared" si="85"/>
        <v>9303.7199999999993</v>
      </c>
      <c r="DG192">
        <f t="shared" si="86"/>
        <v>0</v>
      </c>
      <c r="DH192">
        <f t="shared" si="87"/>
        <v>0</v>
      </c>
      <c r="DI192">
        <f t="shared" si="56"/>
        <v>0</v>
      </c>
      <c r="DJ192">
        <f t="shared" si="88"/>
        <v>9303.7199999999993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ROW(Source!A124)</f>
        <v>124</v>
      </c>
      <c r="B193">
        <v>86551701</v>
      </c>
      <c r="C193">
        <v>86552262</v>
      </c>
      <c r="D193">
        <v>85665773</v>
      </c>
      <c r="E193">
        <v>1081</v>
      </c>
      <c r="F193">
        <v>1</v>
      </c>
      <c r="G193">
        <v>1081</v>
      </c>
      <c r="H193">
        <v>1</v>
      </c>
      <c r="I193" t="s">
        <v>786</v>
      </c>
      <c r="J193" t="s">
        <v>3</v>
      </c>
      <c r="K193" t="s">
        <v>787</v>
      </c>
      <c r="L193">
        <v>1191</v>
      </c>
      <c r="N193">
        <v>1013</v>
      </c>
      <c r="O193" t="s">
        <v>788</v>
      </c>
      <c r="P193" t="s">
        <v>788</v>
      </c>
      <c r="Q193">
        <v>1</v>
      </c>
      <c r="W193">
        <v>0</v>
      </c>
      <c r="X193">
        <v>476480486</v>
      </c>
      <c r="Y193">
        <f>(((AT193*1.03)*1.15)*1.2)</f>
        <v>106.17857999999998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74.7</v>
      </c>
      <c r="AU193" t="s">
        <v>27</v>
      </c>
      <c r="AV193">
        <v>1</v>
      </c>
      <c r="AW193">
        <v>2</v>
      </c>
      <c r="AX193">
        <v>86552279</v>
      </c>
      <c r="AY193">
        <v>1</v>
      </c>
      <c r="AZ193">
        <v>0</v>
      </c>
      <c r="BA193">
        <v>121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ROUND(AT193*Source!I124*AH193*AL193,2)</f>
        <v>0</v>
      </c>
      <c r="CV193">
        <f>ROUND(Y193*Source!I124,9)</f>
        <v>9.5560721999999991</v>
      </c>
      <c r="CW193">
        <v>0</v>
      </c>
      <c r="CX193">
        <f>ROUND(Y193*Source!I124,9)</f>
        <v>9.5560721999999991</v>
      </c>
      <c r="CY193">
        <f>AD193</f>
        <v>0</v>
      </c>
      <c r="CZ193">
        <f>AH193</f>
        <v>0</v>
      </c>
      <c r="DA193">
        <f>AL193</f>
        <v>1</v>
      </c>
      <c r="DB193">
        <f>ROUND((((ROUND(AT193*CZ193,2)*1.03)*1.15)*1.2),6)</f>
        <v>0</v>
      </c>
      <c r="DC193">
        <f>ROUND((((ROUND(AT193*AG193,2)*1.03)*1.15)*1.2),6)</f>
        <v>0</v>
      </c>
      <c r="DD193" t="s">
        <v>3</v>
      </c>
      <c r="DE193" t="s">
        <v>3</v>
      </c>
      <c r="DF193">
        <f t="shared" ref="DF193:DF213" si="92">ROUND(ROUND(AE193,2)*CX193,2)</f>
        <v>0</v>
      </c>
      <c r="DG193">
        <f t="shared" si="86"/>
        <v>0</v>
      </c>
      <c r="DH193">
        <f t="shared" si="87"/>
        <v>0</v>
      </c>
      <c r="DI193">
        <f t="shared" ref="DI193:DI256" si="93">ROUND(ROUND(AH193,2)*CX193,2)</f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ROW(Source!A124)</f>
        <v>124</v>
      </c>
      <c r="B194">
        <v>86551701</v>
      </c>
      <c r="C194">
        <v>86552262</v>
      </c>
      <c r="D194">
        <v>85731677</v>
      </c>
      <c r="E194">
        <v>1</v>
      </c>
      <c r="F194">
        <v>1</v>
      </c>
      <c r="G194">
        <v>1081</v>
      </c>
      <c r="H194">
        <v>2</v>
      </c>
      <c r="I194" t="s">
        <v>789</v>
      </c>
      <c r="J194" t="s">
        <v>790</v>
      </c>
      <c r="K194" t="s">
        <v>791</v>
      </c>
      <c r="L194">
        <v>1368</v>
      </c>
      <c r="N194">
        <v>1011</v>
      </c>
      <c r="O194" t="s">
        <v>792</v>
      </c>
      <c r="P194" t="s">
        <v>792</v>
      </c>
      <c r="Q194">
        <v>1</v>
      </c>
      <c r="W194">
        <v>0</v>
      </c>
      <c r="X194">
        <v>874612079</v>
      </c>
      <c r="Y194">
        <f>(((AT194*1.03)*1.25)*1.2)</f>
        <v>0.49440000000000001</v>
      </c>
      <c r="AA194">
        <v>0</v>
      </c>
      <c r="AB194">
        <v>88.67</v>
      </c>
      <c r="AC194">
        <v>13.47</v>
      </c>
      <c r="AD194">
        <v>0</v>
      </c>
      <c r="AE194">
        <v>0</v>
      </c>
      <c r="AF194">
        <v>83.1</v>
      </c>
      <c r="AG194">
        <v>12.62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0.32</v>
      </c>
      <c r="AU194" t="s">
        <v>26</v>
      </c>
      <c r="AV194">
        <v>0</v>
      </c>
      <c r="AW194">
        <v>2</v>
      </c>
      <c r="AX194">
        <v>86552280</v>
      </c>
      <c r="AY194">
        <v>1</v>
      </c>
      <c r="AZ194">
        <v>0</v>
      </c>
      <c r="BA194">
        <v>122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f>ROUND(Y194*Source!I124*DO194,9)</f>
        <v>0.56153951999999996</v>
      </c>
      <c r="CX194">
        <f>ROUND(Y194*Source!I124,9)</f>
        <v>4.4496000000000001E-2</v>
      </c>
      <c r="CY194">
        <f>AB194</f>
        <v>88.67</v>
      </c>
      <c r="CZ194">
        <f>AF194</f>
        <v>83.1</v>
      </c>
      <c r="DA194">
        <f>AJ194</f>
        <v>1</v>
      </c>
      <c r="DB194">
        <f>ROUND((((ROUND(AT194*CZ194,2)*1.03)*1.25)*1.2),6)</f>
        <v>41.08155</v>
      </c>
      <c r="DC194">
        <f>ROUND((((ROUND(AT194*AG194,2)*1.03)*1.25)*1.2),6)</f>
        <v>6.2417999999999996</v>
      </c>
      <c r="DD194" t="s">
        <v>3</v>
      </c>
      <c r="DE194" t="s">
        <v>3</v>
      </c>
      <c r="DF194">
        <f t="shared" si="92"/>
        <v>0</v>
      </c>
      <c r="DG194">
        <f t="shared" si="86"/>
        <v>3.7</v>
      </c>
      <c r="DH194">
        <f t="shared" si="87"/>
        <v>0.56000000000000005</v>
      </c>
      <c r="DI194">
        <f t="shared" si="93"/>
        <v>0</v>
      </c>
      <c r="DJ194">
        <f>DG194</f>
        <v>3.7</v>
      </c>
      <c r="DK194">
        <v>0</v>
      </c>
      <c r="DL194" t="s">
        <v>793</v>
      </c>
      <c r="DM194">
        <v>0</v>
      </c>
      <c r="DN194" t="s">
        <v>788</v>
      </c>
      <c r="DO194">
        <v>12.62</v>
      </c>
    </row>
    <row r="195" spans="1:119" x14ac:dyDescent="0.25">
      <c r="A195">
        <f>ROW(Source!A124)</f>
        <v>124</v>
      </c>
      <c r="B195">
        <v>86551701</v>
      </c>
      <c r="C195">
        <v>86552262</v>
      </c>
      <c r="D195">
        <v>85731731</v>
      </c>
      <c r="E195">
        <v>1</v>
      </c>
      <c r="F195">
        <v>1</v>
      </c>
      <c r="G195">
        <v>1081</v>
      </c>
      <c r="H195">
        <v>2</v>
      </c>
      <c r="I195" t="s">
        <v>794</v>
      </c>
      <c r="J195" t="s">
        <v>795</v>
      </c>
      <c r="K195" t="s">
        <v>796</v>
      </c>
      <c r="L195">
        <v>1368</v>
      </c>
      <c r="N195">
        <v>1011</v>
      </c>
      <c r="O195" t="s">
        <v>792</v>
      </c>
      <c r="P195" t="s">
        <v>792</v>
      </c>
      <c r="Q195">
        <v>1</v>
      </c>
      <c r="W195">
        <v>0</v>
      </c>
      <c r="X195">
        <v>-1895752648</v>
      </c>
      <c r="Y195">
        <f>(((AT195*1.03)*1.25)*1.2)</f>
        <v>1.9158000000000002</v>
      </c>
      <c r="AA195">
        <v>0</v>
      </c>
      <c r="AB195">
        <v>0.82</v>
      </c>
      <c r="AC195">
        <v>0</v>
      </c>
      <c r="AD195">
        <v>0</v>
      </c>
      <c r="AE195">
        <v>0</v>
      </c>
      <c r="AF195">
        <v>0.77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1.24</v>
      </c>
      <c r="AU195" t="s">
        <v>26</v>
      </c>
      <c r="AV195">
        <v>0</v>
      </c>
      <c r="AW195">
        <v>2</v>
      </c>
      <c r="AX195">
        <v>86552282</v>
      </c>
      <c r="AY195">
        <v>1</v>
      </c>
      <c r="AZ195">
        <v>0</v>
      </c>
      <c r="BA195">
        <v>123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f>ROUND(Y195*Source!I124*DO195,9)</f>
        <v>0</v>
      </c>
      <c r="CX195">
        <f>ROUND(Y195*Source!I124,9)</f>
        <v>0.17242199999999999</v>
      </c>
      <c r="CY195">
        <f>AB195</f>
        <v>0.82</v>
      </c>
      <c r="CZ195">
        <f>AF195</f>
        <v>0.77</v>
      </c>
      <c r="DA195">
        <f>AJ195</f>
        <v>1</v>
      </c>
      <c r="DB195">
        <f>ROUND((((ROUND(AT195*CZ195,2)*1.03)*1.25)*1.2),6)</f>
        <v>1.4677500000000001</v>
      </c>
      <c r="DC195">
        <f>ROUND((((ROUND(AT195*AG195,2)*1.03)*1.25)*1.2),6)</f>
        <v>0</v>
      </c>
      <c r="DD195" t="s">
        <v>3</v>
      </c>
      <c r="DE195" t="s">
        <v>3</v>
      </c>
      <c r="DF195">
        <f t="shared" si="92"/>
        <v>0</v>
      </c>
      <c r="DG195">
        <f t="shared" si="86"/>
        <v>0.13</v>
      </c>
      <c r="DH195">
        <f t="shared" si="87"/>
        <v>0</v>
      </c>
      <c r="DI195">
        <f t="shared" si="93"/>
        <v>0</v>
      </c>
      <c r="DJ195">
        <f>DG195</f>
        <v>0.13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ROW(Source!A124)</f>
        <v>124</v>
      </c>
      <c r="B196">
        <v>86551701</v>
      </c>
      <c r="C196">
        <v>86552262</v>
      </c>
      <c r="D196">
        <v>85731764</v>
      </c>
      <c r="E196">
        <v>1</v>
      </c>
      <c r="F196">
        <v>1</v>
      </c>
      <c r="G196">
        <v>1081</v>
      </c>
      <c r="H196">
        <v>2</v>
      </c>
      <c r="I196" t="s">
        <v>797</v>
      </c>
      <c r="J196" t="s">
        <v>798</v>
      </c>
      <c r="K196" t="s">
        <v>799</v>
      </c>
      <c r="L196">
        <v>1368</v>
      </c>
      <c r="N196">
        <v>1011</v>
      </c>
      <c r="O196" t="s">
        <v>792</v>
      </c>
      <c r="P196" t="s">
        <v>792</v>
      </c>
      <c r="Q196">
        <v>1</v>
      </c>
      <c r="W196">
        <v>0</v>
      </c>
      <c r="X196">
        <v>-643591644</v>
      </c>
      <c r="Y196">
        <f>(((AT196*1.03)*1.25)*1.2)</f>
        <v>4.9749000000000008</v>
      </c>
      <c r="AA196">
        <v>0</v>
      </c>
      <c r="AB196">
        <v>0.5</v>
      </c>
      <c r="AC196">
        <v>0</v>
      </c>
      <c r="AD196">
        <v>0</v>
      </c>
      <c r="AE196">
        <v>0</v>
      </c>
      <c r="AF196">
        <v>0.47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3.22</v>
      </c>
      <c r="AU196" t="s">
        <v>26</v>
      </c>
      <c r="AV196">
        <v>0</v>
      </c>
      <c r="AW196">
        <v>2</v>
      </c>
      <c r="AX196">
        <v>86552283</v>
      </c>
      <c r="AY196">
        <v>1</v>
      </c>
      <c r="AZ196">
        <v>0</v>
      </c>
      <c r="BA196">
        <v>124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ROUND(Y196*Source!I124*DO196,9)</f>
        <v>0</v>
      </c>
      <c r="CX196">
        <f>ROUND(Y196*Source!I124,9)</f>
        <v>0.447741</v>
      </c>
      <c r="CY196">
        <f>AB196</f>
        <v>0.5</v>
      </c>
      <c r="CZ196">
        <f>AF196</f>
        <v>0.47</v>
      </c>
      <c r="DA196">
        <f>AJ196</f>
        <v>1</v>
      </c>
      <c r="DB196">
        <f>ROUND((((ROUND(AT196*CZ196,2)*1.03)*1.25)*1.2),6)</f>
        <v>2.3329499999999999</v>
      </c>
      <c r="DC196">
        <f>ROUND((((ROUND(AT196*AG196,2)*1.03)*1.25)*1.2),6)</f>
        <v>0</v>
      </c>
      <c r="DD196" t="s">
        <v>3</v>
      </c>
      <c r="DE196" t="s">
        <v>3</v>
      </c>
      <c r="DF196">
        <f t="shared" si="92"/>
        <v>0</v>
      </c>
      <c r="DG196">
        <f t="shared" si="86"/>
        <v>0.21</v>
      </c>
      <c r="DH196">
        <f t="shared" si="87"/>
        <v>0</v>
      </c>
      <c r="DI196">
        <f t="shared" si="93"/>
        <v>0</v>
      </c>
      <c r="DJ196">
        <f>DG196</f>
        <v>0.21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ROW(Source!A124)</f>
        <v>124</v>
      </c>
      <c r="B197">
        <v>86551701</v>
      </c>
      <c r="C197">
        <v>86552262</v>
      </c>
      <c r="D197">
        <v>85730911</v>
      </c>
      <c r="E197">
        <v>1</v>
      </c>
      <c r="F197">
        <v>1</v>
      </c>
      <c r="G197">
        <v>1081</v>
      </c>
      <c r="H197">
        <v>2</v>
      </c>
      <c r="I197" t="s">
        <v>800</v>
      </c>
      <c r="J197" t="s">
        <v>801</v>
      </c>
      <c r="K197" t="s">
        <v>802</v>
      </c>
      <c r="L197">
        <v>1368</v>
      </c>
      <c r="N197">
        <v>1011</v>
      </c>
      <c r="O197" t="s">
        <v>792</v>
      </c>
      <c r="P197" t="s">
        <v>792</v>
      </c>
      <c r="Q197">
        <v>1</v>
      </c>
      <c r="W197">
        <v>0</v>
      </c>
      <c r="X197">
        <v>-44940208</v>
      </c>
      <c r="Y197">
        <f>(((AT197*1.03)*1.25)*1.2)</f>
        <v>0.57164999999999999</v>
      </c>
      <c r="AA197">
        <v>0</v>
      </c>
      <c r="AB197">
        <v>191.17</v>
      </c>
      <c r="AC197">
        <v>18.059999999999999</v>
      </c>
      <c r="AD197">
        <v>0</v>
      </c>
      <c r="AE197">
        <v>0</v>
      </c>
      <c r="AF197">
        <v>179.17</v>
      </c>
      <c r="AG197">
        <v>16.93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0.37</v>
      </c>
      <c r="AU197" t="s">
        <v>26</v>
      </c>
      <c r="AV197">
        <v>0</v>
      </c>
      <c r="AW197">
        <v>2</v>
      </c>
      <c r="AX197">
        <v>86552281</v>
      </c>
      <c r="AY197">
        <v>1</v>
      </c>
      <c r="AZ197">
        <v>0</v>
      </c>
      <c r="BA197">
        <v>125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f>ROUND(Y197*Source!I124*DO197,9)</f>
        <v>0.87102310500000002</v>
      </c>
      <c r="CX197">
        <f>ROUND(Y197*Source!I124,9)</f>
        <v>5.1448500000000001E-2</v>
      </c>
      <c r="CY197">
        <f>AB197</f>
        <v>191.17</v>
      </c>
      <c r="CZ197">
        <f>AF197</f>
        <v>179.17</v>
      </c>
      <c r="DA197">
        <f>AJ197</f>
        <v>1</v>
      </c>
      <c r="DB197">
        <f>ROUND((((ROUND(AT197*CZ197,2)*1.03)*1.25)*1.2),6)</f>
        <v>102.41804999999999</v>
      </c>
      <c r="DC197">
        <f>ROUND((((ROUND(AT197*AG197,2)*1.03)*1.25)*1.2),6)</f>
        <v>9.6716999999999995</v>
      </c>
      <c r="DD197" t="s">
        <v>3</v>
      </c>
      <c r="DE197" t="s">
        <v>3</v>
      </c>
      <c r="DF197">
        <f t="shared" si="92"/>
        <v>0</v>
      </c>
      <c r="DG197">
        <f t="shared" si="86"/>
        <v>9.2200000000000006</v>
      </c>
      <c r="DH197">
        <f t="shared" si="87"/>
        <v>0.87</v>
      </c>
      <c r="DI197">
        <f t="shared" si="93"/>
        <v>0</v>
      </c>
      <c r="DJ197">
        <f>DG197</f>
        <v>9.2200000000000006</v>
      </c>
      <c r="DK197">
        <v>0</v>
      </c>
      <c r="DL197" t="s">
        <v>793</v>
      </c>
      <c r="DM197">
        <v>0</v>
      </c>
      <c r="DN197" t="s">
        <v>788</v>
      </c>
      <c r="DO197">
        <v>16.93</v>
      </c>
    </row>
    <row r="198" spans="1:119" x14ac:dyDescent="0.25">
      <c r="A198">
        <f>ROW(Source!A124)</f>
        <v>124</v>
      </c>
      <c r="B198">
        <v>86551701</v>
      </c>
      <c r="C198">
        <v>86552262</v>
      </c>
      <c r="D198">
        <v>85700705</v>
      </c>
      <c r="E198">
        <v>1</v>
      </c>
      <c r="F198">
        <v>1</v>
      </c>
      <c r="G198">
        <v>1081</v>
      </c>
      <c r="H198">
        <v>3</v>
      </c>
      <c r="I198" t="s">
        <v>803</v>
      </c>
      <c r="J198" t="s">
        <v>804</v>
      </c>
      <c r="K198" t="s">
        <v>805</v>
      </c>
      <c r="L198">
        <v>1339</v>
      </c>
      <c r="N198">
        <v>1007</v>
      </c>
      <c r="O198" t="s">
        <v>806</v>
      </c>
      <c r="P198" t="s">
        <v>806</v>
      </c>
      <c r="Q198">
        <v>1</v>
      </c>
      <c r="W198">
        <v>0</v>
      </c>
      <c r="X198">
        <v>-1622585150</v>
      </c>
      <c r="Y198">
        <f>(((AT198*1)*1)*1)</f>
        <v>0.22700000000000001</v>
      </c>
      <c r="AA198">
        <v>7.07</v>
      </c>
      <c r="AB198">
        <v>0</v>
      </c>
      <c r="AC198">
        <v>0</v>
      </c>
      <c r="AD198">
        <v>0</v>
      </c>
      <c r="AE198">
        <v>7.07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0.22700000000000001</v>
      </c>
      <c r="AU198" t="s">
        <v>25</v>
      </c>
      <c r="AV198">
        <v>0</v>
      </c>
      <c r="AW198">
        <v>2</v>
      </c>
      <c r="AX198">
        <v>86552284</v>
      </c>
      <c r="AY198">
        <v>1</v>
      </c>
      <c r="AZ198">
        <v>0</v>
      </c>
      <c r="BA198">
        <v>126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ROUND(Y198*Source!I124,9)</f>
        <v>2.043E-2</v>
      </c>
      <c r="CY198">
        <f t="shared" ref="CY198:CY208" si="94">AA198</f>
        <v>7.07</v>
      </c>
      <c r="CZ198">
        <f t="shared" ref="CZ198:CZ208" si="95">AE198</f>
        <v>7.07</v>
      </c>
      <c r="DA198">
        <f t="shared" ref="DA198:DA208" si="96">AI198</f>
        <v>1</v>
      </c>
      <c r="DB198">
        <f>ROUND((((ROUND(AT198*CZ198,2)*1)*1)*1),6)</f>
        <v>1.6</v>
      </c>
      <c r="DC198">
        <f>ROUND((((ROUND(AT198*AG198,2)*1)*1)*1),6)</f>
        <v>0</v>
      </c>
      <c r="DD198" t="s">
        <v>3</v>
      </c>
      <c r="DE198" t="s">
        <v>3</v>
      </c>
      <c r="DF198">
        <f t="shared" si="92"/>
        <v>0.14000000000000001</v>
      </c>
      <c r="DG198">
        <f t="shared" si="86"/>
        <v>0</v>
      </c>
      <c r="DH198">
        <f t="shared" si="87"/>
        <v>0</v>
      </c>
      <c r="DI198">
        <f t="shared" si="93"/>
        <v>0</v>
      </c>
      <c r="DJ198">
        <f t="shared" ref="DJ198:DJ208" si="97">DF198</f>
        <v>0.14000000000000001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ROW(Source!A124)</f>
        <v>124</v>
      </c>
      <c r="B199">
        <v>86551701</v>
      </c>
      <c r="C199">
        <v>86552262</v>
      </c>
      <c r="D199">
        <v>85707696</v>
      </c>
      <c r="E199">
        <v>1</v>
      </c>
      <c r="F199">
        <v>1</v>
      </c>
      <c r="G199">
        <v>1081</v>
      </c>
      <c r="H199">
        <v>3</v>
      </c>
      <c r="I199" t="s">
        <v>807</v>
      </c>
      <c r="J199" t="s">
        <v>808</v>
      </c>
      <c r="K199" t="s">
        <v>809</v>
      </c>
      <c r="L199">
        <v>1355</v>
      </c>
      <c r="N199">
        <v>1010</v>
      </c>
      <c r="O199" t="s">
        <v>23</v>
      </c>
      <c r="P199" t="s">
        <v>23</v>
      </c>
      <c r="Q199">
        <v>100</v>
      </c>
      <c r="W199">
        <v>0</v>
      </c>
      <c r="X199">
        <v>-11502228</v>
      </c>
      <c r="Y199">
        <f>(((AT199*1)*1)*1)</f>
        <v>4.04</v>
      </c>
      <c r="AA199">
        <v>154.72</v>
      </c>
      <c r="AB199">
        <v>0</v>
      </c>
      <c r="AC199">
        <v>0</v>
      </c>
      <c r="AD199">
        <v>0</v>
      </c>
      <c r="AE199">
        <v>154.72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4.04</v>
      </c>
      <c r="AU199" t="s">
        <v>25</v>
      </c>
      <c r="AV199">
        <v>0</v>
      </c>
      <c r="AW199">
        <v>2</v>
      </c>
      <c r="AX199">
        <v>86552285</v>
      </c>
      <c r="AY199">
        <v>1</v>
      </c>
      <c r="AZ199">
        <v>0</v>
      </c>
      <c r="BA199">
        <v>127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ROUND(Y199*Source!I124,9)</f>
        <v>0.36359999999999998</v>
      </c>
      <c r="CY199">
        <f t="shared" si="94"/>
        <v>154.72</v>
      </c>
      <c r="CZ199">
        <f t="shared" si="95"/>
        <v>154.72</v>
      </c>
      <c r="DA199">
        <f t="shared" si="96"/>
        <v>1</v>
      </c>
      <c r="DB199">
        <f>ROUND((((ROUND(AT199*CZ199,2)*1)*1)*1),6)</f>
        <v>625.07000000000005</v>
      </c>
      <c r="DC199">
        <f>ROUND((((ROUND(AT199*AG199,2)*1)*1)*1),6)</f>
        <v>0</v>
      </c>
      <c r="DD199" t="s">
        <v>3</v>
      </c>
      <c r="DE199" t="s">
        <v>3</v>
      </c>
      <c r="DF199">
        <f t="shared" si="92"/>
        <v>56.26</v>
      </c>
      <c r="DG199">
        <f t="shared" si="86"/>
        <v>0</v>
      </c>
      <c r="DH199">
        <f t="shared" si="87"/>
        <v>0</v>
      </c>
      <c r="DI199">
        <f t="shared" si="93"/>
        <v>0</v>
      </c>
      <c r="DJ199">
        <f t="shared" si="97"/>
        <v>56.26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ROW(Source!A124)</f>
        <v>124</v>
      </c>
      <c r="B200">
        <v>86551701</v>
      </c>
      <c r="C200">
        <v>86552262</v>
      </c>
      <c r="D200">
        <v>85717107</v>
      </c>
      <c r="E200">
        <v>1</v>
      </c>
      <c r="F200">
        <v>1</v>
      </c>
      <c r="G200">
        <v>1081</v>
      </c>
      <c r="H200">
        <v>3</v>
      </c>
      <c r="I200" t="s">
        <v>333</v>
      </c>
      <c r="J200" t="s">
        <v>335</v>
      </c>
      <c r="K200" t="s">
        <v>334</v>
      </c>
      <c r="L200">
        <v>1354</v>
      </c>
      <c r="N200">
        <v>1010</v>
      </c>
      <c r="O200" t="s">
        <v>35</v>
      </c>
      <c r="P200" t="s">
        <v>35</v>
      </c>
      <c r="Q200">
        <v>1</v>
      </c>
      <c r="W200">
        <v>0</v>
      </c>
      <c r="X200">
        <v>29435478</v>
      </c>
      <c r="Y200">
        <f>(((AT200*1)*1)*1)</f>
        <v>200</v>
      </c>
      <c r="AA200">
        <v>7.24</v>
      </c>
      <c r="AB200">
        <v>0</v>
      </c>
      <c r="AC200">
        <v>0</v>
      </c>
      <c r="AD200">
        <v>0</v>
      </c>
      <c r="AE200">
        <v>7.24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200</v>
      </c>
      <c r="AU200" t="s">
        <v>25</v>
      </c>
      <c r="AV200">
        <v>0</v>
      </c>
      <c r="AW200">
        <v>2</v>
      </c>
      <c r="AX200">
        <v>86552286</v>
      </c>
      <c r="AY200">
        <v>1</v>
      </c>
      <c r="AZ200">
        <v>0</v>
      </c>
      <c r="BA200">
        <v>128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ROUND(Y200*Source!I124,9)</f>
        <v>18</v>
      </c>
      <c r="CY200">
        <f t="shared" si="94"/>
        <v>7.24</v>
      </c>
      <c r="CZ200">
        <f t="shared" si="95"/>
        <v>7.24</v>
      </c>
      <c r="DA200">
        <f t="shared" si="96"/>
        <v>1</v>
      </c>
      <c r="DB200">
        <f>ROUND((((ROUND(AT200*CZ200,2)*1)*1)*1),6)</f>
        <v>1448</v>
      </c>
      <c r="DC200">
        <f>ROUND((((ROUND(AT200*AG200,2)*1)*1)*1),6)</f>
        <v>0</v>
      </c>
      <c r="DD200" t="s">
        <v>3</v>
      </c>
      <c r="DE200" t="s">
        <v>3</v>
      </c>
      <c r="DF200">
        <f t="shared" si="92"/>
        <v>130.32</v>
      </c>
      <c r="DG200">
        <f t="shared" si="86"/>
        <v>0</v>
      </c>
      <c r="DH200">
        <f t="shared" si="87"/>
        <v>0</v>
      </c>
      <c r="DI200">
        <f t="shared" si="93"/>
        <v>0</v>
      </c>
      <c r="DJ200">
        <f t="shared" si="97"/>
        <v>130.32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ROW(Source!A124)</f>
        <v>124</v>
      </c>
      <c r="B201">
        <v>86551701</v>
      </c>
      <c r="C201">
        <v>86552262</v>
      </c>
      <c r="D201">
        <v>85710744</v>
      </c>
      <c r="E201">
        <v>1</v>
      </c>
      <c r="F201">
        <v>1</v>
      </c>
      <c r="G201">
        <v>1081</v>
      </c>
      <c r="H201">
        <v>3</v>
      </c>
      <c r="I201" t="s">
        <v>810</v>
      </c>
      <c r="J201" t="s">
        <v>811</v>
      </c>
      <c r="K201" t="s">
        <v>812</v>
      </c>
      <c r="L201">
        <v>1354</v>
      </c>
      <c r="N201">
        <v>1010</v>
      </c>
      <c r="O201" t="s">
        <v>35</v>
      </c>
      <c r="P201" t="s">
        <v>35</v>
      </c>
      <c r="Q201">
        <v>1</v>
      </c>
      <c r="W201">
        <v>0</v>
      </c>
      <c r="X201">
        <v>-246121157</v>
      </c>
      <c r="Y201">
        <f>(((AT201*1)*1)*1)</f>
        <v>0.68400000000000005</v>
      </c>
      <c r="AA201">
        <v>6.12</v>
      </c>
      <c r="AB201">
        <v>0</v>
      </c>
      <c r="AC201">
        <v>0</v>
      </c>
      <c r="AD201">
        <v>0</v>
      </c>
      <c r="AE201">
        <v>6.12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0.68400000000000005</v>
      </c>
      <c r="AU201" t="s">
        <v>25</v>
      </c>
      <c r="AV201">
        <v>0</v>
      </c>
      <c r="AW201">
        <v>2</v>
      </c>
      <c r="AX201">
        <v>86552287</v>
      </c>
      <c r="AY201">
        <v>1</v>
      </c>
      <c r="AZ201">
        <v>0</v>
      </c>
      <c r="BA201">
        <v>129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ROUND(Y201*Source!I124,9)</f>
        <v>6.1559999999999997E-2</v>
      </c>
      <c r="CY201">
        <f t="shared" si="94"/>
        <v>6.12</v>
      </c>
      <c r="CZ201">
        <f t="shared" si="95"/>
        <v>6.12</v>
      </c>
      <c r="DA201">
        <f t="shared" si="96"/>
        <v>1</v>
      </c>
      <c r="DB201">
        <f>ROUND((((ROUND(AT201*CZ201,2)*1)*1)*1),6)</f>
        <v>4.1900000000000004</v>
      </c>
      <c r="DC201">
        <f>ROUND((((ROUND(AT201*AG201,2)*1)*1)*1),6)</f>
        <v>0</v>
      </c>
      <c r="DD201" t="s">
        <v>3</v>
      </c>
      <c r="DE201" t="s">
        <v>3</v>
      </c>
      <c r="DF201">
        <f t="shared" si="92"/>
        <v>0.38</v>
      </c>
      <c r="DG201">
        <f t="shared" si="86"/>
        <v>0</v>
      </c>
      <c r="DH201">
        <f t="shared" si="87"/>
        <v>0</v>
      </c>
      <c r="DI201">
        <f t="shared" si="93"/>
        <v>0</v>
      </c>
      <c r="DJ201">
        <f t="shared" si="97"/>
        <v>0.38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ROW(Source!A124)</f>
        <v>124</v>
      </c>
      <c r="B202">
        <v>86551701</v>
      </c>
      <c r="C202">
        <v>86552262</v>
      </c>
      <c r="D202">
        <v>0</v>
      </c>
      <c r="E202">
        <v>0</v>
      </c>
      <c r="F202">
        <v>1</v>
      </c>
      <c r="G202">
        <v>1081</v>
      </c>
      <c r="H202">
        <v>3</v>
      </c>
      <c r="I202" t="s">
        <v>168</v>
      </c>
      <c r="J202" t="s">
        <v>3</v>
      </c>
      <c r="K202" t="s">
        <v>169</v>
      </c>
      <c r="L202">
        <v>1354</v>
      </c>
      <c r="N202">
        <v>1010</v>
      </c>
      <c r="O202" t="s">
        <v>35</v>
      </c>
      <c r="P202" t="s">
        <v>35</v>
      </c>
      <c r="Q202">
        <v>1</v>
      </c>
      <c r="W202">
        <v>0</v>
      </c>
      <c r="X202">
        <v>765178599</v>
      </c>
      <c r="Y202">
        <f t="shared" ref="Y202:Y208" si="98">AT202</f>
        <v>11.111110999999999</v>
      </c>
      <c r="AA202">
        <v>1639.42</v>
      </c>
      <c r="AB202">
        <v>0</v>
      </c>
      <c r="AC202">
        <v>0</v>
      </c>
      <c r="AD202">
        <v>0</v>
      </c>
      <c r="AE202">
        <v>1639.42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 t="s">
        <v>3</v>
      </c>
      <c r="AT202">
        <v>11.111110999999999</v>
      </c>
      <c r="AU202" t="s">
        <v>3</v>
      </c>
      <c r="AV202">
        <v>0</v>
      </c>
      <c r="AW202">
        <v>1</v>
      </c>
      <c r="AX202">
        <v>-1</v>
      </c>
      <c r="AY202">
        <v>0</v>
      </c>
      <c r="AZ202">
        <v>0</v>
      </c>
      <c r="BA202" t="s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ROUND(Y202*Source!I124,9)</f>
        <v>0.99999998999999995</v>
      </c>
      <c r="CY202">
        <f t="shared" si="94"/>
        <v>1639.42</v>
      </c>
      <c r="CZ202">
        <f t="shared" si="95"/>
        <v>1639.42</v>
      </c>
      <c r="DA202">
        <f t="shared" si="96"/>
        <v>1</v>
      </c>
      <c r="DB202">
        <f t="shared" ref="DB202:DB208" si="99">ROUND(ROUND(AT202*CZ202,2),6)</f>
        <v>18215.78</v>
      </c>
      <c r="DC202">
        <f t="shared" ref="DC202:DC208" si="100">ROUND(ROUND(AT202*AG202,2),6)</f>
        <v>0</v>
      </c>
      <c r="DD202" t="s">
        <v>3</v>
      </c>
      <c r="DE202" t="s">
        <v>3</v>
      </c>
      <c r="DF202">
        <f t="shared" si="92"/>
        <v>1639.42</v>
      </c>
      <c r="DG202">
        <f t="shared" si="86"/>
        <v>0</v>
      </c>
      <c r="DH202">
        <f t="shared" si="87"/>
        <v>0</v>
      </c>
      <c r="DI202">
        <f t="shared" si="93"/>
        <v>0</v>
      </c>
      <c r="DJ202">
        <f t="shared" si="97"/>
        <v>1639.42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ROW(Source!A124)</f>
        <v>124</v>
      </c>
      <c r="B203">
        <v>86551701</v>
      </c>
      <c r="C203">
        <v>86552262</v>
      </c>
      <c r="D203">
        <v>0</v>
      </c>
      <c r="E203">
        <v>0</v>
      </c>
      <c r="F203">
        <v>1</v>
      </c>
      <c r="G203">
        <v>1081</v>
      </c>
      <c r="H203">
        <v>3</v>
      </c>
      <c r="I203" t="s">
        <v>172</v>
      </c>
      <c r="J203" t="s">
        <v>3</v>
      </c>
      <c r="K203" t="s">
        <v>173</v>
      </c>
      <c r="L203">
        <v>1354</v>
      </c>
      <c r="N203">
        <v>1010</v>
      </c>
      <c r="O203" t="s">
        <v>35</v>
      </c>
      <c r="P203" t="s">
        <v>35</v>
      </c>
      <c r="Q203">
        <v>1</v>
      </c>
      <c r="W203">
        <v>0</v>
      </c>
      <c r="X203">
        <v>1470227064</v>
      </c>
      <c r="Y203">
        <f t="shared" si="98"/>
        <v>22.222221999999999</v>
      </c>
      <c r="AA203">
        <v>3019.43</v>
      </c>
      <c r="AB203">
        <v>0</v>
      </c>
      <c r="AC203">
        <v>0</v>
      </c>
      <c r="AD203">
        <v>0</v>
      </c>
      <c r="AE203">
        <v>3019.43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 t="s">
        <v>3</v>
      </c>
      <c r="AT203">
        <v>22.222221999999999</v>
      </c>
      <c r="AU203" t="s">
        <v>3</v>
      </c>
      <c r="AV203">
        <v>0</v>
      </c>
      <c r="AW203">
        <v>1</v>
      </c>
      <c r="AX203">
        <v>-1</v>
      </c>
      <c r="AY203">
        <v>0</v>
      </c>
      <c r="AZ203">
        <v>0</v>
      </c>
      <c r="BA203" t="s">
        <v>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ROUND(Y203*Source!I124,9)</f>
        <v>1.9999999799999999</v>
      </c>
      <c r="CY203">
        <f t="shared" si="94"/>
        <v>3019.43</v>
      </c>
      <c r="CZ203">
        <f t="shared" si="95"/>
        <v>3019.43</v>
      </c>
      <c r="DA203">
        <f t="shared" si="96"/>
        <v>1</v>
      </c>
      <c r="DB203">
        <f t="shared" si="99"/>
        <v>67098.44</v>
      </c>
      <c r="DC203">
        <f t="shared" si="100"/>
        <v>0</v>
      </c>
      <c r="DD203" t="s">
        <v>3</v>
      </c>
      <c r="DE203" t="s">
        <v>3</v>
      </c>
      <c r="DF203">
        <f t="shared" si="92"/>
        <v>6038.86</v>
      </c>
      <c r="DG203">
        <f t="shared" si="86"/>
        <v>0</v>
      </c>
      <c r="DH203">
        <f t="shared" si="87"/>
        <v>0</v>
      </c>
      <c r="DI203">
        <f t="shared" si="93"/>
        <v>0</v>
      </c>
      <c r="DJ203">
        <f t="shared" si="97"/>
        <v>6038.86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ROW(Source!A124)</f>
        <v>124</v>
      </c>
      <c r="B204">
        <v>86551701</v>
      </c>
      <c r="C204">
        <v>86552262</v>
      </c>
      <c r="D204">
        <v>0</v>
      </c>
      <c r="E204">
        <v>0</v>
      </c>
      <c r="F204">
        <v>1</v>
      </c>
      <c r="G204">
        <v>1081</v>
      </c>
      <c r="H204">
        <v>3</v>
      </c>
      <c r="I204" t="s">
        <v>176</v>
      </c>
      <c r="J204" t="s">
        <v>3</v>
      </c>
      <c r="K204" t="s">
        <v>177</v>
      </c>
      <c r="L204">
        <v>1354</v>
      </c>
      <c r="N204">
        <v>1010</v>
      </c>
      <c r="O204" t="s">
        <v>35</v>
      </c>
      <c r="P204" t="s">
        <v>35</v>
      </c>
      <c r="Q204">
        <v>1</v>
      </c>
      <c r="W204">
        <v>0</v>
      </c>
      <c r="X204">
        <v>-2045684553</v>
      </c>
      <c r="Y204">
        <f t="shared" si="98"/>
        <v>22.222221999999999</v>
      </c>
      <c r="AA204">
        <v>3249.44</v>
      </c>
      <c r="AB204">
        <v>0</v>
      </c>
      <c r="AC204">
        <v>0</v>
      </c>
      <c r="AD204">
        <v>0</v>
      </c>
      <c r="AE204">
        <v>3249.44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22.222221999999999</v>
      </c>
      <c r="AU204" t="s">
        <v>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ROUND(Y204*Source!I124,9)</f>
        <v>1.9999999799999999</v>
      </c>
      <c r="CY204">
        <f t="shared" si="94"/>
        <v>3249.44</v>
      </c>
      <c r="CZ204">
        <f t="shared" si="95"/>
        <v>3249.44</v>
      </c>
      <c r="DA204">
        <f t="shared" si="96"/>
        <v>1</v>
      </c>
      <c r="DB204">
        <f t="shared" si="99"/>
        <v>72209.78</v>
      </c>
      <c r="DC204">
        <f t="shared" si="100"/>
        <v>0</v>
      </c>
      <c r="DD204" t="s">
        <v>3</v>
      </c>
      <c r="DE204" t="s">
        <v>3</v>
      </c>
      <c r="DF204">
        <f t="shared" si="92"/>
        <v>6498.88</v>
      </c>
      <c r="DG204">
        <f t="shared" si="86"/>
        <v>0</v>
      </c>
      <c r="DH204">
        <f t="shared" si="87"/>
        <v>0</v>
      </c>
      <c r="DI204">
        <f t="shared" si="93"/>
        <v>0</v>
      </c>
      <c r="DJ204">
        <f t="shared" si="97"/>
        <v>6498.88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ROW(Source!A124)</f>
        <v>124</v>
      </c>
      <c r="B205">
        <v>86551701</v>
      </c>
      <c r="C205">
        <v>86552262</v>
      </c>
      <c r="D205">
        <v>0</v>
      </c>
      <c r="E205">
        <v>0</v>
      </c>
      <c r="F205">
        <v>1</v>
      </c>
      <c r="G205">
        <v>1081</v>
      </c>
      <c r="H205">
        <v>3</v>
      </c>
      <c r="I205" t="s">
        <v>192</v>
      </c>
      <c r="J205" t="s">
        <v>3</v>
      </c>
      <c r="K205" t="s">
        <v>193</v>
      </c>
      <c r="L205">
        <v>1354</v>
      </c>
      <c r="N205">
        <v>1010</v>
      </c>
      <c r="O205" t="s">
        <v>35</v>
      </c>
      <c r="P205" t="s">
        <v>35</v>
      </c>
      <c r="Q205">
        <v>1</v>
      </c>
      <c r="W205">
        <v>0</v>
      </c>
      <c r="X205">
        <v>218024628</v>
      </c>
      <c r="Y205">
        <f t="shared" si="98"/>
        <v>11.111110999999999</v>
      </c>
      <c r="AA205">
        <v>5089.46</v>
      </c>
      <c r="AB205">
        <v>0</v>
      </c>
      <c r="AC205">
        <v>0</v>
      </c>
      <c r="AD205">
        <v>0</v>
      </c>
      <c r="AE205">
        <v>5089.46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 t="s">
        <v>3</v>
      </c>
      <c r="AT205">
        <v>11.111110999999999</v>
      </c>
      <c r="AU205" t="s">
        <v>3</v>
      </c>
      <c r="AV205">
        <v>0</v>
      </c>
      <c r="AW205">
        <v>1</v>
      </c>
      <c r="AX205">
        <v>-1</v>
      </c>
      <c r="AY205">
        <v>0</v>
      </c>
      <c r="AZ205">
        <v>0</v>
      </c>
      <c r="BA205" t="s">
        <v>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ROUND(Y205*Source!I124,9)</f>
        <v>0.99999998999999995</v>
      </c>
      <c r="CY205">
        <f t="shared" si="94"/>
        <v>5089.46</v>
      </c>
      <c r="CZ205">
        <f t="shared" si="95"/>
        <v>5089.46</v>
      </c>
      <c r="DA205">
        <f t="shared" si="96"/>
        <v>1</v>
      </c>
      <c r="DB205">
        <f t="shared" si="99"/>
        <v>56549.55</v>
      </c>
      <c r="DC205">
        <f t="shared" si="100"/>
        <v>0</v>
      </c>
      <c r="DD205" t="s">
        <v>3</v>
      </c>
      <c r="DE205" t="s">
        <v>3</v>
      </c>
      <c r="DF205">
        <f t="shared" si="92"/>
        <v>5089.46</v>
      </c>
      <c r="DG205">
        <f t="shared" si="86"/>
        <v>0</v>
      </c>
      <c r="DH205">
        <f t="shared" si="87"/>
        <v>0</v>
      </c>
      <c r="DI205">
        <f t="shared" si="93"/>
        <v>0</v>
      </c>
      <c r="DJ205">
        <f t="shared" si="97"/>
        <v>5089.46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ROW(Source!A124)</f>
        <v>124</v>
      </c>
      <c r="B206">
        <v>86551701</v>
      </c>
      <c r="C206">
        <v>86552262</v>
      </c>
      <c r="D206">
        <v>0</v>
      </c>
      <c r="E206">
        <v>0</v>
      </c>
      <c r="F206">
        <v>1</v>
      </c>
      <c r="G206">
        <v>1081</v>
      </c>
      <c r="H206">
        <v>3</v>
      </c>
      <c r="I206" t="s">
        <v>180</v>
      </c>
      <c r="J206" t="s">
        <v>3</v>
      </c>
      <c r="K206" t="s">
        <v>181</v>
      </c>
      <c r="L206">
        <v>1354</v>
      </c>
      <c r="N206">
        <v>1010</v>
      </c>
      <c r="O206" t="s">
        <v>35</v>
      </c>
      <c r="P206" t="s">
        <v>35</v>
      </c>
      <c r="Q206">
        <v>1</v>
      </c>
      <c r="W206">
        <v>0</v>
      </c>
      <c r="X206">
        <v>-1466667291</v>
      </c>
      <c r="Y206">
        <f t="shared" si="98"/>
        <v>11.111110999999999</v>
      </c>
      <c r="AA206">
        <v>6293.01</v>
      </c>
      <c r="AB206">
        <v>0</v>
      </c>
      <c r="AC206">
        <v>0</v>
      </c>
      <c r="AD206">
        <v>0</v>
      </c>
      <c r="AE206">
        <v>6293.01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11.111110999999999</v>
      </c>
      <c r="AU206" t="s">
        <v>3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ROUND(Y206*Source!I124,9)</f>
        <v>0.99999998999999995</v>
      </c>
      <c r="CY206">
        <f t="shared" si="94"/>
        <v>6293.01</v>
      </c>
      <c r="CZ206">
        <f t="shared" si="95"/>
        <v>6293.01</v>
      </c>
      <c r="DA206">
        <f t="shared" si="96"/>
        <v>1</v>
      </c>
      <c r="DB206">
        <f t="shared" si="99"/>
        <v>69922.33</v>
      </c>
      <c r="DC206">
        <f t="shared" si="100"/>
        <v>0</v>
      </c>
      <c r="DD206" t="s">
        <v>3</v>
      </c>
      <c r="DE206" t="s">
        <v>3</v>
      </c>
      <c r="DF206">
        <f t="shared" si="92"/>
        <v>6293.01</v>
      </c>
      <c r="DG206">
        <f t="shared" si="86"/>
        <v>0</v>
      </c>
      <c r="DH206">
        <f t="shared" si="87"/>
        <v>0</v>
      </c>
      <c r="DI206">
        <f t="shared" si="93"/>
        <v>0</v>
      </c>
      <c r="DJ206">
        <f t="shared" si="97"/>
        <v>6293.01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ROW(Source!A124)</f>
        <v>124</v>
      </c>
      <c r="B207">
        <v>86551701</v>
      </c>
      <c r="C207">
        <v>86552262</v>
      </c>
      <c r="D207">
        <v>0</v>
      </c>
      <c r="E207">
        <v>0</v>
      </c>
      <c r="F207">
        <v>1</v>
      </c>
      <c r="G207">
        <v>1081</v>
      </c>
      <c r="H207">
        <v>3</v>
      </c>
      <c r="I207" t="s">
        <v>184</v>
      </c>
      <c r="J207" t="s">
        <v>3</v>
      </c>
      <c r="K207" t="s">
        <v>185</v>
      </c>
      <c r="L207">
        <v>1354</v>
      </c>
      <c r="N207">
        <v>1010</v>
      </c>
      <c r="O207" t="s">
        <v>35</v>
      </c>
      <c r="P207" t="s">
        <v>35</v>
      </c>
      <c r="Q207">
        <v>1</v>
      </c>
      <c r="W207">
        <v>0</v>
      </c>
      <c r="X207">
        <v>1240289233</v>
      </c>
      <c r="Y207">
        <f t="shared" si="98"/>
        <v>11.111110999999999</v>
      </c>
      <c r="AA207">
        <v>6721.75</v>
      </c>
      <c r="AB207">
        <v>0</v>
      </c>
      <c r="AC207">
        <v>0</v>
      </c>
      <c r="AD207">
        <v>0</v>
      </c>
      <c r="AE207">
        <v>6721.75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11.111110999999999</v>
      </c>
      <c r="AU207" t="s">
        <v>3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ROUND(Y207*Source!I124,9)</f>
        <v>0.99999998999999995</v>
      </c>
      <c r="CY207">
        <f t="shared" si="94"/>
        <v>6721.75</v>
      </c>
      <c r="CZ207">
        <f t="shared" si="95"/>
        <v>6721.75</v>
      </c>
      <c r="DA207">
        <f t="shared" si="96"/>
        <v>1</v>
      </c>
      <c r="DB207">
        <f t="shared" si="99"/>
        <v>74686.11</v>
      </c>
      <c r="DC207">
        <f t="shared" si="100"/>
        <v>0</v>
      </c>
      <c r="DD207" t="s">
        <v>3</v>
      </c>
      <c r="DE207" t="s">
        <v>3</v>
      </c>
      <c r="DF207">
        <f t="shared" si="92"/>
        <v>6721.75</v>
      </c>
      <c r="DG207">
        <f t="shared" si="86"/>
        <v>0</v>
      </c>
      <c r="DH207">
        <f t="shared" si="87"/>
        <v>0</v>
      </c>
      <c r="DI207">
        <f t="shared" si="93"/>
        <v>0</v>
      </c>
      <c r="DJ207">
        <f t="shared" si="97"/>
        <v>6721.75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ROW(Source!A124)</f>
        <v>124</v>
      </c>
      <c r="B208">
        <v>86551701</v>
      </c>
      <c r="C208">
        <v>86552262</v>
      </c>
      <c r="D208">
        <v>0</v>
      </c>
      <c r="E208">
        <v>0</v>
      </c>
      <c r="F208">
        <v>1</v>
      </c>
      <c r="G208">
        <v>1081</v>
      </c>
      <c r="H208">
        <v>3</v>
      </c>
      <c r="I208" t="s">
        <v>188</v>
      </c>
      <c r="J208" t="s">
        <v>3</v>
      </c>
      <c r="K208" t="s">
        <v>189</v>
      </c>
      <c r="L208">
        <v>1354</v>
      </c>
      <c r="N208">
        <v>1010</v>
      </c>
      <c r="O208" t="s">
        <v>35</v>
      </c>
      <c r="P208" t="s">
        <v>35</v>
      </c>
      <c r="Q208">
        <v>1</v>
      </c>
      <c r="W208">
        <v>0</v>
      </c>
      <c r="X208">
        <v>2047809234</v>
      </c>
      <c r="Y208">
        <f t="shared" si="98"/>
        <v>11.111110999999999</v>
      </c>
      <c r="AA208">
        <v>7150.49</v>
      </c>
      <c r="AB208">
        <v>0</v>
      </c>
      <c r="AC208">
        <v>0</v>
      </c>
      <c r="AD208">
        <v>0</v>
      </c>
      <c r="AE208">
        <v>7150.49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 t="s">
        <v>3</v>
      </c>
      <c r="AT208">
        <v>11.111110999999999</v>
      </c>
      <c r="AU208" t="s">
        <v>3</v>
      </c>
      <c r="AV208">
        <v>0</v>
      </c>
      <c r="AW208">
        <v>1</v>
      </c>
      <c r="AX208">
        <v>-1</v>
      </c>
      <c r="AY208">
        <v>0</v>
      </c>
      <c r="AZ208">
        <v>0</v>
      </c>
      <c r="BA208" t="s">
        <v>3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ROUND(Y208*Source!I124,9)</f>
        <v>0.99999998999999995</v>
      </c>
      <c r="CY208">
        <f t="shared" si="94"/>
        <v>7150.49</v>
      </c>
      <c r="CZ208">
        <f t="shared" si="95"/>
        <v>7150.49</v>
      </c>
      <c r="DA208">
        <f t="shared" si="96"/>
        <v>1</v>
      </c>
      <c r="DB208">
        <f t="shared" si="99"/>
        <v>79449.89</v>
      </c>
      <c r="DC208">
        <f t="shared" si="100"/>
        <v>0</v>
      </c>
      <c r="DD208" t="s">
        <v>3</v>
      </c>
      <c r="DE208" t="s">
        <v>3</v>
      </c>
      <c r="DF208">
        <f t="shared" si="92"/>
        <v>7150.49</v>
      </c>
      <c r="DG208">
        <f t="shared" si="86"/>
        <v>0</v>
      </c>
      <c r="DH208">
        <f t="shared" si="87"/>
        <v>0</v>
      </c>
      <c r="DI208">
        <f t="shared" si="93"/>
        <v>0</v>
      </c>
      <c r="DJ208">
        <f t="shared" si="97"/>
        <v>7150.49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ROW(Source!A125)</f>
        <v>125</v>
      </c>
      <c r="B209">
        <v>86551703</v>
      </c>
      <c r="C209">
        <v>86552262</v>
      </c>
      <c r="D209">
        <v>85665773</v>
      </c>
      <c r="E209">
        <v>1081</v>
      </c>
      <c r="F209">
        <v>1</v>
      </c>
      <c r="G209">
        <v>1081</v>
      </c>
      <c r="H209">
        <v>1</v>
      </c>
      <c r="I209" t="s">
        <v>786</v>
      </c>
      <c r="J209" t="s">
        <v>3</v>
      </c>
      <c r="K209" t="s">
        <v>787</v>
      </c>
      <c r="L209">
        <v>1191</v>
      </c>
      <c r="N209">
        <v>1013</v>
      </c>
      <c r="O209" t="s">
        <v>788</v>
      </c>
      <c r="P209" t="s">
        <v>788</v>
      </c>
      <c r="Q209">
        <v>1</v>
      </c>
      <c r="W209">
        <v>0</v>
      </c>
      <c r="X209">
        <v>476480486</v>
      </c>
      <c r="Y209">
        <f>(((AT209*1.03)*1.15)*1.2)</f>
        <v>106.17857999999998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5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74.7</v>
      </c>
      <c r="AU209" t="s">
        <v>27</v>
      </c>
      <c r="AV209">
        <v>1</v>
      </c>
      <c r="AW209">
        <v>2</v>
      </c>
      <c r="AX209">
        <v>86552279</v>
      </c>
      <c r="AY209">
        <v>1</v>
      </c>
      <c r="AZ209">
        <v>0</v>
      </c>
      <c r="BA209">
        <v>131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U209">
        <f>ROUND(AT209*Source!I125*AH209*AL209,2)</f>
        <v>0</v>
      </c>
      <c r="CV209">
        <f>ROUND(Y209*Source!I125,9)</f>
        <v>9.5560721999999991</v>
      </c>
      <c r="CW209">
        <v>0</v>
      </c>
      <c r="CX209">
        <f>ROUND(Y209*Source!I125,9)</f>
        <v>9.5560721999999991</v>
      </c>
      <c r="CY209">
        <f>AD209</f>
        <v>0</v>
      </c>
      <c r="CZ209">
        <f>AH209</f>
        <v>0</v>
      </c>
      <c r="DA209">
        <f>AL209</f>
        <v>1</v>
      </c>
      <c r="DB209">
        <f>ROUND((((ROUND(AT209*CZ209,2)*1.03)*1.15)*1.2),6)</f>
        <v>0</v>
      </c>
      <c r="DC209">
        <f>ROUND((((ROUND(AT209*AG209,2)*1.03)*1.15)*1.2),6)</f>
        <v>0</v>
      </c>
      <c r="DD209" t="s">
        <v>3</v>
      </c>
      <c r="DE209" t="s">
        <v>3</v>
      </c>
      <c r="DF209">
        <f t="shared" si="92"/>
        <v>0</v>
      </c>
      <c r="DG209">
        <f t="shared" si="86"/>
        <v>0</v>
      </c>
      <c r="DH209">
        <f t="shared" si="87"/>
        <v>0</v>
      </c>
      <c r="DI209">
        <f t="shared" si="93"/>
        <v>0</v>
      </c>
      <c r="DJ209">
        <f>DI209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ROW(Source!A125)</f>
        <v>125</v>
      </c>
      <c r="B210">
        <v>86551703</v>
      </c>
      <c r="C210">
        <v>86552262</v>
      </c>
      <c r="D210">
        <v>85731677</v>
      </c>
      <c r="E210">
        <v>1</v>
      </c>
      <c r="F210">
        <v>1</v>
      </c>
      <c r="G210">
        <v>1081</v>
      </c>
      <c r="H210">
        <v>2</v>
      </c>
      <c r="I210" t="s">
        <v>789</v>
      </c>
      <c r="J210" t="s">
        <v>790</v>
      </c>
      <c r="K210" t="s">
        <v>791</v>
      </c>
      <c r="L210">
        <v>1368</v>
      </c>
      <c r="N210">
        <v>1011</v>
      </c>
      <c r="O210" t="s">
        <v>792</v>
      </c>
      <c r="P210" t="s">
        <v>792</v>
      </c>
      <c r="Q210">
        <v>1</v>
      </c>
      <c r="W210">
        <v>0</v>
      </c>
      <c r="X210">
        <v>874612079</v>
      </c>
      <c r="Y210">
        <f>(((AT210*1.03)*1.25)*1.2)</f>
        <v>0.49440000000000001</v>
      </c>
      <c r="AA210">
        <v>0</v>
      </c>
      <c r="AB210">
        <v>1513.56</v>
      </c>
      <c r="AC210">
        <v>758.78</v>
      </c>
      <c r="AD210">
        <v>0</v>
      </c>
      <c r="AE210">
        <v>0</v>
      </c>
      <c r="AF210">
        <v>83.1</v>
      </c>
      <c r="AG210">
        <v>12.62</v>
      </c>
      <c r="AH210">
        <v>0</v>
      </c>
      <c r="AI210">
        <v>1</v>
      </c>
      <c r="AJ210">
        <v>17.07</v>
      </c>
      <c r="AK210">
        <v>56.35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0.32</v>
      </c>
      <c r="AU210" t="s">
        <v>26</v>
      </c>
      <c r="AV210">
        <v>0</v>
      </c>
      <c r="AW210">
        <v>2</v>
      </c>
      <c r="AX210">
        <v>86552280</v>
      </c>
      <c r="AY210">
        <v>1</v>
      </c>
      <c r="AZ210">
        <v>0</v>
      </c>
      <c r="BA210">
        <v>132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ROUND(Y210*Source!I125*DO210,9)</f>
        <v>0.56153951999999996</v>
      </c>
      <c r="CX210">
        <f>ROUND(Y210*Source!I125,9)</f>
        <v>4.4496000000000001E-2</v>
      </c>
      <c r="CY210">
        <f>AB210</f>
        <v>1513.56</v>
      </c>
      <c r="CZ210">
        <f>AF210</f>
        <v>83.1</v>
      </c>
      <c r="DA210">
        <f>AJ210</f>
        <v>17.07</v>
      </c>
      <c r="DB210">
        <f>ROUND((((ROUND(AT210*CZ210,2)*1.03)*1.25)*1.2),6)</f>
        <v>41.08155</v>
      </c>
      <c r="DC210">
        <f>ROUND((((ROUND(AT210*AG210,2)*1.03)*1.25)*1.2),6)</f>
        <v>6.2417999999999996</v>
      </c>
      <c r="DD210" t="s">
        <v>3</v>
      </c>
      <c r="DE210" t="s">
        <v>3</v>
      </c>
      <c r="DF210">
        <f t="shared" si="92"/>
        <v>0</v>
      </c>
      <c r="DG210">
        <f>ROUND(ROUND(AF210*AJ210,2)*CX210,2)</f>
        <v>63.12</v>
      </c>
      <c r="DH210">
        <f>ROUND(ROUND(AG210*AK210,2)*CX210,2)</f>
        <v>31.64</v>
      </c>
      <c r="DI210">
        <f t="shared" si="93"/>
        <v>0</v>
      </c>
      <c r="DJ210">
        <f>DG210</f>
        <v>63.12</v>
      </c>
      <c r="DK210">
        <v>0</v>
      </c>
      <c r="DL210" t="s">
        <v>793</v>
      </c>
      <c r="DM210">
        <v>0</v>
      </c>
      <c r="DN210" t="s">
        <v>788</v>
      </c>
      <c r="DO210">
        <v>12.62</v>
      </c>
    </row>
    <row r="211" spans="1:119" x14ac:dyDescent="0.25">
      <c r="A211">
        <f>ROW(Source!A125)</f>
        <v>125</v>
      </c>
      <c r="B211">
        <v>86551703</v>
      </c>
      <c r="C211">
        <v>86552262</v>
      </c>
      <c r="D211">
        <v>85731731</v>
      </c>
      <c r="E211">
        <v>1</v>
      </c>
      <c r="F211">
        <v>1</v>
      </c>
      <c r="G211">
        <v>1081</v>
      </c>
      <c r="H211">
        <v>2</v>
      </c>
      <c r="I211" t="s">
        <v>794</v>
      </c>
      <c r="J211" t="s">
        <v>795</v>
      </c>
      <c r="K211" t="s">
        <v>796</v>
      </c>
      <c r="L211">
        <v>1368</v>
      </c>
      <c r="N211">
        <v>1011</v>
      </c>
      <c r="O211" t="s">
        <v>792</v>
      </c>
      <c r="P211" t="s">
        <v>792</v>
      </c>
      <c r="Q211">
        <v>1</v>
      </c>
      <c r="W211">
        <v>0</v>
      </c>
      <c r="X211">
        <v>-1895752648</v>
      </c>
      <c r="Y211">
        <f>(((AT211*1.03)*1.25)*1.2)</f>
        <v>1.9158000000000002</v>
      </c>
      <c r="AA211">
        <v>0</v>
      </c>
      <c r="AB211">
        <v>7.85</v>
      </c>
      <c r="AC211">
        <v>0</v>
      </c>
      <c r="AD211">
        <v>0</v>
      </c>
      <c r="AE211">
        <v>0</v>
      </c>
      <c r="AF211">
        <v>0.77</v>
      </c>
      <c r="AG211">
        <v>0</v>
      </c>
      <c r="AH211">
        <v>0</v>
      </c>
      <c r="AI211">
        <v>1</v>
      </c>
      <c r="AJ211">
        <v>9.56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1.24</v>
      </c>
      <c r="AU211" t="s">
        <v>26</v>
      </c>
      <c r="AV211">
        <v>0</v>
      </c>
      <c r="AW211">
        <v>2</v>
      </c>
      <c r="AX211">
        <v>86552282</v>
      </c>
      <c r="AY211">
        <v>1</v>
      </c>
      <c r="AZ211">
        <v>0</v>
      </c>
      <c r="BA211">
        <v>133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f>ROUND(Y211*Source!I125*DO211,9)</f>
        <v>0</v>
      </c>
      <c r="CX211">
        <f>ROUND(Y211*Source!I125,9)</f>
        <v>0.17242199999999999</v>
      </c>
      <c r="CY211">
        <f>AB211</f>
        <v>7.85</v>
      </c>
      <c r="CZ211">
        <f>AF211</f>
        <v>0.77</v>
      </c>
      <c r="DA211">
        <f>AJ211</f>
        <v>9.56</v>
      </c>
      <c r="DB211">
        <f>ROUND((((ROUND(AT211*CZ211,2)*1.03)*1.25)*1.2),6)</f>
        <v>1.4677500000000001</v>
      </c>
      <c r="DC211">
        <f>ROUND((((ROUND(AT211*AG211,2)*1.03)*1.25)*1.2),6)</f>
        <v>0</v>
      </c>
      <c r="DD211" t="s">
        <v>3</v>
      </c>
      <c r="DE211" t="s">
        <v>3</v>
      </c>
      <c r="DF211">
        <f t="shared" si="92"/>
        <v>0</v>
      </c>
      <c r="DG211">
        <f>ROUND(ROUND(AF211*AJ211,2)*CX211,2)</f>
        <v>1.27</v>
      </c>
      <c r="DH211">
        <f>ROUND(ROUND(AG211,2)*CX211,2)</f>
        <v>0</v>
      </c>
      <c r="DI211">
        <f t="shared" si="93"/>
        <v>0</v>
      </c>
      <c r="DJ211">
        <f>DG211</f>
        <v>1.27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ROW(Source!A125)</f>
        <v>125</v>
      </c>
      <c r="B212">
        <v>86551703</v>
      </c>
      <c r="C212">
        <v>86552262</v>
      </c>
      <c r="D212">
        <v>85731764</v>
      </c>
      <c r="E212">
        <v>1</v>
      </c>
      <c r="F212">
        <v>1</v>
      </c>
      <c r="G212">
        <v>1081</v>
      </c>
      <c r="H212">
        <v>2</v>
      </c>
      <c r="I212" t="s">
        <v>797</v>
      </c>
      <c r="J212" t="s">
        <v>798</v>
      </c>
      <c r="K212" t="s">
        <v>799</v>
      </c>
      <c r="L212">
        <v>1368</v>
      </c>
      <c r="N212">
        <v>1011</v>
      </c>
      <c r="O212" t="s">
        <v>792</v>
      </c>
      <c r="P212" t="s">
        <v>792</v>
      </c>
      <c r="Q212">
        <v>1</v>
      </c>
      <c r="W212">
        <v>0</v>
      </c>
      <c r="X212">
        <v>-643591644</v>
      </c>
      <c r="Y212">
        <f>(((AT212*1.03)*1.25)*1.2)</f>
        <v>4.9749000000000008</v>
      </c>
      <c r="AA212">
        <v>0</v>
      </c>
      <c r="AB212">
        <v>4.84</v>
      </c>
      <c r="AC212">
        <v>0</v>
      </c>
      <c r="AD212">
        <v>0</v>
      </c>
      <c r="AE212">
        <v>0</v>
      </c>
      <c r="AF212">
        <v>0.47</v>
      </c>
      <c r="AG212">
        <v>0</v>
      </c>
      <c r="AH212">
        <v>0</v>
      </c>
      <c r="AI212">
        <v>1</v>
      </c>
      <c r="AJ212">
        <v>9.66</v>
      </c>
      <c r="AK212">
        <v>1</v>
      </c>
      <c r="AL212">
        <v>1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3.22</v>
      </c>
      <c r="AU212" t="s">
        <v>26</v>
      </c>
      <c r="AV212">
        <v>0</v>
      </c>
      <c r="AW212">
        <v>2</v>
      </c>
      <c r="AX212">
        <v>86552283</v>
      </c>
      <c r="AY212">
        <v>1</v>
      </c>
      <c r="AZ212">
        <v>0</v>
      </c>
      <c r="BA212">
        <v>134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f>ROUND(Y212*Source!I125*DO212,9)</f>
        <v>0</v>
      </c>
      <c r="CX212">
        <f>ROUND(Y212*Source!I125,9)</f>
        <v>0.447741</v>
      </c>
      <c r="CY212">
        <f>AB212</f>
        <v>4.84</v>
      </c>
      <c r="CZ212">
        <f>AF212</f>
        <v>0.47</v>
      </c>
      <c r="DA212">
        <f>AJ212</f>
        <v>9.66</v>
      </c>
      <c r="DB212">
        <f>ROUND((((ROUND(AT212*CZ212,2)*1.03)*1.25)*1.2),6)</f>
        <v>2.3329499999999999</v>
      </c>
      <c r="DC212">
        <f>ROUND((((ROUND(AT212*AG212,2)*1.03)*1.25)*1.2),6)</f>
        <v>0</v>
      </c>
      <c r="DD212" t="s">
        <v>3</v>
      </c>
      <c r="DE212" t="s">
        <v>3</v>
      </c>
      <c r="DF212">
        <f t="shared" si="92"/>
        <v>0</v>
      </c>
      <c r="DG212">
        <f>ROUND(ROUND(AF212*AJ212,2)*CX212,2)</f>
        <v>2.0299999999999998</v>
      </c>
      <c r="DH212">
        <f>ROUND(ROUND(AG212,2)*CX212,2)</f>
        <v>0</v>
      </c>
      <c r="DI212">
        <f t="shared" si="93"/>
        <v>0</v>
      </c>
      <c r="DJ212">
        <f>DG212</f>
        <v>2.0299999999999998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ROW(Source!A125)</f>
        <v>125</v>
      </c>
      <c r="B213">
        <v>86551703</v>
      </c>
      <c r="C213">
        <v>86552262</v>
      </c>
      <c r="D213">
        <v>85730911</v>
      </c>
      <c r="E213">
        <v>1</v>
      </c>
      <c r="F213">
        <v>1</v>
      </c>
      <c r="G213">
        <v>1081</v>
      </c>
      <c r="H213">
        <v>2</v>
      </c>
      <c r="I213" t="s">
        <v>800</v>
      </c>
      <c r="J213" t="s">
        <v>801</v>
      </c>
      <c r="K213" t="s">
        <v>802</v>
      </c>
      <c r="L213">
        <v>1368</v>
      </c>
      <c r="N213">
        <v>1011</v>
      </c>
      <c r="O213" t="s">
        <v>792</v>
      </c>
      <c r="P213" t="s">
        <v>792</v>
      </c>
      <c r="Q213">
        <v>1</v>
      </c>
      <c r="W213">
        <v>0</v>
      </c>
      <c r="X213">
        <v>-44940208</v>
      </c>
      <c r="Y213">
        <f>(((AT213*1.03)*1.25)*1.2)</f>
        <v>0.57164999999999999</v>
      </c>
      <c r="AA213">
        <v>0</v>
      </c>
      <c r="AB213">
        <v>2758.65</v>
      </c>
      <c r="AC213">
        <v>1017.92</v>
      </c>
      <c r="AD213">
        <v>0</v>
      </c>
      <c r="AE213">
        <v>0</v>
      </c>
      <c r="AF213">
        <v>179.17</v>
      </c>
      <c r="AG213">
        <v>16.93</v>
      </c>
      <c r="AH213">
        <v>0</v>
      </c>
      <c r="AI213">
        <v>1</v>
      </c>
      <c r="AJ213">
        <v>14.43</v>
      </c>
      <c r="AK213">
        <v>56.35</v>
      </c>
      <c r="AL213">
        <v>1</v>
      </c>
      <c r="AM213">
        <v>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0.37</v>
      </c>
      <c r="AU213" t="s">
        <v>26</v>
      </c>
      <c r="AV213">
        <v>0</v>
      </c>
      <c r="AW213">
        <v>2</v>
      </c>
      <c r="AX213">
        <v>86552281</v>
      </c>
      <c r="AY213">
        <v>1</v>
      </c>
      <c r="AZ213">
        <v>0</v>
      </c>
      <c r="BA213">
        <v>135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f>ROUND(Y213*Source!I125*DO213,9)</f>
        <v>0.87102310500000002</v>
      </c>
      <c r="CX213">
        <f>ROUND(Y213*Source!I125,9)</f>
        <v>5.1448500000000001E-2</v>
      </c>
      <c r="CY213">
        <f>AB213</f>
        <v>2758.65</v>
      </c>
      <c r="CZ213">
        <f>AF213</f>
        <v>179.17</v>
      </c>
      <c r="DA213">
        <f>AJ213</f>
        <v>14.43</v>
      </c>
      <c r="DB213">
        <f>ROUND((((ROUND(AT213*CZ213,2)*1.03)*1.25)*1.2),6)</f>
        <v>102.41804999999999</v>
      </c>
      <c r="DC213">
        <f>ROUND((((ROUND(AT213*AG213,2)*1.03)*1.25)*1.2),6)</f>
        <v>9.6716999999999995</v>
      </c>
      <c r="DD213" t="s">
        <v>3</v>
      </c>
      <c r="DE213" t="s">
        <v>3</v>
      </c>
      <c r="DF213">
        <f t="shared" si="92"/>
        <v>0</v>
      </c>
      <c r="DG213">
        <f>ROUND(ROUND(AF213*AJ213,2)*CX213,2)</f>
        <v>133.02000000000001</v>
      </c>
      <c r="DH213">
        <f>ROUND(ROUND(AG213*AK213,2)*CX213,2)</f>
        <v>49.08</v>
      </c>
      <c r="DI213">
        <f t="shared" si="93"/>
        <v>0</v>
      </c>
      <c r="DJ213">
        <f>DG213</f>
        <v>133.02000000000001</v>
      </c>
      <c r="DK213">
        <v>0</v>
      </c>
      <c r="DL213" t="s">
        <v>793</v>
      </c>
      <c r="DM213">
        <v>0</v>
      </c>
      <c r="DN213" t="s">
        <v>788</v>
      </c>
      <c r="DO213">
        <v>16.93</v>
      </c>
    </row>
    <row r="214" spans="1:119" x14ac:dyDescent="0.25">
      <c r="A214">
        <f>ROW(Source!A125)</f>
        <v>125</v>
      </c>
      <c r="B214">
        <v>86551703</v>
      </c>
      <c r="C214">
        <v>86552262</v>
      </c>
      <c r="D214">
        <v>85700705</v>
      </c>
      <c r="E214">
        <v>1</v>
      </c>
      <c r="F214">
        <v>1</v>
      </c>
      <c r="G214">
        <v>1081</v>
      </c>
      <c r="H214">
        <v>3</v>
      </c>
      <c r="I214" t="s">
        <v>803</v>
      </c>
      <c r="J214" t="s">
        <v>804</v>
      </c>
      <c r="K214" t="s">
        <v>805</v>
      </c>
      <c r="L214">
        <v>1339</v>
      </c>
      <c r="N214">
        <v>1007</v>
      </c>
      <c r="O214" t="s">
        <v>806</v>
      </c>
      <c r="P214" t="s">
        <v>806</v>
      </c>
      <c r="Q214">
        <v>1</v>
      </c>
      <c r="W214">
        <v>0</v>
      </c>
      <c r="X214">
        <v>-1622585150</v>
      </c>
      <c r="Y214">
        <f>(((AT214*1)*1)*1)</f>
        <v>0.22700000000000001</v>
      </c>
      <c r="AA214">
        <v>54.79</v>
      </c>
      <c r="AB214">
        <v>0</v>
      </c>
      <c r="AC214">
        <v>0</v>
      </c>
      <c r="AD214">
        <v>0</v>
      </c>
      <c r="AE214">
        <v>7.07</v>
      </c>
      <c r="AF214">
        <v>0</v>
      </c>
      <c r="AG214">
        <v>0</v>
      </c>
      <c r="AH214">
        <v>0</v>
      </c>
      <c r="AI214">
        <v>7.75</v>
      </c>
      <c r="AJ214">
        <v>1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0.22700000000000001</v>
      </c>
      <c r="AU214" t="s">
        <v>25</v>
      </c>
      <c r="AV214">
        <v>0</v>
      </c>
      <c r="AW214">
        <v>2</v>
      </c>
      <c r="AX214">
        <v>86552284</v>
      </c>
      <c r="AY214">
        <v>1</v>
      </c>
      <c r="AZ214">
        <v>0</v>
      </c>
      <c r="BA214">
        <v>136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ROUND(Y214*Source!I125,9)</f>
        <v>2.043E-2</v>
      </c>
      <c r="CY214">
        <f t="shared" ref="CY214:CY224" si="101">AA214</f>
        <v>54.79</v>
      </c>
      <c r="CZ214">
        <f t="shared" ref="CZ214:CZ224" si="102">AE214</f>
        <v>7.07</v>
      </c>
      <c r="DA214">
        <f t="shared" ref="DA214:DA224" si="103">AI214</f>
        <v>7.75</v>
      </c>
      <c r="DB214">
        <f>ROUND((((ROUND(AT214*CZ214,2)*1)*1)*1),6)</f>
        <v>1.6</v>
      </c>
      <c r="DC214">
        <f>ROUND((((ROUND(AT214*AG214,2)*1)*1)*1),6)</f>
        <v>0</v>
      </c>
      <c r="DD214" t="s">
        <v>3</v>
      </c>
      <c r="DE214" t="s">
        <v>3</v>
      </c>
      <c r="DF214">
        <f t="shared" ref="DF214:DF224" si="104">ROUND(ROUND(AE214*AI214,2)*CX214,2)</f>
        <v>1.1200000000000001</v>
      </c>
      <c r="DG214">
        <f t="shared" ref="DG214:DG236" si="105">ROUND(ROUND(AF214,2)*CX214,2)</f>
        <v>0</v>
      </c>
      <c r="DH214">
        <f t="shared" ref="DH214:DH236" si="106">ROUND(ROUND(AG214,2)*CX214,2)</f>
        <v>0</v>
      </c>
      <c r="DI214">
        <f t="shared" si="93"/>
        <v>0</v>
      </c>
      <c r="DJ214">
        <f t="shared" ref="DJ214:DJ224" si="107">DF214</f>
        <v>1.1200000000000001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ROW(Source!A125)</f>
        <v>125</v>
      </c>
      <c r="B215">
        <v>86551703</v>
      </c>
      <c r="C215">
        <v>86552262</v>
      </c>
      <c r="D215">
        <v>85707696</v>
      </c>
      <c r="E215">
        <v>1</v>
      </c>
      <c r="F215">
        <v>1</v>
      </c>
      <c r="G215">
        <v>1081</v>
      </c>
      <c r="H215">
        <v>3</v>
      </c>
      <c r="I215" t="s">
        <v>807</v>
      </c>
      <c r="J215" t="s">
        <v>808</v>
      </c>
      <c r="K215" t="s">
        <v>809</v>
      </c>
      <c r="L215">
        <v>1355</v>
      </c>
      <c r="N215">
        <v>1010</v>
      </c>
      <c r="O215" t="s">
        <v>23</v>
      </c>
      <c r="P215" t="s">
        <v>23</v>
      </c>
      <c r="Q215">
        <v>100</v>
      </c>
      <c r="W215">
        <v>0</v>
      </c>
      <c r="X215">
        <v>-11502228</v>
      </c>
      <c r="Y215">
        <f>(((AT215*1)*1)*1)</f>
        <v>4.04</v>
      </c>
      <c r="AA215">
        <v>1525.54</v>
      </c>
      <c r="AB215">
        <v>0</v>
      </c>
      <c r="AC215">
        <v>0</v>
      </c>
      <c r="AD215">
        <v>0</v>
      </c>
      <c r="AE215">
        <v>154.72</v>
      </c>
      <c r="AF215">
        <v>0</v>
      </c>
      <c r="AG215">
        <v>0</v>
      </c>
      <c r="AH215">
        <v>0</v>
      </c>
      <c r="AI215">
        <v>9.86</v>
      </c>
      <c r="AJ215">
        <v>1</v>
      </c>
      <c r="AK215">
        <v>1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4.04</v>
      </c>
      <c r="AU215" t="s">
        <v>25</v>
      </c>
      <c r="AV215">
        <v>0</v>
      </c>
      <c r="AW215">
        <v>2</v>
      </c>
      <c r="AX215">
        <v>86552285</v>
      </c>
      <c r="AY215">
        <v>1</v>
      </c>
      <c r="AZ215">
        <v>0</v>
      </c>
      <c r="BA215">
        <v>137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ROUND(Y215*Source!I125,9)</f>
        <v>0.36359999999999998</v>
      </c>
      <c r="CY215">
        <f t="shared" si="101"/>
        <v>1525.54</v>
      </c>
      <c r="CZ215">
        <f t="shared" si="102"/>
        <v>154.72</v>
      </c>
      <c r="DA215">
        <f t="shared" si="103"/>
        <v>9.86</v>
      </c>
      <c r="DB215">
        <f>ROUND((((ROUND(AT215*CZ215,2)*1)*1)*1),6)</f>
        <v>625.07000000000005</v>
      </c>
      <c r="DC215">
        <f>ROUND((((ROUND(AT215*AG215,2)*1)*1)*1),6)</f>
        <v>0</v>
      </c>
      <c r="DD215" t="s">
        <v>3</v>
      </c>
      <c r="DE215" t="s">
        <v>3</v>
      </c>
      <c r="DF215">
        <f t="shared" si="104"/>
        <v>554.69000000000005</v>
      </c>
      <c r="DG215">
        <f t="shared" si="105"/>
        <v>0</v>
      </c>
      <c r="DH215">
        <f t="shared" si="106"/>
        <v>0</v>
      </c>
      <c r="DI215">
        <f t="shared" si="93"/>
        <v>0</v>
      </c>
      <c r="DJ215">
        <f t="shared" si="107"/>
        <v>554.69000000000005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ROW(Source!A125)</f>
        <v>125</v>
      </c>
      <c r="B216">
        <v>86551703</v>
      </c>
      <c r="C216">
        <v>86552262</v>
      </c>
      <c r="D216">
        <v>85717107</v>
      </c>
      <c r="E216">
        <v>1</v>
      </c>
      <c r="F216">
        <v>1</v>
      </c>
      <c r="G216">
        <v>1081</v>
      </c>
      <c r="H216">
        <v>3</v>
      </c>
      <c r="I216" t="s">
        <v>333</v>
      </c>
      <c r="J216" t="s">
        <v>335</v>
      </c>
      <c r="K216" t="s">
        <v>334</v>
      </c>
      <c r="L216">
        <v>1354</v>
      </c>
      <c r="N216">
        <v>1010</v>
      </c>
      <c r="O216" t="s">
        <v>35</v>
      </c>
      <c r="P216" t="s">
        <v>35</v>
      </c>
      <c r="Q216">
        <v>1</v>
      </c>
      <c r="W216">
        <v>0</v>
      </c>
      <c r="X216">
        <v>29435478</v>
      </c>
      <c r="Y216">
        <f>(((AT216*1)*1)*1)</f>
        <v>200</v>
      </c>
      <c r="AA216">
        <v>185.42</v>
      </c>
      <c r="AB216">
        <v>0</v>
      </c>
      <c r="AC216">
        <v>0</v>
      </c>
      <c r="AD216">
        <v>0</v>
      </c>
      <c r="AE216">
        <v>7.24</v>
      </c>
      <c r="AF216">
        <v>0</v>
      </c>
      <c r="AG216">
        <v>0</v>
      </c>
      <c r="AH216">
        <v>0</v>
      </c>
      <c r="AI216">
        <v>25.61</v>
      </c>
      <c r="AJ216">
        <v>1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200</v>
      </c>
      <c r="AU216" t="s">
        <v>25</v>
      </c>
      <c r="AV216">
        <v>0</v>
      </c>
      <c r="AW216">
        <v>2</v>
      </c>
      <c r="AX216">
        <v>86552286</v>
      </c>
      <c r="AY216">
        <v>1</v>
      </c>
      <c r="AZ216">
        <v>0</v>
      </c>
      <c r="BA216">
        <v>138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ROUND(Y216*Source!I125,9)</f>
        <v>18</v>
      </c>
      <c r="CY216">
        <f t="shared" si="101"/>
        <v>185.42</v>
      </c>
      <c r="CZ216">
        <f t="shared" si="102"/>
        <v>7.24</v>
      </c>
      <c r="DA216">
        <f t="shared" si="103"/>
        <v>25.61</v>
      </c>
      <c r="DB216">
        <f>ROUND((((ROUND(AT216*CZ216,2)*1)*1)*1),6)</f>
        <v>1448</v>
      </c>
      <c r="DC216">
        <f>ROUND((((ROUND(AT216*AG216,2)*1)*1)*1),6)</f>
        <v>0</v>
      </c>
      <c r="DD216" t="s">
        <v>3</v>
      </c>
      <c r="DE216" t="s">
        <v>3</v>
      </c>
      <c r="DF216">
        <f t="shared" si="104"/>
        <v>3337.56</v>
      </c>
      <c r="DG216">
        <f t="shared" si="105"/>
        <v>0</v>
      </c>
      <c r="DH216">
        <f t="shared" si="106"/>
        <v>0</v>
      </c>
      <c r="DI216">
        <f t="shared" si="93"/>
        <v>0</v>
      </c>
      <c r="DJ216">
        <f t="shared" si="107"/>
        <v>3337.56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ROW(Source!A125)</f>
        <v>125</v>
      </c>
      <c r="B217">
        <v>86551703</v>
      </c>
      <c r="C217">
        <v>86552262</v>
      </c>
      <c r="D217">
        <v>85710744</v>
      </c>
      <c r="E217">
        <v>1</v>
      </c>
      <c r="F217">
        <v>1</v>
      </c>
      <c r="G217">
        <v>1081</v>
      </c>
      <c r="H217">
        <v>3</v>
      </c>
      <c r="I217" t="s">
        <v>810</v>
      </c>
      <c r="J217" t="s">
        <v>811</v>
      </c>
      <c r="K217" t="s">
        <v>812</v>
      </c>
      <c r="L217">
        <v>1354</v>
      </c>
      <c r="N217">
        <v>1010</v>
      </c>
      <c r="O217" t="s">
        <v>35</v>
      </c>
      <c r="P217" t="s">
        <v>35</v>
      </c>
      <c r="Q217">
        <v>1</v>
      </c>
      <c r="W217">
        <v>0</v>
      </c>
      <c r="X217">
        <v>-246121157</v>
      </c>
      <c r="Y217">
        <f>(((AT217*1)*1)*1)</f>
        <v>0.68400000000000005</v>
      </c>
      <c r="AA217">
        <v>54.47</v>
      </c>
      <c r="AB217">
        <v>0</v>
      </c>
      <c r="AC217">
        <v>0</v>
      </c>
      <c r="AD217">
        <v>0</v>
      </c>
      <c r="AE217">
        <v>6.12</v>
      </c>
      <c r="AF217">
        <v>0</v>
      </c>
      <c r="AG217">
        <v>0</v>
      </c>
      <c r="AH217">
        <v>0</v>
      </c>
      <c r="AI217">
        <v>8.9</v>
      </c>
      <c r="AJ217">
        <v>1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0.68400000000000005</v>
      </c>
      <c r="AU217" t="s">
        <v>25</v>
      </c>
      <c r="AV217">
        <v>0</v>
      </c>
      <c r="AW217">
        <v>2</v>
      </c>
      <c r="AX217">
        <v>86552287</v>
      </c>
      <c r="AY217">
        <v>1</v>
      </c>
      <c r="AZ217">
        <v>0</v>
      </c>
      <c r="BA217">
        <v>139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ROUND(Y217*Source!I125,9)</f>
        <v>6.1559999999999997E-2</v>
      </c>
      <c r="CY217">
        <f t="shared" si="101"/>
        <v>54.47</v>
      </c>
      <c r="CZ217">
        <f t="shared" si="102"/>
        <v>6.12</v>
      </c>
      <c r="DA217">
        <f t="shared" si="103"/>
        <v>8.9</v>
      </c>
      <c r="DB217">
        <f>ROUND((((ROUND(AT217*CZ217,2)*1)*1)*1),6)</f>
        <v>4.1900000000000004</v>
      </c>
      <c r="DC217">
        <f>ROUND((((ROUND(AT217*AG217,2)*1)*1)*1),6)</f>
        <v>0</v>
      </c>
      <c r="DD217" t="s">
        <v>3</v>
      </c>
      <c r="DE217" t="s">
        <v>3</v>
      </c>
      <c r="DF217">
        <f t="shared" si="104"/>
        <v>3.35</v>
      </c>
      <c r="DG217">
        <f t="shared" si="105"/>
        <v>0</v>
      </c>
      <c r="DH217">
        <f t="shared" si="106"/>
        <v>0</v>
      </c>
      <c r="DI217">
        <f t="shared" si="93"/>
        <v>0</v>
      </c>
      <c r="DJ217">
        <f t="shared" si="107"/>
        <v>3.35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ROW(Source!A125)</f>
        <v>125</v>
      </c>
      <c r="B218">
        <v>86551703</v>
      </c>
      <c r="C218">
        <v>86552262</v>
      </c>
      <c r="D218">
        <v>0</v>
      </c>
      <c r="E218">
        <v>0</v>
      </c>
      <c r="F218">
        <v>1</v>
      </c>
      <c r="G218">
        <v>1081</v>
      </c>
      <c r="H218">
        <v>3</v>
      </c>
      <c r="I218" t="s">
        <v>168</v>
      </c>
      <c r="J218" t="s">
        <v>3</v>
      </c>
      <c r="K218" t="s">
        <v>169</v>
      </c>
      <c r="L218">
        <v>1354</v>
      </c>
      <c r="N218">
        <v>1010</v>
      </c>
      <c r="O218" t="s">
        <v>35</v>
      </c>
      <c r="P218" t="s">
        <v>35</v>
      </c>
      <c r="Q218">
        <v>1</v>
      </c>
      <c r="W218">
        <v>0</v>
      </c>
      <c r="X218">
        <v>765178599</v>
      </c>
      <c r="Y218">
        <f t="shared" ref="Y218:Y224" si="108">AT218</f>
        <v>11.111110999999999</v>
      </c>
      <c r="AA218">
        <v>16131.89</v>
      </c>
      <c r="AB218">
        <v>0</v>
      </c>
      <c r="AC218">
        <v>0</v>
      </c>
      <c r="AD218">
        <v>0</v>
      </c>
      <c r="AE218">
        <v>1639.42</v>
      </c>
      <c r="AF218">
        <v>0</v>
      </c>
      <c r="AG218">
        <v>0</v>
      </c>
      <c r="AH218">
        <v>0</v>
      </c>
      <c r="AI218">
        <v>9.84</v>
      </c>
      <c r="AJ218">
        <v>1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 t="s">
        <v>3</v>
      </c>
      <c r="AT218">
        <v>11.111110999999999</v>
      </c>
      <c r="AU218" t="s">
        <v>3</v>
      </c>
      <c r="AV218">
        <v>0</v>
      </c>
      <c r="AW218">
        <v>1</v>
      </c>
      <c r="AX218">
        <v>-1</v>
      </c>
      <c r="AY218">
        <v>0</v>
      </c>
      <c r="AZ218">
        <v>0</v>
      </c>
      <c r="BA218" t="s">
        <v>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ROUND(Y218*Source!I125,9)</f>
        <v>0.99999998999999995</v>
      </c>
      <c r="CY218">
        <f t="shared" si="101"/>
        <v>16131.89</v>
      </c>
      <c r="CZ218">
        <f t="shared" si="102"/>
        <v>1639.42</v>
      </c>
      <c r="DA218">
        <f t="shared" si="103"/>
        <v>9.84</v>
      </c>
      <c r="DB218">
        <f t="shared" ref="DB218:DB224" si="109">ROUND(ROUND(AT218*CZ218,2),6)</f>
        <v>18215.78</v>
      </c>
      <c r="DC218">
        <f t="shared" ref="DC218:DC224" si="110">ROUND(ROUND(AT218*AG218,2),6)</f>
        <v>0</v>
      </c>
      <c r="DD218" t="s">
        <v>3</v>
      </c>
      <c r="DE218" t="s">
        <v>3</v>
      </c>
      <c r="DF218">
        <f t="shared" si="104"/>
        <v>16131.89</v>
      </c>
      <c r="DG218">
        <f t="shared" si="105"/>
        <v>0</v>
      </c>
      <c r="DH218">
        <f t="shared" si="106"/>
        <v>0</v>
      </c>
      <c r="DI218">
        <f t="shared" si="93"/>
        <v>0</v>
      </c>
      <c r="DJ218">
        <f t="shared" si="107"/>
        <v>16131.89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ROW(Source!A125)</f>
        <v>125</v>
      </c>
      <c r="B219">
        <v>86551703</v>
      </c>
      <c r="C219">
        <v>86552262</v>
      </c>
      <c r="D219">
        <v>0</v>
      </c>
      <c r="E219">
        <v>0</v>
      </c>
      <c r="F219">
        <v>1</v>
      </c>
      <c r="G219">
        <v>1081</v>
      </c>
      <c r="H219">
        <v>3</v>
      </c>
      <c r="I219" t="s">
        <v>172</v>
      </c>
      <c r="J219" t="s">
        <v>3</v>
      </c>
      <c r="K219" t="s">
        <v>173</v>
      </c>
      <c r="L219">
        <v>1354</v>
      </c>
      <c r="N219">
        <v>1010</v>
      </c>
      <c r="O219" t="s">
        <v>35</v>
      </c>
      <c r="P219" t="s">
        <v>35</v>
      </c>
      <c r="Q219">
        <v>1</v>
      </c>
      <c r="W219">
        <v>0</v>
      </c>
      <c r="X219">
        <v>1470227064</v>
      </c>
      <c r="Y219">
        <f t="shared" si="108"/>
        <v>22.222221999999999</v>
      </c>
      <c r="AA219">
        <v>29711.19</v>
      </c>
      <c r="AB219">
        <v>0</v>
      </c>
      <c r="AC219">
        <v>0</v>
      </c>
      <c r="AD219">
        <v>0</v>
      </c>
      <c r="AE219">
        <v>3019.43</v>
      </c>
      <c r="AF219">
        <v>0</v>
      </c>
      <c r="AG219">
        <v>0</v>
      </c>
      <c r="AH219">
        <v>0</v>
      </c>
      <c r="AI219">
        <v>9.84</v>
      </c>
      <c r="AJ219">
        <v>1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 t="s">
        <v>3</v>
      </c>
      <c r="AT219">
        <v>22.222221999999999</v>
      </c>
      <c r="AU219" t="s">
        <v>3</v>
      </c>
      <c r="AV219">
        <v>0</v>
      </c>
      <c r="AW219">
        <v>1</v>
      </c>
      <c r="AX219">
        <v>-1</v>
      </c>
      <c r="AY219">
        <v>0</v>
      </c>
      <c r="AZ219">
        <v>0</v>
      </c>
      <c r="BA219" t="s">
        <v>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ROUND(Y219*Source!I125,9)</f>
        <v>1.9999999799999999</v>
      </c>
      <c r="CY219">
        <f t="shared" si="101"/>
        <v>29711.19</v>
      </c>
      <c r="CZ219">
        <f t="shared" si="102"/>
        <v>3019.43</v>
      </c>
      <c r="DA219">
        <f t="shared" si="103"/>
        <v>9.84</v>
      </c>
      <c r="DB219">
        <f t="shared" si="109"/>
        <v>67098.44</v>
      </c>
      <c r="DC219">
        <f t="shared" si="110"/>
        <v>0</v>
      </c>
      <c r="DD219" t="s">
        <v>3</v>
      </c>
      <c r="DE219" t="s">
        <v>3</v>
      </c>
      <c r="DF219">
        <f t="shared" si="104"/>
        <v>59422.38</v>
      </c>
      <c r="DG219">
        <f t="shared" si="105"/>
        <v>0</v>
      </c>
      <c r="DH219">
        <f t="shared" si="106"/>
        <v>0</v>
      </c>
      <c r="DI219">
        <f t="shared" si="93"/>
        <v>0</v>
      </c>
      <c r="DJ219">
        <f t="shared" si="107"/>
        <v>59422.38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ROW(Source!A125)</f>
        <v>125</v>
      </c>
      <c r="B220">
        <v>86551703</v>
      </c>
      <c r="C220">
        <v>86552262</v>
      </c>
      <c r="D220">
        <v>0</v>
      </c>
      <c r="E220">
        <v>0</v>
      </c>
      <c r="F220">
        <v>1</v>
      </c>
      <c r="G220">
        <v>1081</v>
      </c>
      <c r="H220">
        <v>3</v>
      </c>
      <c r="I220" t="s">
        <v>176</v>
      </c>
      <c r="J220" t="s">
        <v>3</v>
      </c>
      <c r="K220" t="s">
        <v>177</v>
      </c>
      <c r="L220">
        <v>1354</v>
      </c>
      <c r="N220">
        <v>1010</v>
      </c>
      <c r="O220" t="s">
        <v>35</v>
      </c>
      <c r="P220" t="s">
        <v>35</v>
      </c>
      <c r="Q220">
        <v>1</v>
      </c>
      <c r="W220">
        <v>0</v>
      </c>
      <c r="X220">
        <v>-2045684553</v>
      </c>
      <c r="Y220">
        <f t="shared" si="108"/>
        <v>22.222221999999999</v>
      </c>
      <c r="AA220">
        <v>31974.49</v>
      </c>
      <c r="AB220">
        <v>0</v>
      </c>
      <c r="AC220">
        <v>0</v>
      </c>
      <c r="AD220">
        <v>0</v>
      </c>
      <c r="AE220">
        <v>3249.44</v>
      </c>
      <c r="AF220">
        <v>0</v>
      </c>
      <c r="AG220">
        <v>0</v>
      </c>
      <c r="AH220">
        <v>0</v>
      </c>
      <c r="AI220">
        <v>9.84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 t="s">
        <v>3</v>
      </c>
      <c r="AT220">
        <v>22.222221999999999</v>
      </c>
      <c r="AU220" t="s">
        <v>3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ROUND(Y220*Source!I125,9)</f>
        <v>1.9999999799999999</v>
      </c>
      <c r="CY220">
        <f t="shared" si="101"/>
        <v>31974.49</v>
      </c>
      <c r="CZ220">
        <f t="shared" si="102"/>
        <v>3249.44</v>
      </c>
      <c r="DA220">
        <f t="shared" si="103"/>
        <v>9.84</v>
      </c>
      <c r="DB220">
        <f t="shared" si="109"/>
        <v>72209.78</v>
      </c>
      <c r="DC220">
        <f t="shared" si="110"/>
        <v>0</v>
      </c>
      <c r="DD220" t="s">
        <v>3</v>
      </c>
      <c r="DE220" t="s">
        <v>3</v>
      </c>
      <c r="DF220">
        <f t="shared" si="104"/>
        <v>63948.98</v>
      </c>
      <c r="DG220">
        <f t="shared" si="105"/>
        <v>0</v>
      </c>
      <c r="DH220">
        <f t="shared" si="106"/>
        <v>0</v>
      </c>
      <c r="DI220">
        <f t="shared" si="93"/>
        <v>0</v>
      </c>
      <c r="DJ220">
        <f t="shared" si="107"/>
        <v>63948.98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ROW(Source!A125)</f>
        <v>125</v>
      </c>
      <c r="B221">
        <v>86551703</v>
      </c>
      <c r="C221">
        <v>86552262</v>
      </c>
      <c r="D221">
        <v>0</v>
      </c>
      <c r="E221">
        <v>0</v>
      </c>
      <c r="F221">
        <v>1</v>
      </c>
      <c r="G221">
        <v>1081</v>
      </c>
      <c r="H221">
        <v>3</v>
      </c>
      <c r="I221" t="s">
        <v>192</v>
      </c>
      <c r="J221" t="s">
        <v>3</v>
      </c>
      <c r="K221" t="s">
        <v>193</v>
      </c>
      <c r="L221">
        <v>1354</v>
      </c>
      <c r="N221">
        <v>1010</v>
      </c>
      <c r="O221" t="s">
        <v>35</v>
      </c>
      <c r="P221" t="s">
        <v>35</v>
      </c>
      <c r="Q221">
        <v>1</v>
      </c>
      <c r="W221">
        <v>0</v>
      </c>
      <c r="X221">
        <v>218024628</v>
      </c>
      <c r="Y221">
        <f t="shared" si="108"/>
        <v>11.111110999999999</v>
      </c>
      <c r="AA221">
        <v>50080.29</v>
      </c>
      <c r="AB221">
        <v>0</v>
      </c>
      <c r="AC221">
        <v>0</v>
      </c>
      <c r="AD221">
        <v>0</v>
      </c>
      <c r="AE221">
        <v>5089.46</v>
      </c>
      <c r="AF221">
        <v>0</v>
      </c>
      <c r="AG221">
        <v>0</v>
      </c>
      <c r="AH221">
        <v>0</v>
      </c>
      <c r="AI221">
        <v>9.84</v>
      </c>
      <c r="AJ221">
        <v>1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 t="s">
        <v>3</v>
      </c>
      <c r="AT221">
        <v>11.111110999999999</v>
      </c>
      <c r="AU221" t="s">
        <v>3</v>
      </c>
      <c r="AV221">
        <v>0</v>
      </c>
      <c r="AW221">
        <v>1</v>
      </c>
      <c r="AX221">
        <v>-1</v>
      </c>
      <c r="AY221">
        <v>0</v>
      </c>
      <c r="AZ221">
        <v>0</v>
      </c>
      <c r="BA221" t="s">
        <v>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ROUND(Y221*Source!I125,9)</f>
        <v>0.99999998999999995</v>
      </c>
      <c r="CY221">
        <f t="shared" si="101"/>
        <v>50080.29</v>
      </c>
      <c r="CZ221">
        <f t="shared" si="102"/>
        <v>5089.46</v>
      </c>
      <c r="DA221">
        <f t="shared" si="103"/>
        <v>9.84</v>
      </c>
      <c r="DB221">
        <f t="shared" si="109"/>
        <v>56549.55</v>
      </c>
      <c r="DC221">
        <f t="shared" si="110"/>
        <v>0</v>
      </c>
      <c r="DD221" t="s">
        <v>3</v>
      </c>
      <c r="DE221" t="s">
        <v>3</v>
      </c>
      <c r="DF221">
        <f t="shared" si="104"/>
        <v>50080.29</v>
      </c>
      <c r="DG221">
        <f t="shared" si="105"/>
        <v>0</v>
      </c>
      <c r="DH221">
        <f t="shared" si="106"/>
        <v>0</v>
      </c>
      <c r="DI221">
        <f t="shared" si="93"/>
        <v>0</v>
      </c>
      <c r="DJ221">
        <f t="shared" si="107"/>
        <v>50080.29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ROW(Source!A125)</f>
        <v>125</v>
      </c>
      <c r="B222">
        <v>86551703</v>
      </c>
      <c r="C222">
        <v>86552262</v>
      </c>
      <c r="D222">
        <v>0</v>
      </c>
      <c r="E222">
        <v>0</v>
      </c>
      <c r="F222">
        <v>1</v>
      </c>
      <c r="G222">
        <v>1081</v>
      </c>
      <c r="H222">
        <v>3</v>
      </c>
      <c r="I222" t="s">
        <v>180</v>
      </c>
      <c r="J222" t="s">
        <v>3</v>
      </c>
      <c r="K222" t="s">
        <v>181</v>
      </c>
      <c r="L222">
        <v>1354</v>
      </c>
      <c r="N222">
        <v>1010</v>
      </c>
      <c r="O222" t="s">
        <v>35</v>
      </c>
      <c r="P222" t="s">
        <v>35</v>
      </c>
      <c r="Q222">
        <v>1</v>
      </c>
      <c r="W222">
        <v>0</v>
      </c>
      <c r="X222">
        <v>-1466667291</v>
      </c>
      <c r="Y222">
        <f t="shared" si="108"/>
        <v>11.111110999999999</v>
      </c>
      <c r="AA222">
        <v>61923.22</v>
      </c>
      <c r="AB222">
        <v>0</v>
      </c>
      <c r="AC222">
        <v>0</v>
      </c>
      <c r="AD222">
        <v>0</v>
      </c>
      <c r="AE222">
        <v>6293.01</v>
      </c>
      <c r="AF222">
        <v>0</v>
      </c>
      <c r="AG222">
        <v>0</v>
      </c>
      <c r="AH222">
        <v>0</v>
      </c>
      <c r="AI222">
        <v>9.84</v>
      </c>
      <c r="AJ222">
        <v>1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 t="s">
        <v>3</v>
      </c>
      <c r="AT222">
        <v>11.111110999999999</v>
      </c>
      <c r="AU222" t="s">
        <v>3</v>
      </c>
      <c r="AV222">
        <v>0</v>
      </c>
      <c r="AW222">
        <v>1</v>
      </c>
      <c r="AX222">
        <v>-1</v>
      </c>
      <c r="AY222">
        <v>0</v>
      </c>
      <c r="AZ222">
        <v>0</v>
      </c>
      <c r="BA222" t="s">
        <v>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ROUND(Y222*Source!I125,9)</f>
        <v>0.99999998999999995</v>
      </c>
      <c r="CY222">
        <f t="shared" si="101"/>
        <v>61923.22</v>
      </c>
      <c r="CZ222">
        <f t="shared" si="102"/>
        <v>6293.01</v>
      </c>
      <c r="DA222">
        <f t="shared" si="103"/>
        <v>9.84</v>
      </c>
      <c r="DB222">
        <f t="shared" si="109"/>
        <v>69922.33</v>
      </c>
      <c r="DC222">
        <f t="shared" si="110"/>
        <v>0</v>
      </c>
      <c r="DD222" t="s">
        <v>3</v>
      </c>
      <c r="DE222" t="s">
        <v>3</v>
      </c>
      <c r="DF222">
        <f t="shared" si="104"/>
        <v>61923.22</v>
      </c>
      <c r="DG222">
        <f t="shared" si="105"/>
        <v>0</v>
      </c>
      <c r="DH222">
        <f t="shared" si="106"/>
        <v>0</v>
      </c>
      <c r="DI222">
        <f t="shared" si="93"/>
        <v>0</v>
      </c>
      <c r="DJ222">
        <f t="shared" si="107"/>
        <v>61923.22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ROW(Source!A125)</f>
        <v>125</v>
      </c>
      <c r="B223">
        <v>86551703</v>
      </c>
      <c r="C223">
        <v>86552262</v>
      </c>
      <c r="D223">
        <v>0</v>
      </c>
      <c r="E223">
        <v>0</v>
      </c>
      <c r="F223">
        <v>1</v>
      </c>
      <c r="G223">
        <v>1081</v>
      </c>
      <c r="H223">
        <v>3</v>
      </c>
      <c r="I223" t="s">
        <v>184</v>
      </c>
      <c r="J223" t="s">
        <v>3</v>
      </c>
      <c r="K223" t="s">
        <v>185</v>
      </c>
      <c r="L223">
        <v>1354</v>
      </c>
      <c r="N223">
        <v>1010</v>
      </c>
      <c r="O223" t="s">
        <v>35</v>
      </c>
      <c r="P223" t="s">
        <v>35</v>
      </c>
      <c r="Q223">
        <v>1</v>
      </c>
      <c r="W223">
        <v>0</v>
      </c>
      <c r="X223">
        <v>1240289233</v>
      </c>
      <c r="Y223">
        <f t="shared" si="108"/>
        <v>11.111110999999999</v>
      </c>
      <c r="AA223">
        <v>66142.02</v>
      </c>
      <c r="AB223">
        <v>0</v>
      </c>
      <c r="AC223">
        <v>0</v>
      </c>
      <c r="AD223">
        <v>0</v>
      </c>
      <c r="AE223">
        <v>6721.75</v>
      </c>
      <c r="AF223">
        <v>0</v>
      </c>
      <c r="AG223">
        <v>0</v>
      </c>
      <c r="AH223">
        <v>0</v>
      </c>
      <c r="AI223">
        <v>9.84</v>
      </c>
      <c r="AJ223">
        <v>1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 t="s">
        <v>3</v>
      </c>
      <c r="AT223">
        <v>11.111110999999999</v>
      </c>
      <c r="AU223" t="s">
        <v>3</v>
      </c>
      <c r="AV223">
        <v>0</v>
      </c>
      <c r="AW223">
        <v>1</v>
      </c>
      <c r="AX223">
        <v>-1</v>
      </c>
      <c r="AY223">
        <v>0</v>
      </c>
      <c r="AZ223">
        <v>0</v>
      </c>
      <c r="BA223" t="s">
        <v>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ROUND(Y223*Source!I125,9)</f>
        <v>0.99999998999999995</v>
      </c>
      <c r="CY223">
        <f t="shared" si="101"/>
        <v>66142.02</v>
      </c>
      <c r="CZ223">
        <f t="shared" si="102"/>
        <v>6721.75</v>
      </c>
      <c r="DA223">
        <f t="shared" si="103"/>
        <v>9.84</v>
      </c>
      <c r="DB223">
        <f t="shared" si="109"/>
        <v>74686.11</v>
      </c>
      <c r="DC223">
        <f t="shared" si="110"/>
        <v>0</v>
      </c>
      <c r="DD223" t="s">
        <v>3</v>
      </c>
      <c r="DE223" t="s">
        <v>3</v>
      </c>
      <c r="DF223">
        <f t="shared" si="104"/>
        <v>66142.02</v>
      </c>
      <c r="DG223">
        <f t="shared" si="105"/>
        <v>0</v>
      </c>
      <c r="DH223">
        <f t="shared" si="106"/>
        <v>0</v>
      </c>
      <c r="DI223">
        <f t="shared" si="93"/>
        <v>0</v>
      </c>
      <c r="DJ223">
        <f t="shared" si="107"/>
        <v>66142.02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ROW(Source!A125)</f>
        <v>125</v>
      </c>
      <c r="B224">
        <v>86551703</v>
      </c>
      <c r="C224">
        <v>86552262</v>
      </c>
      <c r="D224">
        <v>0</v>
      </c>
      <c r="E224">
        <v>0</v>
      </c>
      <c r="F224">
        <v>1</v>
      </c>
      <c r="G224">
        <v>1081</v>
      </c>
      <c r="H224">
        <v>3</v>
      </c>
      <c r="I224" t="s">
        <v>188</v>
      </c>
      <c r="J224" t="s">
        <v>3</v>
      </c>
      <c r="K224" t="s">
        <v>189</v>
      </c>
      <c r="L224">
        <v>1354</v>
      </c>
      <c r="N224">
        <v>1010</v>
      </c>
      <c r="O224" t="s">
        <v>35</v>
      </c>
      <c r="P224" t="s">
        <v>35</v>
      </c>
      <c r="Q224">
        <v>1</v>
      </c>
      <c r="W224">
        <v>0</v>
      </c>
      <c r="X224">
        <v>2047809234</v>
      </c>
      <c r="Y224">
        <f t="shared" si="108"/>
        <v>11.111110999999999</v>
      </c>
      <c r="AA224">
        <v>70360.820000000007</v>
      </c>
      <c r="AB224">
        <v>0</v>
      </c>
      <c r="AC224">
        <v>0</v>
      </c>
      <c r="AD224">
        <v>0</v>
      </c>
      <c r="AE224">
        <v>7150.49</v>
      </c>
      <c r="AF224">
        <v>0</v>
      </c>
      <c r="AG224">
        <v>0</v>
      </c>
      <c r="AH224">
        <v>0</v>
      </c>
      <c r="AI224">
        <v>9.84</v>
      </c>
      <c r="AJ224">
        <v>1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 t="s">
        <v>3</v>
      </c>
      <c r="AT224">
        <v>11.111110999999999</v>
      </c>
      <c r="AU224" t="s">
        <v>3</v>
      </c>
      <c r="AV224">
        <v>0</v>
      </c>
      <c r="AW224">
        <v>1</v>
      </c>
      <c r="AX224">
        <v>-1</v>
      </c>
      <c r="AY224">
        <v>0</v>
      </c>
      <c r="AZ224">
        <v>0</v>
      </c>
      <c r="BA224" t="s">
        <v>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ROUND(Y224*Source!I125,9)</f>
        <v>0.99999998999999995</v>
      </c>
      <c r="CY224">
        <f t="shared" si="101"/>
        <v>70360.820000000007</v>
      </c>
      <c r="CZ224">
        <f t="shared" si="102"/>
        <v>7150.49</v>
      </c>
      <c r="DA224">
        <f t="shared" si="103"/>
        <v>9.84</v>
      </c>
      <c r="DB224">
        <f t="shared" si="109"/>
        <v>79449.89</v>
      </c>
      <c r="DC224">
        <f t="shared" si="110"/>
        <v>0</v>
      </c>
      <c r="DD224" t="s">
        <v>3</v>
      </c>
      <c r="DE224" t="s">
        <v>3</v>
      </c>
      <c r="DF224">
        <f t="shared" si="104"/>
        <v>70360.820000000007</v>
      </c>
      <c r="DG224">
        <f t="shared" si="105"/>
        <v>0</v>
      </c>
      <c r="DH224">
        <f t="shared" si="106"/>
        <v>0</v>
      </c>
      <c r="DI224">
        <f t="shared" si="93"/>
        <v>0</v>
      </c>
      <c r="DJ224">
        <f t="shared" si="107"/>
        <v>70360.820000000007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ROW(Source!A140)</f>
        <v>140</v>
      </c>
      <c r="B225">
        <v>86551701</v>
      </c>
      <c r="C225">
        <v>86552296</v>
      </c>
      <c r="D225">
        <v>85665773</v>
      </c>
      <c r="E225">
        <v>1081</v>
      </c>
      <c r="F225">
        <v>1</v>
      </c>
      <c r="G225">
        <v>1081</v>
      </c>
      <c r="H225">
        <v>1</v>
      </c>
      <c r="I225" t="s">
        <v>786</v>
      </c>
      <c r="J225" t="s">
        <v>3</v>
      </c>
      <c r="K225" t="s">
        <v>787</v>
      </c>
      <c r="L225">
        <v>1191</v>
      </c>
      <c r="N225">
        <v>1013</v>
      </c>
      <c r="O225" t="s">
        <v>788</v>
      </c>
      <c r="P225" t="s">
        <v>788</v>
      </c>
      <c r="Q225">
        <v>1</v>
      </c>
      <c r="W225">
        <v>0</v>
      </c>
      <c r="X225">
        <v>476480486</v>
      </c>
      <c r="Y225">
        <f>(((AT225*1.03)*1.15)*1.2)</f>
        <v>106.17857999999998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74.7</v>
      </c>
      <c r="AU225" t="s">
        <v>27</v>
      </c>
      <c r="AV225">
        <v>1</v>
      </c>
      <c r="AW225">
        <v>2</v>
      </c>
      <c r="AX225">
        <v>86552308</v>
      </c>
      <c r="AY225">
        <v>1</v>
      </c>
      <c r="AZ225">
        <v>0</v>
      </c>
      <c r="BA225">
        <v>141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U225">
        <f>ROUND(AT225*Source!I140*AH225*AL225,2)</f>
        <v>0</v>
      </c>
      <c r="CV225">
        <f>ROUND(Y225*Source!I140,9)</f>
        <v>4.2471432</v>
      </c>
      <c r="CW225">
        <v>0</v>
      </c>
      <c r="CX225">
        <f>ROUND(Y225*Source!I140,9)</f>
        <v>4.2471432</v>
      </c>
      <c r="CY225">
        <f>AD225</f>
        <v>0</v>
      </c>
      <c r="CZ225">
        <f>AH225</f>
        <v>0</v>
      </c>
      <c r="DA225">
        <f>AL225</f>
        <v>1</v>
      </c>
      <c r="DB225">
        <f>ROUND((((ROUND(AT225*CZ225,2)*1.03)*1.15)*1.2),6)</f>
        <v>0</v>
      </c>
      <c r="DC225">
        <f>ROUND((((ROUND(AT225*AG225,2)*1.03)*1.15)*1.2),6)</f>
        <v>0</v>
      </c>
      <c r="DD225" t="s">
        <v>3</v>
      </c>
      <c r="DE225" t="s">
        <v>3</v>
      </c>
      <c r="DF225">
        <f t="shared" ref="DF225:DF240" si="111">ROUND(ROUND(AE225,2)*CX225,2)</f>
        <v>0</v>
      </c>
      <c r="DG225">
        <f t="shared" si="105"/>
        <v>0</v>
      </c>
      <c r="DH225">
        <f t="shared" si="106"/>
        <v>0</v>
      </c>
      <c r="DI225">
        <f t="shared" si="93"/>
        <v>0</v>
      </c>
      <c r="DJ225">
        <f>DI225</f>
        <v>0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ROW(Source!A140)</f>
        <v>140</v>
      </c>
      <c r="B226">
        <v>86551701</v>
      </c>
      <c r="C226">
        <v>86552296</v>
      </c>
      <c r="D226">
        <v>85731677</v>
      </c>
      <c r="E226">
        <v>1</v>
      </c>
      <c r="F226">
        <v>1</v>
      </c>
      <c r="G226">
        <v>1081</v>
      </c>
      <c r="H226">
        <v>2</v>
      </c>
      <c r="I226" t="s">
        <v>789</v>
      </c>
      <c r="J226" t="s">
        <v>790</v>
      </c>
      <c r="K226" t="s">
        <v>791</v>
      </c>
      <c r="L226">
        <v>1368</v>
      </c>
      <c r="N226">
        <v>1011</v>
      </c>
      <c r="O226" t="s">
        <v>792</v>
      </c>
      <c r="P226" t="s">
        <v>792</v>
      </c>
      <c r="Q226">
        <v>1</v>
      </c>
      <c r="W226">
        <v>0</v>
      </c>
      <c r="X226">
        <v>874612079</v>
      </c>
      <c r="Y226">
        <f>(((AT226*1.03)*1.25)*1.2)</f>
        <v>0.49440000000000001</v>
      </c>
      <c r="AA226">
        <v>0</v>
      </c>
      <c r="AB226">
        <v>88.67</v>
      </c>
      <c r="AC226">
        <v>13.47</v>
      </c>
      <c r="AD226">
        <v>0</v>
      </c>
      <c r="AE226">
        <v>0</v>
      </c>
      <c r="AF226">
        <v>83.1</v>
      </c>
      <c r="AG226">
        <v>12.62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-2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0.32</v>
      </c>
      <c r="AU226" t="s">
        <v>26</v>
      </c>
      <c r="AV226">
        <v>0</v>
      </c>
      <c r="AW226">
        <v>2</v>
      </c>
      <c r="AX226">
        <v>86552309</v>
      </c>
      <c r="AY226">
        <v>1</v>
      </c>
      <c r="AZ226">
        <v>0</v>
      </c>
      <c r="BA226">
        <v>142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f>ROUND(Y226*Source!I140*DO226,9)</f>
        <v>0.24957312000000001</v>
      </c>
      <c r="CX226">
        <f>ROUND(Y226*Source!I140,9)</f>
        <v>1.9775999999999998E-2</v>
      </c>
      <c r="CY226">
        <f>AB226</f>
        <v>88.67</v>
      </c>
      <c r="CZ226">
        <f>AF226</f>
        <v>83.1</v>
      </c>
      <c r="DA226">
        <f>AJ226</f>
        <v>1</v>
      </c>
      <c r="DB226">
        <f>ROUND((((ROUND(AT226*CZ226,2)*1.03)*1.25)*1.2),6)</f>
        <v>41.08155</v>
      </c>
      <c r="DC226">
        <f>ROUND((((ROUND(AT226*AG226,2)*1.03)*1.25)*1.2),6)</f>
        <v>6.2417999999999996</v>
      </c>
      <c r="DD226" t="s">
        <v>3</v>
      </c>
      <c r="DE226" t="s">
        <v>3</v>
      </c>
      <c r="DF226">
        <f t="shared" si="111"/>
        <v>0</v>
      </c>
      <c r="DG226">
        <f t="shared" si="105"/>
        <v>1.64</v>
      </c>
      <c r="DH226">
        <f t="shared" si="106"/>
        <v>0.25</v>
      </c>
      <c r="DI226">
        <f t="shared" si="93"/>
        <v>0</v>
      </c>
      <c r="DJ226">
        <f>DG226</f>
        <v>1.64</v>
      </c>
      <c r="DK226">
        <v>0</v>
      </c>
      <c r="DL226" t="s">
        <v>793</v>
      </c>
      <c r="DM226">
        <v>0</v>
      </c>
      <c r="DN226" t="s">
        <v>788</v>
      </c>
      <c r="DO226">
        <v>12.62</v>
      </c>
    </row>
    <row r="227" spans="1:119" x14ac:dyDescent="0.25">
      <c r="A227">
        <f>ROW(Source!A140)</f>
        <v>140</v>
      </c>
      <c r="B227">
        <v>86551701</v>
      </c>
      <c r="C227">
        <v>86552296</v>
      </c>
      <c r="D227">
        <v>85731731</v>
      </c>
      <c r="E227">
        <v>1</v>
      </c>
      <c r="F227">
        <v>1</v>
      </c>
      <c r="G227">
        <v>1081</v>
      </c>
      <c r="H227">
        <v>2</v>
      </c>
      <c r="I227" t="s">
        <v>794</v>
      </c>
      <c r="J227" t="s">
        <v>795</v>
      </c>
      <c r="K227" t="s">
        <v>796</v>
      </c>
      <c r="L227">
        <v>1368</v>
      </c>
      <c r="N227">
        <v>1011</v>
      </c>
      <c r="O227" t="s">
        <v>792</v>
      </c>
      <c r="P227" t="s">
        <v>792</v>
      </c>
      <c r="Q227">
        <v>1</v>
      </c>
      <c r="W227">
        <v>0</v>
      </c>
      <c r="X227">
        <v>-1895752648</v>
      </c>
      <c r="Y227">
        <f>(((AT227*1.03)*1.25)*1.2)</f>
        <v>1.9158000000000002</v>
      </c>
      <c r="AA227">
        <v>0</v>
      </c>
      <c r="AB227">
        <v>0.82</v>
      </c>
      <c r="AC227">
        <v>0</v>
      </c>
      <c r="AD227">
        <v>0</v>
      </c>
      <c r="AE227">
        <v>0</v>
      </c>
      <c r="AF227">
        <v>0.77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1.24</v>
      </c>
      <c r="AU227" t="s">
        <v>26</v>
      </c>
      <c r="AV227">
        <v>0</v>
      </c>
      <c r="AW227">
        <v>2</v>
      </c>
      <c r="AX227">
        <v>86552311</v>
      </c>
      <c r="AY227">
        <v>1</v>
      </c>
      <c r="AZ227">
        <v>0</v>
      </c>
      <c r="BA227">
        <v>143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f>ROUND(Y227*Source!I140*DO227,9)</f>
        <v>0</v>
      </c>
      <c r="CX227">
        <f>ROUND(Y227*Source!I140,9)</f>
        <v>7.6632000000000006E-2</v>
      </c>
      <c r="CY227">
        <f>AB227</f>
        <v>0.82</v>
      </c>
      <c r="CZ227">
        <f>AF227</f>
        <v>0.77</v>
      </c>
      <c r="DA227">
        <f>AJ227</f>
        <v>1</v>
      </c>
      <c r="DB227">
        <f>ROUND((((ROUND(AT227*CZ227,2)*1.03)*1.25)*1.2),6)</f>
        <v>1.4677500000000001</v>
      </c>
      <c r="DC227">
        <f>ROUND((((ROUND(AT227*AG227,2)*1.03)*1.25)*1.2),6)</f>
        <v>0</v>
      </c>
      <c r="DD227" t="s">
        <v>3</v>
      </c>
      <c r="DE227" t="s">
        <v>3</v>
      </c>
      <c r="DF227">
        <f t="shared" si="111"/>
        <v>0</v>
      </c>
      <c r="DG227">
        <f t="shared" si="105"/>
        <v>0.06</v>
      </c>
      <c r="DH227">
        <f t="shared" si="106"/>
        <v>0</v>
      </c>
      <c r="DI227">
        <f t="shared" si="93"/>
        <v>0</v>
      </c>
      <c r="DJ227">
        <f>DG227</f>
        <v>0.06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ROW(Source!A140)</f>
        <v>140</v>
      </c>
      <c r="B228">
        <v>86551701</v>
      </c>
      <c r="C228">
        <v>86552296</v>
      </c>
      <c r="D228">
        <v>85731764</v>
      </c>
      <c r="E228">
        <v>1</v>
      </c>
      <c r="F228">
        <v>1</v>
      </c>
      <c r="G228">
        <v>1081</v>
      </c>
      <c r="H228">
        <v>2</v>
      </c>
      <c r="I228" t="s">
        <v>797</v>
      </c>
      <c r="J228" t="s">
        <v>798</v>
      </c>
      <c r="K228" t="s">
        <v>799</v>
      </c>
      <c r="L228">
        <v>1368</v>
      </c>
      <c r="N228">
        <v>1011</v>
      </c>
      <c r="O228" t="s">
        <v>792</v>
      </c>
      <c r="P228" t="s">
        <v>792</v>
      </c>
      <c r="Q228">
        <v>1</v>
      </c>
      <c r="W228">
        <v>0</v>
      </c>
      <c r="X228">
        <v>-643591644</v>
      </c>
      <c r="Y228">
        <f>(((AT228*1.03)*1.25)*1.2)</f>
        <v>4.9749000000000008</v>
      </c>
      <c r="AA228">
        <v>0</v>
      </c>
      <c r="AB228">
        <v>0.5</v>
      </c>
      <c r="AC228">
        <v>0</v>
      </c>
      <c r="AD228">
        <v>0</v>
      </c>
      <c r="AE228">
        <v>0</v>
      </c>
      <c r="AF228">
        <v>0.47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-2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3.22</v>
      </c>
      <c r="AU228" t="s">
        <v>26</v>
      </c>
      <c r="AV228">
        <v>0</v>
      </c>
      <c r="AW228">
        <v>2</v>
      </c>
      <c r="AX228">
        <v>86552312</v>
      </c>
      <c r="AY228">
        <v>1</v>
      </c>
      <c r="AZ228">
        <v>0</v>
      </c>
      <c r="BA228">
        <v>144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ROUND(Y228*Source!I140*DO228,9)</f>
        <v>0</v>
      </c>
      <c r="CX228">
        <f>ROUND(Y228*Source!I140,9)</f>
        <v>0.19899600000000001</v>
      </c>
      <c r="CY228">
        <f>AB228</f>
        <v>0.5</v>
      </c>
      <c r="CZ228">
        <f>AF228</f>
        <v>0.47</v>
      </c>
      <c r="DA228">
        <f>AJ228</f>
        <v>1</v>
      </c>
      <c r="DB228">
        <f>ROUND((((ROUND(AT228*CZ228,2)*1.03)*1.25)*1.2),6)</f>
        <v>2.3329499999999999</v>
      </c>
      <c r="DC228">
        <f>ROUND((((ROUND(AT228*AG228,2)*1.03)*1.25)*1.2),6)</f>
        <v>0</v>
      </c>
      <c r="DD228" t="s">
        <v>3</v>
      </c>
      <c r="DE228" t="s">
        <v>3</v>
      </c>
      <c r="DF228">
        <f t="shared" si="111"/>
        <v>0</v>
      </c>
      <c r="DG228">
        <f t="shared" si="105"/>
        <v>0.09</v>
      </c>
      <c r="DH228">
        <f t="shared" si="106"/>
        <v>0</v>
      </c>
      <c r="DI228">
        <f t="shared" si="93"/>
        <v>0</v>
      </c>
      <c r="DJ228">
        <f>DG228</f>
        <v>0.09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ROW(Source!A140)</f>
        <v>140</v>
      </c>
      <c r="B229">
        <v>86551701</v>
      </c>
      <c r="C229">
        <v>86552296</v>
      </c>
      <c r="D229">
        <v>85730911</v>
      </c>
      <c r="E229">
        <v>1</v>
      </c>
      <c r="F229">
        <v>1</v>
      </c>
      <c r="G229">
        <v>1081</v>
      </c>
      <c r="H229">
        <v>2</v>
      </c>
      <c r="I229" t="s">
        <v>800</v>
      </c>
      <c r="J229" t="s">
        <v>801</v>
      </c>
      <c r="K229" t="s">
        <v>802</v>
      </c>
      <c r="L229">
        <v>1368</v>
      </c>
      <c r="N229">
        <v>1011</v>
      </c>
      <c r="O229" t="s">
        <v>792</v>
      </c>
      <c r="P229" t="s">
        <v>792</v>
      </c>
      <c r="Q229">
        <v>1</v>
      </c>
      <c r="W229">
        <v>0</v>
      </c>
      <c r="X229">
        <v>-44940208</v>
      </c>
      <c r="Y229">
        <f>(((AT229*1.03)*1.25)*1.2)</f>
        <v>0.57164999999999999</v>
      </c>
      <c r="AA229">
        <v>0</v>
      </c>
      <c r="AB229">
        <v>191.17</v>
      </c>
      <c r="AC229">
        <v>18.059999999999999</v>
      </c>
      <c r="AD229">
        <v>0</v>
      </c>
      <c r="AE229">
        <v>0</v>
      </c>
      <c r="AF229">
        <v>179.17</v>
      </c>
      <c r="AG229">
        <v>16.93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0.37</v>
      </c>
      <c r="AU229" t="s">
        <v>26</v>
      </c>
      <c r="AV229">
        <v>0</v>
      </c>
      <c r="AW229">
        <v>2</v>
      </c>
      <c r="AX229">
        <v>86552310</v>
      </c>
      <c r="AY229">
        <v>1</v>
      </c>
      <c r="AZ229">
        <v>0</v>
      </c>
      <c r="BA229">
        <v>145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f>ROUND(Y229*Source!I140*DO229,9)</f>
        <v>0.38712138000000001</v>
      </c>
      <c r="CX229">
        <f>ROUND(Y229*Source!I140,9)</f>
        <v>2.2866000000000001E-2</v>
      </c>
      <c r="CY229">
        <f>AB229</f>
        <v>191.17</v>
      </c>
      <c r="CZ229">
        <f>AF229</f>
        <v>179.17</v>
      </c>
      <c r="DA229">
        <f>AJ229</f>
        <v>1</v>
      </c>
      <c r="DB229">
        <f>ROUND((((ROUND(AT229*CZ229,2)*1.03)*1.25)*1.2),6)</f>
        <v>102.41804999999999</v>
      </c>
      <c r="DC229">
        <f>ROUND((((ROUND(AT229*AG229,2)*1.03)*1.25)*1.2),6)</f>
        <v>9.6716999999999995</v>
      </c>
      <c r="DD229" t="s">
        <v>3</v>
      </c>
      <c r="DE229" t="s">
        <v>3</v>
      </c>
      <c r="DF229">
        <f t="shared" si="111"/>
        <v>0</v>
      </c>
      <c r="DG229">
        <f t="shared" si="105"/>
        <v>4.0999999999999996</v>
      </c>
      <c r="DH229">
        <f t="shared" si="106"/>
        <v>0.39</v>
      </c>
      <c r="DI229">
        <f t="shared" si="93"/>
        <v>0</v>
      </c>
      <c r="DJ229">
        <f>DG229</f>
        <v>4.0999999999999996</v>
      </c>
      <c r="DK229">
        <v>0</v>
      </c>
      <c r="DL229" t="s">
        <v>793</v>
      </c>
      <c r="DM229">
        <v>0</v>
      </c>
      <c r="DN229" t="s">
        <v>788</v>
      </c>
      <c r="DO229">
        <v>16.93</v>
      </c>
    </row>
    <row r="230" spans="1:119" x14ac:dyDescent="0.25">
      <c r="A230">
        <f>ROW(Source!A140)</f>
        <v>140</v>
      </c>
      <c r="B230">
        <v>86551701</v>
      </c>
      <c r="C230">
        <v>86552296</v>
      </c>
      <c r="D230">
        <v>85700705</v>
      </c>
      <c r="E230">
        <v>1</v>
      </c>
      <c r="F230">
        <v>1</v>
      </c>
      <c r="G230">
        <v>1081</v>
      </c>
      <c r="H230">
        <v>3</v>
      </c>
      <c r="I230" t="s">
        <v>803</v>
      </c>
      <c r="J230" t="s">
        <v>804</v>
      </c>
      <c r="K230" t="s">
        <v>805</v>
      </c>
      <c r="L230">
        <v>1339</v>
      </c>
      <c r="N230">
        <v>1007</v>
      </c>
      <c r="O230" t="s">
        <v>806</v>
      </c>
      <c r="P230" t="s">
        <v>806</v>
      </c>
      <c r="Q230">
        <v>1</v>
      </c>
      <c r="W230">
        <v>0</v>
      </c>
      <c r="X230">
        <v>-1622585150</v>
      </c>
      <c r="Y230">
        <f>(((AT230*1)*1)*1)</f>
        <v>0.22700000000000001</v>
      </c>
      <c r="AA230">
        <v>7.07</v>
      </c>
      <c r="AB230">
        <v>0</v>
      </c>
      <c r="AC230">
        <v>0</v>
      </c>
      <c r="AD230">
        <v>0</v>
      </c>
      <c r="AE230">
        <v>7.07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0.22700000000000001</v>
      </c>
      <c r="AU230" t="s">
        <v>25</v>
      </c>
      <c r="AV230">
        <v>0</v>
      </c>
      <c r="AW230">
        <v>2</v>
      </c>
      <c r="AX230">
        <v>86552313</v>
      </c>
      <c r="AY230">
        <v>1</v>
      </c>
      <c r="AZ230">
        <v>0</v>
      </c>
      <c r="BA230">
        <v>146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ROUND(Y230*Source!I140,9)</f>
        <v>9.0799999999999995E-3</v>
      </c>
      <c r="CY230">
        <f t="shared" ref="CY230:CY235" si="112">AA230</f>
        <v>7.07</v>
      </c>
      <c r="CZ230">
        <f t="shared" ref="CZ230:CZ235" si="113">AE230</f>
        <v>7.07</v>
      </c>
      <c r="DA230">
        <f t="shared" ref="DA230:DA235" si="114">AI230</f>
        <v>1</v>
      </c>
      <c r="DB230">
        <f>ROUND((((ROUND(AT230*CZ230,2)*1)*1)*1),6)</f>
        <v>1.6</v>
      </c>
      <c r="DC230">
        <f>ROUND((((ROUND(AT230*AG230,2)*1)*1)*1),6)</f>
        <v>0</v>
      </c>
      <c r="DD230" t="s">
        <v>3</v>
      </c>
      <c r="DE230" t="s">
        <v>3</v>
      </c>
      <c r="DF230">
        <f t="shared" si="111"/>
        <v>0.06</v>
      </c>
      <c r="DG230">
        <f t="shared" si="105"/>
        <v>0</v>
      </c>
      <c r="DH230">
        <f t="shared" si="106"/>
        <v>0</v>
      </c>
      <c r="DI230">
        <f t="shared" si="93"/>
        <v>0</v>
      </c>
      <c r="DJ230">
        <f t="shared" ref="DJ230:DJ235" si="115">DF230</f>
        <v>0.06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ROW(Source!A140)</f>
        <v>140</v>
      </c>
      <c r="B231">
        <v>86551701</v>
      </c>
      <c r="C231">
        <v>86552296</v>
      </c>
      <c r="D231">
        <v>85707696</v>
      </c>
      <c r="E231">
        <v>1</v>
      </c>
      <c r="F231">
        <v>1</v>
      </c>
      <c r="G231">
        <v>1081</v>
      </c>
      <c r="H231">
        <v>3</v>
      </c>
      <c r="I231" t="s">
        <v>807</v>
      </c>
      <c r="J231" t="s">
        <v>808</v>
      </c>
      <c r="K231" t="s">
        <v>809</v>
      </c>
      <c r="L231">
        <v>1355</v>
      </c>
      <c r="N231">
        <v>1010</v>
      </c>
      <c r="O231" t="s">
        <v>23</v>
      </c>
      <c r="P231" t="s">
        <v>23</v>
      </c>
      <c r="Q231">
        <v>100</v>
      </c>
      <c r="W231">
        <v>0</v>
      </c>
      <c r="X231">
        <v>-11502228</v>
      </c>
      <c r="Y231">
        <f>(((AT231*1)*1)*1)</f>
        <v>4.04</v>
      </c>
      <c r="AA231">
        <v>154.72</v>
      </c>
      <c r="AB231">
        <v>0</v>
      </c>
      <c r="AC231">
        <v>0</v>
      </c>
      <c r="AD231">
        <v>0</v>
      </c>
      <c r="AE231">
        <v>154.72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4.04</v>
      </c>
      <c r="AU231" t="s">
        <v>25</v>
      </c>
      <c r="AV231">
        <v>0</v>
      </c>
      <c r="AW231">
        <v>2</v>
      </c>
      <c r="AX231">
        <v>86552314</v>
      </c>
      <c r="AY231">
        <v>1</v>
      </c>
      <c r="AZ231">
        <v>0</v>
      </c>
      <c r="BA231">
        <v>147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ROUND(Y231*Source!I140,9)</f>
        <v>0.16159999999999999</v>
      </c>
      <c r="CY231">
        <f t="shared" si="112"/>
        <v>154.72</v>
      </c>
      <c r="CZ231">
        <f t="shared" si="113"/>
        <v>154.72</v>
      </c>
      <c r="DA231">
        <f t="shared" si="114"/>
        <v>1</v>
      </c>
      <c r="DB231">
        <f>ROUND((((ROUND(AT231*CZ231,2)*1)*1)*1),6)</f>
        <v>625.07000000000005</v>
      </c>
      <c r="DC231">
        <f>ROUND((((ROUND(AT231*AG231,2)*1)*1)*1),6)</f>
        <v>0</v>
      </c>
      <c r="DD231" t="s">
        <v>3</v>
      </c>
      <c r="DE231" t="s">
        <v>3</v>
      </c>
      <c r="DF231">
        <f t="shared" si="111"/>
        <v>25</v>
      </c>
      <c r="DG231">
        <f t="shared" si="105"/>
        <v>0</v>
      </c>
      <c r="DH231">
        <f t="shared" si="106"/>
        <v>0</v>
      </c>
      <c r="DI231">
        <f t="shared" si="93"/>
        <v>0</v>
      </c>
      <c r="DJ231">
        <f t="shared" si="115"/>
        <v>25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ROW(Source!A140)</f>
        <v>140</v>
      </c>
      <c r="B232">
        <v>86551701</v>
      </c>
      <c r="C232">
        <v>86552296</v>
      </c>
      <c r="D232">
        <v>85717107</v>
      </c>
      <c r="E232">
        <v>1</v>
      </c>
      <c r="F232">
        <v>1</v>
      </c>
      <c r="G232">
        <v>1081</v>
      </c>
      <c r="H232">
        <v>3</v>
      </c>
      <c r="I232" t="s">
        <v>333</v>
      </c>
      <c r="J232" t="s">
        <v>335</v>
      </c>
      <c r="K232" t="s">
        <v>334</v>
      </c>
      <c r="L232">
        <v>1354</v>
      </c>
      <c r="N232">
        <v>1010</v>
      </c>
      <c r="O232" t="s">
        <v>35</v>
      </c>
      <c r="P232" t="s">
        <v>35</v>
      </c>
      <c r="Q232">
        <v>1</v>
      </c>
      <c r="W232">
        <v>0</v>
      </c>
      <c r="X232">
        <v>29435478</v>
      </c>
      <c r="Y232">
        <f>(((AT232*1)*1)*1)</f>
        <v>200</v>
      </c>
      <c r="AA232">
        <v>7.24</v>
      </c>
      <c r="AB232">
        <v>0</v>
      </c>
      <c r="AC232">
        <v>0</v>
      </c>
      <c r="AD232">
        <v>0</v>
      </c>
      <c r="AE232">
        <v>7.24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200</v>
      </c>
      <c r="AU232" t="s">
        <v>25</v>
      </c>
      <c r="AV232">
        <v>0</v>
      </c>
      <c r="AW232">
        <v>2</v>
      </c>
      <c r="AX232">
        <v>86552315</v>
      </c>
      <c r="AY232">
        <v>1</v>
      </c>
      <c r="AZ232">
        <v>0</v>
      </c>
      <c r="BA232">
        <v>148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ROUND(Y232*Source!I140,9)</f>
        <v>8</v>
      </c>
      <c r="CY232">
        <f t="shared" si="112"/>
        <v>7.24</v>
      </c>
      <c r="CZ232">
        <f t="shared" si="113"/>
        <v>7.24</v>
      </c>
      <c r="DA232">
        <f t="shared" si="114"/>
        <v>1</v>
      </c>
      <c r="DB232">
        <f>ROUND((((ROUND(AT232*CZ232,2)*1)*1)*1),6)</f>
        <v>1448</v>
      </c>
      <c r="DC232">
        <f>ROUND((((ROUND(AT232*AG232,2)*1)*1)*1),6)</f>
        <v>0</v>
      </c>
      <c r="DD232" t="s">
        <v>3</v>
      </c>
      <c r="DE232" t="s">
        <v>3</v>
      </c>
      <c r="DF232">
        <f t="shared" si="111"/>
        <v>57.92</v>
      </c>
      <c r="DG232">
        <f t="shared" si="105"/>
        <v>0</v>
      </c>
      <c r="DH232">
        <f t="shared" si="106"/>
        <v>0</v>
      </c>
      <c r="DI232">
        <f t="shared" si="93"/>
        <v>0</v>
      </c>
      <c r="DJ232">
        <f t="shared" si="115"/>
        <v>57.92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ROW(Source!A140)</f>
        <v>140</v>
      </c>
      <c r="B233">
        <v>86551701</v>
      </c>
      <c r="C233">
        <v>86552296</v>
      </c>
      <c r="D233">
        <v>85710744</v>
      </c>
      <c r="E233">
        <v>1</v>
      </c>
      <c r="F233">
        <v>1</v>
      </c>
      <c r="G233">
        <v>1081</v>
      </c>
      <c r="H233">
        <v>3</v>
      </c>
      <c r="I233" t="s">
        <v>810</v>
      </c>
      <c r="J233" t="s">
        <v>811</v>
      </c>
      <c r="K233" t="s">
        <v>812</v>
      </c>
      <c r="L233">
        <v>1354</v>
      </c>
      <c r="N233">
        <v>1010</v>
      </c>
      <c r="O233" t="s">
        <v>35</v>
      </c>
      <c r="P233" t="s">
        <v>35</v>
      </c>
      <c r="Q233">
        <v>1</v>
      </c>
      <c r="W233">
        <v>0</v>
      </c>
      <c r="X233">
        <v>-246121157</v>
      </c>
      <c r="Y233">
        <f>(((AT233*1)*1)*1)</f>
        <v>0.68400000000000005</v>
      </c>
      <c r="AA233">
        <v>6.12</v>
      </c>
      <c r="AB233">
        <v>0</v>
      </c>
      <c r="AC233">
        <v>0</v>
      </c>
      <c r="AD233">
        <v>0</v>
      </c>
      <c r="AE233">
        <v>6.12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0.68400000000000005</v>
      </c>
      <c r="AU233" t="s">
        <v>25</v>
      </c>
      <c r="AV233">
        <v>0</v>
      </c>
      <c r="AW233">
        <v>2</v>
      </c>
      <c r="AX233">
        <v>86552316</v>
      </c>
      <c r="AY233">
        <v>1</v>
      </c>
      <c r="AZ233">
        <v>0</v>
      </c>
      <c r="BA233">
        <v>149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ROUND(Y233*Source!I140,9)</f>
        <v>2.7359999999999999E-2</v>
      </c>
      <c r="CY233">
        <f t="shared" si="112"/>
        <v>6.12</v>
      </c>
      <c r="CZ233">
        <f t="shared" si="113"/>
        <v>6.12</v>
      </c>
      <c r="DA233">
        <f t="shared" si="114"/>
        <v>1</v>
      </c>
      <c r="DB233">
        <f>ROUND((((ROUND(AT233*CZ233,2)*1)*1)*1),6)</f>
        <v>4.1900000000000004</v>
      </c>
      <c r="DC233">
        <f>ROUND((((ROUND(AT233*AG233,2)*1)*1)*1),6)</f>
        <v>0</v>
      </c>
      <c r="DD233" t="s">
        <v>3</v>
      </c>
      <c r="DE233" t="s">
        <v>3</v>
      </c>
      <c r="DF233">
        <f t="shared" si="111"/>
        <v>0.17</v>
      </c>
      <c r="DG233">
        <f t="shared" si="105"/>
        <v>0</v>
      </c>
      <c r="DH233">
        <f t="shared" si="106"/>
        <v>0</v>
      </c>
      <c r="DI233">
        <f t="shared" si="93"/>
        <v>0</v>
      </c>
      <c r="DJ233">
        <f t="shared" si="115"/>
        <v>0.17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ROW(Source!A140)</f>
        <v>140</v>
      </c>
      <c r="B234">
        <v>86551701</v>
      </c>
      <c r="C234">
        <v>86552296</v>
      </c>
      <c r="D234">
        <v>0</v>
      </c>
      <c r="E234">
        <v>0</v>
      </c>
      <c r="F234">
        <v>1</v>
      </c>
      <c r="G234">
        <v>1081</v>
      </c>
      <c r="H234">
        <v>3</v>
      </c>
      <c r="I234" t="s">
        <v>197</v>
      </c>
      <c r="J234" t="s">
        <v>3</v>
      </c>
      <c r="K234" t="s">
        <v>198</v>
      </c>
      <c r="L234">
        <v>1354</v>
      </c>
      <c r="N234">
        <v>1010</v>
      </c>
      <c r="O234" t="s">
        <v>35</v>
      </c>
      <c r="P234" t="s">
        <v>35</v>
      </c>
      <c r="Q234">
        <v>1</v>
      </c>
      <c r="W234">
        <v>0</v>
      </c>
      <c r="X234">
        <v>1244722985</v>
      </c>
      <c r="Y234">
        <f>AT234</f>
        <v>75</v>
      </c>
      <c r="AA234">
        <v>3939.45</v>
      </c>
      <c r="AB234">
        <v>0</v>
      </c>
      <c r="AC234">
        <v>0</v>
      </c>
      <c r="AD234">
        <v>0</v>
      </c>
      <c r="AE234">
        <v>3939.45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 t="s">
        <v>3</v>
      </c>
      <c r="AT234">
        <v>75</v>
      </c>
      <c r="AU234" t="s">
        <v>3</v>
      </c>
      <c r="AV234">
        <v>0</v>
      </c>
      <c r="AW234">
        <v>1</v>
      </c>
      <c r="AX234">
        <v>-1</v>
      </c>
      <c r="AY234">
        <v>0</v>
      </c>
      <c r="AZ234">
        <v>0</v>
      </c>
      <c r="BA234" t="s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ROUND(Y234*Source!I140,9)</f>
        <v>3</v>
      </c>
      <c r="CY234">
        <f t="shared" si="112"/>
        <v>3939.45</v>
      </c>
      <c r="CZ234">
        <f t="shared" si="113"/>
        <v>3939.45</v>
      </c>
      <c r="DA234">
        <f t="shared" si="114"/>
        <v>1</v>
      </c>
      <c r="DB234">
        <f>ROUND(ROUND(AT234*CZ234,2),6)</f>
        <v>295458.75</v>
      </c>
      <c r="DC234">
        <f>ROUND(ROUND(AT234*AG234,2),6)</f>
        <v>0</v>
      </c>
      <c r="DD234" t="s">
        <v>3</v>
      </c>
      <c r="DE234" t="s">
        <v>3</v>
      </c>
      <c r="DF234">
        <f t="shared" si="111"/>
        <v>11818.35</v>
      </c>
      <c r="DG234">
        <f t="shared" si="105"/>
        <v>0</v>
      </c>
      <c r="DH234">
        <f t="shared" si="106"/>
        <v>0</v>
      </c>
      <c r="DI234">
        <f t="shared" si="93"/>
        <v>0</v>
      </c>
      <c r="DJ234">
        <f t="shared" si="115"/>
        <v>11818.35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ROW(Source!A140)</f>
        <v>140</v>
      </c>
      <c r="B235">
        <v>86551701</v>
      </c>
      <c r="C235">
        <v>86552296</v>
      </c>
      <c r="D235">
        <v>0</v>
      </c>
      <c r="E235">
        <v>0</v>
      </c>
      <c r="F235">
        <v>1</v>
      </c>
      <c r="G235">
        <v>1081</v>
      </c>
      <c r="H235">
        <v>3</v>
      </c>
      <c r="I235" t="s">
        <v>184</v>
      </c>
      <c r="J235" t="s">
        <v>3</v>
      </c>
      <c r="K235" t="s">
        <v>185</v>
      </c>
      <c r="L235">
        <v>1354</v>
      </c>
      <c r="N235">
        <v>1010</v>
      </c>
      <c r="O235" t="s">
        <v>35</v>
      </c>
      <c r="P235" t="s">
        <v>35</v>
      </c>
      <c r="Q235">
        <v>1</v>
      </c>
      <c r="W235">
        <v>0</v>
      </c>
      <c r="X235">
        <v>1240289233</v>
      </c>
      <c r="Y235">
        <f>AT235</f>
        <v>25</v>
      </c>
      <c r="AA235">
        <v>6721.75</v>
      </c>
      <c r="AB235">
        <v>0</v>
      </c>
      <c r="AC235">
        <v>0</v>
      </c>
      <c r="AD235">
        <v>0</v>
      </c>
      <c r="AE235">
        <v>6721.75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 t="s">
        <v>3</v>
      </c>
      <c r="AT235">
        <v>25</v>
      </c>
      <c r="AU235" t="s">
        <v>3</v>
      </c>
      <c r="AV235">
        <v>0</v>
      </c>
      <c r="AW235">
        <v>1</v>
      </c>
      <c r="AX235">
        <v>-1</v>
      </c>
      <c r="AY235">
        <v>0</v>
      </c>
      <c r="AZ235">
        <v>0</v>
      </c>
      <c r="BA235" t="s">
        <v>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ROUND(Y235*Source!I140,9)</f>
        <v>1</v>
      </c>
      <c r="CY235">
        <f t="shared" si="112"/>
        <v>6721.75</v>
      </c>
      <c r="CZ235">
        <f t="shared" si="113"/>
        <v>6721.75</v>
      </c>
      <c r="DA235">
        <f t="shared" si="114"/>
        <v>1</v>
      </c>
      <c r="DB235">
        <f>ROUND(ROUND(AT235*CZ235,2),6)</f>
        <v>168043.75</v>
      </c>
      <c r="DC235">
        <f>ROUND(ROUND(AT235*AG235,2),6)</f>
        <v>0</v>
      </c>
      <c r="DD235" t="s">
        <v>3</v>
      </c>
      <c r="DE235" t="s">
        <v>3</v>
      </c>
      <c r="DF235">
        <f t="shared" si="111"/>
        <v>6721.75</v>
      </c>
      <c r="DG235">
        <f t="shared" si="105"/>
        <v>0</v>
      </c>
      <c r="DH235">
        <f t="shared" si="106"/>
        <v>0</v>
      </c>
      <c r="DI235">
        <f t="shared" si="93"/>
        <v>0</v>
      </c>
      <c r="DJ235">
        <f t="shared" si="115"/>
        <v>6721.75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ROW(Source!A141)</f>
        <v>141</v>
      </c>
      <c r="B236">
        <v>86551703</v>
      </c>
      <c r="C236">
        <v>86552296</v>
      </c>
      <c r="D236">
        <v>85665773</v>
      </c>
      <c r="E236">
        <v>1081</v>
      </c>
      <c r="F236">
        <v>1</v>
      </c>
      <c r="G236">
        <v>1081</v>
      </c>
      <c r="H236">
        <v>1</v>
      </c>
      <c r="I236" t="s">
        <v>786</v>
      </c>
      <c r="J236" t="s">
        <v>3</v>
      </c>
      <c r="K236" t="s">
        <v>787</v>
      </c>
      <c r="L236">
        <v>1191</v>
      </c>
      <c r="N236">
        <v>1013</v>
      </c>
      <c r="O236" t="s">
        <v>788</v>
      </c>
      <c r="P236" t="s">
        <v>788</v>
      </c>
      <c r="Q236">
        <v>1</v>
      </c>
      <c r="W236">
        <v>0</v>
      </c>
      <c r="X236">
        <v>476480486</v>
      </c>
      <c r="Y236">
        <f>(((AT236*1.03)*1.15)*1.2)</f>
        <v>106.17857999999998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5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74.7</v>
      </c>
      <c r="AU236" t="s">
        <v>27</v>
      </c>
      <c r="AV236">
        <v>1</v>
      </c>
      <c r="AW236">
        <v>2</v>
      </c>
      <c r="AX236">
        <v>86552308</v>
      </c>
      <c r="AY236">
        <v>1</v>
      </c>
      <c r="AZ236">
        <v>0</v>
      </c>
      <c r="BA236">
        <v>151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U236">
        <f>ROUND(AT236*Source!I141*AH236*AL236,2)</f>
        <v>0</v>
      </c>
      <c r="CV236">
        <f>ROUND(Y236*Source!I141,9)</f>
        <v>4.2471432</v>
      </c>
      <c r="CW236">
        <v>0</v>
      </c>
      <c r="CX236">
        <f>ROUND(Y236*Source!I141,9)</f>
        <v>4.2471432</v>
      </c>
      <c r="CY236">
        <f>AD236</f>
        <v>0</v>
      </c>
      <c r="CZ236">
        <f>AH236</f>
        <v>0</v>
      </c>
      <c r="DA236">
        <f>AL236</f>
        <v>1</v>
      </c>
      <c r="DB236">
        <f>ROUND((((ROUND(AT236*CZ236,2)*1.03)*1.15)*1.2),6)</f>
        <v>0</v>
      </c>
      <c r="DC236">
        <f>ROUND((((ROUND(AT236*AG236,2)*1.03)*1.15)*1.2),6)</f>
        <v>0</v>
      </c>
      <c r="DD236" t="s">
        <v>3</v>
      </c>
      <c r="DE236" t="s">
        <v>3</v>
      </c>
      <c r="DF236">
        <f t="shared" si="111"/>
        <v>0</v>
      </c>
      <c r="DG236">
        <f t="shared" si="105"/>
        <v>0</v>
      </c>
      <c r="DH236">
        <f t="shared" si="106"/>
        <v>0</v>
      </c>
      <c r="DI236">
        <f t="shared" si="93"/>
        <v>0</v>
      </c>
      <c r="DJ236">
        <f>DI236</f>
        <v>0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ROW(Source!A141)</f>
        <v>141</v>
      </c>
      <c r="B237">
        <v>86551703</v>
      </c>
      <c r="C237">
        <v>86552296</v>
      </c>
      <c r="D237">
        <v>85731677</v>
      </c>
      <c r="E237">
        <v>1</v>
      </c>
      <c r="F237">
        <v>1</v>
      </c>
      <c r="G237">
        <v>1081</v>
      </c>
      <c r="H237">
        <v>2</v>
      </c>
      <c r="I237" t="s">
        <v>789</v>
      </c>
      <c r="J237" t="s">
        <v>790</v>
      </c>
      <c r="K237" t="s">
        <v>791</v>
      </c>
      <c r="L237">
        <v>1368</v>
      </c>
      <c r="N237">
        <v>1011</v>
      </c>
      <c r="O237" t="s">
        <v>792</v>
      </c>
      <c r="P237" t="s">
        <v>792</v>
      </c>
      <c r="Q237">
        <v>1</v>
      </c>
      <c r="W237">
        <v>0</v>
      </c>
      <c r="X237">
        <v>874612079</v>
      </c>
      <c r="Y237">
        <f>(((AT237*1.03)*1.25)*1.2)</f>
        <v>0.49440000000000001</v>
      </c>
      <c r="AA237">
        <v>0</v>
      </c>
      <c r="AB237">
        <v>1513.56</v>
      </c>
      <c r="AC237">
        <v>758.78</v>
      </c>
      <c r="AD237">
        <v>0</v>
      </c>
      <c r="AE237">
        <v>0</v>
      </c>
      <c r="AF237">
        <v>83.1</v>
      </c>
      <c r="AG237">
        <v>12.62</v>
      </c>
      <c r="AH237">
        <v>0</v>
      </c>
      <c r="AI237">
        <v>1</v>
      </c>
      <c r="AJ237">
        <v>17.07</v>
      </c>
      <c r="AK237">
        <v>56.35</v>
      </c>
      <c r="AL237">
        <v>1</v>
      </c>
      <c r="AM237">
        <v>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0.32</v>
      </c>
      <c r="AU237" t="s">
        <v>26</v>
      </c>
      <c r="AV237">
        <v>0</v>
      </c>
      <c r="AW237">
        <v>2</v>
      </c>
      <c r="AX237">
        <v>86552309</v>
      </c>
      <c r="AY237">
        <v>1</v>
      </c>
      <c r="AZ237">
        <v>0</v>
      </c>
      <c r="BA237">
        <v>152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ROUND(Y237*Source!I141*DO237,9)</f>
        <v>0.24957312000000001</v>
      </c>
      <c r="CX237">
        <f>ROUND(Y237*Source!I141,9)</f>
        <v>1.9775999999999998E-2</v>
      </c>
      <c r="CY237">
        <f>AB237</f>
        <v>1513.56</v>
      </c>
      <c r="CZ237">
        <f>AF237</f>
        <v>83.1</v>
      </c>
      <c r="DA237">
        <f>AJ237</f>
        <v>17.07</v>
      </c>
      <c r="DB237">
        <f>ROUND((((ROUND(AT237*CZ237,2)*1.03)*1.25)*1.2),6)</f>
        <v>41.08155</v>
      </c>
      <c r="DC237">
        <f>ROUND((((ROUND(AT237*AG237,2)*1.03)*1.25)*1.2),6)</f>
        <v>6.2417999999999996</v>
      </c>
      <c r="DD237" t="s">
        <v>3</v>
      </c>
      <c r="DE237" t="s">
        <v>3</v>
      </c>
      <c r="DF237">
        <f t="shared" si="111"/>
        <v>0</v>
      </c>
      <c r="DG237">
        <f>ROUND(ROUND(AF237*AJ237,2)*CX237,2)</f>
        <v>28.05</v>
      </c>
      <c r="DH237">
        <f>ROUND(ROUND(AG237*AK237,2)*CX237,2)</f>
        <v>14.06</v>
      </c>
      <c r="DI237">
        <f t="shared" si="93"/>
        <v>0</v>
      </c>
      <c r="DJ237">
        <f>DG237</f>
        <v>28.05</v>
      </c>
      <c r="DK237">
        <v>0</v>
      </c>
      <c r="DL237" t="s">
        <v>793</v>
      </c>
      <c r="DM237">
        <v>0</v>
      </c>
      <c r="DN237" t="s">
        <v>788</v>
      </c>
      <c r="DO237">
        <v>12.62</v>
      </c>
    </row>
    <row r="238" spans="1:119" x14ac:dyDescent="0.25">
      <c r="A238">
        <f>ROW(Source!A141)</f>
        <v>141</v>
      </c>
      <c r="B238">
        <v>86551703</v>
      </c>
      <c r="C238">
        <v>86552296</v>
      </c>
      <c r="D238">
        <v>85731731</v>
      </c>
      <c r="E238">
        <v>1</v>
      </c>
      <c r="F238">
        <v>1</v>
      </c>
      <c r="G238">
        <v>1081</v>
      </c>
      <c r="H238">
        <v>2</v>
      </c>
      <c r="I238" t="s">
        <v>794</v>
      </c>
      <c r="J238" t="s">
        <v>795</v>
      </c>
      <c r="K238" t="s">
        <v>796</v>
      </c>
      <c r="L238">
        <v>1368</v>
      </c>
      <c r="N238">
        <v>1011</v>
      </c>
      <c r="O238" t="s">
        <v>792</v>
      </c>
      <c r="P238" t="s">
        <v>792</v>
      </c>
      <c r="Q238">
        <v>1</v>
      </c>
      <c r="W238">
        <v>0</v>
      </c>
      <c r="X238">
        <v>-1895752648</v>
      </c>
      <c r="Y238">
        <f>(((AT238*1.03)*1.25)*1.2)</f>
        <v>1.9158000000000002</v>
      </c>
      <c r="AA238">
        <v>0</v>
      </c>
      <c r="AB238">
        <v>7.85</v>
      </c>
      <c r="AC238">
        <v>0</v>
      </c>
      <c r="AD238">
        <v>0</v>
      </c>
      <c r="AE238">
        <v>0</v>
      </c>
      <c r="AF238">
        <v>0.77</v>
      </c>
      <c r="AG238">
        <v>0</v>
      </c>
      <c r="AH238">
        <v>0</v>
      </c>
      <c r="AI238">
        <v>1</v>
      </c>
      <c r="AJ238">
        <v>9.56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1.24</v>
      </c>
      <c r="AU238" t="s">
        <v>26</v>
      </c>
      <c r="AV238">
        <v>0</v>
      </c>
      <c r="AW238">
        <v>2</v>
      </c>
      <c r="AX238">
        <v>86552311</v>
      </c>
      <c r="AY238">
        <v>1</v>
      </c>
      <c r="AZ238">
        <v>0</v>
      </c>
      <c r="BA238">
        <v>153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ROUND(Y238*Source!I141*DO238,9)</f>
        <v>0</v>
      </c>
      <c r="CX238">
        <f>ROUND(Y238*Source!I141,9)</f>
        <v>7.6632000000000006E-2</v>
      </c>
      <c r="CY238">
        <f>AB238</f>
        <v>7.85</v>
      </c>
      <c r="CZ238">
        <f>AF238</f>
        <v>0.77</v>
      </c>
      <c r="DA238">
        <f>AJ238</f>
        <v>9.56</v>
      </c>
      <c r="DB238">
        <f>ROUND((((ROUND(AT238*CZ238,2)*1.03)*1.25)*1.2),6)</f>
        <v>1.4677500000000001</v>
      </c>
      <c r="DC238">
        <f>ROUND((((ROUND(AT238*AG238,2)*1.03)*1.25)*1.2),6)</f>
        <v>0</v>
      </c>
      <c r="DD238" t="s">
        <v>3</v>
      </c>
      <c r="DE238" t="s">
        <v>3</v>
      </c>
      <c r="DF238">
        <f t="shared" si="111"/>
        <v>0</v>
      </c>
      <c r="DG238">
        <f>ROUND(ROUND(AF238*AJ238,2)*CX238,2)</f>
        <v>0.56000000000000005</v>
      </c>
      <c r="DH238">
        <f>ROUND(ROUND(AG238,2)*CX238,2)</f>
        <v>0</v>
      </c>
      <c r="DI238">
        <f t="shared" si="93"/>
        <v>0</v>
      </c>
      <c r="DJ238">
        <f>DG238</f>
        <v>0.56000000000000005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ROW(Source!A141)</f>
        <v>141</v>
      </c>
      <c r="B239">
        <v>86551703</v>
      </c>
      <c r="C239">
        <v>86552296</v>
      </c>
      <c r="D239">
        <v>85731764</v>
      </c>
      <c r="E239">
        <v>1</v>
      </c>
      <c r="F239">
        <v>1</v>
      </c>
      <c r="G239">
        <v>1081</v>
      </c>
      <c r="H239">
        <v>2</v>
      </c>
      <c r="I239" t="s">
        <v>797</v>
      </c>
      <c r="J239" t="s">
        <v>798</v>
      </c>
      <c r="K239" t="s">
        <v>799</v>
      </c>
      <c r="L239">
        <v>1368</v>
      </c>
      <c r="N239">
        <v>1011</v>
      </c>
      <c r="O239" t="s">
        <v>792</v>
      </c>
      <c r="P239" t="s">
        <v>792</v>
      </c>
      <c r="Q239">
        <v>1</v>
      </c>
      <c r="W239">
        <v>0</v>
      </c>
      <c r="X239">
        <v>-643591644</v>
      </c>
      <c r="Y239">
        <f>(((AT239*1.03)*1.25)*1.2)</f>
        <v>4.9749000000000008</v>
      </c>
      <c r="AA239">
        <v>0</v>
      </c>
      <c r="AB239">
        <v>4.84</v>
      </c>
      <c r="AC239">
        <v>0</v>
      </c>
      <c r="AD239">
        <v>0</v>
      </c>
      <c r="AE239">
        <v>0</v>
      </c>
      <c r="AF239">
        <v>0.47</v>
      </c>
      <c r="AG239">
        <v>0</v>
      </c>
      <c r="AH239">
        <v>0</v>
      </c>
      <c r="AI239">
        <v>1</v>
      </c>
      <c r="AJ239">
        <v>9.66</v>
      </c>
      <c r="AK239">
        <v>1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3.22</v>
      </c>
      <c r="AU239" t="s">
        <v>26</v>
      </c>
      <c r="AV239">
        <v>0</v>
      </c>
      <c r="AW239">
        <v>2</v>
      </c>
      <c r="AX239">
        <v>86552312</v>
      </c>
      <c r="AY239">
        <v>1</v>
      </c>
      <c r="AZ239">
        <v>0</v>
      </c>
      <c r="BA239">
        <v>154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f>ROUND(Y239*Source!I141*DO239,9)</f>
        <v>0</v>
      </c>
      <c r="CX239">
        <f>ROUND(Y239*Source!I141,9)</f>
        <v>0.19899600000000001</v>
      </c>
      <c r="CY239">
        <f>AB239</f>
        <v>4.84</v>
      </c>
      <c r="CZ239">
        <f>AF239</f>
        <v>0.47</v>
      </c>
      <c r="DA239">
        <f>AJ239</f>
        <v>9.66</v>
      </c>
      <c r="DB239">
        <f>ROUND((((ROUND(AT239*CZ239,2)*1.03)*1.25)*1.2),6)</f>
        <v>2.3329499999999999</v>
      </c>
      <c r="DC239">
        <f>ROUND((((ROUND(AT239*AG239,2)*1.03)*1.25)*1.2),6)</f>
        <v>0</v>
      </c>
      <c r="DD239" t="s">
        <v>3</v>
      </c>
      <c r="DE239" t="s">
        <v>3</v>
      </c>
      <c r="DF239">
        <f t="shared" si="111"/>
        <v>0</v>
      </c>
      <c r="DG239">
        <f>ROUND(ROUND(AF239*AJ239,2)*CX239,2)</f>
        <v>0.9</v>
      </c>
      <c r="DH239">
        <f>ROUND(ROUND(AG239,2)*CX239,2)</f>
        <v>0</v>
      </c>
      <c r="DI239">
        <f t="shared" si="93"/>
        <v>0</v>
      </c>
      <c r="DJ239">
        <f>DG239</f>
        <v>0.9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ROW(Source!A141)</f>
        <v>141</v>
      </c>
      <c r="B240">
        <v>86551703</v>
      </c>
      <c r="C240">
        <v>86552296</v>
      </c>
      <c r="D240">
        <v>85730911</v>
      </c>
      <c r="E240">
        <v>1</v>
      </c>
      <c r="F240">
        <v>1</v>
      </c>
      <c r="G240">
        <v>1081</v>
      </c>
      <c r="H240">
        <v>2</v>
      </c>
      <c r="I240" t="s">
        <v>800</v>
      </c>
      <c r="J240" t="s">
        <v>801</v>
      </c>
      <c r="K240" t="s">
        <v>802</v>
      </c>
      <c r="L240">
        <v>1368</v>
      </c>
      <c r="N240">
        <v>1011</v>
      </c>
      <c r="O240" t="s">
        <v>792</v>
      </c>
      <c r="P240" t="s">
        <v>792</v>
      </c>
      <c r="Q240">
        <v>1</v>
      </c>
      <c r="W240">
        <v>0</v>
      </c>
      <c r="X240">
        <v>-44940208</v>
      </c>
      <c r="Y240">
        <f>(((AT240*1.03)*1.25)*1.2)</f>
        <v>0.57164999999999999</v>
      </c>
      <c r="AA240">
        <v>0</v>
      </c>
      <c r="AB240">
        <v>2758.65</v>
      </c>
      <c r="AC240">
        <v>1017.92</v>
      </c>
      <c r="AD240">
        <v>0</v>
      </c>
      <c r="AE240">
        <v>0</v>
      </c>
      <c r="AF240">
        <v>179.17</v>
      </c>
      <c r="AG240">
        <v>16.93</v>
      </c>
      <c r="AH240">
        <v>0</v>
      </c>
      <c r="AI240">
        <v>1</v>
      </c>
      <c r="AJ240">
        <v>14.43</v>
      </c>
      <c r="AK240">
        <v>56.35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0.37</v>
      </c>
      <c r="AU240" t="s">
        <v>26</v>
      </c>
      <c r="AV240">
        <v>0</v>
      </c>
      <c r="AW240">
        <v>2</v>
      </c>
      <c r="AX240">
        <v>86552310</v>
      </c>
      <c r="AY240">
        <v>1</v>
      </c>
      <c r="AZ240">
        <v>0</v>
      </c>
      <c r="BA240">
        <v>155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ROUND(Y240*Source!I141*DO240,9)</f>
        <v>0.38712138000000001</v>
      </c>
      <c r="CX240">
        <f>ROUND(Y240*Source!I141,9)</f>
        <v>2.2866000000000001E-2</v>
      </c>
      <c r="CY240">
        <f>AB240</f>
        <v>2758.65</v>
      </c>
      <c r="CZ240">
        <f>AF240</f>
        <v>179.17</v>
      </c>
      <c r="DA240">
        <f>AJ240</f>
        <v>14.43</v>
      </c>
      <c r="DB240">
        <f>ROUND((((ROUND(AT240*CZ240,2)*1.03)*1.25)*1.2),6)</f>
        <v>102.41804999999999</v>
      </c>
      <c r="DC240">
        <f>ROUND((((ROUND(AT240*AG240,2)*1.03)*1.25)*1.2),6)</f>
        <v>9.6716999999999995</v>
      </c>
      <c r="DD240" t="s">
        <v>3</v>
      </c>
      <c r="DE240" t="s">
        <v>3</v>
      </c>
      <c r="DF240">
        <f t="shared" si="111"/>
        <v>0</v>
      </c>
      <c r="DG240">
        <f>ROUND(ROUND(AF240*AJ240,2)*CX240,2)</f>
        <v>59.12</v>
      </c>
      <c r="DH240">
        <f>ROUND(ROUND(AG240*AK240,2)*CX240,2)</f>
        <v>21.81</v>
      </c>
      <c r="DI240">
        <f t="shared" si="93"/>
        <v>0</v>
      </c>
      <c r="DJ240">
        <f>DG240</f>
        <v>59.12</v>
      </c>
      <c r="DK240">
        <v>0</v>
      </c>
      <c r="DL240" t="s">
        <v>793</v>
      </c>
      <c r="DM240">
        <v>0</v>
      </c>
      <c r="DN240" t="s">
        <v>788</v>
      </c>
      <c r="DO240">
        <v>16.93</v>
      </c>
    </row>
    <row r="241" spans="1:119" x14ac:dyDescent="0.25">
      <c r="A241">
        <f>ROW(Source!A141)</f>
        <v>141</v>
      </c>
      <c r="B241">
        <v>86551703</v>
      </c>
      <c r="C241">
        <v>86552296</v>
      </c>
      <c r="D241">
        <v>85700705</v>
      </c>
      <c r="E241">
        <v>1</v>
      </c>
      <c r="F241">
        <v>1</v>
      </c>
      <c r="G241">
        <v>1081</v>
      </c>
      <c r="H241">
        <v>3</v>
      </c>
      <c r="I241" t="s">
        <v>803</v>
      </c>
      <c r="J241" t="s">
        <v>804</v>
      </c>
      <c r="K241" t="s">
        <v>805</v>
      </c>
      <c r="L241">
        <v>1339</v>
      </c>
      <c r="N241">
        <v>1007</v>
      </c>
      <c r="O241" t="s">
        <v>806</v>
      </c>
      <c r="P241" t="s">
        <v>806</v>
      </c>
      <c r="Q241">
        <v>1</v>
      </c>
      <c r="W241">
        <v>0</v>
      </c>
      <c r="X241">
        <v>-1622585150</v>
      </c>
      <c r="Y241">
        <f>(((AT241*1)*1)*1)</f>
        <v>0.22700000000000001</v>
      </c>
      <c r="AA241">
        <v>54.79</v>
      </c>
      <c r="AB241">
        <v>0</v>
      </c>
      <c r="AC241">
        <v>0</v>
      </c>
      <c r="AD241">
        <v>0</v>
      </c>
      <c r="AE241">
        <v>7.07</v>
      </c>
      <c r="AF241">
        <v>0</v>
      </c>
      <c r="AG241">
        <v>0</v>
      </c>
      <c r="AH241">
        <v>0</v>
      </c>
      <c r="AI241">
        <v>7.75</v>
      </c>
      <c r="AJ241">
        <v>1</v>
      </c>
      <c r="AK241">
        <v>1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0.22700000000000001</v>
      </c>
      <c r="AU241" t="s">
        <v>25</v>
      </c>
      <c r="AV241">
        <v>0</v>
      </c>
      <c r="AW241">
        <v>2</v>
      </c>
      <c r="AX241">
        <v>86552313</v>
      </c>
      <c r="AY241">
        <v>1</v>
      </c>
      <c r="AZ241">
        <v>0</v>
      </c>
      <c r="BA241">
        <v>156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ROUND(Y241*Source!I141,9)</f>
        <v>9.0799999999999995E-3</v>
      </c>
      <c r="CY241">
        <f t="shared" ref="CY241:CY246" si="116">AA241</f>
        <v>54.79</v>
      </c>
      <c r="CZ241">
        <f t="shared" ref="CZ241:CZ246" si="117">AE241</f>
        <v>7.07</v>
      </c>
      <c r="DA241">
        <f t="shared" ref="DA241:DA246" si="118">AI241</f>
        <v>7.75</v>
      </c>
      <c r="DB241">
        <f>ROUND((((ROUND(AT241*CZ241,2)*1)*1)*1),6)</f>
        <v>1.6</v>
      </c>
      <c r="DC241">
        <f>ROUND((((ROUND(AT241*AG241,2)*1)*1)*1),6)</f>
        <v>0</v>
      </c>
      <c r="DD241" t="s">
        <v>3</v>
      </c>
      <c r="DE241" t="s">
        <v>3</v>
      </c>
      <c r="DF241">
        <f t="shared" ref="DF241:DF246" si="119">ROUND(ROUND(AE241*AI241,2)*CX241,2)</f>
        <v>0.5</v>
      </c>
      <c r="DG241">
        <f t="shared" ref="DG241:DG263" si="120">ROUND(ROUND(AF241,2)*CX241,2)</f>
        <v>0</v>
      </c>
      <c r="DH241">
        <f t="shared" ref="DH241:DH263" si="121">ROUND(ROUND(AG241,2)*CX241,2)</f>
        <v>0</v>
      </c>
      <c r="DI241">
        <f t="shared" si="93"/>
        <v>0</v>
      </c>
      <c r="DJ241">
        <f t="shared" ref="DJ241:DJ246" si="122">DF241</f>
        <v>0.5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ROW(Source!A141)</f>
        <v>141</v>
      </c>
      <c r="B242">
        <v>86551703</v>
      </c>
      <c r="C242">
        <v>86552296</v>
      </c>
      <c r="D242">
        <v>85707696</v>
      </c>
      <c r="E242">
        <v>1</v>
      </c>
      <c r="F242">
        <v>1</v>
      </c>
      <c r="G242">
        <v>1081</v>
      </c>
      <c r="H242">
        <v>3</v>
      </c>
      <c r="I242" t="s">
        <v>807</v>
      </c>
      <c r="J242" t="s">
        <v>808</v>
      </c>
      <c r="K242" t="s">
        <v>809</v>
      </c>
      <c r="L242">
        <v>1355</v>
      </c>
      <c r="N242">
        <v>1010</v>
      </c>
      <c r="O242" t="s">
        <v>23</v>
      </c>
      <c r="P242" t="s">
        <v>23</v>
      </c>
      <c r="Q242">
        <v>100</v>
      </c>
      <c r="W242">
        <v>0</v>
      </c>
      <c r="X242">
        <v>-11502228</v>
      </c>
      <c r="Y242">
        <f>(((AT242*1)*1)*1)</f>
        <v>4.04</v>
      </c>
      <c r="AA242">
        <v>1525.54</v>
      </c>
      <c r="AB242">
        <v>0</v>
      </c>
      <c r="AC242">
        <v>0</v>
      </c>
      <c r="AD242">
        <v>0</v>
      </c>
      <c r="AE242">
        <v>154.72</v>
      </c>
      <c r="AF242">
        <v>0</v>
      </c>
      <c r="AG242">
        <v>0</v>
      </c>
      <c r="AH242">
        <v>0</v>
      </c>
      <c r="AI242">
        <v>9.86</v>
      </c>
      <c r="AJ242">
        <v>1</v>
      </c>
      <c r="AK242">
        <v>1</v>
      </c>
      <c r="AL242">
        <v>1</v>
      </c>
      <c r="AM242">
        <v>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4.04</v>
      </c>
      <c r="AU242" t="s">
        <v>25</v>
      </c>
      <c r="AV242">
        <v>0</v>
      </c>
      <c r="AW242">
        <v>2</v>
      </c>
      <c r="AX242">
        <v>86552314</v>
      </c>
      <c r="AY242">
        <v>1</v>
      </c>
      <c r="AZ242">
        <v>0</v>
      </c>
      <c r="BA242">
        <v>157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ROUND(Y242*Source!I141,9)</f>
        <v>0.16159999999999999</v>
      </c>
      <c r="CY242">
        <f t="shared" si="116"/>
        <v>1525.54</v>
      </c>
      <c r="CZ242">
        <f t="shared" si="117"/>
        <v>154.72</v>
      </c>
      <c r="DA242">
        <f t="shared" si="118"/>
        <v>9.86</v>
      </c>
      <c r="DB242">
        <f>ROUND((((ROUND(AT242*CZ242,2)*1)*1)*1),6)</f>
        <v>625.07000000000005</v>
      </c>
      <c r="DC242">
        <f>ROUND((((ROUND(AT242*AG242,2)*1)*1)*1),6)</f>
        <v>0</v>
      </c>
      <c r="DD242" t="s">
        <v>3</v>
      </c>
      <c r="DE242" t="s">
        <v>3</v>
      </c>
      <c r="DF242">
        <f t="shared" si="119"/>
        <v>246.53</v>
      </c>
      <c r="DG242">
        <f t="shared" si="120"/>
        <v>0</v>
      </c>
      <c r="DH242">
        <f t="shared" si="121"/>
        <v>0</v>
      </c>
      <c r="DI242">
        <f t="shared" si="93"/>
        <v>0</v>
      </c>
      <c r="DJ242">
        <f t="shared" si="122"/>
        <v>246.53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ROW(Source!A141)</f>
        <v>141</v>
      </c>
      <c r="B243">
        <v>86551703</v>
      </c>
      <c r="C243">
        <v>86552296</v>
      </c>
      <c r="D243">
        <v>85717107</v>
      </c>
      <c r="E243">
        <v>1</v>
      </c>
      <c r="F243">
        <v>1</v>
      </c>
      <c r="G243">
        <v>1081</v>
      </c>
      <c r="H243">
        <v>3</v>
      </c>
      <c r="I243" t="s">
        <v>333</v>
      </c>
      <c r="J243" t="s">
        <v>335</v>
      </c>
      <c r="K243" t="s">
        <v>334</v>
      </c>
      <c r="L243">
        <v>1354</v>
      </c>
      <c r="N243">
        <v>1010</v>
      </c>
      <c r="O243" t="s">
        <v>35</v>
      </c>
      <c r="P243" t="s">
        <v>35</v>
      </c>
      <c r="Q243">
        <v>1</v>
      </c>
      <c r="W243">
        <v>0</v>
      </c>
      <c r="X243">
        <v>29435478</v>
      </c>
      <c r="Y243">
        <f>(((AT243*1)*1)*1)</f>
        <v>200</v>
      </c>
      <c r="AA243">
        <v>185.42</v>
      </c>
      <c r="AB243">
        <v>0</v>
      </c>
      <c r="AC243">
        <v>0</v>
      </c>
      <c r="AD243">
        <v>0</v>
      </c>
      <c r="AE243">
        <v>7.24</v>
      </c>
      <c r="AF243">
        <v>0</v>
      </c>
      <c r="AG243">
        <v>0</v>
      </c>
      <c r="AH243">
        <v>0</v>
      </c>
      <c r="AI243">
        <v>25.61</v>
      </c>
      <c r="AJ243">
        <v>1</v>
      </c>
      <c r="AK243">
        <v>1</v>
      </c>
      <c r="AL243">
        <v>1</v>
      </c>
      <c r="AM243">
        <v>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200</v>
      </c>
      <c r="AU243" t="s">
        <v>25</v>
      </c>
      <c r="AV243">
        <v>0</v>
      </c>
      <c r="AW243">
        <v>2</v>
      </c>
      <c r="AX243">
        <v>86552315</v>
      </c>
      <c r="AY243">
        <v>1</v>
      </c>
      <c r="AZ243">
        <v>0</v>
      </c>
      <c r="BA243">
        <v>158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ROUND(Y243*Source!I141,9)</f>
        <v>8</v>
      </c>
      <c r="CY243">
        <f t="shared" si="116"/>
        <v>185.42</v>
      </c>
      <c r="CZ243">
        <f t="shared" si="117"/>
        <v>7.24</v>
      </c>
      <c r="DA243">
        <f t="shared" si="118"/>
        <v>25.61</v>
      </c>
      <c r="DB243">
        <f>ROUND((((ROUND(AT243*CZ243,2)*1)*1)*1),6)</f>
        <v>1448</v>
      </c>
      <c r="DC243">
        <f>ROUND((((ROUND(AT243*AG243,2)*1)*1)*1),6)</f>
        <v>0</v>
      </c>
      <c r="DD243" t="s">
        <v>3</v>
      </c>
      <c r="DE243" t="s">
        <v>3</v>
      </c>
      <c r="DF243">
        <f t="shared" si="119"/>
        <v>1483.36</v>
      </c>
      <c r="DG243">
        <f t="shared" si="120"/>
        <v>0</v>
      </c>
      <c r="DH243">
        <f t="shared" si="121"/>
        <v>0</v>
      </c>
      <c r="DI243">
        <f t="shared" si="93"/>
        <v>0</v>
      </c>
      <c r="DJ243">
        <f t="shared" si="122"/>
        <v>1483.36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ROW(Source!A141)</f>
        <v>141</v>
      </c>
      <c r="B244">
        <v>86551703</v>
      </c>
      <c r="C244">
        <v>86552296</v>
      </c>
      <c r="D244">
        <v>85710744</v>
      </c>
      <c r="E244">
        <v>1</v>
      </c>
      <c r="F244">
        <v>1</v>
      </c>
      <c r="G244">
        <v>1081</v>
      </c>
      <c r="H244">
        <v>3</v>
      </c>
      <c r="I244" t="s">
        <v>810</v>
      </c>
      <c r="J244" t="s">
        <v>811</v>
      </c>
      <c r="K244" t="s">
        <v>812</v>
      </c>
      <c r="L244">
        <v>1354</v>
      </c>
      <c r="N244">
        <v>1010</v>
      </c>
      <c r="O244" t="s">
        <v>35</v>
      </c>
      <c r="P244" t="s">
        <v>35</v>
      </c>
      <c r="Q244">
        <v>1</v>
      </c>
      <c r="W244">
        <v>0</v>
      </c>
      <c r="X244">
        <v>-246121157</v>
      </c>
      <c r="Y244">
        <f>(((AT244*1)*1)*1)</f>
        <v>0.68400000000000005</v>
      </c>
      <c r="AA244">
        <v>54.47</v>
      </c>
      <c r="AB244">
        <v>0</v>
      </c>
      <c r="AC244">
        <v>0</v>
      </c>
      <c r="AD244">
        <v>0</v>
      </c>
      <c r="AE244">
        <v>6.12</v>
      </c>
      <c r="AF244">
        <v>0</v>
      </c>
      <c r="AG244">
        <v>0</v>
      </c>
      <c r="AH244">
        <v>0</v>
      </c>
      <c r="AI244">
        <v>8.9</v>
      </c>
      <c r="AJ244">
        <v>1</v>
      </c>
      <c r="AK244">
        <v>1</v>
      </c>
      <c r="AL244">
        <v>1</v>
      </c>
      <c r="AM244">
        <v>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0.68400000000000005</v>
      </c>
      <c r="AU244" t="s">
        <v>25</v>
      </c>
      <c r="AV244">
        <v>0</v>
      </c>
      <c r="AW244">
        <v>2</v>
      </c>
      <c r="AX244">
        <v>86552316</v>
      </c>
      <c r="AY244">
        <v>1</v>
      </c>
      <c r="AZ244">
        <v>0</v>
      </c>
      <c r="BA244">
        <v>159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ROUND(Y244*Source!I141,9)</f>
        <v>2.7359999999999999E-2</v>
      </c>
      <c r="CY244">
        <f t="shared" si="116"/>
        <v>54.47</v>
      </c>
      <c r="CZ244">
        <f t="shared" si="117"/>
        <v>6.12</v>
      </c>
      <c r="DA244">
        <f t="shared" si="118"/>
        <v>8.9</v>
      </c>
      <c r="DB244">
        <f>ROUND((((ROUND(AT244*CZ244,2)*1)*1)*1),6)</f>
        <v>4.1900000000000004</v>
      </c>
      <c r="DC244">
        <f>ROUND((((ROUND(AT244*AG244,2)*1)*1)*1),6)</f>
        <v>0</v>
      </c>
      <c r="DD244" t="s">
        <v>3</v>
      </c>
      <c r="DE244" t="s">
        <v>3</v>
      </c>
      <c r="DF244">
        <f t="shared" si="119"/>
        <v>1.49</v>
      </c>
      <c r="DG244">
        <f t="shared" si="120"/>
        <v>0</v>
      </c>
      <c r="DH244">
        <f t="shared" si="121"/>
        <v>0</v>
      </c>
      <c r="DI244">
        <f t="shared" si="93"/>
        <v>0</v>
      </c>
      <c r="DJ244">
        <f t="shared" si="122"/>
        <v>1.49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ROW(Source!A141)</f>
        <v>141</v>
      </c>
      <c r="B245">
        <v>86551703</v>
      </c>
      <c r="C245">
        <v>86552296</v>
      </c>
      <c r="D245">
        <v>0</v>
      </c>
      <c r="E245">
        <v>0</v>
      </c>
      <c r="F245">
        <v>1</v>
      </c>
      <c r="G245">
        <v>1081</v>
      </c>
      <c r="H245">
        <v>3</v>
      </c>
      <c r="I245" t="s">
        <v>197</v>
      </c>
      <c r="J245" t="s">
        <v>3</v>
      </c>
      <c r="K245" t="s">
        <v>198</v>
      </c>
      <c r="L245">
        <v>1354</v>
      </c>
      <c r="N245">
        <v>1010</v>
      </c>
      <c r="O245" t="s">
        <v>35</v>
      </c>
      <c r="P245" t="s">
        <v>35</v>
      </c>
      <c r="Q245">
        <v>1</v>
      </c>
      <c r="W245">
        <v>0</v>
      </c>
      <c r="X245">
        <v>1244722985</v>
      </c>
      <c r="Y245">
        <f>AT245</f>
        <v>75</v>
      </c>
      <c r="AA245">
        <v>38764.19</v>
      </c>
      <c r="AB245">
        <v>0</v>
      </c>
      <c r="AC245">
        <v>0</v>
      </c>
      <c r="AD245">
        <v>0</v>
      </c>
      <c r="AE245">
        <v>3939.45</v>
      </c>
      <c r="AF245">
        <v>0</v>
      </c>
      <c r="AG245">
        <v>0</v>
      </c>
      <c r="AH245">
        <v>0</v>
      </c>
      <c r="AI245">
        <v>9.84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3</v>
      </c>
      <c r="AT245">
        <v>75</v>
      </c>
      <c r="AU245" t="s">
        <v>3</v>
      </c>
      <c r="AV245">
        <v>0</v>
      </c>
      <c r="AW245">
        <v>1</v>
      </c>
      <c r="AX245">
        <v>-1</v>
      </c>
      <c r="AY245">
        <v>0</v>
      </c>
      <c r="AZ245">
        <v>0</v>
      </c>
      <c r="BA245" t="s">
        <v>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ROUND(Y245*Source!I141,9)</f>
        <v>3</v>
      </c>
      <c r="CY245">
        <f t="shared" si="116"/>
        <v>38764.19</v>
      </c>
      <c r="CZ245">
        <f t="shared" si="117"/>
        <v>3939.45</v>
      </c>
      <c r="DA245">
        <f t="shared" si="118"/>
        <v>9.84</v>
      </c>
      <c r="DB245">
        <f>ROUND(ROUND(AT245*CZ245,2),6)</f>
        <v>295458.75</v>
      </c>
      <c r="DC245">
        <f>ROUND(ROUND(AT245*AG245,2),6)</f>
        <v>0</v>
      </c>
      <c r="DD245" t="s">
        <v>3</v>
      </c>
      <c r="DE245" t="s">
        <v>3</v>
      </c>
      <c r="DF245">
        <f t="shared" si="119"/>
        <v>116292.57</v>
      </c>
      <c r="DG245">
        <f t="shared" si="120"/>
        <v>0</v>
      </c>
      <c r="DH245">
        <f t="shared" si="121"/>
        <v>0</v>
      </c>
      <c r="DI245">
        <f t="shared" si="93"/>
        <v>0</v>
      </c>
      <c r="DJ245">
        <f t="shared" si="122"/>
        <v>116292.57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ROW(Source!A141)</f>
        <v>141</v>
      </c>
      <c r="B246">
        <v>86551703</v>
      </c>
      <c r="C246">
        <v>86552296</v>
      </c>
      <c r="D246">
        <v>0</v>
      </c>
      <c r="E246">
        <v>0</v>
      </c>
      <c r="F246">
        <v>1</v>
      </c>
      <c r="G246">
        <v>1081</v>
      </c>
      <c r="H246">
        <v>3</v>
      </c>
      <c r="I246" t="s">
        <v>184</v>
      </c>
      <c r="J246" t="s">
        <v>3</v>
      </c>
      <c r="K246" t="s">
        <v>185</v>
      </c>
      <c r="L246">
        <v>1354</v>
      </c>
      <c r="N246">
        <v>1010</v>
      </c>
      <c r="O246" t="s">
        <v>35</v>
      </c>
      <c r="P246" t="s">
        <v>35</v>
      </c>
      <c r="Q246">
        <v>1</v>
      </c>
      <c r="W246">
        <v>0</v>
      </c>
      <c r="X246">
        <v>1240289233</v>
      </c>
      <c r="Y246">
        <f>AT246</f>
        <v>25</v>
      </c>
      <c r="AA246">
        <v>66142.02</v>
      </c>
      <c r="AB246">
        <v>0</v>
      </c>
      <c r="AC246">
        <v>0</v>
      </c>
      <c r="AD246">
        <v>0</v>
      </c>
      <c r="AE246">
        <v>6721.75</v>
      </c>
      <c r="AF246">
        <v>0</v>
      </c>
      <c r="AG246">
        <v>0</v>
      </c>
      <c r="AH246">
        <v>0</v>
      </c>
      <c r="AI246">
        <v>9.84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25</v>
      </c>
      <c r="AU246" t="s">
        <v>3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ROUND(Y246*Source!I141,9)</f>
        <v>1</v>
      </c>
      <c r="CY246">
        <f t="shared" si="116"/>
        <v>66142.02</v>
      </c>
      <c r="CZ246">
        <f t="shared" si="117"/>
        <v>6721.75</v>
      </c>
      <c r="DA246">
        <f t="shared" si="118"/>
        <v>9.84</v>
      </c>
      <c r="DB246">
        <f>ROUND(ROUND(AT246*CZ246,2),6)</f>
        <v>168043.75</v>
      </c>
      <c r="DC246">
        <f>ROUND(ROUND(AT246*AG246,2),6)</f>
        <v>0</v>
      </c>
      <c r="DD246" t="s">
        <v>3</v>
      </c>
      <c r="DE246" t="s">
        <v>3</v>
      </c>
      <c r="DF246">
        <f t="shared" si="119"/>
        <v>66142.02</v>
      </c>
      <c r="DG246">
        <f t="shared" si="120"/>
        <v>0</v>
      </c>
      <c r="DH246">
        <f t="shared" si="121"/>
        <v>0</v>
      </c>
      <c r="DI246">
        <f t="shared" si="93"/>
        <v>0</v>
      </c>
      <c r="DJ246">
        <f t="shared" si="122"/>
        <v>66142.02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ROW(Source!A146)</f>
        <v>146</v>
      </c>
      <c r="B247">
        <v>86551701</v>
      </c>
      <c r="C247">
        <v>86552320</v>
      </c>
      <c r="D247">
        <v>85665773</v>
      </c>
      <c r="E247">
        <v>1081</v>
      </c>
      <c r="F247">
        <v>1</v>
      </c>
      <c r="G247">
        <v>1081</v>
      </c>
      <c r="H247">
        <v>1</v>
      </c>
      <c r="I247" t="s">
        <v>786</v>
      </c>
      <c r="J247" t="s">
        <v>3</v>
      </c>
      <c r="K247" t="s">
        <v>787</v>
      </c>
      <c r="L247">
        <v>1191</v>
      </c>
      <c r="N247">
        <v>1013</v>
      </c>
      <c r="O247" t="s">
        <v>788</v>
      </c>
      <c r="P247" t="s">
        <v>788</v>
      </c>
      <c r="Q247">
        <v>1</v>
      </c>
      <c r="W247">
        <v>0</v>
      </c>
      <c r="X247">
        <v>476480486</v>
      </c>
      <c r="Y247">
        <f>(((AT247*1.03)*1.15)*1.2)</f>
        <v>106.17857999999998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74.7</v>
      </c>
      <c r="AU247" t="s">
        <v>27</v>
      </c>
      <c r="AV247">
        <v>1</v>
      </c>
      <c r="AW247">
        <v>2</v>
      </c>
      <c r="AX247">
        <v>86552337</v>
      </c>
      <c r="AY247">
        <v>1</v>
      </c>
      <c r="AZ247">
        <v>0</v>
      </c>
      <c r="BA247">
        <v>161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ROUND(AT247*Source!I146*AH247*AL247,2)</f>
        <v>0</v>
      </c>
      <c r="CV247">
        <f>ROUND(Y247*Source!I146,9)</f>
        <v>37.162503000000001</v>
      </c>
      <c r="CW247">
        <v>0</v>
      </c>
      <c r="CX247">
        <f>ROUND(Y247*Source!I146,9)</f>
        <v>37.162503000000001</v>
      </c>
      <c r="CY247">
        <f>AD247</f>
        <v>0</v>
      </c>
      <c r="CZ247">
        <f>AH247</f>
        <v>0</v>
      </c>
      <c r="DA247">
        <f>AL247</f>
        <v>1</v>
      </c>
      <c r="DB247">
        <f>ROUND((((ROUND(AT247*CZ247,2)*1.03)*1.15)*1.2),6)</f>
        <v>0</v>
      </c>
      <c r="DC247">
        <f>ROUND((((ROUND(AT247*AG247,2)*1.03)*1.15)*1.2),6)</f>
        <v>0</v>
      </c>
      <c r="DD247" t="s">
        <v>3</v>
      </c>
      <c r="DE247" t="s">
        <v>3</v>
      </c>
      <c r="DF247">
        <f t="shared" ref="DF247:DF267" si="123">ROUND(ROUND(AE247,2)*CX247,2)</f>
        <v>0</v>
      </c>
      <c r="DG247">
        <f t="shared" si="120"/>
        <v>0</v>
      </c>
      <c r="DH247">
        <f t="shared" si="121"/>
        <v>0</v>
      </c>
      <c r="DI247">
        <f t="shared" si="93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ROW(Source!A146)</f>
        <v>146</v>
      </c>
      <c r="B248">
        <v>86551701</v>
      </c>
      <c r="C248">
        <v>86552320</v>
      </c>
      <c r="D248">
        <v>85731677</v>
      </c>
      <c r="E248">
        <v>1</v>
      </c>
      <c r="F248">
        <v>1</v>
      </c>
      <c r="G248">
        <v>1081</v>
      </c>
      <c r="H248">
        <v>2</v>
      </c>
      <c r="I248" t="s">
        <v>789</v>
      </c>
      <c r="J248" t="s">
        <v>790</v>
      </c>
      <c r="K248" t="s">
        <v>791</v>
      </c>
      <c r="L248">
        <v>1368</v>
      </c>
      <c r="N248">
        <v>1011</v>
      </c>
      <c r="O248" t="s">
        <v>792</v>
      </c>
      <c r="P248" t="s">
        <v>792</v>
      </c>
      <c r="Q248">
        <v>1</v>
      </c>
      <c r="W248">
        <v>0</v>
      </c>
      <c r="X248">
        <v>874612079</v>
      </c>
      <c r="Y248">
        <f>(((AT248*1.03)*1.25)*1.2)</f>
        <v>0.49440000000000001</v>
      </c>
      <c r="AA248">
        <v>0</v>
      </c>
      <c r="AB248">
        <v>88.67</v>
      </c>
      <c r="AC248">
        <v>13.47</v>
      </c>
      <c r="AD248">
        <v>0</v>
      </c>
      <c r="AE248">
        <v>0</v>
      </c>
      <c r="AF248">
        <v>83.1</v>
      </c>
      <c r="AG248">
        <v>12.62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0.32</v>
      </c>
      <c r="AU248" t="s">
        <v>26</v>
      </c>
      <c r="AV248">
        <v>0</v>
      </c>
      <c r="AW248">
        <v>2</v>
      </c>
      <c r="AX248">
        <v>86552338</v>
      </c>
      <c r="AY248">
        <v>1</v>
      </c>
      <c r="AZ248">
        <v>0</v>
      </c>
      <c r="BA248">
        <v>162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ROUND(Y248*Source!I146*DO248,9)</f>
        <v>2.1837648000000001</v>
      </c>
      <c r="CX248">
        <f>ROUND(Y248*Source!I146,9)</f>
        <v>0.17304</v>
      </c>
      <c r="CY248">
        <f>AB248</f>
        <v>88.67</v>
      </c>
      <c r="CZ248">
        <f>AF248</f>
        <v>83.1</v>
      </c>
      <c r="DA248">
        <f>AJ248</f>
        <v>1</v>
      </c>
      <c r="DB248">
        <f>ROUND((((ROUND(AT248*CZ248,2)*1.03)*1.25)*1.2),6)</f>
        <v>41.08155</v>
      </c>
      <c r="DC248">
        <f>ROUND((((ROUND(AT248*AG248,2)*1.03)*1.25)*1.2),6)</f>
        <v>6.2417999999999996</v>
      </c>
      <c r="DD248" t="s">
        <v>3</v>
      </c>
      <c r="DE248" t="s">
        <v>3</v>
      </c>
      <c r="DF248">
        <f t="shared" si="123"/>
        <v>0</v>
      </c>
      <c r="DG248">
        <f t="shared" si="120"/>
        <v>14.38</v>
      </c>
      <c r="DH248">
        <f t="shared" si="121"/>
        <v>2.1800000000000002</v>
      </c>
      <c r="DI248">
        <f t="shared" si="93"/>
        <v>0</v>
      </c>
      <c r="DJ248">
        <f>DG248</f>
        <v>14.38</v>
      </c>
      <c r="DK248">
        <v>0</v>
      </c>
      <c r="DL248" t="s">
        <v>793</v>
      </c>
      <c r="DM248">
        <v>0</v>
      </c>
      <c r="DN248" t="s">
        <v>788</v>
      </c>
      <c r="DO248">
        <v>12.62</v>
      </c>
    </row>
    <row r="249" spans="1:119" x14ac:dyDescent="0.25">
      <c r="A249">
        <f>ROW(Source!A146)</f>
        <v>146</v>
      </c>
      <c r="B249">
        <v>86551701</v>
      </c>
      <c r="C249">
        <v>86552320</v>
      </c>
      <c r="D249">
        <v>85731731</v>
      </c>
      <c r="E249">
        <v>1</v>
      </c>
      <c r="F249">
        <v>1</v>
      </c>
      <c r="G249">
        <v>1081</v>
      </c>
      <c r="H249">
        <v>2</v>
      </c>
      <c r="I249" t="s">
        <v>794</v>
      </c>
      <c r="J249" t="s">
        <v>795</v>
      </c>
      <c r="K249" t="s">
        <v>796</v>
      </c>
      <c r="L249">
        <v>1368</v>
      </c>
      <c r="N249">
        <v>1011</v>
      </c>
      <c r="O249" t="s">
        <v>792</v>
      </c>
      <c r="P249" t="s">
        <v>792</v>
      </c>
      <c r="Q249">
        <v>1</v>
      </c>
      <c r="W249">
        <v>0</v>
      </c>
      <c r="X249">
        <v>-1895752648</v>
      </c>
      <c r="Y249">
        <f>(((AT249*1.03)*1.25)*1.2)</f>
        <v>1.9158000000000002</v>
      </c>
      <c r="AA249">
        <v>0</v>
      </c>
      <c r="AB249">
        <v>0.82</v>
      </c>
      <c r="AC249">
        <v>0</v>
      </c>
      <c r="AD249">
        <v>0</v>
      </c>
      <c r="AE249">
        <v>0</v>
      </c>
      <c r="AF249">
        <v>0.77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-2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1.24</v>
      </c>
      <c r="AU249" t="s">
        <v>26</v>
      </c>
      <c r="AV249">
        <v>0</v>
      </c>
      <c r="AW249">
        <v>2</v>
      </c>
      <c r="AX249">
        <v>86552340</v>
      </c>
      <c r="AY249">
        <v>1</v>
      </c>
      <c r="AZ249">
        <v>0</v>
      </c>
      <c r="BA249">
        <v>163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f>ROUND(Y249*Source!I146*DO249,9)</f>
        <v>0</v>
      </c>
      <c r="CX249">
        <f>ROUND(Y249*Source!I146,9)</f>
        <v>0.67052999999999996</v>
      </c>
      <c r="CY249">
        <f>AB249</f>
        <v>0.82</v>
      </c>
      <c r="CZ249">
        <f>AF249</f>
        <v>0.77</v>
      </c>
      <c r="DA249">
        <f>AJ249</f>
        <v>1</v>
      </c>
      <c r="DB249">
        <f>ROUND((((ROUND(AT249*CZ249,2)*1.03)*1.25)*1.2),6)</f>
        <v>1.4677500000000001</v>
      </c>
      <c r="DC249">
        <f>ROUND((((ROUND(AT249*AG249,2)*1.03)*1.25)*1.2),6)</f>
        <v>0</v>
      </c>
      <c r="DD249" t="s">
        <v>3</v>
      </c>
      <c r="DE249" t="s">
        <v>3</v>
      </c>
      <c r="DF249">
        <f t="shared" si="123"/>
        <v>0</v>
      </c>
      <c r="DG249">
        <f t="shared" si="120"/>
        <v>0.52</v>
      </c>
      <c r="DH249">
        <f t="shared" si="121"/>
        <v>0</v>
      </c>
      <c r="DI249">
        <f t="shared" si="93"/>
        <v>0</v>
      </c>
      <c r="DJ249">
        <f>DG249</f>
        <v>0.52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ROW(Source!A146)</f>
        <v>146</v>
      </c>
      <c r="B250">
        <v>86551701</v>
      </c>
      <c r="C250">
        <v>86552320</v>
      </c>
      <c r="D250">
        <v>85731764</v>
      </c>
      <c r="E250">
        <v>1</v>
      </c>
      <c r="F250">
        <v>1</v>
      </c>
      <c r="G250">
        <v>1081</v>
      </c>
      <c r="H250">
        <v>2</v>
      </c>
      <c r="I250" t="s">
        <v>797</v>
      </c>
      <c r="J250" t="s">
        <v>798</v>
      </c>
      <c r="K250" t="s">
        <v>799</v>
      </c>
      <c r="L250">
        <v>1368</v>
      </c>
      <c r="N250">
        <v>1011</v>
      </c>
      <c r="O250" t="s">
        <v>792</v>
      </c>
      <c r="P250" t="s">
        <v>792</v>
      </c>
      <c r="Q250">
        <v>1</v>
      </c>
      <c r="W250">
        <v>0</v>
      </c>
      <c r="X250">
        <v>-643591644</v>
      </c>
      <c r="Y250">
        <f>(((AT250*1.03)*1.25)*1.2)</f>
        <v>4.9749000000000008</v>
      </c>
      <c r="AA250">
        <v>0</v>
      </c>
      <c r="AB250">
        <v>0.5</v>
      </c>
      <c r="AC250">
        <v>0</v>
      </c>
      <c r="AD250">
        <v>0</v>
      </c>
      <c r="AE250">
        <v>0</v>
      </c>
      <c r="AF250">
        <v>0.47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-2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3.22</v>
      </c>
      <c r="AU250" t="s">
        <v>26</v>
      </c>
      <c r="AV250">
        <v>0</v>
      </c>
      <c r="AW250">
        <v>2</v>
      </c>
      <c r="AX250">
        <v>86552341</v>
      </c>
      <c r="AY250">
        <v>1</v>
      </c>
      <c r="AZ250">
        <v>0</v>
      </c>
      <c r="BA250">
        <v>164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ROUND(Y250*Source!I146*DO250,9)</f>
        <v>0</v>
      </c>
      <c r="CX250">
        <f>ROUND(Y250*Source!I146,9)</f>
        <v>1.741215</v>
      </c>
      <c r="CY250">
        <f>AB250</f>
        <v>0.5</v>
      </c>
      <c r="CZ250">
        <f>AF250</f>
        <v>0.47</v>
      </c>
      <c r="DA250">
        <f>AJ250</f>
        <v>1</v>
      </c>
      <c r="DB250">
        <f>ROUND((((ROUND(AT250*CZ250,2)*1.03)*1.25)*1.2),6)</f>
        <v>2.3329499999999999</v>
      </c>
      <c r="DC250">
        <f>ROUND((((ROUND(AT250*AG250,2)*1.03)*1.25)*1.2),6)</f>
        <v>0</v>
      </c>
      <c r="DD250" t="s">
        <v>3</v>
      </c>
      <c r="DE250" t="s">
        <v>3</v>
      </c>
      <c r="DF250">
        <f t="shared" si="123"/>
        <v>0</v>
      </c>
      <c r="DG250">
        <f t="shared" si="120"/>
        <v>0.82</v>
      </c>
      <c r="DH250">
        <f t="shared" si="121"/>
        <v>0</v>
      </c>
      <c r="DI250">
        <f t="shared" si="93"/>
        <v>0</v>
      </c>
      <c r="DJ250">
        <f>DG250</f>
        <v>0.82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ROW(Source!A146)</f>
        <v>146</v>
      </c>
      <c r="B251">
        <v>86551701</v>
      </c>
      <c r="C251">
        <v>86552320</v>
      </c>
      <c r="D251">
        <v>85730911</v>
      </c>
      <c r="E251">
        <v>1</v>
      </c>
      <c r="F251">
        <v>1</v>
      </c>
      <c r="G251">
        <v>1081</v>
      </c>
      <c r="H251">
        <v>2</v>
      </c>
      <c r="I251" t="s">
        <v>800</v>
      </c>
      <c r="J251" t="s">
        <v>801</v>
      </c>
      <c r="K251" t="s">
        <v>802</v>
      </c>
      <c r="L251">
        <v>1368</v>
      </c>
      <c r="N251">
        <v>1011</v>
      </c>
      <c r="O251" t="s">
        <v>792</v>
      </c>
      <c r="P251" t="s">
        <v>792</v>
      </c>
      <c r="Q251">
        <v>1</v>
      </c>
      <c r="W251">
        <v>0</v>
      </c>
      <c r="X251">
        <v>-44940208</v>
      </c>
      <c r="Y251">
        <f>(((AT251*1.03)*1.25)*1.2)</f>
        <v>0.57164999999999999</v>
      </c>
      <c r="AA251">
        <v>0</v>
      </c>
      <c r="AB251">
        <v>191.17</v>
      </c>
      <c r="AC251">
        <v>18.059999999999999</v>
      </c>
      <c r="AD251">
        <v>0</v>
      </c>
      <c r="AE251">
        <v>0</v>
      </c>
      <c r="AF251">
        <v>179.17</v>
      </c>
      <c r="AG251">
        <v>16.93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0.37</v>
      </c>
      <c r="AU251" t="s">
        <v>26</v>
      </c>
      <c r="AV251">
        <v>0</v>
      </c>
      <c r="AW251">
        <v>2</v>
      </c>
      <c r="AX251">
        <v>86552339</v>
      </c>
      <c r="AY251">
        <v>1</v>
      </c>
      <c r="AZ251">
        <v>0</v>
      </c>
      <c r="BA251">
        <v>165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f>ROUND(Y251*Source!I146*DO251,9)</f>
        <v>3.3873120750000001</v>
      </c>
      <c r="CX251">
        <f>ROUND(Y251*Source!I146,9)</f>
        <v>0.20007749999999999</v>
      </c>
      <c r="CY251">
        <f>AB251</f>
        <v>191.17</v>
      </c>
      <c r="CZ251">
        <f>AF251</f>
        <v>179.17</v>
      </c>
      <c r="DA251">
        <f>AJ251</f>
        <v>1</v>
      </c>
      <c r="DB251">
        <f>ROUND((((ROUND(AT251*CZ251,2)*1.03)*1.25)*1.2),6)</f>
        <v>102.41804999999999</v>
      </c>
      <c r="DC251">
        <f>ROUND((((ROUND(AT251*AG251,2)*1.03)*1.25)*1.2),6)</f>
        <v>9.6716999999999995</v>
      </c>
      <c r="DD251" t="s">
        <v>3</v>
      </c>
      <c r="DE251" t="s">
        <v>3</v>
      </c>
      <c r="DF251">
        <f t="shared" si="123"/>
        <v>0</v>
      </c>
      <c r="DG251">
        <f t="shared" si="120"/>
        <v>35.85</v>
      </c>
      <c r="DH251">
        <f t="shared" si="121"/>
        <v>3.39</v>
      </c>
      <c r="DI251">
        <f t="shared" si="93"/>
        <v>0</v>
      </c>
      <c r="DJ251">
        <f>DG251</f>
        <v>35.85</v>
      </c>
      <c r="DK251">
        <v>0</v>
      </c>
      <c r="DL251" t="s">
        <v>793</v>
      </c>
      <c r="DM251">
        <v>0</v>
      </c>
      <c r="DN251" t="s">
        <v>788</v>
      </c>
      <c r="DO251">
        <v>16.93</v>
      </c>
    </row>
    <row r="252" spans="1:119" x14ac:dyDescent="0.25">
      <c r="A252">
        <f>ROW(Source!A146)</f>
        <v>146</v>
      </c>
      <c r="B252">
        <v>86551701</v>
      </c>
      <c r="C252">
        <v>86552320</v>
      </c>
      <c r="D252">
        <v>85700705</v>
      </c>
      <c r="E252">
        <v>1</v>
      </c>
      <c r="F252">
        <v>1</v>
      </c>
      <c r="G252">
        <v>1081</v>
      </c>
      <c r="H252">
        <v>3</v>
      </c>
      <c r="I252" t="s">
        <v>803</v>
      </c>
      <c r="J252" t="s">
        <v>804</v>
      </c>
      <c r="K252" t="s">
        <v>805</v>
      </c>
      <c r="L252">
        <v>1339</v>
      </c>
      <c r="N252">
        <v>1007</v>
      </c>
      <c r="O252" t="s">
        <v>806</v>
      </c>
      <c r="P252" t="s">
        <v>806</v>
      </c>
      <c r="Q252">
        <v>1</v>
      </c>
      <c r="W252">
        <v>0</v>
      </c>
      <c r="X252">
        <v>-1622585150</v>
      </c>
      <c r="Y252">
        <f>(((AT252*1)*1)*1)</f>
        <v>0.22700000000000001</v>
      </c>
      <c r="AA252">
        <v>7.07</v>
      </c>
      <c r="AB252">
        <v>0</v>
      </c>
      <c r="AC252">
        <v>0</v>
      </c>
      <c r="AD252">
        <v>0</v>
      </c>
      <c r="AE252">
        <v>7.07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0.22700000000000001</v>
      </c>
      <c r="AU252" t="s">
        <v>25</v>
      </c>
      <c r="AV252">
        <v>0</v>
      </c>
      <c r="AW252">
        <v>2</v>
      </c>
      <c r="AX252">
        <v>86552342</v>
      </c>
      <c r="AY252">
        <v>1</v>
      </c>
      <c r="AZ252">
        <v>0</v>
      </c>
      <c r="BA252">
        <v>166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ROUND(Y252*Source!I146,9)</f>
        <v>7.9450000000000007E-2</v>
      </c>
      <c r="CY252">
        <f t="shared" ref="CY252:CY262" si="124">AA252</f>
        <v>7.07</v>
      </c>
      <c r="CZ252">
        <f t="shared" ref="CZ252:CZ262" si="125">AE252</f>
        <v>7.07</v>
      </c>
      <c r="DA252">
        <f t="shared" ref="DA252:DA262" si="126">AI252</f>
        <v>1</v>
      </c>
      <c r="DB252">
        <f>ROUND((((ROUND(AT252*CZ252,2)*1)*1)*1),6)</f>
        <v>1.6</v>
      </c>
      <c r="DC252">
        <f>ROUND((((ROUND(AT252*AG252,2)*1)*1)*1),6)</f>
        <v>0</v>
      </c>
      <c r="DD252" t="s">
        <v>3</v>
      </c>
      <c r="DE252" t="s">
        <v>3</v>
      </c>
      <c r="DF252">
        <f t="shared" si="123"/>
        <v>0.56000000000000005</v>
      </c>
      <c r="DG252">
        <f t="shared" si="120"/>
        <v>0</v>
      </c>
      <c r="DH252">
        <f t="shared" si="121"/>
        <v>0</v>
      </c>
      <c r="DI252">
        <f t="shared" si="93"/>
        <v>0</v>
      </c>
      <c r="DJ252">
        <f t="shared" ref="DJ252:DJ262" si="127">DF252</f>
        <v>0.56000000000000005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ROW(Source!A146)</f>
        <v>146</v>
      </c>
      <c r="B253">
        <v>86551701</v>
      </c>
      <c r="C253">
        <v>86552320</v>
      </c>
      <c r="D253">
        <v>85707696</v>
      </c>
      <c r="E253">
        <v>1</v>
      </c>
      <c r="F253">
        <v>1</v>
      </c>
      <c r="G253">
        <v>1081</v>
      </c>
      <c r="H253">
        <v>3</v>
      </c>
      <c r="I253" t="s">
        <v>807</v>
      </c>
      <c r="J253" t="s">
        <v>808</v>
      </c>
      <c r="K253" t="s">
        <v>809</v>
      </c>
      <c r="L253">
        <v>1355</v>
      </c>
      <c r="N253">
        <v>1010</v>
      </c>
      <c r="O253" t="s">
        <v>23</v>
      </c>
      <c r="P253" t="s">
        <v>23</v>
      </c>
      <c r="Q253">
        <v>100</v>
      </c>
      <c r="W253">
        <v>0</v>
      </c>
      <c r="X253">
        <v>-11502228</v>
      </c>
      <c r="Y253">
        <f>(((AT253*1)*1)*1)</f>
        <v>4.04</v>
      </c>
      <c r="AA253">
        <v>154.72</v>
      </c>
      <c r="AB253">
        <v>0</v>
      </c>
      <c r="AC253">
        <v>0</v>
      </c>
      <c r="AD253">
        <v>0</v>
      </c>
      <c r="AE253">
        <v>154.72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4.04</v>
      </c>
      <c r="AU253" t="s">
        <v>25</v>
      </c>
      <c r="AV253">
        <v>0</v>
      </c>
      <c r="AW253">
        <v>2</v>
      </c>
      <c r="AX253">
        <v>86552343</v>
      </c>
      <c r="AY253">
        <v>1</v>
      </c>
      <c r="AZ253">
        <v>0</v>
      </c>
      <c r="BA253">
        <v>167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ROUND(Y253*Source!I146,9)</f>
        <v>1.4139999999999999</v>
      </c>
      <c r="CY253">
        <f t="shared" si="124"/>
        <v>154.72</v>
      </c>
      <c r="CZ253">
        <f t="shared" si="125"/>
        <v>154.72</v>
      </c>
      <c r="DA253">
        <f t="shared" si="126"/>
        <v>1</v>
      </c>
      <c r="DB253">
        <f>ROUND((((ROUND(AT253*CZ253,2)*1)*1)*1),6)</f>
        <v>625.07000000000005</v>
      </c>
      <c r="DC253">
        <f>ROUND((((ROUND(AT253*AG253,2)*1)*1)*1),6)</f>
        <v>0</v>
      </c>
      <c r="DD253" t="s">
        <v>3</v>
      </c>
      <c r="DE253" t="s">
        <v>3</v>
      </c>
      <c r="DF253">
        <f t="shared" si="123"/>
        <v>218.77</v>
      </c>
      <c r="DG253">
        <f t="shared" si="120"/>
        <v>0</v>
      </c>
      <c r="DH253">
        <f t="shared" si="121"/>
        <v>0</v>
      </c>
      <c r="DI253">
        <f t="shared" si="93"/>
        <v>0</v>
      </c>
      <c r="DJ253">
        <f t="shared" si="127"/>
        <v>218.77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ROW(Source!A146)</f>
        <v>146</v>
      </c>
      <c r="B254">
        <v>86551701</v>
      </c>
      <c r="C254">
        <v>86552320</v>
      </c>
      <c r="D254">
        <v>85717107</v>
      </c>
      <c r="E254">
        <v>1</v>
      </c>
      <c r="F254">
        <v>1</v>
      </c>
      <c r="G254">
        <v>1081</v>
      </c>
      <c r="H254">
        <v>3</v>
      </c>
      <c r="I254" t="s">
        <v>333</v>
      </c>
      <c r="J254" t="s">
        <v>335</v>
      </c>
      <c r="K254" t="s">
        <v>334</v>
      </c>
      <c r="L254">
        <v>1354</v>
      </c>
      <c r="N254">
        <v>1010</v>
      </c>
      <c r="O254" t="s">
        <v>35</v>
      </c>
      <c r="P254" t="s">
        <v>35</v>
      </c>
      <c r="Q254">
        <v>1</v>
      </c>
      <c r="W254">
        <v>0</v>
      </c>
      <c r="X254">
        <v>29435478</v>
      </c>
      <c r="Y254">
        <f>(((AT254*1)*1)*1)</f>
        <v>200</v>
      </c>
      <c r="AA254">
        <v>7.24</v>
      </c>
      <c r="AB254">
        <v>0</v>
      </c>
      <c r="AC254">
        <v>0</v>
      </c>
      <c r="AD254">
        <v>0</v>
      </c>
      <c r="AE254">
        <v>7.24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200</v>
      </c>
      <c r="AU254" t="s">
        <v>25</v>
      </c>
      <c r="AV254">
        <v>0</v>
      </c>
      <c r="AW254">
        <v>2</v>
      </c>
      <c r="AX254">
        <v>86552344</v>
      </c>
      <c r="AY254">
        <v>1</v>
      </c>
      <c r="AZ254">
        <v>0</v>
      </c>
      <c r="BA254">
        <v>168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ROUND(Y254*Source!I146,9)</f>
        <v>70</v>
      </c>
      <c r="CY254">
        <f t="shared" si="124"/>
        <v>7.24</v>
      </c>
      <c r="CZ254">
        <f t="shared" si="125"/>
        <v>7.24</v>
      </c>
      <c r="DA254">
        <f t="shared" si="126"/>
        <v>1</v>
      </c>
      <c r="DB254">
        <f>ROUND((((ROUND(AT254*CZ254,2)*1)*1)*1),6)</f>
        <v>1448</v>
      </c>
      <c r="DC254">
        <f>ROUND((((ROUND(AT254*AG254,2)*1)*1)*1),6)</f>
        <v>0</v>
      </c>
      <c r="DD254" t="s">
        <v>3</v>
      </c>
      <c r="DE254" t="s">
        <v>3</v>
      </c>
      <c r="DF254">
        <f t="shared" si="123"/>
        <v>506.8</v>
      </c>
      <c r="DG254">
        <f t="shared" si="120"/>
        <v>0</v>
      </c>
      <c r="DH254">
        <f t="shared" si="121"/>
        <v>0</v>
      </c>
      <c r="DI254">
        <f t="shared" si="93"/>
        <v>0</v>
      </c>
      <c r="DJ254">
        <f t="shared" si="127"/>
        <v>506.8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ROW(Source!A146)</f>
        <v>146</v>
      </c>
      <c r="B255">
        <v>86551701</v>
      </c>
      <c r="C255">
        <v>86552320</v>
      </c>
      <c r="D255">
        <v>85710744</v>
      </c>
      <c r="E255">
        <v>1</v>
      </c>
      <c r="F255">
        <v>1</v>
      </c>
      <c r="G255">
        <v>1081</v>
      </c>
      <c r="H255">
        <v>3</v>
      </c>
      <c r="I255" t="s">
        <v>810</v>
      </c>
      <c r="J255" t="s">
        <v>811</v>
      </c>
      <c r="K255" t="s">
        <v>812</v>
      </c>
      <c r="L255">
        <v>1354</v>
      </c>
      <c r="N255">
        <v>1010</v>
      </c>
      <c r="O255" t="s">
        <v>35</v>
      </c>
      <c r="P255" t="s">
        <v>35</v>
      </c>
      <c r="Q255">
        <v>1</v>
      </c>
      <c r="W255">
        <v>0</v>
      </c>
      <c r="X255">
        <v>-246121157</v>
      </c>
      <c r="Y255">
        <f>(((AT255*1)*1)*1)</f>
        <v>0.68400000000000005</v>
      </c>
      <c r="AA255">
        <v>6.12</v>
      </c>
      <c r="AB255">
        <v>0</v>
      </c>
      <c r="AC255">
        <v>0</v>
      </c>
      <c r="AD255">
        <v>0</v>
      </c>
      <c r="AE255">
        <v>6.12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0.68400000000000005</v>
      </c>
      <c r="AU255" t="s">
        <v>25</v>
      </c>
      <c r="AV255">
        <v>0</v>
      </c>
      <c r="AW255">
        <v>2</v>
      </c>
      <c r="AX255">
        <v>86552345</v>
      </c>
      <c r="AY255">
        <v>1</v>
      </c>
      <c r="AZ255">
        <v>0</v>
      </c>
      <c r="BA255">
        <v>169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ROUND(Y255*Source!I146,9)</f>
        <v>0.2394</v>
      </c>
      <c r="CY255">
        <f t="shared" si="124"/>
        <v>6.12</v>
      </c>
      <c r="CZ255">
        <f t="shared" si="125"/>
        <v>6.12</v>
      </c>
      <c r="DA255">
        <f t="shared" si="126"/>
        <v>1</v>
      </c>
      <c r="DB255">
        <f>ROUND((((ROUND(AT255*CZ255,2)*1)*1)*1),6)</f>
        <v>4.1900000000000004</v>
      </c>
      <c r="DC255">
        <f>ROUND((((ROUND(AT255*AG255,2)*1)*1)*1),6)</f>
        <v>0</v>
      </c>
      <c r="DD255" t="s">
        <v>3</v>
      </c>
      <c r="DE255" t="s">
        <v>3</v>
      </c>
      <c r="DF255">
        <f t="shared" si="123"/>
        <v>1.47</v>
      </c>
      <c r="DG255">
        <f t="shared" si="120"/>
        <v>0</v>
      </c>
      <c r="DH255">
        <f t="shared" si="121"/>
        <v>0</v>
      </c>
      <c r="DI255">
        <f t="shared" si="93"/>
        <v>0</v>
      </c>
      <c r="DJ255">
        <f t="shared" si="127"/>
        <v>1.47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ROW(Source!A146)</f>
        <v>146</v>
      </c>
      <c r="B256">
        <v>86551701</v>
      </c>
      <c r="C256">
        <v>86552320</v>
      </c>
      <c r="D256">
        <v>0</v>
      </c>
      <c r="E256">
        <v>0</v>
      </c>
      <c r="F256">
        <v>1</v>
      </c>
      <c r="G256">
        <v>1081</v>
      </c>
      <c r="H256">
        <v>3</v>
      </c>
      <c r="I256" t="s">
        <v>168</v>
      </c>
      <c r="J256" t="s">
        <v>3</v>
      </c>
      <c r="K256" t="s">
        <v>169</v>
      </c>
      <c r="L256">
        <v>1354</v>
      </c>
      <c r="N256">
        <v>1010</v>
      </c>
      <c r="O256" t="s">
        <v>35</v>
      </c>
      <c r="P256" t="s">
        <v>35</v>
      </c>
      <c r="Q256">
        <v>1</v>
      </c>
      <c r="W256">
        <v>0</v>
      </c>
      <c r="X256">
        <v>765178599</v>
      </c>
      <c r="Y256">
        <f t="shared" ref="Y256:Y262" si="128">AT256</f>
        <v>11.428571</v>
      </c>
      <c r="AA256">
        <v>1639.42</v>
      </c>
      <c r="AB256">
        <v>0</v>
      </c>
      <c r="AC256">
        <v>0</v>
      </c>
      <c r="AD256">
        <v>0</v>
      </c>
      <c r="AE256">
        <v>1639.42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 t="s">
        <v>3</v>
      </c>
      <c r="AT256">
        <v>11.428571</v>
      </c>
      <c r="AU256" t="s">
        <v>3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ROUND(Y256*Source!I146,9)</f>
        <v>3.99999985</v>
      </c>
      <c r="CY256">
        <f t="shared" si="124"/>
        <v>1639.42</v>
      </c>
      <c r="CZ256">
        <f t="shared" si="125"/>
        <v>1639.42</v>
      </c>
      <c r="DA256">
        <f t="shared" si="126"/>
        <v>1</v>
      </c>
      <c r="DB256">
        <f t="shared" ref="DB256:DB262" si="129">ROUND(ROUND(AT256*CZ256,2),6)</f>
        <v>18736.23</v>
      </c>
      <c r="DC256">
        <f t="shared" ref="DC256:DC262" si="130">ROUND(ROUND(AT256*AG256,2),6)</f>
        <v>0</v>
      </c>
      <c r="DD256" t="s">
        <v>3</v>
      </c>
      <c r="DE256" t="s">
        <v>3</v>
      </c>
      <c r="DF256">
        <f t="shared" si="123"/>
        <v>6557.68</v>
      </c>
      <c r="DG256">
        <f t="shared" si="120"/>
        <v>0</v>
      </c>
      <c r="DH256">
        <f t="shared" si="121"/>
        <v>0</v>
      </c>
      <c r="DI256">
        <f t="shared" si="93"/>
        <v>0</v>
      </c>
      <c r="DJ256">
        <f t="shared" si="127"/>
        <v>6557.68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ROW(Source!A146)</f>
        <v>146</v>
      </c>
      <c r="B257">
        <v>86551701</v>
      </c>
      <c r="C257">
        <v>86552320</v>
      </c>
      <c r="D257">
        <v>0</v>
      </c>
      <c r="E257">
        <v>0</v>
      </c>
      <c r="F257">
        <v>1</v>
      </c>
      <c r="G257">
        <v>1081</v>
      </c>
      <c r="H257">
        <v>3</v>
      </c>
      <c r="I257" t="s">
        <v>204</v>
      </c>
      <c r="J257" t="s">
        <v>3</v>
      </c>
      <c r="K257" t="s">
        <v>205</v>
      </c>
      <c r="L257">
        <v>1354</v>
      </c>
      <c r="N257">
        <v>1010</v>
      </c>
      <c r="O257" t="s">
        <v>35</v>
      </c>
      <c r="P257" t="s">
        <v>35</v>
      </c>
      <c r="Q257">
        <v>1</v>
      </c>
      <c r="W257">
        <v>0</v>
      </c>
      <c r="X257">
        <v>-1066249263</v>
      </c>
      <c r="Y257">
        <f t="shared" si="128"/>
        <v>5.7142860000000004</v>
      </c>
      <c r="AA257">
        <v>2559.44</v>
      </c>
      <c r="AB257">
        <v>0</v>
      </c>
      <c r="AC257">
        <v>0</v>
      </c>
      <c r="AD257">
        <v>0</v>
      </c>
      <c r="AE257">
        <v>2559.44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 t="s">
        <v>3</v>
      </c>
      <c r="AT257">
        <v>5.7142860000000004</v>
      </c>
      <c r="AU257" t="s">
        <v>3</v>
      </c>
      <c r="AV257">
        <v>0</v>
      </c>
      <c r="AW257">
        <v>1</v>
      </c>
      <c r="AX257">
        <v>-1</v>
      </c>
      <c r="AY257">
        <v>0</v>
      </c>
      <c r="AZ257">
        <v>0</v>
      </c>
      <c r="BA257" t="s">
        <v>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ROUND(Y257*Source!I146,9)</f>
        <v>2.0000000999999998</v>
      </c>
      <c r="CY257">
        <f t="shared" si="124"/>
        <v>2559.44</v>
      </c>
      <c r="CZ257">
        <f t="shared" si="125"/>
        <v>2559.44</v>
      </c>
      <c r="DA257">
        <f t="shared" si="126"/>
        <v>1</v>
      </c>
      <c r="DB257">
        <f t="shared" si="129"/>
        <v>14625.37</v>
      </c>
      <c r="DC257">
        <f t="shared" si="130"/>
        <v>0</v>
      </c>
      <c r="DD257" t="s">
        <v>3</v>
      </c>
      <c r="DE257" t="s">
        <v>3</v>
      </c>
      <c r="DF257">
        <f t="shared" si="123"/>
        <v>5118.88</v>
      </c>
      <c r="DG257">
        <f t="shared" si="120"/>
        <v>0</v>
      </c>
      <c r="DH257">
        <f t="shared" si="121"/>
        <v>0</v>
      </c>
      <c r="DI257">
        <f t="shared" ref="DI257:DI320" si="131">ROUND(ROUND(AH257,2)*CX257,2)</f>
        <v>0</v>
      </c>
      <c r="DJ257">
        <f t="shared" si="127"/>
        <v>5118.88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ROW(Source!A146)</f>
        <v>146</v>
      </c>
      <c r="B258">
        <v>86551701</v>
      </c>
      <c r="C258">
        <v>86552320</v>
      </c>
      <c r="D258">
        <v>0</v>
      </c>
      <c r="E258">
        <v>0</v>
      </c>
      <c r="F258">
        <v>1</v>
      </c>
      <c r="G258">
        <v>1081</v>
      </c>
      <c r="H258">
        <v>3</v>
      </c>
      <c r="I258" t="s">
        <v>176</v>
      </c>
      <c r="J258" t="s">
        <v>3</v>
      </c>
      <c r="K258" t="s">
        <v>177</v>
      </c>
      <c r="L258">
        <v>1354</v>
      </c>
      <c r="N258">
        <v>1010</v>
      </c>
      <c r="O258" t="s">
        <v>35</v>
      </c>
      <c r="P258" t="s">
        <v>35</v>
      </c>
      <c r="Q258">
        <v>1</v>
      </c>
      <c r="W258">
        <v>0</v>
      </c>
      <c r="X258">
        <v>-2045684553</v>
      </c>
      <c r="Y258">
        <f t="shared" si="128"/>
        <v>5.7142860000000004</v>
      </c>
      <c r="AA258">
        <v>3249.44</v>
      </c>
      <c r="AB258">
        <v>0</v>
      </c>
      <c r="AC258">
        <v>0</v>
      </c>
      <c r="AD258">
        <v>0</v>
      </c>
      <c r="AE258">
        <v>3249.44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 t="s">
        <v>3</v>
      </c>
      <c r="AT258">
        <v>5.7142860000000004</v>
      </c>
      <c r="AU258" t="s">
        <v>3</v>
      </c>
      <c r="AV258">
        <v>0</v>
      </c>
      <c r="AW258">
        <v>1</v>
      </c>
      <c r="AX258">
        <v>-1</v>
      </c>
      <c r="AY258">
        <v>0</v>
      </c>
      <c r="AZ258">
        <v>0</v>
      </c>
      <c r="BA258" t="s">
        <v>3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ROUND(Y258*Source!I146,9)</f>
        <v>2.0000000999999998</v>
      </c>
      <c r="CY258">
        <f t="shared" si="124"/>
        <v>3249.44</v>
      </c>
      <c r="CZ258">
        <f t="shared" si="125"/>
        <v>3249.44</v>
      </c>
      <c r="DA258">
        <f t="shared" si="126"/>
        <v>1</v>
      </c>
      <c r="DB258">
        <f t="shared" si="129"/>
        <v>18568.23</v>
      </c>
      <c r="DC258">
        <f t="shared" si="130"/>
        <v>0</v>
      </c>
      <c r="DD258" t="s">
        <v>3</v>
      </c>
      <c r="DE258" t="s">
        <v>3</v>
      </c>
      <c r="DF258">
        <f t="shared" si="123"/>
        <v>6498.88</v>
      </c>
      <c r="DG258">
        <f t="shared" si="120"/>
        <v>0</v>
      </c>
      <c r="DH258">
        <f t="shared" si="121"/>
        <v>0</v>
      </c>
      <c r="DI258">
        <f t="shared" si="131"/>
        <v>0</v>
      </c>
      <c r="DJ258">
        <f t="shared" si="127"/>
        <v>6498.88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ROW(Source!A146)</f>
        <v>146</v>
      </c>
      <c r="B259">
        <v>86551701</v>
      </c>
      <c r="C259">
        <v>86552320</v>
      </c>
      <c r="D259">
        <v>0</v>
      </c>
      <c r="E259">
        <v>0</v>
      </c>
      <c r="F259">
        <v>1</v>
      </c>
      <c r="G259">
        <v>1081</v>
      </c>
      <c r="H259">
        <v>3</v>
      </c>
      <c r="I259" t="s">
        <v>209</v>
      </c>
      <c r="J259" t="s">
        <v>3</v>
      </c>
      <c r="K259" t="s">
        <v>210</v>
      </c>
      <c r="L259">
        <v>1354</v>
      </c>
      <c r="N259">
        <v>1010</v>
      </c>
      <c r="O259" t="s">
        <v>35</v>
      </c>
      <c r="P259" t="s">
        <v>35</v>
      </c>
      <c r="Q259">
        <v>1</v>
      </c>
      <c r="W259">
        <v>0</v>
      </c>
      <c r="X259">
        <v>464796560</v>
      </c>
      <c r="Y259">
        <f t="shared" si="128"/>
        <v>20</v>
      </c>
      <c r="AA259">
        <v>3479.44</v>
      </c>
      <c r="AB259">
        <v>0</v>
      </c>
      <c r="AC259">
        <v>0</v>
      </c>
      <c r="AD259">
        <v>0</v>
      </c>
      <c r="AE259">
        <v>3479.4399999999996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20</v>
      </c>
      <c r="AU259" t="s">
        <v>3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ROUND(Y259*Source!I146,9)</f>
        <v>7</v>
      </c>
      <c r="CY259">
        <f t="shared" si="124"/>
        <v>3479.44</v>
      </c>
      <c r="CZ259">
        <f t="shared" si="125"/>
        <v>3479.4399999999996</v>
      </c>
      <c r="DA259">
        <f t="shared" si="126"/>
        <v>1</v>
      </c>
      <c r="DB259">
        <f t="shared" si="129"/>
        <v>69588.800000000003</v>
      </c>
      <c r="DC259">
        <f t="shared" si="130"/>
        <v>0</v>
      </c>
      <c r="DD259" t="s">
        <v>3</v>
      </c>
      <c r="DE259" t="s">
        <v>3</v>
      </c>
      <c r="DF259">
        <f t="shared" si="123"/>
        <v>24356.080000000002</v>
      </c>
      <c r="DG259">
        <f t="shared" si="120"/>
        <v>0</v>
      </c>
      <c r="DH259">
        <f t="shared" si="121"/>
        <v>0</v>
      </c>
      <c r="DI259">
        <f t="shared" si="131"/>
        <v>0</v>
      </c>
      <c r="DJ259">
        <f t="shared" si="127"/>
        <v>24356.080000000002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ROW(Source!A146)</f>
        <v>146</v>
      </c>
      <c r="B260">
        <v>86551701</v>
      </c>
      <c r="C260">
        <v>86552320</v>
      </c>
      <c r="D260">
        <v>0</v>
      </c>
      <c r="E260">
        <v>0</v>
      </c>
      <c r="F260">
        <v>1</v>
      </c>
      <c r="G260">
        <v>1081</v>
      </c>
      <c r="H260">
        <v>3</v>
      </c>
      <c r="I260" t="s">
        <v>197</v>
      </c>
      <c r="J260" t="s">
        <v>3</v>
      </c>
      <c r="K260" t="s">
        <v>198</v>
      </c>
      <c r="L260">
        <v>1354</v>
      </c>
      <c r="N260">
        <v>1010</v>
      </c>
      <c r="O260" t="s">
        <v>35</v>
      </c>
      <c r="P260" t="s">
        <v>35</v>
      </c>
      <c r="Q260">
        <v>1</v>
      </c>
      <c r="W260">
        <v>0</v>
      </c>
      <c r="X260">
        <v>1244722985</v>
      </c>
      <c r="Y260">
        <f t="shared" si="128"/>
        <v>45.714286000000001</v>
      </c>
      <c r="AA260">
        <v>3939.45</v>
      </c>
      <c r="AB260">
        <v>0</v>
      </c>
      <c r="AC260">
        <v>0</v>
      </c>
      <c r="AD260">
        <v>0</v>
      </c>
      <c r="AE260">
        <v>3939.45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45.714286000000001</v>
      </c>
      <c r="AU260" t="s">
        <v>3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ROUND(Y260*Source!I146,9)</f>
        <v>16.000000100000001</v>
      </c>
      <c r="CY260">
        <f t="shared" si="124"/>
        <v>3939.45</v>
      </c>
      <c r="CZ260">
        <f t="shared" si="125"/>
        <v>3939.45</v>
      </c>
      <c r="DA260">
        <f t="shared" si="126"/>
        <v>1</v>
      </c>
      <c r="DB260">
        <f t="shared" si="129"/>
        <v>180089.14</v>
      </c>
      <c r="DC260">
        <f t="shared" si="130"/>
        <v>0</v>
      </c>
      <c r="DD260" t="s">
        <v>3</v>
      </c>
      <c r="DE260" t="s">
        <v>3</v>
      </c>
      <c r="DF260">
        <f t="shared" si="123"/>
        <v>63031.199999999997</v>
      </c>
      <c r="DG260">
        <f t="shared" si="120"/>
        <v>0</v>
      </c>
      <c r="DH260">
        <f t="shared" si="121"/>
        <v>0</v>
      </c>
      <c r="DI260">
        <f t="shared" si="131"/>
        <v>0</v>
      </c>
      <c r="DJ260">
        <f t="shared" si="127"/>
        <v>63031.199999999997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ROW(Source!A146)</f>
        <v>146</v>
      </c>
      <c r="B261">
        <v>86551701</v>
      </c>
      <c r="C261">
        <v>86552320</v>
      </c>
      <c r="D261">
        <v>0</v>
      </c>
      <c r="E261">
        <v>0</v>
      </c>
      <c r="F261">
        <v>1</v>
      </c>
      <c r="G261">
        <v>1081</v>
      </c>
      <c r="H261">
        <v>3</v>
      </c>
      <c r="I261" t="s">
        <v>192</v>
      </c>
      <c r="J261" t="s">
        <v>3</v>
      </c>
      <c r="K261" t="s">
        <v>193</v>
      </c>
      <c r="L261">
        <v>1354</v>
      </c>
      <c r="N261">
        <v>1010</v>
      </c>
      <c r="O261" t="s">
        <v>35</v>
      </c>
      <c r="P261" t="s">
        <v>35</v>
      </c>
      <c r="Q261">
        <v>1</v>
      </c>
      <c r="W261">
        <v>0</v>
      </c>
      <c r="X261">
        <v>218024628</v>
      </c>
      <c r="Y261">
        <f t="shared" si="128"/>
        <v>2.8571430000000002</v>
      </c>
      <c r="AA261">
        <v>5089.46</v>
      </c>
      <c r="AB261">
        <v>0</v>
      </c>
      <c r="AC261">
        <v>0</v>
      </c>
      <c r="AD261">
        <v>0</v>
      </c>
      <c r="AE261">
        <v>5089.46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 t="s">
        <v>3</v>
      </c>
      <c r="AT261">
        <v>2.8571430000000002</v>
      </c>
      <c r="AU261" t="s">
        <v>3</v>
      </c>
      <c r="AV261">
        <v>0</v>
      </c>
      <c r="AW261">
        <v>1</v>
      </c>
      <c r="AX261">
        <v>-1</v>
      </c>
      <c r="AY261">
        <v>0</v>
      </c>
      <c r="AZ261">
        <v>0</v>
      </c>
      <c r="BA261" t="s">
        <v>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ROUND(Y261*Source!I146,9)</f>
        <v>1.0000000499999999</v>
      </c>
      <c r="CY261">
        <f t="shared" si="124"/>
        <v>5089.46</v>
      </c>
      <c r="CZ261">
        <f t="shared" si="125"/>
        <v>5089.46</v>
      </c>
      <c r="DA261">
        <f t="shared" si="126"/>
        <v>1</v>
      </c>
      <c r="DB261">
        <f t="shared" si="129"/>
        <v>14541.32</v>
      </c>
      <c r="DC261">
        <f t="shared" si="130"/>
        <v>0</v>
      </c>
      <c r="DD261" t="s">
        <v>3</v>
      </c>
      <c r="DE261" t="s">
        <v>3</v>
      </c>
      <c r="DF261">
        <f t="shared" si="123"/>
        <v>5089.46</v>
      </c>
      <c r="DG261">
        <f t="shared" si="120"/>
        <v>0</v>
      </c>
      <c r="DH261">
        <f t="shared" si="121"/>
        <v>0</v>
      </c>
      <c r="DI261">
        <f t="shared" si="131"/>
        <v>0</v>
      </c>
      <c r="DJ261">
        <f t="shared" si="127"/>
        <v>5089.46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ROW(Source!A146)</f>
        <v>146</v>
      </c>
      <c r="B262">
        <v>86551701</v>
      </c>
      <c r="C262">
        <v>86552320</v>
      </c>
      <c r="D262">
        <v>0</v>
      </c>
      <c r="E262">
        <v>0</v>
      </c>
      <c r="F262">
        <v>1</v>
      </c>
      <c r="G262">
        <v>1081</v>
      </c>
      <c r="H262">
        <v>3</v>
      </c>
      <c r="I262" t="s">
        <v>180</v>
      </c>
      <c r="J262" t="s">
        <v>3</v>
      </c>
      <c r="K262" t="s">
        <v>181</v>
      </c>
      <c r="L262">
        <v>1354</v>
      </c>
      <c r="N262">
        <v>1010</v>
      </c>
      <c r="O262" t="s">
        <v>35</v>
      </c>
      <c r="P262" t="s">
        <v>35</v>
      </c>
      <c r="Q262">
        <v>1</v>
      </c>
      <c r="W262">
        <v>0</v>
      </c>
      <c r="X262">
        <v>-1466667291</v>
      </c>
      <c r="Y262">
        <f t="shared" si="128"/>
        <v>8.5714290000000002</v>
      </c>
      <c r="AA262">
        <v>6293.01</v>
      </c>
      <c r="AB262">
        <v>0</v>
      </c>
      <c r="AC262">
        <v>0</v>
      </c>
      <c r="AD262">
        <v>0</v>
      </c>
      <c r="AE262">
        <v>6293.01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8.5714290000000002</v>
      </c>
      <c r="AU262" t="s">
        <v>3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ROUND(Y262*Source!I146,9)</f>
        <v>3.00000015</v>
      </c>
      <c r="CY262">
        <f t="shared" si="124"/>
        <v>6293.01</v>
      </c>
      <c r="CZ262">
        <f t="shared" si="125"/>
        <v>6293.01</v>
      </c>
      <c r="DA262">
        <f t="shared" si="126"/>
        <v>1</v>
      </c>
      <c r="DB262">
        <f t="shared" si="129"/>
        <v>53940.09</v>
      </c>
      <c r="DC262">
        <f t="shared" si="130"/>
        <v>0</v>
      </c>
      <c r="DD262" t="s">
        <v>3</v>
      </c>
      <c r="DE262" t="s">
        <v>3</v>
      </c>
      <c r="DF262">
        <f t="shared" si="123"/>
        <v>18879.03</v>
      </c>
      <c r="DG262">
        <f t="shared" si="120"/>
        <v>0</v>
      </c>
      <c r="DH262">
        <f t="shared" si="121"/>
        <v>0</v>
      </c>
      <c r="DI262">
        <f t="shared" si="131"/>
        <v>0</v>
      </c>
      <c r="DJ262">
        <f t="shared" si="127"/>
        <v>18879.03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ROW(Source!A147)</f>
        <v>147</v>
      </c>
      <c r="B263">
        <v>86551703</v>
      </c>
      <c r="C263">
        <v>86552320</v>
      </c>
      <c r="D263">
        <v>85665773</v>
      </c>
      <c r="E263">
        <v>1081</v>
      </c>
      <c r="F263">
        <v>1</v>
      </c>
      <c r="G263">
        <v>1081</v>
      </c>
      <c r="H263">
        <v>1</v>
      </c>
      <c r="I263" t="s">
        <v>786</v>
      </c>
      <c r="J263" t="s">
        <v>3</v>
      </c>
      <c r="K263" t="s">
        <v>787</v>
      </c>
      <c r="L263">
        <v>1191</v>
      </c>
      <c r="N263">
        <v>1013</v>
      </c>
      <c r="O263" t="s">
        <v>788</v>
      </c>
      <c r="P263" t="s">
        <v>788</v>
      </c>
      <c r="Q263">
        <v>1</v>
      </c>
      <c r="W263">
        <v>0</v>
      </c>
      <c r="X263">
        <v>476480486</v>
      </c>
      <c r="Y263">
        <f>(((AT263*1.03)*1.15)*1.2)</f>
        <v>106.17857999999998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5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74.7</v>
      </c>
      <c r="AU263" t="s">
        <v>27</v>
      </c>
      <c r="AV263">
        <v>1</v>
      </c>
      <c r="AW263">
        <v>2</v>
      </c>
      <c r="AX263">
        <v>86552337</v>
      </c>
      <c r="AY263">
        <v>1</v>
      </c>
      <c r="AZ263">
        <v>0</v>
      </c>
      <c r="BA263">
        <v>171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ROUND(AT263*Source!I147*AH263*AL263,2)</f>
        <v>0</v>
      </c>
      <c r="CV263">
        <f>ROUND(Y263*Source!I147,9)</f>
        <v>37.162503000000001</v>
      </c>
      <c r="CW263">
        <v>0</v>
      </c>
      <c r="CX263">
        <f>ROUND(Y263*Source!I147,9)</f>
        <v>37.162503000000001</v>
      </c>
      <c r="CY263">
        <f>AD263</f>
        <v>0</v>
      </c>
      <c r="CZ263">
        <f>AH263</f>
        <v>0</v>
      </c>
      <c r="DA263">
        <f>AL263</f>
        <v>1</v>
      </c>
      <c r="DB263">
        <f>ROUND((((ROUND(AT263*CZ263,2)*1.03)*1.15)*1.2),6)</f>
        <v>0</v>
      </c>
      <c r="DC263">
        <f>ROUND((((ROUND(AT263*AG263,2)*1.03)*1.15)*1.2),6)</f>
        <v>0</v>
      </c>
      <c r="DD263" t="s">
        <v>3</v>
      </c>
      <c r="DE263" t="s">
        <v>3</v>
      </c>
      <c r="DF263">
        <f t="shared" si="123"/>
        <v>0</v>
      </c>
      <c r="DG263">
        <f t="shared" si="120"/>
        <v>0</v>
      </c>
      <c r="DH263">
        <f t="shared" si="121"/>
        <v>0</v>
      </c>
      <c r="DI263">
        <f t="shared" si="131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ROW(Source!A147)</f>
        <v>147</v>
      </c>
      <c r="B264">
        <v>86551703</v>
      </c>
      <c r="C264">
        <v>86552320</v>
      </c>
      <c r="D264">
        <v>85731677</v>
      </c>
      <c r="E264">
        <v>1</v>
      </c>
      <c r="F264">
        <v>1</v>
      </c>
      <c r="G264">
        <v>1081</v>
      </c>
      <c r="H264">
        <v>2</v>
      </c>
      <c r="I264" t="s">
        <v>789</v>
      </c>
      <c r="J264" t="s">
        <v>790</v>
      </c>
      <c r="K264" t="s">
        <v>791</v>
      </c>
      <c r="L264">
        <v>1368</v>
      </c>
      <c r="N264">
        <v>1011</v>
      </c>
      <c r="O264" t="s">
        <v>792</v>
      </c>
      <c r="P264" t="s">
        <v>792</v>
      </c>
      <c r="Q264">
        <v>1</v>
      </c>
      <c r="W264">
        <v>0</v>
      </c>
      <c r="X264">
        <v>874612079</v>
      </c>
      <c r="Y264">
        <f>(((AT264*1.03)*1.25)*1.2)</f>
        <v>0.49440000000000001</v>
      </c>
      <c r="AA264">
        <v>0</v>
      </c>
      <c r="AB264">
        <v>1513.56</v>
      </c>
      <c r="AC264">
        <v>758.78</v>
      </c>
      <c r="AD264">
        <v>0</v>
      </c>
      <c r="AE264">
        <v>0</v>
      </c>
      <c r="AF264">
        <v>83.1</v>
      </c>
      <c r="AG264">
        <v>12.62</v>
      </c>
      <c r="AH264">
        <v>0</v>
      </c>
      <c r="AI264">
        <v>1</v>
      </c>
      <c r="AJ264">
        <v>17.07</v>
      </c>
      <c r="AK264">
        <v>56.35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0.32</v>
      </c>
      <c r="AU264" t="s">
        <v>26</v>
      </c>
      <c r="AV264">
        <v>0</v>
      </c>
      <c r="AW264">
        <v>2</v>
      </c>
      <c r="AX264">
        <v>86552338</v>
      </c>
      <c r="AY264">
        <v>1</v>
      </c>
      <c r="AZ264">
        <v>0</v>
      </c>
      <c r="BA264">
        <v>172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ROUND(Y264*Source!I147*DO264,9)</f>
        <v>2.1837648000000001</v>
      </c>
      <c r="CX264">
        <f>ROUND(Y264*Source!I147,9)</f>
        <v>0.17304</v>
      </c>
      <c r="CY264">
        <f>AB264</f>
        <v>1513.56</v>
      </c>
      <c r="CZ264">
        <f>AF264</f>
        <v>83.1</v>
      </c>
      <c r="DA264">
        <f>AJ264</f>
        <v>17.07</v>
      </c>
      <c r="DB264">
        <f>ROUND((((ROUND(AT264*CZ264,2)*1.03)*1.25)*1.2),6)</f>
        <v>41.08155</v>
      </c>
      <c r="DC264">
        <f>ROUND((((ROUND(AT264*AG264,2)*1.03)*1.25)*1.2),6)</f>
        <v>6.2417999999999996</v>
      </c>
      <c r="DD264" t="s">
        <v>3</v>
      </c>
      <c r="DE264" t="s">
        <v>3</v>
      </c>
      <c r="DF264">
        <f t="shared" si="123"/>
        <v>0</v>
      </c>
      <c r="DG264">
        <f>ROUND(ROUND(AF264*AJ264,2)*CX264,2)</f>
        <v>245.46</v>
      </c>
      <c r="DH264">
        <f>ROUND(ROUND(AG264*AK264,2)*CX264,2)</f>
        <v>123.06</v>
      </c>
      <c r="DI264">
        <f t="shared" si="131"/>
        <v>0</v>
      </c>
      <c r="DJ264">
        <f>DG264</f>
        <v>245.46</v>
      </c>
      <c r="DK264">
        <v>0</v>
      </c>
      <c r="DL264" t="s">
        <v>793</v>
      </c>
      <c r="DM264">
        <v>0</v>
      </c>
      <c r="DN264" t="s">
        <v>788</v>
      </c>
      <c r="DO264">
        <v>12.62</v>
      </c>
    </row>
    <row r="265" spans="1:119" x14ac:dyDescent="0.25">
      <c r="A265">
        <f>ROW(Source!A147)</f>
        <v>147</v>
      </c>
      <c r="B265">
        <v>86551703</v>
      </c>
      <c r="C265">
        <v>86552320</v>
      </c>
      <c r="D265">
        <v>85731731</v>
      </c>
      <c r="E265">
        <v>1</v>
      </c>
      <c r="F265">
        <v>1</v>
      </c>
      <c r="G265">
        <v>1081</v>
      </c>
      <c r="H265">
        <v>2</v>
      </c>
      <c r="I265" t="s">
        <v>794</v>
      </c>
      <c r="J265" t="s">
        <v>795</v>
      </c>
      <c r="K265" t="s">
        <v>796</v>
      </c>
      <c r="L265">
        <v>1368</v>
      </c>
      <c r="N265">
        <v>1011</v>
      </c>
      <c r="O265" t="s">
        <v>792</v>
      </c>
      <c r="P265" t="s">
        <v>792</v>
      </c>
      <c r="Q265">
        <v>1</v>
      </c>
      <c r="W265">
        <v>0</v>
      </c>
      <c r="X265">
        <v>-1895752648</v>
      </c>
      <c r="Y265">
        <f>(((AT265*1.03)*1.25)*1.2)</f>
        <v>1.9158000000000002</v>
      </c>
      <c r="AA265">
        <v>0</v>
      </c>
      <c r="AB265">
        <v>7.85</v>
      </c>
      <c r="AC265">
        <v>0</v>
      </c>
      <c r="AD265">
        <v>0</v>
      </c>
      <c r="AE265">
        <v>0</v>
      </c>
      <c r="AF265">
        <v>0.77</v>
      </c>
      <c r="AG265">
        <v>0</v>
      </c>
      <c r="AH265">
        <v>0</v>
      </c>
      <c r="AI265">
        <v>1</v>
      </c>
      <c r="AJ265">
        <v>9.56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1.24</v>
      </c>
      <c r="AU265" t="s">
        <v>26</v>
      </c>
      <c r="AV265">
        <v>0</v>
      </c>
      <c r="AW265">
        <v>2</v>
      </c>
      <c r="AX265">
        <v>86552340</v>
      </c>
      <c r="AY265">
        <v>1</v>
      </c>
      <c r="AZ265">
        <v>0</v>
      </c>
      <c r="BA265">
        <v>173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f>ROUND(Y265*Source!I147*DO265,9)</f>
        <v>0</v>
      </c>
      <c r="CX265">
        <f>ROUND(Y265*Source!I147,9)</f>
        <v>0.67052999999999996</v>
      </c>
      <c r="CY265">
        <f>AB265</f>
        <v>7.85</v>
      </c>
      <c r="CZ265">
        <f>AF265</f>
        <v>0.77</v>
      </c>
      <c r="DA265">
        <f>AJ265</f>
        <v>9.56</v>
      </c>
      <c r="DB265">
        <f>ROUND((((ROUND(AT265*CZ265,2)*1.03)*1.25)*1.2),6)</f>
        <v>1.4677500000000001</v>
      </c>
      <c r="DC265">
        <f>ROUND((((ROUND(AT265*AG265,2)*1.03)*1.25)*1.2),6)</f>
        <v>0</v>
      </c>
      <c r="DD265" t="s">
        <v>3</v>
      </c>
      <c r="DE265" t="s">
        <v>3</v>
      </c>
      <c r="DF265">
        <f t="shared" si="123"/>
        <v>0</v>
      </c>
      <c r="DG265">
        <f>ROUND(ROUND(AF265*AJ265,2)*CX265,2)</f>
        <v>4.9400000000000004</v>
      </c>
      <c r="DH265">
        <f>ROUND(ROUND(AG265,2)*CX265,2)</f>
        <v>0</v>
      </c>
      <c r="DI265">
        <f t="shared" si="131"/>
        <v>0</v>
      </c>
      <c r="DJ265">
        <f>DG265</f>
        <v>4.9400000000000004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ROW(Source!A147)</f>
        <v>147</v>
      </c>
      <c r="B266">
        <v>86551703</v>
      </c>
      <c r="C266">
        <v>86552320</v>
      </c>
      <c r="D266">
        <v>85731764</v>
      </c>
      <c r="E266">
        <v>1</v>
      </c>
      <c r="F266">
        <v>1</v>
      </c>
      <c r="G266">
        <v>1081</v>
      </c>
      <c r="H266">
        <v>2</v>
      </c>
      <c r="I266" t="s">
        <v>797</v>
      </c>
      <c r="J266" t="s">
        <v>798</v>
      </c>
      <c r="K266" t="s">
        <v>799</v>
      </c>
      <c r="L266">
        <v>1368</v>
      </c>
      <c r="N266">
        <v>1011</v>
      </c>
      <c r="O266" t="s">
        <v>792</v>
      </c>
      <c r="P266" t="s">
        <v>792</v>
      </c>
      <c r="Q266">
        <v>1</v>
      </c>
      <c r="W266">
        <v>0</v>
      </c>
      <c r="X266">
        <v>-643591644</v>
      </c>
      <c r="Y266">
        <f>(((AT266*1.03)*1.25)*1.2)</f>
        <v>4.9749000000000008</v>
      </c>
      <c r="AA266">
        <v>0</v>
      </c>
      <c r="AB266">
        <v>4.84</v>
      </c>
      <c r="AC266">
        <v>0</v>
      </c>
      <c r="AD266">
        <v>0</v>
      </c>
      <c r="AE266">
        <v>0</v>
      </c>
      <c r="AF266">
        <v>0.47</v>
      </c>
      <c r="AG266">
        <v>0</v>
      </c>
      <c r="AH266">
        <v>0</v>
      </c>
      <c r="AI266">
        <v>1</v>
      </c>
      <c r="AJ266">
        <v>9.66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3.22</v>
      </c>
      <c r="AU266" t="s">
        <v>26</v>
      </c>
      <c r="AV266">
        <v>0</v>
      </c>
      <c r="AW266">
        <v>2</v>
      </c>
      <c r="AX266">
        <v>86552341</v>
      </c>
      <c r="AY266">
        <v>1</v>
      </c>
      <c r="AZ266">
        <v>0</v>
      </c>
      <c r="BA266">
        <v>174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ROUND(Y266*Source!I147*DO266,9)</f>
        <v>0</v>
      </c>
      <c r="CX266">
        <f>ROUND(Y266*Source!I147,9)</f>
        <v>1.741215</v>
      </c>
      <c r="CY266">
        <f>AB266</f>
        <v>4.84</v>
      </c>
      <c r="CZ266">
        <f>AF266</f>
        <v>0.47</v>
      </c>
      <c r="DA266">
        <f>AJ266</f>
        <v>9.66</v>
      </c>
      <c r="DB266">
        <f>ROUND((((ROUND(AT266*CZ266,2)*1.03)*1.25)*1.2),6)</f>
        <v>2.3329499999999999</v>
      </c>
      <c r="DC266">
        <f>ROUND((((ROUND(AT266*AG266,2)*1.03)*1.25)*1.2),6)</f>
        <v>0</v>
      </c>
      <c r="DD266" t="s">
        <v>3</v>
      </c>
      <c r="DE266" t="s">
        <v>3</v>
      </c>
      <c r="DF266">
        <f t="shared" si="123"/>
        <v>0</v>
      </c>
      <c r="DG266">
        <f>ROUND(ROUND(AF266*AJ266,2)*CX266,2)</f>
        <v>7.91</v>
      </c>
      <c r="DH266">
        <f>ROUND(ROUND(AG266,2)*CX266,2)</f>
        <v>0</v>
      </c>
      <c r="DI266">
        <f t="shared" si="131"/>
        <v>0</v>
      </c>
      <c r="DJ266">
        <f>DG266</f>
        <v>7.91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ROW(Source!A147)</f>
        <v>147</v>
      </c>
      <c r="B267">
        <v>86551703</v>
      </c>
      <c r="C267">
        <v>86552320</v>
      </c>
      <c r="D267">
        <v>85730911</v>
      </c>
      <c r="E267">
        <v>1</v>
      </c>
      <c r="F267">
        <v>1</v>
      </c>
      <c r="G267">
        <v>1081</v>
      </c>
      <c r="H267">
        <v>2</v>
      </c>
      <c r="I267" t="s">
        <v>800</v>
      </c>
      <c r="J267" t="s">
        <v>801</v>
      </c>
      <c r="K267" t="s">
        <v>802</v>
      </c>
      <c r="L267">
        <v>1368</v>
      </c>
      <c r="N267">
        <v>1011</v>
      </c>
      <c r="O267" t="s">
        <v>792</v>
      </c>
      <c r="P267" t="s">
        <v>792</v>
      </c>
      <c r="Q267">
        <v>1</v>
      </c>
      <c r="W267">
        <v>0</v>
      </c>
      <c r="X267">
        <v>-44940208</v>
      </c>
      <c r="Y267">
        <f>(((AT267*1.03)*1.25)*1.2)</f>
        <v>0.57164999999999999</v>
      </c>
      <c r="AA267">
        <v>0</v>
      </c>
      <c r="AB267">
        <v>2758.65</v>
      </c>
      <c r="AC267">
        <v>1017.92</v>
      </c>
      <c r="AD267">
        <v>0</v>
      </c>
      <c r="AE267">
        <v>0</v>
      </c>
      <c r="AF267">
        <v>179.17</v>
      </c>
      <c r="AG267">
        <v>16.93</v>
      </c>
      <c r="AH267">
        <v>0</v>
      </c>
      <c r="AI267">
        <v>1</v>
      </c>
      <c r="AJ267">
        <v>14.43</v>
      </c>
      <c r="AK267">
        <v>56.35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0.37</v>
      </c>
      <c r="AU267" t="s">
        <v>26</v>
      </c>
      <c r="AV267">
        <v>0</v>
      </c>
      <c r="AW267">
        <v>2</v>
      </c>
      <c r="AX267">
        <v>86552339</v>
      </c>
      <c r="AY267">
        <v>1</v>
      </c>
      <c r="AZ267">
        <v>0</v>
      </c>
      <c r="BA267">
        <v>175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ROUND(Y267*Source!I147*DO267,9)</f>
        <v>3.3873120750000001</v>
      </c>
      <c r="CX267">
        <f>ROUND(Y267*Source!I147,9)</f>
        <v>0.20007749999999999</v>
      </c>
      <c r="CY267">
        <f>AB267</f>
        <v>2758.65</v>
      </c>
      <c r="CZ267">
        <f>AF267</f>
        <v>179.17</v>
      </c>
      <c r="DA267">
        <f>AJ267</f>
        <v>14.43</v>
      </c>
      <c r="DB267">
        <f>ROUND((((ROUND(AT267*CZ267,2)*1.03)*1.25)*1.2),6)</f>
        <v>102.41804999999999</v>
      </c>
      <c r="DC267">
        <f>ROUND((((ROUND(AT267*AG267,2)*1.03)*1.25)*1.2),6)</f>
        <v>9.6716999999999995</v>
      </c>
      <c r="DD267" t="s">
        <v>3</v>
      </c>
      <c r="DE267" t="s">
        <v>3</v>
      </c>
      <c r="DF267">
        <f t="shared" si="123"/>
        <v>0</v>
      </c>
      <c r="DG267">
        <f>ROUND(ROUND(AF267*AJ267,2)*CX267,2)</f>
        <v>517.28</v>
      </c>
      <c r="DH267">
        <f>ROUND(ROUND(AG267*AK267,2)*CX267,2)</f>
        <v>190.88</v>
      </c>
      <c r="DI267">
        <f t="shared" si="131"/>
        <v>0</v>
      </c>
      <c r="DJ267">
        <f>DG267</f>
        <v>517.28</v>
      </c>
      <c r="DK267">
        <v>0</v>
      </c>
      <c r="DL267" t="s">
        <v>793</v>
      </c>
      <c r="DM267">
        <v>0</v>
      </c>
      <c r="DN267" t="s">
        <v>788</v>
      </c>
      <c r="DO267">
        <v>16.93</v>
      </c>
    </row>
    <row r="268" spans="1:119" x14ac:dyDescent="0.25">
      <c r="A268">
        <f>ROW(Source!A147)</f>
        <v>147</v>
      </c>
      <c r="B268">
        <v>86551703</v>
      </c>
      <c r="C268">
        <v>86552320</v>
      </c>
      <c r="D268">
        <v>85700705</v>
      </c>
      <c r="E268">
        <v>1</v>
      </c>
      <c r="F268">
        <v>1</v>
      </c>
      <c r="G268">
        <v>1081</v>
      </c>
      <c r="H268">
        <v>3</v>
      </c>
      <c r="I268" t="s">
        <v>803</v>
      </c>
      <c r="J268" t="s">
        <v>804</v>
      </c>
      <c r="K268" t="s">
        <v>805</v>
      </c>
      <c r="L268">
        <v>1339</v>
      </c>
      <c r="N268">
        <v>1007</v>
      </c>
      <c r="O268" t="s">
        <v>806</v>
      </c>
      <c r="P268" t="s">
        <v>806</v>
      </c>
      <c r="Q268">
        <v>1</v>
      </c>
      <c r="W268">
        <v>0</v>
      </c>
      <c r="X268">
        <v>-1622585150</v>
      </c>
      <c r="Y268">
        <f>(((AT268*1)*1)*1)</f>
        <v>0.22700000000000001</v>
      </c>
      <c r="AA268">
        <v>54.79</v>
      </c>
      <c r="AB268">
        <v>0</v>
      </c>
      <c r="AC268">
        <v>0</v>
      </c>
      <c r="AD268">
        <v>0</v>
      </c>
      <c r="AE268">
        <v>7.07</v>
      </c>
      <c r="AF268">
        <v>0</v>
      </c>
      <c r="AG268">
        <v>0</v>
      </c>
      <c r="AH268">
        <v>0</v>
      </c>
      <c r="AI268">
        <v>7.75</v>
      </c>
      <c r="AJ268">
        <v>1</v>
      </c>
      <c r="AK268">
        <v>1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0.22700000000000001</v>
      </c>
      <c r="AU268" t="s">
        <v>25</v>
      </c>
      <c r="AV268">
        <v>0</v>
      </c>
      <c r="AW268">
        <v>2</v>
      </c>
      <c r="AX268">
        <v>86552342</v>
      </c>
      <c r="AY268">
        <v>1</v>
      </c>
      <c r="AZ268">
        <v>0</v>
      </c>
      <c r="BA268">
        <v>176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ROUND(Y268*Source!I147,9)</f>
        <v>7.9450000000000007E-2</v>
      </c>
      <c r="CY268">
        <f t="shared" ref="CY268:CY278" si="132">AA268</f>
        <v>54.79</v>
      </c>
      <c r="CZ268">
        <f t="shared" ref="CZ268:CZ278" si="133">AE268</f>
        <v>7.07</v>
      </c>
      <c r="DA268">
        <f t="shared" ref="DA268:DA278" si="134">AI268</f>
        <v>7.75</v>
      </c>
      <c r="DB268">
        <f>ROUND((((ROUND(AT268*CZ268,2)*1)*1)*1),6)</f>
        <v>1.6</v>
      </c>
      <c r="DC268">
        <f>ROUND((((ROUND(AT268*AG268,2)*1)*1)*1),6)</f>
        <v>0</v>
      </c>
      <c r="DD268" t="s">
        <v>3</v>
      </c>
      <c r="DE268" t="s">
        <v>3</v>
      </c>
      <c r="DF268">
        <f t="shared" ref="DF268:DF278" si="135">ROUND(ROUND(AE268*AI268,2)*CX268,2)</f>
        <v>4.3499999999999996</v>
      </c>
      <c r="DG268">
        <f t="shared" ref="DG268:DG297" si="136">ROUND(ROUND(AF268,2)*CX268,2)</f>
        <v>0</v>
      </c>
      <c r="DH268">
        <f t="shared" ref="DH268:DH297" si="137">ROUND(ROUND(AG268,2)*CX268,2)</f>
        <v>0</v>
      </c>
      <c r="DI268">
        <f t="shared" si="131"/>
        <v>0</v>
      </c>
      <c r="DJ268">
        <f t="shared" ref="DJ268:DJ278" si="138">DF268</f>
        <v>4.3499999999999996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ROW(Source!A147)</f>
        <v>147</v>
      </c>
      <c r="B269">
        <v>86551703</v>
      </c>
      <c r="C269">
        <v>86552320</v>
      </c>
      <c r="D269">
        <v>85707696</v>
      </c>
      <c r="E269">
        <v>1</v>
      </c>
      <c r="F269">
        <v>1</v>
      </c>
      <c r="G269">
        <v>1081</v>
      </c>
      <c r="H269">
        <v>3</v>
      </c>
      <c r="I269" t="s">
        <v>807</v>
      </c>
      <c r="J269" t="s">
        <v>808</v>
      </c>
      <c r="K269" t="s">
        <v>809</v>
      </c>
      <c r="L269">
        <v>1355</v>
      </c>
      <c r="N269">
        <v>1010</v>
      </c>
      <c r="O269" t="s">
        <v>23</v>
      </c>
      <c r="P269" t="s">
        <v>23</v>
      </c>
      <c r="Q269">
        <v>100</v>
      </c>
      <c r="W269">
        <v>0</v>
      </c>
      <c r="X269">
        <v>-11502228</v>
      </c>
      <c r="Y269">
        <f>(((AT269*1)*1)*1)</f>
        <v>4.04</v>
      </c>
      <c r="AA269">
        <v>1525.54</v>
      </c>
      <c r="AB269">
        <v>0</v>
      </c>
      <c r="AC269">
        <v>0</v>
      </c>
      <c r="AD269">
        <v>0</v>
      </c>
      <c r="AE269">
        <v>154.72</v>
      </c>
      <c r="AF269">
        <v>0</v>
      </c>
      <c r="AG269">
        <v>0</v>
      </c>
      <c r="AH269">
        <v>0</v>
      </c>
      <c r="AI269">
        <v>9.86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4.04</v>
      </c>
      <c r="AU269" t="s">
        <v>25</v>
      </c>
      <c r="AV269">
        <v>0</v>
      </c>
      <c r="AW269">
        <v>2</v>
      </c>
      <c r="AX269">
        <v>86552343</v>
      </c>
      <c r="AY269">
        <v>1</v>
      </c>
      <c r="AZ269">
        <v>0</v>
      </c>
      <c r="BA269">
        <v>177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ROUND(Y269*Source!I147,9)</f>
        <v>1.4139999999999999</v>
      </c>
      <c r="CY269">
        <f t="shared" si="132"/>
        <v>1525.54</v>
      </c>
      <c r="CZ269">
        <f t="shared" si="133"/>
        <v>154.72</v>
      </c>
      <c r="DA269">
        <f t="shared" si="134"/>
        <v>9.86</v>
      </c>
      <c r="DB269">
        <f>ROUND((((ROUND(AT269*CZ269,2)*1)*1)*1),6)</f>
        <v>625.07000000000005</v>
      </c>
      <c r="DC269">
        <f>ROUND((((ROUND(AT269*AG269,2)*1)*1)*1),6)</f>
        <v>0</v>
      </c>
      <c r="DD269" t="s">
        <v>3</v>
      </c>
      <c r="DE269" t="s">
        <v>3</v>
      </c>
      <c r="DF269">
        <f t="shared" si="135"/>
        <v>2157.11</v>
      </c>
      <c r="DG269">
        <f t="shared" si="136"/>
        <v>0</v>
      </c>
      <c r="DH269">
        <f t="shared" si="137"/>
        <v>0</v>
      </c>
      <c r="DI269">
        <f t="shared" si="131"/>
        <v>0</v>
      </c>
      <c r="DJ269">
        <f t="shared" si="138"/>
        <v>2157.11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ROW(Source!A147)</f>
        <v>147</v>
      </c>
      <c r="B270">
        <v>86551703</v>
      </c>
      <c r="C270">
        <v>86552320</v>
      </c>
      <c r="D270">
        <v>85717107</v>
      </c>
      <c r="E270">
        <v>1</v>
      </c>
      <c r="F270">
        <v>1</v>
      </c>
      <c r="G270">
        <v>1081</v>
      </c>
      <c r="H270">
        <v>3</v>
      </c>
      <c r="I270" t="s">
        <v>333</v>
      </c>
      <c r="J270" t="s">
        <v>335</v>
      </c>
      <c r="K270" t="s">
        <v>334</v>
      </c>
      <c r="L270">
        <v>1354</v>
      </c>
      <c r="N270">
        <v>1010</v>
      </c>
      <c r="O270" t="s">
        <v>35</v>
      </c>
      <c r="P270" t="s">
        <v>35</v>
      </c>
      <c r="Q270">
        <v>1</v>
      </c>
      <c r="W270">
        <v>0</v>
      </c>
      <c r="X270">
        <v>29435478</v>
      </c>
      <c r="Y270">
        <f>(((AT270*1)*1)*1)</f>
        <v>200</v>
      </c>
      <c r="AA270">
        <v>185.42</v>
      </c>
      <c r="AB270">
        <v>0</v>
      </c>
      <c r="AC270">
        <v>0</v>
      </c>
      <c r="AD270">
        <v>0</v>
      </c>
      <c r="AE270">
        <v>7.24</v>
      </c>
      <c r="AF270">
        <v>0</v>
      </c>
      <c r="AG270">
        <v>0</v>
      </c>
      <c r="AH270">
        <v>0</v>
      </c>
      <c r="AI270">
        <v>25.61</v>
      </c>
      <c r="AJ270">
        <v>1</v>
      </c>
      <c r="AK270">
        <v>1</v>
      </c>
      <c r="AL270">
        <v>1</v>
      </c>
      <c r="AM270">
        <v>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200</v>
      </c>
      <c r="AU270" t="s">
        <v>25</v>
      </c>
      <c r="AV270">
        <v>0</v>
      </c>
      <c r="AW270">
        <v>2</v>
      </c>
      <c r="AX270">
        <v>86552344</v>
      </c>
      <c r="AY270">
        <v>1</v>
      </c>
      <c r="AZ270">
        <v>0</v>
      </c>
      <c r="BA270">
        <v>178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ROUND(Y270*Source!I147,9)</f>
        <v>70</v>
      </c>
      <c r="CY270">
        <f t="shared" si="132"/>
        <v>185.42</v>
      </c>
      <c r="CZ270">
        <f t="shared" si="133"/>
        <v>7.24</v>
      </c>
      <c r="DA270">
        <f t="shared" si="134"/>
        <v>25.61</v>
      </c>
      <c r="DB270">
        <f>ROUND((((ROUND(AT270*CZ270,2)*1)*1)*1),6)</f>
        <v>1448</v>
      </c>
      <c r="DC270">
        <f>ROUND((((ROUND(AT270*AG270,2)*1)*1)*1),6)</f>
        <v>0</v>
      </c>
      <c r="DD270" t="s">
        <v>3</v>
      </c>
      <c r="DE270" t="s">
        <v>3</v>
      </c>
      <c r="DF270">
        <f t="shared" si="135"/>
        <v>12979.4</v>
      </c>
      <c r="DG270">
        <f t="shared" si="136"/>
        <v>0</v>
      </c>
      <c r="DH270">
        <f t="shared" si="137"/>
        <v>0</v>
      </c>
      <c r="DI270">
        <f t="shared" si="131"/>
        <v>0</v>
      </c>
      <c r="DJ270">
        <f t="shared" si="138"/>
        <v>12979.4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ROW(Source!A147)</f>
        <v>147</v>
      </c>
      <c r="B271">
        <v>86551703</v>
      </c>
      <c r="C271">
        <v>86552320</v>
      </c>
      <c r="D271">
        <v>85710744</v>
      </c>
      <c r="E271">
        <v>1</v>
      </c>
      <c r="F271">
        <v>1</v>
      </c>
      <c r="G271">
        <v>1081</v>
      </c>
      <c r="H271">
        <v>3</v>
      </c>
      <c r="I271" t="s">
        <v>810</v>
      </c>
      <c r="J271" t="s">
        <v>811</v>
      </c>
      <c r="K271" t="s">
        <v>812</v>
      </c>
      <c r="L271">
        <v>1354</v>
      </c>
      <c r="N271">
        <v>1010</v>
      </c>
      <c r="O271" t="s">
        <v>35</v>
      </c>
      <c r="P271" t="s">
        <v>35</v>
      </c>
      <c r="Q271">
        <v>1</v>
      </c>
      <c r="W271">
        <v>0</v>
      </c>
      <c r="X271">
        <v>-246121157</v>
      </c>
      <c r="Y271">
        <f>(((AT271*1)*1)*1)</f>
        <v>0.68400000000000005</v>
      </c>
      <c r="AA271">
        <v>54.47</v>
      </c>
      <c r="AB271">
        <v>0</v>
      </c>
      <c r="AC271">
        <v>0</v>
      </c>
      <c r="AD271">
        <v>0</v>
      </c>
      <c r="AE271">
        <v>6.12</v>
      </c>
      <c r="AF271">
        <v>0</v>
      </c>
      <c r="AG271">
        <v>0</v>
      </c>
      <c r="AH271">
        <v>0</v>
      </c>
      <c r="AI271">
        <v>8.9</v>
      </c>
      <c r="AJ271">
        <v>1</v>
      </c>
      <c r="AK271">
        <v>1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0.68400000000000005</v>
      </c>
      <c r="AU271" t="s">
        <v>25</v>
      </c>
      <c r="AV271">
        <v>0</v>
      </c>
      <c r="AW271">
        <v>2</v>
      </c>
      <c r="AX271">
        <v>86552345</v>
      </c>
      <c r="AY271">
        <v>1</v>
      </c>
      <c r="AZ271">
        <v>0</v>
      </c>
      <c r="BA271">
        <v>179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ROUND(Y271*Source!I147,9)</f>
        <v>0.2394</v>
      </c>
      <c r="CY271">
        <f t="shared" si="132"/>
        <v>54.47</v>
      </c>
      <c r="CZ271">
        <f t="shared" si="133"/>
        <v>6.12</v>
      </c>
      <c r="DA271">
        <f t="shared" si="134"/>
        <v>8.9</v>
      </c>
      <c r="DB271">
        <f>ROUND((((ROUND(AT271*CZ271,2)*1)*1)*1),6)</f>
        <v>4.1900000000000004</v>
      </c>
      <c r="DC271">
        <f>ROUND((((ROUND(AT271*AG271,2)*1)*1)*1),6)</f>
        <v>0</v>
      </c>
      <c r="DD271" t="s">
        <v>3</v>
      </c>
      <c r="DE271" t="s">
        <v>3</v>
      </c>
      <c r="DF271">
        <f t="shared" si="135"/>
        <v>13.04</v>
      </c>
      <c r="DG271">
        <f t="shared" si="136"/>
        <v>0</v>
      </c>
      <c r="DH271">
        <f t="shared" si="137"/>
        <v>0</v>
      </c>
      <c r="DI271">
        <f t="shared" si="131"/>
        <v>0</v>
      </c>
      <c r="DJ271">
        <f t="shared" si="138"/>
        <v>13.04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ROW(Source!A147)</f>
        <v>147</v>
      </c>
      <c r="B272">
        <v>86551703</v>
      </c>
      <c r="C272">
        <v>86552320</v>
      </c>
      <c r="D272">
        <v>0</v>
      </c>
      <c r="E272">
        <v>0</v>
      </c>
      <c r="F272">
        <v>1</v>
      </c>
      <c r="G272">
        <v>1081</v>
      </c>
      <c r="H272">
        <v>3</v>
      </c>
      <c r="I272" t="s">
        <v>168</v>
      </c>
      <c r="J272" t="s">
        <v>3</v>
      </c>
      <c r="K272" t="s">
        <v>169</v>
      </c>
      <c r="L272">
        <v>1354</v>
      </c>
      <c r="N272">
        <v>1010</v>
      </c>
      <c r="O272" t="s">
        <v>35</v>
      </c>
      <c r="P272" t="s">
        <v>35</v>
      </c>
      <c r="Q272">
        <v>1</v>
      </c>
      <c r="W272">
        <v>0</v>
      </c>
      <c r="X272">
        <v>765178599</v>
      </c>
      <c r="Y272">
        <f t="shared" ref="Y272:Y278" si="139">AT272</f>
        <v>11.428571</v>
      </c>
      <c r="AA272">
        <v>16131.89</v>
      </c>
      <c r="AB272">
        <v>0</v>
      </c>
      <c r="AC272">
        <v>0</v>
      </c>
      <c r="AD272">
        <v>0</v>
      </c>
      <c r="AE272">
        <v>1639.42</v>
      </c>
      <c r="AF272">
        <v>0</v>
      </c>
      <c r="AG272">
        <v>0</v>
      </c>
      <c r="AH272">
        <v>0</v>
      </c>
      <c r="AI272">
        <v>9.84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11.428571</v>
      </c>
      <c r="AU272" t="s">
        <v>3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ROUND(Y272*Source!I147,9)</f>
        <v>3.99999985</v>
      </c>
      <c r="CY272">
        <f t="shared" si="132"/>
        <v>16131.89</v>
      </c>
      <c r="CZ272">
        <f t="shared" si="133"/>
        <v>1639.42</v>
      </c>
      <c r="DA272">
        <f t="shared" si="134"/>
        <v>9.84</v>
      </c>
      <c r="DB272">
        <f t="shared" ref="DB272:DB278" si="140">ROUND(ROUND(AT272*CZ272,2),6)</f>
        <v>18736.23</v>
      </c>
      <c r="DC272">
        <f t="shared" ref="DC272:DC278" si="141">ROUND(ROUND(AT272*AG272,2),6)</f>
        <v>0</v>
      </c>
      <c r="DD272" t="s">
        <v>3</v>
      </c>
      <c r="DE272" t="s">
        <v>3</v>
      </c>
      <c r="DF272">
        <f t="shared" si="135"/>
        <v>64527.56</v>
      </c>
      <c r="DG272">
        <f t="shared" si="136"/>
        <v>0</v>
      </c>
      <c r="DH272">
        <f t="shared" si="137"/>
        <v>0</v>
      </c>
      <c r="DI272">
        <f t="shared" si="131"/>
        <v>0</v>
      </c>
      <c r="DJ272">
        <f t="shared" si="138"/>
        <v>64527.56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ROW(Source!A147)</f>
        <v>147</v>
      </c>
      <c r="B273">
        <v>86551703</v>
      </c>
      <c r="C273">
        <v>86552320</v>
      </c>
      <c r="D273">
        <v>0</v>
      </c>
      <c r="E273">
        <v>0</v>
      </c>
      <c r="F273">
        <v>1</v>
      </c>
      <c r="G273">
        <v>1081</v>
      </c>
      <c r="H273">
        <v>3</v>
      </c>
      <c r="I273" t="s">
        <v>204</v>
      </c>
      <c r="J273" t="s">
        <v>3</v>
      </c>
      <c r="K273" t="s">
        <v>205</v>
      </c>
      <c r="L273">
        <v>1354</v>
      </c>
      <c r="N273">
        <v>1010</v>
      </c>
      <c r="O273" t="s">
        <v>35</v>
      </c>
      <c r="P273" t="s">
        <v>35</v>
      </c>
      <c r="Q273">
        <v>1</v>
      </c>
      <c r="W273">
        <v>0</v>
      </c>
      <c r="X273">
        <v>-1066249263</v>
      </c>
      <c r="Y273">
        <f t="shared" si="139"/>
        <v>5.7142860000000004</v>
      </c>
      <c r="AA273">
        <v>25184.89</v>
      </c>
      <c r="AB273">
        <v>0</v>
      </c>
      <c r="AC273">
        <v>0</v>
      </c>
      <c r="AD273">
        <v>0</v>
      </c>
      <c r="AE273">
        <v>2559.44</v>
      </c>
      <c r="AF273">
        <v>0</v>
      </c>
      <c r="AG273">
        <v>0</v>
      </c>
      <c r="AH273">
        <v>0</v>
      </c>
      <c r="AI273">
        <v>9.84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3</v>
      </c>
      <c r="AT273">
        <v>5.7142860000000004</v>
      </c>
      <c r="AU273" t="s">
        <v>3</v>
      </c>
      <c r="AV273">
        <v>0</v>
      </c>
      <c r="AW273">
        <v>1</v>
      </c>
      <c r="AX273">
        <v>-1</v>
      </c>
      <c r="AY273">
        <v>0</v>
      </c>
      <c r="AZ273">
        <v>0</v>
      </c>
      <c r="BA273" t="s">
        <v>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ROUND(Y273*Source!I147,9)</f>
        <v>2.0000000999999998</v>
      </c>
      <c r="CY273">
        <f t="shared" si="132"/>
        <v>25184.89</v>
      </c>
      <c r="CZ273">
        <f t="shared" si="133"/>
        <v>2559.44</v>
      </c>
      <c r="DA273">
        <f t="shared" si="134"/>
        <v>9.84</v>
      </c>
      <c r="DB273">
        <f t="shared" si="140"/>
        <v>14625.37</v>
      </c>
      <c r="DC273">
        <f t="shared" si="141"/>
        <v>0</v>
      </c>
      <c r="DD273" t="s">
        <v>3</v>
      </c>
      <c r="DE273" t="s">
        <v>3</v>
      </c>
      <c r="DF273">
        <f t="shared" si="135"/>
        <v>50369.78</v>
      </c>
      <c r="DG273">
        <f t="shared" si="136"/>
        <v>0</v>
      </c>
      <c r="DH273">
        <f t="shared" si="137"/>
        <v>0</v>
      </c>
      <c r="DI273">
        <f t="shared" si="131"/>
        <v>0</v>
      </c>
      <c r="DJ273">
        <f t="shared" si="138"/>
        <v>50369.78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ROW(Source!A147)</f>
        <v>147</v>
      </c>
      <c r="B274">
        <v>86551703</v>
      </c>
      <c r="C274">
        <v>86552320</v>
      </c>
      <c r="D274">
        <v>0</v>
      </c>
      <c r="E274">
        <v>0</v>
      </c>
      <c r="F274">
        <v>1</v>
      </c>
      <c r="G274">
        <v>1081</v>
      </c>
      <c r="H274">
        <v>3</v>
      </c>
      <c r="I274" t="s">
        <v>176</v>
      </c>
      <c r="J274" t="s">
        <v>3</v>
      </c>
      <c r="K274" t="s">
        <v>177</v>
      </c>
      <c r="L274">
        <v>1354</v>
      </c>
      <c r="N274">
        <v>1010</v>
      </c>
      <c r="O274" t="s">
        <v>35</v>
      </c>
      <c r="P274" t="s">
        <v>35</v>
      </c>
      <c r="Q274">
        <v>1</v>
      </c>
      <c r="W274">
        <v>0</v>
      </c>
      <c r="X274">
        <v>-2045684553</v>
      </c>
      <c r="Y274">
        <f t="shared" si="139"/>
        <v>5.7142860000000004</v>
      </c>
      <c r="AA274">
        <v>31974.49</v>
      </c>
      <c r="AB274">
        <v>0</v>
      </c>
      <c r="AC274">
        <v>0</v>
      </c>
      <c r="AD274">
        <v>0</v>
      </c>
      <c r="AE274">
        <v>3249.44</v>
      </c>
      <c r="AF274">
        <v>0</v>
      </c>
      <c r="AG274">
        <v>0</v>
      </c>
      <c r="AH274">
        <v>0</v>
      </c>
      <c r="AI274">
        <v>9.84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5.7142860000000004</v>
      </c>
      <c r="AU274" t="s">
        <v>3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ROUND(Y274*Source!I147,9)</f>
        <v>2.0000000999999998</v>
      </c>
      <c r="CY274">
        <f t="shared" si="132"/>
        <v>31974.49</v>
      </c>
      <c r="CZ274">
        <f t="shared" si="133"/>
        <v>3249.44</v>
      </c>
      <c r="DA274">
        <f t="shared" si="134"/>
        <v>9.84</v>
      </c>
      <c r="DB274">
        <f t="shared" si="140"/>
        <v>18568.23</v>
      </c>
      <c r="DC274">
        <f t="shared" si="141"/>
        <v>0</v>
      </c>
      <c r="DD274" t="s">
        <v>3</v>
      </c>
      <c r="DE274" t="s">
        <v>3</v>
      </c>
      <c r="DF274">
        <f t="shared" si="135"/>
        <v>63948.98</v>
      </c>
      <c r="DG274">
        <f t="shared" si="136"/>
        <v>0</v>
      </c>
      <c r="DH274">
        <f t="shared" si="137"/>
        <v>0</v>
      </c>
      <c r="DI274">
        <f t="shared" si="131"/>
        <v>0</v>
      </c>
      <c r="DJ274">
        <f t="shared" si="138"/>
        <v>63948.98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ROW(Source!A147)</f>
        <v>147</v>
      </c>
      <c r="B275">
        <v>86551703</v>
      </c>
      <c r="C275">
        <v>86552320</v>
      </c>
      <c r="D275">
        <v>0</v>
      </c>
      <c r="E275">
        <v>0</v>
      </c>
      <c r="F275">
        <v>1</v>
      </c>
      <c r="G275">
        <v>1081</v>
      </c>
      <c r="H275">
        <v>3</v>
      </c>
      <c r="I275" t="s">
        <v>209</v>
      </c>
      <c r="J275" t="s">
        <v>3</v>
      </c>
      <c r="K275" t="s">
        <v>210</v>
      </c>
      <c r="L275">
        <v>1354</v>
      </c>
      <c r="N275">
        <v>1010</v>
      </c>
      <c r="O275" t="s">
        <v>35</v>
      </c>
      <c r="P275" t="s">
        <v>35</v>
      </c>
      <c r="Q275">
        <v>1</v>
      </c>
      <c r="W275">
        <v>0</v>
      </c>
      <c r="X275">
        <v>464796560</v>
      </c>
      <c r="Y275">
        <f t="shared" si="139"/>
        <v>20</v>
      </c>
      <c r="AA275">
        <v>34237.69</v>
      </c>
      <c r="AB275">
        <v>0</v>
      </c>
      <c r="AC275">
        <v>0</v>
      </c>
      <c r="AD275">
        <v>0</v>
      </c>
      <c r="AE275">
        <v>3479.4399999999996</v>
      </c>
      <c r="AF275">
        <v>0</v>
      </c>
      <c r="AG275">
        <v>0</v>
      </c>
      <c r="AH275">
        <v>0</v>
      </c>
      <c r="AI275">
        <v>9.84</v>
      </c>
      <c r="AJ275">
        <v>1</v>
      </c>
      <c r="AK275">
        <v>1</v>
      </c>
      <c r="AL275">
        <v>1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 t="s">
        <v>3</v>
      </c>
      <c r="AT275">
        <v>20</v>
      </c>
      <c r="AU275" t="s">
        <v>3</v>
      </c>
      <c r="AV275">
        <v>0</v>
      </c>
      <c r="AW275">
        <v>1</v>
      </c>
      <c r="AX275">
        <v>-1</v>
      </c>
      <c r="AY275">
        <v>0</v>
      </c>
      <c r="AZ275">
        <v>0</v>
      </c>
      <c r="BA275" t="s">
        <v>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ROUND(Y275*Source!I147,9)</f>
        <v>7</v>
      </c>
      <c r="CY275">
        <f t="shared" si="132"/>
        <v>34237.69</v>
      </c>
      <c r="CZ275">
        <f t="shared" si="133"/>
        <v>3479.4399999999996</v>
      </c>
      <c r="DA275">
        <f t="shared" si="134"/>
        <v>9.84</v>
      </c>
      <c r="DB275">
        <f t="shared" si="140"/>
        <v>69588.800000000003</v>
      </c>
      <c r="DC275">
        <f t="shared" si="141"/>
        <v>0</v>
      </c>
      <c r="DD275" t="s">
        <v>3</v>
      </c>
      <c r="DE275" t="s">
        <v>3</v>
      </c>
      <c r="DF275">
        <f t="shared" si="135"/>
        <v>239663.83</v>
      </c>
      <c r="DG275">
        <f t="shared" si="136"/>
        <v>0</v>
      </c>
      <c r="DH275">
        <f t="shared" si="137"/>
        <v>0</v>
      </c>
      <c r="DI275">
        <f t="shared" si="131"/>
        <v>0</v>
      </c>
      <c r="DJ275">
        <f t="shared" si="138"/>
        <v>239663.83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5">
      <c r="A276">
        <f>ROW(Source!A147)</f>
        <v>147</v>
      </c>
      <c r="B276">
        <v>86551703</v>
      </c>
      <c r="C276">
        <v>86552320</v>
      </c>
      <c r="D276">
        <v>0</v>
      </c>
      <c r="E276">
        <v>0</v>
      </c>
      <c r="F276">
        <v>1</v>
      </c>
      <c r="G276">
        <v>1081</v>
      </c>
      <c r="H276">
        <v>3</v>
      </c>
      <c r="I276" t="s">
        <v>197</v>
      </c>
      <c r="J276" t="s">
        <v>3</v>
      </c>
      <c r="K276" t="s">
        <v>198</v>
      </c>
      <c r="L276">
        <v>1354</v>
      </c>
      <c r="N276">
        <v>1010</v>
      </c>
      <c r="O276" t="s">
        <v>35</v>
      </c>
      <c r="P276" t="s">
        <v>35</v>
      </c>
      <c r="Q276">
        <v>1</v>
      </c>
      <c r="W276">
        <v>0</v>
      </c>
      <c r="X276">
        <v>1244722985</v>
      </c>
      <c r="Y276">
        <f t="shared" si="139"/>
        <v>45.714286000000001</v>
      </c>
      <c r="AA276">
        <v>38764.19</v>
      </c>
      <c r="AB276">
        <v>0</v>
      </c>
      <c r="AC276">
        <v>0</v>
      </c>
      <c r="AD276">
        <v>0</v>
      </c>
      <c r="AE276">
        <v>3939.45</v>
      </c>
      <c r="AF276">
        <v>0</v>
      </c>
      <c r="AG276">
        <v>0</v>
      </c>
      <c r="AH276">
        <v>0</v>
      </c>
      <c r="AI276">
        <v>9.84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45.714286000000001</v>
      </c>
      <c r="AU276" t="s">
        <v>3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ROUND(Y276*Source!I147,9)</f>
        <v>16.000000100000001</v>
      </c>
      <c r="CY276">
        <f t="shared" si="132"/>
        <v>38764.19</v>
      </c>
      <c r="CZ276">
        <f t="shared" si="133"/>
        <v>3939.45</v>
      </c>
      <c r="DA276">
        <f t="shared" si="134"/>
        <v>9.84</v>
      </c>
      <c r="DB276">
        <f t="shared" si="140"/>
        <v>180089.14</v>
      </c>
      <c r="DC276">
        <f t="shared" si="141"/>
        <v>0</v>
      </c>
      <c r="DD276" t="s">
        <v>3</v>
      </c>
      <c r="DE276" t="s">
        <v>3</v>
      </c>
      <c r="DF276">
        <f t="shared" si="135"/>
        <v>620227.04</v>
      </c>
      <c r="DG276">
        <f t="shared" si="136"/>
        <v>0</v>
      </c>
      <c r="DH276">
        <f t="shared" si="137"/>
        <v>0</v>
      </c>
      <c r="DI276">
        <f t="shared" si="131"/>
        <v>0</v>
      </c>
      <c r="DJ276">
        <f t="shared" si="138"/>
        <v>620227.04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ROW(Source!A147)</f>
        <v>147</v>
      </c>
      <c r="B277">
        <v>86551703</v>
      </c>
      <c r="C277">
        <v>86552320</v>
      </c>
      <c r="D277">
        <v>0</v>
      </c>
      <c r="E277">
        <v>0</v>
      </c>
      <c r="F277">
        <v>1</v>
      </c>
      <c r="G277">
        <v>1081</v>
      </c>
      <c r="H277">
        <v>3</v>
      </c>
      <c r="I277" t="s">
        <v>192</v>
      </c>
      <c r="J277" t="s">
        <v>3</v>
      </c>
      <c r="K277" t="s">
        <v>193</v>
      </c>
      <c r="L277">
        <v>1354</v>
      </c>
      <c r="N277">
        <v>1010</v>
      </c>
      <c r="O277" t="s">
        <v>35</v>
      </c>
      <c r="P277" t="s">
        <v>35</v>
      </c>
      <c r="Q277">
        <v>1</v>
      </c>
      <c r="W277">
        <v>0</v>
      </c>
      <c r="X277">
        <v>218024628</v>
      </c>
      <c r="Y277">
        <f t="shared" si="139"/>
        <v>2.8571430000000002</v>
      </c>
      <c r="AA277">
        <v>50080.29</v>
      </c>
      <c r="AB277">
        <v>0</v>
      </c>
      <c r="AC277">
        <v>0</v>
      </c>
      <c r="AD277">
        <v>0</v>
      </c>
      <c r="AE277">
        <v>5089.46</v>
      </c>
      <c r="AF277">
        <v>0</v>
      </c>
      <c r="AG277">
        <v>0</v>
      </c>
      <c r="AH277">
        <v>0</v>
      </c>
      <c r="AI277">
        <v>9.84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2.8571430000000002</v>
      </c>
      <c r="AU277" t="s">
        <v>3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ROUND(Y277*Source!I147,9)</f>
        <v>1.0000000499999999</v>
      </c>
      <c r="CY277">
        <f t="shared" si="132"/>
        <v>50080.29</v>
      </c>
      <c r="CZ277">
        <f t="shared" si="133"/>
        <v>5089.46</v>
      </c>
      <c r="DA277">
        <f t="shared" si="134"/>
        <v>9.84</v>
      </c>
      <c r="DB277">
        <f t="shared" si="140"/>
        <v>14541.32</v>
      </c>
      <c r="DC277">
        <f t="shared" si="141"/>
        <v>0</v>
      </c>
      <c r="DD277" t="s">
        <v>3</v>
      </c>
      <c r="DE277" t="s">
        <v>3</v>
      </c>
      <c r="DF277">
        <f t="shared" si="135"/>
        <v>50080.29</v>
      </c>
      <c r="DG277">
        <f t="shared" si="136"/>
        <v>0</v>
      </c>
      <c r="DH277">
        <f t="shared" si="137"/>
        <v>0</v>
      </c>
      <c r="DI277">
        <f t="shared" si="131"/>
        <v>0</v>
      </c>
      <c r="DJ277">
        <f t="shared" si="138"/>
        <v>50080.29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ROW(Source!A147)</f>
        <v>147</v>
      </c>
      <c r="B278">
        <v>86551703</v>
      </c>
      <c r="C278">
        <v>86552320</v>
      </c>
      <c r="D278">
        <v>0</v>
      </c>
      <c r="E278">
        <v>0</v>
      </c>
      <c r="F278">
        <v>1</v>
      </c>
      <c r="G278">
        <v>1081</v>
      </c>
      <c r="H278">
        <v>3</v>
      </c>
      <c r="I278" t="s">
        <v>180</v>
      </c>
      <c r="J278" t="s">
        <v>3</v>
      </c>
      <c r="K278" t="s">
        <v>181</v>
      </c>
      <c r="L278">
        <v>1354</v>
      </c>
      <c r="N278">
        <v>1010</v>
      </c>
      <c r="O278" t="s">
        <v>35</v>
      </c>
      <c r="P278" t="s">
        <v>35</v>
      </c>
      <c r="Q278">
        <v>1</v>
      </c>
      <c r="W278">
        <v>0</v>
      </c>
      <c r="X278">
        <v>-1466667291</v>
      </c>
      <c r="Y278">
        <f t="shared" si="139"/>
        <v>8.5714290000000002</v>
      </c>
      <c r="AA278">
        <v>61923.22</v>
      </c>
      <c r="AB278">
        <v>0</v>
      </c>
      <c r="AC278">
        <v>0</v>
      </c>
      <c r="AD278">
        <v>0</v>
      </c>
      <c r="AE278">
        <v>6293.01</v>
      </c>
      <c r="AF278">
        <v>0</v>
      </c>
      <c r="AG278">
        <v>0</v>
      </c>
      <c r="AH278">
        <v>0</v>
      </c>
      <c r="AI278">
        <v>9.84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3</v>
      </c>
      <c r="AT278">
        <v>8.5714290000000002</v>
      </c>
      <c r="AU278" t="s">
        <v>3</v>
      </c>
      <c r="AV278">
        <v>0</v>
      </c>
      <c r="AW278">
        <v>1</v>
      </c>
      <c r="AX278">
        <v>-1</v>
      </c>
      <c r="AY278">
        <v>0</v>
      </c>
      <c r="AZ278">
        <v>0</v>
      </c>
      <c r="BA278" t="s">
        <v>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ROUND(Y278*Source!I147,9)</f>
        <v>3.00000015</v>
      </c>
      <c r="CY278">
        <f t="shared" si="132"/>
        <v>61923.22</v>
      </c>
      <c r="CZ278">
        <f t="shared" si="133"/>
        <v>6293.01</v>
      </c>
      <c r="DA278">
        <f t="shared" si="134"/>
        <v>9.84</v>
      </c>
      <c r="DB278">
        <f t="shared" si="140"/>
        <v>53940.09</v>
      </c>
      <c r="DC278">
        <f t="shared" si="141"/>
        <v>0</v>
      </c>
      <c r="DD278" t="s">
        <v>3</v>
      </c>
      <c r="DE278" t="s">
        <v>3</v>
      </c>
      <c r="DF278">
        <f t="shared" si="135"/>
        <v>185769.67</v>
      </c>
      <c r="DG278">
        <f t="shared" si="136"/>
        <v>0</v>
      </c>
      <c r="DH278">
        <f t="shared" si="137"/>
        <v>0</v>
      </c>
      <c r="DI278">
        <f t="shared" si="131"/>
        <v>0</v>
      </c>
      <c r="DJ278">
        <f t="shared" si="138"/>
        <v>185769.67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ROW(Source!A162)</f>
        <v>162</v>
      </c>
      <c r="B279">
        <v>86551701</v>
      </c>
      <c r="C279">
        <v>86552354</v>
      </c>
      <c r="D279">
        <v>85665773</v>
      </c>
      <c r="E279">
        <v>1081</v>
      </c>
      <c r="F279">
        <v>1</v>
      </c>
      <c r="G279">
        <v>1081</v>
      </c>
      <c r="H279">
        <v>1</v>
      </c>
      <c r="I279" t="s">
        <v>786</v>
      </c>
      <c r="J279" t="s">
        <v>3</v>
      </c>
      <c r="K279" t="s">
        <v>787</v>
      </c>
      <c r="L279">
        <v>1191</v>
      </c>
      <c r="N279">
        <v>1013</v>
      </c>
      <c r="O279" t="s">
        <v>788</v>
      </c>
      <c r="P279" t="s">
        <v>788</v>
      </c>
      <c r="Q279">
        <v>1</v>
      </c>
      <c r="W279">
        <v>0</v>
      </c>
      <c r="X279">
        <v>476480486</v>
      </c>
      <c r="Y279">
        <f>(((AT279*1.03)*1.15)*1.2)</f>
        <v>106.17857999999998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74.7</v>
      </c>
      <c r="AU279" t="s">
        <v>27</v>
      </c>
      <c r="AV279">
        <v>1</v>
      </c>
      <c r="AW279">
        <v>2</v>
      </c>
      <c r="AX279">
        <v>86552373</v>
      </c>
      <c r="AY279">
        <v>1</v>
      </c>
      <c r="AZ279">
        <v>0</v>
      </c>
      <c r="BA279">
        <v>181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U279">
        <f>ROUND(AT279*Source!I162*AH279*AL279,2)</f>
        <v>0</v>
      </c>
      <c r="CV279">
        <f>ROUND(Y279*Source!I162,9)</f>
        <v>29.7300024</v>
      </c>
      <c r="CW279">
        <v>0</v>
      </c>
      <c r="CX279">
        <f>ROUND(Y279*Source!I162,9)</f>
        <v>29.7300024</v>
      </c>
      <c r="CY279">
        <f>AD279</f>
        <v>0</v>
      </c>
      <c r="CZ279">
        <f>AH279</f>
        <v>0</v>
      </c>
      <c r="DA279">
        <f>AL279</f>
        <v>1</v>
      </c>
      <c r="DB279">
        <f>ROUND((((ROUND(AT279*CZ279,2)*1.03)*1.15)*1.2),6)</f>
        <v>0</v>
      </c>
      <c r="DC279">
        <f>ROUND((((ROUND(AT279*AG279,2)*1.03)*1.15)*1.2),6)</f>
        <v>0</v>
      </c>
      <c r="DD279" t="s">
        <v>3</v>
      </c>
      <c r="DE279" t="s">
        <v>3</v>
      </c>
      <c r="DF279">
        <f t="shared" ref="DF279:DF301" si="142">ROUND(ROUND(AE279,2)*CX279,2)</f>
        <v>0</v>
      </c>
      <c r="DG279">
        <f t="shared" si="136"/>
        <v>0</v>
      </c>
      <c r="DH279">
        <f t="shared" si="137"/>
        <v>0</v>
      </c>
      <c r="DI279">
        <f t="shared" si="131"/>
        <v>0</v>
      </c>
      <c r="DJ279">
        <f>DI279</f>
        <v>0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ROW(Source!A162)</f>
        <v>162</v>
      </c>
      <c r="B280">
        <v>86551701</v>
      </c>
      <c r="C280">
        <v>86552354</v>
      </c>
      <c r="D280">
        <v>85731677</v>
      </c>
      <c r="E280">
        <v>1</v>
      </c>
      <c r="F280">
        <v>1</v>
      </c>
      <c r="G280">
        <v>1081</v>
      </c>
      <c r="H280">
        <v>2</v>
      </c>
      <c r="I280" t="s">
        <v>789</v>
      </c>
      <c r="J280" t="s">
        <v>790</v>
      </c>
      <c r="K280" t="s">
        <v>791</v>
      </c>
      <c r="L280">
        <v>1368</v>
      </c>
      <c r="N280">
        <v>1011</v>
      </c>
      <c r="O280" t="s">
        <v>792</v>
      </c>
      <c r="P280" t="s">
        <v>792</v>
      </c>
      <c r="Q280">
        <v>1</v>
      </c>
      <c r="W280">
        <v>0</v>
      </c>
      <c r="X280">
        <v>874612079</v>
      </c>
      <c r="Y280">
        <f>(((AT280*1.03)*1.25)*1.2)</f>
        <v>0.49440000000000001</v>
      </c>
      <c r="AA280">
        <v>0</v>
      </c>
      <c r="AB280">
        <v>88.67</v>
      </c>
      <c r="AC280">
        <v>13.47</v>
      </c>
      <c r="AD280">
        <v>0</v>
      </c>
      <c r="AE280">
        <v>0</v>
      </c>
      <c r="AF280">
        <v>83.1</v>
      </c>
      <c r="AG280">
        <v>12.62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0.32</v>
      </c>
      <c r="AU280" t="s">
        <v>26</v>
      </c>
      <c r="AV280">
        <v>0</v>
      </c>
      <c r="AW280">
        <v>2</v>
      </c>
      <c r="AX280">
        <v>86552374</v>
      </c>
      <c r="AY280">
        <v>1</v>
      </c>
      <c r="AZ280">
        <v>0</v>
      </c>
      <c r="BA280">
        <v>182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f>ROUND(Y280*Source!I162*DO280,9)</f>
        <v>1.7470118400000001</v>
      </c>
      <c r="CX280">
        <f>ROUND(Y280*Source!I162,9)</f>
        <v>0.138432</v>
      </c>
      <c r="CY280">
        <f>AB280</f>
        <v>88.67</v>
      </c>
      <c r="CZ280">
        <f>AF280</f>
        <v>83.1</v>
      </c>
      <c r="DA280">
        <f>AJ280</f>
        <v>1</v>
      </c>
      <c r="DB280">
        <f>ROUND((((ROUND(AT280*CZ280,2)*1.03)*1.25)*1.2),6)</f>
        <v>41.08155</v>
      </c>
      <c r="DC280">
        <f>ROUND((((ROUND(AT280*AG280,2)*1.03)*1.25)*1.2),6)</f>
        <v>6.2417999999999996</v>
      </c>
      <c r="DD280" t="s">
        <v>3</v>
      </c>
      <c r="DE280" t="s">
        <v>3</v>
      </c>
      <c r="DF280">
        <f t="shared" si="142"/>
        <v>0</v>
      </c>
      <c r="DG280">
        <f t="shared" si="136"/>
        <v>11.5</v>
      </c>
      <c r="DH280">
        <f t="shared" si="137"/>
        <v>1.75</v>
      </c>
      <c r="DI280">
        <f t="shared" si="131"/>
        <v>0</v>
      </c>
      <c r="DJ280">
        <f>DG280</f>
        <v>11.5</v>
      </c>
      <c r="DK280">
        <v>0</v>
      </c>
      <c r="DL280" t="s">
        <v>793</v>
      </c>
      <c r="DM280">
        <v>0</v>
      </c>
      <c r="DN280" t="s">
        <v>788</v>
      </c>
      <c r="DO280">
        <v>12.62</v>
      </c>
    </row>
    <row r="281" spans="1:119" x14ac:dyDescent="0.25">
      <c r="A281">
        <f>ROW(Source!A162)</f>
        <v>162</v>
      </c>
      <c r="B281">
        <v>86551701</v>
      </c>
      <c r="C281">
        <v>86552354</v>
      </c>
      <c r="D281">
        <v>85731731</v>
      </c>
      <c r="E281">
        <v>1</v>
      </c>
      <c r="F281">
        <v>1</v>
      </c>
      <c r="G281">
        <v>1081</v>
      </c>
      <c r="H281">
        <v>2</v>
      </c>
      <c r="I281" t="s">
        <v>794</v>
      </c>
      <c r="J281" t="s">
        <v>795</v>
      </c>
      <c r="K281" t="s">
        <v>796</v>
      </c>
      <c r="L281">
        <v>1368</v>
      </c>
      <c r="N281">
        <v>1011</v>
      </c>
      <c r="O281" t="s">
        <v>792</v>
      </c>
      <c r="P281" t="s">
        <v>792</v>
      </c>
      <c r="Q281">
        <v>1</v>
      </c>
      <c r="W281">
        <v>0</v>
      </c>
      <c r="X281">
        <v>-1895752648</v>
      </c>
      <c r="Y281">
        <f>(((AT281*1.03)*1.25)*1.2)</f>
        <v>1.9158000000000002</v>
      </c>
      <c r="AA281">
        <v>0</v>
      </c>
      <c r="AB281">
        <v>0.82</v>
      </c>
      <c r="AC281">
        <v>0</v>
      </c>
      <c r="AD281">
        <v>0</v>
      </c>
      <c r="AE281">
        <v>0</v>
      </c>
      <c r="AF281">
        <v>0.77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1.24</v>
      </c>
      <c r="AU281" t="s">
        <v>26</v>
      </c>
      <c r="AV281">
        <v>0</v>
      </c>
      <c r="AW281">
        <v>2</v>
      </c>
      <c r="AX281">
        <v>86552376</v>
      </c>
      <c r="AY281">
        <v>1</v>
      </c>
      <c r="AZ281">
        <v>0</v>
      </c>
      <c r="BA281">
        <v>183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f>ROUND(Y281*Source!I162*DO281,9)</f>
        <v>0</v>
      </c>
      <c r="CX281">
        <f>ROUND(Y281*Source!I162,9)</f>
        <v>0.53642400000000001</v>
      </c>
      <c r="CY281">
        <f>AB281</f>
        <v>0.82</v>
      </c>
      <c r="CZ281">
        <f>AF281</f>
        <v>0.77</v>
      </c>
      <c r="DA281">
        <f>AJ281</f>
        <v>1</v>
      </c>
      <c r="DB281">
        <f>ROUND((((ROUND(AT281*CZ281,2)*1.03)*1.25)*1.2),6)</f>
        <v>1.4677500000000001</v>
      </c>
      <c r="DC281">
        <f>ROUND((((ROUND(AT281*AG281,2)*1.03)*1.25)*1.2),6)</f>
        <v>0</v>
      </c>
      <c r="DD281" t="s">
        <v>3</v>
      </c>
      <c r="DE281" t="s">
        <v>3</v>
      </c>
      <c r="DF281">
        <f t="shared" si="142"/>
        <v>0</v>
      </c>
      <c r="DG281">
        <f t="shared" si="136"/>
        <v>0.41</v>
      </c>
      <c r="DH281">
        <f t="shared" si="137"/>
        <v>0</v>
      </c>
      <c r="DI281">
        <f t="shared" si="131"/>
        <v>0</v>
      </c>
      <c r="DJ281">
        <f>DG281</f>
        <v>0.41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ROW(Source!A162)</f>
        <v>162</v>
      </c>
      <c r="B282">
        <v>86551701</v>
      </c>
      <c r="C282">
        <v>86552354</v>
      </c>
      <c r="D282">
        <v>85731764</v>
      </c>
      <c r="E282">
        <v>1</v>
      </c>
      <c r="F282">
        <v>1</v>
      </c>
      <c r="G282">
        <v>1081</v>
      </c>
      <c r="H282">
        <v>2</v>
      </c>
      <c r="I282" t="s">
        <v>797</v>
      </c>
      <c r="J282" t="s">
        <v>798</v>
      </c>
      <c r="K282" t="s">
        <v>799</v>
      </c>
      <c r="L282">
        <v>1368</v>
      </c>
      <c r="N282">
        <v>1011</v>
      </c>
      <c r="O282" t="s">
        <v>792</v>
      </c>
      <c r="P282" t="s">
        <v>792</v>
      </c>
      <c r="Q282">
        <v>1</v>
      </c>
      <c r="W282">
        <v>0</v>
      </c>
      <c r="X282">
        <v>-643591644</v>
      </c>
      <c r="Y282">
        <f>(((AT282*1.03)*1.25)*1.2)</f>
        <v>4.9749000000000008</v>
      </c>
      <c r="AA282">
        <v>0</v>
      </c>
      <c r="AB282">
        <v>0.5</v>
      </c>
      <c r="AC282">
        <v>0</v>
      </c>
      <c r="AD282">
        <v>0</v>
      </c>
      <c r="AE282">
        <v>0</v>
      </c>
      <c r="AF282">
        <v>0.47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3.22</v>
      </c>
      <c r="AU282" t="s">
        <v>26</v>
      </c>
      <c r="AV282">
        <v>0</v>
      </c>
      <c r="AW282">
        <v>2</v>
      </c>
      <c r="AX282">
        <v>86552377</v>
      </c>
      <c r="AY282">
        <v>1</v>
      </c>
      <c r="AZ282">
        <v>0</v>
      </c>
      <c r="BA282">
        <v>184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ROUND(Y282*Source!I162*DO282,9)</f>
        <v>0</v>
      </c>
      <c r="CX282">
        <f>ROUND(Y282*Source!I162,9)</f>
        <v>1.3929720000000001</v>
      </c>
      <c r="CY282">
        <f>AB282</f>
        <v>0.5</v>
      </c>
      <c r="CZ282">
        <f>AF282</f>
        <v>0.47</v>
      </c>
      <c r="DA282">
        <f>AJ282</f>
        <v>1</v>
      </c>
      <c r="DB282">
        <f>ROUND((((ROUND(AT282*CZ282,2)*1.03)*1.25)*1.2),6)</f>
        <v>2.3329499999999999</v>
      </c>
      <c r="DC282">
        <f>ROUND((((ROUND(AT282*AG282,2)*1.03)*1.25)*1.2),6)</f>
        <v>0</v>
      </c>
      <c r="DD282" t="s">
        <v>3</v>
      </c>
      <c r="DE282" t="s">
        <v>3</v>
      </c>
      <c r="DF282">
        <f t="shared" si="142"/>
        <v>0</v>
      </c>
      <c r="DG282">
        <f t="shared" si="136"/>
        <v>0.65</v>
      </c>
      <c r="DH282">
        <f t="shared" si="137"/>
        <v>0</v>
      </c>
      <c r="DI282">
        <f t="shared" si="131"/>
        <v>0</v>
      </c>
      <c r="DJ282">
        <f>DG282</f>
        <v>0.65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ROW(Source!A162)</f>
        <v>162</v>
      </c>
      <c r="B283">
        <v>86551701</v>
      </c>
      <c r="C283">
        <v>86552354</v>
      </c>
      <c r="D283">
        <v>85730911</v>
      </c>
      <c r="E283">
        <v>1</v>
      </c>
      <c r="F283">
        <v>1</v>
      </c>
      <c r="G283">
        <v>1081</v>
      </c>
      <c r="H283">
        <v>2</v>
      </c>
      <c r="I283" t="s">
        <v>800</v>
      </c>
      <c r="J283" t="s">
        <v>801</v>
      </c>
      <c r="K283" t="s">
        <v>802</v>
      </c>
      <c r="L283">
        <v>1368</v>
      </c>
      <c r="N283">
        <v>1011</v>
      </c>
      <c r="O283" t="s">
        <v>792</v>
      </c>
      <c r="P283" t="s">
        <v>792</v>
      </c>
      <c r="Q283">
        <v>1</v>
      </c>
      <c r="W283">
        <v>0</v>
      </c>
      <c r="X283">
        <v>-44940208</v>
      </c>
      <c r="Y283">
        <f>(((AT283*1.03)*1.25)*1.2)</f>
        <v>0.57164999999999999</v>
      </c>
      <c r="AA283">
        <v>0</v>
      </c>
      <c r="AB283">
        <v>191.17</v>
      </c>
      <c r="AC283">
        <v>18.059999999999999</v>
      </c>
      <c r="AD283">
        <v>0</v>
      </c>
      <c r="AE283">
        <v>0</v>
      </c>
      <c r="AF283">
        <v>179.17</v>
      </c>
      <c r="AG283">
        <v>16.93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0.37</v>
      </c>
      <c r="AU283" t="s">
        <v>26</v>
      </c>
      <c r="AV283">
        <v>0</v>
      </c>
      <c r="AW283">
        <v>2</v>
      </c>
      <c r="AX283">
        <v>86552375</v>
      </c>
      <c r="AY283">
        <v>1</v>
      </c>
      <c r="AZ283">
        <v>0</v>
      </c>
      <c r="BA283">
        <v>185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ROUND(Y283*Source!I162*DO283,9)</f>
        <v>2.7098496600000002</v>
      </c>
      <c r="CX283">
        <f>ROUND(Y283*Source!I162,9)</f>
        <v>0.16006200000000001</v>
      </c>
      <c r="CY283">
        <f>AB283</f>
        <v>191.17</v>
      </c>
      <c r="CZ283">
        <f>AF283</f>
        <v>179.17</v>
      </c>
      <c r="DA283">
        <f>AJ283</f>
        <v>1</v>
      </c>
      <c r="DB283">
        <f>ROUND((((ROUND(AT283*CZ283,2)*1.03)*1.25)*1.2),6)</f>
        <v>102.41804999999999</v>
      </c>
      <c r="DC283">
        <f>ROUND((((ROUND(AT283*AG283,2)*1.03)*1.25)*1.2),6)</f>
        <v>9.6716999999999995</v>
      </c>
      <c r="DD283" t="s">
        <v>3</v>
      </c>
      <c r="DE283" t="s">
        <v>3</v>
      </c>
      <c r="DF283">
        <f t="shared" si="142"/>
        <v>0</v>
      </c>
      <c r="DG283">
        <f t="shared" si="136"/>
        <v>28.68</v>
      </c>
      <c r="DH283">
        <f t="shared" si="137"/>
        <v>2.71</v>
      </c>
      <c r="DI283">
        <f t="shared" si="131"/>
        <v>0</v>
      </c>
      <c r="DJ283">
        <f>DG283</f>
        <v>28.68</v>
      </c>
      <c r="DK283">
        <v>0</v>
      </c>
      <c r="DL283" t="s">
        <v>793</v>
      </c>
      <c r="DM283">
        <v>0</v>
      </c>
      <c r="DN283" t="s">
        <v>788</v>
      </c>
      <c r="DO283">
        <v>16.93</v>
      </c>
    </row>
    <row r="284" spans="1:119" x14ac:dyDescent="0.25">
      <c r="A284">
        <f>ROW(Source!A162)</f>
        <v>162</v>
      </c>
      <c r="B284">
        <v>86551701</v>
      </c>
      <c r="C284">
        <v>86552354</v>
      </c>
      <c r="D284">
        <v>85700705</v>
      </c>
      <c r="E284">
        <v>1</v>
      </c>
      <c r="F284">
        <v>1</v>
      </c>
      <c r="G284">
        <v>1081</v>
      </c>
      <c r="H284">
        <v>3</v>
      </c>
      <c r="I284" t="s">
        <v>803</v>
      </c>
      <c r="J284" t="s">
        <v>804</v>
      </c>
      <c r="K284" t="s">
        <v>805</v>
      </c>
      <c r="L284">
        <v>1339</v>
      </c>
      <c r="N284">
        <v>1007</v>
      </c>
      <c r="O284" t="s">
        <v>806</v>
      </c>
      <c r="P284" t="s">
        <v>806</v>
      </c>
      <c r="Q284">
        <v>1</v>
      </c>
      <c r="W284">
        <v>0</v>
      </c>
      <c r="X284">
        <v>-1622585150</v>
      </c>
      <c r="Y284">
        <f>(((AT284*1)*1)*1)</f>
        <v>0.22700000000000001</v>
      </c>
      <c r="AA284">
        <v>7.07</v>
      </c>
      <c r="AB284">
        <v>0</v>
      </c>
      <c r="AC284">
        <v>0</v>
      </c>
      <c r="AD284">
        <v>0</v>
      </c>
      <c r="AE284">
        <v>7.07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0.22700000000000001</v>
      </c>
      <c r="AU284" t="s">
        <v>25</v>
      </c>
      <c r="AV284">
        <v>0</v>
      </c>
      <c r="AW284">
        <v>2</v>
      </c>
      <c r="AX284">
        <v>86552378</v>
      </c>
      <c r="AY284">
        <v>1</v>
      </c>
      <c r="AZ284">
        <v>0</v>
      </c>
      <c r="BA284">
        <v>186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ROUND(Y284*Source!I162,9)</f>
        <v>6.3560000000000005E-2</v>
      </c>
      <c r="CY284">
        <f t="shared" ref="CY284:CY296" si="143">AA284</f>
        <v>7.07</v>
      </c>
      <c r="CZ284">
        <f t="shared" ref="CZ284:CZ296" si="144">AE284</f>
        <v>7.07</v>
      </c>
      <c r="DA284">
        <f t="shared" ref="DA284:DA296" si="145">AI284</f>
        <v>1</v>
      </c>
      <c r="DB284">
        <f>ROUND((((ROUND(AT284*CZ284,2)*1)*1)*1),6)</f>
        <v>1.6</v>
      </c>
      <c r="DC284">
        <f>ROUND((((ROUND(AT284*AG284,2)*1)*1)*1),6)</f>
        <v>0</v>
      </c>
      <c r="DD284" t="s">
        <v>3</v>
      </c>
      <c r="DE284" t="s">
        <v>3</v>
      </c>
      <c r="DF284">
        <f t="shared" si="142"/>
        <v>0.45</v>
      </c>
      <c r="DG284">
        <f t="shared" si="136"/>
        <v>0</v>
      </c>
      <c r="DH284">
        <f t="shared" si="137"/>
        <v>0</v>
      </c>
      <c r="DI284">
        <f t="shared" si="131"/>
        <v>0</v>
      </c>
      <c r="DJ284">
        <f t="shared" ref="DJ284:DJ296" si="146">DF284</f>
        <v>0.45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ROW(Source!A162)</f>
        <v>162</v>
      </c>
      <c r="B285">
        <v>86551701</v>
      </c>
      <c r="C285">
        <v>86552354</v>
      </c>
      <c r="D285">
        <v>85707696</v>
      </c>
      <c r="E285">
        <v>1</v>
      </c>
      <c r="F285">
        <v>1</v>
      </c>
      <c r="G285">
        <v>1081</v>
      </c>
      <c r="H285">
        <v>3</v>
      </c>
      <c r="I285" t="s">
        <v>807</v>
      </c>
      <c r="J285" t="s">
        <v>808</v>
      </c>
      <c r="K285" t="s">
        <v>809</v>
      </c>
      <c r="L285">
        <v>1355</v>
      </c>
      <c r="N285">
        <v>1010</v>
      </c>
      <c r="O285" t="s">
        <v>23</v>
      </c>
      <c r="P285" t="s">
        <v>23</v>
      </c>
      <c r="Q285">
        <v>100</v>
      </c>
      <c r="W285">
        <v>0</v>
      </c>
      <c r="X285">
        <v>-11502228</v>
      </c>
      <c r="Y285">
        <f>(((AT285*1)*1)*1)</f>
        <v>4.04</v>
      </c>
      <c r="AA285">
        <v>154.72</v>
      </c>
      <c r="AB285">
        <v>0</v>
      </c>
      <c r="AC285">
        <v>0</v>
      </c>
      <c r="AD285">
        <v>0</v>
      </c>
      <c r="AE285">
        <v>154.72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4.04</v>
      </c>
      <c r="AU285" t="s">
        <v>25</v>
      </c>
      <c r="AV285">
        <v>0</v>
      </c>
      <c r="AW285">
        <v>2</v>
      </c>
      <c r="AX285">
        <v>86552379</v>
      </c>
      <c r="AY285">
        <v>1</v>
      </c>
      <c r="AZ285">
        <v>0</v>
      </c>
      <c r="BA285">
        <v>187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ROUND(Y285*Source!I162,9)</f>
        <v>1.1312</v>
      </c>
      <c r="CY285">
        <f t="shared" si="143"/>
        <v>154.72</v>
      </c>
      <c r="CZ285">
        <f t="shared" si="144"/>
        <v>154.72</v>
      </c>
      <c r="DA285">
        <f t="shared" si="145"/>
        <v>1</v>
      </c>
      <c r="DB285">
        <f>ROUND((((ROUND(AT285*CZ285,2)*1)*1)*1),6)</f>
        <v>625.07000000000005</v>
      </c>
      <c r="DC285">
        <f>ROUND((((ROUND(AT285*AG285,2)*1)*1)*1),6)</f>
        <v>0</v>
      </c>
      <c r="DD285" t="s">
        <v>3</v>
      </c>
      <c r="DE285" t="s">
        <v>3</v>
      </c>
      <c r="DF285">
        <f t="shared" si="142"/>
        <v>175.02</v>
      </c>
      <c r="DG285">
        <f t="shared" si="136"/>
        <v>0</v>
      </c>
      <c r="DH285">
        <f t="shared" si="137"/>
        <v>0</v>
      </c>
      <c r="DI285">
        <f t="shared" si="131"/>
        <v>0</v>
      </c>
      <c r="DJ285">
        <f t="shared" si="146"/>
        <v>175.02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ROW(Source!A162)</f>
        <v>162</v>
      </c>
      <c r="B286">
        <v>86551701</v>
      </c>
      <c r="C286">
        <v>86552354</v>
      </c>
      <c r="D286">
        <v>85717107</v>
      </c>
      <c r="E286">
        <v>1</v>
      </c>
      <c r="F286">
        <v>1</v>
      </c>
      <c r="G286">
        <v>1081</v>
      </c>
      <c r="H286">
        <v>3</v>
      </c>
      <c r="I286" t="s">
        <v>333</v>
      </c>
      <c r="J286" t="s">
        <v>335</v>
      </c>
      <c r="K286" t="s">
        <v>334</v>
      </c>
      <c r="L286">
        <v>1354</v>
      </c>
      <c r="N286">
        <v>1010</v>
      </c>
      <c r="O286" t="s">
        <v>35</v>
      </c>
      <c r="P286" t="s">
        <v>35</v>
      </c>
      <c r="Q286">
        <v>1</v>
      </c>
      <c r="W286">
        <v>0</v>
      </c>
      <c r="X286">
        <v>29435478</v>
      </c>
      <c r="Y286">
        <f>(((AT286*1)*1)*1)</f>
        <v>200</v>
      </c>
      <c r="AA286">
        <v>7.24</v>
      </c>
      <c r="AB286">
        <v>0</v>
      </c>
      <c r="AC286">
        <v>0</v>
      </c>
      <c r="AD286">
        <v>0</v>
      </c>
      <c r="AE286">
        <v>7.24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200</v>
      </c>
      <c r="AU286" t="s">
        <v>25</v>
      </c>
      <c r="AV286">
        <v>0</v>
      </c>
      <c r="AW286">
        <v>2</v>
      </c>
      <c r="AX286">
        <v>86552380</v>
      </c>
      <c r="AY286">
        <v>1</v>
      </c>
      <c r="AZ286">
        <v>0</v>
      </c>
      <c r="BA286">
        <v>188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ROUND(Y286*Source!I162,9)</f>
        <v>56</v>
      </c>
      <c r="CY286">
        <f t="shared" si="143"/>
        <v>7.24</v>
      </c>
      <c r="CZ286">
        <f t="shared" si="144"/>
        <v>7.24</v>
      </c>
      <c r="DA286">
        <f t="shared" si="145"/>
        <v>1</v>
      </c>
      <c r="DB286">
        <f>ROUND((((ROUND(AT286*CZ286,2)*1)*1)*1),6)</f>
        <v>1448</v>
      </c>
      <c r="DC286">
        <f>ROUND((((ROUND(AT286*AG286,2)*1)*1)*1),6)</f>
        <v>0</v>
      </c>
      <c r="DD286" t="s">
        <v>3</v>
      </c>
      <c r="DE286" t="s">
        <v>3</v>
      </c>
      <c r="DF286">
        <f t="shared" si="142"/>
        <v>405.44</v>
      </c>
      <c r="DG286">
        <f t="shared" si="136"/>
        <v>0</v>
      </c>
      <c r="DH286">
        <f t="shared" si="137"/>
        <v>0</v>
      </c>
      <c r="DI286">
        <f t="shared" si="131"/>
        <v>0</v>
      </c>
      <c r="DJ286">
        <f t="shared" si="146"/>
        <v>405.44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ROW(Source!A162)</f>
        <v>162</v>
      </c>
      <c r="B287">
        <v>86551701</v>
      </c>
      <c r="C287">
        <v>86552354</v>
      </c>
      <c r="D287">
        <v>85710744</v>
      </c>
      <c r="E287">
        <v>1</v>
      </c>
      <c r="F287">
        <v>1</v>
      </c>
      <c r="G287">
        <v>1081</v>
      </c>
      <c r="H287">
        <v>3</v>
      </c>
      <c r="I287" t="s">
        <v>810</v>
      </c>
      <c r="J287" t="s">
        <v>811</v>
      </c>
      <c r="K287" t="s">
        <v>812</v>
      </c>
      <c r="L287">
        <v>1354</v>
      </c>
      <c r="N287">
        <v>1010</v>
      </c>
      <c r="O287" t="s">
        <v>35</v>
      </c>
      <c r="P287" t="s">
        <v>35</v>
      </c>
      <c r="Q287">
        <v>1</v>
      </c>
      <c r="W287">
        <v>0</v>
      </c>
      <c r="X287">
        <v>-246121157</v>
      </c>
      <c r="Y287">
        <f>(((AT287*1)*1)*1)</f>
        <v>0.68400000000000005</v>
      </c>
      <c r="AA287">
        <v>6.12</v>
      </c>
      <c r="AB287">
        <v>0</v>
      </c>
      <c r="AC287">
        <v>0</v>
      </c>
      <c r="AD287">
        <v>0</v>
      </c>
      <c r="AE287">
        <v>6.12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0.68400000000000005</v>
      </c>
      <c r="AU287" t="s">
        <v>25</v>
      </c>
      <c r="AV287">
        <v>0</v>
      </c>
      <c r="AW287">
        <v>2</v>
      </c>
      <c r="AX287">
        <v>86552381</v>
      </c>
      <c r="AY287">
        <v>1</v>
      </c>
      <c r="AZ287">
        <v>0</v>
      </c>
      <c r="BA287">
        <v>189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ROUND(Y287*Source!I162,9)</f>
        <v>0.19152</v>
      </c>
      <c r="CY287">
        <f t="shared" si="143"/>
        <v>6.12</v>
      </c>
      <c r="CZ287">
        <f t="shared" si="144"/>
        <v>6.12</v>
      </c>
      <c r="DA287">
        <f t="shared" si="145"/>
        <v>1</v>
      </c>
      <c r="DB287">
        <f>ROUND((((ROUND(AT287*CZ287,2)*1)*1)*1),6)</f>
        <v>4.1900000000000004</v>
      </c>
      <c r="DC287">
        <f>ROUND((((ROUND(AT287*AG287,2)*1)*1)*1),6)</f>
        <v>0</v>
      </c>
      <c r="DD287" t="s">
        <v>3</v>
      </c>
      <c r="DE287" t="s">
        <v>3</v>
      </c>
      <c r="DF287">
        <f t="shared" si="142"/>
        <v>1.17</v>
      </c>
      <c r="DG287">
        <f t="shared" si="136"/>
        <v>0</v>
      </c>
      <c r="DH287">
        <f t="shared" si="137"/>
        <v>0</v>
      </c>
      <c r="DI287">
        <f t="shared" si="131"/>
        <v>0</v>
      </c>
      <c r="DJ287">
        <f t="shared" si="146"/>
        <v>1.17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ROW(Source!A162)</f>
        <v>162</v>
      </c>
      <c r="B288">
        <v>86551701</v>
      </c>
      <c r="C288">
        <v>86552354</v>
      </c>
      <c r="D288">
        <v>0</v>
      </c>
      <c r="E288">
        <v>0</v>
      </c>
      <c r="F288">
        <v>1</v>
      </c>
      <c r="G288">
        <v>1081</v>
      </c>
      <c r="H288">
        <v>3</v>
      </c>
      <c r="I288" t="s">
        <v>168</v>
      </c>
      <c r="J288" t="s">
        <v>3</v>
      </c>
      <c r="K288" t="s">
        <v>169</v>
      </c>
      <c r="L288">
        <v>1354</v>
      </c>
      <c r="N288">
        <v>1010</v>
      </c>
      <c r="O288" t="s">
        <v>35</v>
      </c>
      <c r="P288" t="s">
        <v>35</v>
      </c>
      <c r="Q288">
        <v>1</v>
      </c>
      <c r="W288">
        <v>0</v>
      </c>
      <c r="X288">
        <v>765178599</v>
      </c>
      <c r="Y288">
        <f t="shared" ref="Y288:Y296" si="147">AT288</f>
        <v>7.1428570000000002</v>
      </c>
      <c r="AA288">
        <v>1639.42</v>
      </c>
      <c r="AB288">
        <v>0</v>
      </c>
      <c r="AC288">
        <v>0</v>
      </c>
      <c r="AD288">
        <v>0</v>
      </c>
      <c r="AE288">
        <v>1639.42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 t="s">
        <v>3</v>
      </c>
      <c r="AT288">
        <v>7.1428570000000002</v>
      </c>
      <c r="AU288" t="s">
        <v>3</v>
      </c>
      <c r="AV288">
        <v>0</v>
      </c>
      <c r="AW288">
        <v>1</v>
      </c>
      <c r="AX288">
        <v>-1</v>
      </c>
      <c r="AY288">
        <v>0</v>
      </c>
      <c r="AZ288">
        <v>0</v>
      </c>
      <c r="BA288" t="s">
        <v>3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ROUND(Y288*Source!I162,9)</f>
        <v>1.99999996</v>
      </c>
      <c r="CY288">
        <f t="shared" si="143"/>
        <v>1639.42</v>
      </c>
      <c r="CZ288">
        <f t="shared" si="144"/>
        <v>1639.42</v>
      </c>
      <c r="DA288">
        <f t="shared" si="145"/>
        <v>1</v>
      </c>
      <c r="DB288">
        <f t="shared" ref="DB288:DB296" si="148">ROUND(ROUND(AT288*CZ288,2),6)</f>
        <v>11710.14</v>
      </c>
      <c r="DC288">
        <f t="shared" ref="DC288:DC296" si="149">ROUND(ROUND(AT288*AG288,2),6)</f>
        <v>0</v>
      </c>
      <c r="DD288" t="s">
        <v>3</v>
      </c>
      <c r="DE288" t="s">
        <v>3</v>
      </c>
      <c r="DF288">
        <f t="shared" si="142"/>
        <v>3278.84</v>
      </c>
      <c r="DG288">
        <f t="shared" si="136"/>
        <v>0</v>
      </c>
      <c r="DH288">
        <f t="shared" si="137"/>
        <v>0</v>
      </c>
      <c r="DI288">
        <f t="shared" si="131"/>
        <v>0</v>
      </c>
      <c r="DJ288">
        <f t="shared" si="146"/>
        <v>3278.84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ROW(Source!A162)</f>
        <v>162</v>
      </c>
      <c r="B289">
        <v>86551701</v>
      </c>
      <c r="C289">
        <v>86552354</v>
      </c>
      <c r="D289">
        <v>0</v>
      </c>
      <c r="E289">
        <v>0</v>
      </c>
      <c r="F289">
        <v>1</v>
      </c>
      <c r="G289">
        <v>1081</v>
      </c>
      <c r="H289">
        <v>3</v>
      </c>
      <c r="I289" t="s">
        <v>204</v>
      </c>
      <c r="J289" t="s">
        <v>3</v>
      </c>
      <c r="K289" t="s">
        <v>205</v>
      </c>
      <c r="L289">
        <v>1354</v>
      </c>
      <c r="N289">
        <v>1010</v>
      </c>
      <c r="O289" t="s">
        <v>35</v>
      </c>
      <c r="P289" t="s">
        <v>35</v>
      </c>
      <c r="Q289">
        <v>1</v>
      </c>
      <c r="W289">
        <v>0</v>
      </c>
      <c r="X289">
        <v>-1066249263</v>
      </c>
      <c r="Y289">
        <f t="shared" si="147"/>
        <v>14.285714</v>
      </c>
      <c r="AA289">
        <v>2559.44</v>
      </c>
      <c r="AB289">
        <v>0</v>
      </c>
      <c r="AC289">
        <v>0</v>
      </c>
      <c r="AD289">
        <v>0</v>
      </c>
      <c r="AE289">
        <v>2559.44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  <c r="AS289" t="s">
        <v>3</v>
      </c>
      <c r="AT289">
        <v>14.285714</v>
      </c>
      <c r="AU289" t="s">
        <v>3</v>
      </c>
      <c r="AV289">
        <v>0</v>
      </c>
      <c r="AW289">
        <v>1</v>
      </c>
      <c r="AX289">
        <v>-1</v>
      </c>
      <c r="AY289">
        <v>0</v>
      </c>
      <c r="AZ289">
        <v>0</v>
      </c>
      <c r="BA289" t="s">
        <v>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ROUND(Y289*Source!I162,9)</f>
        <v>3.99999992</v>
      </c>
      <c r="CY289">
        <f t="shared" si="143"/>
        <v>2559.44</v>
      </c>
      <c r="CZ289">
        <f t="shared" si="144"/>
        <v>2559.44</v>
      </c>
      <c r="DA289">
        <f t="shared" si="145"/>
        <v>1</v>
      </c>
      <c r="DB289">
        <f t="shared" si="148"/>
        <v>36563.43</v>
      </c>
      <c r="DC289">
        <f t="shared" si="149"/>
        <v>0</v>
      </c>
      <c r="DD289" t="s">
        <v>3</v>
      </c>
      <c r="DE289" t="s">
        <v>3</v>
      </c>
      <c r="DF289">
        <f t="shared" si="142"/>
        <v>10237.76</v>
      </c>
      <c r="DG289">
        <f t="shared" si="136"/>
        <v>0</v>
      </c>
      <c r="DH289">
        <f t="shared" si="137"/>
        <v>0</v>
      </c>
      <c r="DI289">
        <f t="shared" si="131"/>
        <v>0</v>
      </c>
      <c r="DJ289">
        <f t="shared" si="146"/>
        <v>10237.76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ROW(Source!A162)</f>
        <v>162</v>
      </c>
      <c r="B290">
        <v>86551701</v>
      </c>
      <c r="C290">
        <v>86552354</v>
      </c>
      <c r="D290">
        <v>0</v>
      </c>
      <c r="E290">
        <v>0</v>
      </c>
      <c r="F290">
        <v>1</v>
      </c>
      <c r="G290">
        <v>1081</v>
      </c>
      <c r="H290">
        <v>3</v>
      </c>
      <c r="I290" t="s">
        <v>176</v>
      </c>
      <c r="J290" t="s">
        <v>3</v>
      </c>
      <c r="K290" t="s">
        <v>177</v>
      </c>
      <c r="L290">
        <v>1354</v>
      </c>
      <c r="N290">
        <v>1010</v>
      </c>
      <c r="O290" t="s">
        <v>35</v>
      </c>
      <c r="P290" t="s">
        <v>35</v>
      </c>
      <c r="Q290">
        <v>1</v>
      </c>
      <c r="W290">
        <v>0</v>
      </c>
      <c r="X290">
        <v>-2045684553</v>
      </c>
      <c r="Y290">
        <f t="shared" si="147"/>
        <v>7.1428570000000002</v>
      </c>
      <c r="AA290">
        <v>3249.44</v>
      </c>
      <c r="AB290">
        <v>0</v>
      </c>
      <c r="AC290">
        <v>0</v>
      </c>
      <c r="AD290">
        <v>0</v>
      </c>
      <c r="AE290">
        <v>3249.44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3</v>
      </c>
      <c r="AT290">
        <v>7.1428570000000002</v>
      </c>
      <c r="AU290" t="s">
        <v>3</v>
      </c>
      <c r="AV290">
        <v>0</v>
      </c>
      <c r="AW290">
        <v>1</v>
      </c>
      <c r="AX290">
        <v>-1</v>
      </c>
      <c r="AY290">
        <v>0</v>
      </c>
      <c r="AZ290">
        <v>0</v>
      </c>
      <c r="BA290" t="s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ROUND(Y290*Source!I162,9)</f>
        <v>1.99999996</v>
      </c>
      <c r="CY290">
        <f t="shared" si="143"/>
        <v>3249.44</v>
      </c>
      <c r="CZ290">
        <f t="shared" si="144"/>
        <v>3249.44</v>
      </c>
      <c r="DA290">
        <f t="shared" si="145"/>
        <v>1</v>
      </c>
      <c r="DB290">
        <f t="shared" si="148"/>
        <v>23210.29</v>
      </c>
      <c r="DC290">
        <f t="shared" si="149"/>
        <v>0</v>
      </c>
      <c r="DD290" t="s">
        <v>3</v>
      </c>
      <c r="DE290" t="s">
        <v>3</v>
      </c>
      <c r="DF290">
        <f t="shared" si="142"/>
        <v>6498.88</v>
      </c>
      <c r="DG290">
        <f t="shared" si="136"/>
        <v>0</v>
      </c>
      <c r="DH290">
        <f t="shared" si="137"/>
        <v>0</v>
      </c>
      <c r="DI290">
        <f t="shared" si="131"/>
        <v>0</v>
      </c>
      <c r="DJ290">
        <f t="shared" si="146"/>
        <v>6498.88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ROW(Source!A162)</f>
        <v>162</v>
      </c>
      <c r="B291">
        <v>86551701</v>
      </c>
      <c r="C291">
        <v>86552354</v>
      </c>
      <c r="D291">
        <v>0</v>
      </c>
      <c r="E291">
        <v>0</v>
      </c>
      <c r="F291">
        <v>1</v>
      </c>
      <c r="G291">
        <v>1081</v>
      </c>
      <c r="H291">
        <v>3</v>
      </c>
      <c r="I291" t="s">
        <v>209</v>
      </c>
      <c r="J291" t="s">
        <v>3</v>
      </c>
      <c r="K291" t="s">
        <v>210</v>
      </c>
      <c r="L291">
        <v>1354</v>
      </c>
      <c r="N291">
        <v>1010</v>
      </c>
      <c r="O291" t="s">
        <v>35</v>
      </c>
      <c r="P291" t="s">
        <v>35</v>
      </c>
      <c r="Q291">
        <v>1</v>
      </c>
      <c r="W291">
        <v>0</v>
      </c>
      <c r="X291">
        <v>464796560</v>
      </c>
      <c r="Y291">
        <f t="shared" si="147"/>
        <v>46.428570999999998</v>
      </c>
      <c r="AA291">
        <v>3479.44</v>
      </c>
      <c r="AB291">
        <v>0</v>
      </c>
      <c r="AC291">
        <v>0</v>
      </c>
      <c r="AD291">
        <v>0</v>
      </c>
      <c r="AE291">
        <v>3479.4399999999996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 t="s">
        <v>3</v>
      </c>
      <c r="AT291">
        <v>46.428570999999998</v>
      </c>
      <c r="AU291" t="s">
        <v>3</v>
      </c>
      <c r="AV291">
        <v>0</v>
      </c>
      <c r="AW291">
        <v>1</v>
      </c>
      <c r="AX291">
        <v>-1</v>
      </c>
      <c r="AY291">
        <v>0</v>
      </c>
      <c r="AZ291">
        <v>0</v>
      </c>
      <c r="BA291" t="s">
        <v>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ROUND(Y291*Source!I162,9)</f>
        <v>12.999999880000001</v>
      </c>
      <c r="CY291">
        <f t="shared" si="143"/>
        <v>3479.44</v>
      </c>
      <c r="CZ291">
        <f t="shared" si="144"/>
        <v>3479.4399999999996</v>
      </c>
      <c r="DA291">
        <f t="shared" si="145"/>
        <v>1</v>
      </c>
      <c r="DB291">
        <f t="shared" si="148"/>
        <v>161545.43</v>
      </c>
      <c r="DC291">
        <f t="shared" si="149"/>
        <v>0</v>
      </c>
      <c r="DD291" t="s">
        <v>3</v>
      </c>
      <c r="DE291" t="s">
        <v>3</v>
      </c>
      <c r="DF291">
        <f t="shared" si="142"/>
        <v>45232.72</v>
      </c>
      <c r="DG291">
        <f t="shared" si="136"/>
        <v>0</v>
      </c>
      <c r="DH291">
        <f t="shared" si="137"/>
        <v>0</v>
      </c>
      <c r="DI291">
        <f t="shared" si="131"/>
        <v>0</v>
      </c>
      <c r="DJ291">
        <f t="shared" si="146"/>
        <v>45232.72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ROW(Source!A162)</f>
        <v>162</v>
      </c>
      <c r="B292">
        <v>86551701</v>
      </c>
      <c r="C292">
        <v>86552354</v>
      </c>
      <c r="D292">
        <v>0</v>
      </c>
      <c r="E292">
        <v>0</v>
      </c>
      <c r="F292">
        <v>1</v>
      </c>
      <c r="G292">
        <v>1081</v>
      </c>
      <c r="H292">
        <v>3</v>
      </c>
      <c r="I292" t="s">
        <v>197</v>
      </c>
      <c r="J292" t="s">
        <v>3</v>
      </c>
      <c r="K292" t="s">
        <v>198</v>
      </c>
      <c r="L292">
        <v>1354</v>
      </c>
      <c r="N292">
        <v>1010</v>
      </c>
      <c r="O292" t="s">
        <v>35</v>
      </c>
      <c r="P292" t="s">
        <v>35</v>
      </c>
      <c r="Q292">
        <v>1</v>
      </c>
      <c r="W292">
        <v>0</v>
      </c>
      <c r="X292">
        <v>1244722985</v>
      </c>
      <c r="Y292">
        <f t="shared" si="147"/>
        <v>7.1428570000000002</v>
      </c>
      <c r="AA292">
        <v>3939.45</v>
      </c>
      <c r="AB292">
        <v>0</v>
      </c>
      <c r="AC292">
        <v>0</v>
      </c>
      <c r="AD292">
        <v>0</v>
      </c>
      <c r="AE292">
        <v>3939.45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 t="s">
        <v>3</v>
      </c>
      <c r="AT292">
        <v>7.1428570000000002</v>
      </c>
      <c r="AU292" t="s">
        <v>3</v>
      </c>
      <c r="AV292">
        <v>0</v>
      </c>
      <c r="AW292">
        <v>1</v>
      </c>
      <c r="AX292">
        <v>-1</v>
      </c>
      <c r="AY292">
        <v>0</v>
      </c>
      <c r="AZ292">
        <v>0</v>
      </c>
      <c r="BA292" t="s">
        <v>3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ROUND(Y292*Source!I162,9)</f>
        <v>1.99999996</v>
      </c>
      <c r="CY292">
        <f t="shared" si="143"/>
        <v>3939.45</v>
      </c>
      <c r="CZ292">
        <f t="shared" si="144"/>
        <v>3939.45</v>
      </c>
      <c r="DA292">
        <f t="shared" si="145"/>
        <v>1</v>
      </c>
      <c r="DB292">
        <f t="shared" si="148"/>
        <v>28138.93</v>
      </c>
      <c r="DC292">
        <f t="shared" si="149"/>
        <v>0</v>
      </c>
      <c r="DD292" t="s">
        <v>3</v>
      </c>
      <c r="DE292" t="s">
        <v>3</v>
      </c>
      <c r="DF292">
        <f t="shared" si="142"/>
        <v>7878.9</v>
      </c>
      <c r="DG292">
        <f t="shared" si="136"/>
        <v>0</v>
      </c>
      <c r="DH292">
        <f t="shared" si="137"/>
        <v>0</v>
      </c>
      <c r="DI292">
        <f t="shared" si="131"/>
        <v>0</v>
      </c>
      <c r="DJ292">
        <f t="shared" si="146"/>
        <v>7878.9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ROW(Source!A162)</f>
        <v>162</v>
      </c>
      <c r="B293">
        <v>86551701</v>
      </c>
      <c r="C293">
        <v>86552354</v>
      </c>
      <c r="D293">
        <v>0</v>
      </c>
      <c r="E293">
        <v>0</v>
      </c>
      <c r="F293">
        <v>1</v>
      </c>
      <c r="G293">
        <v>1081</v>
      </c>
      <c r="H293">
        <v>3</v>
      </c>
      <c r="I293" t="s">
        <v>227</v>
      </c>
      <c r="J293" t="s">
        <v>3</v>
      </c>
      <c r="K293" t="s">
        <v>228</v>
      </c>
      <c r="L293">
        <v>1354</v>
      </c>
      <c r="N293">
        <v>1010</v>
      </c>
      <c r="O293" t="s">
        <v>35</v>
      </c>
      <c r="P293" t="s">
        <v>35</v>
      </c>
      <c r="Q293">
        <v>1</v>
      </c>
      <c r="W293">
        <v>0</v>
      </c>
      <c r="X293">
        <v>-978082472</v>
      </c>
      <c r="Y293">
        <f t="shared" si="147"/>
        <v>3.5714290000000002</v>
      </c>
      <c r="AA293">
        <v>5086.7299999999996</v>
      </c>
      <c r="AB293">
        <v>0</v>
      </c>
      <c r="AC293">
        <v>0</v>
      </c>
      <c r="AD293">
        <v>0</v>
      </c>
      <c r="AE293">
        <v>5086.7299999999996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 t="s">
        <v>3</v>
      </c>
      <c r="AT293">
        <v>3.5714290000000002</v>
      </c>
      <c r="AU293" t="s">
        <v>3</v>
      </c>
      <c r="AV293">
        <v>0</v>
      </c>
      <c r="AW293">
        <v>1</v>
      </c>
      <c r="AX293">
        <v>-1</v>
      </c>
      <c r="AY293">
        <v>0</v>
      </c>
      <c r="AZ293">
        <v>0</v>
      </c>
      <c r="BA293" t="s">
        <v>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ROUND(Y293*Source!I162,9)</f>
        <v>1.0000001199999999</v>
      </c>
      <c r="CY293">
        <f t="shared" si="143"/>
        <v>5086.7299999999996</v>
      </c>
      <c r="CZ293">
        <f t="shared" si="144"/>
        <v>5086.7299999999996</v>
      </c>
      <c r="DA293">
        <f t="shared" si="145"/>
        <v>1</v>
      </c>
      <c r="DB293">
        <f t="shared" si="148"/>
        <v>18166.900000000001</v>
      </c>
      <c r="DC293">
        <f t="shared" si="149"/>
        <v>0</v>
      </c>
      <c r="DD293" t="s">
        <v>3</v>
      </c>
      <c r="DE293" t="s">
        <v>3</v>
      </c>
      <c r="DF293">
        <f t="shared" si="142"/>
        <v>5086.7299999999996</v>
      </c>
      <c r="DG293">
        <f t="shared" si="136"/>
        <v>0</v>
      </c>
      <c r="DH293">
        <f t="shared" si="137"/>
        <v>0</v>
      </c>
      <c r="DI293">
        <f t="shared" si="131"/>
        <v>0</v>
      </c>
      <c r="DJ293">
        <f t="shared" si="146"/>
        <v>5086.7299999999996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ROW(Source!A162)</f>
        <v>162</v>
      </c>
      <c r="B294">
        <v>86551701</v>
      </c>
      <c r="C294">
        <v>86552354</v>
      </c>
      <c r="D294">
        <v>0</v>
      </c>
      <c r="E294">
        <v>0</v>
      </c>
      <c r="F294">
        <v>1</v>
      </c>
      <c r="G294">
        <v>1081</v>
      </c>
      <c r="H294">
        <v>3</v>
      </c>
      <c r="I294" t="s">
        <v>180</v>
      </c>
      <c r="J294" t="s">
        <v>3</v>
      </c>
      <c r="K294" t="s">
        <v>181</v>
      </c>
      <c r="L294">
        <v>1354</v>
      </c>
      <c r="N294">
        <v>1010</v>
      </c>
      <c r="O294" t="s">
        <v>35</v>
      </c>
      <c r="P294" t="s">
        <v>35</v>
      </c>
      <c r="Q294">
        <v>1</v>
      </c>
      <c r="W294">
        <v>0</v>
      </c>
      <c r="X294">
        <v>-1466667291</v>
      </c>
      <c r="Y294">
        <f t="shared" si="147"/>
        <v>7.1428570000000002</v>
      </c>
      <c r="AA294">
        <v>6293.01</v>
      </c>
      <c r="AB294">
        <v>0</v>
      </c>
      <c r="AC294">
        <v>0</v>
      </c>
      <c r="AD294">
        <v>0</v>
      </c>
      <c r="AE294">
        <v>6293.01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 t="s">
        <v>3</v>
      </c>
      <c r="AT294">
        <v>7.1428570000000002</v>
      </c>
      <c r="AU294" t="s">
        <v>3</v>
      </c>
      <c r="AV294">
        <v>0</v>
      </c>
      <c r="AW294">
        <v>1</v>
      </c>
      <c r="AX294">
        <v>-1</v>
      </c>
      <c r="AY294">
        <v>0</v>
      </c>
      <c r="AZ294">
        <v>0</v>
      </c>
      <c r="BA294" t="s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ROUND(Y294*Source!I162,9)</f>
        <v>1.99999996</v>
      </c>
      <c r="CY294">
        <f t="shared" si="143"/>
        <v>6293.01</v>
      </c>
      <c r="CZ294">
        <f t="shared" si="144"/>
        <v>6293.01</v>
      </c>
      <c r="DA294">
        <f t="shared" si="145"/>
        <v>1</v>
      </c>
      <c r="DB294">
        <f t="shared" si="148"/>
        <v>44950.07</v>
      </c>
      <c r="DC294">
        <f t="shared" si="149"/>
        <v>0</v>
      </c>
      <c r="DD294" t="s">
        <v>3</v>
      </c>
      <c r="DE294" t="s">
        <v>3</v>
      </c>
      <c r="DF294">
        <f t="shared" si="142"/>
        <v>12586.02</v>
      </c>
      <c r="DG294">
        <f t="shared" si="136"/>
        <v>0</v>
      </c>
      <c r="DH294">
        <f t="shared" si="137"/>
        <v>0</v>
      </c>
      <c r="DI294">
        <f t="shared" si="131"/>
        <v>0</v>
      </c>
      <c r="DJ294">
        <f t="shared" si="146"/>
        <v>12586.02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ROW(Source!A162)</f>
        <v>162</v>
      </c>
      <c r="B295">
        <v>86551701</v>
      </c>
      <c r="C295">
        <v>86552354</v>
      </c>
      <c r="D295">
        <v>0</v>
      </c>
      <c r="E295">
        <v>0</v>
      </c>
      <c r="F295">
        <v>1</v>
      </c>
      <c r="G295">
        <v>1081</v>
      </c>
      <c r="H295">
        <v>3</v>
      </c>
      <c r="I295" t="s">
        <v>188</v>
      </c>
      <c r="J295" t="s">
        <v>3</v>
      </c>
      <c r="K295" t="s">
        <v>189</v>
      </c>
      <c r="L295">
        <v>1354</v>
      </c>
      <c r="N295">
        <v>1010</v>
      </c>
      <c r="O295" t="s">
        <v>35</v>
      </c>
      <c r="P295" t="s">
        <v>35</v>
      </c>
      <c r="Q295">
        <v>1</v>
      </c>
      <c r="W295">
        <v>0</v>
      </c>
      <c r="X295">
        <v>2047809234</v>
      </c>
      <c r="Y295">
        <f t="shared" si="147"/>
        <v>3.5714290000000002</v>
      </c>
      <c r="AA295">
        <v>7150.49</v>
      </c>
      <c r="AB295">
        <v>0</v>
      </c>
      <c r="AC295">
        <v>0</v>
      </c>
      <c r="AD295">
        <v>0</v>
      </c>
      <c r="AE295">
        <v>7150.49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3.5714290000000002</v>
      </c>
      <c r="AU295" t="s">
        <v>3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ROUND(Y295*Source!I162,9)</f>
        <v>1.0000001199999999</v>
      </c>
      <c r="CY295">
        <f t="shared" si="143"/>
        <v>7150.49</v>
      </c>
      <c r="CZ295">
        <f t="shared" si="144"/>
        <v>7150.49</v>
      </c>
      <c r="DA295">
        <f t="shared" si="145"/>
        <v>1</v>
      </c>
      <c r="DB295">
        <f t="shared" si="148"/>
        <v>25537.47</v>
      </c>
      <c r="DC295">
        <f t="shared" si="149"/>
        <v>0</v>
      </c>
      <c r="DD295" t="s">
        <v>3</v>
      </c>
      <c r="DE295" t="s">
        <v>3</v>
      </c>
      <c r="DF295">
        <f t="shared" si="142"/>
        <v>7150.49</v>
      </c>
      <c r="DG295">
        <f t="shared" si="136"/>
        <v>0</v>
      </c>
      <c r="DH295">
        <f t="shared" si="137"/>
        <v>0</v>
      </c>
      <c r="DI295">
        <f t="shared" si="131"/>
        <v>0</v>
      </c>
      <c r="DJ295">
        <f t="shared" si="146"/>
        <v>7150.49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ROW(Source!A162)</f>
        <v>162</v>
      </c>
      <c r="B296">
        <v>86551701</v>
      </c>
      <c r="C296">
        <v>86552354</v>
      </c>
      <c r="D296">
        <v>0</v>
      </c>
      <c r="E296">
        <v>0</v>
      </c>
      <c r="F296">
        <v>1</v>
      </c>
      <c r="G296">
        <v>1081</v>
      </c>
      <c r="H296">
        <v>3</v>
      </c>
      <c r="I296" t="s">
        <v>219</v>
      </c>
      <c r="J296" t="s">
        <v>3</v>
      </c>
      <c r="K296" t="s">
        <v>220</v>
      </c>
      <c r="L296">
        <v>1354</v>
      </c>
      <c r="N296">
        <v>1010</v>
      </c>
      <c r="O296" t="s">
        <v>35</v>
      </c>
      <c r="P296" t="s">
        <v>35</v>
      </c>
      <c r="Q296">
        <v>1</v>
      </c>
      <c r="W296">
        <v>0</v>
      </c>
      <c r="X296">
        <v>-1240892674</v>
      </c>
      <c r="Y296">
        <f t="shared" si="147"/>
        <v>3.5714290000000002</v>
      </c>
      <c r="AA296">
        <v>8007.96</v>
      </c>
      <c r="AB296">
        <v>0</v>
      </c>
      <c r="AC296">
        <v>0</v>
      </c>
      <c r="AD296">
        <v>0</v>
      </c>
      <c r="AE296">
        <v>8007.96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3.5714290000000002</v>
      </c>
      <c r="AU296" t="s">
        <v>3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ROUND(Y296*Source!I162,9)</f>
        <v>1.0000001199999999</v>
      </c>
      <c r="CY296">
        <f t="shared" si="143"/>
        <v>8007.96</v>
      </c>
      <c r="CZ296">
        <f t="shared" si="144"/>
        <v>8007.96</v>
      </c>
      <c r="DA296">
        <f t="shared" si="145"/>
        <v>1</v>
      </c>
      <c r="DB296">
        <f t="shared" si="148"/>
        <v>28599.86</v>
      </c>
      <c r="DC296">
        <f t="shared" si="149"/>
        <v>0</v>
      </c>
      <c r="DD296" t="s">
        <v>3</v>
      </c>
      <c r="DE296" t="s">
        <v>3</v>
      </c>
      <c r="DF296">
        <f t="shared" si="142"/>
        <v>8007.96</v>
      </c>
      <c r="DG296">
        <f t="shared" si="136"/>
        <v>0</v>
      </c>
      <c r="DH296">
        <f t="shared" si="137"/>
        <v>0</v>
      </c>
      <c r="DI296">
        <f t="shared" si="131"/>
        <v>0</v>
      </c>
      <c r="DJ296">
        <f t="shared" si="146"/>
        <v>8007.96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ROW(Source!A163)</f>
        <v>163</v>
      </c>
      <c r="B297">
        <v>86551703</v>
      </c>
      <c r="C297">
        <v>86552354</v>
      </c>
      <c r="D297">
        <v>85665773</v>
      </c>
      <c r="E297">
        <v>1081</v>
      </c>
      <c r="F297">
        <v>1</v>
      </c>
      <c r="G297">
        <v>1081</v>
      </c>
      <c r="H297">
        <v>1</v>
      </c>
      <c r="I297" t="s">
        <v>786</v>
      </c>
      <c r="J297" t="s">
        <v>3</v>
      </c>
      <c r="K297" t="s">
        <v>787</v>
      </c>
      <c r="L297">
        <v>1191</v>
      </c>
      <c r="N297">
        <v>1013</v>
      </c>
      <c r="O297" t="s">
        <v>788</v>
      </c>
      <c r="P297" t="s">
        <v>788</v>
      </c>
      <c r="Q297">
        <v>1</v>
      </c>
      <c r="W297">
        <v>0</v>
      </c>
      <c r="X297">
        <v>476480486</v>
      </c>
      <c r="Y297">
        <f>(((AT297*1.03)*1.15)*1.2)</f>
        <v>106.17857999999998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5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74.7</v>
      </c>
      <c r="AU297" t="s">
        <v>27</v>
      </c>
      <c r="AV297">
        <v>1</v>
      </c>
      <c r="AW297">
        <v>2</v>
      </c>
      <c r="AX297">
        <v>86552373</v>
      </c>
      <c r="AY297">
        <v>1</v>
      </c>
      <c r="AZ297">
        <v>0</v>
      </c>
      <c r="BA297">
        <v>191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U297">
        <f>ROUND(AT297*Source!I163*AH297*AL297,2)</f>
        <v>0</v>
      </c>
      <c r="CV297">
        <f>ROUND(Y297*Source!I163,9)</f>
        <v>29.7300024</v>
      </c>
      <c r="CW297">
        <v>0</v>
      </c>
      <c r="CX297">
        <f>ROUND(Y297*Source!I163,9)</f>
        <v>29.7300024</v>
      </c>
      <c r="CY297">
        <f>AD297</f>
        <v>0</v>
      </c>
      <c r="CZ297">
        <f>AH297</f>
        <v>0</v>
      </c>
      <c r="DA297">
        <f>AL297</f>
        <v>1</v>
      </c>
      <c r="DB297">
        <f>ROUND((((ROUND(AT297*CZ297,2)*1.03)*1.15)*1.2),6)</f>
        <v>0</v>
      </c>
      <c r="DC297">
        <f>ROUND((((ROUND(AT297*AG297,2)*1.03)*1.15)*1.2),6)</f>
        <v>0</v>
      </c>
      <c r="DD297" t="s">
        <v>3</v>
      </c>
      <c r="DE297" t="s">
        <v>3</v>
      </c>
      <c r="DF297">
        <f t="shared" si="142"/>
        <v>0</v>
      </c>
      <c r="DG297">
        <f t="shared" si="136"/>
        <v>0</v>
      </c>
      <c r="DH297">
        <f t="shared" si="137"/>
        <v>0</v>
      </c>
      <c r="DI297">
        <f t="shared" si="131"/>
        <v>0</v>
      </c>
      <c r="DJ297">
        <f>DI297</f>
        <v>0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ROW(Source!A163)</f>
        <v>163</v>
      </c>
      <c r="B298">
        <v>86551703</v>
      </c>
      <c r="C298">
        <v>86552354</v>
      </c>
      <c r="D298">
        <v>85731677</v>
      </c>
      <c r="E298">
        <v>1</v>
      </c>
      <c r="F298">
        <v>1</v>
      </c>
      <c r="G298">
        <v>1081</v>
      </c>
      <c r="H298">
        <v>2</v>
      </c>
      <c r="I298" t="s">
        <v>789</v>
      </c>
      <c r="J298" t="s">
        <v>790</v>
      </c>
      <c r="K298" t="s">
        <v>791</v>
      </c>
      <c r="L298">
        <v>1368</v>
      </c>
      <c r="N298">
        <v>1011</v>
      </c>
      <c r="O298" t="s">
        <v>792</v>
      </c>
      <c r="P298" t="s">
        <v>792</v>
      </c>
      <c r="Q298">
        <v>1</v>
      </c>
      <c r="W298">
        <v>0</v>
      </c>
      <c r="X298">
        <v>874612079</v>
      </c>
      <c r="Y298">
        <f>(((AT298*1.03)*1.25)*1.2)</f>
        <v>0.49440000000000001</v>
      </c>
      <c r="AA298">
        <v>0</v>
      </c>
      <c r="AB298">
        <v>1513.56</v>
      </c>
      <c r="AC298">
        <v>758.78</v>
      </c>
      <c r="AD298">
        <v>0</v>
      </c>
      <c r="AE298">
        <v>0</v>
      </c>
      <c r="AF298">
        <v>83.1</v>
      </c>
      <c r="AG298">
        <v>12.62</v>
      </c>
      <c r="AH298">
        <v>0</v>
      </c>
      <c r="AI298">
        <v>1</v>
      </c>
      <c r="AJ298">
        <v>17.07</v>
      </c>
      <c r="AK298">
        <v>56.35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0.32</v>
      </c>
      <c r="AU298" t="s">
        <v>26</v>
      </c>
      <c r="AV298">
        <v>0</v>
      </c>
      <c r="AW298">
        <v>2</v>
      </c>
      <c r="AX298">
        <v>86552374</v>
      </c>
      <c r="AY298">
        <v>1</v>
      </c>
      <c r="AZ298">
        <v>0</v>
      </c>
      <c r="BA298">
        <v>192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f>ROUND(Y298*Source!I163*DO298,9)</f>
        <v>1.7470118400000001</v>
      </c>
      <c r="CX298">
        <f>ROUND(Y298*Source!I163,9)</f>
        <v>0.138432</v>
      </c>
      <c r="CY298">
        <f>AB298</f>
        <v>1513.56</v>
      </c>
      <c r="CZ298">
        <f>AF298</f>
        <v>83.1</v>
      </c>
      <c r="DA298">
        <f>AJ298</f>
        <v>17.07</v>
      </c>
      <c r="DB298">
        <f>ROUND((((ROUND(AT298*CZ298,2)*1.03)*1.25)*1.2),6)</f>
        <v>41.08155</v>
      </c>
      <c r="DC298">
        <f>ROUND((((ROUND(AT298*AG298,2)*1.03)*1.25)*1.2),6)</f>
        <v>6.2417999999999996</v>
      </c>
      <c r="DD298" t="s">
        <v>3</v>
      </c>
      <c r="DE298" t="s">
        <v>3</v>
      </c>
      <c r="DF298">
        <f t="shared" si="142"/>
        <v>0</v>
      </c>
      <c r="DG298">
        <f>ROUND(ROUND(AF298*AJ298,2)*CX298,2)</f>
        <v>196.37</v>
      </c>
      <c r="DH298">
        <f>ROUND(ROUND(AG298*AK298,2)*CX298,2)</f>
        <v>98.44</v>
      </c>
      <c r="DI298">
        <f t="shared" si="131"/>
        <v>0</v>
      </c>
      <c r="DJ298">
        <f>DG298</f>
        <v>196.37</v>
      </c>
      <c r="DK298">
        <v>0</v>
      </c>
      <c r="DL298" t="s">
        <v>793</v>
      </c>
      <c r="DM298">
        <v>0</v>
      </c>
      <c r="DN298" t="s">
        <v>788</v>
      </c>
      <c r="DO298">
        <v>12.62</v>
      </c>
    </row>
    <row r="299" spans="1:119" x14ac:dyDescent="0.25">
      <c r="A299">
        <f>ROW(Source!A163)</f>
        <v>163</v>
      </c>
      <c r="B299">
        <v>86551703</v>
      </c>
      <c r="C299">
        <v>86552354</v>
      </c>
      <c r="D299">
        <v>85731731</v>
      </c>
      <c r="E299">
        <v>1</v>
      </c>
      <c r="F299">
        <v>1</v>
      </c>
      <c r="G299">
        <v>1081</v>
      </c>
      <c r="H299">
        <v>2</v>
      </c>
      <c r="I299" t="s">
        <v>794</v>
      </c>
      <c r="J299" t="s">
        <v>795</v>
      </c>
      <c r="K299" t="s">
        <v>796</v>
      </c>
      <c r="L299">
        <v>1368</v>
      </c>
      <c r="N299">
        <v>1011</v>
      </c>
      <c r="O299" t="s">
        <v>792</v>
      </c>
      <c r="P299" t="s">
        <v>792</v>
      </c>
      <c r="Q299">
        <v>1</v>
      </c>
      <c r="W299">
        <v>0</v>
      </c>
      <c r="X299">
        <v>-1895752648</v>
      </c>
      <c r="Y299">
        <f>(((AT299*1.03)*1.25)*1.2)</f>
        <v>1.9158000000000002</v>
      </c>
      <c r="AA299">
        <v>0</v>
      </c>
      <c r="AB299">
        <v>7.85</v>
      </c>
      <c r="AC299">
        <v>0</v>
      </c>
      <c r="AD299">
        <v>0</v>
      </c>
      <c r="AE299">
        <v>0</v>
      </c>
      <c r="AF299">
        <v>0.77</v>
      </c>
      <c r="AG299">
        <v>0</v>
      </c>
      <c r="AH299">
        <v>0</v>
      </c>
      <c r="AI299">
        <v>1</v>
      </c>
      <c r="AJ299">
        <v>9.56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1.24</v>
      </c>
      <c r="AU299" t="s">
        <v>26</v>
      </c>
      <c r="AV299">
        <v>0</v>
      </c>
      <c r="AW299">
        <v>2</v>
      </c>
      <c r="AX299">
        <v>86552376</v>
      </c>
      <c r="AY299">
        <v>1</v>
      </c>
      <c r="AZ299">
        <v>0</v>
      </c>
      <c r="BA299">
        <v>193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f>ROUND(Y299*Source!I163*DO299,9)</f>
        <v>0</v>
      </c>
      <c r="CX299">
        <f>ROUND(Y299*Source!I163,9)</f>
        <v>0.53642400000000001</v>
      </c>
      <c r="CY299">
        <f>AB299</f>
        <v>7.85</v>
      </c>
      <c r="CZ299">
        <f>AF299</f>
        <v>0.77</v>
      </c>
      <c r="DA299">
        <f>AJ299</f>
        <v>9.56</v>
      </c>
      <c r="DB299">
        <f>ROUND((((ROUND(AT299*CZ299,2)*1.03)*1.25)*1.2),6)</f>
        <v>1.4677500000000001</v>
      </c>
      <c r="DC299">
        <f>ROUND((((ROUND(AT299*AG299,2)*1.03)*1.25)*1.2),6)</f>
        <v>0</v>
      </c>
      <c r="DD299" t="s">
        <v>3</v>
      </c>
      <c r="DE299" t="s">
        <v>3</v>
      </c>
      <c r="DF299">
        <f t="shared" si="142"/>
        <v>0</v>
      </c>
      <c r="DG299">
        <f>ROUND(ROUND(AF299*AJ299,2)*CX299,2)</f>
        <v>3.95</v>
      </c>
      <c r="DH299">
        <f>ROUND(ROUND(AG299,2)*CX299,2)</f>
        <v>0</v>
      </c>
      <c r="DI299">
        <f t="shared" si="131"/>
        <v>0</v>
      </c>
      <c r="DJ299">
        <f>DG299</f>
        <v>3.95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ROW(Source!A163)</f>
        <v>163</v>
      </c>
      <c r="B300">
        <v>86551703</v>
      </c>
      <c r="C300">
        <v>86552354</v>
      </c>
      <c r="D300">
        <v>85731764</v>
      </c>
      <c r="E300">
        <v>1</v>
      </c>
      <c r="F300">
        <v>1</v>
      </c>
      <c r="G300">
        <v>1081</v>
      </c>
      <c r="H300">
        <v>2</v>
      </c>
      <c r="I300" t="s">
        <v>797</v>
      </c>
      <c r="J300" t="s">
        <v>798</v>
      </c>
      <c r="K300" t="s">
        <v>799</v>
      </c>
      <c r="L300">
        <v>1368</v>
      </c>
      <c r="N300">
        <v>1011</v>
      </c>
      <c r="O300" t="s">
        <v>792</v>
      </c>
      <c r="P300" t="s">
        <v>792</v>
      </c>
      <c r="Q300">
        <v>1</v>
      </c>
      <c r="W300">
        <v>0</v>
      </c>
      <c r="X300">
        <v>-643591644</v>
      </c>
      <c r="Y300">
        <f>(((AT300*1.03)*1.25)*1.2)</f>
        <v>4.9749000000000008</v>
      </c>
      <c r="AA300">
        <v>0</v>
      </c>
      <c r="AB300">
        <v>4.84</v>
      </c>
      <c r="AC300">
        <v>0</v>
      </c>
      <c r="AD300">
        <v>0</v>
      </c>
      <c r="AE300">
        <v>0</v>
      </c>
      <c r="AF300">
        <v>0.47</v>
      </c>
      <c r="AG300">
        <v>0</v>
      </c>
      <c r="AH300">
        <v>0</v>
      </c>
      <c r="AI300">
        <v>1</v>
      </c>
      <c r="AJ300">
        <v>9.66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3.22</v>
      </c>
      <c r="AU300" t="s">
        <v>26</v>
      </c>
      <c r="AV300">
        <v>0</v>
      </c>
      <c r="AW300">
        <v>2</v>
      </c>
      <c r="AX300">
        <v>86552377</v>
      </c>
      <c r="AY300">
        <v>1</v>
      </c>
      <c r="AZ300">
        <v>0</v>
      </c>
      <c r="BA300">
        <v>194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f>ROUND(Y300*Source!I163*DO300,9)</f>
        <v>0</v>
      </c>
      <c r="CX300">
        <f>ROUND(Y300*Source!I163,9)</f>
        <v>1.3929720000000001</v>
      </c>
      <c r="CY300">
        <f>AB300</f>
        <v>4.84</v>
      </c>
      <c r="CZ300">
        <f>AF300</f>
        <v>0.47</v>
      </c>
      <c r="DA300">
        <f>AJ300</f>
        <v>9.66</v>
      </c>
      <c r="DB300">
        <f>ROUND((((ROUND(AT300*CZ300,2)*1.03)*1.25)*1.2),6)</f>
        <v>2.3329499999999999</v>
      </c>
      <c r="DC300">
        <f>ROUND((((ROUND(AT300*AG300,2)*1.03)*1.25)*1.2),6)</f>
        <v>0</v>
      </c>
      <c r="DD300" t="s">
        <v>3</v>
      </c>
      <c r="DE300" t="s">
        <v>3</v>
      </c>
      <c r="DF300">
        <f t="shared" si="142"/>
        <v>0</v>
      </c>
      <c r="DG300">
        <f>ROUND(ROUND(AF300*AJ300,2)*CX300,2)</f>
        <v>6.32</v>
      </c>
      <c r="DH300">
        <f>ROUND(ROUND(AG300,2)*CX300,2)</f>
        <v>0</v>
      </c>
      <c r="DI300">
        <f t="shared" si="131"/>
        <v>0</v>
      </c>
      <c r="DJ300">
        <f>DG300</f>
        <v>6.32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ROW(Source!A163)</f>
        <v>163</v>
      </c>
      <c r="B301">
        <v>86551703</v>
      </c>
      <c r="C301">
        <v>86552354</v>
      </c>
      <c r="D301">
        <v>85730911</v>
      </c>
      <c r="E301">
        <v>1</v>
      </c>
      <c r="F301">
        <v>1</v>
      </c>
      <c r="G301">
        <v>1081</v>
      </c>
      <c r="H301">
        <v>2</v>
      </c>
      <c r="I301" t="s">
        <v>800</v>
      </c>
      <c r="J301" t="s">
        <v>801</v>
      </c>
      <c r="K301" t="s">
        <v>802</v>
      </c>
      <c r="L301">
        <v>1368</v>
      </c>
      <c r="N301">
        <v>1011</v>
      </c>
      <c r="O301" t="s">
        <v>792</v>
      </c>
      <c r="P301" t="s">
        <v>792</v>
      </c>
      <c r="Q301">
        <v>1</v>
      </c>
      <c r="W301">
        <v>0</v>
      </c>
      <c r="X301">
        <v>-44940208</v>
      </c>
      <c r="Y301">
        <f>(((AT301*1.03)*1.25)*1.2)</f>
        <v>0.57164999999999999</v>
      </c>
      <c r="AA301">
        <v>0</v>
      </c>
      <c r="AB301">
        <v>2758.65</v>
      </c>
      <c r="AC301">
        <v>1017.92</v>
      </c>
      <c r="AD301">
        <v>0</v>
      </c>
      <c r="AE301">
        <v>0</v>
      </c>
      <c r="AF301">
        <v>179.17</v>
      </c>
      <c r="AG301">
        <v>16.93</v>
      </c>
      <c r="AH301">
        <v>0</v>
      </c>
      <c r="AI301">
        <v>1</v>
      </c>
      <c r="AJ301">
        <v>14.43</v>
      </c>
      <c r="AK301">
        <v>56.35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0.37</v>
      </c>
      <c r="AU301" t="s">
        <v>26</v>
      </c>
      <c r="AV301">
        <v>0</v>
      </c>
      <c r="AW301">
        <v>2</v>
      </c>
      <c r="AX301">
        <v>86552375</v>
      </c>
      <c r="AY301">
        <v>1</v>
      </c>
      <c r="AZ301">
        <v>0</v>
      </c>
      <c r="BA301">
        <v>195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f>ROUND(Y301*Source!I163*DO301,9)</f>
        <v>2.7098496600000002</v>
      </c>
      <c r="CX301">
        <f>ROUND(Y301*Source!I163,9)</f>
        <v>0.16006200000000001</v>
      </c>
      <c r="CY301">
        <f>AB301</f>
        <v>2758.65</v>
      </c>
      <c r="CZ301">
        <f>AF301</f>
        <v>179.17</v>
      </c>
      <c r="DA301">
        <f>AJ301</f>
        <v>14.43</v>
      </c>
      <c r="DB301">
        <f>ROUND((((ROUND(AT301*CZ301,2)*1.03)*1.25)*1.2),6)</f>
        <v>102.41804999999999</v>
      </c>
      <c r="DC301">
        <f>ROUND((((ROUND(AT301*AG301,2)*1.03)*1.25)*1.2),6)</f>
        <v>9.6716999999999995</v>
      </c>
      <c r="DD301" t="s">
        <v>3</v>
      </c>
      <c r="DE301" t="s">
        <v>3</v>
      </c>
      <c r="DF301">
        <f t="shared" si="142"/>
        <v>0</v>
      </c>
      <c r="DG301">
        <f>ROUND(ROUND(AF301*AJ301,2)*CX301,2)</f>
        <v>413.83</v>
      </c>
      <c r="DH301">
        <f>ROUND(ROUND(AG301*AK301,2)*CX301,2)</f>
        <v>152.69999999999999</v>
      </c>
      <c r="DI301">
        <f t="shared" si="131"/>
        <v>0</v>
      </c>
      <c r="DJ301">
        <f>DG301</f>
        <v>413.83</v>
      </c>
      <c r="DK301">
        <v>0</v>
      </c>
      <c r="DL301" t="s">
        <v>793</v>
      </c>
      <c r="DM301">
        <v>0</v>
      </c>
      <c r="DN301" t="s">
        <v>788</v>
      </c>
      <c r="DO301">
        <v>16.93</v>
      </c>
    </row>
    <row r="302" spans="1:119" x14ac:dyDescent="0.25">
      <c r="A302">
        <f>ROW(Source!A163)</f>
        <v>163</v>
      </c>
      <c r="B302">
        <v>86551703</v>
      </c>
      <c r="C302">
        <v>86552354</v>
      </c>
      <c r="D302">
        <v>85700705</v>
      </c>
      <c r="E302">
        <v>1</v>
      </c>
      <c r="F302">
        <v>1</v>
      </c>
      <c r="G302">
        <v>1081</v>
      </c>
      <c r="H302">
        <v>3</v>
      </c>
      <c r="I302" t="s">
        <v>803</v>
      </c>
      <c r="J302" t="s">
        <v>804</v>
      </c>
      <c r="K302" t="s">
        <v>805</v>
      </c>
      <c r="L302">
        <v>1339</v>
      </c>
      <c r="N302">
        <v>1007</v>
      </c>
      <c r="O302" t="s">
        <v>806</v>
      </c>
      <c r="P302" t="s">
        <v>806</v>
      </c>
      <c r="Q302">
        <v>1</v>
      </c>
      <c r="W302">
        <v>0</v>
      </c>
      <c r="X302">
        <v>-1622585150</v>
      </c>
      <c r="Y302">
        <f>(((AT302*1)*1)*1)</f>
        <v>0.22700000000000001</v>
      </c>
      <c r="AA302">
        <v>54.79</v>
      </c>
      <c r="AB302">
        <v>0</v>
      </c>
      <c r="AC302">
        <v>0</v>
      </c>
      <c r="AD302">
        <v>0</v>
      </c>
      <c r="AE302">
        <v>7.07</v>
      </c>
      <c r="AF302">
        <v>0</v>
      </c>
      <c r="AG302">
        <v>0</v>
      </c>
      <c r="AH302">
        <v>0</v>
      </c>
      <c r="AI302">
        <v>7.75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0.22700000000000001</v>
      </c>
      <c r="AU302" t="s">
        <v>25</v>
      </c>
      <c r="AV302">
        <v>0</v>
      </c>
      <c r="AW302">
        <v>2</v>
      </c>
      <c r="AX302">
        <v>86552378</v>
      </c>
      <c r="AY302">
        <v>1</v>
      </c>
      <c r="AZ302">
        <v>0</v>
      </c>
      <c r="BA302">
        <v>196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ROUND(Y302*Source!I163,9)</f>
        <v>6.3560000000000005E-2</v>
      </c>
      <c r="CY302">
        <f t="shared" ref="CY302:CY314" si="150">AA302</f>
        <v>54.79</v>
      </c>
      <c r="CZ302">
        <f t="shared" ref="CZ302:CZ314" si="151">AE302</f>
        <v>7.07</v>
      </c>
      <c r="DA302">
        <f t="shared" ref="DA302:DA314" si="152">AI302</f>
        <v>7.75</v>
      </c>
      <c r="DB302">
        <f>ROUND((((ROUND(AT302*CZ302,2)*1)*1)*1),6)</f>
        <v>1.6</v>
      </c>
      <c r="DC302">
        <f>ROUND((((ROUND(AT302*AG302,2)*1)*1)*1),6)</f>
        <v>0</v>
      </c>
      <c r="DD302" t="s">
        <v>3</v>
      </c>
      <c r="DE302" t="s">
        <v>3</v>
      </c>
      <c r="DF302">
        <f t="shared" ref="DF302:DF314" si="153">ROUND(ROUND(AE302*AI302,2)*CX302,2)</f>
        <v>3.48</v>
      </c>
      <c r="DG302">
        <f t="shared" ref="DG302:DG329" si="154">ROUND(ROUND(AF302,2)*CX302,2)</f>
        <v>0</v>
      </c>
      <c r="DH302">
        <f t="shared" ref="DH302:DH329" si="155">ROUND(ROUND(AG302,2)*CX302,2)</f>
        <v>0</v>
      </c>
      <c r="DI302">
        <f t="shared" si="131"/>
        <v>0</v>
      </c>
      <c r="DJ302">
        <f t="shared" ref="DJ302:DJ314" si="156">DF302</f>
        <v>3.48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ROW(Source!A163)</f>
        <v>163</v>
      </c>
      <c r="B303">
        <v>86551703</v>
      </c>
      <c r="C303">
        <v>86552354</v>
      </c>
      <c r="D303">
        <v>85707696</v>
      </c>
      <c r="E303">
        <v>1</v>
      </c>
      <c r="F303">
        <v>1</v>
      </c>
      <c r="G303">
        <v>1081</v>
      </c>
      <c r="H303">
        <v>3</v>
      </c>
      <c r="I303" t="s">
        <v>807</v>
      </c>
      <c r="J303" t="s">
        <v>808</v>
      </c>
      <c r="K303" t="s">
        <v>809</v>
      </c>
      <c r="L303">
        <v>1355</v>
      </c>
      <c r="N303">
        <v>1010</v>
      </c>
      <c r="O303" t="s">
        <v>23</v>
      </c>
      <c r="P303" t="s">
        <v>23</v>
      </c>
      <c r="Q303">
        <v>100</v>
      </c>
      <c r="W303">
        <v>0</v>
      </c>
      <c r="X303">
        <v>-11502228</v>
      </c>
      <c r="Y303">
        <f>(((AT303*1)*1)*1)</f>
        <v>4.04</v>
      </c>
      <c r="AA303">
        <v>1525.54</v>
      </c>
      <c r="AB303">
        <v>0</v>
      </c>
      <c r="AC303">
        <v>0</v>
      </c>
      <c r="AD303">
        <v>0</v>
      </c>
      <c r="AE303">
        <v>154.72</v>
      </c>
      <c r="AF303">
        <v>0</v>
      </c>
      <c r="AG303">
        <v>0</v>
      </c>
      <c r="AH303">
        <v>0</v>
      </c>
      <c r="AI303">
        <v>9.86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4.04</v>
      </c>
      <c r="AU303" t="s">
        <v>25</v>
      </c>
      <c r="AV303">
        <v>0</v>
      </c>
      <c r="AW303">
        <v>2</v>
      </c>
      <c r="AX303">
        <v>86552379</v>
      </c>
      <c r="AY303">
        <v>1</v>
      </c>
      <c r="AZ303">
        <v>0</v>
      </c>
      <c r="BA303">
        <v>197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ROUND(Y303*Source!I163,9)</f>
        <v>1.1312</v>
      </c>
      <c r="CY303">
        <f t="shared" si="150"/>
        <v>1525.54</v>
      </c>
      <c r="CZ303">
        <f t="shared" si="151"/>
        <v>154.72</v>
      </c>
      <c r="DA303">
        <f t="shared" si="152"/>
        <v>9.86</v>
      </c>
      <c r="DB303">
        <f>ROUND((((ROUND(AT303*CZ303,2)*1)*1)*1),6)</f>
        <v>625.07000000000005</v>
      </c>
      <c r="DC303">
        <f>ROUND((((ROUND(AT303*AG303,2)*1)*1)*1),6)</f>
        <v>0</v>
      </c>
      <c r="DD303" t="s">
        <v>3</v>
      </c>
      <c r="DE303" t="s">
        <v>3</v>
      </c>
      <c r="DF303">
        <f t="shared" si="153"/>
        <v>1725.69</v>
      </c>
      <c r="DG303">
        <f t="shared" si="154"/>
        <v>0</v>
      </c>
      <c r="DH303">
        <f t="shared" si="155"/>
        <v>0</v>
      </c>
      <c r="DI303">
        <f t="shared" si="131"/>
        <v>0</v>
      </c>
      <c r="DJ303">
        <f t="shared" si="156"/>
        <v>1725.69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ROW(Source!A163)</f>
        <v>163</v>
      </c>
      <c r="B304">
        <v>86551703</v>
      </c>
      <c r="C304">
        <v>86552354</v>
      </c>
      <c r="D304">
        <v>85717107</v>
      </c>
      <c r="E304">
        <v>1</v>
      </c>
      <c r="F304">
        <v>1</v>
      </c>
      <c r="G304">
        <v>1081</v>
      </c>
      <c r="H304">
        <v>3</v>
      </c>
      <c r="I304" t="s">
        <v>333</v>
      </c>
      <c r="J304" t="s">
        <v>335</v>
      </c>
      <c r="K304" t="s">
        <v>334</v>
      </c>
      <c r="L304">
        <v>1354</v>
      </c>
      <c r="N304">
        <v>1010</v>
      </c>
      <c r="O304" t="s">
        <v>35</v>
      </c>
      <c r="P304" t="s">
        <v>35</v>
      </c>
      <c r="Q304">
        <v>1</v>
      </c>
      <c r="W304">
        <v>0</v>
      </c>
      <c r="X304">
        <v>29435478</v>
      </c>
      <c r="Y304">
        <f>(((AT304*1)*1)*1)</f>
        <v>200</v>
      </c>
      <c r="AA304">
        <v>185.42</v>
      </c>
      <c r="AB304">
        <v>0</v>
      </c>
      <c r="AC304">
        <v>0</v>
      </c>
      <c r="AD304">
        <v>0</v>
      </c>
      <c r="AE304">
        <v>7.24</v>
      </c>
      <c r="AF304">
        <v>0</v>
      </c>
      <c r="AG304">
        <v>0</v>
      </c>
      <c r="AH304">
        <v>0</v>
      </c>
      <c r="AI304">
        <v>25.61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200</v>
      </c>
      <c r="AU304" t="s">
        <v>25</v>
      </c>
      <c r="AV304">
        <v>0</v>
      </c>
      <c r="AW304">
        <v>2</v>
      </c>
      <c r="AX304">
        <v>86552380</v>
      </c>
      <c r="AY304">
        <v>1</v>
      </c>
      <c r="AZ304">
        <v>0</v>
      </c>
      <c r="BA304">
        <v>198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ROUND(Y304*Source!I163,9)</f>
        <v>56</v>
      </c>
      <c r="CY304">
        <f t="shared" si="150"/>
        <v>185.42</v>
      </c>
      <c r="CZ304">
        <f t="shared" si="151"/>
        <v>7.24</v>
      </c>
      <c r="DA304">
        <f t="shared" si="152"/>
        <v>25.61</v>
      </c>
      <c r="DB304">
        <f>ROUND((((ROUND(AT304*CZ304,2)*1)*1)*1),6)</f>
        <v>1448</v>
      </c>
      <c r="DC304">
        <f>ROUND((((ROUND(AT304*AG304,2)*1)*1)*1),6)</f>
        <v>0</v>
      </c>
      <c r="DD304" t="s">
        <v>3</v>
      </c>
      <c r="DE304" t="s">
        <v>3</v>
      </c>
      <c r="DF304">
        <f t="shared" si="153"/>
        <v>10383.52</v>
      </c>
      <c r="DG304">
        <f t="shared" si="154"/>
        <v>0</v>
      </c>
      <c r="DH304">
        <f t="shared" si="155"/>
        <v>0</v>
      </c>
      <c r="DI304">
        <f t="shared" si="131"/>
        <v>0</v>
      </c>
      <c r="DJ304">
        <f t="shared" si="156"/>
        <v>10383.52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ROW(Source!A163)</f>
        <v>163</v>
      </c>
      <c r="B305">
        <v>86551703</v>
      </c>
      <c r="C305">
        <v>86552354</v>
      </c>
      <c r="D305">
        <v>85710744</v>
      </c>
      <c r="E305">
        <v>1</v>
      </c>
      <c r="F305">
        <v>1</v>
      </c>
      <c r="G305">
        <v>1081</v>
      </c>
      <c r="H305">
        <v>3</v>
      </c>
      <c r="I305" t="s">
        <v>810</v>
      </c>
      <c r="J305" t="s">
        <v>811</v>
      </c>
      <c r="K305" t="s">
        <v>812</v>
      </c>
      <c r="L305">
        <v>1354</v>
      </c>
      <c r="N305">
        <v>1010</v>
      </c>
      <c r="O305" t="s">
        <v>35</v>
      </c>
      <c r="P305" t="s">
        <v>35</v>
      </c>
      <c r="Q305">
        <v>1</v>
      </c>
      <c r="W305">
        <v>0</v>
      </c>
      <c r="X305">
        <v>-246121157</v>
      </c>
      <c r="Y305">
        <f>(((AT305*1)*1)*1)</f>
        <v>0.68400000000000005</v>
      </c>
      <c r="AA305">
        <v>54.47</v>
      </c>
      <c r="AB305">
        <v>0</v>
      </c>
      <c r="AC305">
        <v>0</v>
      </c>
      <c r="AD305">
        <v>0</v>
      </c>
      <c r="AE305">
        <v>6.12</v>
      </c>
      <c r="AF305">
        <v>0</v>
      </c>
      <c r="AG305">
        <v>0</v>
      </c>
      <c r="AH305">
        <v>0</v>
      </c>
      <c r="AI305">
        <v>8.9</v>
      </c>
      <c r="AJ305">
        <v>1</v>
      </c>
      <c r="AK305">
        <v>1</v>
      </c>
      <c r="AL305">
        <v>1</v>
      </c>
      <c r="AM305">
        <v>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0.68400000000000005</v>
      </c>
      <c r="AU305" t="s">
        <v>25</v>
      </c>
      <c r="AV305">
        <v>0</v>
      </c>
      <c r="AW305">
        <v>2</v>
      </c>
      <c r="AX305">
        <v>86552381</v>
      </c>
      <c r="AY305">
        <v>1</v>
      </c>
      <c r="AZ305">
        <v>0</v>
      </c>
      <c r="BA305">
        <v>199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ROUND(Y305*Source!I163,9)</f>
        <v>0.19152</v>
      </c>
      <c r="CY305">
        <f t="shared" si="150"/>
        <v>54.47</v>
      </c>
      <c r="CZ305">
        <f t="shared" si="151"/>
        <v>6.12</v>
      </c>
      <c r="DA305">
        <f t="shared" si="152"/>
        <v>8.9</v>
      </c>
      <c r="DB305">
        <f>ROUND((((ROUND(AT305*CZ305,2)*1)*1)*1),6)</f>
        <v>4.1900000000000004</v>
      </c>
      <c r="DC305">
        <f>ROUND((((ROUND(AT305*AG305,2)*1)*1)*1),6)</f>
        <v>0</v>
      </c>
      <c r="DD305" t="s">
        <v>3</v>
      </c>
      <c r="DE305" t="s">
        <v>3</v>
      </c>
      <c r="DF305">
        <f t="shared" si="153"/>
        <v>10.43</v>
      </c>
      <c r="DG305">
        <f t="shared" si="154"/>
        <v>0</v>
      </c>
      <c r="DH305">
        <f t="shared" si="155"/>
        <v>0</v>
      </c>
      <c r="DI305">
        <f t="shared" si="131"/>
        <v>0</v>
      </c>
      <c r="DJ305">
        <f t="shared" si="156"/>
        <v>10.43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ROW(Source!A163)</f>
        <v>163</v>
      </c>
      <c r="B306">
        <v>86551703</v>
      </c>
      <c r="C306">
        <v>86552354</v>
      </c>
      <c r="D306">
        <v>0</v>
      </c>
      <c r="E306">
        <v>0</v>
      </c>
      <c r="F306">
        <v>1</v>
      </c>
      <c r="G306">
        <v>1081</v>
      </c>
      <c r="H306">
        <v>3</v>
      </c>
      <c r="I306" t="s">
        <v>168</v>
      </c>
      <c r="J306" t="s">
        <v>3</v>
      </c>
      <c r="K306" t="s">
        <v>169</v>
      </c>
      <c r="L306">
        <v>1354</v>
      </c>
      <c r="N306">
        <v>1010</v>
      </c>
      <c r="O306" t="s">
        <v>35</v>
      </c>
      <c r="P306" t="s">
        <v>35</v>
      </c>
      <c r="Q306">
        <v>1</v>
      </c>
      <c r="W306">
        <v>0</v>
      </c>
      <c r="X306">
        <v>765178599</v>
      </c>
      <c r="Y306">
        <f t="shared" ref="Y306:Y314" si="157">AT306</f>
        <v>7.1428570000000002</v>
      </c>
      <c r="AA306">
        <v>16131.89</v>
      </c>
      <c r="AB306">
        <v>0</v>
      </c>
      <c r="AC306">
        <v>0</v>
      </c>
      <c r="AD306">
        <v>0</v>
      </c>
      <c r="AE306">
        <v>1639.42</v>
      </c>
      <c r="AF306">
        <v>0</v>
      </c>
      <c r="AG306">
        <v>0</v>
      </c>
      <c r="AH306">
        <v>0</v>
      </c>
      <c r="AI306">
        <v>9.84</v>
      </c>
      <c r="AJ306">
        <v>1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3</v>
      </c>
      <c r="AT306">
        <v>7.1428570000000002</v>
      </c>
      <c r="AU306" t="s">
        <v>3</v>
      </c>
      <c r="AV306">
        <v>0</v>
      </c>
      <c r="AW306">
        <v>1</v>
      </c>
      <c r="AX306">
        <v>-1</v>
      </c>
      <c r="AY306">
        <v>0</v>
      </c>
      <c r="AZ306">
        <v>0</v>
      </c>
      <c r="BA306" t="s">
        <v>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ROUND(Y306*Source!I163,9)</f>
        <v>1.99999996</v>
      </c>
      <c r="CY306">
        <f t="shared" si="150"/>
        <v>16131.89</v>
      </c>
      <c r="CZ306">
        <f t="shared" si="151"/>
        <v>1639.42</v>
      </c>
      <c r="DA306">
        <f t="shared" si="152"/>
        <v>9.84</v>
      </c>
      <c r="DB306">
        <f t="shared" ref="DB306:DB314" si="158">ROUND(ROUND(AT306*CZ306,2),6)</f>
        <v>11710.14</v>
      </c>
      <c r="DC306">
        <f t="shared" ref="DC306:DC314" si="159">ROUND(ROUND(AT306*AG306,2),6)</f>
        <v>0</v>
      </c>
      <c r="DD306" t="s">
        <v>3</v>
      </c>
      <c r="DE306" t="s">
        <v>3</v>
      </c>
      <c r="DF306">
        <f t="shared" si="153"/>
        <v>32263.78</v>
      </c>
      <c r="DG306">
        <f t="shared" si="154"/>
        <v>0</v>
      </c>
      <c r="DH306">
        <f t="shared" si="155"/>
        <v>0</v>
      </c>
      <c r="DI306">
        <f t="shared" si="131"/>
        <v>0</v>
      </c>
      <c r="DJ306">
        <f t="shared" si="156"/>
        <v>32263.78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ROW(Source!A163)</f>
        <v>163</v>
      </c>
      <c r="B307">
        <v>86551703</v>
      </c>
      <c r="C307">
        <v>86552354</v>
      </c>
      <c r="D307">
        <v>0</v>
      </c>
      <c r="E307">
        <v>0</v>
      </c>
      <c r="F307">
        <v>1</v>
      </c>
      <c r="G307">
        <v>1081</v>
      </c>
      <c r="H307">
        <v>3</v>
      </c>
      <c r="I307" t="s">
        <v>204</v>
      </c>
      <c r="J307" t="s">
        <v>3</v>
      </c>
      <c r="K307" t="s">
        <v>205</v>
      </c>
      <c r="L307">
        <v>1354</v>
      </c>
      <c r="N307">
        <v>1010</v>
      </c>
      <c r="O307" t="s">
        <v>35</v>
      </c>
      <c r="P307" t="s">
        <v>35</v>
      </c>
      <c r="Q307">
        <v>1</v>
      </c>
      <c r="W307">
        <v>0</v>
      </c>
      <c r="X307">
        <v>-1066249263</v>
      </c>
      <c r="Y307">
        <f t="shared" si="157"/>
        <v>14.285714</v>
      </c>
      <c r="AA307">
        <v>25184.89</v>
      </c>
      <c r="AB307">
        <v>0</v>
      </c>
      <c r="AC307">
        <v>0</v>
      </c>
      <c r="AD307">
        <v>0</v>
      </c>
      <c r="AE307">
        <v>2559.44</v>
      </c>
      <c r="AF307">
        <v>0</v>
      </c>
      <c r="AG307">
        <v>0</v>
      </c>
      <c r="AH307">
        <v>0</v>
      </c>
      <c r="AI307">
        <v>9.84</v>
      </c>
      <c r="AJ307">
        <v>1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 t="s">
        <v>3</v>
      </c>
      <c r="AT307">
        <v>14.285714</v>
      </c>
      <c r="AU307" t="s">
        <v>3</v>
      </c>
      <c r="AV307">
        <v>0</v>
      </c>
      <c r="AW307">
        <v>1</v>
      </c>
      <c r="AX307">
        <v>-1</v>
      </c>
      <c r="AY307">
        <v>0</v>
      </c>
      <c r="AZ307">
        <v>0</v>
      </c>
      <c r="BA307" t="s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ROUND(Y307*Source!I163,9)</f>
        <v>3.99999992</v>
      </c>
      <c r="CY307">
        <f t="shared" si="150"/>
        <v>25184.89</v>
      </c>
      <c r="CZ307">
        <f t="shared" si="151"/>
        <v>2559.44</v>
      </c>
      <c r="DA307">
        <f t="shared" si="152"/>
        <v>9.84</v>
      </c>
      <c r="DB307">
        <f t="shared" si="158"/>
        <v>36563.43</v>
      </c>
      <c r="DC307">
        <f t="shared" si="159"/>
        <v>0</v>
      </c>
      <c r="DD307" t="s">
        <v>3</v>
      </c>
      <c r="DE307" t="s">
        <v>3</v>
      </c>
      <c r="DF307">
        <f t="shared" si="153"/>
        <v>100739.56</v>
      </c>
      <c r="DG307">
        <f t="shared" si="154"/>
        <v>0</v>
      </c>
      <c r="DH307">
        <f t="shared" si="155"/>
        <v>0</v>
      </c>
      <c r="DI307">
        <f t="shared" si="131"/>
        <v>0</v>
      </c>
      <c r="DJ307">
        <f t="shared" si="156"/>
        <v>100739.56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ROW(Source!A163)</f>
        <v>163</v>
      </c>
      <c r="B308">
        <v>86551703</v>
      </c>
      <c r="C308">
        <v>86552354</v>
      </c>
      <c r="D308">
        <v>0</v>
      </c>
      <c r="E308">
        <v>0</v>
      </c>
      <c r="F308">
        <v>1</v>
      </c>
      <c r="G308">
        <v>1081</v>
      </c>
      <c r="H308">
        <v>3</v>
      </c>
      <c r="I308" t="s">
        <v>176</v>
      </c>
      <c r="J308" t="s">
        <v>3</v>
      </c>
      <c r="K308" t="s">
        <v>177</v>
      </c>
      <c r="L308">
        <v>1354</v>
      </c>
      <c r="N308">
        <v>1010</v>
      </c>
      <c r="O308" t="s">
        <v>35</v>
      </c>
      <c r="P308" t="s">
        <v>35</v>
      </c>
      <c r="Q308">
        <v>1</v>
      </c>
      <c r="W308">
        <v>0</v>
      </c>
      <c r="X308">
        <v>-2045684553</v>
      </c>
      <c r="Y308">
        <f t="shared" si="157"/>
        <v>7.1428570000000002</v>
      </c>
      <c r="AA308">
        <v>31974.49</v>
      </c>
      <c r="AB308">
        <v>0</v>
      </c>
      <c r="AC308">
        <v>0</v>
      </c>
      <c r="AD308">
        <v>0</v>
      </c>
      <c r="AE308">
        <v>3249.44</v>
      </c>
      <c r="AF308">
        <v>0</v>
      </c>
      <c r="AG308">
        <v>0</v>
      </c>
      <c r="AH308">
        <v>0</v>
      </c>
      <c r="AI308">
        <v>9.84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 t="s">
        <v>3</v>
      </c>
      <c r="AT308">
        <v>7.1428570000000002</v>
      </c>
      <c r="AU308" t="s">
        <v>3</v>
      </c>
      <c r="AV308">
        <v>0</v>
      </c>
      <c r="AW308">
        <v>1</v>
      </c>
      <c r="AX308">
        <v>-1</v>
      </c>
      <c r="AY308">
        <v>0</v>
      </c>
      <c r="AZ308">
        <v>0</v>
      </c>
      <c r="BA308" t="s">
        <v>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ROUND(Y308*Source!I163,9)</f>
        <v>1.99999996</v>
      </c>
      <c r="CY308">
        <f t="shared" si="150"/>
        <v>31974.49</v>
      </c>
      <c r="CZ308">
        <f t="shared" si="151"/>
        <v>3249.44</v>
      </c>
      <c r="DA308">
        <f t="shared" si="152"/>
        <v>9.84</v>
      </c>
      <c r="DB308">
        <f t="shared" si="158"/>
        <v>23210.29</v>
      </c>
      <c r="DC308">
        <f t="shared" si="159"/>
        <v>0</v>
      </c>
      <c r="DD308" t="s">
        <v>3</v>
      </c>
      <c r="DE308" t="s">
        <v>3</v>
      </c>
      <c r="DF308">
        <f t="shared" si="153"/>
        <v>63948.98</v>
      </c>
      <c r="DG308">
        <f t="shared" si="154"/>
        <v>0</v>
      </c>
      <c r="DH308">
        <f t="shared" si="155"/>
        <v>0</v>
      </c>
      <c r="DI308">
        <f t="shared" si="131"/>
        <v>0</v>
      </c>
      <c r="DJ308">
        <f t="shared" si="156"/>
        <v>63948.98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ROW(Source!A163)</f>
        <v>163</v>
      </c>
      <c r="B309">
        <v>86551703</v>
      </c>
      <c r="C309">
        <v>86552354</v>
      </c>
      <c r="D309">
        <v>0</v>
      </c>
      <c r="E309">
        <v>0</v>
      </c>
      <c r="F309">
        <v>1</v>
      </c>
      <c r="G309">
        <v>1081</v>
      </c>
      <c r="H309">
        <v>3</v>
      </c>
      <c r="I309" t="s">
        <v>209</v>
      </c>
      <c r="J309" t="s">
        <v>3</v>
      </c>
      <c r="K309" t="s">
        <v>210</v>
      </c>
      <c r="L309">
        <v>1354</v>
      </c>
      <c r="N309">
        <v>1010</v>
      </c>
      <c r="O309" t="s">
        <v>35</v>
      </c>
      <c r="P309" t="s">
        <v>35</v>
      </c>
      <c r="Q309">
        <v>1</v>
      </c>
      <c r="W309">
        <v>0</v>
      </c>
      <c r="X309">
        <v>464796560</v>
      </c>
      <c r="Y309">
        <f t="shared" si="157"/>
        <v>46.428570999999998</v>
      </c>
      <c r="AA309">
        <v>34237.69</v>
      </c>
      <c r="AB309">
        <v>0</v>
      </c>
      <c r="AC309">
        <v>0</v>
      </c>
      <c r="AD309">
        <v>0</v>
      </c>
      <c r="AE309">
        <v>3479.4399999999996</v>
      </c>
      <c r="AF309">
        <v>0</v>
      </c>
      <c r="AG309">
        <v>0</v>
      </c>
      <c r="AH309">
        <v>0</v>
      </c>
      <c r="AI309">
        <v>9.84</v>
      </c>
      <c r="AJ309">
        <v>1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 t="s">
        <v>3</v>
      </c>
      <c r="AT309">
        <v>46.428570999999998</v>
      </c>
      <c r="AU309" t="s">
        <v>3</v>
      </c>
      <c r="AV309">
        <v>0</v>
      </c>
      <c r="AW309">
        <v>1</v>
      </c>
      <c r="AX309">
        <v>-1</v>
      </c>
      <c r="AY309">
        <v>0</v>
      </c>
      <c r="AZ309">
        <v>0</v>
      </c>
      <c r="BA309" t="s">
        <v>3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ROUND(Y309*Source!I163,9)</f>
        <v>12.999999880000001</v>
      </c>
      <c r="CY309">
        <f t="shared" si="150"/>
        <v>34237.69</v>
      </c>
      <c r="CZ309">
        <f t="shared" si="151"/>
        <v>3479.4399999999996</v>
      </c>
      <c r="DA309">
        <f t="shared" si="152"/>
        <v>9.84</v>
      </c>
      <c r="DB309">
        <f t="shared" si="158"/>
        <v>161545.43</v>
      </c>
      <c r="DC309">
        <f t="shared" si="159"/>
        <v>0</v>
      </c>
      <c r="DD309" t="s">
        <v>3</v>
      </c>
      <c r="DE309" t="s">
        <v>3</v>
      </c>
      <c r="DF309">
        <f t="shared" si="153"/>
        <v>445089.97</v>
      </c>
      <c r="DG309">
        <f t="shared" si="154"/>
        <v>0</v>
      </c>
      <c r="DH309">
        <f t="shared" si="155"/>
        <v>0</v>
      </c>
      <c r="DI309">
        <f t="shared" si="131"/>
        <v>0</v>
      </c>
      <c r="DJ309">
        <f t="shared" si="156"/>
        <v>445089.97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ROW(Source!A163)</f>
        <v>163</v>
      </c>
      <c r="B310">
        <v>86551703</v>
      </c>
      <c r="C310">
        <v>86552354</v>
      </c>
      <c r="D310">
        <v>0</v>
      </c>
      <c r="E310">
        <v>0</v>
      </c>
      <c r="F310">
        <v>1</v>
      </c>
      <c r="G310">
        <v>1081</v>
      </c>
      <c r="H310">
        <v>3</v>
      </c>
      <c r="I310" t="s">
        <v>197</v>
      </c>
      <c r="J310" t="s">
        <v>3</v>
      </c>
      <c r="K310" t="s">
        <v>198</v>
      </c>
      <c r="L310">
        <v>1354</v>
      </c>
      <c r="N310">
        <v>1010</v>
      </c>
      <c r="O310" t="s">
        <v>35</v>
      </c>
      <c r="P310" t="s">
        <v>35</v>
      </c>
      <c r="Q310">
        <v>1</v>
      </c>
      <c r="W310">
        <v>0</v>
      </c>
      <c r="X310">
        <v>1244722985</v>
      </c>
      <c r="Y310">
        <f t="shared" si="157"/>
        <v>7.1428570000000002</v>
      </c>
      <c r="AA310">
        <v>38764.19</v>
      </c>
      <c r="AB310">
        <v>0</v>
      </c>
      <c r="AC310">
        <v>0</v>
      </c>
      <c r="AD310">
        <v>0</v>
      </c>
      <c r="AE310">
        <v>3939.45</v>
      </c>
      <c r="AF310">
        <v>0</v>
      </c>
      <c r="AG310">
        <v>0</v>
      </c>
      <c r="AH310">
        <v>0</v>
      </c>
      <c r="AI310">
        <v>9.84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 t="s">
        <v>3</v>
      </c>
      <c r="AT310">
        <v>7.1428570000000002</v>
      </c>
      <c r="AU310" t="s">
        <v>3</v>
      </c>
      <c r="AV310">
        <v>0</v>
      </c>
      <c r="AW310">
        <v>1</v>
      </c>
      <c r="AX310">
        <v>-1</v>
      </c>
      <c r="AY310">
        <v>0</v>
      </c>
      <c r="AZ310">
        <v>0</v>
      </c>
      <c r="BA310" t="s">
        <v>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ROUND(Y310*Source!I163,9)</f>
        <v>1.99999996</v>
      </c>
      <c r="CY310">
        <f t="shared" si="150"/>
        <v>38764.19</v>
      </c>
      <c r="CZ310">
        <f t="shared" si="151"/>
        <v>3939.45</v>
      </c>
      <c r="DA310">
        <f t="shared" si="152"/>
        <v>9.84</v>
      </c>
      <c r="DB310">
        <f t="shared" si="158"/>
        <v>28138.93</v>
      </c>
      <c r="DC310">
        <f t="shared" si="159"/>
        <v>0</v>
      </c>
      <c r="DD310" t="s">
        <v>3</v>
      </c>
      <c r="DE310" t="s">
        <v>3</v>
      </c>
      <c r="DF310">
        <f t="shared" si="153"/>
        <v>77528.38</v>
      </c>
      <c r="DG310">
        <f t="shared" si="154"/>
        <v>0</v>
      </c>
      <c r="DH310">
        <f t="shared" si="155"/>
        <v>0</v>
      </c>
      <c r="DI310">
        <f t="shared" si="131"/>
        <v>0</v>
      </c>
      <c r="DJ310">
        <f t="shared" si="156"/>
        <v>77528.38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ROW(Source!A163)</f>
        <v>163</v>
      </c>
      <c r="B311">
        <v>86551703</v>
      </c>
      <c r="C311">
        <v>86552354</v>
      </c>
      <c r="D311">
        <v>0</v>
      </c>
      <c r="E311">
        <v>0</v>
      </c>
      <c r="F311">
        <v>1</v>
      </c>
      <c r="G311">
        <v>1081</v>
      </c>
      <c r="H311">
        <v>3</v>
      </c>
      <c r="I311" t="s">
        <v>227</v>
      </c>
      <c r="J311" t="s">
        <v>3</v>
      </c>
      <c r="K311" t="s">
        <v>228</v>
      </c>
      <c r="L311">
        <v>1354</v>
      </c>
      <c r="N311">
        <v>1010</v>
      </c>
      <c r="O311" t="s">
        <v>35</v>
      </c>
      <c r="P311" t="s">
        <v>35</v>
      </c>
      <c r="Q311">
        <v>1</v>
      </c>
      <c r="W311">
        <v>0</v>
      </c>
      <c r="X311">
        <v>-978082472</v>
      </c>
      <c r="Y311">
        <f t="shared" si="157"/>
        <v>3.5714290000000002</v>
      </c>
      <c r="AA311">
        <v>49072</v>
      </c>
      <c r="AB311">
        <v>0</v>
      </c>
      <c r="AC311">
        <v>0</v>
      </c>
      <c r="AD311">
        <v>0</v>
      </c>
      <c r="AE311">
        <v>5086.7299999999996</v>
      </c>
      <c r="AF311">
        <v>0</v>
      </c>
      <c r="AG311">
        <v>0</v>
      </c>
      <c r="AH311">
        <v>0</v>
      </c>
      <c r="AI311">
        <v>9.84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3</v>
      </c>
      <c r="AT311">
        <v>3.5714290000000002</v>
      </c>
      <c r="AU311" t="s">
        <v>3</v>
      </c>
      <c r="AV311">
        <v>0</v>
      </c>
      <c r="AW311">
        <v>1</v>
      </c>
      <c r="AX311">
        <v>-1</v>
      </c>
      <c r="AY311">
        <v>0</v>
      </c>
      <c r="AZ311">
        <v>0</v>
      </c>
      <c r="BA311" t="s">
        <v>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ROUND(Y311*Source!I163,9)</f>
        <v>1.0000001199999999</v>
      </c>
      <c r="CY311">
        <f t="shared" si="150"/>
        <v>49072</v>
      </c>
      <c r="CZ311">
        <f t="shared" si="151"/>
        <v>5086.7299999999996</v>
      </c>
      <c r="DA311">
        <f t="shared" si="152"/>
        <v>9.84</v>
      </c>
      <c r="DB311">
        <f t="shared" si="158"/>
        <v>18166.900000000001</v>
      </c>
      <c r="DC311">
        <f t="shared" si="159"/>
        <v>0</v>
      </c>
      <c r="DD311" t="s">
        <v>3</v>
      </c>
      <c r="DE311" t="s">
        <v>3</v>
      </c>
      <c r="DF311">
        <f t="shared" si="153"/>
        <v>50053.43</v>
      </c>
      <c r="DG311">
        <f t="shared" si="154"/>
        <v>0</v>
      </c>
      <c r="DH311">
        <f t="shared" si="155"/>
        <v>0</v>
      </c>
      <c r="DI311">
        <f t="shared" si="131"/>
        <v>0</v>
      </c>
      <c r="DJ311">
        <f t="shared" si="156"/>
        <v>50053.43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ROW(Source!A163)</f>
        <v>163</v>
      </c>
      <c r="B312">
        <v>86551703</v>
      </c>
      <c r="C312">
        <v>86552354</v>
      </c>
      <c r="D312">
        <v>0</v>
      </c>
      <c r="E312">
        <v>0</v>
      </c>
      <c r="F312">
        <v>1</v>
      </c>
      <c r="G312">
        <v>1081</v>
      </c>
      <c r="H312">
        <v>3</v>
      </c>
      <c r="I312" t="s">
        <v>180</v>
      </c>
      <c r="J312" t="s">
        <v>3</v>
      </c>
      <c r="K312" t="s">
        <v>181</v>
      </c>
      <c r="L312">
        <v>1354</v>
      </c>
      <c r="N312">
        <v>1010</v>
      </c>
      <c r="O312" t="s">
        <v>35</v>
      </c>
      <c r="P312" t="s">
        <v>35</v>
      </c>
      <c r="Q312">
        <v>1</v>
      </c>
      <c r="W312">
        <v>0</v>
      </c>
      <c r="X312">
        <v>-1466667291</v>
      </c>
      <c r="Y312">
        <f t="shared" si="157"/>
        <v>7.1428570000000002</v>
      </c>
      <c r="AA312">
        <v>61923.22</v>
      </c>
      <c r="AB312">
        <v>0</v>
      </c>
      <c r="AC312">
        <v>0</v>
      </c>
      <c r="AD312">
        <v>0</v>
      </c>
      <c r="AE312">
        <v>6293.01</v>
      </c>
      <c r="AF312">
        <v>0</v>
      </c>
      <c r="AG312">
        <v>0</v>
      </c>
      <c r="AH312">
        <v>0</v>
      </c>
      <c r="AI312">
        <v>9.84</v>
      </c>
      <c r="AJ312">
        <v>1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 t="s">
        <v>3</v>
      </c>
      <c r="AT312">
        <v>7.1428570000000002</v>
      </c>
      <c r="AU312" t="s">
        <v>3</v>
      </c>
      <c r="AV312">
        <v>0</v>
      </c>
      <c r="AW312">
        <v>1</v>
      </c>
      <c r="AX312">
        <v>-1</v>
      </c>
      <c r="AY312">
        <v>0</v>
      </c>
      <c r="AZ312">
        <v>0</v>
      </c>
      <c r="BA312" t="s">
        <v>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ROUND(Y312*Source!I163,9)</f>
        <v>1.99999996</v>
      </c>
      <c r="CY312">
        <f t="shared" si="150"/>
        <v>61923.22</v>
      </c>
      <c r="CZ312">
        <f t="shared" si="151"/>
        <v>6293.01</v>
      </c>
      <c r="DA312">
        <f t="shared" si="152"/>
        <v>9.84</v>
      </c>
      <c r="DB312">
        <f t="shared" si="158"/>
        <v>44950.07</v>
      </c>
      <c r="DC312">
        <f t="shared" si="159"/>
        <v>0</v>
      </c>
      <c r="DD312" t="s">
        <v>3</v>
      </c>
      <c r="DE312" t="s">
        <v>3</v>
      </c>
      <c r="DF312">
        <f t="shared" si="153"/>
        <v>123846.44</v>
      </c>
      <c r="DG312">
        <f t="shared" si="154"/>
        <v>0</v>
      </c>
      <c r="DH312">
        <f t="shared" si="155"/>
        <v>0</v>
      </c>
      <c r="DI312">
        <f t="shared" si="131"/>
        <v>0</v>
      </c>
      <c r="DJ312">
        <f t="shared" si="156"/>
        <v>123846.44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5">
      <c r="A313">
        <f>ROW(Source!A163)</f>
        <v>163</v>
      </c>
      <c r="B313">
        <v>86551703</v>
      </c>
      <c r="C313">
        <v>86552354</v>
      </c>
      <c r="D313">
        <v>0</v>
      </c>
      <c r="E313">
        <v>0</v>
      </c>
      <c r="F313">
        <v>1</v>
      </c>
      <c r="G313">
        <v>1081</v>
      </c>
      <c r="H313">
        <v>3</v>
      </c>
      <c r="I313" t="s">
        <v>188</v>
      </c>
      <c r="J313" t="s">
        <v>3</v>
      </c>
      <c r="K313" t="s">
        <v>189</v>
      </c>
      <c r="L313">
        <v>1354</v>
      </c>
      <c r="N313">
        <v>1010</v>
      </c>
      <c r="O313" t="s">
        <v>35</v>
      </c>
      <c r="P313" t="s">
        <v>35</v>
      </c>
      <c r="Q313">
        <v>1</v>
      </c>
      <c r="W313">
        <v>0</v>
      </c>
      <c r="X313">
        <v>2047809234</v>
      </c>
      <c r="Y313">
        <f t="shared" si="157"/>
        <v>3.5714290000000002</v>
      </c>
      <c r="AA313">
        <v>70360.820000000007</v>
      </c>
      <c r="AB313">
        <v>0</v>
      </c>
      <c r="AC313">
        <v>0</v>
      </c>
      <c r="AD313">
        <v>0</v>
      </c>
      <c r="AE313">
        <v>7150.49</v>
      </c>
      <c r="AF313">
        <v>0</v>
      </c>
      <c r="AG313">
        <v>0</v>
      </c>
      <c r="AH313">
        <v>0</v>
      </c>
      <c r="AI313">
        <v>9.84</v>
      </c>
      <c r="AJ313">
        <v>1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 t="s">
        <v>3</v>
      </c>
      <c r="AT313">
        <v>3.5714290000000002</v>
      </c>
      <c r="AU313" t="s">
        <v>3</v>
      </c>
      <c r="AV313">
        <v>0</v>
      </c>
      <c r="AW313">
        <v>1</v>
      </c>
      <c r="AX313">
        <v>-1</v>
      </c>
      <c r="AY313">
        <v>0</v>
      </c>
      <c r="AZ313">
        <v>0</v>
      </c>
      <c r="BA313" t="s">
        <v>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ROUND(Y313*Source!I163,9)</f>
        <v>1.0000001199999999</v>
      </c>
      <c r="CY313">
        <f t="shared" si="150"/>
        <v>70360.820000000007</v>
      </c>
      <c r="CZ313">
        <f t="shared" si="151"/>
        <v>7150.49</v>
      </c>
      <c r="DA313">
        <f t="shared" si="152"/>
        <v>9.84</v>
      </c>
      <c r="DB313">
        <f t="shared" si="158"/>
        <v>25537.47</v>
      </c>
      <c r="DC313">
        <f t="shared" si="159"/>
        <v>0</v>
      </c>
      <c r="DD313" t="s">
        <v>3</v>
      </c>
      <c r="DE313" t="s">
        <v>3</v>
      </c>
      <c r="DF313">
        <f t="shared" si="153"/>
        <v>70360.83</v>
      </c>
      <c r="DG313">
        <f t="shared" si="154"/>
        <v>0</v>
      </c>
      <c r="DH313">
        <f t="shared" si="155"/>
        <v>0</v>
      </c>
      <c r="DI313">
        <f t="shared" si="131"/>
        <v>0</v>
      </c>
      <c r="DJ313">
        <f t="shared" si="156"/>
        <v>70360.83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ROW(Source!A163)</f>
        <v>163</v>
      </c>
      <c r="B314">
        <v>86551703</v>
      </c>
      <c r="C314">
        <v>86552354</v>
      </c>
      <c r="D314">
        <v>0</v>
      </c>
      <c r="E314">
        <v>0</v>
      </c>
      <c r="F314">
        <v>1</v>
      </c>
      <c r="G314">
        <v>1081</v>
      </c>
      <c r="H314">
        <v>3</v>
      </c>
      <c r="I314" t="s">
        <v>219</v>
      </c>
      <c r="J314" t="s">
        <v>3</v>
      </c>
      <c r="K314" t="s">
        <v>220</v>
      </c>
      <c r="L314">
        <v>1354</v>
      </c>
      <c r="N314">
        <v>1010</v>
      </c>
      <c r="O314" t="s">
        <v>35</v>
      </c>
      <c r="P314" t="s">
        <v>35</v>
      </c>
      <c r="Q314">
        <v>1</v>
      </c>
      <c r="W314">
        <v>0</v>
      </c>
      <c r="X314">
        <v>-1240892674</v>
      </c>
      <c r="Y314">
        <f t="shared" si="157"/>
        <v>3.5714290000000002</v>
      </c>
      <c r="AA314">
        <v>78798.33</v>
      </c>
      <c r="AB314">
        <v>0</v>
      </c>
      <c r="AC314">
        <v>0</v>
      </c>
      <c r="AD314">
        <v>0</v>
      </c>
      <c r="AE314">
        <v>8007.96</v>
      </c>
      <c r="AF314">
        <v>0</v>
      </c>
      <c r="AG314">
        <v>0</v>
      </c>
      <c r="AH314">
        <v>0</v>
      </c>
      <c r="AI314">
        <v>9.84</v>
      </c>
      <c r="AJ314">
        <v>1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 t="s">
        <v>3</v>
      </c>
      <c r="AT314">
        <v>3.5714290000000002</v>
      </c>
      <c r="AU314" t="s">
        <v>3</v>
      </c>
      <c r="AV314">
        <v>0</v>
      </c>
      <c r="AW314">
        <v>1</v>
      </c>
      <c r="AX314">
        <v>-1</v>
      </c>
      <c r="AY314">
        <v>0</v>
      </c>
      <c r="AZ314">
        <v>0</v>
      </c>
      <c r="BA314" t="s">
        <v>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ROUND(Y314*Source!I163,9)</f>
        <v>1.0000001199999999</v>
      </c>
      <c r="CY314">
        <f t="shared" si="150"/>
        <v>78798.33</v>
      </c>
      <c r="CZ314">
        <f t="shared" si="151"/>
        <v>8007.96</v>
      </c>
      <c r="DA314">
        <f t="shared" si="152"/>
        <v>9.84</v>
      </c>
      <c r="DB314">
        <f t="shared" si="158"/>
        <v>28599.86</v>
      </c>
      <c r="DC314">
        <f t="shared" si="159"/>
        <v>0</v>
      </c>
      <c r="DD314" t="s">
        <v>3</v>
      </c>
      <c r="DE314" t="s">
        <v>3</v>
      </c>
      <c r="DF314">
        <f t="shared" si="153"/>
        <v>78798.34</v>
      </c>
      <c r="DG314">
        <f t="shared" si="154"/>
        <v>0</v>
      </c>
      <c r="DH314">
        <f t="shared" si="155"/>
        <v>0</v>
      </c>
      <c r="DI314">
        <f t="shared" si="131"/>
        <v>0</v>
      </c>
      <c r="DJ314">
        <f t="shared" si="156"/>
        <v>78798.34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ROW(Source!A182)</f>
        <v>182</v>
      </c>
      <c r="B315">
        <v>86551701</v>
      </c>
      <c r="C315">
        <v>86552392</v>
      </c>
      <c r="D315">
        <v>85665773</v>
      </c>
      <c r="E315">
        <v>1081</v>
      </c>
      <c r="F315">
        <v>1</v>
      </c>
      <c r="G315">
        <v>1081</v>
      </c>
      <c r="H315">
        <v>1</v>
      </c>
      <c r="I315" t="s">
        <v>786</v>
      </c>
      <c r="J315" t="s">
        <v>3</v>
      </c>
      <c r="K315" t="s">
        <v>787</v>
      </c>
      <c r="L315">
        <v>1191</v>
      </c>
      <c r="N315">
        <v>1013</v>
      </c>
      <c r="O315" t="s">
        <v>788</v>
      </c>
      <c r="P315" t="s">
        <v>788</v>
      </c>
      <c r="Q315">
        <v>1</v>
      </c>
      <c r="W315">
        <v>0</v>
      </c>
      <c r="X315">
        <v>476480486</v>
      </c>
      <c r="Y315">
        <f>(((AT315*1.03)*1.15)*1.2)</f>
        <v>106.17857999999998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74.7</v>
      </c>
      <c r="AU315" t="s">
        <v>27</v>
      </c>
      <c r="AV315">
        <v>1</v>
      </c>
      <c r="AW315">
        <v>2</v>
      </c>
      <c r="AX315">
        <v>86552407</v>
      </c>
      <c r="AY315">
        <v>1</v>
      </c>
      <c r="AZ315">
        <v>0</v>
      </c>
      <c r="BA315">
        <v>201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U315">
        <f>ROUND(AT315*Source!I182*AH315*AL315,2)</f>
        <v>0</v>
      </c>
      <c r="CV315">
        <f>ROUND(Y315*Source!I182,9)</f>
        <v>6.3707148</v>
      </c>
      <c r="CW315">
        <v>0</v>
      </c>
      <c r="CX315">
        <f>ROUND(Y315*Source!I182,9)</f>
        <v>6.3707148</v>
      </c>
      <c r="CY315">
        <f>AD315</f>
        <v>0</v>
      </c>
      <c r="CZ315">
        <f>AH315</f>
        <v>0</v>
      </c>
      <c r="DA315">
        <f>AL315</f>
        <v>1</v>
      </c>
      <c r="DB315">
        <f>ROUND((((ROUND(AT315*CZ315,2)*1.03)*1.15)*1.2),6)</f>
        <v>0</v>
      </c>
      <c r="DC315">
        <f>ROUND((((ROUND(AT315*AG315,2)*1.03)*1.15)*1.2),6)</f>
        <v>0</v>
      </c>
      <c r="DD315" t="s">
        <v>3</v>
      </c>
      <c r="DE315" t="s">
        <v>3</v>
      </c>
      <c r="DF315">
        <f t="shared" ref="DF315:DF333" si="160">ROUND(ROUND(AE315,2)*CX315,2)</f>
        <v>0</v>
      </c>
      <c r="DG315">
        <f t="shared" si="154"/>
        <v>0</v>
      </c>
      <c r="DH315">
        <f t="shared" si="155"/>
        <v>0</v>
      </c>
      <c r="DI315">
        <f t="shared" si="131"/>
        <v>0</v>
      </c>
      <c r="DJ315">
        <f>DI315</f>
        <v>0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ROW(Source!A182)</f>
        <v>182</v>
      </c>
      <c r="B316">
        <v>86551701</v>
      </c>
      <c r="C316">
        <v>86552392</v>
      </c>
      <c r="D316">
        <v>85731677</v>
      </c>
      <c r="E316">
        <v>1</v>
      </c>
      <c r="F316">
        <v>1</v>
      </c>
      <c r="G316">
        <v>1081</v>
      </c>
      <c r="H316">
        <v>2</v>
      </c>
      <c r="I316" t="s">
        <v>789</v>
      </c>
      <c r="J316" t="s">
        <v>790</v>
      </c>
      <c r="K316" t="s">
        <v>791</v>
      </c>
      <c r="L316">
        <v>1368</v>
      </c>
      <c r="N316">
        <v>1011</v>
      </c>
      <c r="O316" t="s">
        <v>792</v>
      </c>
      <c r="P316" t="s">
        <v>792</v>
      </c>
      <c r="Q316">
        <v>1</v>
      </c>
      <c r="W316">
        <v>0</v>
      </c>
      <c r="X316">
        <v>874612079</v>
      </c>
      <c r="Y316">
        <f>(((AT316*1.03)*1.25)*1.2)</f>
        <v>0.49440000000000001</v>
      </c>
      <c r="AA316">
        <v>0</v>
      </c>
      <c r="AB316">
        <v>88.67</v>
      </c>
      <c r="AC316">
        <v>13.47</v>
      </c>
      <c r="AD316">
        <v>0</v>
      </c>
      <c r="AE316">
        <v>0</v>
      </c>
      <c r="AF316">
        <v>83.1</v>
      </c>
      <c r="AG316">
        <v>12.62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0.32</v>
      </c>
      <c r="AU316" t="s">
        <v>26</v>
      </c>
      <c r="AV316">
        <v>0</v>
      </c>
      <c r="AW316">
        <v>2</v>
      </c>
      <c r="AX316">
        <v>86552408</v>
      </c>
      <c r="AY316">
        <v>1</v>
      </c>
      <c r="AZ316">
        <v>0</v>
      </c>
      <c r="BA316">
        <v>202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f>ROUND(Y316*Source!I182*DO316,9)</f>
        <v>0.37435967999999997</v>
      </c>
      <c r="CX316">
        <f>ROUND(Y316*Source!I182,9)</f>
        <v>2.9663999999999999E-2</v>
      </c>
      <c r="CY316">
        <f>AB316</f>
        <v>88.67</v>
      </c>
      <c r="CZ316">
        <f>AF316</f>
        <v>83.1</v>
      </c>
      <c r="DA316">
        <f>AJ316</f>
        <v>1</v>
      </c>
      <c r="DB316">
        <f>ROUND((((ROUND(AT316*CZ316,2)*1.03)*1.25)*1.2),6)</f>
        <v>41.08155</v>
      </c>
      <c r="DC316">
        <f>ROUND((((ROUND(AT316*AG316,2)*1.03)*1.25)*1.2),6)</f>
        <v>6.2417999999999996</v>
      </c>
      <c r="DD316" t="s">
        <v>3</v>
      </c>
      <c r="DE316" t="s">
        <v>3</v>
      </c>
      <c r="DF316">
        <f t="shared" si="160"/>
        <v>0</v>
      </c>
      <c r="DG316">
        <f t="shared" si="154"/>
        <v>2.4700000000000002</v>
      </c>
      <c r="DH316">
        <f t="shared" si="155"/>
        <v>0.37</v>
      </c>
      <c r="DI316">
        <f t="shared" si="131"/>
        <v>0</v>
      </c>
      <c r="DJ316">
        <f>DG316</f>
        <v>2.4700000000000002</v>
      </c>
      <c r="DK316">
        <v>0</v>
      </c>
      <c r="DL316" t="s">
        <v>793</v>
      </c>
      <c r="DM316">
        <v>0</v>
      </c>
      <c r="DN316" t="s">
        <v>788</v>
      </c>
      <c r="DO316">
        <v>12.62</v>
      </c>
    </row>
    <row r="317" spans="1:119" x14ac:dyDescent="0.25">
      <c r="A317">
        <f>ROW(Source!A182)</f>
        <v>182</v>
      </c>
      <c r="B317">
        <v>86551701</v>
      </c>
      <c r="C317">
        <v>86552392</v>
      </c>
      <c r="D317">
        <v>85731731</v>
      </c>
      <c r="E317">
        <v>1</v>
      </c>
      <c r="F317">
        <v>1</v>
      </c>
      <c r="G317">
        <v>1081</v>
      </c>
      <c r="H317">
        <v>2</v>
      </c>
      <c r="I317" t="s">
        <v>794</v>
      </c>
      <c r="J317" t="s">
        <v>795</v>
      </c>
      <c r="K317" t="s">
        <v>796</v>
      </c>
      <c r="L317">
        <v>1368</v>
      </c>
      <c r="N317">
        <v>1011</v>
      </c>
      <c r="O317" t="s">
        <v>792</v>
      </c>
      <c r="P317" t="s">
        <v>792</v>
      </c>
      <c r="Q317">
        <v>1</v>
      </c>
      <c r="W317">
        <v>0</v>
      </c>
      <c r="X317">
        <v>-1895752648</v>
      </c>
      <c r="Y317">
        <f>(((AT317*1.03)*1.25)*1.2)</f>
        <v>1.9158000000000002</v>
      </c>
      <c r="AA317">
        <v>0</v>
      </c>
      <c r="AB317">
        <v>0.82</v>
      </c>
      <c r="AC317">
        <v>0</v>
      </c>
      <c r="AD317">
        <v>0</v>
      </c>
      <c r="AE317">
        <v>0</v>
      </c>
      <c r="AF317">
        <v>0.77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1.24</v>
      </c>
      <c r="AU317" t="s">
        <v>26</v>
      </c>
      <c r="AV317">
        <v>0</v>
      </c>
      <c r="AW317">
        <v>2</v>
      </c>
      <c r="AX317">
        <v>86552410</v>
      </c>
      <c r="AY317">
        <v>1</v>
      </c>
      <c r="AZ317">
        <v>0</v>
      </c>
      <c r="BA317">
        <v>203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f>ROUND(Y317*Source!I182*DO317,9)</f>
        <v>0</v>
      </c>
      <c r="CX317">
        <f>ROUND(Y317*Source!I182,9)</f>
        <v>0.11494799999999999</v>
      </c>
      <c r="CY317">
        <f>AB317</f>
        <v>0.82</v>
      </c>
      <c r="CZ317">
        <f>AF317</f>
        <v>0.77</v>
      </c>
      <c r="DA317">
        <f>AJ317</f>
        <v>1</v>
      </c>
      <c r="DB317">
        <f>ROUND((((ROUND(AT317*CZ317,2)*1.03)*1.25)*1.2),6)</f>
        <v>1.4677500000000001</v>
      </c>
      <c r="DC317">
        <f>ROUND((((ROUND(AT317*AG317,2)*1.03)*1.25)*1.2),6)</f>
        <v>0</v>
      </c>
      <c r="DD317" t="s">
        <v>3</v>
      </c>
      <c r="DE317" t="s">
        <v>3</v>
      </c>
      <c r="DF317">
        <f t="shared" si="160"/>
        <v>0</v>
      </c>
      <c r="DG317">
        <f t="shared" si="154"/>
        <v>0.09</v>
      </c>
      <c r="DH317">
        <f t="shared" si="155"/>
        <v>0</v>
      </c>
      <c r="DI317">
        <f t="shared" si="131"/>
        <v>0</v>
      </c>
      <c r="DJ317">
        <f>DG317</f>
        <v>0.09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ROW(Source!A182)</f>
        <v>182</v>
      </c>
      <c r="B318">
        <v>86551701</v>
      </c>
      <c r="C318">
        <v>86552392</v>
      </c>
      <c r="D318">
        <v>85731764</v>
      </c>
      <c r="E318">
        <v>1</v>
      </c>
      <c r="F318">
        <v>1</v>
      </c>
      <c r="G318">
        <v>1081</v>
      </c>
      <c r="H318">
        <v>2</v>
      </c>
      <c r="I318" t="s">
        <v>797</v>
      </c>
      <c r="J318" t="s">
        <v>798</v>
      </c>
      <c r="K318" t="s">
        <v>799</v>
      </c>
      <c r="L318">
        <v>1368</v>
      </c>
      <c r="N318">
        <v>1011</v>
      </c>
      <c r="O318" t="s">
        <v>792</v>
      </c>
      <c r="P318" t="s">
        <v>792</v>
      </c>
      <c r="Q318">
        <v>1</v>
      </c>
      <c r="W318">
        <v>0</v>
      </c>
      <c r="X318">
        <v>-643591644</v>
      </c>
      <c r="Y318">
        <f>(((AT318*1.03)*1.25)*1.2)</f>
        <v>4.9749000000000008</v>
      </c>
      <c r="AA318">
        <v>0</v>
      </c>
      <c r="AB318">
        <v>0.5</v>
      </c>
      <c r="AC318">
        <v>0</v>
      </c>
      <c r="AD318">
        <v>0</v>
      </c>
      <c r="AE318">
        <v>0</v>
      </c>
      <c r="AF318">
        <v>0.47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3.22</v>
      </c>
      <c r="AU318" t="s">
        <v>26</v>
      </c>
      <c r="AV318">
        <v>0</v>
      </c>
      <c r="AW318">
        <v>2</v>
      </c>
      <c r="AX318">
        <v>86552411</v>
      </c>
      <c r="AY318">
        <v>1</v>
      </c>
      <c r="AZ318">
        <v>0</v>
      </c>
      <c r="BA318">
        <v>204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f>ROUND(Y318*Source!I182*DO318,9)</f>
        <v>0</v>
      </c>
      <c r="CX318">
        <f>ROUND(Y318*Source!I182,9)</f>
        <v>0.29849399999999998</v>
      </c>
      <c r="CY318">
        <f>AB318</f>
        <v>0.5</v>
      </c>
      <c r="CZ318">
        <f>AF318</f>
        <v>0.47</v>
      </c>
      <c r="DA318">
        <f>AJ318</f>
        <v>1</v>
      </c>
      <c r="DB318">
        <f>ROUND((((ROUND(AT318*CZ318,2)*1.03)*1.25)*1.2),6)</f>
        <v>2.3329499999999999</v>
      </c>
      <c r="DC318">
        <f>ROUND((((ROUND(AT318*AG318,2)*1.03)*1.25)*1.2),6)</f>
        <v>0</v>
      </c>
      <c r="DD318" t="s">
        <v>3</v>
      </c>
      <c r="DE318" t="s">
        <v>3</v>
      </c>
      <c r="DF318">
        <f t="shared" si="160"/>
        <v>0</v>
      </c>
      <c r="DG318">
        <f t="shared" si="154"/>
        <v>0.14000000000000001</v>
      </c>
      <c r="DH318">
        <f t="shared" si="155"/>
        <v>0</v>
      </c>
      <c r="DI318">
        <f t="shared" si="131"/>
        <v>0</v>
      </c>
      <c r="DJ318">
        <f>DG318</f>
        <v>0.14000000000000001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ROW(Source!A182)</f>
        <v>182</v>
      </c>
      <c r="B319">
        <v>86551701</v>
      </c>
      <c r="C319">
        <v>86552392</v>
      </c>
      <c r="D319">
        <v>85730911</v>
      </c>
      <c r="E319">
        <v>1</v>
      </c>
      <c r="F319">
        <v>1</v>
      </c>
      <c r="G319">
        <v>1081</v>
      </c>
      <c r="H319">
        <v>2</v>
      </c>
      <c r="I319" t="s">
        <v>800</v>
      </c>
      <c r="J319" t="s">
        <v>801</v>
      </c>
      <c r="K319" t="s">
        <v>802</v>
      </c>
      <c r="L319">
        <v>1368</v>
      </c>
      <c r="N319">
        <v>1011</v>
      </c>
      <c r="O319" t="s">
        <v>792</v>
      </c>
      <c r="P319" t="s">
        <v>792</v>
      </c>
      <c r="Q319">
        <v>1</v>
      </c>
      <c r="W319">
        <v>0</v>
      </c>
      <c r="X319">
        <v>-44940208</v>
      </c>
      <c r="Y319">
        <f>(((AT319*1.03)*1.25)*1.2)</f>
        <v>0.57164999999999999</v>
      </c>
      <c r="AA319">
        <v>0</v>
      </c>
      <c r="AB319">
        <v>191.17</v>
      </c>
      <c r="AC319">
        <v>18.059999999999999</v>
      </c>
      <c r="AD319">
        <v>0</v>
      </c>
      <c r="AE319">
        <v>0</v>
      </c>
      <c r="AF319">
        <v>179.17</v>
      </c>
      <c r="AG319">
        <v>16.93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0.37</v>
      </c>
      <c r="AU319" t="s">
        <v>26</v>
      </c>
      <c r="AV319">
        <v>0</v>
      </c>
      <c r="AW319">
        <v>2</v>
      </c>
      <c r="AX319">
        <v>86552409</v>
      </c>
      <c r="AY319">
        <v>1</v>
      </c>
      <c r="AZ319">
        <v>0</v>
      </c>
      <c r="BA319">
        <v>205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f>ROUND(Y319*Source!I182*DO319,9)</f>
        <v>0.58068207000000005</v>
      </c>
      <c r="CX319">
        <f>ROUND(Y319*Source!I182,9)</f>
        <v>3.4299000000000003E-2</v>
      </c>
      <c r="CY319">
        <f>AB319</f>
        <v>191.17</v>
      </c>
      <c r="CZ319">
        <f>AF319</f>
        <v>179.17</v>
      </c>
      <c r="DA319">
        <f>AJ319</f>
        <v>1</v>
      </c>
      <c r="DB319">
        <f>ROUND((((ROUND(AT319*CZ319,2)*1.03)*1.25)*1.2),6)</f>
        <v>102.41804999999999</v>
      </c>
      <c r="DC319">
        <f>ROUND((((ROUND(AT319*AG319,2)*1.03)*1.25)*1.2),6)</f>
        <v>9.6716999999999995</v>
      </c>
      <c r="DD319" t="s">
        <v>3</v>
      </c>
      <c r="DE319" t="s">
        <v>3</v>
      </c>
      <c r="DF319">
        <f t="shared" si="160"/>
        <v>0</v>
      </c>
      <c r="DG319">
        <f t="shared" si="154"/>
        <v>6.15</v>
      </c>
      <c r="DH319">
        <f t="shared" si="155"/>
        <v>0.57999999999999996</v>
      </c>
      <c r="DI319">
        <f t="shared" si="131"/>
        <v>0</v>
      </c>
      <c r="DJ319">
        <f>DG319</f>
        <v>6.15</v>
      </c>
      <c r="DK319">
        <v>0</v>
      </c>
      <c r="DL319" t="s">
        <v>793</v>
      </c>
      <c r="DM319">
        <v>0</v>
      </c>
      <c r="DN319" t="s">
        <v>788</v>
      </c>
      <c r="DO319">
        <v>16.93</v>
      </c>
    </row>
    <row r="320" spans="1:119" x14ac:dyDescent="0.25">
      <c r="A320">
        <f>ROW(Source!A182)</f>
        <v>182</v>
      </c>
      <c r="B320">
        <v>86551701</v>
      </c>
      <c r="C320">
        <v>86552392</v>
      </c>
      <c r="D320">
        <v>85700705</v>
      </c>
      <c r="E320">
        <v>1</v>
      </c>
      <c r="F320">
        <v>1</v>
      </c>
      <c r="G320">
        <v>1081</v>
      </c>
      <c r="H320">
        <v>3</v>
      </c>
      <c r="I320" t="s">
        <v>803</v>
      </c>
      <c r="J320" t="s">
        <v>804</v>
      </c>
      <c r="K320" t="s">
        <v>805</v>
      </c>
      <c r="L320">
        <v>1339</v>
      </c>
      <c r="N320">
        <v>1007</v>
      </c>
      <c r="O320" t="s">
        <v>806</v>
      </c>
      <c r="P320" t="s">
        <v>806</v>
      </c>
      <c r="Q320">
        <v>1</v>
      </c>
      <c r="W320">
        <v>0</v>
      </c>
      <c r="X320">
        <v>-1622585150</v>
      </c>
      <c r="Y320">
        <f>(((AT320*1)*1)*1)</f>
        <v>0.22700000000000001</v>
      </c>
      <c r="AA320">
        <v>7.07</v>
      </c>
      <c r="AB320">
        <v>0</v>
      </c>
      <c r="AC320">
        <v>0</v>
      </c>
      <c r="AD320">
        <v>0</v>
      </c>
      <c r="AE320">
        <v>7.07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-2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0.22700000000000001</v>
      </c>
      <c r="AU320" t="s">
        <v>25</v>
      </c>
      <c r="AV320">
        <v>0</v>
      </c>
      <c r="AW320">
        <v>2</v>
      </c>
      <c r="AX320">
        <v>86552412</v>
      </c>
      <c r="AY320">
        <v>1</v>
      </c>
      <c r="AZ320">
        <v>0</v>
      </c>
      <c r="BA320">
        <v>206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ROUND(Y320*Source!I182,9)</f>
        <v>1.362E-2</v>
      </c>
      <c r="CY320">
        <f t="shared" ref="CY320:CY328" si="161">AA320</f>
        <v>7.07</v>
      </c>
      <c r="CZ320">
        <f t="shared" ref="CZ320:CZ328" si="162">AE320</f>
        <v>7.07</v>
      </c>
      <c r="DA320">
        <f t="shared" ref="DA320:DA328" si="163">AI320</f>
        <v>1</v>
      </c>
      <c r="DB320">
        <f>ROUND((((ROUND(AT320*CZ320,2)*1)*1)*1),6)</f>
        <v>1.6</v>
      </c>
      <c r="DC320">
        <f>ROUND((((ROUND(AT320*AG320,2)*1)*1)*1),6)</f>
        <v>0</v>
      </c>
      <c r="DD320" t="s">
        <v>3</v>
      </c>
      <c r="DE320" t="s">
        <v>3</v>
      </c>
      <c r="DF320">
        <f t="shared" si="160"/>
        <v>0.1</v>
      </c>
      <c r="DG320">
        <f t="shared" si="154"/>
        <v>0</v>
      </c>
      <c r="DH320">
        <f t="shared" si="155"/>
        <v>0</v>
      </c>
      <c r="DI320">
        <f t="shared" si="131"/>
        <v>0</v>
      </c>
      <c r="DJ320">
        <f t="shared" ref="DJ320:DJ328" si="164">DF320</f>
        <v>0.1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ROW(Source!A182)</f>
        <v>182</v>
      </c>
      <c r="B321">
        <v>86551701</v>
      </c>
      <c r="C321">
        <v>86552392</v>
      </c>
      <c r="D321">
        <v>85707696</v>
      </c>
      <c r="E321">
        <v>1</v>
      </c>
      <c r="F321">
        <v>1</v>
      </c>
      <c r="G321">
        <v>1081</v>
      </c>
      <c r="H321">
        <v>3</v>
      </c>
      <c r="I321" t="s">
        <v>807</v>
      </c>
      <c r="J321" t="s">
        <v>808</v>
      </c>
      <c r="K321" t="s">
        <v>809</v>
      </c>
      <c r="L321">
        <v>1355</v>
      </c>
      <c r="N321">
        <v>1010</v>
      </c>
      <c r="O321" t="s">
        <v>23</v>
      </c>
      <c r="P321" t="s">
        <v>23</v>
      </c>
      <c r="Q321">
        <v>100</v>
      </c>
      <c r="W321">
        <v>0</v>
      </c>
      <c r="X321">
        <v>-11502228</v>
      </c>
      <c r="Y321">
        <f>(((AT321*1)*1)*1)</f>
        <v>4.04</v>
      </c>
      <c r="AA321">
        <v>154.72</v>
      </c>
      <c r="AB321">
        <v>0</v>
      </c>
      <c r="AC321">
        <v>0</v>
      </c>
      <c r="AD321">
        <v>0</v>
      </c>
      <c r="AE321">
        <v>154.72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4.04</v>
      </c>
      <c r="AU321" t="s">
        <v>25</v>
      </c>
      <c r="AV321">
        <v>0</v>
      </c>
      <c r="AW321">
        <v>2</v>
      </c>
      <c r="AX321">
        <v>86552413</v>
      </c>
      <c r="AY321">
        <v>1</v>
      </c>
      <c r="AZ321">
        <v>0</v>
      </c>
      <c r="BA321">
        <v>207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ROUND(Y321*Source!I182,9)</f>
        <v>0.2424</v>
      </c>
      <c r="CY321">
        <f t="shared" si="161"/>
        <v>154.72</v>
      </c>
      <c r="CZ321">
        <f t="shared" si="162"/>
        <v>154.72</v>
      </c>
      <c r="DA321">
        <f t="shared" si="163"/>
        <v>1</v>
      </c>
      <c r="DB321">
        <f>ROUND((((ROUND(AT321*CZ321,2)*1)*1)*1),6)</f>
        <v>625.07000000000005</v>
      </c>
      <c r="DC321">
        <f>ROUND((((ROUND(AT321*AG321,2)*1)*1)*1),6)</f>
        <v>0</v>
      </c>
      <c r="DD321" t="s">
        <v>3</v>
      </c>
      <c r="DE321" t="s">
        <v>3</v>
      </c>
      <c r="DF321">
        <f t="shared" si="160"/>
        <v>37.5</v>
      </c>
      <c r="DG321">
        <f t="shared" si="154"/>
        <v>0</v>
      </c>
      <c r="DH321">
        <f t="shared" si="155"/>
        <v>0</v>
      </c>
      <c r="DI321">
        <f t="shared" ref="DI321:DI384" si="165">ROUND(ROUND(AH321,2)*CX321,2)</f>
        <v>0</v>
      </c>
      <c r="DJ321">
        <f t="shared" si="164"/>
        <v>37.5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ROW(Source!A182)</f>
        <v>182</v>
      </c>
      <c r="B322">
        <v>86551701</v>
      </c>
      <c r="C322">
        <v>86552392</v>
      </c>
      <c r="D322">
        <v>85717107</v>
      </c>
      <c r="E322">
        <v>1</v>
      </c>
      <c r="F322">
        <v>1</v>
      </c>
      <c r="G322">
        <v>1081</v>
      </c>
      <c r="H322">
        <v>3</v>
      </c>
      <c r="I322" t="s">
        <v>333</v>
      </c>
      <c r="J322" t="s">
        <v>335</v>
      </c>
      <c r="K322" t="s">
        <v>334</v>
      </c>
      <c r="L322">
        <v>1354</v>
      </c>
      <c r="N322">
        <v>1010</v>
      </c>
      <c r="O322" t="s">
        <v>35</v>
      </c>
      <c r="P322" t="s">
        <v>35</v>
      </c>
      <c r="Q322">
        <v>1</v>
      </c>
      <c r="W322">
        <v>0</v>
      </c>
      <c r="X322">
        <v>29435478</v>
      </c>
      <c r="Y322">
        <f>(((AT322*1)*1)*1)</f>
        <v>200</v>
      </c>
      <c r="AA322">
        <v>7.24</v>
      </c>
      <c r="AB322">
        <v>0</v>
      </c>
      <c r="AC322">
        <v>0</v>
      </c>
      <c r="AD322">
        <v>0</v>
      </c>
      <c r="AE322">
        <v>7.24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-2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200</v>
      </c>
      <c r="AU322" t="s">
        <v>25</v>
      </c>
      <c r="AV322">
        <v>0</v>
      </c>
      <c r="AW322">
        <v>2</v>
      </c>
      <c r="AX322">
        <v>86552414</v>
      </c>
      <c r="AY322">
        <v>1</v>
      </c>
      <c r="AZ322">
        <v>0</v>
      </c>
      <c r="BA322">
        <v>208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ROUND(Y322*Source!I182,9)</f>
        <v>12</v>
      </c>
      <c r="CY322">
        <f t="shared" si="161"/>
        <v>7.24</v>
      </c>
      <c r="CZ322">
        <f t="shared" si="162"/>
        <v>7.24</v>
      </c>
      <c r="DA322">
        <f t="shared" si="163"/>
        <v>1</v>
      </c>
      <c r="DB322">
        <f>ROUND((((ROUND(AT322*CZ322,2)*1)*1)*1),6)</f>
        <v>1448</v>
      </c>
      <c r="DC322">
        <f>ROUND((((ROUND(AT322*AG322,2)*1)*1)*1),6)</f>
        <v>0</v>
      </c>
      <c r="DD322" t="s">
        <v>3</v>
      </c>
      <c r="DE322" t="s">
        <v>3</v>
      </c>
      <c r="DF322">
        <f t="shared" si="160"/>
        <v>86.88</v>
      </c>
      <c r="DG322">
        <f t="shared" si="154"/>
        <v>0</v>
      </c>
      <c r="DH322">
        <f t="shared" si="155"/>
        <v>0</v>
      </c>
      <c r="DI322">
        <f t="shared" si="165"/>
        <v>0</v>
      </c>
      <c r="DJ322">
        <f t="shared" si="164"/>
        <v>86.88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ROW(Source!A182)</f>
        <v>182</v>
      </c>
      <c r="B323">
        <v>86551701</v>
      </c>
      <c r="C323">
        <v>86552392</v>
      </c>
      <c r="D323">
        <v>85710744</v>
      </c>
      <c r="E323">
        <v>1</v>
      </c>
      <c r="F323">
        <v>1</v>
      </c>
      <c r="G323">
        <v>1081</v>
      </c>
      <c r="H323">
        <v>3</v>
      </c>
      <c r="I323" t="s">
        <v>810</v>
      </c>
      <c r="J323" t="s">
        <v>811</v>
      </c>
      <c r="K323" t="s">
        <v>812</v>
      </c>
      <c r="L323">
        <v>1354</v>
      </c>
      <c r="N323">
        <v>1010</v>
      </c>
      <c r="O323" t="s">
        <v>35</v>
      </c>
      <c r="P323" t="s">
        <v>35</v>
      </c>
      <c r="Q323">
        <v>1</v>
      </c>
      <c r="W323">
        <v>0</v>
      </c>
      <c r="X323">
        <v>-246121157</v>
      </c>
      <c r="Y323">
        <f>(((AT323*1)*1)*1)</f>
        <v>0.68400000000000005</v>
      </c>
      <c r="AA323">
        <v>6.12</v>
      </c>
      <c r="AB323">
        <v>0</v>
      </c>
      <c r="AC323">
        <v>0</v>
      </c>
      <c r="AD323">
        <v>0</v>
      </c>
      <c r="AE323">
        <v>6.12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0.68400000000000005</v>
      </c>
      <c r="AU323" t="s">
        <v>25</v>
      </c>
      <c r="AV323">
        <v>0</v>
      </c>
      <c r="AW323">
        <v>2</v>
      </c>
      <c r="AX323">
        <v>86552415</v>
      </c>
      <c r="AY323">
        <v>1</v>
      </c>
      <c r="AZ323">
        <v>0</v>
      </c>
      <c r="BA323">
        <v>209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ROUND(Y323*Source!I182,9)</f>
        <v>4.104E-2</v>
      </c>
      <c r="CY323">
        <f t="shared" si="161"/>
        <v>6.12</v>
      </c>
      <c r="CZ323">
        <f t="shared" si="162"/>
        <v>6.12</v>
      </c>
      <c r="DA323">
        <f t="shared" si="163"/>
        <v>1</v>
      </c>
      <c r="DB323">
        <f>ROUND((((ROUND(AT323*CZ323,2)*1)*1)*1),6)</f>
        <v>4.1900000000000004</v>
      </c>
      <c r="DC323">
        <f>ROUND((((ROUND(AT323*AG323,2)*1)*1)*1),6)</f>
        <v>0</v>
      </c>
      <c r="DD323" t="s">
        <v>3</v>
      </c>
      <c r="DE323" t="s">
        <v>3</v>
      </c>
      <c r="DF323">
        <f t="shared" si="160"/>
        <v>0.25</v>
      </c>
      <c r="DG323">
        <f t="shared" si="154"/>
        <v>0</v>
      </c>
      <c r="DH323">
        <f t="shared" si="155"/>
        <v>0</v>
      </c>
      <c r="DI323">
        <f t="shared" si="165"/>
        <v>0</v>
      </c>
      <c r="DJ323">
        <f t="shared" si="164"/>
        <v>0.25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ROW(Source!A182)</f>
        <v>182</v>
      </c>
      <c r="B324">
        <v>86551701</v>
      </c>
      <c r="C324">
        <v>86552392</v>
      </c>
      <c r="D324">
        <v>0</v>
      </c>
      <c r="E324">
        <v>0</v>
      </c>
      <c r="F324">
        <v>1</v>
      </c>
      <c r="G324">
        <v>1081</v>
      </c>
      <c r="H324">
        <v>3</v>
      </c>
      <c r="I324" t="s">
        <v>233</v>
      </c>
      <c r="J324" t="s">
        <v>3</v>
      </c>
      <c r="K324" t="s">
        <v>234</v>
      </c>
      <c r="L324">
        <v>1354</v>
      </c>
      <c r="N324">
        <v>1010</v>
      </c>
      <c r="O324" t="s">
        <v>35</v>
      </c>
      <c r="P324" t="s">
        <v>35</v>
      </c>
      <c r="Q324">
        <v>1</v>
      </c>
      <c r="W324">
        <v>0</v>
      </c>
      <c r="X324">
        <v>-1571319097</v>
      </c>
      <c r="Y324">
        <f>AT324</f>
        <v>16.666667</v>
      </c>
      <c r="AA324">
        <v>4142.5200000000004</v>
      </c>
      <c r="AB324">
        <v>0</v>
      </c>
      <c r="AC324">
        <v>0</v>
      </c>
      <c r="AD324">
        <v>0</v>
      </c>
      <c r="AE324">
        <v>4142.5199999999995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 t="s">
        <v>3</v>
      </c>
      <c r="AT324">
        <v>16.666667</v>
      </c>
      <c r="AU324" t="s">
        <v>3</v>
      </c>
      <c r="AV324">
        <v>0</v>
      </c>
      <c r="AW324">
        <v>1</v>
      </c>
      <c r="AX324">
        <v>-1</v>
      </c>
      <c r="AY324">
        <v>0</v>
      </c>
      <c r="AZ324">
        <v>0</v>
      </c>
      <c r="BA324" t="s">
        <v>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ROUND(Y324*Source!I182,9)</f>
        <v>1.0000000200000001</v>
      </c>
      <c r="CY324">
        <f t="shared" si="161"/>
        <v>4142.5200000000004</v>
      </c>
      <c r="CZ324">
        <f t="shared" si="162"/>
        <v>4142.5199999999995</v>
      </c>
      <c r="DA324">
        <f t="shared" si="163"/>
        <v>1</v>
      </c>
      <c r="DB324">
        <f>ROUND(ROUND(AT324*CZ324,2),6)</f>
        <v>69042</v>
      </c>
      <c r="DC324">
        <f>ROUND(ROUND(AT324*AG324,2),6)</f>
        <v>0</v>
      </c>
      <c r="DD324" t="s">
        <v>3</v>
      </c>
      <c r="DE324" t="s">
        <v>3</v>
      </c>
      <c r="DF324">
        <f t="shared" si="160"/>
        <v>4142.5200000000004</v>
      </c>
      <c r="DG324">
        <f t="shared" si="154"/>
        <v>0</v>
      </c>
      <c r="DH324">
        <f t="shared" si="155"/>
        <v>0</v>
      </c>
      <c r="DI324">
        <f t="shared" si="165"/>
        <v>0</v>
      </c>
      <c r="DJ324">
        <f t="shared" si="164"/>
        <v>4142.5200000000004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5">
      <c r="A325">
        <f>ROW(Source!A182)</f>
        <v>182</v>
      </c>
      <c r="B325">
        <v>86551701</v>
      </c>
      <c r="C325">
        <v>86552392</v>
      </c>
      <c r="D325">
        <v>0</v>
      </c>
      <c r="E325">
        <v>0</v>
      </c>
      <c r="F325">
        <v>1</v>
      </c>
      <c r="G325">
        <v>1081</v>
      </c>
      <c r="H325">
        <v>3</v>
      </c>
      <c r="I325" t="s">
        <v>237</v>
      </c>
      <c r="J325" t="s">
        <v>3</v>
      </c>
      <c r="K325" t="s">
        <v>238</v>
      </c>
      <c r="L325">
        <v>1354</v>
      </c>
      <c r="N325">
        <v>1010</v>
      </c>
      <c r="O325" t="s">
        <v>35</v>
      </c>
      <c r="P325" t="s">
        <v>35</v>
      </c>
      <c r="Q325">
        <v>1</v>
      </c>
      <c r="W325">
        <v>0</v>
      </c>
      <c r="X325">
        <v>36991346</v>
      </c>
      <c r="Y325">
        <f>AT325</f>
        <v>33.333333000000003</v>
      </c>
      <c r="AA325">
        <v>4684.9399999999996</v>
      </c>
      <c r="AB325">
        <v>0</v>
      </c>
      <c r="AC325">
        <v>0</v>
      </c>
      <c r="AD325">
        <v>0</v>
      </c>
      <c r="AE325">
        <v>4684.9399999999996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 t="s">
        <v>3</v>
      </c>
      <c r="AT325">
        <v>33.333333000000003</v>
      </c>
      <c r="AU325" t="s">
        <v>3</v>
      </c>
      <c r="AV325">
        <v>0</v>
      </c>
      <c r="AW325">
        <v>1</v>
      </c>
      <c r="AX325">
        <v>-1</v>
      </c>
      <c r="AY325">
        <v>0</v>
      </c>
      <c r="AZ325">
        <v>0</v>
      </c>
      <c r="BA325" t="s">
        <v>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ROUND(Y325*Source!I182,9)</f>
        <v>1.9999999799999999</v>
      </c>
      <c r="CY325">
        <f t="shared" si="161"/>
        <v>4684.9399999999996</v>
      </c>
      <c r="CZ325">
        <f t="shared" si="162"/>
        <v>4684.9399999999996</v>
      </c>
      <c r="DA325">
        <f t="shared" si="163"/>
        <v>1</v>
      </c>
      <c r="DB325">
        <f>ROUND(ROUND(AT325*CZ325,2),6)</f>
        <v>156164.67000000001</v>
      </c>
      <c r="DC325">
        <f>ROUND(ROUND(AT325*AG325,2),6)</f>
        <v>0</v>
      </c>
      <c r="DD325" t="s">
        <v>3</v>
      </c>
      <c r="DE325" t="s">
        <v>3</v>
      </c>
      <c r="DF325">
        <f t="shared" si="160"/>
        <v>9369.8799999999992</v>
      </c>
      <c r="DG325">
        <f t="shared" si="154"/>
        <v>0</v>
      </c>
      <c r="DH325">
        <f t="shared" si="155"/>
        <v>0</v>
      </c>
      <c r="DI325">
        <f t="shared" si="165"/>
        <v>0</v>
      </c>
      <c r="DJ325">
        <f t="shared" si="164"/>
        <v>9369.8799999999992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ROW(Source!A182)</f>
        <v>182</v>
      </c>
      <c r="B326">
        <v>86551701</v>
      </c>
      <c r="C326">
        <v>86552392</v>
      </c>
      <c r="D326">
        <v>0</v>
      </c>
      <c r="E326">
        <v>0</v>
      </c>
      <c r="F326">
        <v>1</v>
      </c>
      <c r="G326">
        <v>1081</v>
      </c>
      <c r="H326">
        <v>3</v>
      </c>
      <c r="I326" t="s">
        <v>249</v>
      </c>
      <c r="J326" t="s">
        <v>3</v>
      </c>
      <c r="K326" t="s">
        <v>250</v>
      </c>
      <c r="L326">
        <v>1354</v>
      </c>
      <c r="N326">
        <v>1010</v>
      </c>
      <c r="O326" t="s">
        <v>35</v>
      </c>
      <c r="P326" t="s">
        <v>35</v>
      </c>
      <c r="Q326">
        <v>1</v>
      </c>
      <c r="W326">
        <v>0</v>
      </c>
      <c r="X326">
        <v>58140636</v>
      </c>
      <c r="Y326">
        <f>AT326</f>
        <v>16.666667</v>
      </c>
      <c r="AA326">
        <v>5770.38</v>
      </c>
      <c r="AB326">
        <v>0</v>
      </c>
      <c r="AC326">
        <v>0</v>
      </c>
      <c r="AD326">
        <v>0</v>
      </c>
      <c r="AE326">
        <v>5770.38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 t="s">
        <v>3</v>
      </c>
      <c r="AT326">
        <v>16.666667</v>
      </c>
      <c r="AU326" t="s">
        <v>3</v>
      </c>
      <c r="AV326">
        <v>0</v>
      </c>
      <c r="AW326">
        <v>1</v>
      </c>
      <c r="AX326">
        <v>-1</v>
      </c>
      <c r="AY326">
        <v>0</v>
      </c>
      <c r="AZ326">
        <v>0</v>
      </c>
      <c r="BA326" t="s">
        <v>3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ROUND(Y326*Source!I182,9)</f>
        <v>1.0000000200000001</v>
      </c>
      <c r="CY326">
        <f t="shared" si="161"/>
        <v>5770.38</v>
      </c>
      <c r="CZ326">
        <f t="shared" si="162"/>
        <v>5770.38</v>
      </c>
      <c r="DA326">
        <f t="shared" si="163"/>
        <v>1</v>
      </c>
      <c r="DB326">
        <f>ROUND(ROUND(AT326*CZ326,2),6)</f>
        <v>96173</v>
      </c>
      <c r="DC326">
        <f>ROUND(ROUND(AT326*AG326,2),6)</f>
        <v>0</v>
      </c>
      <c r="DD326" t="s">
        <v>3</v>
      </c>
      <c r="DE326" t="s">
        <v>3</v>
      </c>
      <c r="DF326">
        <f t="shared" si="160"/>
        <v>5770.38</v>
      </c>
      <c r="DG326">
        <f t="shared" si="154"/>
        <v>0</v>
      </c>
      <c r="DH326">
        <f t="shared" si="155"/>
        <v>0</v>
      </c>
      <c r="DI326">
        <f t="shared" si="165"/>
        <v>0</v>
      </c>
      <c r="DJ326">
        <f t="shared" si="164"/>
        <v>5770.38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ROW(Source!A182)</f>
        <v>182</v>
      </c>
      <c r="B327">
        <v>86551701</v>
      </c>
      <c r="C327">
        <v>86552392</v>
      </c>
      <c r="D327">
        <v>0</v>
      </c>
      <c r="E327">
        <v>0</v>
      </c>
      <c r="F327">
        <v>1</v>
      </c>
      <c r="G327">
        <v>1081</v>
      </c>
      <c r="H327">
        <v>3</v>
      </c>
      <c r="I327" t="s">
        <v>241</v>
      </c>
      <c r="J327" t="s">
        <v>3</v>
      </c>
      <c r="K327" t="s">
        <v>242</v>
      </c>
      <c r="L327">
        <v>1354</v>
      </c>
      <c r="N327">
        <v>1010</v>
      </c>
      <c r="O327" t="s">
        <v>35</v>
      </c>
      <c r="P327" t="s">
        <v>35</v>
      </c>
      <c r="Q327">
        <v>1</v>
      </c>
      <c r="W327">
        <v>0</v>
      </c>
      <c r="X327">
        <v>-533777645</v>
      </c>
      <c r="Y327">
        <f>AT327</f>
        <v>16.666667</v>
      </c>
      <c r="AA327">
        <v>3949.22</v>
      </c>
      <c r="AB327">
        <v>0</v>
      </c>
      <c r="AC327">
        <v>0</v>
      </c>
      <c r="AD327">
        <v>0</v>
      </c>
      <c r="AE327">
        <v>3949.2200000000003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3</v>
      </c>
      <c r="AT327">
        <v>16.666667</v>
      </c>
      <c r="AU327" t="s">
        <v>3</v>
      </c>
      <c r="AV327">
        <v>0</v>
      </c>
      <c r="AW327">
        <v>1</v>
      </c>
      <c r="AX327">
        <v>-1</v>
      </c>
      <c r="AY327">
        <v>0</v>
      </c>
      <c r="AZ327">
        <v>0</v>
      </c>
      <c r="BA327" t="s">
        <v>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ROUND(Y327*Source!I182,9)</f>
        <v>1.0000000200000001</v>
      </c>
      <c r="CY327">
        <f t="shared" si="161"/>
        <v>3949.22</v>
      </c>
      <c r="CZ327">
        <f t="shared" si="162"/>
        <v>3949.2200000000003</v>
      </c>
      <c r="DA327">
        <f t="shared" si="163"/>
        <v>1</v>
      </c>
      <c r="DB327">
        <f>ROUND(ROUND(AT327*CZ327,2),6)</f>
        <v>65820.33</v>
      </c>
      <c r="DC327">
        <f>ROUND(ROUND(AT327*AG327,2),6)</f>
        <v>0</v>
      </c>
      <c r="DD327" t="s">
        <v>3</v>
      </c>
      <c r="DE327" t="s">
        <v>3</v>
      </c>
      <c r="DF327">
        <f t="shared" si="160"/>
        <v>3949.22</v>
      </c>
      <c r="DG327">
        <f t="shared" si="154"/>
        <v>0</v>
      </c>
      <c r="DH327">
        <f t="shared" si="155"/>
        <v>0</v>
      </c>
      <c r="DI327">
        <f t="shared" si="165"/>
        <v>0</v>
      </c>
      <c r="DJ327">
        <f t="shared" si="164"/>
        <v>3949.22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5">
      <c r="A328">
        <f>ROW(Source!A182)</f>
        <v>182</v>
      </c>
      <c r="B328">
        <v>86551701</v>
      </c>
      <c r="C328">
        <v>86552392</v>
      </c>
      <c r="D328">
        <v>0</v>
      </c>
      <c r="E328">
        <v>0</v>
      </c>
      <c r="F328">
        <v>1</v>
      </c>
      <c r="G328">
        <v>1081</v>
      </c>
      <c r="H328">
        <v>3</v>
      </c>
      <c r="I328" t="s">
        <v>245</v>
      </c>
      <c r="J328" t="s">
        <v>3</v>
      </c>
      <c r="K328" t="s">
        <v>246</v>
      </c>
      <c r="L328">
        <v>1354</v>
      </c>
      <c r="N328">
        <v>1010</v>
      </c>
      <c r="O328" t="s">
        <v>35</v>
      </c>
      <c r="P328" t="s">
        <v>35</v>
      </c>
      <c r="Q328">
        <v>1</v>
      </c>
      <c r="W328">
        <v>0</v>
      </c>
      <c r="X328">
        <v>1267739839</v>
      </c>
      <c r="Y328">
        <f>AT328</f>
        <v>16.666667</v>
      </c>
      <c r="AA328">
        <v>4344.74</v>
      </c>
      <c r="AB328">
        <v>0</v>
      </c>
      <c r="AC328">
        <v>0</v>
      </c>
      <c r="AD328">
        <v>0</v>
      </c>
      <c r="AE328">
        <v>4344.74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 t="s">
        <v>3</v>
      </c>
      <c r="AT328">
        <v>16.666667</v>
      </c>
      <c r="AU328" t="s">
        <v>3</v>
      </c>
      <c r="AV328">
        <v>0</v>
      </c>
      <c r="AW328">
        <v>1</v>
      </c>
      <c r="AX328">
        <v>-1</v>
      </c>
      <c r="AY328">
        <v>0</v>
      </c>
      <c r="AZ328">
        <v>0</v>
      </c>
      <c r="BA328" t="s">
        <v>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ROUND(Y328*Source!I182,9)</f>
        <v>1.0000000200000001</v>
      </c>
      <c r="CY328">
        <f t="shared" si="161"/>
        <v>4344.74</v>
      </c>
      <c r="CZ328">
        <f t="shared" si="162"/>
        <v>4344.74</v>
      </c>
      <c r="DA328">
        <f t="shared" si="163"/>
        <v>1</v>
      </c>
      <c r="DB328">
        <f>ROUND(ROUND(AT328*CZ328,2),6)</f>
        <v>72412.33</v>
      </c>
      <c r="DC328">
        <f>ROUND(ROUND(AT328*AG328,2),6)</f>
        <v>0</v>
      </c>
      <c r="DD328" t="s">
        <v>3</v>
      </c>
      <c r="DE328" t="s">
        <v>3</v>
      </c>
      <c r="DF328">
        <f t="shared" si="160"/>
        <v>4344.74</v>
      </c>
      <c r="DG328">
        <f t="shared" si="154"/>
        <v>0</v>
      </c>
      <c r="DH328">
        <f t="shared" si="155"/>
        <v>0</v>
      </c>
      <c r="DI328">
        <f t="shared" si="165"/>
        <v>0</v>
      </c>
      <c r="DJ328">
        <f t="shared" si="164"/>
        <v>4344.74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ROW(Source!A183)</f>
        <v>183</v>
      </c>
      <c r="B329">
        <v>86551703</v>
      </c>
      <c r="C329">
        <v>86552392</v>
      </c>
      <c r="D329">
        <v>85665773</v>
      </c>
      <c r="E329">
        <v>1081</v>
      </c>
      <c r="F329">
        <v>1</v>
      </c>
      <c r="G329">
        <v>1081</v>
      </c>
      <c r="H329">
        <v>1</v>
      </c>
      <c r="I329" t="s">
        <v>786</v>
      </c>
      <c r="J329" t="s">
        <v>3</v>
      </c>
      <c r="K329" t="s">
        <v>787</v>
      </c>
      <c r="L329">
        <v>1191</v>
      </c>
      <c r="N329">
        <v>1013</v>
      </c>
      <c r="O329" t="s">
        <v>788</v>
      </c>
      <c r="P329" t="s">
        <v>788</v>
      </c>
      <c r="Q329">
        <v>1</v>
      </c>
      <c r="W329">
        <v>0</v>
      </c>
      <c r="X329">
        <v>476480486</v>
      </c>
      <c r="Y329">
        <f>(((AT329*1.03)*1.15)*1.2)</f>
        <v>106.17857999999998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5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74.7</v>
      </c>
      <c r="AU329" t="s">
        <v>27</v>
      </c>
      <c r="AV329">
        <v>1</v>
      </c>
      <c r="AW329">
        <v>2</v>
      </c>
      <c r="AX329">
        <v>86552407</v>
      </c>
      <c r="AY329">
        <v>1</v>
      </c>
      <c r="AZ329">
        <v>0</v>
      </c>
      <c r="BA329">
        <v>211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U329">
        <f>ROUND(AT329*Source!I183*AH329*AL329,2)</f>
        <v>0</v>
      </c>
      <c r="CV329">
        <f>ROUND(Y329*Source!I183,9)</f>
        <v>6.3707148</v>
      </c>
      <c r="CW329">
        <v>0</v>
      </c>
      <c r="CX329">
        <f>ROUND(Y329*Source!I183,9)</f>
        <v>6.3707148</v>
      </c>
      <c r="CY329">
        <f>AD329</f>
        <v>0</v>
      </c>
      <c r="CZ329">
        <f>AH329</f>
        <v>0</v>
      </c>
      <c r="DA329">
        <f>AL329</f>
        <v>1</v>
      </c>
      <c r="DB329">
        <f>ROUND((((ROUND(AT329*CZ329,2)*1.03)*1.15)*1.2),6)</f>
        <v>0</v>
      </c>
      <c r="DC329">
        <f>ROUND((((ROUND(AT329*AG329,2)*1.03)*1.15)*1.2),6)</f>
        <v>0</v>
      </c>
      <c r="DD329" t="s">
        <v>3</v>
      </c>
      <c r="DE329" t="s">
        <v>3</v>
      </c>
      <c r="DF329">
        <f t="shared" si="160"/>
        <v>0</v>
      </c>
      <c r="DG329">
        <f t="shared" si="154"/>
        <v>0</v>
      </c>
      <c r="DH329">
        <f t="shared" si="155"/>
        <v>0</v>
      </c>
      <c r="DI329">
        <f t="shared" si="165"/>
        <v>0</v>
      </c>
      <c r="DJ329">
        <f>DI329</f>
        <v>0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ROW(Source!A183)</f>
        <v>183</v>
      </c>
      <c r="B330">
        <v>86551703</v>
      </c>
      <c r="C330">
        <v>86552392</v>
      </c>
      <c r="D330">
        <v>85731677</v>
      </c>
      <c r="E330">
        <v>1</v>
      </c>
      <c r="F330">
        <v>1</v>
      </c>
      <c r="G330">
        <v>1081</v>
      </c>
      <c r="H330">
        <v>2</v>
      </c>
      <c r="I330" t="s">
        <v>789</v>
      </c>
      <c r="J330" t="s">
        <v>790</v>
      </c>
      <c r="K330" t="s">
        <v>791</v>
      </c>
      <c r="L330">
        <v>1368</v>
      </c>
      <c r="N330">
        <v>1011</v>
      </c>
      <c r="O330" t="s">
        <v>792</v>
      </c>
      <c r="P330" t="s">
        <v>792</v>
      </c>
      <c r="Q330">
        <v>1</v>
      </c>
      <c r="W330">
        <v>0</v>
      </c>
      <c r="X330">
        <v>874612079</v>
      </c>
      <c r="Y330">
        <f>(((AT330*1.03)*1.25)*1.2)</f>
        <v>0.49440000000000001</v>
      </c>
      <c r="AA330">
        <v>0</v>
      </c>
      <c r="AB330">
        <v>1513.56</v>
      </c>
      <c r="AC330">
        <v>758.78</v>
      </c>
      <c r="AD330">
        <v>0</v>
      </c>
      <c r="AE330">
        <v>0</v>
      </c>
      <c r="AF330">
        <v>83.1</v>
      </c>
      <c r="AG330">
        <v>12.62</v>
      </c>
      <c r="AH330">
        <v>0</v>
      </c>
      <c r="AI330">
        <v>1</v>
      </c>
      <c r="AJ330">
        <v>17.07</v>
      </c>
      <c r="AK330">
        <v>56.35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0.32</v>
      </c>
      <c r="AU330" t="s">
        <v>26</v>
      </c>
      <c r="AV330">
        <v>0</v>
      </c>
      <c r="AW330">
        <v>2</v>
      </c>
      <c r="AX330">
        <v>86552408</v>
      </c>
      <c r="AY330">
        <v>1</v>
      </c>
      <c r="AZ330">
        <v>0</v>
      </c>
      <c r="BA330">
        <v>212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f>ROUND(Y330*Source!I183*DO330,9)</f>
        <v>0.37435967999999997</v>
      </c>
      <c r="CX330">
        <f>ROUND(Y330*Source!I183,9)</f>
        <v>2.9663999999999999E-2</v>
      </c>
      <c r="CY330">
        <f>AB330</f>
        <v>1513.56</v>
      </c>
      <c r="CZ330">
        <f>AF330</f>
        <v>83.1</v>
      </c>
      <c r="DA330">
        <f>AJ330</f>
        <v>17.07</v>
      </c>
      <c r="DB330">
        <f>ROUND((((ROUND(AT330*CZ330,2)*1.03)*1.25)*1.2),6)</f>
        <v>41.08155</v>
      </c>
      <c r="DC330">
        <f>ROUND((((ROUND(AT330*AG330,2)*1.03)*1.25)*1.2),6)</f>
        <v>6.2417999999999996</v>
      </c>
      <c r="DD330" t="s">
        <v>3</v>
      </c>
      <c r="DE330" t="s">
        <v>3</v>
      </c>
      <c r="DF330">
        <f t="shared" si="160"/>
        <v>0</v>
      </c>
      <c r="DG330">
        <f>ROUND(ROUND(AF330*AJ330,2)*CX330,2)</f>
        <v>42.08</v>
      </c>
      <c r="DH330">
        <f>ROUND(ROUND(AG330*AK330,2)*CX330,2)</f>
        <v>21.1</v>
      </c>
      <c r="DI330">
        <f t="shared" si="165"/>
        <v>0</v>
      </c>
      <c r="DJ330">
        <f>DG330</f>
        <v>42.08</v>
      </c>
      <c r="DK330">
        <v>0</v>
      </c>
      <c r="DL330" t="s">
        <v>793</v>
      </c>
      <c r="DM330">
        <v>0</v>
      </c>
      <c r="DN330" t="s">
        <v>788</v>
      </c>
      <c r="DO330">
        <v>12.62</v>
      </c>
    </row>
    <row r="331" spans="1:119" x14ac:dyDescent="0.25">
      <c r="A331">
        <f>ROW(Source!A183)</f>
        <v>183</v>
      </c>
      <c r="B331">
        <v>86551703</v>
      </c>
      <c r="C331">
        <v>86552392</v>
      </c>
      <c r="D331">
        <v>85731731</v>
      </c>
      <c r="E331">
        <v>1</v>
      </c>
      <c r="F331">
        <v>1</v>
      </c>
      <c r="G331">
        <v>1081</v>
      </c>
      <c r="H331">
        <v>2</v>
      </c>
      <c r="I331" t="s">
        <v>794</v>
      </c>
      <c r="J331" t="s">
        <v>795</v>
      </c>
      <c r="K331" t="s">
        <v>796</v>
      </c>
      <c r="L331">
        <v>1368</v>
      </c>
      <c r="N331">
        <v>1011</v>
      </c>
      <c r="O331" t="s">
        <v>792</v>
      </c>
      <c r="P331" t="s">
        <v>792</v>
      </c>
      <c r="Q331">
        <v>1</v>
      </c>
      <c r="W331">
        <v>0</v>
      </c>
      <c r="X331">
        <v>-1895752648</v>
      </c>
      <c r="Y331">
        <f>(((AT331*1.03)*1.25)*1.2)</f>
        <v>1.9158000000000002</v>
      </c>
      <c r="AA331">
        <v>0</v>
      </c>
      <c r="AB331">
        <v>7.85</v>
      </c>
      <c r="AC331">
        <v>0</v>
      </c>
      <c r="AD331">
        <v>0</v>
      </c>
      <c r="AE331">
        <v>0</v>
      </c>
      <c r="AF331">
        <v>0.77</v>
      </c>
      <c r="AG331">
        <v>0</v>
      </c>
      <c r="AH331">
        <v>0</v>
      </c>
      <c r="AI331">
        <v>1</v>
      </c>
      <c r="AJ331">
        <v>9.56</v>
      </c>
      <c r="AK331">
        <v>1</v>
      </c>
      <c r="AL331">
        <v>1</v>
      </c>
      <c r="AM331">
        <v>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1.24</v>
      </c>
      <c r="AU331" t="s">
        <v>26</v>
      </c>
      <c r="AV331">
        <v>0</v>
      </c>
      <c r="AW331">
        <v>2</v>
      </c>
      <c r="AX331">
        <v>86552410</v>
      </c>
      <c r="AY331">
        <v>1</v>
      </c>
      <c r="AZ331">
        <v>0</v>
      </c>
      <c r="BA331">
        <v>213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f>ROUND(Y331*Source!I183*DO331,9)</f>
        <v>0</v>
      </c>
      <c r="CX331">
        <f>ROUND(Y331*Source!I183,9)</f>
        <v>0.11494799999999999</v>
      </c>
      <c r="CY331">
        <f>AB331</f>
        <v>7.85</v>
      </c>
      <c r="CZ331">
        <f>AF331</f>
        <v>0.77</v>
      </c>
      <c r="DA331">
        <f>AJ331</f>
        <v>9.56</v>
      </c>
      <c r="DB331">
        <f>ROUND((((ROUND(AT331*CZ331,2)*1.03)*1.25)*1.2),6)</f>
        <v>1.4677500000000001</v>
      </c>
      <c r="DC331">
        <f>ROUND((((ROUND(AT331*AG331,2)*1.03)*1.25)*1.2),6)</f>
        <v>0</v>
      </c>
      <c r="DD331" t="s">
        <v>3</v>
      </c>
      <c r="DE331" t="s">
        <v>3</v>
      </c>
      <c r="DF331">
        <f t="shared" si="160"/>
        <v>0</v>
      </c>
      <c r="DG331">
        <f>ROUND(ROUND(AF331*AJ331,2)*CX331,2)</f>
        <v>0.85</v>
      </c>
      <c r="DH331">
        <f>ROUND(ROUND(AG331,2)*CX331,2)</f>
        <v>0</v>
      </c>
      <c r="DI331">
        <f t="shared" si="165"/>
        <v>0</v>
      </c>
      <c r="DJ331">
        <f>DG331</f>
        <v>0.85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ROW(Source!A183)</f>
        <v>183</v>
      </c>
      <c r="B332">
        <v>86551703</v>
      </c>
      <c r="C332">
        <v>86552392</v>
      </c>
      <c r="D332">
        <v>85731764</v>
      </c>
      <c r="E332">
        <v>1</v>
      </c>
      <c r="F332">
        <v>1</v>
      </c>
      <c r="G332">
        <v>1081</v>
      </c>
      <c r="H332">
        <v>2</v>
      </c>
      <c r="I332" t="s">
        <v>797</v>
      </c>
      <c r="J332" t="s">
        <v>798</v>
      </c>
      <c r="K332" t="s">
        <v>799</v>
      </c>
      <c r="L332">
        <v>1368</v>
      </c>
      <c r="N332">
        <v>1011</v>
      </c>
      <c r="O332" t="s">
        <v>792</v>
      </c>
      <c r="P332" t="s">
        <v>792</v>
      </c>
      <c r="Q332">
        <v>1</v>
      </c>
      <c r="W332">
        <v>0</v>
      </c>
      <c r="X332">
        <v>-643591644</v>
      </c>
      <c r="Y332">
        <f>(((AT332*1.03)*1.25)*1.2)</f>
        <v>4.9749000000000008</v>
      </c>
      <c r="AA332">
        <v>0</v>
      </c>
      <c r="AB332">
        <v>4.84</v>
      </c>
      <c r="AC332">
        <v>0</v>
      </c>
      <c r="AD332">
        <v>0</v>
      </c>
      <c r="AE332">
        <v>0</v>
      </c>
      <c r="AF332">
        <v>0.47</v>
      </c>
      <c r="AG332">
        <v>0</v>
      </c>
      <c r="AH332">
        <v>0</v>
      </c>
      <c r="AI332">
        <v>1</v>
      </c>
      <c r="AJ332">
        <v>9.66</v>
      </c>
      <c r="AK332">
        <v>1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3.22</v>
      </c>
      <c r="AU332" t="s">
        <v>26</v>
      </c>
      <c r="AV332">
        <v>0</v>
      </c>
      <c r="AW332">
        <v>2</v>
      </c>
      <c r="AX332">
        <v>86552411</v>
      </c>
      <c r="AY332">
        <v>1</v>
      </c>
      <c r="AZ332">
        <v>0</v>
      </c>
      <c r="BA332">
        <v>214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ROUND(Y332*Source!I183*DO332,9)</f>
        <v>0</v>
      </c>
      <c r="CX332">
        <f>ROUND(Y332*Source!I183,9)</f>
        <v>0.29849399999999998</v>
      </c>
      <c r="CY332">
        <f>AB332</f>
        <v>4.84</v>
      </c>
      <c r="CZ332">
        <f>AF332</f>
        <v>0.47</v>
      </c>
      <c r="DA332">
        <f>AJ332</f>
        <v>9.66</v>
      </c>
      <c r="DB332">
        <f>ROUND((((ROUND(AT332*CZ332,2)*1.03)*1.25)*1.2),6)</f>
        <v>2.3329499999999999</v>
      </c>
      <c r="DC332">
        <f>ROUND((((ROUND(AT332*AG332,2)*1.03)*1.25)*1.2),6)</f>
        <v>0</v>
      </c>
      <c r="DD332" t="s">
        <v>3</v>
      </c>
      <c r="DE332" t="s">
        <v>3</v>
      </c>
      <c r="DF332">
        <f t="shared" si="160"/>
        <v>0</v>
      </c>
      <c r="DG332">
        <f>ROUND(ROUND(AF332*AJ332,2)*CX332,2)</f>
        <v>1.36</v>
      </c>
      <c r="DH332">
        <f>ROUND(ROUND(AG332,2)*CX332,2)</f>
        <v>0</v>
      </c>
      <c r="DI332">
        <f t="shared" si="165"/>
        <v>0</v>
      </c>
      <c r="DJ332">
        <f>DG332</f>
        <v>1.36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ROW(Source!A183)</f>
        <v>183</v>
      </c>
      <c r="B333">
        <v>86551703</v>
      </c>
      <c r="C333">
        <v>86552392</v>
      </c>
      <c r="D333">
        <v>85730911</v>
      </c>
      <c r="E333">
        <v>1</v>
      </c>
      <c r="F333">
        <v>1</v>
      </c>
      <c r="G333">
        <v>1081</v>
      </c>
      <c r="H333">
        <v>2</v>
      </c>
      <c r="I333" t="s">
        <v>800</v>
      </c>
      <c r="J333" t="s">
        <v>801</v>
      </c>
      <c r="K333" t="s">
        <v>802</v>
      </c>
      <c r="L333">
        <v>1368</v>
      </c>
      <c r="N333">
        <v>1011</v>
      </c>
      <c r="O333" t="s">
        <v>792</v>
      </c>
      <c r="P333" t="s">
        <v>792</v>
      </c>
      <c r="Q333">
        <v>1</v>
      </c>
      <c r="W333">
        <v>0</v>
      </c>
      <c r="X333">
        <v>-44940208</v>
      </c>
      <c r="Y333">
        <f>(((AT333*1.03)*1.25)*1.2)</f>
        <v>0.57164999999999999</v>
      </c>
      <c r="AA333">
        <v>0</v>
      </c>
      <c r="AB333">
        <v>2758.65</v>
      </c>
      <c r="AC333">
        <v>1017.92</v>
      </c>
      <c r="AD333">
        <v>0</v>
      </c>
      <c r="AE333">
        <v>0</v>
      </c>
      <c r="AF333">
        <v>179.17</v>
      </c>
      <c r="AG333">
        <v>16.93</v>
      </c>
      <c r="AH333">
        <v>0</v>
      </c>
      <c r="AI333">
        <v>1</v>
      </c>
      <c r="AJ333">
        <v>14.43</v>
      </c>
      <c r="AK333">
        <v>56.35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0.37</v>
      </c>
      <c r="AU333" t="s">
        <v>26</v>
      </c>
      <c r="AV333">
        <v>0</v>
      </c>
      <c r="AW333">
        <v>2</v>
      </c>
      <c r="AX333">
        <v>86552409</v>
      </c>
      <c r="AY333">
        <v>1</v>
      </c>
      <c r="AZ333">
        <v>0</v>
      </c>
      <c r="BA333">
        <v>215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f>ROUND(Y333*Source!I183*DO333,9)</f>
        <v>0.58068207000000005</v>
      </c>
      <c r="CX333">
        <f>ROUND(Y333*Source!I183,9)</f>
        <v>3.4299000000000003E-2</v>
      </c>
      <c r="CY333">
        <f>AB333</f>
        <v>2758.65</v>
      </c>
      <c r="CZ333">
        <f>AF333</f>
        <v>179.17</v>
      </c>
      <c r="DA333">
        <f>AJ333</f>
        <v>14.43</v>
      </c>
      <c r="DB333">
        <f>ROUND((((ROUND(AT333*CZ333,2)*1.03)*1.25)*1.2),6)</f>
        <v>102.41804999999999</v>
      </c>
      <c r="DC333">
        <f>ROUND((((ROUND(AT333*AG333,2)*1.03)*1.25)*1.2),6)</f>
        <v>9.6716999999999995</v>
      </c>
      <c r="DD333" t="s">
        <v>3</v>
      </c>
      <c r="DE333" t="s">
        <v>3</v>
      </c>
      <c r="DF333">
        <f t="shared" si="160"/>
        <v>0</v>
      </c>
      <c r="DG333">
        <f>ROUND(ROUND(AF333*AJ333,2)*CX333,2)</f>
        <v>88.68</v>
      </c>
      <c r="DH333">
        <f>ROUND(ROUND(AG333*AK333,2)*CX333,2)</f>
        <v>32.72</v>
      </c>
      <c r="DI333">
        <f t="shared" si="165"/>
        <v>0</v>
      </c>
      <c r="DJ333">
        <f>DG333</f>
        <v>88.68</v>
      </c>
      <c r="DK333">
        <v>0</v>
      </c>
      <c r="DL333" t="s">
        <v>793</v>
      </c>
      <c r="DM333">
        <v>0</v>
      </c>
      <c r="DN333" t="s">
        <v>788</v>
      </c>
      <c r="DO333">
        <v>16.93</v>
      </c>
    </row>
    <row r="334" spans="1:119" x14ac:dyDescent="0.25">
      <c r="A334">
        <f>ROW(Source!A183)</f>
        <v>183</v>
      </c>
      <c r="B334">
        <v>86551703</v>
      </c>
      <c r="C334">
        <v>86552392</v>
      </c>
      <c r="D334">
        <v>85700705</v>
      </c>
      <c r="E334">
        <v>1</v>
      </c>
      <c r="F334">
        <v>1</v>
      </c>
      <c r="G334">
        <v>1081</v>
      </c>
      <c r="H334">
        <v>3</v>
      </c>
      <c r="I334" t="s">
        <v>803</v>
      </c>
      <c r="J334" t="s">
        <v>804</v>
      </c>
      <c r="K334" t="s">
        <v>805</v>
      </c>
      <c r="L334">
        <v>1339</v>
      </c>
      <c r="N334">
        <v>1007</v>
      </c>
      <c r="O334" t="s">
        <v>806</v>
      </c>
      <c r="P334" t="s">
        <v>806</v>
      </c>
      <c r="Q334">
        <v>1</v>
      </c>
      <c r="W334">
        <v>0</v>
      </c>
      <c r="X334">
        <v>-1622585150</v>
      </c>
      <c r="Y334">
        <f>(((AT334*1)*1)*1)</f>
        <v>0.22700000000000001</v>
      </c>
      <c r="AA334">
        <v>54.79</v>
      </c>
      <c r="AB334">
        <v>0</v>
      </c>
      <c r="AC334">
        <v>0</v>
      </c>
      <c r="AD334">
        <v>0</v>
      </c>
      <c r="AE334">
        <v>7.07</v>
      </c>
      <c r="AF334">
        <v>0</v>
      </c>
      <c r="AG334">
        <v>0</v>
      </c>
      <c r="AH334">
        <v>0</v>
      </c>
      <c r="AI334">
        <v>7.75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0.22700000000000001</v>
      </c>
      <c r="AU334" t="s">
        <v>25</v>
      </c>
      <c r="AV334">
        <v>0</v>
      </c>
      <c r="AW334">
        <v>2</v>
      </c>
      <c r="AX334">
        <v>86552412</v>
      </c>
      <c r="AY334">
        <v>1</v>
      </c>
      <c r="AZ334">
        <v>0</v>
      </c>
      <c r="BA334">
        <v>216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ROUND(Y334*Source!I183,9)</f>
        <v>1.362E-2</v>
      </c>
      <c r="CY334">
        <f t="shared" ref="CY334:CY342" si="166">AA334</f>
        <v>54.79</v>
      </c>
      <c r="CZ334">
        <f t="shared" ref="CZ334:CZ342" si="167">AE334</f>
        <v>7.07</v>
      </c>
      <c r="DA334">
        <f t="shared" ref="DA334:DA342" si="168">AI334</f>
        <v>7.75</v>
      </c>
      <c r="DB334">
        <f>ROUND((((ROUND(AT334*CZ334,2)*1)*1)*1),6)</f>
        <v>1.6</v>
      </c>
      <c r="DC334">
        <f>ROUND((((ROUND(AT334*AG334,2)*1)*1)*1),6)</f>
        <v>0</v>
      </c>
      <c r="DD334" t="s">
        <v>3</v>
      </c>
      <c r="DE334" t="s">
        <v>3</v>
      </c>
      <c r="DF334">
        <f t="shared" ref="DF334:DF342" si="169">ROUND(ROUND(AE334*AI334,2)*CX334,2)</f>
        <v>0.75</v>
      </c>
      <c r="DG334">
        <f t="shared" ref="DG334:DG366" si="170">ROUND(ROUND(AF334,2)*CX334,2)</f>
        <v>0</v>
      </c>
      <c r="DH334">
        <f t="shared" ref="DH334:DH366" si="171">ROUND(ROUND(AG334,2)*CX334,2)</f>
        <v>0</v>
      </c>
      <c r="DI334">
        <f t="shared" si="165"/>
        <v>0</v>
      </c>
      <c r="DJ334">
        <f t="shared" ref="DJ334:DJ342" si="172">DF334</f>
        <v>0.75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ROW(Source!A183)</f>
        <v>183</v>
      </c>
      <c r="B335">
        <v>86551703</v>
      </c>
      <c r="C335">
        <v>86552392</v>
      </c>
      <c r="D335">
        <v>85707696</v>
      </c>
      <c r="E335">
        <v>1</v>
      </c>
      <c r="F335">
        <v>1</v>
      </c>
      <c r="G335">
        <v>1081</v>
      </c>
      <c r="H335">
        <v>3</v>
      </c>
      <c r="I335" t="s">
        <v>807</v>
      </c>
      <c r="J335" t="s">
        <v>808</v>
      </c>
      <c r="K335" t="s">
        <v>809</v>
      </c>
      <c r="L335">
        <v>1355</v>
      </c>
      <c r="N335">
        <v>1010</v>
      </c>
      <c r="O335" t="s">
        <v>23</v>
      </c>
      <c r="P335" t="s">
        <v>23</v>
      </c>
      <c r="Q335">
        <v>100</v>
      </c>
      <c r="W335">
        <v>0</v>
      </c>
      <c r="X335">
        <v>-11502228</v>
      </c>
      <c r="Y335">
        <f>(((AT335*1)*1)*1)</f>
        <v>4.04</v>
      </c>
      <c r="AA335">
        <v>1525.54</v>
      </c>
      <c r="AB335">
        <v>0</v>
      </c>
      <c r="AC335">
        <v>0</v>
      </c>
      <c r="AD335">
        <v>0</v>
      </c>
      <c r="AE335">
        <v>154.72</v>
      </c>
      <c r="AF335">
        <v>0</v>
      </c>
      <c r="AG335">
        <v>0</v>
      </c>
      <c r="AH335">
        <v>0</v>
      </c>
      <c r="AI335">
        <v>9.86</v>
      </c>
      <c r="AJ335">
        <v>1</v>
      </c>
      <c r="AK335">
        <v>1</v>
      </c>
      <c r="AL335">
        <v>1</v>
      </c>
      <c r="AM335">
        <v>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4.04</v>
      </c>
      <c r="AU335" t="s">
        <v>25</v>
      </c>
      <c r="AV335">
        <v>0</v>
      </c>
      <c r="AW335">
        <v>2</v>
      </c>
      <c r="AX335">
        <v>86552413</v>
      </c>
      <c r="AY335">
        <v>1</v>
      </c>
      <c r="AZ335">
        <v>0</v>
      </c>
      <c r="BA335">
        <v>217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ROUND(Y335*Source!I183,9)</f>
        <v>0.2424</v>
      </c>
      <c r="CY335">
        <f t="shared" si="166"/>
        <v>1525.54</v>
      </c>
      <c r="CZ335">
        <f t="shared" si="167"/>
        <v>154.72</v>
      </c>
      <c r="DA335">
        <f t="shared" si="168"/>
        <v>9.86</v>
      </c>
      <c r="DB335">
        <f>ROUND((((ROUND(AT335*CZ335,2)*1)*1)*1),6)</f>
        <v>625.07000000000005</v>
      </c>
      <c r="DC335">
        <f>ROUND((((ROUND(AT335*AG335,2)*1)*1)*1),6)</f>
        <v>0</v>
      </c>
      <c r="DD335" t="s">
        <v>3</v>
      </c>
      <c r="DE335" t="s">
        <v>3</v>
      </c>
      <c r="DF335">
        <f t="shared" si="169"/>
        <v>369.79</v>
      </c>
      <c r="DG335">
        <f t="shared" si="170"/>
        <v>0</v>
      </c>
      <c r="DH335">
        <f t="shared" si="171"/>
        <v>0</v>
      </c>
      <c r="DI335">
        <f t="shared" si="165"/>
        <v>0</v>
      </c>
      <c r="DJ335">
        <f t="shared" si="172"/>
        <v>369.79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ROW(Source!A183)</f>
        <v>183</v>
      </c>
      <c r="B336">
        <v>86551703</v>
      </c>
      <c r="C336">
        <v>86552392</v>
      </c>
      <c r="D336">
        <v>85717107</v>
      </c>
      <c r="E336">
        <v>1</v>
      </c>
      <c r="F336">
        <v>1</v>
      </c>
      <c r="G336">
        <v>1081</v>
      </c>
      <c r="H336">
        <v>3</v>
      </c>
      <c r="I336" t="s">
        <v>333</v>
      </c>
      <c r="J336" t="s">
        <v>335</v>
      </c>
      <c r="K336" t="s">
        <v>334</v>
      </c>
      <c r="L336">
        <v>1354</v>
      </c>
      <c r="N336">
        <v>1010</v>
      </c>
      <c r="O336" t="s">
        <v>35</v>
      </c>
      <c r="P336" t="s">
        <v>35</v>
      </c>
      <c r="Q336">
        <v>1</v>
      </c>
      <c r="W336">
        <v>0</v>
      </c>
      <c r="X336">
        <v>29435478</v>
      </c>
      <c r="Y336">
        <f>(((AT336*1)*1)*1)</f>
        <v>200</v>
      </c>
      <c r="AA336">
        <v>185.42</v>
      </c>
      <c r="AB336">
        <v>0</v>
      </c>
      <c r="AC336">
        <v>0</v>
      </c>
      <c r="AD336">
        <v>0</v>
      </c>
      <c r="AE336">
        <v>7.24</v>
      </c>
      <c r="AF336">
        <v>0</v>
      </c>
      <c r="AG336">
        <v>0</v>
      </c>
      <c r="AH336">
        <v>0</v>
      </c>
      <c r="AI336">
        <v>25.61</v>
      </c>
      <c r="AJ336">
        <v>1</v>
      </c>
      <c r="AK336">
        <v>1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200</v>
      </c>
      <c r="AU336" t="s">
        <v>25</v>
      </c>
      <c r="AV336">
        <v>0</v>
      </c>
      <c r="AW336">
        <v>2</v>
      </c>
      <c r="AX336">
        <v>86552414</v>
      </c>
      <c r="AY336">
        <v>1</v>
      </c>
      <c r="AZ336">
        <v>0</v>
      </c>
      <c r="BA336">
        <v>218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ROUND(Y336*Source!I183,9)</f>
        <v>12</v>
      </c>
      <c r="CY336">
        <f t="shared" si="166"/>
        <v>185.42</v>
      </c>
      <c r="CZ336">
        <f t="shared" si="167"/>
        <v>7.24</v>
      </c>
      <c r="DA336">
        <f t="shared" si="168"/>
        <v>25.61</v>
      </c>
      <c r="DB336">
        <f>ROUND((((ROUND(AT336*CZ336,2)*1)*1)*1),6)</f>
        <v>1448</v>
      </c>
      <c r="DC336">
        <f>ROUND((((ROUND(AT336*AG336,2)*1)*1)*1),6)</f>
        <v>0</v>
      </c>
      <c r="DD336" t="s">
        <v>3</v>
      </c>
      <c r="DE336" t="s">
        <v>3</v>
      </c>
      <c r="DF336">
        <f t="shared" si="169"/>
        <v>2225.04</v>
      </c>
      <c r="DG336">
        <f t="shared" si="170"/>
        <v>0</v>
      </c>
      <c r="DH336">
        <f t="shared" si="171"/>
        <v>0</v>
      </c>
      <c r="DI336">
        <f t="shared" si="165"/>
        <v>0</v>
      </c>
      <c r="DJ336">
        <f t="shared" si="172"/>
        <v>2225.04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ROW(Source!A183)</f>
        <v>183</v>
      </c>
      <c r="B337">
        <v>86551703</v>
      </c>
      <c r="C337">
        <v>86552392</v>
      </c>
      <c r="D337">
        <v>85710744</v>
      </c>
      <c r="E337">
        <v>1</v>
      </c>
      <c r="F337">
        <v>1</v>
      </c>
      <c r="G337">
        <v>1081</v>
      </c>
      <c r="H337">
        <v>3</v>
      </c>
      <c r="I337" t="s">
        <v>810</v>
      </c>
      <c r="J337" t="s">
        <v>811</v>
      </c>
      <c r="K337" t="s">
        <v>812</v>
      </c>
      <c r="L337">
        <v>1354</v>
      </c>
      <c r="N337">
        <v>1010</v>
      </c>
      <c r="O337" t="s">
        <v>35</v>
      </c>
      <c r="P337" t="s">
        <v>35</v>
      </c>
      <c r="Q337">
        <v>1</v>
      </c>
      <c r="W337">
        <v>0</v>
      </c>
      <c r="X337">
        <v>-246121157</v>
      </c>
      <c r="Y337">
        <f>(((AT337*1)*1)*1)</f>
        <v>0.68400000000000005</v>
      </c>
      <c r="AA337">
        <v>54.47</v>
      </c>
      <c r="AB337">
        <v>0</v>
      </c>
      <c r="AC337">
        <v>0</v>
      </c>
      <c r="AD337">
        <v>0</v>
      </c>
      <c r="AE337">
        <v>6.12</v>
      </c>
      <c r="AF337">
        <v>0</v>
      </c>
      <c r="AG337">
        <v>0</v>
      </c>
      <c r="AH337">
        <v>0</v>
      </c>
      <c r="AI337">
        <v>8.9</v>
      </c>
      <c r="AJ337">
        <v>1</v>
      </c>
      <c r="AK337">
        <v>1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0.68400000000000005</v>
      </c>
      <c r="AU337" t="s">
        <v>25</v>
      </c>
      <c r="AV337">
        <v>0</v>
      </c>
      <c r="AW337">
        <v>2</v>
      </c>
      <c r="AX337">
        <v>86552415</v>
      </c>
      <c r="AY337">
        <v>1</v>
      </c>
      <c r="AZ337">
        <v>0</v>
      </c>
      <c r="BA337">
        <v>219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ROUND(Y337*Source!I183,9)</f>
        <v>4.104E-2</v>
      </c>
      <c r="CY337">
        <f t="shared" si="166"/>
        <v>54.47</v>
      </c>
      <c r="CZ337">
        <f t="shared" si="167"/>
        <v>6.12</v>
      </c>
      <c r="DA337">
        <f t="shared" si="168"/>
        <v>8.9</v>
      </c>
      <c r="DB337">
        <f>ROUND((((ROUND(AT337*CZ337,2)*1)*1)*1),6)</f>
        <v>4.1900000000000004</v>
      </c>
      <c r="DC337">
        <f>ROUND((((ROUND(AT337*AG337,2)*1)*1)*1),6)</f>
        <v>0</v>
      </c>
      <c r="DD337" t="s">
        <v>3</v>
      </c>
      <c r="DE337" t="s">
        <v>3</v>
      </c>
      <c r="DF337">
        <f t="shared" si="169"/>
        <v>2.2400000000000002</v>
      </c>
      <c r="DG337">
        <f t="shared" si="170"/>
        <v>0</v>
      </c>
      <c r="DH337">
        <f t="shared" si="171"/>
        <v>0</v>
      </c>
      <c r="DI337">
        <f t="shared" si="165"/>
        <v>0</v>
      </c>
      <c r="DJ337">
        <f t="shared" si="172"/>
        <v>2.2400000000000002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ROW(Source!A183)</f>
        <v>183</v>
      </c>
      <c r="B338">
        <v>86551703</v>
      </c>
      <c r="C338">
        <v>86552392</v>
      </c>
      <c r="D338">
        <v>0</v>
      </c>
      <c r="E338">
        <v>0</v>
      </c>
      <c r="F338">
        <v>1</v>
      </c>
      <c r="G338">
        <v>1081</v>
      </c>
      <c r="H338">
        <v>3</v>
      </c>
      <c r="I338" t="s">
        <v>233</v>
      </c>
      <c r="J338" t="s">
        <v>3</v>
      </c>
      <c r="K338" t="s">
        <v>234</v>
      </c>
      <c r="L338">
        <v>1354</v>
      </c>
      <c r="N338">
        <v>1010</v>
      </c>
      <c r="O338" t="s">
        <v>35</v>
      </c>
      <c r="P338" t="s">
        <v>35</v>
      </c>
      <c r="Q338">
        <v>1</v>
      </c>
      <c r="W338">
        <v>0</v>
      </c>
      <c r="X338">
        <v>-1571319097</v>
      </c>
      <c r="Y338">
        <f>AT338</f>
        <v>16.666667</v>
      </c>
      <c r="AA338">
        <v>40762.400000000001</v>
      </c>
      <c r="AB338">
        <v>0</v>
      </c>
      <c r="AC338">
        <v>0</v>
      </c>
      <c r="AD338">
        <v>0</v>
      </c>
      <c r="AE338">
        <v>4142.5199999999995</v>
      </c>
      <c r="AF338">
        <v>0</v>
      </c>
      <c r="AG338">
        <v>0</v>
      </c>
      <c r="AH338">
        <v>0</v>
      </c>
      <c r="AI338">
        <v>9.84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 t="s">
        <v>3</v>
      </c>
      <c r="AT338">
        <v>16.666667</v>
      </c>
      <c r="AU338" t="s">
        <v>3</v>
      </c>
      <c r="AV338">
        <v>0</v>
      </c>
      <c r="AW338">
        <v>1</v>
      </c>
      <c r="AX338">
        <v>-1</v>
      </c>
      <c r="AY338">
        <v>0</v>
      </c>
      <c r="AZ338">
        <v>0</v>
      </c>
      <c r="BA338" t="s">
        <v>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ROUND(Y338*Source!I183,9)</f>
        <v>1.0000000200000001</v>
      </c>
      <c r="CY338">
        <f t="shared" si="166"/>
        <v>40762.400000000001</v>
      </c>
      <c r="CZ338">
        <f t="shared" si="167"/>
        <v>4142.5199999999995</v>
      </c>
      <c r="DA338">
        <f t="shared" si="168"/>
        <v>9.84</v>
      </c>
      <c r="DB338">
        <f>ROUND(ROUND(AT338*CZ338,2),6)</f>
        <v>69042</v>
      </c>
      <c r="DC338">
        <f>ROUND(ROUND(AT338*AG338,2),6)</f>
        <v>0</v>
      </c>
      <c r="DD338" t="s">
        <v>3</v>
      </c>
      <c r="DE338" t="s">
        <v>3</v>
      </c>
      <c r="DF338">
        <f t="shared" si="169"/>
        <v>40762.400000000001</v>
      </c>
      <c r="DG338">
        <f t="shared" si="170"/>
        <v>0</v>
      </c>
      <c r="DH338">
        <f t="shared" si="171"/>
        <v>0</v>
      </c>
      <c r="DI338">
        <f t="shared" si="165"/>
        <v>0</v>
      </c>
      <c r="DJ338">
        <f t="shared" si="172"/>
        <v>40762.400000000001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ROW(Source!A183)</f>
        <v>183</v>
      </c>
      <c r="B339">
        <v>86551703</v>
      </c>
      <c r="C339">
        <v>86552392</v>
      </c>
      <c r="D339">
        <v>0</v>
      </c>
      <c r="E339">
        <v>0</v>
      </c>
      <c r="F339">
        <v>1</v>
      </c>
      <c r="G339">
        <v>1081</v>
      </c>
      <c r="H339">
        <v>3</v>
      </c>
      <c r="I339" t="s">
        <v>237</v>
      </c>
      <c r="J339" t="s">
        <v>3</v>
      </c>
      <c r="K339" t="s">
        <v>238</v>
      </c>
      <c r="L339">
        <v>1354</v>
      </c>
      <c r="N339">
        <v>1010</v>
      </c>
      <c r="O339" t="s">
        <v>35</v>
      </c>
      <c r="P339" t="s">
        <v>35</v>
      </c>
      <c r="Q339">
        <v>1</v>
      </c>
      <c r="W339">
        <v>0</v>
      </c>
      <c r="X339">
        <v>36991346</v>
      </c>
      <c r="Y339">
        <f>AT339</f>
        <v>33.333333000000003</v>
      </c>
      <c r="AA339">
        <v>46099.81</v>
      </c>
      <c r="AB339">
        <v>0</v>
      </c>
      <c r="AC339">
        <v>0</v>
      </c>
      <c r="AD339">
        <v>0</v>
      </c>
      <c r="AE339">
        <v>4684.9399999999996</v>
      </c>
      <c r="AF339">
        <v>0</v>
      </c>
      <c r="AG339">
        <v>0</v>
      </c>
      <c r="AH339">
        <v>0</v>
      </c>
      <c r="AI339">
        <v>9.84</v>
      </c>
      <c r="AJ339">
        <v>1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 t="s">
        <v>3</v>
      </c>
      <c r="AT339">
        <v>33.333333000000003</v>
      </c>
      <c r="AU339" t="s">
        <v>3</v>
      </c>
      <c r="AV339">
        <v>0</v>
      </c>
      <c r="AW339">
        <v>1</v>
      </c>
      <c r="AX339">
        <v>-1</v>
      </c>
      <c r="AY339">
        <v>0</v>
      </c>
      <c r="AZ339">
        <v>0</v>
      </c>
      <c r="BA339" t="s">
        <v>3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ROUND(Y339*Source!I183,9)</f>
        <v>1.9999999799999999</v>
      </c>
      <c r="CY339">
        <f t="shared" si="166"/>
        <v>46099.81</v>
      </c>
      <c r="CZ339">
        <f t="shared" si="167"/>
        <v>4684.9399999999996</v>
      </c>
      <c r="DA339">
        <f t="shared" si="168"/>
        <v>9.84</v>
      </c>
      <c r="DB339">
        <f>ROUND(ROUND(AT339*CZ339,2),6)</f>
        <v>156164.67000000001</v>
      </c>
      <c r="DC339">
        <f>ROUND(ROUND(AT339*AG339,2),6)</f>
        <v>0</v>
      </c>
      <c r="DD339" t="s">
        <v>3</v>
      </c>
      <c r="DE339" t="s">
        <v>3</v>
      </c>
      <c r="DF339">
        <f t="shared" si="169"/>
        <v>92199.62</v>
      </c>
      <c r="DG339">
        <f t="shared" si="170"/>
        <v>0</v>
      </c>
      <c r="DH339">
        <f t="shared" si="171"/>
        <v>0</v>
      </c>
      <c r="DI339">
        <f t="shared" si="165"/>
        <v>0</v>
      </c>
      <c r="DJ339">
        <f t="shared" si="172"/>
        <v>92199.62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ROW(Source!A183)</f>
        <v>183</v>
      </c>
      <c r="B340">
        <v>86551703</v>
      </c>
      <c r="C340">
        <v>86552392</v>
      </c>
      <c r="D340">
        <v>0</v>
      </c>
      <c r="E340">
        <v>0</v>
      </c>
      <c r="F340">
        <v>1</v>
      </c>
      <c r="G340">
        <v>1081</v>
      </c>
      <c r="H340">
        <v>3</v>
      </c>
      <c r="I340" t="s">
        <v>249</v>
      </c>
      <c r="J340" t="s">
        <v>3</v>
      </c>
      <c r="K340" t="s">
        <v>250</v>
      </c>
      <c r="L340">
        <v>1354</v>
      </c>
      <c r="N340">
        <v>1010</v>
      </c>
      <c r="O340" t="s">
        <v>35</v>
      </c>
      <c r="P340" t="s">
        <v>35</v>
      </c>
      <c r="Q340">
        <v>1</v>
      </c>
      <c r="W340">
        <v>0</v>
      </c>
      <c r="X340">
        <v>58140636</v>
      </c>
      <c r="Y340">
        <f>AT340</f>
        <v>16.666667</v>
      </c>
      <c r="AA340">
        <v>56780.54</v>
      </c>
      <c r="AB340">
        <v>0</v>
      </c>
      <c r="AC340">
        <v>0</v>
      </c>
      <c r="AD340">
        <v>0</v>
      </c>
      <c r="AE340">
        <v>5770.38</v>
      </c>
      <c r="AF340">
        <v>0</v>
      </c>
      <c r="AG340">
        <v>0</v>
      </c>
      <c r="AH340">
        <v>0</v>
      </c>
      <c r="AI340">
        <v>9.84</v>
      </c>
      <c r="AJ340">
        <v>1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 t="s">
        <v>3</v>
      </c>
      <c r="AT340">
        <v>16.666667</v>
      </c>
      <c r="AU340" t="s">
        <v>3</v>
      </c>
      <c r="AV340">
        <v>0</v>
      </c>
      <c r="AW340">
        <v>1</v>
      </c>
      <c r="AX340">
        <v>-1</v>
      </c>
      <c r="AY340">
        <v>0</v>
      </c>
      <c r="AZ340">
        <v>0</v>
      </c>
      <c r="BA340" t="s">
        <v>3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ROUND(Y340*Source!I183,9)</f>
        <v>1.0000000200000001</v>
      </c>
      <c r="CY340">
        <f t="shared" si="166"/>
        <v>56780.54</v>
      </c>
      <c r="CZ340">
        <f t="shared" si="167"/>
        <v>5770.38</v>
      </c>
      <c r="DA340">
        <f t="shared" si="168"/>
        <v>9.84</v>
      </c>
      <c r="DB340">
        <f>ROUND(ROUND(AT340*CZ340,2),6)</f>
        <v>96173</v>
      </c>
      <c r="DC340">
        <f>ROUND(ROUND(AT340*AG340,2),6)</f>
        <v>0</v>
      </c>
      <c r="DD340" t="s">
        <v>3</v>
      </c>
      <c r="DE340" t="s">
        <v>3</v>
      </c>
      <c r="DF340">
        <f t="shared" si="169"/>
        <v>56780.54</v>
      </c>
      <c r="DG340">
        <f t="shared" si="170"/>
        <v>0</v>
      </c>
      <c r="DH340">
        <f t="shared" si="171"/>
        <v>0</v>
      </c>
      <c r="DI340">
        <f t="shared" si="165"/>
        <v>0</v>
      </c>
      <c r="DJ340">
        <f t="shared" si="172"/>
        <v>56780.54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ROW(Source!A183)</f>
        <v>183</v>
      </c>
      <c r="B341">
        <v>86551703</v>
      </c>
      <c r="C341">
        <v>86552392</v>
      </c>
      <c r="D341">
        <v>0</v>
      </c>
      <c r="E341">
        <v>0</v>
      </c>
      <c r="F341">
        <v>1</v>
      </c>
      <c r="G341">
        <v>1081</v>
      </c>
      <c r="H341">
        <v>3</v>
      </c>
      <c r="I341" t="s">
        <v>241</v>
      </c>
      <c r="J341" t="s">
        <v>3</v>
      </c>
      <c r="K341" t="s">
        <v>242</v>
      </c>
      <c r="L341">
        <v>1354</v>
      </c>
      <c r="N341">
        <v>1010</v>
      </c>
      <c r="O341" t="s">
        <v>35</v>
      </c>
      <c r="P341" t="s">
        <v>35</v>
      </c>
      <c r="Q341">
        <v>1</v>
      </c>
      <c r="W341">
        <v>0</v>
      </c>
      <c r="X341">
        <v>-533777645</v>
      </c>
      <c r="Y341">
        <f>AT341</f>
        <v>16.666667</v>
      </c>
      <c r="AA341">
        <v>38860.32</v>
      </c>
      <c r="AB341">
        <v>0</v>
      </c>
      <c r="AC341">
        <v>0</v>
      </c>
      <c r="AD341">
        <v>0</v>
      </c>
      <c r="AE341">
        <v>3949.2200000000003</v>
      </c>
      <c r="AF341">
        <v>0</v>
      </c>
      <c r="AG341">
        <v>0</v>
      </c>
      <c r="AH341">
        <v>0</v>
      </c>
      <c r="AI341">
        <v>9.84</v>
      </c>
      <c r="AJ341">
        <v>1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 t="s">
        <v>3</v>
      </c>
      <c r="AT341">
        <v>16.666667</v>
      </c>
      <c r="AU341" t="s">
        <v>3</v>
      </c>
      <c r="AV341">
        <v>0</v>
      </c>
      <c r="AW341">
        <v>1</v>
      </c>
      <c r="AX341">
        <v>-1</v>
      </c>
      <c r="AY341">
        <v>0</v>
      </c>
      <c r="AZ341">
        <v>0</v>
      </c>
      <c r="BA341" t="s">
        <v>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ROUND(Y341*Source!I183,9)</f>
        <v>1.0000000200000001</v>
      </c>
      <c r="CY341">
        <f t="shared" si="166"/>
        <v>38860.32</v>
      </c>
      <c r="CZ341">
        <f t="shared" si="167"/>
        <v>3949.2200000000003</v>
      </c>
      <c r="DA341">
        <f t="shared" si="168"/>
        <v>9.84</v>
      </c>
      <c r="DB341">
        <f>ROUND(ROUND(AT341*CZ341,2),6)</f>
        <v>65820.33</v>
      </c>
      <c r="DC341">
        <f>ROUND(ROUND(AT341*AG341,2),6)</f>
        <v>0</v>
      </c>
      <c r="DD341" t="s">
        <v>3</v>
      </c>
      <c r="DE341" t="s">
        <v>3</v>
      </c>
      <c r="DF341">
        <f t="shared" si="169"/>
        <v>38860.32</v>
      </c>
      <c r="DG341">
        <f t="shared" si="170"/>
        <v>0</v>
      </c>
      <c r="DH341">
        <f t="shared" si="171"/>
        <v>0</v>
      </c>
      <c r="DI341">
        <f t="shared" si="165"/>
        <v>0</v>
      </c>
      <c r="DJ341">
        <f t="shared" si="172"/>
        <v>38860.32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ROW(Source!A183)</f>
        <v>183</v>
      </c>
      <c r="B342">
        <v>86551703</v>
      </c>
      <c r="C342">
        <v>86552392</v>
      </c>
      <c r="D342">
        <v>0</v>
      </c>
      <c r="E342">
        <v>0</v>
      </c>
      <c r="F342">
        <v>1</v>
      </c>
      <c r="G342">
        <v>1081</v>
      </c>
      <c r="H342">
        <v>3</v>
      </c>
      <c r="I342" t="s">
        <v>245</v>
      </c>
      <c r="J342" t="s">
        <v>3</v>
      </c>
      <c r="K342" t="s">
        <v>246</v>
      </c>
      <c r="L342">
        <v>1354</v>
      </c>
      <c r="N342">
        <v>1010</v>
      </c>
      <c r="O342" t="s">
        <v>35</v>
      </c>
      <c r="P342" t="s">
        <v>35</v>
      </c>
      <c r="Q342">
        <v>1</v>
      </c>
      <c r="W342">
        <v>0</v>
      </c>
      <c r="X342">
        <v>1267739839</v>
      </c>
      <c r="Y342">
        <f>AT342</f>
        <v>16.666667</v>
      </c>
      <c r="AA342">
        <v>42752.24</v>
      </c>
      <c r="AB342">
        <v>0</v>
      </c>
      <c r="AC342">
        <v>0</v>
      </c>
      <c r="AD342">
        <v>0</v>
      </c>
      <c r="AE342">
        <v>4344.74</v>
      </c>
      <c r="AF342">
        <v>0</v>
      </c>
      <c r="AG342">
        <v>0</v>
      </c>
      <c r="AH342">
        <v>0</v>
      </c>
      <c r="AI342">
        <v>9.84</v>
      </c>
      <c r="AJ342">
        <v>1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 t="s">
        <v>3</v>
      </c>
      <c r="AT342">
        <v>16.666667</v>
      </c>
      <c r="AU342" t="s">
        <v>3</v>
      </c>
      <c r="AV342">
        <v>0</v>
      </c>
      <c r="AW342">
        <v>1</v>
      </c>
      <c r="AX342">
        <v>-1</v>
      </c>
      <c r="AY342">
        <v>0</v>
      </c>
      <c r="AZ342">
        <v>0</v>
      </c>
      <c r="BA342" t="s">
        <v>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ROUND(Y342*Source!I183,9)</f>
        <v>1.0000000200000001</v>
      </c>
      <c r="CY342">
        <f t="shared" si="166"/>
        <v>42752.24</v>
      </c>
      <c r="CZ342">
        <f t="shared" si="167"/>
        <v>4344.74</v>
      </c>
      <c r="DA342">
        <f t="shared" si="168"/>
        <v>9.84</v>
      </c>
      <c r="DB342">
        <f>ROUND(ROUND(AT342*CZ342,2),6)</f>
        <v>72412.33</v>
      </c>
      <c r="DC342">
        <f>ROUND(ROUND(AT342*AG342,2),6)</f>
        <v>0</v>
      </c>
      <c r="DD342" t="s">
        <v>3</v>
      </c>
      <c r="DE342" t="s">
        <v>3</v>
      </c>
      <c r="DF342">
        <f t="shared" si="169"/>
        <v>42752.24</v>
      </c>
      <c r="DG342">
        <f t="shared" si="170"/>
        <v>0</v>
      </c>
      <c r="DH342">
        <f t="shared" si="171"/>
        <v>0</v>
      </c>
      <c r="DI342">
        <f t="shared" si="165"/>
        <v>0</v>
      </c>
      <c r="DJ342">
        <f t="shared" si="172"/>
        <v>42752.24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ROW(Source!A194)</f>
        <v>194</v>
      </c>
      <c r="B343">
        <v>86551701</v>
      </c>
      <c r="C343">
        <v>86552422</v>
      </c>
      <c r="D343">
        <v>85665773</v>
      </c>
      <c r="E343">
        <v>1081</v>
      </c>
      <c r="F343">
        <v>1</v>
      </c>
      <c r="G343">
        <v>1081</v>
      </c>
      <c r="H343">
        <v>1</v>
      </c>
      <c r="I343" t="s">
        <v>786</v>
      </c>
      <c r="J343" t="s">
        <v>3</v>
      </c>
      <c r="K343" t="s">
        <v>787</v>
      </c>
      <c r="L343">
        <v>1191</v>
      </c>
      <c r="N343">
        <v>1013</v>
      </c>
      <c r="O343" t="s">
        <v>788</v>
      </c>
      <c r="P343" t="s">
        <v>788</v>
      </c>
      <c r="Q343">
        <v>1</v>
      </c>
      <c r="W343">
        <v>0</v>
      </c>
      <c r="X343">
        <v>476480486</v>
      </c>
      <c r="Y343">
        <f>(((AT343*1.03)*1.15)*1.2)</f>
        <v>106.17857999999998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74.7</v>
      </c>
      <c r="AU343" t="s">
        <v>27</v>
      </c>
      <c r="AV343">
        <v>1</v>
      </c>
      <c r="AW343">
        <v>2</v>
      </c>
      <c r="AX343">
        <v>86552446</v>
      </c>
      <c r="AY343">
        <v>1</v>
      </c>
      <c r="AZ343">
        <v>0</v>
      </c>
      <c r="BA343">
        <v>221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U343">
        <f>ROUND(AT343*Source!I194*AH343*AL343,2)</f>
        <v>0</v>
      </c>
      <c r="CV343">
        <f>ROUND(Y343*Source!I194,9)</f>
        <v>23.359287599999998</v>
      </c>
      <c r="CW343">
        <v>0</v>
      </c>
      <c r="CX343">
        <f>ROUND(Y343*Source!I194,9)</f>
        <v>23.359287599999998</v>
      </c>
      <c r="CY343">
        <f>AD343</f>
        <v>0</v>
      </c>
      <c r="CZ343">
        <f>AH343</f>
        <v>0</v>
      </c>
      <c r="DA343">
        <f>AL343</f>
        <v>1</v>
      </c>
      <c r="DB343">
        <f>ROUND((((ROUND(AT343*CZ343,2)*1.03)*1.15)*1.2),6)</f>
        <v>0</v>
      </c>
      <c r="DC343">
        <f>ROUND((((ROUND(AT343*AG343,2)*1.03)*1.15)*1.2),6)</f>
        <v>0</v>
      </c>
      <c r="DD343" t="s">
        <v>3</v>
      </c>
      <c r="DE343" t="s">
        <v>3</v>
      </c>
      <c r="DF343">
        <f t="shared" ref="DF343:DF370" si="173">ROUND(ROUND(AE343,2)*CX343,2)</f>
        <v>0</v>
      </c>
      <c r="DG343">
        <f t="shared" si="170"/>
        <v>0</v>
      </c>
      <c r="DH343">
        <f t="shared" si="171"/>
        <v>0</v>
      </c>
      <c r="DI343">
        <f t="shared" si="165"/>
        <v>0</v>
      </c>
      <c r="DJ343">
        <f>DI343</f>
        <v>0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ROW(Source!A194)</f>
        <v>194</v>
      </c>
      <c r="B344">
        <v>86551701</v>
      </c>
      <c r="C344">
        <v>86552422</v>
      </c>
      <c r="D344">
        <v>85731677</v>
      </c>
      <c r="E344">
        <v>1</v>
      </c>
      <c r="F344">
        <v>1</v>
      </c>
      <c r="G344">
        <v>1081</v>
      </c>
      <c r="H344">
        <v>2</v>
      </c>
      <c r="I344" t="s">
        <v>789</v>
      </c>
      <c r="J344" t="s">
        <v>790</v>
      </c>
      <c r="K344" t="s">
        <v>791</v>
      </c>
      <c r="L344">
        <v>1368</v>
      </c>
      <c r="N344">
        <v>1011</v>
      </c>
      <c r="O344" t="s">
        <v>792</v>
      </c>
      <c r="P344" t="s">
        <v>792</v>
      </c>
      <c r="Q344">
        <v>1</v>
      </c>
      <c r="W344">
        <v>0</v>
      </c>
      <c r="X344">
        <v>874612079</v>
      </c>
      <c r="Y344">
        <f>(((AT344*1.03)*1.25)*1.2)</f>
        <v>0.49440000000000001</v>
      </c>
      <c r="AA344">
        <v>0</v>
      </c>
      <c r="AB344">
        <v>88.67</v>
      </c>
      <c r="AC344">
        <v>13.47</v>
      </c>
      <c r="AD344">
        <v>0</v>
      </c>
      <c r="AE344">
        <v>0</v>
      </c>
      <c r="AF344">
        <v>83.1</v>
      </c>
      <c r="AG344">
        <v>12.62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0.32</v>
      </c>
      <c r="AU344" t="s">
        <v>26</v>
      </c>
      <c r="AV344">
        <v>0</v>
      </c>
      <c r="AW344">
        <v>2</v>
      </c>
      <c r="AX344">
        <v>86552447</v>
      </c>
      <c r="AY344">
        <v>1</v>
      </c>
      <c r="AZ344">
        <v>0</v>
      </c>
      <c r="BA344">
        <v>222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f>ROUND(Y344*Source!I194*DO344,9)</f>
        <v>1.3726521599999999</v>
      </c>
      <c r="CX344">
        <f>ROUND(Y344*Source!I194,9)</f>
        <v>0.108768</v>
      </c>
      <c r="CY344">
        <f>AB344</f>
        <v>88.67</v>
      </c>
      <c r="CZ344">
        <f>AF344</f>
        <v>83.1</v>
      </c>
      <c r="DA344">
        <f>AJ344</f>
        <v>1</v>
      </c>
      <c r="DB344">
        <f>ROUND((((ROUND(AT344*CZ344,2)*1.03)*1.25)*1.2),6)</f>
        <v>41.08155</v>
      </c>
      <c r="DC344">
        <f>ROUND((((ROUND(AT344*AG344,2)*1.03)*1.25)*1.2),6)</f>
        <v>6.2417999999999996</v>
      </c>
      <c r="DD344" t="s">
        <v>3</v>
      </c>
      <c r="DE344" t="s">
        <v>3</v>
      </c>
      <c r="DF344">
        <f t="shared" si="173"/>
        <v>0</v>
      </c>
      <c r="DG344">
        <f t="shared" si="170"/>
        <v>9.0399999999999991</v>
      </c>
      <c r="DH344">
        <f t="shared" si="171"/>
        <v>1.37</v>
      </c>
      <c r="DI344">
        <f t="shared" si="165"/>
        <v>0</v>
      </c>
      <c r="DJ344">
        <f>DG344</f>
        <v>9.0399999999999991</v>
      </c>
      <c r="DK344">
        <v>0</v>
      </c>
      <c r="DL344" t="s">
        <v>793</v>
      </c>
      <c r="DM344">
        <v>0</v>
      </c>
      <c r="DN344" t="s">
        <v>788</v>
      </c>
      <c r="DO344">
        <v>12.62</v>
      </c>
    </row>
    <row r="345" spans="1:119" x14ac:dyDescent="0.25">
      <c r="A345">
        <f>ROW(Source!A194)</f>
        <v>194</v>
      </c>
      <c r="B345">
        <v>86551701</v>
      </c>
      <c r="C345">
        <v>86552422</v>
      </c>
      <c r="D345">
        <v>85731731</v>
      </c>
      <c r="E345">
        <v>1</v>
      </c>
      <c r="F345">
        <v>1</v>
      </c>
      <c r="G345">
        <v>1081</v>
      </c>
      <c r="H345">
        <v>2</v>
      </c>
      <c r="I345" t="s">
        <v>794</v>
      </c>
      <c r="J345" t="s">
        <v>795</v>
      </c>
      <c r="K345" t="s">
        <v>796</v>
      </c>
      <c r="L345">
        <v>1368</v>
      </c>
      <c r="N345">
        <v>1011</v>
      </c>
      <c r="O345" t="s">
        <v>792</v>
      </c>
      <c r="P345" t="s">
        <v>792</v>
      </c>
      <c r="Q345">
        <v>1</v>
      </c>
      <c r="W345">
        <v>0</v>
      </c>
      <c r="X345">
        <v>-1895752648</v>
      </c>
      <c r="Y345">
        <f>(((AT345*1.03)*1.25)*1.2)</f>
        <v>1.9158000000000002</v>
      </c>
      <c r="AA345">
        <v>0</v>
      </c>
      <c r="AB345">
        <v>0.82</v>
      </c>
      <c r="AC345">
        <v>0</v>
      </c>
      <c r="AD345">
        <v>0</v>
      </c>
      <c r="AE345">
        <v>0</v>
      </c>
      <c r="AF345">
        <v>0.77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1.24</v>
      </c>
      <c r="AU345" t="s">
        <v>26</v>
      </c>
      <c r="AV345">
        <v>0</v>
      </c>
      <c r="AW345">
        <v>2</v>
      </c>
      <c r="AX345">
        <v>86552449</v>
      </c>
      <c r="AY345">
        <v>1</v>
      </c>
      <c r="AZ345">
        <v>0</v>
      </c>
      <c r="BA345">
        <v>223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f>ROUND(Y345*Source!I194*DO345,9)</f>
        <v>0</v>
      </c>
      <c r="CX345">
        <f>ROUND(Y345*Source!I194,9)</f>
        <v>0.42147600000000002</v>
      </c>
      <c r="CY345">
        <f>AB345</f>
        <v>0.82</v>
      </c>
      <c r="CZ345">
        <f>AF345</f>
        <v>0.77</v>
      </c>
      <c r="DA345">
        <f>AJ345</f>
        <v>1</v>
      </c>
      <c r="DB345">
        <f>ROUND((((ROUND(AT345*CZ345,2)*1.03)*1.25)*1.2),6)</f>
        <v>1.4677500000000001</v>
      </c>
      <c r="DC345">
        <f>ROUND((((ROUND(AT345*AG345,2)*1.03)*1.25)*1.2),6)</f>
        <v>0</v>
      </c>
      <c r="DD345" t="s">
        <v>3</v>
      </c>
      <c r="DE345" t="s">
        <v>3</v>
      </c>
      <c r="DF345">
        <f t="shared" si="173"/>
        <v>0</v>
      </c>
      <c r="DG345">
        <f t="shared" si="170"/>
        <v>0.32</v>
      </c>
      <c r="DH345">
        <f t="shared" si="171"/>
        <v>0</v>
      </c>
      <c r="DI345">
        <f t="shared" si="165"/>
        <v>0</v>
      </c>
      <c r="DJ345">
        <f>DG345</f>
        <v>0.32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ROW(Source!A194)</f>
        <v>194</v>
      </c>
      <c r="B346">
        <v>86551701</v>
      </c>
      <c r="C346">
        <v>86552422</v>
      </c>
      <c r="D346">
        <v>85731764</v>
      </c>
      <c r="E346">
        <v>1</v>
      </c>
      <c r="F346">
        <v>1</v>
      </c>
      <c r="G346">
        <v>1081</v>
      </c>
      <c r="H346">
        <v>2</v>
      </c>
      <c r="I346" t="s">
        <v>797</v>
      </c>
      <c r="J346" t="s">
        <v>798</v>
      </c>
      <c r="K346" t="s">
        <v>799</v>
      </c>
      <c r="L346">
        <v>1368</v>
      </c>
      <c r="N346">
        <v>1011</v>
      </c>
      <c r="O346" t="s">
        <v>792</v>
      </c>
      <c r="P346" t="s">
        <v>792</v>
      </c>
      <c r="Q346">
        <v>1</v>
      </c>
      <c r="W346">
        <v>0</v>
      </c>
      <c r="X346">
        <v>-643591644</v>
      </c>
      <c r="Y346">
        <f>(((AT346*1.03)*1.25)*1.2)</f>
        <v>4.9749000000000008</v>
      </c>
      <c r="AA346">
        <v>0</v>
      </c>
      <c r="AB346">
        <v>0.5</v>
      </c>
      <c r="AC346">
        <v>0</v>
      </c>
      <c r="AD346">
        <v>0</v>
      </c>
      <c r="AE346">
        <v>0</v>
      </c>
      <c r="AF346">
        <v>0.47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-2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3.22</v>
      </c>
      <c r="AU346" t="s">
        <v>26</v>
      </c>
      <c r="AV346">
        <v>0</v>
      </c>
      <c r="AW346">
        <v>2</v>
      </c>
      <c r="AX346">
        <v>86552450</v>
      </c>
      <c r="AY346">
        <v>1</v>
      </c>
      <c r="AZ346">
        <v>0</v>
      </c>
      <c r="BA346">
        <v>224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f>ROUND(Y346*Source!I194*DO346,9)</f>
        <v>0</v>
      </c>
      <c r="CX346">
        <f>ROUND(Y346*Source!I194,9)</f>
        <v>1.0944780000000001</v>
      </c>
      <c r="CY346">
        <f>AB346</f>
        <v>0.5</v>
      </c>
      <c r="CZ346">
        <f>AF346</f>
        <v>0.47</v>
      </c>
      <c r="DA346">
        <f>AJ346</f>
        <v>1</v>
      </c>
      <c r="DB346">
        <f>ROUND((((ROUND(AT346*CZ346,2)*1.03)*1.25)*1.2),6)</f>
        <v>2.3329499999999999</v>
      </c>
      <c r="DC346">
        <f>ROUND((((ROUND(AT346*AG346,2)*1.03)*1.25)*1.2),6)</f>
        <v>0</v>
      </c>
      <c r="DD346" t="s">
        <v>3</v>
      </c>
      <c r="DE346" t="s">
        <v>3</v>
      </c>
      <c r="DF346">
        <f t="shared" si="173"/>
        <v>0</v>
      </c>
      <c r="DG346">
        <f t="shared" si="170"/>
        <v>0.51</v>
      </c>
      <c r="DH346">
        <f t="shared" si="171"/>
        <v>0</v>
      </c>
      <c r="DI346">
        <f t="shared" si="165"/>
        <v>0</v>
      </c>
      <c r="DJ346">
        <f>DG346</f>
        <v>0.51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ROW(Source!A194)</f>
        <v>194</v>
      </c>
      <c r="B347">
        <v>86551701</v>
      </c>
      <c r="C347">
        <v>86552422</v>
      </c>
      <c r="D347">
        <v>85730911</v>
      </c>
      <c r="E347">
        <v>1</v>
      </c>
      <c r="F347">
        <v>1</v>
      </c>
      <c r="G347">
        <v>1081</v>
      </c>
      <c r="H347">
        <v>2</v>
      </c>
      <c r="I347" t="s">
        <v>800</v>
      </c>
      <c r="J347" t="s">
        <v>801</v>
      </c>
      <c r="K347" t="s">
        <v>802</v>
      </c>
      <c r="L347">
        <v>1368</v>
      </c>
      <c r="N347">
        <v>1011</v>
      </c>
      <c r="O347" t="s">
        <v>792</v>
      </c>
      <c r="P347" t="s">
        <v>792</v>
      </c>
      <c r="Q347">
        <v>1</v>
      </c>
      <c r="W347">
        <v>0</v>
      </c>
      <c r="X347">
        <v>-44940208</v>
      </c>
      <c r="Y347">
        <f>(((AT347*1.03)*1.25)*1.2)</f>
        <v>0.57164999999999999</v>
      </c>
      <c r="AA347">
        <v>0</v>
      </c>
      <c r="AB347">
        <v>191.17</v>
      </c>
      <c r="AC347">
        <v>18.059999999999999</v>
      </c>
      <c r="AD347">
        <v>0</v>
      </c>
      <c r="AE347">
        <v>0</v>
      </c>
      <c r="AF347">
        <v>179.17</v>
      </c>
      <c r="AG347">
        <v>16.93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-2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0.37</v>
      </c>
      <c r="AU347" t="s">
        <v>26</v>
      </c>
      <c r="AV347">
        <v>0</v>
      </c>
      <c r="AW347">
        <v>2</v>
      </c>
      <c r="AX347">
        <v>86552448</v>
      </c>
      <c r="AY347">
        <v>1</v>
      </c>
      <c r="AZ347">
        <v>0</v>
      </c>
      <c r="BA347">
        <v>225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f>ROUND(Y347*Source!I194*DO347,9)</f>
        <v>2.1291675900000002</v>
      </c>
      <c r="CX347">
        <f>ROUND(Y347*Source!I194,9)</f>
        <v>0.12576300000000001</v>
      </c>
      <c r="CY347">
        <f>AB347</f>
        <v>191.17</v>
      </c>
      <c r="CZ347">
        <f>AF347</f>
        <v>179.17</v>
      </c>
      <c r="DA347">
        <f>AJ347</f>
        <v>1</v>
      </c>
      <c r="DB347">
        <f>ROUND((((ROUND(AT347*CZ347,2)*1.03)*1.25)*1.2),6)</f>
        <v>102.41804999999999</v>
      </c>
      <c r="DC347">
        <f>ROUND((((ROUND(AT347*AG347,2)*1.03)*1.25)*1.2),6)</f>
        <v>9.6716999999999995</v>
      </c>
      <c r="DD347" t="s">
        <v>3</v>
      </c>
      <c r="DE347" t="s">
        <v>3</v>
      </c>
      <c r="DF347">
        <f t="shared" si="173"/>
        <v>0</v>
      </c>
      <c r="DG347">
        <f t="shared" si="170"/>
        <v>22.53</v>
      </c>
      <c r="DH347">
        <f t="shared" si="171"/>
        <v>2.13</v>
      </c>
      <c r="DI347">
        <f t="shared" si="165"/>
        <v>0</v>
      </c>
      <c r="DJ347">
        <f>DG347</f>
        <v>22.53</v>
      </c>
      <c r="DK347">
        <v>0</v>
      </c>
      <c r="DL347" t="s">
        <v>793</v>
      </c>
      <c r="DM347">
        <v>0</v>
      </c>
      <c r="DN347" t="s">
        <v>788</v>
      </c>
      <c r="DO347">
        <v>16.93</v>
      </c>
    </row>
    <row r="348" spans="1:119" x14ac:dyDescent="0.25">
      <c r="A348">
        <f>ROW(Source!A194)</f>
        <v>194</v>
      </c>
      <c r="B348">
        <v>86551701</v>
      </c>
      <c r="C348">
        <v>86552422</v>
      </c>
      <c r="D348">
        <v>85700705</v>
      </c>
      <c r="E348">
        <v>1</v>
      </c>
      <c r="F348">
        <v>1</v>
      </c>
      <c r="G348">
        <v>1081</v>
      </c>
      <c r="H348">
        <v>3</v>
      </c>
      <c r="I348" t="s">
        <v>803</v>
      </c>
      <c r="J348" t="s">
        <v>804</v>
      </c>
      <c r="K348" t="s">
        <v>805</v>
      </c>
      <c r="L348">
        <v>1339</v>
      </c>
      <c r="N348">
        <v>1007</v>
      </c>
      <c r="O348" t="s">
        <v>806</v>
      </c>
      <c r="P348" t="s">
        <v>806</v>
      </c>
      <c r="Q348">
        <v>1</v>
      </c>
      <c r="W348">
        <v>0</v>
      </c>
      <c r="X348">
        <v>-1622585150</v>
      </c>
      <c r="Y348">
        <f>(((AT348*1)*1)*1)</f>
        <v>0.22700000000000001</v>
      </c>
      <c r="AA348">
        <v>7.07</v>
      </c>
      <c r="AB348">
        <v>0</v>
      </c>
      <c r="AC348">
        <v>0</v>
      </c>
      <c r="AD348">
        <v>0</v>
      </c>
      <c r="AE348">
        <v>7.07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1</v>
      </c>
      <c r="AL348">
        <v>1</v>
      </c>
      <c r="AM348">
        <v>-2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0.22700000000000001</v>
      </c>
      <c r="AU348" t="s">
        <v>25</v>
      </c>
      <c r="AV348">
        <v>0</v>
      </c>
      <c r="AW348">
        <v>2</v>
      </c>
      <c r="AX348">
        <v>86552451</v>
      </c>
      <c r="AY348">
        <v>1</v>
      </c>
      <c r="AZ348">
        <v>0</v>
      </c>
      <c r="BA348">
        <v>226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ROUND(Y348*Source!I194,9)</f>
        <v>4.9939999999999998E-2</v>
      </c>
      <c r="CY348">
        <f t="shared" ref="CY348:CY365" si="174">AA348</f>
        <v>7.07</v>
      </c>
      <c r="CZ348">
        <f t="shared" ref="CZ348:CZ365" si="175">AE348</f>
        <v>7.07</v>
      </c>
      <c r="DA348">
        <f t="shared" ref="DA348:DA365" si="176">AI348</f>
        <v>1</v>
      </c>
      <c r="DB348">
        <f>ROUND((((ROUND(AT348*CZ348,2)*1)*1)*1),6)</f>
        <v>1.6</v>
      </c>
      <c r="DC348">
        <f>ROUND((((ROUND(AT348*AG348,2)*1)*1)*1),6)</f>
        <v>0</v>
      </c>
      <c r="DD348" t="s">
        <v>3</v>
      </c>
      <c r="DE348" t="s">
        <v>3</v>
      </c>
      <c r="DF348">
        <f t="shared" si="173"/>
        <v>0.35</v>
      </c>
      <c r="DG348">
        <f t="shared" si="170"/>
        <v>0</v>
      </c>
      <c r="DH348">
        <f t="shared" si="171"/>
        <v>0</v>
      </c>
      <c r="DI348">
        <f t="shared" si="165"/>
        <v>0</v>
      </c>
      <c r="DJ348">
        <f t="shared" ref="DJ348:DJ365" si="177">DF348</f>
        <v>0.35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ROW(Source!A194)</f>
        <v>194</v>
      </c>
      <c r="B349">
        <v>86551701</v>
      </c>
      <c r="C349">
        <v>86552422</v>
      </c>
      <c r="D349">
        <v>85707696</v>
      </c>
      <c r="E349">
        <v>1</v>
      </c>
      <c r="F349">
        <v>1</v>
      </c>
      <c r="G349">
        <v>1081</v>
      </c>
      <c r="H349">
        <v>3</v>
      </c>
      <c r="I349" t="s">
        <v>807</v>
      </c>
      <c r="J349" t="s">
        <v>808</v>
      </c>
      <c r="K349" t="s">
        <v>809</v>
      </c>
      <c r="L349">
        <v>1355</v>
      </c>
      <c r="N349">
        <v>1010</v>
      </c>
      <c r="O349" t="s">
        <v>23</v>
      </c>
      <c r="P349" t="s">
        <v>23</v>
      </c>
      <c r="Q349">
        <v>100</v>
      </c>
      <c r="W349">
        <v>0</v>
      </c>
      <c r="X349">
        <v>-11502228</v>
      </c>
      <c r="Y349">
        <f>(((AT349*1)*1)*1)</f>
        <v>4.04</v>
      </c>
      <c r="AA349">
        <v>154.72</v>
      </c>
      <c r="AB349">
        <v>0</v>
      </c>
      <c r="AC349">
        <v>0</v>
      </c>
      <c r="AD349">
        <v>0</v>
      </c>
      <c r="AE349">
        <v>154.72</v>
      </c>
      <c r="AF349">
        <v>0</v>
      </c>
      <c r="AG349">
        <v>0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-2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4.04</v>
      </c>
      <c r="AU349" t="s">
        <v>25</v>
      </c>
      <c r="AV349">
        <v>0</v>
      </c>
      <c r="AW349">
        <v>2</v>
      </c>
      <c r="AX349">
        <v>86552452</v>
      </c>
      <c r="AY349">
        <v>1</v>
      </c>
      <c r="AZ349">
        <v>0</v>
      </c>
      <c r="BA349">
        <v>227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ROUND(Y349*Source!I194,9)</f>
        <v>0.88880000000000003</v>
      </c>
      <c r="CY349">
        <f t="shared" si="174"/>
        <v>154.72</v>
      </c>
      <c r="CZ349">
        <f t="shared" si="175"/>
        <v>154.72</v>
      </c>
      <c r="DA349">
        <f t="shared" si="176"/>
        <v>1</v>
      </c>
      <c r="DB349">
        <f>ROUND((((ROUND(AT349*CZ349,2)*1)*1)*1),6)</f>
        <v>625.07000000000005</v>
      </c>
      <c r="DC349">
        <f>ROUND((((ROUND(AT349*AG349,2)*1)*1)*1),6)</f>
        <v>0</v>
      </c>
      <c r="DD349" t="s">
        <v>3</v>
      </c>
      <c r="DE349" t="s">
        <v>3</v>
      </c>
      <c r="DF349">
        <f t="shared" si="173"/>
        <v>137.52000000000001</v>
      </c>
      <c r="DG349">
        <f t="shared" si="170"/>
        <v>0</v>
      </c>
      <c r="DH349">
        <f t="shared" si="171"/>
        <v>0</v>
      </c>
      <c r="DI349">
        <f t="shared" si="165"/>
        <v>0</v>
      </c>
      <c r="DJ349">
        <f t="shared" si="177"/>
        <v>137.52000000000001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ROW(Source!A194)</f>
        <v>194</v>
      </c>
      <c r="B350">
        <v>86551701</v>
      </c>
      <c r="C350">
        <v>86552422</v>
      </c>
      <c r="D350">
        <v>85717107</v>
      </c>
      <c r="E350">
        <v>1</v>
      </c>
      <c r="F350">
        <v>1</v>
      </c>
      <c r="G350">
        <v>1081</v>
      </c>
      <c r="H350">
        <v>3</v>
      </c>
      <c r="I350" t="s">
        <v>333</v>
      </c>
      <c r="J350" t="s">
        <v>335</v>
      </c>
      <c r="K350" t="s">
        <v>334</v>
      </c>
      <c r="L350">
        <v>1354</v>
      </c>
      <c r="N350">
        <v>1010</v>
      </c>
      <c r="O350" t="s">
        <v>35</v>
      </c>
      <c r="P350" t="s">
        <v>35</v>
      </c>
      <c r="Q350">
        <v>1</v>
      </c>
      <c r="W350">
        <v>0</v>
      </c>
      <c r="X350">
        <v>29435478</v>
      </c>
      <c r="Y350">
        <f>(((AT350*1)*1)*1)</f>
        <v>200</v>
      </c>
      <c r="AA350">
        <v>7.24</v>
      </c>
      <c r="AB350">
        <v>0</v>
      </c>
      <c r="AC350">
        <v>0</v>
      </c>
      <c r="AD350">
        <v>0</v>
      </c>
      <c r="AE350">
        <v>7.24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-2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200</v>
      </c>
      <c r="AU350" t="s">
        <v>25</v>
      </c>
      <c r="AV350">
        <v>0</v>
      </c>
      <c r="AW350">
        <v>2</v>
      </c>
      <c r="AX350">
        <v>86552453</v>
      </c>
      <c r="AY350">
        <v>1</v>
      </c>
      <c r="AZ350">
        <v>0</v>
      </c>
      <c r="BA350">
        <v>228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ROUND(Y350*Source!I194,9)</f>
        <v>44</v>
      </c>
      <c r="CY350">
        <f t="shared" si="174"/>
        <v>7.24</v>
      </c>
      <c r="CZ350">
        <f t="shared" si="175"/>
        <v>7.24</v>
      </c>
      <c r="DA350">
        <f t="shared" si="176"/>
        <v>1</v>
      </c>
      <c r="DB350">
        <f>ROUND((((ROUND(AT350*CZ350,2)*1)*1)*1),6)</f>
        <v>1448</v>
      </c>
      <c r="DC350">
        <f>ROUND((((ROUND(AT350*AG350,2)*1)*1)*1),6)</f>
        <v>0</v>
      </c>
      <c r="DD350" t="s">
        <v>3</v>
      </c>
      <c r="DE350" t="s">
        <v>3</v>
      </c>
      <c r="DF350">
        <f t="shared" si="173"/>
        <v>318.56</v>
      </c>
      <c r="DG350">
        <f t="shared" si="170"/>
        <v>0</v>
      </c>
      <c r="DH350">
        <f t="shared" si="171"/>
        <v>0</v>
      </c>
      <c r="DI350">
        <f t="shared" si="165"/>
        <v>0</v>
      </c>
      <c r="DJ350">
        <f t="shared" si="177"/>
        <v>318.56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ROW(Source!A194)</f>
        <v>194</v>
      </c>
      <c r="B351">
        <v>86551701</v>
      </c>
      <c r="C351">
        <v>86552422</v>
      </c>
      <c r="D351">
        <v>85710744</v>
      </c>
      <c r="E351">
        <v>1</v>
      </c>
      <c r="F351">
        <v>1</v>
      </c>
      <c r="G351">
        <v>1081</v>
      </c>
      <c r="H351">
        <v>3</v>
      </c>
      <c r="I351" t="s">
        <v>810</v>
      </c>
      <c r="J351" t="s">
        <v>811</v>
      </c>
      <c r="K351" t="s">
        <v>812</v>
      </c>
      <c r="L351">
        <v>1354</v>
      </c>
      <c r="N351">
        <v>1010</v>
      </c>
      <c r="O351" t="s">
        <v>35</v>
      </c>
      <c r="P351" t="s">
        <v>35</v>
      </c>
      <c r="Q351">
        <v>1</v>
      </c>
      <c r="W351">
        <v>0</v>
      </c>
      <c r="X351">
        <v>-246121157</v>
      </c>
      <c r="Y351">
        <f>(((AT351*1)*1)*1)</f>
        <v>0.68400000000000005</v>
      </c>
      <c r="AA351">
        <v>6.12</v>
      </c>
      <c r="AB351">
        <v>0</v>
      </c>
      <c r="AC351">
        <v>0</v>
      </c>
      <c r="AD351">
        <v>0</v>
      </c>
      <c r="AE351">
        <v>6.12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0.68400000000000005</v>
      </c>
      <c r="AU351" t="s">
        <v>25</v>
      </c>
      <c r="AV351">
        <v>0</v>
      </c>
      <c r="AW351">
        <v>2</v>
      </c>
      <c r="AX351">
        <v>86552454</v>
      </c>
      <c r="AY351">
        <v>1</v>
      </c>
      <c r="AZ351">
        <v>0</v>
      </c>
      <c r="BA351">
        <v>229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ROUND(Y351*Source!I194,9)</f>
        <v>0.15048</v>
      </c>
      <c r="CY351">
        <f t="shared" si="174"/>
        <v>6.12</v>
      </c>
      <c r="CZ351">
        <f t="shared" si="175"/>
        <v>6.12</v>
      </c>
      <c r="DA351">
        <f t="shared" si="176"/>
        <v>1</v>
      </c>
      <c r="DB351">
        <f>ROUND((((ROUND(AT351*CZ351,2)*1)*1)*1),6)</f>
        <v>4.1900000000000004</v>
      </c>
      <c r="DC351">
        <f>ROUND((((ROUND(AT351*AG351,2)*1)*1)*1),6)</f>
        <v>0</v>
      </c>
      <c r="DD351" t="s">
        <v>3</v>
      </c>
      <c r="DE351" t="s">
        <v>3</v>
      </c>
      <c r="DF351">
        <f t="shared" si="173"/>
        <v>0.92</v>
      </c>
      <c r="DG351">
        <f t="shared" si="170"/>
        <v>0</v>
      </c>
      <c r="DH351">
        <f t="shared" si="171"/>
        <v>0</v>
      </c>
      <c r="DI351">
        <f t="shared" si="165"/>
        <v>0</v>
      </c>
      <c r="DJ351">
        <f t="shared" si="177"/>
        <v>0.92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ROW(Source!A194)</f>
        <v>194</v>
      </c>
      <c r="B352">
        <v>86551701</v>
      </c>
      <c r="C352">
        <v>86552422</v>
      </c>
      <c r="D352">
        <v>0</v>
      </c>
      <c r="E352">
        <v>0</v>
      </c>
      <c r="F352">
        <v>1</v>
      </c>
      <c r="G352">
        <v>1081</v>
      </c>
      <c r="H352">
        <v>3</v>
      </c>
      <c r="I352" t="s">
        <v>254</v>
      </c>
      <c r="J352" t="s">
        <v>3</v>
      </c>
      <c r="K352" t="s">
        <v>255</v>
      </c>
      <c r="L352">
        <v>1354</v>
      </c>
      <c r="N352">
        <v>1010</v>
      </c>
      <c r="O352" t="s">
        <v>35</v>
      </c>
      <c r="P352" t="s">
        <v>35</v>
      </c>
      <c r="Q352">
        <v>1</v>
      </c>
      <c r="W352">
        <v>0</v>
      </c>
      <c r="X352">
        <v>1790297598</v>
      </c>
      <c r="Y352">
        <f t="shared" ref="Y352:Y365" si="178">AT352</f>
        <v>4.5454549999999996</v>
      </c>
      <c r="AA352">
        <v>652.12</v>
      </c>
      <c r="AB352">
        <v>0</v>
      </c>
      <c r="AC352">
        <v>0</v>
      </c>
      <c r="AD352">
        <v>0</v>
      </c>
      <c r="AE352">
        <v>652.12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 t="s">
        <v>3</v>
      </c>
      <c r="AT352">
        <v>4.5454549999999996</v>
      </c>
      <c r="AU352" t="s">
        <v>3</v>
      </c>
      <c r="AV352">
        <v>0</v>
      </c>
      <c r="AW352">
        <v>1</v>
      </c>
      <c r="AX352">
        <v>-1</v>
      </c>
      <c r="AY352">
        <v>0</v>
      </c>
      <c r="AZ352">
        <v>0</v>
      </c>
      <c r="BA352" t="s">
        <v>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ROUND(Y352*Source!I194,9)</f>
        <v>1.0000001000000001</v>
      </c>
      <c r="CY352">
        <f t="shared" si="174"/>
        <v>652.12</v>
      </c>
      <c r="CZ352">
        <f t="shared" si="175"/>
        <v>652.12</v>
      </c>
      <c r="DA352">
        <f t="shared" si="176"/>
        <v>1</v>
      </c>
      <c r="DB352">
        <f t="shared" ref="DB352:DB365" si="179">ROUND(ROUND(AT352*CZ352,2),6)</f>
        <v>2964.18</v>
      </c>
      <c r="DC352">
        <f t="shared" ref="DC352:DC365" si="180">ROUND(ROUND(AT352*AG352,2),6)</f>
        <v>0</v>
      </c>
      <c r="DD352" t="s">
        <v>3</v>
      </c>
      <c r="DE352" t="s">
        <v>3</v>
      </c>
      <c r="DF352">
        <f t="shared" si="173"/>
        <v>652.12</v>
      </c>
      <c r="DG352">
        <f t="shared" si="170"/>
        <v>0</v>
      </c>
      <c r="DH352">
        <f t="shared" si="171"/>
        <v>0</v>
      </c>
      <c r="DI352">
        <f t="shared" si="165"/>
        <v>0</v>
      </c>
      <c r="DJ352">
        <f t="shared" si="177"/>
        <v>652.12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ROW(Source!A194)</f>
        <v>194</v>
      </c>
      <c r="B353">
        <v>86551701</v>
      </c>
      <c r="C353">
        <v>86552422</v>
      </c>
      <c r="D353">
        <v>0</v>
      </c>
      <c r="E353">
        <v>0</v>
      </c>
      <c r="F353">
        <v>1</v>
      </c>
      <c r="G353">
        <v>1081</v>
      </c>
      <c r="H353">
        <v>3</v>
      </c>
      <c r="I353" t="s">
        <v>258</v>
      </c>
      <c r="J353" t="s">
        <v>3</v>
      </c>
      <c r="K353" t="s">
        <v>259</v>
      </c>
      <c r="L353">
        <v>1354</v>
      </c>
      <c r="N353">
        <v>1010</v>
      </c>
      <c r="O353" t="s">
        <v>35</v>
      </c>
      <c r="P353" t="s">
        <v>35</v>
      </c>
      <c r="Q353">
        <v>1</v>
      </c>
      <c r="W353">
        <v>0</v>
      </c>
      <c r="X353">
        <v>-2074369263</v>
      </c>
      <c r="Y353">
        <f t="shared" si="178"/>
        <v>4.5454549999999996</v>
      </c>
      <c r="AA353">
        <v>724.59</v>
      </c>
      <c r="AB353">
        <v>0</v>
      </c>
      <c r="AC353">
        <v>0</v>
      </c>
      <c r="AD353">
        <v>0</v>
      </c>
      <c r="AE353">
        <v>724.59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 t="s">
        <v>3</v>
      </c>
      <c r="AT353">
        <v>4.5454549999999996</v>
      </c>
      <c r="AU353" t="s">
        <v>3</v>
      </c>
      <c r="AV353">
        <v>0</v>
      </c>
      <c r="AW353">
        <v>1</v>
      </c>
      <c r="AX353">
        <v>-1</v>
      </c>
      <c r="AY353">
        <v>0</v>
      </c>
      <c r="AZ353">
        <v>0</v>
      </c>
      <c r="BA353" t="s">
        <v>3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ROUND(Y353*Source!I194,9)</f>
        <v>1.0000001000000001</v>
      </c>
      <c r="CY353">
        <f t="shared" si="174"/>
        <v>724.59</v>
      </c>
      <c r="CZ353">
        <f t="shared" si="175"/>
        <v>724.59</v>
      </c>
      <c r="DA353">
        <f t="shared" si="176"/>
        <v>1</v>
      </c>
      <c r="DB353">
        <f t="shared" si="179"/>
        <v>3293.59</v>
      </c>
      <c r="DC353">
        <f t="shared" si="180"/>
        <v>0</v>
      </c>
      <c r="DD353" t="s">
        <v>3</v>
      </c>
      <c r="DE353" t="s">
        <v>3</v>
      </c>
      <c r="DF353">
        <f t="shared" si="173"/>
        <v>724.59</v>
      </c>
      <c r="DG353">
        <f t="shared" si="170"/>
        <v>0</v>
      </c>
      <c r="DH353">
        <f t="shared" si="171"/>
        <v>0</v>
      </c>
      <c r="DI353">
        <f t="shared" si="165"/>
        <v>0</v>
      </c>
      <c r="DJ353">
        <f t="shared" si="177"/>
        <v>724.59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ROW(Source!A194)</f>
        <v>194</v>
      </c>
      <c r="B354">
        <v>86551701</v>
      </c>
      <c r="C354">
        <v>86552422</v>
      </c>
      <c r="D354">
        <v>0</v>
      </c>
      <c r="E354">
        <v>0</v>
      </c>
      <c r="F354">
        <v>1</v>
      </c>
      <c r="G354">
        <v>1081</v>
      </c>
      <c r="H354">
        <v>3</v>
      </c>
      <c r="I354" t="s">
        <v>262</v>
      </c>
      <c r="J354" t="s">
        <v>3</v>
      </c>
      <c r="K354" t="s">
        <v>263</v>
      </c>
      <c r="L354">
        <v>1354</v>
      </c>
      <c r="N354">
        <v>1010</v>
      </c>
      <c r="O354" t="s">
        <v>35</v>
      </c>
      <c r="P354" t="s">
        <v>35</v>
      </c>
      <c r="Q354">
        <v>1</v>
      </c>
      <c r="W354">
        <v>0</v>
      </c>
      <c r="X354">
        <v>-1211394700</v>
      </c>
      <c r="Y354">
        <f t="shared" si="178"/>
        <v>4.5454549999999996</v>
      </c>
      <c r="AA354">
        <v>942.02</v>
      </c>
      <c r="AB354">
        <v>0</v>
      </c>
      <c r="AC354">
        <v>0</v>
      </c>
      <c r="AD354">
        <v>0</v>
      </c>
      <c r="AE354">
        <v>942.02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4.5454549999999996</v>
      </c>
      <c r="AU354" t="s">
        <v>3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ROUND(Y354*Source!I194,9)</f>
        <v>1.0000001000000001</v>
      </c>
      <c r="CY354">
        <f t="shared" si="174"/>
        <v>942.02</v>
      </c>
      <c r="CZ354">
        <f t="shared" si="175"/>
        <v>942.02</v>
      </c>
      <c r="DA354">
        <f t="shared" si="176"/>
        <v>1</v>
      </c>
      <c r="DB354">
        <f t="shared" si="179"/>
        <v>4281.91</v>
      </c>
      <c r="DC354">
        <f t="shared" si="180"/>
        <v>0</v>
      </c>
      <c r="DD354" t="s">
        <v>3</v>
      </c>
      <c r="DE354" t="s">
        <v>3</v>
      </c>
      <c r="DF354">
        <f t="shared" si="173"/>
        <v>942.02</v>
      </c>
      <c r="DG354">
        <f t="shared" si="170"/>
        <v>0</v>
      </c>
      <c r="DH354">
        <f t="shared" si="171"/>
        <v>0</v>
      </c>
      <c r="DI354">
        <f t="shared" si="165"/>
        <v>0</v>
      </c>
      <c r="DJ354">
        <f t="shared" si="177"/>
        <v>942.02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ROW(Source!A194)</f>
        <v>194</v>
      </c>
      <c r="B355">
        <v>86551701</v>
      </c>
      <c r="C355">
        <v>86552422</v>
      </c>
      <c r="D355">
        <v>0</v>
      </c>
      <c r="E355">
        <v>0</v>
      </c>
      <c r="F355">
        <v>1</v>
      </c>
      <c r="G355">
        <v>1081</v>
      </c>
      <c r="H355">
        <v>3</v>
      </c>
      <c r="I355" t="s">
        <v>270</v>
      </c>
      <c r="J355" t="s">
        <v>3</v>
      </c>
      <c r="K355" t="s">
        <v>271</v>
      </c>
      <c r="L355">
        <v>1354</v>
      </c>
      <c r="N355">
        <v>1010</v>
      </c>
      <c r="O355" t="s">
        <v>35</v>
      </c>
      <c r="P355" t="s">
        <v>35</v>
      </c>
      <c r="Q355">
        <v>1</v>
      </c>
      <c r="W355">
        <v>0</v>
      </c>
      <c r="X355">
        <v>-980061017</v>
      </c>
      <c r="Y355">
        <f t="shared" si="178"/>
        <v>4.5454549999999996</v>
      </c>
      <c r="AA355">
        <v>1231.93</v>
      </c>
      <c r="AB355">
        <v>0</v>
      </c>
      <c r="AC355">
        <v>0</v>
      </c>
      <c r="AD355">
        <v>0</v>
      </c>
      <c r="AE355">
        <v>1231.93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4.5454549999999996</v>
      </c>
      <c r="AU355" t="s">
        <v>3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ROUND(Y355*Source!I194,9)</f>
        <v>1.0000001000000001</v>
      </c>
      <c r="CY355">
        <f t="shared" si="174"/>
        <v>1231.93</v>
      </c>
      <c r="CZ355">
        <f t="shared" si="175"/>
        <v>1231.93</v>
      </c>
      <c r="DA355">
        <f t="shared" si="176"/>
        <v>1</v>
      </c>
      <c r="DB355">
        <f t="shared" si="179"/>
        <v>5599.68</v>
      </c>
      <c r="DC355">
        <f t="shared" si="180"/>
        <v>0</v>
      </c>
      <c r="DD355" t="s">
        <v>3</v>
      </c>
      <c r="DE355" t="s">
        <v>3</v>
      </c>
      <c r="DF355">
        <f t="shared" si="173"/>
        <v>1231.93</v>
      </c>
      <c r="DG355">
        <f t="shared" si="170"/>
        <v>0</v>
      </c>
      <c r="DH355">
        <f t="shared" si="171"/>
        <v>0</v>
      </c>
      <c r="DI355">
        <f t="shared" si="165"/>
        <v>0</v>
      </c>
      <c r="DJ355">
        <f t="shared" si="177"/>
        <v>1231.93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ROW(Source!A194)</f>
        <v>194</v>
      </c>
      <c r="B356">
        <v>86551701</v>
      </c>
      <c r="C356">
        <v>86552422</v>
      </c>
      <c r="D356">
        <v>0</v>
      </c>
      <c r="E356">
        <v>0</v>
      </c>
      <c r="F356">
        <v>1</v>
      </c>
      <c r="G356">
        <v>1081</v>
      </c>
      <c r="H356">
        <v>3</v>
      </c>
      <c r="I356" t="s">
        <v>278</v>
      </c>
      <c r="J356" t="s">
        <v>3</v>
      </c>
      <c r="K356" t="s">
        <v>279</v>
      </c>
      <c r="L356">
        <v>1354</v>
      </c>
      <c r="N356">
        <v>1010</v>
      </c>
      <c r="O356" t="s">
        <v>35</v>
      </c>
      <c r="P356" t="s">
        <v>35</v>
      </c>
      <c r="Q356">
        <v>1</v>
      </c>
      <c r="W356">
        <v>0</v>
      </c>
      <c r="X356">
        <v>1710895248</v>
      </c>
      <c r="Y356">
        <f t="shared" si="178"/>
        <v>4.5454549999999996</v>
      </c>
      <c r="AA356">
        <v>1594.3</v>
      </c>
      <c r="AB356">
        <v>0</v>
      </c>
      <c r="AC356">
        <v>0</v>
      </c>
      <c r="AD356">
        <v>0</v>
      </c>
      <c r="AE356">
        <v>1594.3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 t="s">
        <v>3</v>
      </c>
      <c r="AT356">
        <v>4.5454549999999996</v>
      </c>
      <c r="AU356" t="s">
        <v>3</v>
      </c>
      <c r="AV356">
        <v>0</v>
      </c>
      <c r="AW356">
        <v>1</v>
      </c>
      <c r="AX356">
        <v>-1</v>
      </c>
      <c r="AY356">
        <v>0</v>
      </c>
      <c r="AZ356">
        <v>0</v>
      </c>
      <c r="BA356" t="s">
        <v>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ROUND(Y356*Source!I194,9)</f>
        <v>1.0000001000000001</v>
      </c>
      <c r="CY356">
        <f t="shared" si="174"/>
        <v>1594.3</v>
      </c>
      <c r="CZ356">
        <f t="shared" si="175"/>
        <v>1594.3</v>
      </c>
      <c r="DA356">
        <f t="shared" si="176"/>
        <v>1</v>
      </c>
      <c r="DB356">
        <f t="shared" si="179"/>
        <v>7246.82</v>
      </c>
      <c r="DC356">
        <f t="shared" si="180"/>
        <v>0</v>
      </c>
      <c r="DD356" t="s">
        <v>3</v>
      </c>
      <c r="DE356" t="s">
        <v>3</v>
      </c>
      <c r="DF356">
        <f t="shared" si="173"/>
        <v>1594.3</v>
      </c>
      <c r="DG356">
        <f t="shared" si="170"/>
        <v>0</v>
      </c>
      <c r="DH356">
        <f t="shared" si="171"/>
        <v>0</v>
      </c>
      <c r="DI356">
        <f t="shared" si="165"/>
        <v>0</v>
      </c>
      <c r="DJ356">
        <f t="shared" si="177"/>
        <v>1594.3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ROW(Source!A194)</f>
        <v>194</v>
      </c>
      <c r="B357">
        <v>86551701</v>
      </c>
      <c r="C357">
        <v>86552422</v>
      </c>
      <c r="D357">
        <v>0</v>
      </c>
      <c r="E357">
        <v>0</v>
      </c>
      <c r="F357">
        <v>1</v>
      </c>
      <c r="G357">
        <v>1081</v>
      </c>
      <c r="H357">
        <v>3</v>
      </c>
      <c r="I357" t="s">
        <v>286</v>
      </c>
      <c r="J357" t="s">
        <v>3</v>
      </c>
      <c r="K357" t="s">
        <v>287</v>
      </c>
      <c r="L357">
        <v>1354</v>
      </c>
      <c r="N357">
        <v>1010</v>
      </c>
      <c r="O357" t="s">
        <v>35</v>
      </c>
      <c r="P357" t="s">
        <v>35</v>
      </c>
      <c r="Q357">
        <v>1</v>
      </c>
      <c r="W357">
        <v>0</v>
      </c>
      <c r="X357">
        <v>1966274624</v>
      </c>
      <c r="Y357">
        <f t="shared" si="178"/>
        <v>13.636364</v>
      </c>
      <c r="AA357">
        <v>1811.73</v>
      </c>
      <c r="AB357">
        <v>0</v>
      </c>
      <c r="AC357">
        <v>0</v>
      </c>
      <c r="AD357">
        <v>0</v>
      </c>
      <c r="AE357">
        <v>1811.73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13.636364</v>
      </c>
      <c r="AU357" t="s">
        <v>3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ROUND(Y357*Source!I194,9)</f>
        <v>3.00000008</v>
      </c>
      <c r="CY357">
        <f t="shared" si="174"/>
        <v>1811.73</v>
      </c>
      <c r="CZ357">
        <f t="shared" si="175"/>
        <v>1811.73</v>
      </c>
      <c r="DA357">
        <f t="shared" si="176"/>
        <v>1</v>
      </c>
      <c r="DB357">
        <f t="shared" si="179"/>
        <v>24705.41</v>
      </c>
      <c r="DC357">
        <f t="shared" si="180"/>
        <v>0</v>
      </c>
      <c r="DD357" t="s">
        <v>3</v>
      </c>
      <c r="DE357" t="s">
        <v>3</v>
      </c>
      <c r="DF357">
        <f t="shared" si="173"/>
        <v>5435.19</v>
      </c>
      <c r="DG357">
        <f t="shared" si="170"/>
        <v>0</v>
      </c>
      <c r="DH357">
        <f t="shared" si="171"/>
        <v>0</v>
      </c>
      <c r="DI357">
        <f t="shared" si="165"/>
        <v>0</v>
      </c>
      <c r="DJ357">
        <f t="shared" si="177"/>
        <v>5435.19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ROW(Source!A194)</f>
        <v>194</v>
      </c>
      <c r="B358">
        <v>86551701</v>
      </c>
      <c r="C358">
        <v>86552422</v>
      </c>
      <c r="D358">
        <v>0</v>
      </c>
      <c r="E358">
        <v>0</v>
      </c>
      <c r="F358">
        <v>1</v>
      </c>
      <c r="G358">
        <v>1081</v>
      </c>
      <c r="H358">
        <v>3</v>
      </c>
      <c r="I358" t="s">
        <v>290</v>
      </c>
      <c r="J358" t="s">
        <v>3</v>
      </c>
      <c r="K358" t="s">
        <v>291</v>
      </c>
      <c r="L358">
        <v>1354</v>
      </c>
      <c r="N358">
        <v>1010</v>
      </c>
      <c r="O358" t="s">
        <v>35</v>
      </c>
      <c r="P358" t="s">
        <v>35</v>
      </c>
      <c r="Q358">
        <v>1</v>
      </c>
      <c r="W358">
        <v>0</v>
      </c>
      <c r="X358">
        <v>522196021</v>
      </c>
      <c r="Y358">
        <f t="shared" si="178"/>
        <v>9.0909089999999999</v>
      </c>
      <c r="AA358">
        <v>1884.21</v>
      </c>
      <c r="AB358">
        <v>0</v>
      </c>
      <c r="AC358">
        <v>0</v>
      </c>
      <c r="AD358">
        <v>0</v>
      </c>
      <c r="AE358">
        <v>1884.21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9.0909089999999999</v>
      </c>
      <c r="AU358" t="s">
        <v>3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ROUND(Y358*Source!I194,9)</f>
        <v>1.9999999799999999</v>
      </c>
      <c r="CY358">
        <f t="shared" si="174"/>
        <v>1884.21</v>
      </c>
      <c r="CZ358">
        <f t="shared" si="175"/>
        <v>1884.21</v>
      </c>
      <c r="DA358">
        <f t="shared" si="176"/>
        <v>1</v>
      </c>
      <c r="DB358">
        <f t="shared" si="179"/>
        <v>17129.18</v>
      </c>
      <c r="DC358">
        <f t="shared" si="180"/>
        <v>0</v>
      </c>
      <c r="DD358" t="s">
        <v>3</v>
      </c>
      <c r="DE358" t="s">
        <v>3</v>
      </c>
      <c r="DF358">
        <f t="shared" si="173"/>
        <v>3768.42</v>
      </c>
      <c r="DG358">
        <f t="shared" si="170"/>
        <v>0</v>
      </c>
      <c r="DH358">
        <f t="shared" si="171"/>
        <v>0</v>
      </c>
      <c r="DI358">
        <f t="shared" si="165"/>
        <v>0</v>
      </c>
      <c r="DJ358">
        <f t="shared" si="177"/>
        <v>3768.42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ROW(Source!A194)</f>
        <v>194</v>
      </c>
      <c r="B359">
        <v>86551701</v>
      </c>
      <c r="C359">
        <v>86552422</v>
      </c>
      <c r="D359">
        <v>0</v>
      </c>
      <c r="E359">
        <v>0</v>
      </c>
      <c r="F359">
        <v>1</v>
      </c>
      <c r="G359">
        <v>1081</v>
      </c>
      <c r="H359">
        <v>3</v>
      </c>
      <c r="I359" t="s">
        <v>302</v>
      </c>
      <c r="J359" t="s">
        <v>3</v>
      </c>
      <c r="K359" t="s">
        <v>303</v>
      </c>
      <c r="L359">
        <v>1354</v>
      </c>
      <c r="N359">
        <v>1010</v>
      </c>
      <c r="O359" t="s">
        <v>35</v>
      </c>
      <c r="P359" t="s">
        <v>35</v>
      </c>
      <c r="Q359">
        <v>1</v>
      </c>
      <c r="W359">
        <v>0</v>
      </c>
      <c r="X359">
        <v>-1829014875</v>
      </c>
      <c r="Y359">
        <f t="shared" si="178"/>
        <v>13.636364</v>
      </c>
      <c r="AA359">
        <v>1956.69</v>
      </c>
      <c r="AB359">
        <v>0</v>
      </c>
      <c r="AC359">
        <v>0</v>
      </c>
      <c r="AD359">
        <v>0</v>
      </c>
      <c r="AE359">
        <v>1956.6899999999998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 t="s">
        <v>3</v>
      </c>
      <c r="AT359">
        <v>13.636364</v>
      </c>
      <c r="AU359" t="s">
        <v>3</v>
      </c>
      <c r="AV359">
        <v>0</v>
      </c>
      <c r="AW359">
        <v>1</v>
      </c>
      <c r="AX359">
        <v>-1</v>
      </c>
      <c r="AY359">
        <v>0</v>
      </c>
      <c r="AZ359">
        <v>0</v>
      </c>
      <c r="BA359" t="s">
        <v>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ROUND(Y359*Source!I194,9)</f>
        <v>3.00000008</v>
      </c>
      <c r="CY359">
        <f t="shared" si="174"/>
        <v>1956.69</v>
      </c>
      <c r="CZ359">
        <f t="shared" si="175"/>
        <v>1956.6899999999998</v>
      </c>
      <c r="DA359">
        <f t="shared" si="176"/>
        <v>1</v>
      </c>
      <c r="DB359">
        <f t="shared" si="179"/>
        <v>26682.14</v>
      </c>
      <c r="DC359">
        <f t="shared" si="180"/>
        <v>0</v>
      </c>
      <c r="DD359" t="s">
        <v>3</v>
      </c>
      <c r="DE359" t="s">
        <v>3</v>
      </c>
      <c r="DF359">
        <f t="shared" si="173"/>
        <v>5870.07</v>
      </c>
      <c r="DG359">
        <f t="shared" si="170"/>
        <v>0</v>
      </c>
      <c r="DH359">
        <f t="shared" si="171"/>
        <v>0</v>
      </c>
      <c r="DI359">
        <f t="shared" si="165"/>
        <v>0</v>
      </c>
      <c r="DJ359">
        <f t="shared" si="177"/>
        <v>5870.07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ROW(Source!A194)</f>
        <v>194</v>
      </c>
      <c r="B360">
        <v>86551701</v>
      </c>
      <c r="C360">
        <v>86552422</v>
      </c>
      <c r="D360">
        <v>0</v>
      </c>
      <c r="E360">
        <v>0</v>
      </c>
      <c r="F360">
        <v>1</v>
      </c>
      <c r="G360">
        <v>1081</v>
      </c>
      <c r="H360">
        <v>3</v>
      </c>
      <c r="I360" t="s">
        <v>294</v>
      </c>
      <c r="J360" t="s">
        <v>3</v>
      </c>
      <c r="K360" t="s">
        <v>295</v>
      </c>
      <c r="L360">
        <v>1354</v>
      </c>
      <c r="N360">
        <v>1010</v>
      </c>
      <c r="O360" t="s">
        <v>35</v>
      </c>
      <c r="P360" t="s">
        <v>35</v>
      </c>
      <c r="Q360">
        <v>1</v>
      </c>
      <c r="W360">
        <v>0</v>
      </c>
      <c r="X360">
        <v>1714825988</v>
      </c>
      <c r="Y360">
        <f t="shared" si="178"/>
        <v>4.5454549999999996</v>
      </c>
      <c r="AA360">
        <v>2101.64</v>
      </c>
      <c r="AB360">
        <v>0</v>
      </c>
      <c r="AC360">
        <v>0</v>
      </c>
      <c r="AD360">
        <v>0</v>
      </c>
      <c r="AE360">
        <v>2101.64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 t="s">
        <v>3</v>
      </c>
      <c r="AT360">
        <v>4.5454549999999996</v>
      </c>
      <c r="AU360" t="s">
        <v>3</v>
      </c>
      <c r="AV360">
        <v>0</v>
      </c>
      <c r="AW360">
        <v>1</v>
      </c>
      <c r="AX360">
        <v>-1</v>
      </c>
      <c r="AY360">
        <v>0</v>
      </c>
      <c r="AZ360">
        <v>0</v>
      </c>
      <c r="BA360" t="s">
        <v>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ROUND(Y360*Source!I194,9)</f>
        <v>1.0000001000000001</v>
      </c>
      <c r="CY360">
        <f t="shared" si="174"/>
        <v>2101.64</v>
      </c>
      <c r="CZ360">
        <f t="shared" si="175"/>
        <v>2101.64</v>
      </c>
      <c r="DA360">
        <f t="shared" si="176"/>
        <v>1</v>
      </c>
      <c r="DB360">
        <f t="shared" si="179"/>
        <v>9552.91</v>
      </c>
      <c r="DC360">
        <f t="shared" si="180"/>
        <v>0</v>
      </c>
      <c r="DD360" t="s">
        <v>3</v>
      </c>
      <c r="DE360" t="s">
        <v>3</v>
      </c>
      <c r="DF360">
        <f t="shared" si="173"/>
        <v>2101.64</v>
      </c>
      <c r="DG360">
        <f t="shared" si="170"/>
        <v>0</v>
      </c>
      <c r="DH360">
        <f t="shared" si="171"/>
        <v>0</v>
      </c>
      <c r="DI360">
        <f t="shared" si="165"/>
        <v>0</v>
      </c>
      <c r="DJ360">
        <f t="shared" si="177"/>
        <v>2101.64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5">
      <c r="A361">
        <f>ROW(Source!A194)</f>
        <v>194</v>
      </c>
      <c r="B361">
        <v>86551701</v>
      </c>
      <c r="C361">
        <v>86552422</v>
      </c>
      <c r="D361">
        <v>0</v>
      </c>
      <c r="E361">
        <v>0</v>
      </c>
      <c r="F361">
        <v>1</v>
      </c>
      <c r="G361">
        <v>1081</v>
      </c>
      <c r="H361">
        <v>3</v>
      </c>
      <c r="I361" t="s">
        <v>298</v>
      </c>
      <c r="J361" t="s">
        <v>3</v>
      </c>
      <c r="K361" t="s">
        <v>299</v>
      </c>
      <c r="L361">
        <v>1354</v>
      </c>
      <c r="N361">
        <v>1010</v>
      </c>
      <c r="O361" t="s">
        <v>35</v>
      </c>
      <c r="P361" t="s">
        <v>35</v>
      </c>
      <c r="Q361">
        <v>1</v>
      </c>
      <c r="W361">
        <v>0</v>
      </c>
      <c r="X361">
        <v>1818310727</v>
      </c>
      <c r="Y361">
        <f t="shared" si="178"/>
        <v>13.636364</v>
      </c>
      <c r="AA361">
        <v>2174.11</v>
      </c>
      <c r="AB361">
        <v>0</v>
      </c>
      <c r="AC361">
        <v>0</v>
      </c>
      <c r="AD361">
        <v>0</v>
      </c>
      <c r="AE361">
        <v>2174.11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 t="s">
        <v>3</v>
      </c>
      <c r="AT361">
        <v>13.636364</v>
      </c>
      <c r="AU361" t="s">
        <v>3</v>
      </c>
      <c r="AV361">
        <v>0</v>
      </c>
      <c r="AW361">
        <v>1</v>
      </c>
      <c r="AX361">
        <v>-1</v>
      </c>
      <c r="AY361">
        <v>0</v>
      </c>
      <c r="AZ361">
        <v>0</v>
      </c>
      <c r="BA361" t="s">
        <v>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ROUND(Y361*Source!I194,9)</f>
        <v>3.00000008</v>
      </c>
      <c r="CY361">
        <f t="shared" si="174"/>
        <v>2174.11</v>
      </c>
      <c r="CZ361">
        <f t="shared" si="175"/>
        <v>2174.11</v>
      </c>
      <c r="DA361">
        <f t="shared" si="176"/>
        <v>1</v>
      </c>
      <c r="DB361">
        <f t="shared" si="179"/>
        <v>29646.959999999999</v>
      </c>
      <c r="DC361">
        <f t="shared" si="180"/>
        <v>0</v>
      </c>
      <c r="DD361" t="s">
        <v>3</v>
      </c>
      <c r="DE361" t="s">
        <v>3</v>
      </c>
      <c r="DF361">
        <f t="shared" si="173"/>
        <v>6522.33</v>
      </c>
      <c r="DG361">
        <f t="shared" si="170"/>
        <v>0</v>
      </c>
      <c r="DH361">
        <f t="shared" si="171"/>
        <v>0</v>
      </c>
      <c r="DI361">
        <f t="shared" si="165"/>
        <v>0</v>
      </c>
      <c r="DJ361">
        <f t="shared" si="177"/>
        <v>6522.33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5">
      <c r="A362">
        <f>ROW(Source!A194)</f>
        <v>194</v>
      </c>
      <c r="B362">
        <v>86551701</v>
      </c>
      <c r="C362">
        <v>86552422</v>
      </c>
      <c r="D362">
        <v>0</v>
      </c>
      <c r="E362">
        <v>0</v>
      </c>
      <c r="F362">
        <v>1</v>
      </c>
      <c r="G362">
        <v>1081</v>
      </c>
      <c r="H362">
        <v>3</v>
      </c>
      <c r="I362" t="s">
        <v>306</v>
      </c>
      <c r="J362" t="s">
        <v>3</v>
      </c>
      <c r="K362" t="s">
        <v>307</v>
      </c>
      <c r="L362">
        <v>1354</v>
      </c>
      <c r="N362">
        <v>1010</v>
      </c>
      <c r="O362" t="s">
        <v>35</v>
      </c>
      <c r="P362" t="s">
        <v>35</v>
      </c>
      <c r="Q362">
        <v>1</v>
      </c>
      <c r="W362">
        <v>0</v>
      </c>
      <c r="X362">
        <v>-1894921504</v>
      </c>
      <c r="Y362">
        <f t="shared" si="178"/>
        <v>4.5454549999999996</v>
      </c>
      <c r="AA362">
        <v>2319.06</v>
      </c>
      <c r="AB362">
        <v>0</v>
      </c>
      <c r="AC362">
        <v>0</v>
      </c>
      <c r="AD362">
        <v>0</v>
      </c>
      <c r="AE362">
        <v>2319.06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 t="s">
        <v>3</v>
      </c>
      <c r="AT362">
        <v>4.5454549999999996</v>
      </c>
      <c r="AU362" t="s">
        <v>3</v>
      </c>
      <c r="AV362">
        <v>0</v>
      </c>
      <c r="AW362">
        <v>1</v>
      </c>
      <c r="AX362">
        <v>-1</v>
      </c>
      <c r="AY362">
        <v>0</v>
      </c>
      <c r="AZ362">
        <v>0</v>
      </c>
      <c r="BA362" t="s">
        <v>3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ROUND(Y362*Source!I194,9)</f>
        <v>1.0000001000000001</v>
      </c>
      <c r="CY362">
        <f t="shared" si="174"/>
        <v>2319.06</v>
      </c>
      <c r="CZ362">
        <f t="shared" si="175"/>
        <v>2319.06</v>
      </c>
      <c r="DA362">
        <f t="shared" si="176"/>
        <v>1</v>
      </c>
      <c r="DB362">
        <f t="shared" si="179"/>
        <v>10541.18</v>
      </c>
      <c r="DC362">
        <f t="shared" si="180"/>
        <v>0</v>
      </c>
      <c r="DD362" t="s">
        <v>3</v>
      </c>
      <c r="DE362" t="s">
        <v>3</v>
      </c>
      <c r="DF362">
        <f t="shared" si="173"/>
        <v>2319.06</v>
      </c>
      <c r="DG362">
        <f t="shared" si="170"/>
        <v>0</v>
      </c>
      <c r="DH362">
        <f t="shared" si="171"/>
        <v>0</v>
      </c>
      <c r="DI362">
        <f t="shared" si="165"/>
        <v>0</v>
      </c>
      <c r="DJ362">
        <f t="shared" si="177"/>
        <v>2319.06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ROW(Source!A194)</f>
        <v>194</v>
      </c>
      <c r="B363">
        <v>86551701</v>
      </c>
      <c r="C363">
        <v>86552422</v>
      </c>
      <c r="D363">
        <v>0</v>
      </c>
      <c r="E363">
        <v>0</v>
      </c>
      <c r="F363">
        <v>1</v>
      </c>
      <c r="G363">
        <v>1081</v>
      </c>
      <c r="H363">
        <v>3</v>
      </c>
      <c r="I363" t="s">
        <v>266</v>
      </c>
      <c r="J363" t="s">
        <v>3</v>
      </c>
      <c r="K363" t="s">
        <v>267</v>
      </c>
      <c r="L363">
        <v>1354</v>
      </c>
      <c r="N363">
        <v>1010</v>
      </c>
      <c r="O363" t="s">
        <v>35</v>
      </c>
      <c r="P363" t="s">
        <v>35</v>
      </c>
      <c r="Q363">
        <v>1</v>
      </c>
      <c r="W363">
        <v>0</v>
      </c>
      <c r="X363">
        <v>-127787242</v>
      </c>
      <c r="Y363">
        <f t="shared" si="178"/>
        <v>4.5454549999999996</v>
      </c>
      <c r="AA363">
        <v>676.92</v>
      </c>
      <c r="AB363">
        <v>0</v>
      </c>
      <c r="AC363">
        <v>0</v>
      </c>
      <c r="AD363">
        <v>0</v>
      </c>
      <c r="AE363">
        <v>676.92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 t="s">
        <v>3</v>
      </c>
      <c r="AT363">
        <v>4.5454549999999996</v>
      </c>
      <c r="AU363" t="s">
        <v>3</v>
      </c>
      <c r="AV363">
        <v>0</v>
      </c>
      <c r="AW363">
        <v>1</v>
      </c>
      <c r="AX363">
        <v>-1</v>
      </c>
      <c r="AY363">
        <v>0</v>
      </c>
      <c r="AZ363">
        <v>0</v>
      </c>
      <c r="BA363" t="s">
        <v>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ROUND(Y363*Source!I194,9)</f>
        <v>1.0000001000000001</v>
      </c>
      <c r="CY363">
        <f t="shared" si="174"/>
        <v>676.92</v>
      </c>
      <c r="CZ363">
        <f t="shared" si="175"/>
        <v>676.92</v>
      </c>
      <c r="DA363">
        <f t="shared" si="176"/>
        <v>1</v>
      </c>
      <c r="DB363">
        <f t="shared" si="179"/>
        <v>3076.91</v>
      </c>
      <c r="DC363">
        <f t="shared" si="180"/>
        <v>0</v>
      </c>
      <c r="DD363" t="s">
        <v>3</v>
      </c>
      <c r="DE363" t="s">
        <v>3</v>
      </c>
      <c r="DF363">
        <f t="shared" si="173"/>
        <v>676.92</v>
      </c>
      <c r="DG363">
        <f t="shared" si="170"/>
        <v>0</v>
      </c>
      <c r="DH363">
        <f t="shared" si="171"/>
        <v>0</v>
      </c>
      <c r="DI363">
        <f t="shared" si="165"/>
        <v>0</v>
      </c>
      <c r="DJ363">
        <f t="shared" si="177"/>
        <v>676.92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5">
      <c r="A364">
        <f>ROW(Source!A194)</f>
        <v>194</v>
      </c>
      <c r="B364">
        <v>86551701</v>
      </c>
      <c r="C364">
        <v>86552422</v>
      </c>
      <c r="D364">
        <v>0</v>
      </c>
      <c r="E364">
        <v>0</v>
      </c>
      <c r="F364">
        <v>1</v>
      </c>
      <c r="G364">
        <v>1081</v>
      </c>
      <c r="H364">
        <v>3</v>
      </c>
      <c r="I364" t="s">
        <v>274</v>
      </c>
      <c r="J364" t="s">
        <v>3</v>
      </c>
      <c r="K364" t="s">
        <v>275</v>
      </c>
      <c r="L364">
        <v>1354</v>
      </c>
      <c r="N364">
        <v>1010</v>
      </c>
      <c r="O364" t="s">
        <v>35</v>
      </c>
      <c r="P364" t="s">
        <v>35</v>
      </c>
      <c r="Q364">
        <v>1</v>
      </c>
      <c r="W364">
        <v>0</v>
      </c>
      <c r="X364">
        <v>1534257022</v>
      </c>
      <c r="Y364">
        <f t="shared" si="178"/>
        <v>9.0909089999999999</v>
      </c>
      <c r="AA364">
        <v>884.24</v>
      </c>
      <c r="AB364">
        <v>0</v>
      </c>
      <c r="AC364">
        <v>0</v>
      </c>
      <c r="AD364">
        <v>0</v>
      </c>
      <c r="AE364">
        <v>884.24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9.0909089999999999</v>
      </c>
      <c r="AU364" t="s">
        <v>3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ROUND(Y364*Source!I194,9)</f>
        <v>1.9999999799999999</v>
      </c>
      <c r="CY364">
        <f t="shared" si="174"/>
        <v>884.24</v>
      </c>
      <c r="CZ364">
        <f t="shared" si="175"/>
        <v>884.24</v>
      </c>
      <c r="DA364">
        <f t="shared" si="176"/>
        <v>1</v>
      </c>
      <c r="DB364">
        <f t="shared" si="179"/>
        <v>8038.55</v>
      </c>
      <c r="DC364">
        <f t="shared" si="180"/>
        <v>0</v>
      </c>
      <c r="DD364" t="s">
        <v>3</v>
      </c>
      <c r="DE364" t="s">
        <v>3</v>
      </c>
      <c r="DF364">
        <f t="shared" si="173"/>
        <v>1768.48</v>
      </c>
      <c r="DG364">
        <f t="shared" si="170"/>
        <v>0</v>
      </c>
      <c r="DH364">
        <f t="shared" si="171"/>
        <v>0</v>
      </c>
      <c r="DI364">
        <f t="shared" si="165"/>
        <v>0</v>
      </c>
      <c r="DJ364">
        <f t="shared" si="177"/>
        <v>1768.48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5">
      <c r="A365">
        <f>ROW(Source!A194)</f>
        <v>194</v>
      </c>
      <c r="B365">
        <v>86551701</v>
      </c>
      <c r="C365">
        <v>86552422</v>
      </c>
      <c r="D365">
        <v>0</v>
      </c>
      <c r="E365">
        <v>0</v>
      </c>
      <c r="F365">
        <v>1</v>
      </c>
      <c r="G365">
        <v>1081</v>
      </c>
      <c r="H365">
        <v>3</v>
      </c>
      <c r="I365" t="s">
        <v>282</v>
      </c>
      <c r="J365" t="s">
        <v>3</v>
      </c>
      <c r="K365" t="s">
        <v>283</v>
      </c>
      <c r="L365">
        <v>1354</v>
      </c>
      <c r="N365">
        <v>1010</v>
      </c>
      <c r="O365" t="s">
        <v>35</v>
      </c>
      <c r="P365" t="s">
        <v>35</v>
      </c>
      <c r="Q365">
        <v>1</v>
      </c>
      <c r="W365">
        <v>0</v>
      </c>
      <c r="X365">
        <v>1542388100</v>
      </c>
      <c r="Y365">
        <f t="shared" si="178"/>
        <v>4.5454549999999996</v>
      </c>
      <c r="AA365">
        <v>1091.56</v>
      </c>
      <c r="AB365">
        <v>0</v>
      </c>
      <c r="AC365">
        <v>0</v>
      </c>
      <c r="AD365">
        <v>0</v>
      </c>
      <c r="AE365">
        <v>1091.5600000000002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 t="s">
        <v>3</v>
      </c>
      <c r="AT365">
        <v>4.5454549999999996</v>
      </c>
      <c r="AU365" t="s">
        <v>3</v>
      </c>
      <c r="AV365">
        <v>0</v>
      </c>
      <c r="AW365">
        <v>1</v>
      </c>
      <c r="AX365">
        <v>-1</v>
      </c>
      <c r="AY365">
        <v>0</v>
      </c>
      <c r="AZ365">
        <v>0</v>
      </c>
      <c r="BA365" t="s">
        <v>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ROUND(Y365*Source!I194,9)</f>
        <v>1.0000001000000001</v>
      </c>
      <c r="CY365">
        <f t="shared" si="174"/>
        <v>1091.56</v>
      </c>
      <c r="CZ365">
        <f t="shared" si="175"/>
        <v>1091.5600000000002</v>
      </c>
      <c r="DA365">
        <f t="shared" si="176"/>
        <v>1</v>
      </c>
      <c r="DB365">
        <f t="shared" si="179"/>
        <v>4961.6400000000003</v>
      </c>
      <c r="DC365">
        <f t="shared" si="180"/>
        <v>0</v>
      </c>
      <c r="DD365" t="s">
        <v>3</v>
      </c>
      <c r="DE365" t="s">
        <v>3</v>
      </c>
      <c r="DF365">
        <f t="shared" si="173"/>
        <v>1091.56</v>
      </c>
      <c r="DG365">
        <f t="shared" si="170"/>
        <v>0</v>
      </c>
      <c r="DH365">
        <f t="shared" si="171"/>
        <v>0</v>
      </c>
      <c r="DI365">
        <f t="shared" si="165"/>
        <v>0</v>
      </c>
      <c r="DJ365">
        <f t="shared" si="177"/>
        <v>1091.56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ROW(Source!A195)</f>
        <v>195</v>
      </c>
      <c r="B366">
        <v>86551703</v>
      </c>
      <c r="C366">
        <v>86552422</v>
      </c>
      <c r="D366">
        <v>85665773</v>
      </c>
      <c r="E366">
        <v>1081</v>
      </c>
      <c r="F366">
        <v>1</v>
      </c>
      <c r="G366">
        <v>1081</v>
      </c>
      <c r="H366">
        <v>1</v>
      </c>
      <c r="I366" t="s">
        <v>786</v>
      </c>
      <c r="J366" t="s">
        <v>3</v>
      </c>
      <c r="K366" t="s">
        <v>787</v>
      </c>
      <c r="L366">
        <v>1191</v>
      </c>
      <c r="N366">
        <v>1013</v>
      </c>
      <c r="O366" t="s">
        <v>788</v>
      </c>
      <c r="P366" t="s">
        <v>788</v>
      </c>
      <c r="Q366">
        <v>1</v>
      </c>
      <c r="W366">
        <v>0</v>
      </c>
      <c r="X366">
        <v>476480486</v>
      </c>
      <c r="Y366">
        <f>(((AT366*1.03)*1.15)*1.2)</f>
        <v>106.17857999999998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5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74.7</v>
      </c>
      <c r="AU366" t="s">
        <v>27</v>
      </c>
      <c r="AV366">
        <v>1</v>
      </c>
      <c r="AW366">
        <v>2</v>
      </c>
      <c r="AX366">
        <v>86552446</v>
      </c>
      <c r="AY366">
        <v>1</v>
      </c>
      <c r="AZ366">
        <v>0</v>
      </c>
      <c r="BA366">
        <v>231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U366">
        <f>ROUND(AT366*Source!I195*AH366*AL366,2)</f>
        <v>0</v>
      </c>
      <c r="CV366">
        <f>ROUND(Y366*Source!I195,9)</f>
        <v>23.359287599999998</v>
      </c>
      <c r="CW366">
        <v>0</v>
      </c>
      <c r="CX366">
        <f>ROUND(Y366*Source!I195,9)</f>
        <v>23.359287599999998</v>
      </c>
      <c r="CY366">
        <f>AD366</f>
        <v>0</v>
      </c>
      <c r="CZ366">
        <f>AH366</f>
        <v>0</v>
      </c>
      <c r="DA366">
        <f>AL366</f>
        <v>1</v>
      </c>
      <c r="DB366">
        <f>ROUND((((ROUND(AT366*CZ366,2)*1.03)*1.15)*1.2),6)</f>
        <v>0</v>
      </c>
      <c r="DC366">
        <f>ROUND((((ROUND(AT366*AG366,2)*1.03)*1.15)*1.2),6)</f>
        <v>0</v>
      </c>
      <c r="DD366" t="s">
        <v>3</v>
      </c>
      <c r="DE366" t="s">
        <v>3</v>
      </c>
      <c r="DF366">
        <f t="shared" si="173"/>
        <v>0</v>
      </c>
      <c r="DG366">
        <f t="shared" si="170"/>
        <v>0</v>
      </c>
      <c r="DH366">
        <f t="shared" si="171"/>
        <v>0</v>
      </c>
      <c r="DI366">
        <f t="shared" si="165"/>
        <v>0</v>
      </c>
      <c r="DJ366">
        <f>DI366</f>
        <v>0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ROW(Source!A195)</f>
        <v>195</v>
      </c>
      <c r="B367">
        <v>86551703</v>
      </c>
      <c r="C367">
        <v>86552422</v>
      </c>
      <c r="D367">
        <v>85731677</v>
      </c>
      <c r="E367">
        <v>1</v>
      </c>
      <c r="F367">
        <v>1</v>
      </c>
      <c r="G367">
        <v>1081</v>
      </c>
      <c r="H367">
        <v>2</v>
      </c>
      <c r="I367" t="s">
        <v>789</v>
      </c>
      <c r="J367" t="s">
        <v>790</v>
      </c>
      <c r="K367" t="s">
        <v>791</v>
      </c>
      <c r="L367">
        <v>1368</v>
      </c>
      <c r="N367">
        <v>1011</v>
      </c>
      <c r="O367" t="s">
        <v>792</v>
      </c>
      <c r="P367" t="s">
        <v>792</v>
      </c>
      <c r="Q367">
        <v>1</v>
      </c>
      <c r="W367">
        <v>0</v>
      </c>
      <c r="X367">
        <v>874612079</v>
      </c>
      <c r="Y367">
        <f>(((AT367*1.03)*1.25)*1.2)</f>
        <v>0.49440000000000001</v>
      </c>
      <c r="AA367">
        <v>0</v>
      </c>
      <c r="AB367">
        <v>1513.56</v>
      </c>
      <c r="AC367">
        <v>758.78</v>
      </c>
      <c r="AD367">
        <v>0</v>
      </c>
      <c r="AE367">
        <v>0</v>
      </c>
      <c r="AF367">
        <v>83.1</v>
      </c>
      <c r="AG367">
        <v>12.62</v>
      </c>
      <c r="AH367">
        <v>0</v>
      </c>
      <c r="AI367">
        <v>1</v>
      </c>
      <c r="AJ367">
        <v>17.07</v>
      </c>
      <c r="AK367">
        <v>56.35</v>
      </c>
      <c r="AL367">
        <v>1</v>
      </c>
      <c r="AM367">
        <v>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0.32</v>
      </c>
      <c r="AU367" t="s">
        <v>26</v>
      </c>
      <c r="AV367">
        <v>0</v>
      </c>
      <c r="AW367">
        <v>2</v>
      </c>
      <c r="AX367">
        <v>86552447</v>
      </c>
      <c r="AY367">
        <v>1</v>
      </c>
      <c r="AZ367">
        <v>0</v>
      </c>
      <c r="BA367">
        <v>232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f>ROUND(Y367*Source!I195*DO367,9)</f>
        <v>1.3726521599999999</v>
      </c>
      <c r="CX367">
        <f>ROUND(Y367*Source!I195,9)</f>
        <v>0.108768</v>
      </c>
      <c r="CY367">
        <f>AB367</f>
        <v>1513.56</v>
      </c>
      <c r="CZ367">
        <f>AF367</f>
        <v>83.1</v>
      </c>
      <c r="DA367">
        <f>AJ367</f>
        <v>17.07</v>
      </c>
      <c r="DB367">
        <f>ROUND((((ROUND(AT367*CZ367,2)*1.03)*1.25)*1.2),6)</f>
        <v>41.08155</v>
      </c>
      <c r="DC367">
        <f>ROUND((((ROUND(AT367*AG367,2)*1.03)*1.25)*1.2),6)</f>
        <v>6.2417999999999996</v>
      </c>
      <c r="DD367" t="s">
        <v>3</v>
      </c>
      <c r="DE367" t="s">
        <v>3</v>
      </c>
      <c r="DF367">
        <f t="shared" si="173"/>
        <v>0</v>
      </c>
      <c r="DG367">
        <f>ROUND(ROUND(AF367*AJ367,2)*CX367,2)</f>
        <v>154.29</v>
      </c>
      <c r="DH367">
        <f>ROUND(ROUND(AG367*AK367,2)*CX367,2)</f>
        <v>77.349999999999994</v>
      </c>
      <c r="DI367">
        <f t="shared" si="165"/>
        <v>0</v>
      </c>
      <c r="DJ367">
        <f>DG367</f>
        <v>154.29</v>
      </c>
      <c r="DK367">
        <v>0</v>
      </c>
      <c r="DL367" t="s">
        <v>793</v>
      </c>
      <c r="DM367">
        <v>0</v>
      </c>
      <c r="DN367" t="s">
        <v>788</v>
      </c>
      <c r="DO367">
        <v>12.62</v>
      </c>
    </row>
    <row r="368" spans="1:119" x14ac:dyDescent="0.25">
      <c r="A368">
        <f>ROW(Source!A195)</f>
        <v>195</v>
      </c>
      <c r="B368">
        <v>86551703</v>
      </c>
      <c r="C368">
        <v>86552422</v>
      </c>
      <c r="D368">
        <v>85731731</v>
      </c>
      <c r="E368">
        <v>1</v>
      </c>
      <c r="F368">
        <v>1</v>
      </c>
      <c r="G368">
        <v>1081</v>
      </c>
      <c r="H368">
        <v>2</v>
      </c>
      <c r="I368" t="s">
        <v>794</v>
      </c>
      <c r="J368" t="s">
        <v>795</v>
      </c>
      <c r="K368" t="s">
        <v>796</v>
      </c>
      <c r="L368">
        <v>1368</v>
      </c>
      <c r="N368">
        <v>1011</v>
      </c>
      <c r="O368" t="s">
        <v>792</v>
      </c>
      <c r="P368" t="s">
        <v>792</v>
      </c>
      <c r="Q368">
        <v>1</v>
      </c>
      <c r="W368">
        <v>0</v>
      </c>
      <c r="X368">
        <v>-1895752648</v>
      </c>
      <c r="Y368">
        <f>(((AT368*1.03)*1.25)*1.2)</f>
        <v>1.9158000000000002</v>
      </c>
      <c r="AA368">
        <v>0</v>
      </c>
      <c r="AB368">
        <v>7.85</v>
      </c>
      <c r="AC368">
        <v>0</v>
      </c>
      <c r="AD368">
        <v>0</v>
      </c>
      <c r="AE368">
        <v>0</v>
      </c>
      <c r="AF368">
        <v>0.77</v>
      </c>
      <c r="AG368">
        <v>0</v>
      </c>
      <c r="AH368">
        <v>0</v>
      </c>
      <c r="AI368">
        <v>1</v>
      </c>
      <c r="AJ368">
        <v>9.56</v>
      </c>
      <c r="AK368">
        <v>1</v>
      </c>
      <c r="AL368">
        <v>1</v>
      </c>
      <c r="AM368">
        <v>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1.24</v>
      </c>
      <c r="AU368" t="s">
        <v>26</v>
      </c>
      <c r="AV368">
        <v>0</v>
      </c>
      <c r="AW368">
        <v>2</v>
      </c>
      <c r="AX368">
        <v>86552449</v>
      </c>
      <c r="AY368">
        <v>1</v>
      </c>
      <c r="AZ368">
        <v>0</v>
      </c>
      <c r="BA368">
        <v>233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f>ROUND(Y368*Source!I195*DO368,9)</f>
        <v>0</v>
      </c>
      <c r="CX368">
        <f>ROUND(Y368*Source!I195,9)</f>
        <v>0.42147600000000002</v>
      </c>
      <c r="CY368">
        <f>AB368</f>
        <v>7.85</v>
      </c>
      <c r="CZ368">
        <f>AF368</f>
        <v>0.77</v>
      </c>
      <c r="DA368">
        <f>AJ368</f>
        <v>9.56</v>
      </c>
      <c r="DB368">
        <f>ROUND((((ROUND(AT368*CZ368,2)*1.03)*1.25)*1.2),6)</f>
        <v>1.4677500000000001</v>
      </c>
      <c r="DC368">
        <f>ROUND((((ROUND(AT368*AG368,2)*1.03)*1.25)*1.2),6)</f>
        <v>0</v>
      </c>
      <c r="DD368" t="s">
        <v>3</v>
      </c>
      <c r="DE368" t="s">
        <v>3</v>
      </c>
      <c r="DF368">
        <f t="shared" si="173"/>
        <v>0</v>
      </c>
      <c r="DG368">
        <f>ROUND(ROUND(AF368*AJ368,2)*CX368,2)</f>
        <v>3.1</v>
      </c>
      <c r="DH368">
        <f>ROUND(ROUND(AG368,2)*CX368,2)</f>
        <v>0</v>
      </c>
      <c r="DI368">
        <f t="shared" si="165"/>
        <v>0</v>
      </c>
      <c r="DJ368">
        <f>DG368</f>
        <v>3.1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ROW(Source!A195)</f>
        <v>195</v>
      </c>
      <c r="B369">
        <v>86551703</v>
      </c>
      <c r="C369">
        <v>86552422</v>
      </c>
      <c r="D369">
        <v>85731764</v>
      </c>
      <c r="E369">
        <v>1</v>
      </c>
      <c r="F369">
        <v>1</v>
      </c>
      <c r="G369">
        <v>1081</v>
      </c>
      <c r="H369">
        <v>2</v>
      </c>
      <c r="I369" t="s">
        <v>797</v>
      </c>
      <c r="J369" t="s">
        <v>798</v>
      </c>
      <c r="K369" t="s">
        <v>799</v>
      </c>
      <c r="L369">
        <v>1368</v>
      </c>
      <c r="N369">
        <v>1011</v>
      </c>
      <c r="O369" t="s">
        <v>792</v>
      </c>
      <c r="P369" t="s">
        <v>792</v>
      </c>
      <c r="Q369">
        <v>1</v>
      </c>
      <c r="W369">
        <v>0</v>
      </c>
      <c r="X369">
        <v>-643591644</v>
      </c>
      <c r="Y369">
        <f>(((AT369*1.03)*1.25)*1.2)</f>
        <v>4.9749000000000008</v>
      </c>
      <c r="AA369">
        <v>0</v>
      </c>
      <c r="AB369">
        <v>4.84</v>
      </c>
      <c r="AC369">
        <v>0</v>
      </c>
      <c r="AD369">
        <v>0</v>
      </c>
      <c r="AE369">
        <v>0</v>
      </c>
      <c r="AF369">
        <v>0.47</v>
      </c>
      <c r="AG369">
        <v>0</v>
      </c>
      <c r="AH369">
        <v>0</v>
      </c>
      <c r="AI369">
        <v>1</v>
      </c>
      <c r="AJ369">
        <v>9.66</v>
      </c>
      <c r="AK369">
        <v>1</v>
      </c>
      <c r="AL369">
        <v>1</v>
      </c>
      <c r="AM369">
        <v>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3.22</v>
      </c>
      <c r="AU369" t="s">
        <v>26</v>
      </c>
      <c r="AV369">
        <v>0</v>
      </c>
      <c r="AW369">
        <v>2</v>
      </c>
      <c r="AX369">
        <v>86552450</v>
      </c>
      <c r="AY369">
        <v>1</v>
      </c>
      <c r="AZ369">
        <v>0</v>
      </c>
      <c r="BA369">
        <v>234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f>ROUND(Y369*Source!I195*DO369,9)</f>
        <v>0</v>
      </c>
      <c r="CX369">
        <f>ROUND(Y369*Source!I195,9)</f>
        <v>1.0944780000000001</v>
      </c>
      <c r="CY369">
        <f>AB369</f>
        <v>4.84</v>
      </c>
      <c r="CZ369">
        <f>AF369</f>
        <v>0.47</v>
      </c>
      <c r="DA369">
        <f>AJ369</f>
        <v>9.66</v>
      </c>
      <c r="DB369">
        <f>ROUND((((ROUND(AT369*CZ369,2)*1.03)*1.25)*1.2),6)</f>
        <v>2.3329499999999999</v>
      </c>
      <c r="DC369">
        <f>ROUND((((ROUND(AT369*AG369,2)*1.03)*1.25)*1.2),6)</f>
        <v>0</v>
      </c>
      <c r="DD369" t="s">
        <v>3</v>
      </c>
      <c r="DE369" t="s">
        <v>3</v>
      </c>
      <c r="DF369">
        <f t="shared" si="173"/>
        <v>0</v>
      </c>
      <c r="DG369">
        <f>ROUND(ROUND(AF369*AJ369,2)*CX369,2)</f>
        <v>4.97</v>
      </c>
      <c r="DH369">
        <f>ROUND(ROUND(AG369,2)*CX369,2)</f>
        <v>0</v>
      </c>
      <c r="DI369">
        <f t="shared" si="165"/>
        <v>0</v>
      </c>
      <c r="DJ369">
        <f>DG369</f>
        <v>4.97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ROW(Source!A195)</f>
        <v>195</v>
      </c>
      <c r="B370">
        <v>86551703</v>
      </c>
      <c r="C370">
        <v>86552422</v>
      </c>
      <c r="D370">
        <v>85730911</v>
      </c>
      <c r="E370">
        <v>1</v>
      </c>
      <c r="F370">
        <v>1</v>
      </c>
      <c r="G370">
        <v>1081</v>
      </c>
      <c r="H370">
        <v>2</v>
      </c>
      <c r="I370" t="s">
        <v>800</v>
      </c>
      <c r="J370" t="s">
        <v>801</v>
      </c>
      <c r="K370" t="s">
        <v>802</v>
      </c>
      <c r="L370">
        <v>1368</v>
      </c>
      <c r="N370">
        <v>1011</v>
      </c>
      <c r="O370" t="s">
        <v>792</v>
      </c>
      <c r="P370" t="s">
        <v>792</v>
      </c>
      <c r="Q370">
        <v>1</v>
      </c>
      <c r="W370">
        <v>0</v>
      </c>
      <c r="X370">
        <v>-44940208</v>
      </c>
      <c r="Y370">
        <f>(((AT370*1.03)*1.25)*1.2)</f>
        <v>0.57164999999999999</v>
      </c>
      <c r="AA370">
        <v>0</v>
      </c>
      <c r="AB370">
        <v>2758.65</v>
      </c>
      <c r="AC370">
        <v>1017.92</v>
      </c>
      <c r="AD370">
        <v>0</v>
      </c>
      <c r="AE370">
        <v>0</v>
      </c>
      <c r="AF370">
        <v>179.17</v>
      </c>
      <c r="AG370">
        <v>16.93</v>
      </c>
      <c r="AH370">
        <v>0</v>
      </c>
      <c r="AI370">
        <v>1</v>
      </c>
      <c r="AJ370">
        <v>14.43</v>
      </c>
      <c r="AK370">
        <v>56.35</v>
      </c>
      <c r="AL370">
        <v>1</v>
      </c>
      <c r="AM370">
        <v>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0.37</v>
      </c>
      <c r="AU370" t="s">
        <v>26</v>
      </c>
      <c r="AV370">
        <v>0</v>
      </c>
      <c r="AW370">
        <v>2</v>
      </c>
      <c r="AX370">
        <v>86552448</v>
      </c>
      <c r="AY370">
        <v>1</v>
      </c>
      <c r="AZ370">
        <v>0</v>
      </c>
      <c r="BA370">
        <v>235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f>ROUND(Y370*Source!I195*DO370,9)</f>
        <v>2.1291675900000002</v>
      </c>
      <c r="CX370">
        <f>ROUND(Y370*Source!I195,9)</f>
        <v>0.12576300000000001</v>
      </c>
      <c r="CY370">
        <f>AB370</f>
        <v>2758.65</v>
      </c>
      <c r="CZ370">
        <f>AF370</f>
        <v>179.17</v>
      </c>
      <c r="DA370">
        <f>AJ370</f>
        <v>14.43</v>
      </c>
      <c r="DB370">
        <f>ROUND((((ROUND(AT370*CZ370,2)*1.03)*1.25)*1.2),6)</f>
        <v>102.41804999999999</v>
      </c>
      <c r="DC370">
        <f>ROUND((((ROUND(AT370*AG370,2)*1.03)*1.25)*1.2),6)</f>
        <v>9.6716999999999995</v>
      </c>
      <c r="DD370" t="s">
        <v>3</v>
      </c>
      <c r="DE370" t="s">
        <v>3</v>
      </c>
      <c r="DF370">
        <f t="shared" si="173"/>
        <v>0</v>
      </c>
      <c r="DG370">
        <f>ROUND(ROUND(AF370*AJ370,2)*CX370,2)</f>
        <v>325.14999999999998</v>
      </c>
      <c r="DH370">
        <f>ROUND(ROUND(AG370*AK370,2)*CX370,2)</f>
        <v>119.98</v>
      </c>
      <c r="DI370">
        <f t="shared" si="165"/>
        <v>0</v>
      </c>
      <c r="DJ370">
        <f>DG370</f>
        <v>325.14999999999998</v>
      </c>
      <c r="DK370">
        <v>0</v>
      </c>
      <c r="DL370" t="s">
        <v>793</v>
      </c>
      <c r="DM370">
        <v>0</v>
      </c>
      <c r="DN370" t="s">
        <v>788</v>
      </c>
      <c r="DO370">
        <v>16.93</v>
      </c>
    </row>
    <row r="371" spans="1:119" x14ac:dyDescent="0.25">
      <c r="A371">
        <f>ROW(Source!A195)</f>
        <v>195</v>
      </c>
      <c r="B371">
        <v>86551703</v>
      </c>
      <c r="C371">
        <v>86552422</v>
      </c>
      <c r="D371">
        <v>85700705</v>
      </c>
      <c r="E371">
        <v>1</v>
      </c>
      <c r="F371">
        <v>1</v>
      </c>
      <c r="G371">
        <v>1081</v>
      </c>
      <c r="H371">
        <v>3</v>
      </c>
      <c r="I371" t="s">
        <v>803</v>
      </c>
      <c r="J371" t="s">
        <v>804</v>
      </c>
      <c r="K371" t="s">
        <v>805</v>
      </c>
      <c r="L371">
        <v>1339</v>
      </c>
      <c r="N371">
        <v>1007</v>
      </c>
      <c r="O371" t="s">
        <v>806</v>
      </c>
      <c r="P371" t="s">
        <v>806</v>
      </c>
      <c r="Q371">
        <v>1</v>
      </c>
      <c r="W371">
        <v>0</v>
      </c>
      <c r="X371">
        <v>-1622585150</v>
      </c>
      <c r="Y371">
        <f>(((AT371*1)*1)*1)</f>
        <v>0.22700000000000001</v>
      </c>
      <c r="AA371">
        <v>54.79</v>
      </c>
      <c r="AB371">
        <v>0</v>
      </c>
      <c r="AC371">
        <v>0</v>
      </c>
      <c r="AD371">
        <v>0</v>
      </c>
      <c r="AE371">
        <v>7.07</v>
      </c>
      <c r="AF371">
        <v>0</v>
      </c>
      <c r="AG371">
        <v>0</v>
      </c>
      <c r="AH371">
        <v>0</v>
      </c>
      <c r="AI371">
        <v>7.75</v>
      </c>
      <c r="AJ371">
        <v>1</v>
      </c>
      <c r="AK371">
        <v>1</v>
      </c>
      <c r="AL371">
        <v>1</v>
      </c>
      <c r="AM371">
        <v>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0.22700000000000001</v>
      </c>
      <c r="AU371" t="s">
        <v>25</v>
      </c>
      <c r="AV371">
        <v>0</v>
      </c>
      <c r="AW371">
        <v>2</v>
      </c>
      <c r="AX371">
        <v>86552451</v>
      </c>
      <c r="AY371">
        <v>1</v>
      </c>
      <c r="AZ371">
        <v>0</v>
      </c>
      <c r="BA371">
        <v>236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ROUND(Y371*Source!I195,9)</f>
        <v>4.9939999999999998E-2</v>
      </c>
      <c r="CY371">
        <f t="shared" ref="CY371:CY388" si="181">AA371</f>
        <v>54.79</v>
      </c>
      <c r="CZ371">
        <f t="shared" ref="CZ371:CZ388" si="182">AE371</f>
        <v>7.07</v>
      </c>
      <c r="DA371">
        <f t="shared" ref="DA371:DA388" si="183">AI371</f>
        <v>7.75</v>
      </c>
      <c r="DB371">
        <f>ROUND((((ROUND(AT371*CZ371,2)*1)*1)*1),6)</f>
        <v>1.6</v>
      </c>
      <c r="DC371">
        <f>ROUND((((ROUND(AT371*AG371,2)*1)*1)*1),6)</f>
        <v>0</v>
      </c>
      <c r="DD371" t="s">
        <v>3</v>
      </c>
      <c r="DE371" t="s">
        <v>3</v>
      </c>
      <c r="DF371">
        <f t="shared" ref="DF371:DF388" si="184">ROUND(ROUND(AE371*AI371,2)*CX371,2)</f>
        <v>2.74</v>
      </c>
      <c r="DG371">
        <f t="shared" ref="DG371:DG408" si="185">ROUND(ROUND(AF371,2)*CX371,2)</f>
        <v>0</v>
      </c>
      <c r="DH371">
        <f t="shared" ref="DH371:DH408" si="186">ROUND(ROUND(AG371,2)*CX371,2)</f>
        <v>0</v>
      </c>
      <c r="DI371">
        <f t="shared" si="165"/>
        <v>0</v>
      </c>
      <c r="DJ371">
        <f t="shared" ref="DJ371:DJ388" si="187">DF371</f>
        <v>2.74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ROW(Source!A195)</f>
        <v>195</v>
      </c>
      <c r="B372">
        <v>86551703</v>
      </c>
      <c r="C372">
        <v>86552422</v>
      </c>
      <c r="D372">
        <v>85707696</v>
      </c>
      <c r="E372">
        <v>1</v>
      </c>
      <c r="F372">
        <v>1</v>
      </c>
      <c r="G372">
        <v>1081</v>
      </c>
      <c r="H372">
        <v>3</v>
      </c>
      <c r="I372" t="s">
        <v>807</v>
      </c>
      <c r="J372" t="s">
        <v>808</v>
      </c>
      <c r="K372" t="s">
        <v>809</v>
      </c>
      <c r="L372">
        <v>1355</v>
      </c>
      <c r="N372">
        <v>1010</v>
      </c>
      <c r="O372" t="s">
        <v>23</v>
      </c>
      <c r="P372" t="s">
        <v>23</v>
      </c>
      <c r="Q372">
        <v>100</v>
      </c>
      <c r="W372">
        <v>0</v>
      </c>
      <c r="X372">
        <v>-11502228</v>
      </c>
      <c r="Y372">
        <f>(((AT372*1)*1)*1)</f>
        <v>4.04</v>
      </c>
      <c r="AA372">
        <v>1525.54</v>
      </c>
      <c r="AB372">
        <v>0</v>
      </c>
      <c r="AC372">
        <v>0</v>
      </c>
      <c r="AD372">
        <v>0</v>
      </c>
      <c r="AE372">
        <v>154.72</v>
      </c>
      <c r="AF372">
        <v>0</v>
      </c>
      <c r="AG372">
        <v>0</v>
      </c>
      <c r="AH372">
        <v>0</v>
      </c>
      <c r="AI372">
        <v>9.86</v>
      </c>
      <c r="AJ372">
        <v>1</v>
      </c>
      <c r="AK372">
        <v>1</v>
      </c>
      <c r="AL372">
        <v>1</v>
      </c>
      <c r="AM372">
        <v>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4.04</v>
      </c>
      <c r="AU372" t="s">
        <v>25</v>
      </c>
      <c r="AV372">
        <v>0</v>
      </c>
      <c r="AW372">
        <v>2</v>
      </c>
      <c r="AX372">
        <v>86552452</v>
      </c>
      <c r="AY372">
        <v>1</v>
      </c>
      <c r="AZ372">
        <v>0</v>
      </c>
      <c r="BA372">
        <v>237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ROUND(Y372*Source!I195,9)</f>
        <v>0.88880000000000003</v>
      </c>
      <c r="CY372">
        <f t="shared" si="181"/>
        <v>1525.54</v>
      </c>
      <c r="CZ372">
        <f t="shared" si="182"/>
        <v>154.72</v>
      </c>
      <c r="DA372">
        <f t="shared" si="183"/>
        <v>9.86</v>
      </c>
      <c r="DB372">
        <f>ROUND((((ROUND(AT372*CZ372,2)*1)*1)*1),6)</f>
        <v>625.07000000000005</v>
      </c>
      <c r="DC372">
        <f>ROUND((((ROUND(AT372*AG372,2)*1)*1)*1),6)</f>
        <v>0</v>
      </c>
      <c r="DD372" t="s">
        <v>3</v>
      </c>
      <c r="DE372" t="s">
        <v>3</v>
      </c>
      <c r="DF372">
        <f t="shared" si="184"/>
        <v>1355.9</v>
      </c>
      <c r="DG372">
        <f t="shared" si="185"/>
        <v>0</v>
      </c>
      <c r="DH372">
        <f t="shared" si="186"/>
        <v>0</v>
      </c>
      <c r="DI372">
        <f t="shared" si="165"/>
        <v>0</v>
      </c>
      <c r="DJ372">
        <f t="shared" si="187"/>
        <v>1355.9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5">
      <c r="A373">
        <f>ROW(Source!A195)</f>
        <v>195</v>
      </c>
      <c r="B373">
        <v>86551703</v>
      </c>
      <c r="C373">
        <v>86552422</v>
      </c>
      <c r="D373">
        <v>85717107</v>
      </c>
      <c r="E373">
        <v>1</v>
      </c>
      <c r="F373">
        <v>1</v>
      </c>
      <c r="G373">
        <v>1081</v>
      </c>
      <c r="H373">
        <v>3</v>
      </c>
      <c r="I373" t="s">
        <v>333</v>
      </c>
      <c r="J373" t="s">
        <v>335</v>
      </c>
      <c r="K373" t="s">
        <v>334</v>
      </c>
      <c r="L373">
        <v>1354</v>
      </c>
      <c r="N373">
        <v>1010</v>
      </c>
      <c r="O373" t="s">
        <v>35</v>
      </c>
      <c r="P373" t="s">
        <v>35</v>
      </c>
      <c r="Q373">
        <v>1</v>
      </c>
      <c r="W373">
        <v>0</v>
      </c>
      <c r="X373">
        <v>29435478</v>
      </c>
      <c r="Y373">
        <f>(((AT373*1)*1)*1)</f>
        <v>200</v>
      </c>
      <c r="AA373">
        <v>185.42</v>
      </c>
      <c r="AB373">
        <v>0</v>
      </c>
      <c r="AC373">
        <v>0</v>
      </c>
      <c r="AD373">
        <v>0</v>
      </c>
      <c r="AE373">
        <v>7.24</v>
      </c>
      <c r="AF373">
        <v>0</v>
      </c>
      <c r="AG373">
        <v>0</v>
      </c>
      <c r="AH373">
        <v>0</v>
      </c>
      <c r="AI373">
        <v>25.61</v>
      </c>
      <c r="AJ373">
        <v>1</v>
      </c>
      <c r="AK373">
        <v>1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200</v>
      </c>
      <c r="AU373" t="s">
        <v>25</v>
      </c>
      <c r="AV373">
        <v>0</v>
      </c>
      <c r="AW373">
        <v>2</v>
      </c>
      <c r="AX373">
        <v>86552453</v>
      </c>
      <c r="AY373">
        <v>1</v>
      </c>
      <c r="AZ373">
        <v>0</v>
      </c>
      <c r="BA373">
        <v>238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ROUND(Y373*Source!I195,9)</f>
        <v>44</v>
      </c>
      <c r="CY373">
        <f t="shared" si="181"/>
        <v>185.42</v>
      </c>
      <c r="CZ373">
        <f t="shared" si="182"/>
        <v>7.24</v>
      </c>
      <c r="DA373">
        <f t="shared" si="183"/>
        <v>25.61</v>
      </c>
      <c r="DB373">
        <f>ROUND((((ROUND(AT373*CZ373,2)*1)*1)*1),6)</f>
        <v>1448</v>
      </c>
      <c r="DC373">
        <f>ROUND((((ROUND(AT373*AG373,2)*1)*1)*1),6)</f>
        <v>0</v>
      </c>
      <c r="DD373" t="s">
        <v>3</v>
      </c>
      <c r="DE373" t="s">
        <v>3</v>
      </c>
      <c r="DF373">
        <f t="shared" si="184"/>
        <v>8158.48</v>
      </c>
      <c r="DG373">
        <f t="shared" si="185"/>
        <v>0</v>
      </c>
      <c r="DH373">
        <f t="shared" si="186"/>
        <v>0</v>
      </c>
      <c r="DI373">
        <f t="shared" si="165"/>
        <v>0</v>
      </c>
      <c r="DJ373">
        <f t="shared" si="187"/>
        <v>8158.48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5">
      <c r="A374">
        <f>ROW(Source!A195)</f>
        <v>195</v>
      </c>
      <c r="B374">
        <v>86551703</v>
      </c>
      <c r="C374">
        <v>86552422</v>
      </c>
      <c r="D374">
        <v>85710744</v>
      </c>
      <c r="E374">
        <v>1</v>
      </c>
      <c r="F374">
        <v>1</v>
      </c>
      <c r="G374">
        <v>1081</v>
      </c>
      <c r="H374">
        <v>3</v>
      </c>
      <c r="I374" t="s">
        <v>810</v>
      </c>
      <c r="J374" t="s">
        <v>811</v>
      </c>
      <c r="K374" t="s">
        <v>812</v>
      </c>
      <c r="L374">
        <v>1354</v>
      </c>
      <c r="N374">
        <v>1010</v>
      </c>
      <c r="O374" t="s">
        <v>35</v>
      </c>
      <c r="P374" t="s">
        <v>35</v>
      </c>
      <c r="Q374">
        <v>1</v>
      </c>
      <c r="W374">
        <v>0</v>
      </c>
      <c r="X374">
        <v>-246121157</v>
      </c>
      <c r="Y374">
        <f>(((AT374*1)*1)*1)</f>
        <v>0.68400000000000005</v>
      </c>
      <c r="AA374">
        <v>54.47</v>
      </c>
      <c r="AB374">
        <v>0</v>
      </c>
      <c r="AC374">
        <v>0</v>
      </c>
      <c r="AD374">
        <v>0</v>
      </c>
      <c r="AE374">
        <v>6.12</v>
      </c>
      <c r="AF374">
        <v>0</v>
      </c>
      <c r="AG374">
        <v>0</v>
      </c>
      <c r="AH374">
        <v>0</v>
      </c>
      <c r="AI374">
        <v>8.9</v>
      </c>
      <c r="AJ374">
        <v>1</v>
      </c>
      <c r="AK374">
        <v>1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0.68400000000000005</v>
      </c>
      <c r="AU374" t="s">
        <v>25</v>
      </c>
      <c r="AV374">
        <v>0</v>
      </c>
      <c r="AW374">
        <v>2</v>
      </c>
      <c r="AX374">
        <v>86552454</v>
      </c>
      <c r="AY374">
        <v>1</v>
      </c>
      <c r="AZ374">
        <v>0</v>
      </c>
      <c r="BA374">
        <v>239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ROUND(Y374*Source!I195,9)</f>
        <v>0.15048</v>
      </c>
      <c r="CY374">
        <f t="shared" si="181"/>
        <v>54.47</v>
      </c>
      <c r="CZ374">
        <f t="shared" si="182"/>
        <v>6.12</v>
      </c>
      <c r="DA374">
        <f t="shared" si="183"/>
        <v>8.9</v>
      </c>
      <c r="DB374">
        <f>ROUND((((ROUND(AT374*CZ374,2)*1)*1)*1),6)</f>
        <v>4.1900000000000004</v>
      </c>
      <c r="DC374">
        <f>ROUND((((ROUND(AT374*AG374,2)*1)*1)*1),6)</f>
        <v>0</v>
      </c>
      <c r="DD374" t="s">
        <v>3</v>
      </c>
      <c r="DE374" t="s">
        <v>3</v>
      </c>
      <c r="DF374">
        <f t="shared" si="184"/>
        <v>8.1999999999999993</v>
      </c>
      <c r="DG374">
        <f t="shared" si="185"/>
        <v>0</v>
      </c>
      <c r="DH374">
        <f t="shared" si="186"/>
        <v>0</v>
      </c>
      <c r="DI374">
        <f t="shared" si="165"/>
        <v>0</v>
      </c>
      <c r="DJ374">
        <f t="shared" si="187"/>
        <v>8.1999999999999993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5">
      <c r="A375">
        <f>ROW(Source!A195)</f>
        <v>195</v>
      </c>
      <c r="B375">
        <v>86551703</v>
      </c>
      <c r="C375">
        <v>86552422</v>
      </c>
      <c r="D375">
        <v>0</v>
      </c>
      <c r="E375">
        <v>0</v>
      </c>
      <c r="F375">
        <v>1</v>
      </c>
      <c r="G375">
        <v>1081</v>
      </c>
      <c r="H375">
        <v>3</v>
      </c>
      <c r="I375" t="s">
        <v>254</v>
      </c>
      <c r="J375" t="s">
        <v>3</v>
      </c>
      <c r="K375" t="s">
        <v>255</v>
      </c>
      <c r="L375">
        <v>1354</v>
      </c>
      <c r="N375">
        <v>1010</v>
      </c>
      <c r="O375" t="s">
        <v>35</v>
      </c>
      <c r="P375" t="s">
        <v>35</v>
      </c>
      <c r="Q375">
        <v>1</v>
      </c>
      <c r="W375">
        <v>0</v>
      </c>
      <c r="X375">
        <v>1790297598</v>
      </c>
      <c r="Y375">
        <f t="shared" ref="Y375:Y388" si="188">AT375</f>
        <v>4.5454549999999996</v>
      </c>
      <c r="AA375">
        <v>6416.86</v>
      </c>
      <c r="AB375">
        <v>0</v>
      </c>
      <c r="AC375">
        <v>0</v>
      </c>
      <c r="AD375">
        <v>0</v>
      </c>
      <c r="AE375">
        <v>652.12</v>
      </c>
      <c r="AF375">
        <v>0</v>
      </c>
      <c r="AG375">
        <v>0</v>
      </c>
      <c r="AH375">
        <v>0</v>
      </c>
      <c r="AI375">
        <v>9.84</v>
      </c>
      <c r="AJ375">
        <v>1</v>
      </c>
      <c r="AK375">
        <v>1</v>
      </c>
      <c r="AL375">
        <v>1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 t="s">
        <v>3</v>
      </c>
      <c r="AT375">
        <v>4.5454549999999996</v>
      </c>
      <c r="AU375" t="s">
        <v>3</v>
      </c>
      <c r="AV375">
        <v>0</v>
      </c>
      <c r="AW375">
        <v>1</v>
      </c>
      <c r="AX375">
        <v>-1</v>
      </c>
      <c r="AY375">
        <v>0</v>
      </c>
      <c r="AZ375">
        <v>0</v>
      </c>
      <c r="BA375" t="s">
        <v>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ROUND(Y375*Source!I195,9)</f>
        <v>1.0000001000000001</v>
      </c>
      <c r="CY375">
        <f t="shared" si="181"/>
        <v>6416.86</v>
      </c>
      <c r="CZ375">
        <f t="shared" si="182"/>
        <v>652.12</v>
      </c>
      <c r="DA375">
        <f t="shared" si="183"/>
        <v>9.84</v>
      </c>
      <c r="DB375">
        <f t="shared" ref="DB375:DB388" si="189">ROUND(ROUND(AT375*CZ375,2),6)</f>
        <v>2964.18</v>
      </c>
      <c r="DC375">
        <f t="shared" ref="DC375:DC388" si="190">ROUND(ROUND(AT375*AG375,2),6)</f>
        <v>0</v>
      </c>
      <c r="DD375" t="s">
        <v>3</v>
      </c>
      <c r="DE375" t="s">
        <v>3</v>
      </c>
      <c r="DF375">
        <f t="shared" si="184"/>
        <v>6416.86</v>
      </c>
      <c r="DG375">
        <f t="shared" si="185"/>
        <v>0</v>
      </c>
      <c r="DH375">
        <f t="shared" si="186"/>
        <v>0</v>
      </c>
      <c r="DI375">
        <f t="shared" si="165"/>
        <v>0</v>
      </c>
      <c r="DJ375">
        <f t="shared" si="187"/>
        <v>6416.86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ROW(Source!A195)</f>
        <v>195</v>
      </c>
      <c r="B376">
        <v>86551703</v>
      </c>
      <c r="C376">
        <v>86552422</v>
      </c>
      <c r="D376">
        <v>0</v>
      </c>
      <c r="E376">
        <v>0</v>
      </c>
      <c r="F376">
        <v>1</v>
      </c>
      <c r="G376">
        <v>1081</v>
      </c>
      <c r="H376">
        <v>3</v>
      </c>
      <c r="I376" t="s">
        <v>258</v>
      </c>
      <c r="J376" t="s">
        <v>3</v>
      </c>
      <c r="K376" t="s">
        <v>259</v>
      </c>
      <c r="L376">
        <v>1354</v>
      </c>
      <c r="N376">
        <v>1010</v>
      </c>
      <c r="O376" t="s">
        <v>35</v>
      </c>
      <c r="P376" t="s">
        <v>35</v>
      </c>
      <c r="Q376">
        <v>1</v>
      </c>
      <c r="W376">
        <v>0</v>
      </c>
      <c r="X376">
        <v>-2074369263</v>
      </c>
      <c r="Y376">
        <f t="shared" si="188"/>
        <v>4.5454549999999996</v>
      </c>
      <c r="AA376">
        <v>7129.97</v>
      </c>
      <c r="AB376">
        <v>0</v>
      </c>
      <c r="AC376">
        <v>0</v>
      </c>
      <c r="AD376">
        <v>0</v>
      </c>
      <c r="AE376">
        <v>724.59</v>
      </c>
      <c r="AF376">
        <v>0</v>
      </c>
      <c r="AG376">
        <v>0</v>
      </c>
      <c r="AH376">
        <v>0</v>
      </c>
      <c r="AI376">
        <v>9.84</v>
      </c>
      <c r="AJ376">
        <v>1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 t="s">
        <v>3</v>
      </c>
      <c r="AT376">
        <v>4.5454549999999996</v>
      </c>
      <c r="AU376" t="s">
        <v>3</v>
      </c>
      <c r="AV376">
        <v>0</v>
      </c>
      <c r="AW376">
        <v>1</v>
      </c>
      <c r="AX376">
        <v>-1</v>
      </c>
      <c r="AY376">
        <v>0</v>
      </c>
      <c r="AZ376">
        <v>0</v>
      </c>
      <c r="BA376" t="s">
        <v>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ROUND(Y376*Source!I195,9)</f>
        <v>1.0000001000000001</v>
      </c>
      <c r="CY376">
        <f t="shared" si="181"/>
        <v>7129.97</v>
      </c>
      <c r="CZ376">
        <f t="shared" si="182"/>
        <v>724.59</v>
      </c>
      <c r="DA376">
        <f t="shared" si="183"/>
        <v>9.84</v>
      </c>
      <c r="DB376">
        <f t="shared" si="189"/>
        <v>3293.59</v>
      </c>
      <c r="DC376">
        <f t="shared" si="190"/>
        <v>0</v>
      </c>
      <c r="DD376" t="s">
        <v>3</v>
      </c>
      <c r="DE376" t="s">
        <v>3</v>
      </c>
      <c r="DF376">
        <f t="shared" si="184"/>
        <v>7129.97</v>
      </c>
      <c r="DG376">
        <f t="shared" si="185"/>
        <v>0</v>
      </c>
      <c r="DH376">
        <f t="shared" si="186"/>
        <v>0</v>
      </c>
      <c r="DI376">
        <f t="shared" si="165"/>
        <v>0</v>
      </c>
      <c r="DJ376">
        <f t="shared" si="187"/>
        <v>7129.97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5">
      <c r="A377">
        <f>ROW(Source!A195)</f>
        <v>195</v>
      </c>
      <c r="B377">
        <v>86551703</v>
      </c>
      <c r="C377">
        <v>86552422</v>
      </c>
      <c r="D377">
        <v>0</v>
      </c>
      <c r="E377">
        <v>0</v>
      </c>
      <c r="F377">
        <v>1</v>
      </c>
      <c r="G377">
        <v>1081</v>
      </c>
      <c r="H377">
        <v>3</v>
      </c>
      <c r="I377" t="s">
        <v>262</v>
      </c>
      <c r="J377" t="s">
        <v>3</v>
      </c>
      <c r="K377" t="s">
        <v>263</v>
      </c>
      <c r="L377">
        <v>1354</v>
      </c>
      <c r="N377">
        <v>1010</v>
      </c>
      <c r="O377" t="s">
        <v>35</v>
      </c>
      <c r="P377" t="s">
        <v>35</v>
      </c>
      <c r="Q377">
        <v>1</v>
      </c>
      <c r="W377">
        <v>0</v>
      </c>
      <c r="X377">
        <v>-1211394700</v>
      </c>
      <c r="Y377">
        <f t="shared" si="188"/>
        <v>4.5454549999999996</v>
      </c>
      <c r="AA377">
        <v>9269.48</v>
      </c>
      <c r="AB377">
        <v>0</v>
      </c>
      <c r="AC377">
        <v>0</v>
      </c>
      <c r="AD377">
        <v>0</v>
      </c>
      <c r="AE377">
        <v>942.02</v>
      </c>
      <c r="AF377">
        <v>0</v>
      </c>
      <c r="AG377">
        <v>0</v>
      </c>
      <c r="AH377">
        <v>0</v>
      </c>
      <c r="AI377">
        <v>9.84</v>
      </c>
      <c r="AJ377">
        <v>1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 t="s">
        <v>3</v>
      </c>
      <c r="AT377">
        <v>4.5454549999999996</v>
      </c>
      <c r="AU377" t="s">
        <v>3</v>
      </c>
      <c r="AV377">
        <v>0</v>
      </c>
      <c r="AW377">
        <v>1</v>
      </c>
      <c r="AX377">
        <v>-1</v>
      </c>
      <c r="AY377">
        <v>0</v>
      </c>
      <c r="AZ377">
        <v>0</v>
      </c>
      <c r="BA377" t="s">
        <v>3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ROUND(Y377*Source!I195,9)</f>
        <v>1.0000001000000001</v>
      </c>
      <c r="CY377">
        <f t="shared" si="181"/>
        <v>9269.48</v>
      </c>
      <c r="CZ377">
        <f t="shared" si="182"/>
        <v>942.02</v>
      </c>
      <c r="DA377">
        <f t="shared" si="183"/>
        <v>9.84</v>
      </c>
      <c r="DB377">
        <f t="shared" si="189"/>
        <v>4281.91</v>
      </c>
      <c r="DC377">
        <f t="shared" si="190"/>
        <v>0</v>
      </c>
      <c r="DD377" t="s">
        <v>3</v>
      </c>
      <c r="DE377" t="s">
        <v>3</v>
      </c>
      <c r="DF377">
        <f t="shared" si="184"/>
        <v>9269.48</v>
      </c>
      <c r="DG377">
        <f t="shared" si="185"/>
        <v>0</v>
      </c>
      <c r="DH377">
        <f t="shared" si="186"/>
        <v>0</v>
      </c>
      <c r="DI377">
        <f t="shared" si="165"/>
        <v>0</v>
      </c>
      <c r="DJ377">
        <f t="shared" si="187"/>
        <v>9269.48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5">
      <c r="A378">
        <f>ROW(Source!A195)</f>
        <v>195</v>
      </c>
      <c r="B378">
        <v>86551703</v>
      </c>
      <c r="C378">
        <v>86552422</v>
      </c>
      <c r="D378">
        <v>0</v>
      </c>
      <c r="E378">
        <v>0</v>
      </c>
      <c r="F378">
        <v>1</v>
      </c>
      <c r="G378">
        <v>1081</v>
      </c>
      <c r="H378">
        <v>3</v>
      </c>
      <c r="I378" t="s">
        <v>270</v>
      </c>
      <c r="J378" t="s">
        <v>3</v>
      </c>
      <c r="K378" t="s">
        <v>271</v>
      </c>
      <c r="L378">
        <v>1354</v>
      </c>
      <c r="N378">
        <v>1010</v>
      </c>
      <c r="O378" t="s">
        <v>35</v>
      </c>
      <c r="P378" t="s">
        <v>35</v>
      </c>
      <c r="Q378">
        <v>1</v>
      </c>
      <c r="W378">
        <v>0</v>
      </c>
      <c r="X378">
        <v>-980061017</v>
      </c>
      <c r="Y378">
        <f t="shared" si="188"/>
        <v>4.5454549999999996</v>
      </c>
      <c r="AA378">
        <v>12122.19</v>
      </c>
      <c r="AB378">
        <v>0</v>
      </c>
      <c r="AC378">
        <v>0</v>
      </c>
      <c r="AD378">
        <v>0</v>
      </c>
      <c r="AE378">
        <v>1231.93</v>
      </c>
      <c r="AF378">
        <v>0</v>
      </c>
      <c r="AG378">
        <v>0</v>
      </c>
      <c r="AH378">
        <v>0</v>
      </c>
      <c r="AI378">
        <v>9.84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 t="s">
        <v>3</v>
      </c>
      <c r="AT378">
        <v>4.5454549999999996</v>
      </c>
      <c r="AU378" t="s">
        <v>3</v>
      </c>
      <c r="AV378">
        <v>0</v>
      </c>
      <c r="AW378">
        <v>1</v>
      </c>
      <c r="AX378">
        <v>-1</v>
      </c>
      <c r="AY378">
        <v>0</v>
      </c>
      <c r="AZ378">
        <v>0</v>
      </c>
      <c r="BA378" t="s">
        <v>3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ROUND(Y378*Source!I195,9)</f>
        <v>1.0000001000000001</v>
      </c>
      <c r="CY378">
        <f t="shared" si="181"/>
        <v>12122.19</v>
      </c>
      <c r="CZ378">
        <f t="shared" si="182"/>
        <v>1231.93</v>
      </c>
      <c r="DA378">
        <f t="shared" si="183"/>
        <v>9.84</v>
      </c>
      <c r="DB378">
        <f t="shared" si="189"/>
        <v>5599.68</v>
      </c>
      <c r="DC378">
        <f t="shared" si="190"/>
        <v>0</v>
      </c>
      <c r="DD378" t="s">
        <v>3</v>
      </c>
      <c r="DE378" t="s">
        <v>3</v>
      </c>
      <c r="DF378">
        <f t="shared" si="184"/>
        <v>12122.19</v>
      </c>
      <c r="DG378">
        <f t="shared" si="185"/>
        <v>0</v>
      </c>
      <c r="DH378">
        <f t="shared" si="186"/>
        <v>0</v>
      </c>
      <c r="DI378">
        <f t="shared" si="165"/>
        <v>0</v>
      </c>
      <c r="DJ378">
        <f t="shared" si="187"/>
        <v>12122.19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5">
      <c r="A379">
        <f>ROW(Source!A195)</f>
        <v>195</v>
      </c>
      <c r="B379">
        <v>86551703</v>
      </c>
      <c r="C379">
        <v>86552422</v>
      </c>
      <c r="D379">
        <v>0</v>
      </c>
      <c r="E379">
        <v>0</v>
      </c>
      <c r="F379">
        <v>1</v>
      </c>
      <c r="G379">
        <v>1081</v>
      </c>
      <c r="H379">
        <v>3</v>
      </c>
      <c r="I379" t="s">
        <v>278</v>
      </c>
      <c r="J379" t="s">
        <v>3</v>
      </c>
      <c r="K379" t="s">
        <v>279</v>
      </c>
      <c r="L379">
        <v>1354</v>
      </c>
      <c r="N379">
        <v>1010</v>
      </c>
      <c r="O379" t="s">
        <v>35</v>
      </c>
      <c r="P379" t="s">
        <v>35</v>
      </c>
      <c r="Q379">
        <v>1</v>
      </c>
      <c r="W379">
        <v>0</v>
      </c>
      <c r="X379">
        <v>1710895248</v>
      </c>
      <c r="Y379">
        <f t="shared" si="188"/>
        <v>4.5454549999999996</v>
      </c>
      <c r="AA379">
        <v>15687.91</v>
      </c>
      <c r="AB379">
        <v>0</v>
      </c>
      <c r="AC379">
        <v>0</v>
      </c>
      <c r="AD379">
        <v>0</v>
      </c>
      <c r="AE379">
        <v>1594.3</v>
      </c>
      <c r="AF379">
        <v>0</v>
      </c>
      <c r="AG379">
        <v>0</v>
      </c>
      <c r="AH379">
        <v>0</v>
      </c>
      <c r="AI379">
        <v>9.84</v>
      </c>
      <c r="AJ379">
        <v>1</v>
      </c>
      <c r="AK379">
        <v>1</v>
      </c>
      <c r="AL379">
        <v>1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 t="s">
        <v>3</v>
      </c>
      <c r="AT379">
        <v>4.5454549999999996</v>
      </c>
      <c r="AU379" t="s">
        <v>3</v>
      </c>
      <c r="AV379">
        <v>0</v>
      </c>
      <c r="AW379">
        <v>1</v>
      </c>
      <c r="AX379">
        <v>-1</v>
      </c>
      <c r="AY379">
        <v>0</v>
      </c>
      <c r="AZ379">
        <v>0</v>
      </c>
      <c r="BA379" t="s">
        <v>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ROUND(Y379*Source!I195,9)</f>
        <v>1.0000001000000001</v>
      </c>
      <c r="CY379">
        <f t="shared" si="181"/>
        <v>15687.91</v>
      </c>
      <c r="CZ379">
        <f t="shared" si="182"/>
        <v>1594.3</v>
      </c>
      <c r="DA379">
        <f t="shared" si="183"/>
        <v>9.84</v>
      </c>
      <c r="DB379">
        <f t="shared" si="189"/>
        <v>7246.82</v>
      </c>
      <c r="DC379">
        <f t="shared" si="190"/>
        <v>0</v>
      </c>
      <c r="DD379" t="s">
        <v>3</v>
      </c>
      <c r="DE379" t="s">
        <v>3</v>
      </c>
      <c r="DF379">
        <f t="shared" si="184"/>
        <v>15687.91</v>
      </c>
      <c r="DG379">
        <f t="shared" si="185"/>
        <v>0</v>
      </c>
      <c r="DH379">
        <f t="shared" si="186"/>
        <v>0</v>
      </c>
      <c r="DI379">
        <f t="shared" si="165"/>
        <v>0</v>
      </c>
      <c r="DJ379">
        <f t="shared" si="187"/>
        <v>15687.91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5">
      <c r="A380">
        <f>ROW(Source!A195)</f>
        <v>195</v>
      </c>
      <c r="B380">
        <v>86551703</v>
      </c>
      <c r="C380">
        <v>86552422</v>
      </c>
      <c r="D380">
        <v>0</v>
      </c>
      <c r="E380">
        <v>0</v>
      </c>
      <c r="F380">
        <v>1</v>
      </c>
      <c r="G380">
        <v>1081</v>
      </c>
      <c r="H380">
        <v>3</v>
      </c>
      <c r="I380" t="s">
        <v>286</v>
      </c>
      <c r="J380" t="s">
        <v>3</v>
      </c>
      <c r="K380" t="s">
        <v>287</v>
      </c>
      <c r="L380">
        <v>1354</v>
      </c>
      <c r="N380">
        <v>1010</v>
      </c>
      <c r="O380" t="s">
        <v>35</v>
      </c>
      <c r="P380" t="s">
        <v>35</v>
      </c>
      <c r="Q380">
        <v>1</v>
      </c>
      <c r="W380">
        <v>0</v>
      </c>
      <c r="X380">
        <v>1966274624</v>
      </c>
      <c r="Y380">
        <f t="shared" si="188"/>
        <v>13.636364</v>
      </c>
      <c r="AA380">
        <v>17827.419999999998</v>
      </c>
      <c r="AB380">
        <v>0</v>
      </c>
      <c r="AC380">
        <v>0</v>
      </c>
      <c r="AD380">
        <v>0</v>
      </c>
      <c r="AE380">
        <v>1811.73</v>
      </c>
      <c r="AF380">
        <v>0</v>
      </c>
      <c r="AG380">
        <v>0</v>
      </c>
      <c r="AH380">
        <v>0</v>
      </c>
      <c r="AI380">
        <v>9.84</v>
      </c>
      <c r="AJ380">
        <v>1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 t="s">
        <v>3</v>
      </c>
      <c r="AT380">
        <v>13.636364</v>
      </c>
      <c r="AU380" t="s">
        <v>3</v>
      </c>
      <c r="AV380">
        <v>0</v>
      </c>
      <c r="AW380">
        <v>1</v>
      </c>
      <c r="AX380">
        <v>-1</v>
      </c>
      <c r="AY380">
        <v>0</v>
      </c>
      <c r="AZ380">
        <v>0</v>
      </c>
      <c r="BA380" t="s">
        <v>3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ROUND(Y380*Source!I195,9)</f>
        <v>3.00000008</v>
      </c>
      <c r="CY380">
        <f t="shared" si="181"/>
        <v>17827.419999999998</v>
      </c>
      <c r="CZ380">
        <f t="shared" si="182"/>
        <v>1811.73</v>
      </c>
      <c r="DA380">
        <f t="shared" si="183"/>
        <v>9.84</v>
      </c>
      <c r="DB380">
        <f t="shared" si="189"/>
        <v>24705.41</v>
      </c>
      <c r="DC380">
        <f t="shared" si="190"/>
        <v>0</v>
      </c>
      <c r="DD380" t="s">
        <v>3</v>
      </c>
      <c r="DE380" t="s">
        <v>3</v>
      </c>
      <c r="DF380">
        <f t="shared" si="184"/>
        <v>53482.26</v>
      </c>
      <c r="DG380">
        <f t="shared" si="185"/>
        <v>0</v>
      </c>
      <c r="DH380">
        <f t="shared" si="186"/>
        <v>0</v>
      </c>
      <c r="DI380">
        <f t="shared" si="165"/>
        <v>0</v>
      </c>
      <c r="DJ380">
        <f t="shared" si="187"/>
        <v>53482.26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5">
      <c r="A381">
        <f>ROW(Source!A195)</f>
        <v>195</v>
      </c>
      <c r="B381">
        <v>86551703</v>
      </c>
      <c r="C381">
        <v>86552422</v>
      </c>
      <c r="D381">
        <v>0</v>
      </c>
      <c r="E381">
        <v>0</v>
      </c>
      <c r="F381">
        <v>1</v>
      </c>
      <c r="G381">
        <v>1081</v>
      </c>
      <c r="H381">
        <v>3</v>
      </c>
      <c r="I381" t="s">
        <v>290</v>
      </c>
      <c r="J381" t="s">
        <v>3</v>
      </c>
      <c r="K381" t="s">
        <v>291</v>
      </c>
      <c r="L381">
        <v>1354</v>
      </c>
      <c r="N381">
        <v>1010</v>
      </c>
      <c r="O381" t="s">
        <v>35</v>
      </c>
      <c r="P381" t="s">
        <v>35</v>
      </c>
      <c r="Q381">
        <v>1</v>
      </c>
      <c r="W381">
        <v>0</v>
      </c>
      <c r="X381">
        <v>522196021</v>
      </c>
      <c r="Y381">
        <f t="shared" si="188"/>
        <v>9.0909089999999999</v>
      </c>
      <c r="AA381">
        <v>18540.63</v>
      </c>
      <c r="AB381">
        <v>0</v>
      </c>
      <c r="AC381">
        <v>0</v>
      </c>
      <c r="AD381">
        <v>0</v>
      </c>
      <c r="AE381">
        <v>1884.21</v>
      </c>
      <c r="AF381">
        <v>0</v>
      </c>
      <c r="AG381">
        <v>0</v>
      </c>
      <c r="AH381">
        <v>0</v>
      </c>
      <c r="AI381">
        <v>9.84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 t="s">
        <v>3</v>
      </c>
      <c r="AT381">
        <v>9.0909089999999999</v>
      </c>
      <c r="AU381" t="s">
        <v>3</v>
      </c>
      <c r="AV381">
        <v>0</v>
      </c>
      <c r="AW381">
        <v>1</v>
      </c>
      <c r="AX381">
        <v>-1</v>
      </c>
      <c r="AY381">
        <v>0</v>
      </c>
      <c r="AZ381">
        <v>0</v>
      </c>
      <c r="BA381" t="s">
        <v>3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ROUND(Y381*Source!I195,9)</f>
        <v>1.9999999799999999</v>
      </c>
      <c r="CY381">
        <f t="shared" si="181"/>
        <v>18540.63</v>
      </c>
      <c r="CZ381">
        <f t="shared" si="182"/>
        <v>1884.21</v>
      </c>
      <c r="DA381">
        <f t="shared" si="183"/>
        <v>9.84</v>
      </c>
      <c r="DB381">
        <f t="shared" si="189"/>
        <v>17129.18</v>
      </c>
      <c r="DC381">
        <f t="shared" si="190"/>
        <v>0</v>
      </c>
      <c r="DD381" t="s">
        <v>3</v>
      </c>
      <c r="DE381" t="s">
        <v>3</v>
      </c>
      <c r="DF381">
        <f t="shared" si="184"/>
        <v>37081.26</v>
      </c>
      <c r="DG381">
        <f t="shared" si="185"/>
        <v>0</v>
      </c>
      <c r="DH381">
        <f t="shared" si="186"/>
        <v>0</v>
      </c>
      <c r="DI381">
        <f t="shared" si="165"/>
        <v>0</v>
      </c>
      <c r="DJ381">
        <f t="shared" si="187"/>
        <v>37081.26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5">
      <c r="A382">
        <f>ROW(Source!A195)</f>
        <v>195</v>
      </c>
      <c r="B382">
        <v>86551703</v>
      </c>
      <c r="C382">
        <v>86552422</v>
      </c>
      <c r="D382">
        <v>0</v>
      </c>
      <c r="E382">
        <v>0</v>
      </c>
      <c r="F382">
        <v>1</v>
      </c>
      <c r="G382">
        <v>1081</v>
      </c>
      <c r="H382">
        <v>3</v>
      </c>
      <c r="I382" t="s">
        <v>302</v>
      </c>
      <c r="J382" t="s">
        <v>3</v>
      </c>
      <c r="K382" t="s">
        <v>303</v>
      </c>
      <c r="L382">
        <v>1354</v>
      </c>
      <c r="N382">
        <v>1010</v>
      </c>
      <c r="O382" t="s">
        <v>35</v>
      </c>
      <c r="P382" t="s">
        <v>35</v>
      </c>
      <c r="Q382">
        <v>1</v>
      </c>
      <c r="W382">
        <v>0</v>
      </c>
      <c r="X382">
        <v>-1829014875</v>
      </c>
      <c r="Y382">
        <f t="shared" si="188"/>
        <v>13.636364</v>
      </c>
      <c r="AA382">
        <v>19253.830000000002</v>
      </c>
      <c r="AB382">
        <v>0</v>
      </c>
      <c r="AC382">
        <v>0</v>
      </c>
      <c r="AD382">
        <v>0</v>
      </c>
      <c r="AE382">
        <v>1956.6899999999998</v>
      </c>
      <c r="AF382">
        <v>0</v>
      </c>
      <c r="AG382">
        <v>0</v>
      </c>
      <c r="AH382">
        <v>0</v>
      </c>
      <c r="AI382">
        <v>9.84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13.636364</v>
      </c>
      <c r="AU382" t="s">
        <v>3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ROUND(Y382*Source!I195,9)</f>
        <v>3.00000008</v>
      </c>
      <c r="CY382">
        <f t="shared" si="181"/>
        <v>19253.830000000002</v>
      </c>
      <c r="CZ382">
        <f t="shared" si="182"/>
        <v>1956.6899999999998</v>
      </c>
      <c r="DA382">
        <f t="shared" si="183"/>
        <v>9.84</v>
      </c>
      <c r="DB382">
        <f t="shared" si="189"/>
        <v>26682.14</v>
      </c>
      <c r="DC382">
        <f t="shared" si="190"/>
        <v>0</v>
      </c>
      <c r="DD382" t="s">
        <v>3</v>
      </c>
      <c r="DE382" t="s">
        <v>3</v>
      </c>
      <c r="DF382">
        <f t="shared" si="184"/>
        <v>57761.49</v>
      </c>
      <c r="DG382">
        <f t="shared" si="185"/>
        <v>0</v>
      </c>
      <c r="DH382">
        <f t="shared" si="186"/>
        <v>0</v>
      </c>
      <c r="DI382">
        <f t="shared" si="165"/>
        <v>0</v>
      </c>
      <c r="DJ382">
        <f t="shared" si="187"/>
        <v>57761.49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5">
      <c r="A383">
        <f>ROW(Source!A195)</f>
        <v>195</v>
      </c>
      <c r="B383">
        <v>86551703</v>
      </c>
      <c r="C383">
        <v>86552422</v>
      </c>
      <c r="D383">
        <v>0</v>
      </c>
      <c r="E383">
        <v>0</v>
      </c>
      <c r="F383">
        <v>1</v>
      </c>
      <c r="G383">
        <v>1081</v>
      </c>
      <c r="H383">
        <v>3</v>
      </c>
      <c r="I383" t="s">
        <v>294</v>
      </c>
      <c r="J383" t="s">
        <v>3</v>
      </c>
      <c r="K383" t="s">
        <v>295</v>
      </c>
      <c r="L383">
        <v>1354</v>
      </c>
      <c r="N383">
        <v>1010</v>
      </c>
      <c r="O383" t="s">
        <v>35</v>
      </c>
      <c r="P383" t="s">
        <v>35</v>
      </c>
      <c r="Q383">
        <v>1</v>
      </c>
      <c r="W383">
        <v>0</v>
      </c>
      <c r="X383">
        <v>1714825988</v>
      </c>
      <c r="Y383">
        <f t="shared" si="188"/>
        <v>4.5454549999999996</v>
      </c>
      <c r="AA383">
        <v>20680.14</v>
      </c>
      <c r="AB383">
        <v>0</v>
      </c>
      <c r="AC383">
        <v>0</v>
      </c>
      <c r="AD383">
        <v>0</v>
      </c>
      <c r="AE383">
        <v>2101.64</v>
      </c>
      <c r="AF383">
        <v>0</v>
      </c>
      <c r="AG383">
        <v>0</v>
      </c>
      <c r="AH383">
        <v>0</v>
      </c>
      <c r="AI383">
        <v>9.84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 t="s">
        <v>3</v>
      </c>
      <c r="AT383">
        <v>4.5454549999999996</v>
      </c>
      <c r="AU383" t="s">
        <v>3</v>
      </c>
      <c r="AV383">
        <v>0</v>
      </c>
      <c r="AW383">
        <v>1</v>
      </c>
      <c r="AX383">
        <v>-1</v>
      </c>
      <c r="AY383">
        <v>0</v>
      </c>
      <c r="AZ383">
        <v>0</v>
      </c>
      <c r="BA383" t="s">
        <v>3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ROUND(Y383*Source!I195,9)</f>
        <v>1.0000001000000001</v>
      </c>
      <c r="CY383">
        <f t="shared" si="181"/>
        <v>20680.14</v>
      </c>
      <c r="CZ383">
        <f t="shared" si="182"/>
        <v>2101.64</v>
      </c>
      <c r="DA383">
        <f t="shared" si="183"/>
        <v>9.84</v>
      </c>
      <c r="DB383">
        <f t="shared" si="189"/>
        <v>9552.91</v>
      </c>
      <c r="DC383">
        <f t="shared" si="190"/>
        <v>0</v>
      </c>
      <c r="DD383" t="s">
        <v>3</v>
      </c>
      <c r="DE383" t="s">
        <v>3</v>
      </c>
      <c r="DF383">
        <f t="shared" si="184"/>
        <v>20680.14</v>
      </c>
      <c r="DG383">
        <f t="shared" si="185"/>
        <v>0</v>
      </c>
      <c r="DH383">
        <f t="shared" si="186"/>
        <v>0</v>
      </c>
      <c r="DI383">
        <f t="shared" si="165"/>
        <v>0</v>
      </c>
      <c r="DJ383">
        <f t="shared" si="187"/>
        <v>20680.14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5">
      <c r="A384">
        <f>ROW(Source!A195)</f>
        <v>195</v>
      </c>
      <c r="B384">
        <v>86551703</v>
      </c>
      <c r="C384">
        <v>86552422</v>
      </c>
      <c r="D384">
        <v>0</v>
      </c>
      <c r="E384">
        <v>0</v>
      </c>
      <c r="F384">
        <v>1</v>
      </c>
      <c r="G384">
        <v>1081</v>
      </c>
      <c r="H384">
        <v>3</v>
      </c>
      <c r="I384" t="s">
        <v>298</v>
      </c>
      <c r="J384" t="s">
        <v>3</v>
      </c>
      <c r="K384" t="s">
        <v>299</v>
      </c>
      <c r="L384">
        <v>1354</v>
      </c>
      <c r="N384">
        <v>1010</v>
      </c>
      <c r="O384" t="s">
        <v>35</v>
      </c>
      <c r="P384" t="s">
        <v>35</v>
      </c>
      <c r="Q384">
        <v>1</v>
      </c>
      <c r="W384">
        <v>0</v>
      </c>
      <c r="X384">
        <v>1818310727</v>
      </c>
      <c r="Y384">
        <f t="shared" si="188"/>
        <v>13.636364</v>
      </c>
      <c r="AA384">
        <v>21393.24</v>
      </c>
      <c r="AB384">
        <v>0</v>
      </c>
      <c r="AC384">
        <v>0</v>
      </c>
      <c r="AD384">
        <v>0</v>
      </c>
      <c r="AE384">
        <v>2174.11</v>
      </c>
      <c r="AF384">
        <v>0</v>
      </c>
      <c r="AG384">
        <v>0</v>
      </c>
      <c r="AH384">
        <v>0</v>
      </c>
      <c r="AI384">
        <v>9.84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13.636364</v>
      </c>
      <c r="AU384" t="s">
        <v>3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ROUND(Y384*Source!I195,9)</f>
        <v>3.00000008</v>
      </c>
      <c r="CY384">
        <f t="shared" si="181"/>
        <v>21393.24</v>
      </c>
      <c r="CZ384">
        <f t="shared" si="182"/>
        <v>2174.11</v>
      </c>
      <c r="DA384">
        <f t="shared" si="183"/>
        <v>9.84</v>
      </c>
      <c r="DB384">
        <f t="shared" si="189"/>
        <v>29646.959999999999</v>
      </c>
      <c r="DC384">
        <f t="shared" si="190"/>
        <v>0</v>
      </c>
      <c r="DD384" t="s">
        <v>3</v>
      </c>
      <c r="DE384" t="s">
        <v>3</v>
      </c>
      <c r="DF384">
        <f t="shared" si="184"/>
        <v>64179.72</v>
      </c>
      <c r="DG384">
        <f t="shared" si="185"/>
        <v>0</v>
      </c>
      <c r="DH384">
        <f t="shared" si="186"/>
        <v>0</v>
      </c>
      <c r="DI384">
        <f t="shared" si="165"/>
        <v>0</v>
      </c>
      <c r="DJ384">
        <f t="shared" si="187"/>
        <v>64179.72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5">
      <c r="A385">
        <f>ROW(Source!A195)</f>
        <v>195</v>
      </c>
      <c r="B385">
        <v>86551703</v>
      </c>
      <c r="C385">
        <v>86552422</v>
      </c>
      <c r="D385">
        <v>0</v>
      </c>
      <c r="E385">
        <v>0</v>
      </c>
      <c r="F385">
        <v>1</v>
      </c>
      <c r="G385">
        <v>1081</v>
      </c>
      <c r="H385">
        <v>3</v>
      </c>
      <c r="I385" t="s">
        <v>306</v>
      </c>
      <c r="J385" t="s">
        <v>3</v>
      </c>
      <c r="K385" t="s">
        <v>307</v>
      </c>
      <c r="L385">
        <v>1354</v>
      </c>
      <c r="N385">
        <v>1010</v>
      </c>
      <c r="O385" t="s">
        <v>35</v>
      </c>
      <c r="P385" t="s">
        <v>35</v>
      </c>
      <c r="Q385">
        <v>1</v>
      </c>
      <c r="W385">
        <v>0</v>
      </c>
      <c r="X385">
        <v>-1894921504</v>
      </c>
      <c r="Y385">
        <f t="shared" si="188"/>
        <v>4.5454549999999996</v>
      </c>
      <c r="AA385">
        <v>22819.55</v>
      </c>
      <c r="AB385">
        <v>0</v>
      </c>
      <c r="AC385">
        <v>0</v>
      </c>
      <c r="AD385">
        <v>0</v>
      </c>
      <c r="AE385">
        <v>2319.06</v>
      </c>
      <c r="AF385">
        <v>0</v>
      </c>
      <c r="AG385">
        <v>0</v>
      </c>
      <c r="AH385">
        <v>0</v>
      </c>
      <c r="AI385">
        <v>9.84</v>
      </c>
      <c r="AJ385">
        <v>1</v>
      </c>
      <c r="AK385">
        <v>1</v>
      </c>
      <c r="AL385">
        <v>1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0</v>
      </c>
      <c r="AS385" t="s">
        <v>3</v>
      </c>
      <c r="AT385">
        <v>4.5454549999999996</v>
      </c>
      <c r="AU385" t="s">
        <v>3</v>
      </c>
      <c r="AV385">
        <v>0</v>
      </c>
      <c r="AW385">
        <v>1</v>
      </c>
      <c r="AX385">
        <v>-1</v>
      </c>
      <c r="AY385">
        <v>0</v>
      </c>
      <c r="AZ385">
        <v>0</v>
      </c>
      <c r="BA385" t="s">
        <v>3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ROUND(Y385*Source!I195,9)</f>
        <v>1.0000001000000001</v>
      </c>
      <c r="CY385">
        <f t="shared" si="181"/>
        <v>22819.55</v>
      </c>
      <c r="CZ385">
        <f t="shared" si="182"/>
        <v>2319.06</v>
      </c>
      <c r="DA385">
        <f t="shared" si="183"/>
        <v>9.84</v>
      </c>
      <c r="DB385">
        <f t="shared" si="189"/>
        <v>10541.18</v>
      </c>
      <c r="DC385">
        <f t="shared" si="190"/>
        <v>0</v>
      </c>
      <c r="DD385" t="s">
        <v>3</v>
      </c>
      <c r="DE385" t="s">
        <v>3</v>
      </c>
      <c r="DF385">
        <f t="shared" si="184"/>
        <v>22819.55</v>
      </c>
      <c r="DG385">
        <f t="shared" si="185"/>
        <v>0</v>
      </c>
      <c r="DH385">
        <f t="shared" si="186"/>
        <v>0</v>
      </c>
      <c r="DI385">
        <f t="shared" ref="DI385:DI448" si="191">ROUND(ROUND(AH385,2)*CX385,2)</f>
        <v>0</v>
      </c>
      <c r="DJ385">
        <f t="shared" si="187"/>
        <v>22819.55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5">
      <c r="A386">
        <f>ROW(Source!A195)</f>
        <v>195</v>
      </c>
      <c r="B386">
        <v>86551703</v>
      </c>
      <c r="C386">
        <v>86552422</v>
      </c>
      <c r="D386">
        <v>0</v>
      </c>
      <c r="E386">
        <v>0</v>
      </c>
      <c r="F386">
        <v>1</v>
      </c>
      <c r="G386">
        <v>1081</v>
      </c>
      <c r="H386">
        <v>3</v>
      </c>
      <c r="I386" t="s">
        <v>266</v>
      </c>
      <c r="J386" t="s">
        <v>3</v>
      </c>
      <c r="K386" t="s">
        <v>267</v>
      </c>
      <c r="L386">
        <v>1354</v>
      </c>
      <c r="N386">
        <v>1010</v>
      </c>
      <c r="O386" t="s">
        <v>35</v>
      </c>
      <c r="P386" t="s">
        <v>35</v>
      </c>
      <c r="Q386">
        <v>1</v>
      </c>
      <c r="W386">
        <v>0</v>
      </c>
      <c r="X386">
        <v>-127787242</v>
      </c>
      <c r="Y386">
        <f t="shared" si="188"/>
        <v>4.5454549999999996</v>
      </c>
      <c r="AA386">
        <v>6660.89</v>
      </c>
      <c r="AB386">
        <v>0</v>
      </c>
      <c r="AC386">
        <v>0</v>
      </c>
      <c r="AD386">
        <v>0</v>
      </c>
      <c r="AE386">
        <v>676.92</v>
      </c>
      <c r="AF386">
        <v>0</v>
      </c>
      <c r="AG386">
        <v>0</v>
      </c>
      <c r="AH386">
        <v>0</v>
      </c>
      <c r="AI386">
        <v>9.84</v>
      </c>
      <c r="AJ386">
        <v>1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 t="s">
        <v>3</v>
      </c>
      <c r="AT386">
        <v>4.5454549999999996</v>
      </c>
      <c r="AU386" t="s">
        <v>3</v>
      </c>
      <c r="AV386">
        <v>0</v>
      </c>
      <c r="AW386">
        <v>1</v>
      </c>
      <c r="AX386">
        <v>-1</v>
      </c>
      <c r="AY386">
        <v>0</v>
      </c>
      <c r="AZ386">
        <v>0</v>
      </c>
      <c r="BA386" t="s">
        <v>3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ROUND(Y386*Source!I195,9)</f>
        <v>1.0000001000000001</v>
      </c>
      <c r="CY386">
        <f t="shared" si="181"/>
        <v>6660.89</v>
      </c>
      <c r="CZ386">
        <f t="shared" si="182"/>
        <v>676.92</v>
      </c>
      <c r="DA386">
        <f t="shared" si="183"/>
        <v>9.84</v>
      </c>
      <c r="DB386">
        <f t="shared" si="189"/>
        <v>3076.91</v>
      </c>
      <c r="DC386">
        <f t="shared" si="190"/>
        <v>0</v>
      </c>
      <c r="DD386" t="s">
        <v>3</v>
      </c>
      <c r="DE386" t="s">
        <v>3</v>
      </c>
      <c r="DF386">
        <f t="shared" si="184"/>
        <v>6660.89</v>
      </c>
      <c r="DG386">
        <f t="shared" si="185"/>
        <v>0</v>
      </c>
      <c r="DH386">
        <f t="shared" si="186"/>
        <v>0</v>
      </c>
      <c r="DI386">
        <f t="shared" si="191"/>
        <v>0</v>
      </c>
      <c r="DJ386">
        <f t="shared" si="187"/>
        <v>6660.89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5">
      <c r="A387">
        <f>ROW(Source!A195)</f>
        <v>195</v>
      </c>
      <c r="B387">
        <v>86551703</v>
      </c>
      <c r="C387">
        <v>86552422</v>
      </c>
      <c r="D387">
        <v>0</v>
      </c>
      <c r="E387">
        <v>0</v>
      </c>
      <c r="F387">
        <v>1</v>
      </c>
      <c r="G387">
        <v>1081</v>
      </c>
      <c r="H387">
        <v>3</v>
      </c>
      <c r="I387" t="s">
        <v>274</v>
      </c>
      <c r="J387" t="s">
        <v>3</v>
      </c>
      <c r="K387" t="s">
        <v>275</v>
      </c>
      <c r="L387">
        <v>1354</v>
      </c>
      <c r="N387">
        <v>1010</v>
      </c>
      <c r="O387" t="s">
        <v>35</v>
      </c>
      <c r="P387" t="s">
        <v>35</v>
      </c>
      <c r="Q387">
        <v>1</v>
      </c>
      <c r="W387">
        <v>0</v>
      </c>
      <c r="X387">
        <v>1534257022</v>
      </c>
      <c r="Y387">
        <f t="shared" si="188"/>
        <v>9.0909089999999999</v>
      </c>
      <c r="AA387">
        <v>8700.92</v>
      </c>
      <c r="AB387">
        <v>0</v>
      </c>
      <c r="AC387">
        <v>0</v>
      </c>
      <c r="AD387">
        <v>0</v>
      </c>
      <c r="AE387">
        <v>884.24</v>
      </c>
      <c r="AF387">
        <v>0</v>
      </c>
      <c r="AG387">
        <v>0</v>
      </c>
      <c r="AH387">
        <v>0</v>
      </c>
      <c r="AI387">
        <v>9.84</v>
      </c>
      <c r="AJ387">
        <v>1</v>
      </c>
      <c r="AK387">
        <v>1</v>
      </c>
      <c r="AL387">
        <v>1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  <c r="AS387" t="s">
        <v>3</v>
      </c>
      <c r="AT387">
        <v>9.0909089999999999</v>
      </c>
      <c r="AU387" t="s">
        <v>3</v>
      </c>
      <c r="AV387">
        <v>0</v>
      </c>
      <c r="AW387">
        <v>1</v>
      </c>
      <c r="AX387">
        <v>-1</v>
      </c>
      <c r="AY387">
        <v>0</v>
      </c>
      <c r="AZ387">
        <v>0</v>
      </c>
      <c r="BA387" t="s">
        <v>3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ROUND(Y387*Source!I195,9)</f>
        <v>1.9999999799999999</v>
      </c>
      <c r="CY387">
        <f t="shared" si="181"/>
        <v>8700.92</v>
      </c>
      <c r="CZ387">
        <f t="shared" si="182"/>
        <v>884.24</v>
      </c>
      <c r="DA387">
        <f t="shared" si="183"/>
        <v>9.84</v>
      </c>
      <c r="DB387">
        <f t="shared" si="189"/>
        <v>8038.55</v>
      </c>
      <c r="DC387">
        <f t="shared" si="190"/>
        <v>0</v>
      </c>
      <c r="DD387" t="s">
        <v>3</v>
      </c>
      <c r="DE387" t="s">
        <v>3</v>
      </c>
      <c r="DF387">
        <f t="shared" si="184"/>
        <v>17401.84</v>
      </c>
      <c r="DG387">
        <f t="shared" si="185"/>
        <v>0</v>
      </c>
      <c r="DH387">
        <f t="shared" si="186"/>
        <v>0</v>
      </c>
      <c r="DI387">
        <f t="shared" si="191"/>
        <v>0</v>
      </c>
      <c r="DJ387">
        <f t="shared" si="187"/>
        <v>17401.84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5">
      <c r="A388">
        <f>ROW(Source!A195)</f>
        <v>195</v>
      </c>
      <c r="B388">
        <v>86551703</v>
      </c>
      <c r="C388">
        <v>86552422</v>
      </c>
      <c r="D388">
        <v>0</v>
      </c>
      <c r="E388">
        <v>0</v>
      </c>
      <c r="F388">
        <v>1</v>
      </c>
      <c r="G388">
        <v>1081</v>
      </c>
      <c r="H388">
        <v>3</v>
      </c>
      <c r="I388" t="s">
        <v>282</v>
      </c>
      <c r="J388" t="s">
        <v>3</v>
      </c>
      <c r="K388" t="s">
        <v>283</v>
      </c>
      <c r="L388">
        <v>1354</v>
      </c>
      <c r="N388">
        <v>1010</v>
      </c>
      <c r="O388" t="s">
        <v>35</v>
      </c>
      <c r="P388" t="s">
        <v>35</v>
      </c>
      <c r="Q388">
        <v>1</v>
      </c>
      <c r="W388">
        <v>0</v>
      </c>
      <c r="X388">
        <v>1542388100</v>
      </c>
      <c r="Y388">
        <f t="shared" si="188"/>
        <v>4.5454549999999996</v>
      </c>
      <c r="AA388">
        <v>10740.95</v>
      </c>
      <c r="AB388">
        <v>0</v>
      </c>
      <c r="AC388">
        <v>0</v>
      </c>
      <c r="AD388">
        <v>0</v>
      </c>
      <c r="AE388">
        <v>1091.5600000000002</v>
      </c>
      <c r="AF388">
        <v>0</v>
      </c>
      <c r="AG388">
        <v>0</v>
      </c>
      <c r="AH388">
        <v>0</v>
      </c>
      <c r="AI388">
        <v>9.84</v>
      </c>
      <c r="AJ388">
        <v>1</v>
      </c>
      <c r="AK388">
        <v>1</v>
      </c>
      <c r="AL388">
        <v>1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 t="s">
        <v>3</v>
      </c>
      <c r="AT388">
        <v>4.5454549999999996</v>
      </c>
      <c r="AU388" t="s">
        <v>3</v>
      </c>
      <c r="AV388">
        <v>0</v>
      </c>
      <c r="AW388">
        <v>1</v>
      </c>
      <c r="AX388">
        <v>-1</v>
      </c>
      <c r="AY388">
        <v>0</v>
      </c>
      <c r="AZ388">
        <v>0</v>
      </c>
      <c r="BA388" t="s">
        <v>3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ROUND(Y388*Source!I195,9)</f>
        <v>1.0000001000000001</v>
      </c>
      <c r="CY388">
        <f t="shared" si="181"/>
        <v>10740.95</v>
      </c>
      <c r="CZ388">
        <f t="shared" si="182"/>
        <v>1091.5600000000002</v>
      </c>
      <c r="DA388">
        <f t="shared" si="183"/>
        <v>9.84</v>
      </c>
      <c r="DB388">
        <f t="shared" si="189"/>
        <v>4961.6400000000003</v>
      </c>
      <c r="DC388">
        <f t="shared" si="190"/>
        <v>0</v>
      </c>
      <c r="DD388" t="s">
        <v>3</v>
      </c>
      <c r="DE388" t="s">
        <v>3</v>
      </c>
      <c r="DF388">
        <f t="shared" si="184"/>
        <v>10740.95</v>
      </c>
      <c r="DG388">
        <f t="shared" si="185"/>
        <v>0</v>
      </c>
      <c r="DH388">
        <f t="shared" si="186"/>
        <v>0</v>
      </c>
      <c r="DI388">
        <f t="shared" si="191"/>
        <v>0</v>
      </c>
      <c r="DJ388">
        <f t="shared" si="187"/>
        <v>10740.95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5">
      <c r="A389">
        <f>ROW(Source!A224)</f>
        <v>224</v>
      </c>
      <c r="B389">
        <v>86551701</v>
      </c>
      <c r="C389">
        <v>86552470</v>
      </c>
      <c r="D389">
        <v>85665773</v>
      </c>
      <c r="E389">
        <v>1081</v>
      </c>
      <c r="F389">
        <v>1</v>
      </c>
      <c r="G389">
        <v>1081</v>
      </c>
      <c r="H389">
        <v>1</v>
      </c>
      <c r="I389" t="s">
        <v>786</v>
      </c>
      <c r="J389" t="s">
        <v>3</v>
      </c>
      <c r="K389" t="s">
        <v>787</v>
      </c>
      <c r="L389">
        <v>1191</v>
      </c>
      <c r="N389">
        <v>1013</v>
      </c>
      <c r="O389" t="s">
        <v>788</v>
      </c>
      <c r="P389" t="s">
        <v>788</v>
      </c>
      <c r="Q389">
        <v>1</v>
      </c>
      <c r="W389">
        <v>0</v>
      </c>
      <c r="X389">
        <v>476480486</v>
      </c>
      <c r="Y389">
        <f>(((AT389*1.03)*1.15)*1.2)</f>
        <v>106.17857999999998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-2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74.7</v>
      </c>
      <c r="AU389" t="s">
        <v>27</v>
      </c>
      <c r="AV389">
        <v>1</v>
      </c>
      <c r="AW389">
        <v>2</v>
      </c>
      <c r="AX389">
        <v>86552490</v>
      </c>
      <c r="AY389">
        <v>1</v>
      </c>
      <c r="AZ389">
        <v>0</v>
      </c>
      <c r="BA389">
        <v>241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U389">
        <f>ROUND(AT389*Source!I224*AH389*AL389,2)</f>
        <v>0</v>
      </c>
      <c r="CV389">
        <f>ROUND(Y389*Source!I224,9)</f>
        <v>14.8650012</v>
      </c>
      <c r="CW389">
        <v>0</v>
      </c>
      <c r="CX389">
        <f>ROUND(Y389*Source!I224,9)</f>
        <v>14.8650012</v>
      </c>
      <c r="CY389">
        <f>AD389</f>
        <v>0</v>
      </c>
      <c r="CZ389">
        <f>AH389</f>
        <v>0</v>
      </c>
      <c r="DA389">
        <f>AL389</f>
        <v>1</v>
      </c>
      <c r="DB389">
        <f>ROUND((((ROUND(AT389*CZ389,2)*1.03)*1.15)*1.2),6)</f>
        <v>0</v>
      </c>
      <c r="DC389">
        <f>ROUND((((ROUND(AT389*AG389,2)*1.03)*1.15)*1.2),6)</f>
        <v>0</v>
      </c>
      <c r="DD389" t="s">
        <v>3</v>
      </c>
      <c r="DE389" t="s">
        <v>3</v>
      </c>
      <c r="DF389">
        <f t="shared" ref="DF389:DF412" si="192">ROUND(ROUND(AE389,2)*CX389,2)</f>
        <v>0</v>
      </c>
      <c r="DG389">
        <f t="shared" si="185"/>
        <v>0</v>
      </c>
      <c r="DH389">
        <f t="shared" si="186"/>
        <v>0</v>
      </c>
      <c r="DI389">
        <f t="shared" si="191"/>
        <v>0</v>
      </c>
      <c r="DJ389">
        <f>DI389</f>
        <v>0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5">
      <c r="A390">
        <f>ROW(Source!A224)</f>
        <v>224</v>
      </c>
      <c r="B390">
        <v>86551701</v>
      </c>
      <c r="C390">
        <v>86552470</v>
      </c>
      <c r="D390">
        <v>85731677</v>
      </c>
      <c r="E390">
        <v>1</v>
      </c>
      <c r="F390">
        <v>1</v>
      </c>
      <c r="G390">
        <v>1081</v>
      </c>
      <c r="H390">
        <v>2</v>
      </c>
      <c r="I390" t="s">
        <v>789</v>
      </c>
      <c r="J390" t="s">
        <v>790</v>
      </c>
      <c r="K390" t="s">
        <v>791</v>
      </c>
      <c r="L390">
        <v>1368</v>
      </c>
      <c r="N390">
        <v>1011</v>
      </c>
      <c r="O390" t="s">
        <v>792</v>
      </c>
      <c r="P390" t="s">
        <v>792</v>
      </c>
      <c r="Q390">
        <v>1</v>
      </c>
      <c r="W390">
        <v>0</v>
      </c>
      <c r="X390">
        <v>874612079</v>
      </c>
      <c r="Y390">
        <f>(((AT390*1.03)*1.25)*1.2)</f>
        <v>0.49440000000000001</v>
      </c>
      <c r="AA390">
        <v>0</v>
      </c>
      <c r="AB390">
        <v>88.67</v>
      </c>
      <c r="AC390">
        <v>13.47</v>
      </c>
      <c r="AD390">
        <v>0</v>
      </c>
      <c r="AE390">
        <v>0</v>
      </c>
      <c r="AF390">
        <v>83.1</v>
      </c>
      <c r="AG390">
        <v>12.62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-2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0.32</v>
      </c>
      <c r="AU390" t="s">
        <v>26</v>
      </c>
      <c r="AV390">
        <v>0</v>
      </c>
      <c r="AW390">
        <v>2</v>
      </c>
      <c r="AX390">
        <v>86552491</v>
      </c>
      <c r="AY390">
        <v>1</v>
      </c>
      <c r="AZ390">
        <v>0</v>
      </c>
      <c r="BA390">
        <v>242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f>ROUND(Y390*Source!I224*DO390,9)</f>
        <v>0.87350592000000005</v>
      </c>
      <c r="CX390">
        <f>ROUND(Y390*Source!I224,9)</f>
        <v>6.9216E-2</v>
      </c>
      <c r="CY390">
        <f>AB390</f>
        <v>88.67</v>
      </c>
      <c r="CZ390">
        <f>AF390</f>
        <v>83.1</v>
      </c>
      <c r="DA390">
        <f>AJ390</f>
        <v>1</v>
      </c>
      <c r="DB390">
        <f>ROUND((((ROUND(AT390*CZ390,2)*1.03)*1.25)*1.2),6)</f>
        <v>41.08155</v>
      </c>
      <c r="DC390">
        <f>ROUND((((ROUND(AT390*AG390,2)*1.03)*1.25)*1.2),6)</f>
        <v>6.2417999999999996</v>
      </c>
      <c r="DD390" t="s">
        <v>3</v>
      </c>
      <c r="DE390" t="s">
        <v>3</v>
      </c>
      <c r="DF390">
        <f t="shared" si="192"/>
        <v>0</v>
      </c>
      <c r="DG390">
        <f t="shared" si="185"/>
        <v>5.75</v>
      </c>
      <c r="DH390">
        <f t="shared" si="186"/>
        <v>0.87</v>
      </c>
      <c r="DI390">
        <f t="shared" si="191"/>
        <v>0</v>
      </c>
      <c r="DJ390">
        <f>DG390</f>
        <v>5.75</v>
      </c>
      <c r="DK390">
        <v>0</v>
      </c>
      <c r="DL390" t="s">
        <v>793</v>
      </c>
      <c r="DM390">
        <v>0</v>
      </c>
      <c r="DN390" t="s">
        <v>788</v>
      </c>
      <c r="DO390">
        <v>12.62</v>
      </c>
    </row>
    <row r="391" spans="1:119" x14ac:dyDescent="0.25">
      <c r="A391">
        <f>ROW(Source!A224)</f>
        <v>224</v>
      </c>
      <c r="B391">
        <v>86551701</v>
      </c>
      <c r="C391">
        <v>86552470</v>
      </c>
      <c r="D391">
        <v>85731731</v>
      </c>
      <c r="E391">
        <v>1</v>
      </c>
      <c r="F391">
        <v>1</v>
      </c>
      <c r="G391">
        <v>1081</v>
      </c>
      <c r="H391">
        <v>2</v>
      </c>
      <c r="I391" t="s">
        <v>794</v>
      </c>
      <c r="J391" t="s">
        <v>795</v>
      </c>
      <c r="K391" t="s">
        <v>796</v>
      </c>
      <c r="L391">
        <v>1368</v>
      </c>
      <c r="N391">
        <v>1011</v>
      </c>
      <c r="O391" t="s">
        <v>792</v>
      </c>
      <c r="P391" t="s">
        <v>792</v>
      </c>
      <c r="Q391">
        <v>1</v>
      </c>
      <c r="W391">
        <v>0</v>
      </c>
      <c r="X391">
        <v>-1895752648</v>
      </c>
      <c r="Y391">
        <f>(((AT391*1.03)*1.25)*1.2)</f>
        <v>1.9158000000000002</v>
      </c>
      <c r="AA391">
        <v>0</v>
      </c>
      <c r="AB391">
        <v>0.82</v>
      </c>
      <c r="AC391">
        <v>0</v>
      </c>
      <c r="AD391">
        <v>0</v>
      </c>
      <c r="AE391">
        <v>0</v>
      </c>
      <c r="AF391">
        <v>0.77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-2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1.24</v>
      </c>
      <c r="AU391" t="s">
        <v>26</v>
      </c>
      <c r="AV391">
        <v>0</v>
      </c>
      <c r="AW391">
        <v>2</v>
      </c>
      <c r="AX391">
        <v>86552493</v>
      </c>
      <c r="AY391">
        <v>1</v>
      </c>
      <c r="AZ391">
        <v>0</v>
      </c>
      <c r="BA391">
        <v>243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f>ROUND(Y391*Source!I224*DO391,9)</f>
        <v>0</v>
      </c>
      <c r="CX391">
        <f>ROUND(Y391*Source!I224,9)</f>
        <v>0.26821200000000001</v>
      </c>
      <c r="CY391">
        <f>AB391</f>
        <v>0.82</v>
      </c>
      <c r="CZ391">
        <f>AF391</f>
        <v>0.77</v>
      </c>
      <c r="DA391">
        <f>AJ391</f>
        <v>1</v>
      </c>
      <c r="DB391">
        <f>ROUND((((ROUND(AT391*CZ391,2)*1.03)*1.25)*1.2),6)</f>
        <v>1.4677500000000001</v>
      </c>
      <c r="DC391">
        <f>ROUND((((ROUND(AT391*AG391,2)*1.03)*1.25)*1.2),6)</f>
        <v>0</v>
      </c>
      <c r="DD391" t="s">
        <v>3</v>
      </c>
      <c r="DE391" t="s">
        <v>3</v>
      </c>
      <c r="DF391">
        <f t="shared" si="192"/>
        <v>0</v>
      </c>
      <c r="DG391">
        <f t="shared" si="185"/>
        <v>0.21</v>
      </c>
      <c r="DH391">
        <f t="shared" si="186"/>
        <v>0</v>
      </c>
      <c r="DI391">
        <f t="shared" si="191"/>
        <v>0</v>
      </c>
      <c r="DJ391">
        <f>DG391</f>
        <v>0.21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5">
      <c r="A392">
        <f>ROW(Source!A224)</f>
        <v>224</v>
      </c>
      <c r="B392">
        <v>86551701</v>
      </c>
      <c r="C392">
        <v>86552470</v>
      </c>
      <c r="D392">
        <v>85731764</v>
      </c>
      <c r="E392">
        <v>1</v>
      </c>
      <c r="F392">
        <v>1</v>
      </c>
      <c r="G392">
        <v>1081</v>
      </c>
      <c r="H392">
        <v>2</v>
      </c>
      <c r="I392" t="s">
        <v>797</v>
      </c>
      <c r="J392" t="s">
        <v>798</v>
      </c>
      <c r="K392" t="s">
        <v>799</v>
      </c>
      <c r="L392">
        <v>1368</v>
      </c>
      <c r="N392">
        <v>1011</v>
      </c>
      <c r="O392" t="s">
        <v>792</v>
      </c>
      <c r="P392" t="s">
        <v>792</v>
      </c>
      <c r="Q392">
        <v>1</v>
      </c>
      <c r="W392">
        <v>0</v>
      </c>
      <c r="X392">
        <v>-643591644</v>
      </c>
      <c r="Y392">
        <f>(((AT392*1.03)*1.25)*1.2)</f>
        <v>4.9749000000000008</v>
      </c>
      <c r="AA392">
        <v>0</v>
      </c>
      <c r="AB392">
        <v>0.5</v>
      </c>
      <c r="AC392">
        <v>0</v>
      </c>
      <c r="AD392">
        <v>0</v>
      </c>
      <c r="AE392">
        <v>0</v>
      </c>
      <c r="AF392">
        <v>0.47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-2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3.22</v>
      </c>
      <c r="AU392" t="s">
        <v>26</v>
      </c>
      <c r="AV392">
        <v>0</v>
      </c>
      <c r="AW392">
        <v>2</v>
      </c>
      <c r="AX392">
        <v>86552494</v>
      </c>
      <c r="AY392">
        <v>1</v>
      </c>
      <c r="AZ392">
        <v>0</v>
      </c>
      <c r="BA392">
        <v>244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f>ROUND(Y392*Source!I224*DO392,9)</f>
        <v>0</v>
      </c>
      <c r="CX392">
        <f>ROUND(Y392*Source!I224,9)</f>
        <v>0.69648600000000005</v>
      </c>
      <c r="CY392">
        <f>AB392</f>
        <v>0.5</v>
      </c>
      <c r="CZ392">
        <f>AF392</f>
        <v>0.47</v>
      </c>
      <c r="DA392">
        <f>AJ392</f>
        <v>1</v>
      </c>
      <c r="DB392">
        <f>ROUND((((ROUND(AT392*CZ392,2)*1.03)*1.25)*1.2),6)</f>
        <v>2.3329499999999999</v>
      </c>
      <c r="DC392">
        <f>ROUND((((ROUND(AT392*AG392,2)*1.03)*1.25)*1.2),6)</f>
        <v>0</v>
      </c>
      <c r="DD392" t="s">
        <v>3</v>
      </c>
      <c r="DE392" t="s">
        <v>3</v>
      </c>
      <c r="DF392">
        <f t="shared" si="192"/>
        <v>0</v>
      </c>
      <c r="DG392">
        <f t="shared" si="185"/>
        <v>0.33</v>
      </c>
      <c r="DH392">
        <f t="shared" si="186"/>
        <v>0</v>
      </c>
      <c r="DI392">
        <f t="shared" si="191"/>
        <v>0</v>
      </c>
      <c r="DJ392">
        <f>DG392</f>
        <v>0.33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5">
      <c r="A393">
        <f>ROW(Source!A224)</f>
        <v>224</v>
      </c>
      <c r="B393">
        <v>86551701</v>
      </c>
      <c r="C393">
        <v>86552470</v>
      </c>
      <c r="D393">
        <v>85730911</v>
      </c>
      <c r="E393">
        <v>1</v>
      </c>
      <c r="F393">
        <v>1</v>
      </c>
      <c r="G393">
        <v>1081</v>
      </c>
      <c r="H393">
        <v>2</v>
      </c>
      <c r="I393" t="s">
        <v>800</v>
      </c>
      <c r="J393" t="s">
        <v>801</v>
      </c>
      <c r="K393" t="s">
        <v>802</v>
      </c>
      <c r="L393">
        <v>1368</v>
      </c>
      <c r="N393">
        <v>1011</v>
      </c>
      <c r="O393" t="s">
        <v>792</v>
      </c>
      <c r="P393" t="s">
        <v>792</v>
      </c>
      <c r="Q393">
        <v>1</v>
      </c>
      <c r="W393">
        <v>0</v>
      </c>
      <c r="X393">
        <v>-44940208</v>
      </c>
      <c r="Y393">
        <f>(((AT393*1.03)*1.25)*1.2)</f>
        <v>0.57164999999999999</v>
      </c>
      <c r="AA393">
        <v>0</v>
      </c>
      <c r="AB393">
        <v>191.17</v>
      </c>
      <c r="AC393">
        <v>18.059999999999999</v>
      </c>
      <c r="AD393">
        <v>0</v>
      </c>
      <c r="AE393">
        <v>0</v>
      </c>
      <c r="AF393">
        <v>179.17</v>
      </c>
      <c r="AG393">
        <v>16.93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0.37</v>
      </c>
      <c r="AU393" t="s">
        <v>26</v>
      </c>
      <c r="AV393">
        <v>0</v>
      </c>
      <c r="AW393">
        <v>2</v>
      </c>
      <c r="AX393">
        <v>86552492</v>
      </c>
      <c r="AY393">
        <v>1</v>
      </c>
      <c r="AZ393">
        <v>0</v>
      </c>
      <c r="BA393">
        <v>245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f>ROUND(Y393*Source!I224*DO393,9)</f>
        <v>1.3549248300000001</v>
      </c>
      <c r="CX393">
        <f>ROUND(Y393*Source!I224,9)</f>
        <v>8.0031000000000005E-2</v>
      </c>
      <c r="CY393">
        <f>AB393</f>
        <v>191.17</v>
      </c>
      <c r="CZ393">
        <f>AF393</f>
        <v>179.17</v>
      </c>
      <c r="DA393">
        <f>AJ393</f>
        <v>1</v>
      </c>
      <c r="DB393">
        <f>ROUND((((ROUND(AT393*CZ393,2)*1.03)*1.25)*1.2),6)</f>
        <v>102.41804999999999</v>
      </c>
      <c r="DC393">
        <f>ROUND((((ROUND(AT393*AG393,2)*1.03)*1.25)*1.2),6)</f>
        <v>9.6716999999999995</v>
      </c>
      <c r="DD393" t="s">
        <v>3</v>
      </c>
      <c r="DE393" t="s">
        <v>3</v>
      </c>
      <c r="DF393">
        <f t="shared" si="192"/>
        <v>0</v>
      </c>
      <c r="DG393">
        <f t="shared" si="185"/>
        <v>14.34</v>
      </c>
      <c r="DH393">
        <f t="shared" si="186"/>
        <v>1.35</v>
      </c>
      <c r="DI393">
        <f t="shared" si="191"/>
        <v>0</v>
      </c>
      <c r="DJ393">
        <f>DG393</f>
        <v>14.34</v>
      </c>
      <c r="DK393">
        <v>0</v>
      </c>
      <c r="DL393" t="s">
        <v>793</v>
      </c>
      <c r="DM393">
        <v>0</v>
      </c>
      <c r="DN393" t="s">
        <v>788</v>
      </c>
      <c r="DO393">
        <v>16.93</v>
      </c>
    </row>
    <row r="394" spans="1:119" x14ac:dyDescent="0.25">
      <c r="A394">
        <f>ROW(Source!A224)</f>
        <v>224</v>
      </c>
      <c r="B394">
        <v>86551701</v>
      </c>
      <c r="C394">
        <v>86552470</v>
      </c>
      <c r="D394">
        <v>85700705</v>
      </c>
      <c r="E394">
        <v>1</v>
      </c>
      <c r="F394">
        <v>1</v>
      </c>
      <c r="G394">
        <v>1081</v>
      </c>
      <c r="H394">
        <v>3</v>
      </c>
      <c r="I394" t="s">
        <v>803</v>
      </c>
      <c r="J394" t="s">
        <v>804</v>
      </c>
      <c r="K394" t="s">
        <v>805</v>
      </c>
      <c r="L394">
        <v>1339</v>
      </c>
      <c r="N394">
        <v>1007</v>
      </c>
      <c r="O394" t="s">
        <v>806</v>
      </c>
      <c r="P394" t="s">
        <v>806</v>
      </c>
      <c r="Q394">
        <v>1</v>
      </c>
      <c r="W394">
        <v>0</v>
      </c>
      <c r="X394">
        <v>-1622585150</v>
      </c>
      <c r="Y394">
        <f>(((AT394*1)*1)*1)</f>
        <v>0.22700000000000001</v>
      </c>
      <c r="AA394">
        <v>7.07</v>
      </c>
      <c r="AB394">
        <v>0</v>
      </c>
      <c r="AC394">
        <v>0</v>
      </c>
      <c r="AD394">
        <v>0</v>
      </c>
      <c r="AE394">
        <v>7.07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0.22700000000000001</v>
      </c>
      <c r="AU394" t="s">
        <v>25</v>
      </c>
      <c r="AV394">
        <v>0</v>
      </c>
      <c r="AW394">
        <v>2</v>
      </c>
      <c r="AX394">
        <v>86552495</v>
      </c>
      <c r="AY394">
        <v>1</v>
      </c>
      <c r="AZ394">
        <v>0</v>
      </c>
      <c r="BA394">
        <v>246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ROUND(Y394*Source!I224,9)</f>
        <v>3.1780000000000003E-2</v>
      </c>
      <c r="CY394">
        <f t="shared" ref="CY394:CY407" si="193">AA394</f>
        <v>7.07</v>
      </c>
      <c r="CZ394">
        <f t="shared" ref="CZ394:CZ407" si="194">AE394</f>
        <v>7.07</v>
      </c>
      <c r="DA394">
        <f t="shared" ref="DA394:DA407" si="195">AI394</f>
        <v>1</v>
      </c>
      <c r="DB394">
        <f>ROUND((((ROUND(AT394*CZ394,2)*1)*1)*1),6)</f>
        <v>1.6</v>
      </c>
      <c r="DC394">
        <f>ROUND((((ROUND(AT394*AG394,2)*1)*1)*1),6)</f>
        <v>0</v>
      </c>
      <c r="DD394" t="s">
        <v>3</v>
      </c>
      <c r="DE394" t="s">
        <v>3</v>
      </c>
      <c r="DF394">
        <f t="shared" si="192"/>
        <v>0.22</v>
      </c>
      <c r="DG394">
        <f t="shared" si="185"/>
        <v>0</v>
      </c>
      <c r="DH394">
        <f t="shared" si="186"/>
        <v>0</v>
      </c>
      <c r="DI394">
        <f t="shared" si="191"/>
        <v>0</v>
      </c>
      <c r="DJ394">
        <f t="shared" ref="DJ394:DJ407" si="196">DF394</f>
        <v>0.22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5">
      <c r="A395">
        <f>ROW(Source!A224)</f>
        <v>224</v>
      </c>
      <c r="B395">
        <v>86551701</v>
      </c>
      <c r="C395">
        <v>86552470</v>
      </c>
      <c r="D395">
        <v>85707696</v>
      </c>
      <c r="E395">
        <v>1</v>
      </c>
      <c r="F395">
        <v>1</v>
      </c>
      <c r="G395">
        <v>1081</v>
      </c>
      <c r="H395">
        <v>3</v>
      </c>
      <c r="I395" t="s">
        <v>807</v>
      </c>
      <c r="J395" t="s">
        <v>808</v>
      </c>
      <c r="K395" t="s">
        <v>809</v>
      </c>
      <c r="L395">
        <v>1355</v>
      </c>
      <c r="N395">
        <v>1010</v>
      </c>
      <c r="O395" t="s">
        <v>23</v>
      </c>
      <c r="P395" t="s">
        <v>23</v>
      </c>
      <c r="Q395">
        <v>100</v>
      </c>
      <c r="W395">
        <v>0</v>
      </c>
      <c r="X395">
        <v>-11502228</v>
      </c>
      <c r="Y395">
        <f>(((AT395*1)*1)*1)</f>
        <v>4.04</v>
      </c>
      <c r="AA395">
        <v>154.72</v>
      </c>
      <c r="AB395">
        <v>0</v>
      </c>
      <c r="AC395">
        <v>0</v>
      </c>
      <c r="AD395">
        <v>0</v>
      </c>
      <c r="AE395">
        <v>154.72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4.04</v>
      </c>
      <c r="AU395" t="s">
        <v>25</v>
      </c>
      <c r="AV395">
        <v>0</v>
      </c>
      <c r="AW395">
        <v>2</v>
      </c>
      <c r="AX395">
        <v>86552496</v>
      </c>
      <c r="AY395">
        <v>1</v>
      </c>
      <c r="AZ395">
        <v>0</v>
      </c>
      <c r="BA395">
        <v>247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ROUND(Y395*Source!I224,9)</f>
        <v>0.56559999999999999</v>
      </c>
      <c r="CY395">
        <f t="shared" si="193"/>
        <v>154.72</v>
      </c>
      <c r="CZ395">
        <f t="shared" si="194"/>
        <v>154.72</v>
      </c>
      <c r="DA395">
        <f t="shared" si="195"/>
        <v>1</v>
      </c>
      <c r="DB395">
        <f>ROUND((((ROUND(AT395*CZ395,2)*1)*1)*1),6)</f>
        <v>625.07000000000005</v>
      </c>
      <c r="DC395">
        <f>ROUND((((ROUND(AT395*AG395,2)*1)*1)*1),6)</f>
        <v>0</v>
      </c>
      <c r="DD395" t="s">
        <v>3</v>
      </c>
      <c r="DE395" t="s">
        <v>3</v>
      </c>
      <c r="DF395">
        <f t="shared" si="192"/>
        <v>87.51</v>
      </c>
      <c r="DG395">
        <f t="shared" si="185"/>
        <v>0</v>
      </c>
      <c r="DH395">
        <f t="shared" si="186"/>
        <v>0</v>
      </c>
      <c r="DI395">
        <f t="shared" si="191"/>
        <v>0</v>
      </c>
      <c r="DJ395">
        <f t="shared" si="196"/>
        <v>87.51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5">
      <c r="A396">
        <f>ROW(Source!A224)</f>
        <v>224</v>
      </c>
      <c r="B396">
        <v>86551701</v>
      </c>
      <c r="C396">
        <v>86552470</v>
      </c>
      <c r="D396">
        <v>85717107</v>
      </c>
      <c r="E396">
        <v>1</v>
      </c>
      <c r="F396">
        <v>1</v>
      </c>
      <c r="G396">
        <v>1081</v>
      </c>
      <c r="H396">
        <v>3</v>
      </c>
      <c r="I396" t="s">
        <v>333</v>
      </c>
      <c r="J396" t="s">
        <v>335</v>
      </c>
      <c r="K396" t="s">
        <v>334</v>
      </c>
      <c r="L396">
        <v>1354</v>
      </c>
      <c r="N396">
        <v>1010</v>
      </c>
      <c r="O396" t="s">
        <v>35</v>
      </c>
      <c r="P396" t="s">
        <v>35</v>
      </c>
      <c r="Q396">
        <v>1</v>
      </c>
      <c r="W396">
        <v>0</v>
      </c>
      <c r="X396">
        <v>29435478</v>
      </c>
      <c r="Y396">
        <f>(((AT396*1)*1)*1)</f>
        <v>200</v>
      </c>
      <c r="AA396">
        <v>7.24</v>
      </c>
      <c r="AB396">
        <v>0</v>
      </c>
      <c r="AC396">
        <v>0</v>
      </c>
      <c r="AD396">
        <v>0</v>
      </c>
      <c r="AE396">
        <v>7.24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200</v>
      </c>
      <c r="AU396" t="s">
        <v>25</v>
      </c>
      <c r="AV396">
        <v>0</v>
      </c>
      <c r="AW396">
        <v>2</v>
      </c>
      <c r="AX396">
        <v>86552497</v>
      </c>
      <c r="AY396">
        <v>1</v>
      </c>
      <c r="AZ396">
        <v>0</v>
      </c>
      <c r="BA396">
        <v>248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ROUND(Y396*Source!I224,9)</f>
        <v>28</v>
      </c>
      <c r="CY396">
        <f t="shared" si="193"/>
        <v>7.24</v>
      </c>
      <c r="CZ396">
        <f t="shared" si="194"/>
        <v>7.24</v>
      </c>
      <c r="DA396">
        <f t="shared" si="195"/>
        <v>1</v>
      </c>
      <c r="DB396">
        <f>ROUND((((ROUND(AT396*CZ396,2)*1)*1)*1),6)</f>
        <v>1448</v>
      </c>
      <c r="DC396">
        <f>ROUND((((ROUND(AT396*AG396,2)*1)*1)*1),6)</f>
        <v>0</v>
      </c>
      <c r="DD396" t="s">
        <v>3</v>
      </c>
      <c r="DE396" t="s">
        <v>3</v>
      </c>
      <c r="DF396">
        <f t="shared" si="192"/>
        <v>202.72</v>
      </c>
      <c r="DG396">
        <f t="shared" si="185"/>
        <v>0</v>
      </c>
      <c r="DH396">
        <f t="shared" si="186"/>
        <v>0</v>
      </c>
      <c r="DI396">
        <f t="shared" si="191"/>
        <v>0</v>
      </c>
      <c r="DJ396">
        <f t="shared" si="196"/>
        <v>202.72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5">
      <c r="A397">
        <f>ROW(Source!A224)</f>
        <v>224</v>
      </c>
      <c r="B397">
        <v>86551701</v>
      </c>
      <c r="C397">
        <v>86552470</v>
      </c>
      <c r="D397">
        <v>85710744</v>
      </c>
      <c r="E397">
        <v>1</v>
      </c>
      <c r="F397">
        <v>1</v>
      </c>
      <c r="G397">
        <v>1081</v>
      </c>
      <c r="H397">
        <v>3</v>
      </c>
      <c r="I397" t="s">
        <v>810</v>
      </c>
      <c r="J397" t="s">
        <v>811</v>
      </c>
      <c r="K397" t="s">
        <v>812</v>
      </c>
      <c r="L397">
        <v>1354</v>
      </c>
      <c r="N397">
        <v>1010</v>
      </c>
      <c r="O397" t="s">
        <v>35</v>
      </c>
      <c r="P397" t="s">
        <v>35</v>
      </c>
      <c r="Q397">
        <v>1</v>
      </c>
      <c r="W397">
        <v>0</v>
      </c>
      <c r="X397">
        <v>-246121157</v>
      </c>
      <c r="Y397">
        <f>(((AT397*1)*1)*1)</f>
        <v>0.68400000000000005</v>
      </c>
      <c r="AA397">
        <v>6.12</v>
      </c>
      <c r="AB397">
        <v>0</v>
      </c>
      <c r="AC397">
        <v>0</v>
      </c>
      <c r="AD397">
        <v>0</v>
      </c>
      <c r="AE397">
        <v>6.12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0.68400000000000005</v>
      </c>
      <c r="AU397" t="s">
        <v>25</v>
      </c>
      <c r="AV397">
        <v>0</v>
      </c>
      <c r="AW397">
        <v>2</v>
      </c>
      <c r="AX397">
        <v>86552498</v>
      </c>
      <c r="AY397">
        <v>1</v>
      </c>
      <c r="AZ397">
        <v>0</v>
      </c>
      <c r="BA397">
        <v>249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ROUND(Y397*Source!I224,9)</f>
        <v>9.5759999999999998E-2</v>
      </c>
      <c r="CY397">
        <f t="shared" si="193"/>
        <v>6.12</v>
      </c>
      <c r="CZ397">
        <f t="shared" si="194"/>
        <v>6.12</v>
      </c>
      <c r="DA397">
        <f t="shared" si="195"/>
        <v>1</v>
      </c>
      <c r="DB397">
        <f>ROUND((((ROUND(AT397*CZ397,2)*1)*1)*1),6)</f>
        <v>4.1900000000000004</v>
      </c>
      <c r="DC397">
        <f>ROUND((((ROUND(AT397*AG397,2)*1)*1)*1),6)</f>
        <v>0</v>
      </c>
      <c r="DD397" t="s">
        <v>3</v>
      </c>
      <c r="DE397" t="s">
        <v>3</v>
      </c>
      <c r="DF397">
        <f t="shared" si="192"/>
        <v>0.59</v>
      </c>
      <c r="DG397">
        <f t="shared" si="185"/>
        <v>0</v>
      </c>
      <c r="DH397">
        <f t="shared" si="186"/>
        <v>0</v>
      </c>
      <c r="DI397">
        <f t="shared" si="191"/>
        <v>0</v>
      </c>
      <c r="DJ397">
        <f t="shared" si="196"/>
        <v>0.59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5">
      <c r="A398">
        <f>ROW(Source!A224)</f>
        <v>224</v>
      </c>
      <c r="B398">
        <v>86551701</v>
      </c>
      <c r="C398">
        <v>86552470</v>
      </c>
      <c r="D398">
        <v>0</v>
      </c>
      <c r="E398">
        <v>0</v>
      </c>
      <c r="F398">
        <v>1</v>
      </c>
      <c r="G398">
        <v>1081</v>
      </c>
      <c r="H398">
        <v>3</v>
      </c>
      <c r="I398" t="s">
        <v>262</v>
      </c>
      <c r="J398" t="s">
        <v>3</v>
      </c>
      <c r="K398" t="s">
        <v>263</v>
      </c>
      <c r="L398">
        <v>1354</v>
      </c>
      <c r="N398">
        <v>1010</v>
      </c>
      <c r="O398" t="s">
        <v>35</v>
      </c>
      <c r="P398" t="s">
        <v>35</v>
      </c>
      <c r="Q398">
        <v>1</v>
      </c>
      <c r="W398">
        <v>0</v>
      </c>
      <c r="X398">
        <v>-1211394700</v>
      </c>
      <c r="Y398">
        <f t="shared" ref="Y398:Y407" si="197">AT398</f>
        <v>7.1428570000000002</v>
      </c>
      <c r="AA398">
        <v>942.02</v>
      </c>
      <c r="AB398">
        <v>0</v>
      </c>
      <c r="AC398">
        <v>0</v>
      </c>
      <c r="AD398">
        <v>0</v>
      </c>
      <c r="AE398">
        <v>942.02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3</v>
      </c>
      <c r="AT398">
        <v>7.1428570000000002</v>
      </c>
      <c r="AU398" t="s">
        <v>3</v>
      </c>
      <c r="AV398">
        <v>0</v>
      </c>
      <c r="AW398">
        <v>1</v>
      </c>
      <c r="AX398">
        <v>-1</v>
      </c>
      <c r="AY398">
        <v>0</v>
      </c>
      <c r="AZ398">
        <v>0</v>
      </c>
      <c r="BA398" t="s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ROUND(Y398*Source!I224,9)</f>
        <v>0.99999998000000001</v>
      </c>
      <c r="CY398">
        <f t="shared" si="193"/>
        <v>942.02</v>
      </c>
      <c r="CZ398">
        <f t="shared" si="194"/>
        <v>942.02</v>
      </c>
      <c r="DA398">
        <f t="shared" si="195"/>
        <v>1</v>
      </c>
      <c r="DB398">
        <f t="shared" ref="DB398:DB407" si="198">ROUND(ROUND(AT398*CZ398,2),6)</f>
        <v>6728.71</v>
      </c>
      <c r="DC398">
        <f t="shared" ref="DC398:DC407" si="199">ROUND(ROUND(AT398*AG398,2),6)</f>
        <v>0</v>
      </c>
      <c r="DD398" t="s">
        <v>3</v>
      </c>
      <c r="DE398" t="s">
        <v>3</v>
      </c>
      <c r="DF398">
        <f t="shared" si="192"/>
        <v>942.02</v>
      </c>
      <c r="DG398">
        <f t="shared" si="185"/>
        <v>0</v>
      </c>
      <c r="DH398">
        <f t="shared" si="186"/>
        <v>0</v>
      </c>
      <c r="DI398">
        <f t="shared" si="191"/>
        <v>0</v>
      </c>
      <c r="DJ398">
        <f t="shared" si="196"/>
        <v>942.02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5">
      <c r="A399">
        <f>ROW(Source!A224)</f>
        <v>224</v>
      </c>
      <c r="B399">
        <v>86551701</v>
      </c>
      <c r="C399">
        <v>86552470</v>
      </c>
      <c r="D399">
        <v>0</v>
      </c>
      <c r="E399">
        <v>0</v>
      </c>
      <c r="F399">
        <v>1</v>
      </c>
      <c r="G399">
        <v>1081</v>
      </c>
      <c r="H399">
        <v>3</v>
      </c>
      <c r="I399" t="s">
        <v>270</v>
      </c>
      <c r="J399" t="s">
        <v>3</v>
      </c>
      <c r="K399" t="s">
        <v>271</v>
      </c>
      <c r="L399">
        <v>1354</v>
      </c>
      <c r="N399">
        <v>1010</v>
      </c>
      <c r="O399" t="s">
        <v>35</v>
      </c>
      <c r="P399" t="s">
        <v>35</v>
      </c>
      <c r="Q399">
        <v>1</v>
      </c>
      <c r="W399">
        <v>0</v>
      </c>
      <c r="X399">
        <v>-980061017</v>
      </c>
      <c r="Y399">
        <f t="shared" si="197"/>
        <v>7.1428570000000002</v>
      </c>
      <c r="AA399">
        <v>1231.93</v>
      </c>
      <c r="AB399">
        <v>0</v>
      </c>
      <c r="AC399">
        <v>0</v>
      </c>
      <c r="AD399">
        <v>0</v>
      </c>
      <c r="AE399">
        <v>1231.93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 t="s">
        <v>3</v>
      </c>
      <c r="AT399">
        <v>7.1428570000000002</v>
      </c>
      <c r="AU399" t="s">
        <v>3</v>
      </c>
      <c r="AV399">
        <v>0</v>
      </c>
      <c r="AW399">
        <v>1</v>
      </c>
      <c r="AX399">
        <v>-1</v>
      </c>
      <c r="AY399">
        <v>0</v>
      </c>
      <c r="AZ399">
        <v>0</v>
      </c>
      <c r="BA399" t="s">
        <v>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ROUND(Y399*Source!I224,9)</f>
        <v>0.99999998000000001</v>
      </c>
      <c r="CY399">
        <f t="shared" si="193"/>
        <v>1231.93</v>
      </c>
      <c r="CZ399">
        <f t="shared" si="194"/>
        <v>1231.93</v>
      </c>
      <c r="DA399">
        <f t="shared" si="195"/>
        <v>1</v>
      </c>
      <c r="DB399">
        <f t="shared" si="198"/>
        <v>8799.5</v>
      </c>
      <c r="DC399">
        <f t="shared" si="199"/>
        <v>0</v>
      </c>
      <c r="DD399" t="s">
        <v>3</v>
      </c>
      <c r="DE399" t="s">
        <v>3</v>
      </c>
      <c r="DF399">
        <f t="shared" si="192"/>
        <v>1231.93</v>
      </c>
      <c r="DG399">
        <f t="shared" si="185"/>
        <v>0</v>
      </c>
      <c r="DH399">
        <f t="shared" si="186"/>
        <v>0</v>
      </c>
      <c r="DI399">
        <f t="shared" si="191"/>
        <v>0</v>
      </c>
      <c r="DJ399">
        <f t="shared" si="196"/>
        <v>1231.93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5">
      <c r="A400">
        <f>ROW(Source!A224)</f>
        <v>224</v>
      </c>
      <c r="B400">
        <v>86551701</v>
      </c>
      <c r="C400">
        <v>86552470</v>
      </c>
      <c r="D400">
        <v>0</v>
      </c>
      <c r="E400">
        <v>0</v>
      </c>
      <c r="F400">
        <v>1</v>
      </c>
      <c r="G400">
        <v>1081</v>
      </c>
      <c r="H400">
        <v>3</v>
      </c>
      <c r="I400" t="s">
        <v>313</v>
      </c>
      <c r="J400" t="s">
        <v>3</v>
      </c>
      <c r="K400" t="s">
        <v>314</v>
      </c>
      <c r="L400">
        <v>1354</v>
      </c>
      <c r="N400">
        <v>1010</v>
      </c>
      <c r="O400" t="s">
        <v>35</v>
      </c>
      <c r="P400" t="s">
        <v>35</v>
      </c>
      <c r="Q400">
        <v>1</v>
      </c>
      <c r="W400">
        <v>0</v>
      </c>
      <c r="X400">
        <v>-1277474782</v>
      </c>
      <c r="Y400">
        <f t="shared" si="197"/>
        <v>14.285714</v>
      </c>
      <c r="AA400">
        <v>1376.88</v>
      </c>
      <c r="AB400">
        <v>0</v>
      </c>
      <c r="AC400">
        <v>0</v>
      </c>
      <c r="AD400">
        <v>0</v>
      </c>
      <c r="AE400">
        <v>1376.88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 t="s">
        <v>3</v>
      </c>
      <c r="AT400">
        <v>14.285714</v>
      </c>
      <c r="AU400" t="s">
        <v>3</v>
      </c>
      <c r="AV400">
        <v>0</v>
      </c>
      <c r="AW400">
        <v>1</v>
      </c>
      <c r="AX400">
        <v>-1</v>
      </c>
      <c r="AY400">
        <v>0</v>
      </c>
      <c r="AZ400">
        <v>0</v>
      </c>
      <c r="BA400" t="s">
        <v>3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ROUND(Y400*Source!I224,9)</f>
        <v>1.99999996</v>
      </c>
      <c r="CY400">
        <f t="shared" si="193"/>
        <v>1376.88</v>
      </c>
      <c r="CZ400">
        <f t="shared" si="194"/>
        <v>1376.88</v>
      </c>
      <c r="DA400">
        <f t="shared" si="195"/>
        <v>1</v>
      </c>
      <c r="DB400">
        <f t="shared" si="198"/>
        <v>19669.71</v>
      </c>
      <c r="DC400">
        <f t="shared" si="199"/>
        <v>0</v>
      </c>
      <c r="DD400" t="s">
        <v>3</v>
      </c>
      <c r="DE400" t="s">
        <v>3</v>
      </c>
      <c r="DF400">
        <f t="shared" si="192"/>
        <v>2753.76</v>
      </c>
      <c r="DG400">
        <f t="shared" si="185"/>
        <v>0</v>
      </c>
      <c r="DH400">
        <f t="shared" si="186"/>
        <v>0</v>
      </c>
      <c r="DI400">
        <f t="shared" si="191"/>
        <v>0</v>
      </c>
      <c r="DJ400">
        <f t="shared" si="196"/>
        <v>2753.76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5">
      <c r="A401">
        <f>ROW(Source!A224)</f>
        <v>224</v>
      </c>
      <c r="B401">
        <v>86551701</v>
      </c>
      <c r="C401">
        <v>86552470</v>
      </c>
      <c r="D401">
        <v>0</v>
      </c>
      <c r="E401">
        <v>0</v>
      </c>
      <c r="F401">
        <v>1</v>
      </c>
      <c r="G401">
        <v>1081</v>
      </c>
      <c r="H401">
        <v>3</v>
      </c>
      <c r="I401" t="s">
        <v>286</v>
      </c>
      <c r="J401" t="s">
        <v>3</v>
      </c>
      <c r="K401" t="s">
        <v>287</v>
      </c>
      <c r="L401">
        <v>1354</v>
      </c>
      <c r="N401">
        <v>1010</v>
      </c>
      <c r="O401" t="s">
        <v>35</v>
      </c>
      <c r="P401" t="s">
        <v>35</v>
      </c>
      <c r="Q401">
        <v>1</v>
      </c>
      <c r="W401">
        <v>0</v>
      </c>
      <c r="X401">
        <v>1966274624</v>
      </c>
      <c r="Y401">
        <f t="shared" si="197"/>
        <v>14.285714</v>
      </c>
      <c r="AA401">
        <v>1811.73</v>
      </c>
      <c r="AB401">
        <v>0</v>
      </c>
      <c r="AC401">
        <v>0</v>
      </c>
      <c r="AD401">
        <v>0</v>
      </c>
      <c r="AE401">
        <v>1811.73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 t="s">
        <v>3</v>
      </c>
      <c r="AT401">
        <v>14.285714</v>
      </c>
      <c r="AU401" t="s">
        <v>3</v>
      </c>
      <c r="AV401">
        <v>0</v>
      </c>
      <c r="AW401">
        <v>1</v>
      </c>
      <c r="AX401">
        <v>-1</v>
      </c>
      <c r="AY401">
        <v>0</v>
      </c>
      <c r="AZ401">
        <v>0</v>
      </c>
      <c r="BA401" t="s">
        <v>3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ROUND(Y401*Source!I224,9)</f>
        <v>1.99999996</v>
      </c>
      <c r="CY401">
        <f t="shared" si="193"/>
        <v>1811.73</v>
      </c>
      <c r="CZ401">
        <f t="shared" si="194"/>
        <v>1811.73</v>
      </c>
      <c r="DA401">
        <f t="shared" si="195"/>
        <v>1</v>
      </c>
      <c r="DB401">
        <f t="shared" si="198"/>
        <v>25881.86</v>
      </c>
      <c r="DC401">
        <f t="shared" si="199"/>
        <v>0</v>
      </c>
      <c r="DD401" t="s">
        <v>3</v>
      </c>
      <c r="DE401" t="s">
        <v>3</v>
      </c>
      <c r="DF401">
        <f t="shared" si="192"/>
        <v>3623.46</v>
      </c>
      <c r="DG401">
        <f t="shared" si="185"/>
        <v>0</v>
      </c>
      <c r="DH401">
        <f t="shared" si="186"/>
        <v>0</v>
      </c>
      <c r="DI401">
        <f t="shared" si="191"/>
        <v>0</v>
      </c>
      <c r="DJ401">
        <f t="shared" si="196"/>
        <v>3623.46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5">
      <c r="A402">
        <f>ROW(Source!A224)</f>
        <v>224</v>
      </c>
      <c r="B402">
        <v>86551701</v>
      </c>
      <c r="C402">
        <v>86552470</v>
      </c>
      <c r="D402">
        <v>0</v>
      </c>
      <c r="E402">
        <v>0</v>
      </c>
      <c r="F402">
        <v>1</v>
      </c>
      <c r="G402">
        <v>1081</v>
      </c>
      <c r="H402">
        <v>3</v>
      </c>
      <c r="I402" t="s">
        <v>290</v>
      </c>
      <c r="J402" t="s">
        <v>3</v>
      </c>
      <c r="K402" t="s">
        <v>291</v>
      </c>
      <c r="L402">
        <v>1354</v>
      </c>
      <c r="N402">
        <v>1010</v>
      </c>
      <c r="O402" t="s">
        <v>35</v>
      </c>
      <c r="P402" t="s">
        <v>35</v>
      </c>
      <c r="Q402">
        <v>1</v>
      </c>
      <c r="W402">
        <v>0</v>
      </c>
      <c r="X402">
        <v>522196021</v>
      </c>
      <c r="Y402">
        <f t="shared" si="197"/>
        <v>14.285714</v>
      </c>
      <c r="AA402">
        <v>1884.21</v>
      </c>
      <c r="AB402">
        <v>0</v>
      </c>
      <c r="AC402">
        <v>0</v>
      </c>
      <c r="AD402">
        <v>0</v>
      </c>
      <c r="AE402">
        <v>1884.21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 t="s">
        <v>3</v>
      </c>
      <c r="AT402">
        <v>14.285714</v>
      </c>
      <c r="AU402" t="s">
        <v>3</v>
      </c>
      <c r="AV402">
        <v>0</v>
      </c>
      <c r="AW402">
        <v>1</v>
      </c>
      <c r="AX402">
        <v>-1</v>
      </c>
      <c r="AY402">
        <v>0</v>
      </c>
      <c r="AZ402">
        <v>0</v>
      </c>
      <c r="BA402" t="s">
        <v>3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ROUND(Y402*Source!I224,9)</f>
        <v>1.99999996</v>
      </c>
      <c r="CY402">
        <f t="shared" si="193"/>
        <v>1884.21</v>
      </c>
      <c r="CZ402">
        <f t="shared" si="194"/>
        <v>1884.21</v>
      </c>
      <c r="DA402">
        <f t="shared" si="195"/>
        <v>1</v>
      </c>
      <c r="DB402">
        <f t="shared" si="198"/>
        <v>26917.29</v>
      </c>
      <c r="DC402">
        <f t="shared" si="199"/>
        <v>0</v>
      </c>
      <c r="DD402" t="s">
        <v>3</v>
      </c>
      <c r="DE402" t="s">
        <v>3</v>
      </c>
      <c r="DF402">
        <f t="shared" si="192"/>
        <v>3768.42</v>
      </c>
      <c r="DG402">
        <f t="shared" si="185"/>
        <v>0</v>
      </c>
      <c r="DH402">
        <f t="shared" si="186"/>
        <v>0</v>
      </c>
      <c r="DI402">
        <f t="shared" si="191"/>
        <v>0</v>
      </c>
      <c r="DJ402">
        <f t="shared" si="196"/>
        <v>3768.42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5">
      <c r="A403">
        <f>ROW(Source!A224)</f>
        <v>224</v>
      </c>
      <c r="B403">
        <v>86551701</v>
      </c>
      <c r="C403">
        <v>86552470</v>
      </c>
      <c r="D403">
        <v>0</v>
      </c>
      <c r="E403">
        <v>0</v>
      </c>
      <c r="F403">
        <v>1</v>
      </c>
      <c r="G403">
        <v>1081</v>
      </c>
      <c r="H403">
        <v>3</v>
      </c>
      <c r="I403" t="s">
        <v>302</v>
      </c>
      <c r="J403" t="s">
        <v>3</v>
      </c>
      <c r="K403" t="s">
        <v>303</v>
      </c>
      <c r="L403">
        <v>1354</v>
      </c>
      <c r="N403">
        <v>1010</v>
      </c>
      <c r="O403" t="s">
        <v>35</v>
      </c>
      <c r="P403" t="s">
        <v>35</v>
      </c>
      <c r="Q403">
        <v>1</v>
      </c>
      <c r="W403">
        <v>0</v>
      </c>
      <c r="X403">
        <v>-1829014875</v>
      </c>
      <c r="Y403">
        <f t="shared" si="197"/>
        <v>7.1428570000000002</v>
      </c>
      <c r="AA403">
        <v>1956.69</v>
      </c>
      <c r="AB403">
        <v>0</v>
      </c>
      <c r="AC403">
        <v>0</v>
      </c>
      <c r="AD403">
        <v>0</v>
      </c>
      <c r="AE403">
        <v>1956.6899999999998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 t="s">
        <v>3</v>
      </c>
      <c r="AT403">
        <v>7.1428570000000002</v>
      </c>
      <c r="AU403" t="s">
        <v>3</v>
      </c>
      <c r="AV403">
        <v>0</v>
      </c>
      <c r="AW403">
        <v>1</v>
      </c>
      <c r="AX403">
        <v>-1</v>
      </c>
      <c r="AY403">
        <v>0</v>
      </c>
      <c r="AZ403">
        <v>0</v>
      </c>
      <c r="BA403" t="s">
        <v>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ROUND(Y403*Source!I224,9)</f>
        <v>0.99999998000000001</v>
      </c>
      <c r="CY403">
        <f t="shared" si="193"/>
        <v>1956.69</v>
      </c>
      <c r="CZ403">
        <f t="shared" si="194"/>
        <v>1956.6899999999998</v>
      </c>
      <c r="DA403">
        <f t="shared" si="195"/>
        <v>1</v>
      </c>
      <c r="DB403">
        <f t="shared" si="198"/>
        <v>13976.36</v>
      </c>
      <c r="DC403">
        <f t="shared" si="199"/>
        <v>0</v>
      </c>
      <c r="DD403" t="s">
        <v>3</v>
      </c>
      <c r="DE403" t="s">
        <v>3</v>
      </c>
      <c r="DF403">
        <f t="shared" si="192"/>
        <v>1956.69</v>
      </c>
      <c r="DG403">
        <f t="shared" si="185"/>
        <v>0</v>
      </c>
      <c r="DH403">
        <f t="shared" si="186"/>
        <v>0</v>
      </c>
      <c r="DI403">
        <f t="shared" si="191"/>
        <v>0</v>
      </c>
      <c r="DJ403">
        <f t="shared" si="196"/>
        <v>1956.69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5">
      <c r="A404">
        <f>ROW(Source!A224)</f>
        <v>224</v>
      </c>
      <c r="B404">
        <v>86551701</v>
      </c>
      <c r="C404">
        <v>86552470</v>
      </c>
      <c r="D404">
        <v>0</v>
      </c>
      <c r="E404">
        <v>0</v>
      </c>
      <c r="F404">
        <v>1</v>
      </c>
      <c r="G404">
        <v>1081</v>
      </c>
      <c r="H404">
        <v>3</v>
      </c>
      <c r="I404" t="s">
        <v>306</v>
      </c>
      <c r="J404" t="s">
        <v>3</v>
      </c>
      <c r="K404" t="s">
        <v>307</v>
      </c>
      <c r="L404">
        <v>1354</v>
      </c>
      <c r="N404">
        <v>1010</v>
      </c>
      <c r="O404" t="s">
        <v>35</v>
      </c>
      <c r="P404" t="s">
        <v>35</v>
      </c>
      <c r="Q404">
        <v>1</v>
      </c>
      <c r="W404">
        <v>0</v>
      </c>
      <c r="X404">
        <v>-1894921504</v>
      </c>
      <c r="Y404">
        <f t="shared" si="197"/>
        <v>7.1428570000000002</v>
      </c>
      <c r="AA404">
        <v>2319.06</v>
      </c>
      <c r="AB404">
        <v>0</v>
      </c>
      <c r="AC404">
        <v>0</v>
      </c>
      <c r="AD404">
        <v>0</v>
      </c>
      <c r="AE404">
        <v>2319.06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 t="s">
        <v>3</v>
      </c>
      <c r="AT404">
        <v>7.1428570000000002</v>
      </c>
      <c r="AU404" t="s">
        <v>3</v>
      </c>
      <c r="AV404">
        <v>0</v>
      </c>
      <c r="AW404">
        <v>1</v>
      </c>
      <c r="AX404">
        <v>-1</v>
      </c>
      <c r="AY404">
        <v>0</v>
      </c>
      <c r="AZ404">
        <v>0</v>
      </c>
      <c r="BA404" t="s">
        <v>3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ROUND(Y404*Source!I224,9)</f>
        <v>0.99999998000000001</v>
      </c>
      <c r="CY404">
        <f t="shared" si="193"/>
        <v>2319.06</v>
      </c>
      <c r="CZ404">
        <f t="shared" si="194"/>
        <v>2319.06</v>
      </c>
      <c r="DA404">
        <f t="shared" si="195"/>
        <v>1</v>
      </c>
      <c r="DB404">
        <f t="shared" si="198"/>
        <v>16564.71</v>
      </c>
      <c r="DC404">
        <f t="shared" si="199"/>
        <v>0</v>
      </c>
      <c r="DD404" t="s">
        <v>3</v>
      </c>
      <c r="DE404" t="s">
        <v>3</v>
      </c>
      <c r="DF404">
        <f t="shared" si="192"/>
        <v>2319.06</v>
      </c>
      <c r="DG404">
        <f t="shared" si="185"/>
        <v>0</v>
      </c>
      <c r="DH404">
        <f t="shared" si="186"/>
        <v>0</v>
      </c>
      <c r="DI404">
        <f t="shared" si="191"/>
        <v>0</v>
      </c>
      <c r="DJ404">
        <f t="shared" si="196"/>
        <v>2319.06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5">
      <c r="A405">
        <f>ROW(Source!A224)</f>
        <v>224</v>
      </c>
      <c r="B405">
        <v>86551701</v>
      </c>
      <c r="C405">
        <v>86552470</v>
      </c>
      <c r="D405">
        <v>0</v>
      </c>
      <c r="E405">
        <v>0</v>
      </c>
      <c r="F405">
        <v>1</v>
      </c>
      <c r="G405">
        <v>1081</v>
      </c>
      <c r="H405">
        <v>3</v>
      </c>
      <c r="I405" t="s">
        <v>328</v>
      </c>
      <c r="J405" t="s">
        <v>3</v>
      </c>
      <c r="K405" t="s">
        <v>329</v>
      </c>
      <c r="L405">
        <v>1354</v>
      </c>
      <c r="N405">
        <v>1010</v>
      </c>
      <c r="O405" t="s">
        <v>35</v>
      </c>
      <c r="P405" t="s">
        <v>35</v>
      </c>
      <c r="Q405">
        <v>1</v>
      </c>
      <c r="W405">
        <v>0</v>
      </c>
      <c r="X405">
        <v>308858131</v>
      </c>
      <c r="Y405">
        <f t="shared" si="197"/>
        <v>7.1428570000000002</v>
      </c>
      <c r="AA405">
        <v>2391.54</v>
      </c>
      <c r="AB405">
        <v>0</v>
      </c>
      <c r="AC405">
        <v>0</v>
      </c>
      <c r="AD405">
        <v>0</v>
      </c>
      <c r="AE405">
        <v>2391.54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7.1428570000000002</v>
      </c>
      <c r="AU405" t="s">
        <v>3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ROUND(Y405*Source!I224,9)</f>
        <v>0.99999998000000001</v>
      </c>
      <c r="CY405">
        <f t="shared" si="193"/>
        <v>2391.54</v>
      </c>
      <c r="CZ405">
        <f t="shared" si="194"/>
        <v>2391.54</v>
      </c>
      <c r="DA405">
        <f t="shared" si="195"/>
        <v>1</v>
      </c>
      <c r="DB405">
        <f t="shared" si="198"/>
        <v>17082.43</v>
      </c>
      <c r="DC405">
        <f t="shared" si="199"/>
        <v>0</v>
      </c>
      <c r="DD405" t="s">
        <v>3</v>
      </c>
      <c r="DE405" t="s">
        <v>3</v>
      </c>
      <c r="DF405">
        <f t="shared" si="192"/>
        <v>2391.54</v>
      </c>
      <c r="DG405">
        <f t="shared" si="185"/>
        <v>0</v>
      </c>
      <c r="DH405">
        <f t="shared" si="186"/>
        <v>0</v>
      </c>
      <c r="DI405">
        <f t="shared" si="191"/>
        <v>0</v>
      </c>
      <c r="DJ405">
        <f t="shared" si="196"/>
        <v>2391.54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5">
      <c r="A406">
        <f>ROW(Source!A224)</f>
        <v>224</v>
      </c>
      <c r="B406">
        <v>86551701</v>
      </c>
      <c r="C406">
        <v>86552470</v>
      </c>
      <c r="D406">
        <v>0</v>
      </c>
      <c r="E406">
        <v>0</v>
      </c>
      <c r="F406">
        <v>1</v>
      </c>
      <c r="G406">
        <v>1081</v>
      </c>
      <c r="H406">
        <v>3</v>
      </c>
      <c r="I406" t="s">
        <v>324</v>
      </c>
      <c r="J406" t="s">
        <v>3</v>
      </c>
      <c r="K406" t="s">
        <v>325</v>
      </c>
      <c r="L406">
        <v>1354</v>
      </c>
      <c r="N406">
        <v>1010</v>
      </c>
      <c r="O406" t="s">
        <v>35</v>
      </c>
      <c r="P406" t="s">
        <v>35</v>
      </c>
      <c r="Q406">
        <v>1</v>
      </c>
      <c r="W406">
        <v>0</v>
      </c>
      <c r="X406">
        <v>-62627096</v>
      </c>
      <c r="Y406">
        <f t="shared" si="197"/>
        <v>14.285714</v>
      </c>
      <c r="AA406">
        <v>3116.29</v>
      </c>
      <c r="AB406">
        <v>0</v>
      </c>
      <c r="AC406">
        <v>0</v>
      </c>
      <c r="AD406">
        <v>0</v>
      </c>
      <c r="AE406">
        <v>3116.29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14.285714</v>
      </c>
      <c r="AU406" t="s">
        <v>3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ROUND(Y406*Source!I224,9)</f>
        <v>1.99999996</v>
      </c>
      <c r="CY406">
        <f t="shared" si="193"/>
        <v>3116.29</v>
      </c>
      <c r="CZ406">
        <f t="shared" si="194"/>
        <v>3116.29</v>
      </c>
      <c r="DA406">
        <f t="shared" si="195"/>
        <v>1</v>
      </c>
      <c r="DB406">
        <f t="shared" si="198"/>
        <v>44518.43</v>
      </c>
      <c r="DC406">
        <f t="shared" si="199"/>
        <v>0</v>
      </c>
      <c r="DD406" t="s">
        <v>3</v>
      </c>
      <c r="DE406" t="s">
        <v>3</v>
      </c>
      <c r="DF406">
        <f t="shared" si="192"/>
        <v>6232.58</v>
      </c>
      <c r="DG406">
        <f t="shared" si="185"/>
        <v>0</v>
      </c>
      <c r="DH406">
        <f t="shared" si="186"/>
        <v>0</v>
      </c>
      <c r="DI406">
        <f t="shared" si="191"/>
        <v>0</v>
      </c>
      <c r="DJ406">
        <f t="shared" si="196"/>
        <v>6232.58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5">
      <c r="A407">
        <f>ROW(Source!A224)</f>
        <v>224</v>
      </c>
      <c r="B407">
        <v>86551701</v>
      </c>
      <c r="C407">
        <v>86552470</v>
      </c>
      <c r="D407">
        <v>0</v>
      </c>
      <c r="E407">
        <v>0</v>
      </c>
      <c r="F407">
        <v>1</v>
      </c>
      <c r="G407">
        <v>1081</v>
      </c>
      <c r="H407">
        <v>3</v>
      </c>
      <c r="I407" t="s">
        <v>319</v>
      </c>
      <c r="J407" t="s">
        <v>3</v>
      </c>
      <c r="K407" t="s">
        <v>320</v>
      </c>
      <c r="L407">
        <v>1354</v>
      </c>
      <c r="N407">
        <v>1010</v>
      </c>
      <c r="O407" t="s">
        <v>35</v>
      </c>
      <c r="P407" t="s">
        <v>35</v>
      </c>
      <c r="Q407">
        <v>1</v>
      </c>
      <c r="W407">
        <v>0</v>
      </c>
      <c r="X407">
        <v>112069982</v>
      </c>
      <c r="Y407">
        <f t="shared" si="197"/>
        <v>7.1428570000000002</v>
      </c>
      <c r="AA407">
        <v>1298.8800000000001</v>
      </c>
      <c r="AB407">
        <v>0</v>
      </c>
      <c r="AC407">
        <v>0</v>
      </c>
      <c r="AD407">
        <v>0</v>
      </c>
      <c r="AE407">
        <v>1298.8800000000001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 t="s">
        <v>3</v>
      </c>
      <c r="AT407">
        <v>7.1428570000000002</v>
      </c>
      <c r="AU407" t="s">
        <v>3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ROUND(Y407*Source!I224,9)</f>
        <v>0.99999998000000001</v>
      </c>
      <c r="CY407">
        <f t="shared" si="193"/>
        <v>1298.8800000000001</v>
      </c>
      <c r="CZ407">
        <f t="shared" si="194"/>
        <v>1298.8800000000001</v>
      </c>
      <c r="DA407">
        <f t="shared" si="195"/>
        <v>1</v>
      </c>
      <c r="DB407">
        <f t="shared" si="198"/>
        <v>9277.7099999999991</v>
      </c>
      <c r="DC407">
        <f t="shared" si="199"/>
        <v>0</v>
      </c>
      <c r="DD407" t="s">
        <v>3</v>
      </c>
      <c r="DE407" t="s">
        <v>3</v>
      </c>
      <c r="DF407">
        <f t="shared" si="192"/>
        <v>1298.8800000000001</v>
      </c>
      <c r="DG407">
        <f t="shared" si="185"/>
        <v>0</v>
      </c>
      <c r="DH407">
        <f t="shared" si="186"/>
        <v>0</v>
      </c>
      <c r="DI407">
        <f t="shared" si="191"/>
        <v>0</v>
      </c>
      <c r="DJ407">
        <f t="shared" si="196"/>
        <v>1298.8800000000001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5">
      <c r="A408">
        <f>ROW(Source!A225)</f>
        <v>225</v>
      </c>
      <c r="B408">
        <v>86551703</v>
      </c>
      <c r="C408">
        <v>86552470</v>
      </c>
      <c r="D408">
        <v>85665773</v>
      </c>
      <c r="E408">
        <v>1081</v>
      </c>
      <c r="F408">
        <v>1</v>
      </c>
      <c r="G408">
        <v>1081</v>
      </c>
      <c r="H408">
        <v>1</v>
      </c>
      <c r="I408" t="s">
        <v>786</v>
      </c>
      <c r="J408" t="s">
        <v>3</v>
      </c>
      <c r="K408" t="s">
        <v>787</v>
      </c>
      <c r="L408">
        <v>1191</v>
      </c>
      <c r="N408">
        <v>1013</v>
      </c>
      <c r="O408" t="s">
        <v>788</v>
      </c>
      <c r="P408" t="s">
        <v>788</v>
      </c>
      <c r="Q408">
        <v>1</v>
      </c>
      <c r="W408">
        <v>0</v>
      </c>
      <c r="X408">
        <v>476480486</v>
      </c>
      <c r="Y408">
        <f>(((AT408*1.03)*1.15)*1.2)</f>
        <v>106.17857999999998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5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74.7</v>
      </c>
      <c r="AU408" t="s">
        <v>27</v>
      </c>
      <c r="AV408">
        <v>1</v>
      </c>
      <c r="AW408">
        <v>2</v>
      </c>
      <c r="AX408">
        <v>86552490</v>
      </c>
      <c r="AY408">
        <v>1</v>
      </c>
      <c r="AZ408">
        <v>0</v>
      </c>
      <c r="BA408">
        <v>251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U408">
        <f>ROUND(AT408*Source!I225*AH408*AL408,2)</f>
        <v>0</v>
      </c>
      <c r="CV408">
        <f>ROUND(Y408*Source!I225,9)</f>
        <v>14.8650012</v>
      </c>
      <c r="CW408">
        <v>0</v>
      </c>
      <c r="CX408">
        <f>ROUND(Y408*Source!I225,9)</f>
        <v>14.8650012</v>
      </c>
      <c r="CY408">
        <f>AD408</f>
        <v>0</v>
      </c>
      <c r="CZ408">
        <f>AH408</f>
        <v>0</v>
      </c>
      <c r="DA408">
        <f>AL408</f>
        <v>1</v>
      </c>
      <c r="DB408">
        <f>ROUND((((ROUND(AT408*CZ408,2)*1.03)*1.15)*1.2),6)</f>
        <v>0</v>
      </c>
      <c r="DC408">
        <f>ROUND((((ROUND(AT408*AG408,2)*1.03)*1.15)*1.2),6)</f>
        <v>0</v>
      </c>
      <c r="DD408" t="s">
        <v>3</v>
      </c>
      <c r="DE408" t="s">
        <v>3</v>
      </c>
      <c r="DF408">
        <f t="shared" si="192"/>
        <v>0</v>
      </c>
      <c r="DG408">
        <f t="shared" si="185"/>
        <v>0</v>
      </c>
      <c r="DH408">
        <f t="shared" si="186"/>
        <v>0</v>
      </c>
      <c r="DI408">
        <f t="shared" si="191"/>
        <v>0</v>
      </c>
      <c r="DJ408">
        <f>DI408</f>
        <v>0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5">
      <c r="A409">
        <f>ROW(Source!A225)</f>
        <v>225</v>
      </c>
      <c r="B409">
        <v>86551703</v>
      </c>
      <c r="C409">
        <v>86552470</v>
      </c>
      <c r="D409">
        <v>85731677</v>
      </c>
      <c r="E409">
        <v>1</v>
      </c>
      <c r="F409">
        <v>1</v>
      </c>
      <c r="G409">
        <v>1081</v>
      </c>
      <c r="H409">
        <v>2</v>
      </c>
      <c r="I409" t="s">
        <v>789</v>
      </c>
      <c r="J409" t="s">
        <v>790</v>
      </c>
      <c r="K409" t="s">
        <v>791</v>
      </c>
      <c r="L409">
        <v>1368</v>
      </c>
      <c r="N409">
        <v>1011</v>
      </c>
      <c r="O409" t="s">
        <v>792</v>
      </c>
      <c r="P409" t="s">
        <v>792</v>
      </c>
      <c r="Q409">
        <v>1</v>
      </c>
      <c r="W409">
        <v>0</v>
      </c>
      <c r="X409">
        <v>874612079</v>
      </c>
      <c r="Y409">
        <f>(((AT409*1.03)*1.25)*1.2)</f>
        <v>0.49440000000000001</v>
      </c>
      <c r="AA409">
        <v>0</v>
      </c>
      <c r="AB409">
        <v>1513.56</v>
      </c>
      <c r="AC409">
        <v>758.78</v>
      </c>
      <c r="AD409">
        <v>0</v>
      </c>
      <c r="AE409">
        <v>0</v>
      </c>
      <c r="AF409">
        <v>83.1</v>
      </c>
      <c r="AG409">
        <v>12.62</v>
      </c>
      <c r="AH409">
        <v>0</v>
      </c>
      <c r="AI409">
        <v>1</v>
      </c>
      <c r="AJ409">
        <v>17.07</v>
      </c>
      <c r="AK409">
        <v>56.35</v>
      </c>
      <c r="AL409">
        <v>1</v>
      </c>
      <c r="AM409">
        <v>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0.32</v>
      </c>
      <c r="AU409" t="s">
        <v>26</v>
      </c>
      <c r="AV409">
        <v>0</v>
      </c>
      <c r="AW409">
        <v>2</v>
      </c>
      <c r="AX409">
        <v>86552491</v>
      </c>
      <c r="AY409">
        <v>1</v>
      </c>
      <c r="AZ409">
        <v>0</v>
      </c>
      <c r="BA409">
        <v>252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f>ROUND(Y409*Source!I225*DO409,9)</f>
        <v>0.87350592000000005</v>
      </c>
      <c r="CX409">
        <f>ROUND(Y409*Source!I225,9)</f>
        <v>6.9216E-2</v>
      </c>
      <c r="CY409">
        <f>AB409</f>
        <v>1513.56</v>
      </c>
      <c r="CZ409">
        <f>AF409</f>
        <v>83.1</v>
      </c>
      <c r="DA409">
        <f>AJ409</f>
        <v>17.07</v>
      </c>
      <c r="DB409">
        <f>ROUND((((ROUND(AT409*CZ409,2)*1.03)*1.25)*1.2),6)</f>
        <v>41.08155</v>
      </c>
      <c r="DC409">
        <f>ROUND((((ROUND(AT409*AG409,2)*1.03)*1.25)*1.2),6)</f>
        <v>6.2417999999999996</v>
      </c>
      <c r="DD409" t="s">
        <v>3</v>
      </c>
      <c r="DE409" t="s">
        <v>3</v>
      </c>
      <c r="DF409">
        <f t="shared" si="192"/>
        <v>0</v>
      </c>
      <c r="DG409">
        <f>ROUND(ROUND(AF409*AJ409,2)*CX409,2)</f>
        <v>98.18</v>
      </c>
      <c r="DH409">
        <f>ROUND(ROUND(AG409*AK409,2)*CX409,2)</f>
        <v>49.22</v>
      </c>
      <c r="DI409">
        <f t="shared" si="191"/>
        <v>0</v>
      </c>
      <c r="DJ409">
        <f>DG409</f>
        <v>98.18</v>
      </c>
      <c r="DK409">
        <v>0</v>
      </c>
      <c r="DL409" t="s">
        <v>793</v>
      </c>
      <c r="DM409">
        <v>0</v>
      </c>
      <c r="DN409" t="s">
        <v>788</v>
      </c>
      <c r="DO409">
        <v>12.62</v>
      </c>
    </row>
    <row r="410" spans="1:119" x14ac:dyDescent="0.25">
      <c r="A410">
        <f>ROW(Source!A225)</f>
        <v>225</v>
      </c>
      <c r="B410">
        <v>86551703</v>
      </c>
      <c r="C410">
        <v>86552470</v>
      </c>
      <c r="D410">
        <v>85731731</v>
      </c>
      <c r="E410">
        <v>1</v>
      </c>
      <c r="F410">
        <v>1</v>
      </c>
      <c r="G410">
        <v>1081</v>
      </c>
      <c r="H410">
        <v>2</v>
      </c>
      <c r="I410" t="s">
        <v>794</v>
      </c>
      <c r="J410" t="s">
        <v>795</v>
      </c>
      <c r="K410" t="s">
        <v>796</v>
      </c>
      <c r="L410">
        <v>1368</v>
      </c>
      <c r="N410">
        <v>1011</v>
      </c>
      <c r="O410" t="s">
        <v>792</v>
      </c>
      <c r="P410" t="s">
        <v>792</v>
      </c>
      <c r="Q410">
        <v>1</v>
      </c>
      <c r="W410">
        <v>0</v>
      </c>
      <c r="X410">
        <v>-1895752648</v>
      </c>
      <c r="Y410">
        <f>(((AT410*1.03)*1.25)*1.2)</f>
        <v>1.9158000000000002</v>
      </c>
      <c r="AA410">
        <v>0</v>
      </c>
      <c r="AB410">
        <v>7.85</v>
      </c>
      <c r="AC410">
        <v>0</v>
      </c>
      <c r="AD410">
        <v>0</v>
      </c>
      <c r="AE410">
        <v>0</v>
      </c>
      <c r="AF410">
        <v>0.77</v>
      </c>
      <c r="AG410">
        <v>0</v>
      </c>
      <c r="AH410">
        <v>0</v>
      </c>
      <c r="AI410">
        <v>1</v>
      </c>
      <c r="AJ410">
        <v>9.56</v>
      </c>
      <c r="AK410">
        <v>1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1.24</v>
      </c>
      <c r="AU410" t="s">
        <v>26</v>
      </c>
      <c r="AV410">
        <v>0</v>
      </c>
      <c r="AW410">
        <v>2</v>
      </c>
      <c r="AX410">
        <v>86552493</v>
      </c>
      <c r="AY410">
        <v>1</v>
      </c>
      <c r="AZ410">
        <v>0</v>
      </c>
      <c r="BA410">
        <v>253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ROUND(Y410*Source!I225*DO410,9)</f>
        <v>0</v>
      </c>
      <c r="CX410">
        <f>ROUND(Y410*Source!I225,9)</f>
        <v>0.26821200000000001</v>
      </c>
      <c r="CY410">
        <f>AB410</f>
        <v>7.85</v>
      </c>
      <c r="CZ410">
        <f>AF410</f>
        <v>0.77</v>
      </c>
      <c r="DA410">
        <f>AJ410</f>
        <v>9.56</v>
      </c>
      <c r="DB410">
        <f>ROUND((((ROUND(AT410*CZ410,2)*1.03)*1.25)*1.2),6)</f>
        <v>1.4677500000000001</v>
      </c>
      <c r="DC410">
        <f>ROUND((((ROUND(AT410*AG410,2)*1.03)*1.25)*1.2),6)</f>
        <v>0</v>
      </c>
      <c r="DD410" t="s">
        <v>3</v>
      </c>
      <c r="DE410" t="s">
        <v>3</v>
      </c>
      <c r="DF410">
        <f t="shared" si="192"/>
        <v>0</v>
      </c>
      <c r="DG410">
        <f>ROUND(ROUND(AF410*AJ410,2)*CX410,2)</f>
        <v>1.97</v>
      </c>
      <c r="DH410">
        <f>ROUND(ROUND(AG410,2)*CX410,2)</f>
        <v>0</v>
      </c>
      <c r="DI410">
        <f t="shared" si="191"/>
        <v>0</v>
      </c>
      <c r="DJ410">
        <f>DG410</f>
        <v>1.97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5">
      <c r="A411">
        <f>ROW(Source!A225)</f>
        <v>225</v>
      </c>
      <c r="B411">
        <v>86551703</v>
      </c>
      <c r="C411">
        <v>86552470</v>
      </c>
      <c r="D411">
        <v>85731764</v>
      </c>
      <c r="E411">
        <v>1</v>
      </c>
      <c r="F411">
        <v>1</v>
      </c>
      <c r="G411">
        <v>1081</v>
      </c>
      <c r="H411">
        <v>2</v>
      </c>
      <c r="I411" t="s">
        <v>797</v>
      </c>
      <c r="J411" t="s">
        <v>798</v>
      </c>
      <c r="K411" t="s">
        <v>799</v>
      </c>
      <c r="L411">
        <v>1368</v>
      </c>
      <c r="N411">
        <v>1011</v>
      </c>
      <c r="O411" t="s">
        <v>792</v>
      </c>
      <c r="P411" t="s">
        <v>792</v>
      </c>
      <c r="Q411">
        <v>1</v>
      </c>
      <c r="W411">
        <v>0</v>
      </c>
      <c r="X411">
        <v>-643591644</v>
      </c>
      <c r="Y411">
        <f>(((AT411*1.03)*1.25)*1.2)</f>
        <v>4.9749000000000008</v>
      </c>
      <c r="AA411">
        <v>0</v>
      </c>
      <c r="AB411">
        <v>4.84</v>
      </c>
      <c r="AC411">
        <v>0</v>
      </c>
      <c r="AD411">
        <v>0</v>
      </c>
      <c r="AE411">
        <v>0</v>
      </c>
      <c r="AF411">
        <v>0.47</v>
      </c>
      <c r="AG411">
        <v>0</v>
      </c>
      <c r="AH411">
        <v>0</v>
      </c>
      <c r="AI411">
        <v>1</v>
      </c>
      <c r="AJ411">
        <v>9.66</v>
      </c>
      <c r="AK411">
        <v>1</v>
      </c>
      <c r="AL411">
        <v>1</v>
      </c>
      <c r="AM411">
        <v>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3.22</v>
      </c>
      <c r="AU411" t="s">
        <v>26</v>
      </c>
      <c r="AV411">
        <v>0</v>
      </c>
      <c r="AW411">
        <v>2</v>
      </c>
      <c r="AX411">
        <v>86552494</v>
      </c>
      <c r="AY411">
        <v>1</v>
      </c>
      <c r="AZ411">
        <v>0</v>
      </c>
      <c r="BA411">
        <v>254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f>ROUND(Y411*Source!I225*DO411,9)</f>
        <v>0</v>
      </c>
      <c r="CX411">
        <f>ROUND(Y411*Source!I225,9)</f>
        <v>0.69648600000000005</v>
      </c>
      <c r="CY411">
        <f>AB411</f>
        <v>4.84</v>
      </c>
      <c r="CZ411">
        <f>AF411</f>
        <v>0.47</v>
      </c>
      <c r="DA411">
        <f>AJ411</f>
        <v>9.66</v>
      </c>
      <c r="DB411">
        <f>ROUND((((ROUND(AT411*CZ411,2)*1.03)*1.25)*1.2),6)</f>
        <v>2.3329499999999999</v>
      </c>
      <c r="DC411">
        <f>ROUND((((ROUND(AT411*AG411,2)*1.03)*1.25)*1.2),6)</f>
        <v>0</v>
      </c>
      <c r="DD411" t="s">
        <v>3</v>
      </c>
      <c r="DE411" t="s">
        <v>3</v>
      </c>
      <c r="DF411">
        <f t="shared" si="192"/>
        <v>0</v>
      </c>
      <c r="DG411">
        <f>ROUND(ROUND(AF411*AJ411,2)*CX411,2)</f>
        <v>3.16</v>
      </c>
      <c r="DH411">
        <f>ROUND(ROUND(AG411,2)*CX411,2)</f>
        <v>0</v>
      </c>
      <c r="DI411">
        <f t="shared" si="191"/>
        <v>0</v>
      </c>
      <c r="DJ411">
        <f>DG411</f>
        <v>3.16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5">
      <c r="A412">
        <f>ROW(Source!A225)</f>
        <v>225</v>
      </c>
      <c r="B412">
        <v>86551703</v>
      </c>
      <c r="C412">
        <v>86552470</v>
      </c>
      <c r="D412">
        <v>85730911</v>
      </c>
      <c r="E412">
        <v>1</v>
      </c>
      <c r="F412">
        <v>1</v>
      </c>
      <c r="G412">
        <v>1081</v>
      </c>
      <c r="H412">
        <v>2</v>
      </c>
      <c r="I412" t="s">
        <v>800</v>
      </c>
      <c r="J412" t="s">
        <v>801</v>
      </c>
      <c r="K412" t="s">
        <v>802</v>
      </c>
      <c r="L412">
        <v>1368</v>
      </c>
      <c r="N412">
        <v>1011</v>
      </c>
      <c r="O412" t="s">
        <v>792</v>
      </c>
      <c r="P412" t="s">
        <v>792</v>
      </c>
      <c r="Q412">
        <v>1</v>
      </c>
      <c r="W412">
        <v>0</v>
      </c>
      <c r="X412">
        <v>-44940208</v>
      </c>
      <c r="Y412">
        <f>(((AT412*1.03)*1.25)*1.2)</f>
        <v>0.57164999999999999</v>
      </c>
      <c r="AA412">
        <v>0</v>
      </c>
      <c r="AB412">
        <v>2758.65</v>
      </c>
      <c r="AC412">
        <v>1017.92</v>
      </c>
      <c r="AD412">
        <v>0</v>
      </c>
      <c r="AE412">
        <v>0</v>
      </c>
      <c r="AF412">
        <v>179.17</v>
      </c>
      <c r="AG412">
        <v>16.93</v>
      </c>
      <c r="AH412">
        <v>0</v>
      </c>
      <c r="AI412">
        <v>1</v>
      </c>
      <c r="AJ412">
        <v>14.43</v>
      </c>
      <c r="AK412">
        <v>56.35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0.37</v>
      </c>
      <c r="AU412" t="s">
        <v>26</v>
      </c>
      <c r="AV412">
        <v>0</v>
      </c>
      <c r="AW412">
        <v>2</v>
      </c>
      <c r="AX412">
        <v>86552492</v>
      </c>
      <c r="AY412">
        <v>1</v>
      </c>
      <c r="AZ412">
        <v>0</v>
      </c>
      <c r="BA412">
        <v>255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ROUND(Y412*Source!I225*DO412,9)</f>
        <v>1.3549248300000001</v>
      </c>
      <c r="CX412">
        <f>ROUND(Y412*Source!I225,9)</f>
        <v>8.0031000000000005E-2</v>
      </c>
      <c r="CY412">
        <f>AB412</f>
        <v>2758.65</v>
      </c>
      <c r="CZ412">
        <f>AF412</f>
        <v>179.17</v>
      </c>
      <c r="DA412">
        <f>AJ412</f>
        <v>14.43</v>
      </c>
      <c r="DB412">
        <f>ROUND((((ROUND(AT412*CZ412,2)*1.03)*1.25)*1.2),6)</f>
        <v>102.41804999999999</v>
      </c>
      <c r="DC412">
        <f>ROUND((((ROUND(AT412*AG412,2)*1.03)*1.25)*1.2),6)</f>
        <v>9.6716999999999995</v>
      </c>
      <c r="DD412" t="s">
        <v>3</v>
      </c>
      <c r="DE412" t="s">
        <v>3</v>
      </c>
      <c r="DF412">
        <f t="shared" si="192"/>
        <v>0</v>
      </c>
      <c r="DG412">
        <f>ROUND(ROUND(AF412*AJ412,2)*CX412,2)</f>
        <v>206.91</v>
      </c>
      <c r="DH412">
        <f>ROUND(ROUND(AG412*AK412,2)*CX412,2)</f>
        <v>76.349999999999994</v>
      </c>
      <c r="DI412">
        <f t="shared" si="191"/>
        <v>0</v>
      </c>
      <c r="DJ412">
        <f>DG412</f>
        <v>206.91</v>
      </c>
      <c r="DK412">
        <v>0</v>
      </c>
      <c r="DL412" t="s">
        <v>793</v>
      </c>
      <c r="DM412">
        <v>0</v>
      </c>
      <c r="DN412" t="s">
        <v>788</v>
      </c>
      <c r="DO412">
        <v>16.93</v>
      </c>
    </row>
    <row r="413" spans="1:119" x14ac:dyDescent="0.25">
      <c r="A413">
        <f>ROW(Source!A225)</f>
        <v>225</v>
      </c>
      <c r="B413">
        <v>86551703</v>
      </c>
      <c r="C413">
        <v>86552470</v>
      </c>
      <c r="D413">
        <v>85700705</v>
      </c>
      <c r="E413">
        <v>1</v>
      </c>
      <c r="F413">
        <v>1</v>
      </c>
      <c r="G413">
        <v>1081</v>
      </c>
      <c r="H413">
        <v>3</v>
      </c>
      <c r="I413" t="s">
        <v>803</v>
      </c>
      <c r="J413" t="s">
        <v>804</v>
      </c>
      <c r="K413" t="s">
        <v>805</v>
      </c>
      <c r="L413">
        <v>1339</v>
      </c>
      <c r="N413">
        <v>1007</v>
      </c>
      <c r="O413" t="s">
        <v>806</v>
      </c>
      <c r="P413" t="s">
        <v>806</v>
      </c>
      <c r="Q413">
        <v>1</v>
      </c>
      <c r="W413">
        <v>0</v>
      </c>
      <c r="X413">
        <v>-1622585150</v>
      </c>
      <c r="Y413">
        <f>(((AT413*1)*1)*1)</f>
        <v>0.22700000000000001</v>
      </c>
      <c r="AA413">
        <v>54.79</v>
      </c>
      <c r="AB413">
        <v>0</v>
      </c>
      <c r="AC413">
        <v>0</v>
      </c>
      <c r="AD413">
        <v>0</v>
      </c>
      <c r="AE413">
        <v>7.07</v>
      </c>
      <c r="AF413">
        <v>0</v>
      </c>
      <c r="AG413">
        <v>0</v>
      </c>
      <c r="AH413">
        <v>0</v>
      </c>
      <c r="AI413">
        <v>7.75</v>
      </c>
      <c r="AJ413">
        <v>1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0.22700000000000001</v>
      </c>
      <c r="AU413" t="s">
        <v>25</v>
      </c>
      <c r="AV413">
        <v>0</v>
      </c>
      <c r="AW413">
        <v>2</v>
      </c>
      <c r="AX413">
        <v>86552495</v>
      </c>
      <c r="AY413">
        <v>1</v>
      </c>
      <c r="AZ413">
        <v>0</v>
      </c>
      <c r="BA413">
        <v>256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ROUND(Y413*Source!I225,9)</f>
        <v>3.1780000000000003E-2</v>
      </c>
      <c r="CY413">
        <f t="shared" ref="CY413:CY426" si="200">AA413</f>
        <v>54.79</v>
      </c>
      <c r="CZ413">
        <f t="shared" ref="CZ413:CZ426" si="201">AE413</f>
        <v>7.07</v>
      </c>
      <c r="DA413">
        <f t="shared" ref="DA413:DA426" si="202">AI413</f>
        <v>7.75</v>
      </c>
      <c r="DB413">
        <f>ROUND((((ROUND(AT413*CZ413,2)*1)*1)*1),6)</f>
        <v>1.6</v>
      </c>
      <c r="DC413">
        <f>ROUND((((ROUND(AT413*AG413,2)*1)*1)*1),6)</f>
        <v>0</v>
      </c>
      <c r="DD413" t="s">
        <v>3</v>
      </c>
      <c r="DE413" t="s">
        <v>3</v>
      </c>
      <c r="DF413">
        <f t="shared" ref="DF413:DF426" si="203">ROUND(ROUND(AE413*AI413,2)*CX413,2)</f>
        <v>1.74</v>
      </c>
      <c r="DG413">
        <f t="shared" ref="DG413:DG431" si="204">ROUND(ROUND(AF413,2)*CX413,2)</f>
        <v>0</v>
      </c>
      <c r="DH413">
        <f t="shared" ref="DH413:DH431" si="205">ROUND(ROUND(AG413,2)*CX413,2)</f>
        <v>0</v>
      </c>
      <c r="DI413">
        <f t="shared" si="191"/>
        <v>0</v>
      </c>
      <c r="DJ413">
        <f t="shared" ref="DJ413:DJ426" si="206">DF413</f>
        <v>1.74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5">
      <c r="A414">
        <f>ROW(Source!A225)</f>
        <v>225</v>
      </c>
      <c r="B414">
        <v>86551703</v>
      </c>
      <c r="C414">
        <v>86552470</v>
      </c>
      <c r="D414">
        <v>85707696</v>
      </c>
      <c r="E414">
        <v>1</v>
      </c>
      <c r="F414">
        <v>1</v>
      </c>
      <c r="G414">
        <v>1081</v>
      </c>
      <c r="H414">
        <v>3</v>
      </c>
      <c r="I414" t="s">
        <v>807</v>
      </c>
      <c r="J414" t="s">
        <v>808</v>
      </c>
      <c r="K414" t="s">
        <v>809</v>
      </c>
      <c r="L414">
        <v>1355</v>
      </c>
      <c r="N414">
        <v>1010</v>
      </c>
      <c r="O414" t="s">
        <v>23</v>
      </c>
      <c r="P414" t="s">
        <v>23</v>
      </c>
      <c r="Q414">
        <v>100</v>
      </c>
      <c r="W414">
        <v>0</v>
      </c>
      <c r="X414">
        <v>-11502228</v>
      </c>
      <c r="Y414">
        <f>(((AT414*1)*1)*1)</f>
        <v>4.04</v>
      </c>
      <c r="AA414">
        <v>1525.54</v>
      </c>
      <c r="AB414">
        <v>0</v>
      </c>
      <c r="AC414">
        <v>0</v>
      </c>
      <c r="AD414">
        <v>0</v>
      </c>
      <c r="AE414">
        <v>154.72</v>
      </c>
      <c r="AF414">
        <v>0</v>
      </c>
      <c r="AG414">
        <v>0</v>
      </c>
      <c r="AH414">
        <v>0</v>
      </c>
      <c r="AI414">
        <v>9.86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4.04</v>
      </c>
      <c r="AU414" t="s">
        <v>25</v>
      </c>
      <c r="AV414">
        <v>0</v>
      </c>
      <c r="AW414">
        <v>2</v>
      </c>
      <c r="AX414">
        <v>86552496</v>
      </c>
      <c r="AY414">
        <v>1</v>
      </c>
      <c r="AZ414">
        <v>0</v>
      </c>
      <c r="BA414">
        <v>257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ROUND(Y414*Source!I225,9)</f>
        <v>0.56559999999999999</v>
      </c>
      <c r="CY414">
        <f t="shared" si="200"/>
        <v>1525.54</v>
      </c>
      <c r="CZ414">
        <f t="shared" si="201"/>
        <v>154.72</v>
      </c>
      <c r="DA414">
        <f t="shared" si="202"/>
        <v>9.86</v>
      </c>
      <c r="DB414">
        <f>ROUND((((ROUND(AT414*CZ414,2)*1)*1)*1),6)</f>
        <v>625.07000000000005</v>
      </c>
      <c r="DC414">
        <f>ROUND((((ROUND(AT414*AG414,2)*1)*1)*1),6)</f>
        <v>0</v>
      </c>
      <c r="DD414" t="s">
        <v>3</v>
      </c>
      <c r="DE414" t="s">
        <v>3</v>
      </c>
      <c r="DF414">
        <f t="shared" si="203"/>
        <v>862.85</v>
      </c>
      <c r="DG414">
        <f t="shared" si="204"/>
        <v>0</v>
      </c>
      <c r="DH414">
        <f t="shared" si="205"/>
        <v>0</v>
      </c>
      <c r="DI414">
        <f t="shared" si="191"/>
        <v>0</v>
      </c>
      <c r="DJ414">
        <f t="shared" si="206"/>
        <v>862.85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5">
      <c r="A415">
        <f>ROW(Source!A225)</f>
        <v>225</v>
      </c>
      <c r="B415">
        <v>86551703</v>
      </c>
      <c r="C415">
        <v>86552470</v>
      </c>
      <c r="D415">
        <v>85717107</v>
      </c>
      <c r="E415">
        <v>1</v>
      </c>
      <c r="F415">
        <v>1</v>
      </c>
      <c r="G415">
        <v>1081</v>
      </c>
      <c r="H415">
        <v>3</v>
      </c>
      <c r="I415" t="s">
        <v>333</v>
      </c>
      <c r="J415" t="s">
        <v>335</v>
      </c>
      <c r="K415" t="s">
        <v>334</v>
      </c>
      <c r="L415">
        <v>1354</v>
      </c>
      <c r="N415">
        <v>1010</v>
      </c>
      <c r="O415" t="s">
        <v>35</v>
      </c>
      <c r="P415" t="s">
        <v>35</v>
      </c>
      <c r="Q415">
        <v>1</v>
      </c>
      <c r="W415">
        <v>0</v>
      </c>
      <c r="X415">
        <v>29435478</v>
      </c>
      <c r="Y415">
        <f>(((AT415*1)*1)*1)</f>
        <v>200</v>
      </c>
      <c r="AA415">
        <v>185.42</v>
      </c>
      <c r="AB415">
        <v>0</v>
      </c>
      <c r="AC415">
        <v>0</v>
      </c>
      <c r="AD415">
        <v>0</v>
      </c>
      <c r="AE415">
        <v>7.24</v>
      </c>
      <c r="AF415">
        <v>0</v>
      </c>
      <c r="AG415">
        <v>0</v>
      </c>
      <c r="AH415">
        <v>0</v>
      </c>
      <c r="AI415">
        <v>25.61</v>
      </c>
      <c r="AJ415">
        <v>1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200</v>
      </c>
      <c r="AU415" t="s">
        <v>25</v>
      </c>
      <c r="AV415">
        <v>0</v>
      </c>
      <c r="AW415">
        <v>2</v>
      </c>
      <c r="AX415">
        <v>86552497</v>
      </c>
      <c r="AY415">
        <v>1</v>
      </c>
      <c r="AZ415">
        <v>0</v>
      </c>
      <c r="BA415">
        <v>258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ROUND(Y415*Source!I225,9)</f>
        <v>28</v>
      </c>
      <c r="CY415">
        <f t="shared" si="200"/>
        <v>185.42</v>
      </c>
      <c r="CZ415">
        <f t="shared" si="201"/>
        <v>7.24</v>
      </c>
      <c r="DA415">
        <f t="shared" si="202"/>
        <v>25.61</v>
      </c>
      <c r="DB415">
        <f>ROUND((((ROUND(AT415*CZ415,2)*1)*1)*1),6)</f>
        <v>1448</v>
      </c>
      <c r="DC415">
        <f>ROUND((((ROUND(AT415*AG415,2)*1)*1)*1),6)</f>
        <v>0</v>
      </c>
      <c r="DD415" t="s">
        <v>3</v>
      </c>
      <c r="DE415" t="s">
        <v>3</v>
      </c>
      <c r="DF415">
        <f t="shared" si="203"/>
        <v>5191.76</v>
      </c>
      <c r="DG415">
        <f t="shared" si="204"/>
        <v>0</v>
      </c>
      <c r="DH415">
        <f t="shared" si="205"/>
        <v>0</v>
      </c>
      <c r="DI415">
        <f t="shared" si="191"/>
        <v>0</v>
      </c>
      <c r="DJ415">
        <f t="shared" si="206"/>
        <v>5191.76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5">
      <c r="A416">
        <f>ROW(Source!A225)</f>
        <v>225</v>
      </c>
      <c r="B416">
        <v>86551703</v>
      </c>
      <c r="C416">
        <v>86552470</v>
      </c>
      <c r="D416">
        <v>85710744</v>
      </c>
      <c r="E416">
        <v>1</v>
      </c>
      <c r="F416">
        <v>1</v>
      </c>
      <c r="G416">
        <v>1081</v>
      </c>
      <c r="H416">
        <v>3</v>
      </c>
      <c r="I416" t="s">
        <v>810</v>
      </c>
      <c r="J416" t="s">
        <v>811</v>
      </c>
      <c r="K416" t="s">
        <v>812</v>
      </c>
      <c r="L416">
        <v>1354</v>
      </c>
      <c r="N416">
        <v>1010</v>
      </c>
      <c r="O416" t="s">
        <v>35</v>
      </c>
      <c r="P416" t="s">
        <v>35</v>
      </c>
      <c r="Q416">
        <v>1</v>
      </c>
      <c r="W416">
        <v>0</v>
      </c>
      <c r="X416">
        <v>-246121157</v>
      </c>
      <c r="Y416">
        <f>(((AT416*1)*1)*1)</f>
        <v>0.68400000000000005</v>
      </c>
      <c r="AA416">
        <v>54.47</v>
      </c>
      <c r="AB416">
        <v>0</v>
      </c>
      <c r="AC416">
        <v>0</v>
      </c>
      <c r="AD416">
        <v>0</v>
      </c>
      <c r="AE416">
        <v>6.12</v>
      </c>
      <c r="AF416">
        <v>0</v>
      </c>
      <c r="AG416">
        <v>0</v>
      </c>
      <c r="AH416">
        <v>0</v>
      </c>
      <c r="AI416">
        <v>8.9</v>
      </c>
      <c r="AJ416">
        <v>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0.68400000000000005</v>
      </c>
      <c r="AU416" t="s">
        <v>25</v>
      </c>
      <c r="AV416">
        <v>0</v>
      </c>
      <c r="AW416">
        <v>2</v>
      </c>
      <c r="AX416">
        <v>86552498</v>
      </c>
      <c r="AY416">
        <v>1</v>
      </c>
      <c r="AZ416">
        <v>0</v>
      </c>
      <c r="BA416">
        <v>259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ROUND(Y416*Source!I225,9)</f>
        <v>9.5759999999999998E-2</v>
      </c>
      <c r="CY416">
        <f t="shared" si="200"/>
        <v>54.47</v>
      </c>
      <c r="CZ416">
        <f t="shared" si="201"/>
        <v>6.12</v>
      </c>
      <c r="DA416">
        <f t="shared" si="202"/>
        <v>8.9</v>
      </c>
      <c r="DB416">
        <f>ROUND((((ROUND(AT416*CZ416,2)*1)*1)*1),6)</f>
        <v>4.1900000000000004</v>
      </c>
      <c r="DC416">
        <f>ROUND((((ROUND(AT416*AG416,2)*1)*1)*1),6)</f>
        <v>0</v>
      </c>
      <c r="DD416" t="s">
        <v>3</v>
      </c>
      <c r="DE416" t="s">
        <v>3</v>
      </c>
      <c r="DF416">
        <f t="shared" si="203"/>
        <v>5.22</v>
      </c>
      <c r="DG416">
        <f t="shared" si="204"/>
        <v>0</v>
      </c>
      <c r="DH416">
        <f t="shared" si="205"/>
        <v>0</v>
      </c>
      <c r="DI416">
        <f t="shared" si="191"/>
        <v>0</v>
      </c>
      <c r="DJ416">
        <f t="shared" si="206"/>
        <v>5.22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5">
      <c r="A417">
        <f>ROW(Source!A225)</f>
        <v>225</v>
      </c>
      <c r="B417">
        <v>86551703</v>
      </c>
      <c r="C417">
        <v>86552470</v>
      </c>
      <c r="D417">
        <v>0</v>
      </c>
      <c r="E417">
        <v>0</v>
      </c>
      <c r="F417">
        <v>1</v>
      </c>
      <c r="G417">
        <v>1081</v>
      </c>
      <c r="H417">
        <v>3</v>
      </c>
      <c r="I417" t="s">
        <v>262</v>
      </c>
      <c r="J417" t="s">
        <v>3</v>
      </c>
      <c r="K417" t="s">
        <v>263</v>
      </c>
      <c r="L417">
        <v>1354</v>
      </c>
      <c r="N417">
        <v>1010</v>
      </c>
      <c r="O417" t="s">
        <v>35</v>
      </c>
      <c r="P417" t="s">
        <v>35</v>
      </c>
      <c r="Q417">
        <v>1</v>
      </c>
      <c r="W417">
        <v>0</v>
      </c>
      <c r="X417">
        <v>-1211394700</v>
      </c>
      <c r="Y417">
        <f t="shared" ref="Y417:Y426" si="207">AT417</f>
        <v>7.1428570000000002</v>
      </c>
      <c r="AA417">
        <v>9269.48</v>
      </c>
      <c r="AB417">
        <v>0</v>
      </c>
      <c r="AC417">
        <v>0</v>
      </c>
      <c r="AD417">
        <v>0</v>
      </c>
      <c r="AE417">
        <v>942.02</v>
      </c>
      <c r="AF417">
        <v>0</v>
      </c>
      <c r="AG417">
        <v>0</v>
      </c>
      <c r="AH417">
        <v>0</v>
      </c>
      <c r="AI417">
        <v>9.84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 t="s">
        <v>3</v>
      </c>
      <c r="AT417">
        <v>7.1428570000000002</v>
      </c>
      <c r="AU417" t="s">
        <v>3</v>
      </c>
      <c r="AV417">
        <v>0</v>
      </c>
      <c r="AW417">
        <v>1</v>
      </c>
      <c r="AX417">
        <v>-1</v>
      </c>
      <c r="AY417">
        <v>0</v>
      </c>
      <c r="AZ417">
        <v>0</v>
      </c>
      <c r="BA417" t="s">
        <v>3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ROUND(Y417*Source!I225,9)</f>
        <v>0.99999998000000001</v>
      </c>
      <c r="CY417">
        <f t="shared" si="200"/>
        <v>9269.48</v>
      </c>
      <c r="CZ417">
        <f t="shared" si="201"/>
        <v>942.02</v>
      </c>
      <c r="DA417">
        <f t="shared" si="202"/>
        <v>9.84</v>
      </c>
      <c r="DB417">
        <f t="shared" ref="DB417:DB426" si="208">ROUND(ROUND(AT417*CZ417,2),6)</f>
        <v>6728.71</v>
      </c>
      <c r="DC417">
        <f t="shared" ref="DC417:DC426" si="209">ROUND(ROUND(AT417*AG417,2),6)</f>
        <v>0</v>
      </c>
      <c r="DD417" t="s">
        <v>3</v>
      </c>
      <c r="DE417" t="s">
        <v>3</v>
      </c>
      <c r="DF417">
        <f t="shared" si="203"/>
        <v>9269.48</v>
      </c>
      <c r="DG417">
        <f t="shared" si="204"/>
        <v>0</v>
      </c>
      <c r="DH417">
        <f t="shared" si="205"/>
        <v>0</v>
      </c>
      <c r="DI417">
        <f t="shared" si="191"/>
        <v>0</v>
      </c>
      <c r="DJ417">
        <f t="shared" si="206"/>
        <v>9269.48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5">
      <c r="A418">
        <f>ROW(Source!A225)</f>
        <v>225</v>
      </c>
      <c r="B418">
        <v>86551703</v>
      </c>
      <c r="C418">
        <v>86552470</v>
      </c>
      <c r="D418">
        <v>0</v>
      </c>
      <c r="E418">
        <v>0</v>
      </c>
      <c r="F418">
        <v>1</v>
      </c>
      <c r="G418">
        <v>1081</v>
      </c>
      <c r="H418">
        <v>3</v>
      </c>
      <c r="I418" t="s">
        <v>270</v>
      </c>
      <c r="J418" t="s">
        <v>3</v>
      </c>
      <c r="K418" t="s">
        <v>271</v>
      </c>
      <c r="L418">
        <v>1354</v>
      </c>
      <c r="N418">
        <v>1010</v>
      </c>
      <c r="O418" t="s">
        <v>35</v>
      </c>
      <c r="P418" t="s">
        <v>35</v>
      </c>
      <c r="Q418">
        <v>1</v>
      </c>
      <c r="W418">
        <v>0</v>
      </c>
      <c r="X418">
        <v>-980061017</v>
      </c>
      <c r="Y418">
        <f t="shared" si="207"/>
        <v>7.1428570000000002</v>
      </c>
      <c r="AA418">
        <v>12122.19</v>
      </c>
      <c r="AB418">
        <v>0</v>
      </c>
      <c r="AC418">
        <v>0</v>
      </c>
      <c r="AD418">
        <v>0</v>
      </c>
      <c r="AE418">
        <v>1231.93</v>
      </c>
      <c r="AF418">
        <v>0</v>
      </c>
      <c r="AG418">
        <v>0</v>
      </c>
      <c r="AH418">
        <v>0</v>
      </c>
      <c r="AI418">
        <v>9.84</v>
      </c>
      <c r="AJ418">
        <v>1</v>
      </c>
      <c r="AK418">
        <v>1</v>
      </c>
      <c r="AL418">
        <v>1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 t="s">
        <v>3</v>
      </c>
      <c r="AT418">
        <v>7.1428570000000002</v>
      </c>
      <c r="AU418" t="s">
        <v>3</v>
      </c>
      <c r="AV418">
        <v>0</v>
      </c>
      <c r="AW418">
        <v>1</v>
      </c>
      <c r="AX418">
        <v>-1</v>
      </c>
      <c r="AY418">
        <v>0</v>
      </c>
      <c r="AZ418">
        <v>0</v>
      </c>
      <c r="BA418" t="s">
        <v>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ROUND(Y418*Source!I225,9)</f>
        <v>0.99999998000000001</v>
      </c>
      <c r="CY418">
        <f t="shared" si="200"/>
        <v>12122.19</v>
      </c>
      <c r="CZ418">
        <f t="shared" si="201"/>
        <v>1231.93</v>
      </c>
      <c r="DA418">
        <f t="shared" si="202"/>
        <v>9.84</v>
      </c>
      <c r="DB418">
        <f t="shared" si="208"/>
        <v>8799.5</v>
      </c>
      <c r="DC418">
        <f t="shared" si="209"/>
        <v>0</v>
      </c>
      <c r="DD418" t="s">
        <v>3</v>
      </c>
      <c r="DE418" t="s">
        <v>3</v>
      </c>
      <c r="DF418">
        <f t="shared" si="203"/>
        <v>12122.19</v>
      </c>
      <c r="DG418">
        <f t="shared" si="204"/>
        <v>0</v>
      </c>
      <c r="DH418">
        <f t="shared" si="205"/>
        <v>0</v>
      </c>
      <c r="DI418">
        <f t="shared" si="191"/>
        <v>0</v>
      </c>
      <c r="DJ418">
        <f t="shared" si="206"/>
        <v>12122.19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5">
      <c r="A419">
        <f>ROW(Source!A225)</f>
        <v>225</v>
      </c>
      <c r="B419">
        <v>86551703</v>
      </c>
      <c r="C419">
        <v>86552470</v>
      </c>
      <c r="D419">
        <v>0</v>
      </c>
      <c r="E419">
        <v>0</v>
      </c>
      <c r="F419">
        <v>1</v>
      </c>
      <c r="G419">
        <v>1081</v>
      </c>
      <c r="H419">
        <v>3</v>
      </c>
      <c r="I419" t="s">
        <v>313</v>
      </c>
      <c r="J419" t="s">
        <v>3</v>
      </c>
      <c r="K419" t="s">
        <v>314</v>
      </c>
      <c r="L419">
        <v>1354</v>
      </c>
      <c r="N419">
        <v>1010</v>
      </c>
      <c r="O419" t="s">
        <v>35</v>
      </c>
      <c r="P419" t="s">
        <v>35</v>
      </c>
      <c r="Q419">
        <v>1</v>
      </c>
      <c r="W419">
        <v>0</v>
      </c>
      <c r="X419">
        <v>-1277474782</v>
      </c>
      <c r="Y419">
        <f t="shared" si="207"/>
        <v>14.285714</v>
      </c>
      <c r="AA419">
        <v>13548.5</v>
      </c>
      <c r="AB419">
        <v>0</v>
      </c>
      <c r="AC419">
        <v>0</v>
      </c>
      <c r="AD419">
        <v>0</v>
      </c>
      <c r="AE419">
        <v>1376.88</v>
      </c>
      <c r="AF419">
        <v>0</v>
      </c>
      <c r="AG419">
        <v>0</v>
      </c>
      <c r="AH419">
        <v>0</v>
      </c>
      <c r="AI419">
        <v>9.84</v>
      </c>
      <c r="AJ419">
        <v>1</v>
      </c>
      <c r="AK419">
        <v>1</v>
      </c>
      <c r="AL419">
        <v>1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 t="s">
        <v>3</v>
      </c>
      <c r="AT419">
        <v>14.285714</v>
      </c>
      <c r="AU419" t="s">
        <v>3</v>
      </c>
      <c r="AV419">
        <v>0</v>
      </c>
      <c r="AW419">
        <v>1</v>
      </c>
      <c r="AX419">
        <v>-1</v>
      </c>
      <c r="AY419">
        <v>0</v>
      </c>
      <c r="AZ419">
        <v>0</v>
      </c>
      <c r="BA419" t="s">
        <v>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v>0</v>
      </c>
      <c r="CX419">
        <f>ROUND(Y419*Source!I225,9)</f>
        <v>1.99999996</v>
      </c>
      <c r="CY419">
        <f t="shared" si="200"/>
        <v>13548.5</v>
      </c>
      <c r="CZ419">
        <f t="shared" si="201"/>
        <v>1376.88</v>
      </c>
      <c r="DA419">
        <f t="shared" si="202"/>
        <v>9.84</v>
      </c>
      <c r="DB419">
        <f t="shared" si="208"/>
        <v>19669.71</v>
      </c>
      <c r="DC419">
        <f t="shared" si="209"/>
        <v>0</v>
      </c>
      <c r="DD419" t="s">
        <v>3</v>
      </c>
      <c r="DE419" t="s">
        <v>3</v>
      </c>
      <c r="DF419">
        <f t="shared" si="203"/>
        <v>27097</v>
      </c>
      <c r="DG419">
        <f t="shared" si="204"/>
        <v>0</v>
      </c>
      <c r="DH419">
        <f t="shared" si="205"/>
        <v>0</v>
      </c>
      <c r="DI419">
        <f t="shared" si="191"/>
        <v>0</v>
      </c>
      <c r="DJ419">
        <f t="shared" si="206"/>
        <v>27097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5">
      <c r="A420">
        <f>ROW(Source!A225)</f>
        <v>225</v>
      </c>
      <c r="B420">
        <v>86551703</v>
      </c>
      <c r="C420">
        <v>86552470</v>
      </c>
      <c r="D420">
        <v>0</v>
      </c>
      <c r="E420">
        <v>0</v>
      </c>
      <c r="F420">
        <v>1</v>
      </c>
      <c r="G420">
        <v>1081</v>
      </c>
      <c r="H420">
        <v>3</v>
      </c>
      <c r="I420" t="s">
        <v>286</v>
      </c>
      <c r="J420" t="s">
        <v>3</v>
      </c>
      <c r="K420" t="s">
        <v>287</v>
      </c>
      <c r="L420">
        <v>1354</v>
      </c>
      <c r="N420">
        <v>1010</v>
      </c>
      <c r="O420" t="s">
        <v>35</v>
      </c>
      <c r="P420" t="s">
        <v>35</v>
      </c>
      <c r="Q420">
        <v>1</v>
      </c>
      <c r="W420">
        <v>0</v>
      </c>
      <c r="X420">
        <v>1966274624</v>
      </c>
      <c r="Y420">
        <f t="shared" si="207"/>
        <v>14.285714</v>
      </c>
      <c r="AA420">
        <v>17827.419999999998</v>
      </c>
      <c r="AB420">
        <v>0</v>
      </c>
      <c r="AC420">
        <v>0</v>
      </c>
      <c r="AD420">
        <v>0</v>
      </c>
      <c r="AE420">
        <v>1811.73</v>
      </c>
      <c r="AF420">
        <v>0</v>
      </c>
      <c r="AG420">
        <v>0</v>
      </c>
      <c r="AH420">
        <v>0</v>
      </c>
      <c r="AI420">
        <v>9.84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0</v>
      </c>
      <c r="AS420" t="s">
        <v>3</v>
      </c>
      <c r="AT420">
        <v>14.285714</v>
      </c>
      <c r="AU420" t="s">
        <v>3</v>
      </c>
      <c r="AV420">
        <v>0</v>
      </c>
      <c r="AW420">
        <v>1</v>
      </c>
      <c r="AX420">
        <v>-1</v>
      </c>
      <c r="AY420">
        <v>0</v>
      </c>
      <c r="AZ420">
        <v>0</v>
      </c>
      <c r="BA420" t="s">
        <v>3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ROUND(Y420*Source!I225,9)</f>
        <v>1.99999996</v>
      </c>
      <c r="CY420">
        <f t="shared" si="200"/>
        <v>17827.419999999998</v>
      </c>
      <c r="CZ420">
        <f t="shared" si="201"/>
        <v>1811.73</v>
      </c>
      <c r="DA420">
        <f t="shared" si="202"/>
        <v>9.84</v>
      </c>
      <c r="DB420">
        <f t="shared" si="208"/>
        <v>25881.86</v>
      </c>
      <c r="DC420">
        <f t="shared" si="209"/>
        <v>0</v>
      </c>
      <c r="DD420" t="s">
        <v>3</v>
      </c>
      <c r="DE420" t="s">
        <v>3</v>
      </c>
      <c r="DF420">
        <f t="shared" si="203"/>
        <v>35654.839999999997</v>
      </c>
      <c r="DG420">
        <f t="shared" si="204"/>
        <v>0</v>
      </c>
      <c r="DH420">
        <f t="shared" si="205"/>
        <v>0</v>
      </c>
      <c r="DI420">
        <f t="shared" si="191"/>
        <v>0</v>
      </c>
      <c r="DJ420">
        <f t="shared" si="206"/>
        <v>35654.839999999997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5">
      <c r="A421">
        <f>ROW(Source!A225)</f>
        <v>225</v>
      </c>
      <c r="B421">
        <v>86551703</v>
      </c>
      <c r="C421">
        <v>86552470</v>
      </c>
      <c r="D421">
        <v>0</v>
      </c>
      <c r="E421">
        <v>0</v>
      </c>
      <c r="F421">
        <v>1</v>
      </c>
      <c r="G421">
        <v>1081</v>
      </c>
      <c r="H421">
        <v>3</v>
      </c>
      <c r="I421" t="s">
        <v>290</v>
      </c>
      <c r="J421" t="s">
        <v>3</v>
      </c>
      <c r="K421" t="s">
        <v>291</v>
      </c>
      <c r="L421">
        <v>1354</v>
      </c>
      <c r="N421">
        <v>1010</v>
      </c>
      <c r="O421" t="s">
        <v>35</v>
      </c>
      <c r="P421" t="s">
        <v>35</v>
      </c>
      <c r="Q421">
        <v>1</v>
      </c>
      <c r="W421">
        <v>0</v>
      </c>
      <c r="X421">
        <v>522196021</v>
      </c>
      <c r="Y421">
        <f t="shared" si="207"/>
        <v>14.285714</v>
      </c>
      <c r="AA421">
        <v>18540.63</v>
      </c>
      <c r="AB421">
        <v>0</v>
      </c>
      <c r="AC421">
        <v>0</v>
      </c>
      <c r="AD421">
        <v>0</v>
      </c>
      <c r="AE421">
        <v>1884.21</v>
      </c>
      <c r="AF421">
        <v>0</v>
      </c>
      <c r="AG421">
        <v>0</v>
      </c>
      <c r="AH421">
        <v>0</v>
      </c>
      <c r="AI421">
        <v>9.84</v>
      </c>
      <c r="AJ421">
        <v>1</v>
      </c>
      <c r="AK421">
        <v>1</v>
      </c>
      <c r="AL421">
        <v>1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 t="s">
        <v>3</v>
      </c>
      <c r="AT421">
        <v>14.285714</v>
      </c>
      <c r="AU421" t="s">
        <v>3</v>
      </c>
      <c r="AV421">
        <v>0</v>
      </c>
      <c r="AW421">
        <v>1</v>
      </c>
      <c r="AX421">
        <v>-1</v>
      </c>
      <c r="AY421">
        <v>0</v>
      </c>
      <c r="AZ421">
        <v>0</v>
      </c>
      <c r="BA421" t="s">
        <v>3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ROUND(Y421*Source!I225,9)</f>
        <v>1.99999996</v>
      </c>
      <c r="CY421">
        <f t="shared" si="200"/>
        <v>18540.63</v>
      </c>
      <c r="CZ421">
        <f t="shared" si="201"/>
        <v>1884.21</v>
      </c>
      <c r="DA421">
        <f t="shared" si="202"/>
        <v>9.84</v>
      </c>
      <c r="DB421">
        <f t="shared" si="208"/>
        <v>26917.29</v>
      </c>
      <c r="DC421">
        <f t="shared" si="209"/>
        <v>0</v>
      </c>
      <c r="DD421" t="s">
        <v>3</v>
      </c>
      <c r="DE421" t="s">
        <v>3</v>
      </c>
      <c r="DF421">
        <f t="shared" si="203"/>
        <v>37081.26</v>
      </c>
      <c r="DG421">
        <f t="shared" si="204"/>
        <v>0</v>
      </c>
      <c r="DH421">
        <f t="shared" si="205"/>
        <v>0</v>
      </c>
      <c r="DI421">
        <f t="shared" si="191"/>
        <v>0</v>
      </c>
      <c r="DJ421">
        <f t="shared" si="206"/>
        <v>37081.26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5">
      <c r="A422">
        <f>ROW(Source!A225)</f>
        <v>225</v>
      </c>
      <c r="B422">
        <v>86551703</v>
      </c>
      <c r="C422">
        <v>86552470</v>
      </c>
      <c r="D422">
        <v>0</v>
      </c>
      <c r="E422">
        <v>0</v>
      </c>
      <c r="F422">
        <v>1</v>
      </c>
      <c r="G422">
        <v>1081</v>
      </c>
      <c r="H422">
        <v>3</v>
      </c>
      <c r="I422" t="s">
        <v>302</v>
      </c>
      <c r="J422" t="s">
        <v>3</v>
      </c>
      <c r="K422" t="s">
        <v>303</v>
      </c>
      <c r="L422">
        <v>1354</v>
      </c>
      <c r="N422">
        <v>1010</v>
      </c>
      <c r="O422" t="s">
        <v>35</v>
      </c>
      <c r="P422" t="s">
        <v>35</v>
      </c>
      <c r="Q422">
        <v>1</v>
      </c>
      <c r="W422">
        <v>0</v>
      </c>
      <c r="X422">
        <v>-1829014875</v>
      </c>
      <c r="Y422">
        <f t="shared" si="207"/>
        <v>7.1428570000000002</v>
      </c>
      <c r="AA422">
        <v>19253.830000000002</v>
      </c>
      <c r="AB422">
        <v>0</v>
      </c>
      <c r="AC422">
        <v>0</v>
      </c>
      <c r="AD422">
        <v>0</v>
      </c>
      <c r="AE422">
        <v>1956.6899999999998</v>
      </c>
      <c r="AF422">
        <v>0</v>
      </c>
      <c r="AG422">
        <v>0</v>
      </c>
      <c r="AH422">
        <v>0</v>
      </c>
      <c r="AI422">
        <v>9.84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 t="s">
        <v>3</v>
      </c>
      <c r="AT422">
        <v>7.1428570000000002</v>
      </c>
      <c r="AU422" t="s">
        <v>3</v>
      </c>
      <c r="AV422">
        <v>0</v>
      </c>
      <c r="AW422">
        <v>1</v>
      </c>
      <c r="AX422">
        <v>-1</v>
      </c>
      <c r="AY422">
        <v>0</v>
      </c>
      <c r="AZ422">
        <v>0</v>
      </c>
      <c r="BA422" t="s">
        <v>3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ROUND(Y422*Source!I225,9)</f>
        <v>0.99999998000000001</v>
      </c>
      <c r="CY422">
        <f t="shared" si="200"/>
        <v>19253.830000000002</v>
      </c>
      <c r="CZ422">
        <f t="shared" si="201"/>
        <v>1956.6899999999998</v>
      </c>
      <c r="DA422">
        <f t="shared" si="202"/>
        <v>9.84</v>
      </c>
      <c r="DB422">
        <f t="shared" si="208"/>
        <v>13976.36</v>
      </c>
      <c r="DC422">
        <f t="shared" si="209"/>
        <v>0</v>
      </c>
      <c r="DD422" t="s">
        <v>3</v>
      </c>
      <c r="DE422" t="s">
        <v>3</v>
      </c>
      <c r="DF422">
        <f t="shared" si="203"/>
        <v>19253.830000000002</v>
      </c>
      <c r="DG422">
        <f t="shared" si="204"/>
        <v>0</v>
      </c>
      <c r="DH422">
        <f t="shared" si="205"/>
        <v>0</v>
      </c>
      <c r="DI422">
        <f t="shared" si="191"/>
        <v>0</v>
      </c>
      <c r="DJ422">
        <f t="shared" si="206"/>
        <v>19253.830000000002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5">
      <c r="A423">
        <f>ROW(Source!A225)</f>
        <v>225</v>
      </c>
      <c r="B423">
        <v>86551703</v>
      </c>
      <c r="C423">
        <v>86552470</v>
      </c>
      <c r="D423">
        <v>0</v>
      </c>
      <c r="E423">
        <v>0</v>
      </c>
      <c r="F423">
        <v>1</v>
      </c>
      <c r="G423">
        <v>1081</v>
      </c>
      <c r="H423">
        <v>3</v>
      </c>
      <c r="I423" t="s">
        <v>306</v>
      </c>
      <c r="J423" t="s">
        <v>3</v>
      </c>
      <c r="K423" t="s">
        <v>307</v>
      </c>
      <c r="L423">
        <v>1354</v>
      </c>
      <c r="N423">
        <v>1010</v>
      </c>
      <c r="O423" t="s">
        <v>35</v>
      </c>
      <c r="P423" t="s">
        <v>35</v>
      </c>
      <c r="Q423">
        <v>1</v>
      </c>
      <c r="W423">
        <v>0</v>
      </c>
      <c r="X423">
        <v>-1894921504</v>
      </c>
      <c r="Y423">
        <f t="shared" si="207"/>
        <v>7.1428570000000002</v>
      </c>
      <c r="AA423">
        <v>22819.55</v>
      </c>
      <c r="AB423">
        <v>0</v>
      </c>
      <c r="AC423">
        <v>0</v>
      </c>
      <c r="AD423">
        <v>0</v>
      </c>
      <c r="AE423">
        <v>2319.06</v>
      </c>
      <c r="AF423">
        <v>0</v>
      </c>
      <c r="AG423">
        <v>0</v>
      </c>
      <c r="AH423">
        <v>0</v>
      </c>
      <c r="AI423">
        <v>9.84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3</v>
      </c>
      <c r="AT423">
        <v>7.1428570000000002</v>
      </c>
      <c r="AU423" t="s">
        <v>3</v>
      </c>
      <c r="AV423">
        <v>0</v>
      </c>
      <c r="AW423">
        <v>1</v>
      </c>
      <c r="AX423">
        <v>-1</v>
      </c>
      <c r="AY423">
        <v>0</v>
      </c>
      <c r="AZ423">
        <v>0</v>
      </c>
      <c r="BA423" t="s">
        <v>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ROUND(Y423*Source!I225,9)</f>
        <v>0.99999998000000001</v>
      </c>
      <c r="CY423">
        <f t="shared" si="200"/>
        <v>22819.55</v>
      </c>
      <c r="CZ423">
        <f t="shared" si="201"/>
        <v>2319.06</v>
      </c>
      <c r="DA423">
        <f t="shared" si="202"/>
        <v>9.84</v>
      </c>
      <c r="DB423">
        <f t="shared" si="208"/>
        <v>16564.71</v>
      </c>
      <c r="DC423">
        <f t="shared" si="209"/>
        <v>0</v>
      </c>
      <c r="DD423" t="s">
        <v>3</v>
      </c>
      <c r="DE423" t="s">
        <v>3</v>
      </c>
      <c r="DF423">
        <f t="shared" si="203"/>
        <v>22819.55</v>
      </c>
      <c r="DG423">
        <f t="shared" si="204"/>
        <v>0</v>
      </c>
      <c r="DH423">
        <f t="shared" si="205"/>
        <v>0</v>
      </c>
      <c r="DI423">
        <f t="shared" si="191"/>
        <v>0</v>
      </c>
      <c r="DJ423">
        <f t="shared" si="206"/>
        <v>22819.55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5">
      <c r="A424">
        <f>ROW(Source!A225)</f>
        <v>225</v>
      </c>
      <c r="B424">
        <v>86551703</v>
      </c>
      <c r="C424">
        <v>86552470</v>
      </c>
      <c r="D424">
        <v>0</v>
      </c>
      <c r="E424">
        <v>0</v>
      </c>
      <c r="F424">
        <v>1</v>
      </c>
      <c r="G424">
        <v>1081</v>
      </c>
      <c r="H424">
        <v>3</v>
      </c>
      <c r="I424" t="s">
        <v>328</v>
      </c>
      <c r="J424" t="s">
        <v>3</v>
      </c>
      <c r="K424" t="s">
        <v>329</v>
      </c>
      <c r="L424">
        <v>1354</v>
      </c>
      <c r="N424">
        <v>1010</v>
      </c>
      <c r="O424" t="s">
        <v>35</v>
      </c>
      <c r="P424" t="s">
        <v>35</v>
      </c>
      <c r="Q424">
        <v>1</v>
      </c>
      <c r="W424">
        <v>0</v>
      </c>
      <c r="X424">
        <v>308858131</v>
      </c>
      <c r="Y424">
        <f t="shared" si="207"/>
        <v>7.1428570000000002</v>
      </c>
      <c r="AA424">
        <v>23532.75</v>
      </c>
      <c r="AB424">
        <v>0</v>
      </c>
      <c r="AC424">
        <v>0</v>
      </c>
      <c r="AD424">
        <v>0</v>
      </c>
      <c r="AE424">
        <v>2391.54</v>
      </c>
      <c r="AF424">
        <v>0</v>
      </c>
      <c r="AG424">
        <v>0</v>
      </c>
      <c r="AH424">
        <v>0</v>
      </c>
      <c r="AI424">
        <v>9.84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 t="s">
        <v>3</v>
      </c>
      <c r="AT424">
        <v>7.1428570000000002</v>
      </c>
      <c r="AU424" t="s">
        <v>3</v>
      </c>
      <c r="AV424">
        <v>0</v>
      </c>
      <c r="AW424">
        <v>1</v>
      </c>
      <c r="AX424">
        <v>-1</v>
      </c>
      <c r="AY424">
        <v>0</v>
      </c>
      <c r="AZ424">
        <v>0</v>
      </c>
      <c r="BA424" t="s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ROUND(Y424*Source!I225,9)</f>
        <v>0.99999998000000001</v>
      </c>
      <c r="CY424">
        <f t="shared" si="200"/>
        <v>23532.75</v>
      </c>
      <c r="CZ424">
        <f t="shared" si="201"/>
        <v>2391.54</v>
      </c>
      <c r="DA424">
        <f t="shared" si="202"/>
        <v>9.84</v>
      </c>
      <c r="DB424">
        <f t="shared" si="208"/>
        <v>17082.43</v>
      </c>
      <c r="DC424">
        <f t="shared" si="209"/>
        <v>0</v>
      </c>
      <c r="DD424" t="s">
        <v>3</v>
      </c>
      <c r="DE424" t="s">
        <v>3</v>
      </c>
      <c r="DF424">
        <f t="shared" si="203"/>
        <v>23532.75</v>
      </c>
      <c r="DG424">
        <f t="shared" si="204"/>
        <v>0</v>
      </c>
      <c r="DH424">
        <f t="shared" si="205"/>
        <v>0</v>
      </c>
      <c r="DI424">
        <f t="shared" si="191"/>
        <v>0</v>
      </c>
      <c r="DJ424">
        <f t="shared" si="206"/>
        <v>23532.75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5">
      <c r="A425">
        <f>ROW(Source!A225)</f>
        <v>225</v>
      </c>
      <c r="B425">
        <v>86551703</v>
      </c>
      <c r="C425">
        <v>86552470</v>
      </c>
      <c r="D425">
        <v>0</v>
      </c>
      <c r="E425">
        <v>0</v>
      </c>
      <c r="F425">
        <v>1</v>
      </c>
      <c r="G425">
        <v>1081</v>
      </c>
      <c r="H425">
        <v>3</v>
      </c>
      <c r="I425" t="s">
        <v>324</v>
      </c>
      <c r="J425" t="s">
        <v>3</v>
      </c>
      <c r="K425" t="s">
        <v>325</v>
      </c>
      <c r="L425">
        <v>1354</v>
      </c>
      <c r="N425">
        <v>1010</v>
      </c>
      <c r="O425" t="s">
        <v>35</v>
      </c>
      <c r="P425" t="s">
        <v>35</v>
      </c>
      <c r="Q425">
        <v>1</v>
      </c>
      <c r="W425">
        <v>0</v>
      </c>
      <c r="X425">
        <v>-62627096</v>
      </c>
      <c r="Y425">
        <f t="shared" si="207"/>
        <v>14.285714</v>
      </c>
      <c r="AA425">
        <v>30664.29</v>
      </c>
      <c r="AB425">
        <v>0</v>
      </c>
      <c r="AC425">
        <v>0</v>
      </c>
      <c r="AD425">
        <v>0</v>
      </c>
      <c r="AE425">
        <v>3116.29</v>
      </c>
      <c r="AF425">
        <v>0</v>
      </c>
      <c r="AG425">
        <v>0</v>
      </c>
      <c r="AH425">
        <v>0</v>
      </c>
      <c r="AI425">
        <v>9.84</v>
      </c>
      <c r="AJ425">
        <v>1</v>
      </c>
      <c r="AK425">
        <v>1</v>
      </c>
      <c r="AL425">
        <v>1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 t="s">
        <v>3</v>
      </c>
      <c r="AT425">
        <v>14.285714</v>
      </c>
      <c r="AU425" t="s">
        <v>3</v>
      </c>
      <c r="AV425">
        <v>0</v>
      </c>
      <c r="AW425">
        <v>1</v>
      </c>
      <c r="AX425">
        <v>-1</v>
      </c>
      <c r="AY425">
        <v>0</v>
      </c>
      <c r="AZ425">
        <v>0</v>
      </c>
      <c r="BA425" t="s">
        <v>3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v>0</v>
      </c>
      <c r="CX425">
        <f>ROUND(Y425*Source!I225,9)</f>
        <v>1.99999996</v>
      </c>
      <c r="CY425">
        <f t="shared" si="200"/>
        <v>30664.29</v>
      </c>
      <c r="CZ425">
        <f t="shared" si="201"/>
        <v>3116.29</v>
      </c>
      <c r="DA425">
        <f t="shared" si="202"/>
        <v>9.84</v>
      </c>
      <c r="DB425">
        <f t="shared" si="208"/>
        <v>44518.43</v>
      </c>
      <c r="DC425">
        <f t="shared" si="209"/>
        <v>0</v>
      </c>
      <c r="DD425" t="s">
        <v>3</v>
      </c>
      <c r="DE425" t="s">
        <v>3</v>
      </c>
      <c r="DF425">
        <f t="shared" si="203"/>
        <v>61328.58</v>
      </c>
      <c r="DG425">
        <f t="shared" si="204"/>
        <v>0</v>
      </c>
      <c r="DH425">
        <f t="shared" si="205"/>
        <v>0</v>
      </c>
      <c r="DI425">
        <f t="shared" si="191"/>
        <v>0</v>
      </c>
      <c r="DJ425">
        <f t="shared" si="206"/>
        <v>61328.58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5">
      <c r="A426">
        <f>ROW(Source!A225)</f>
        <v>225</v>
      </c>
      <c r="B426">
        <v>86551703</v>
      </c>
      <c r="C426">
        <v>86552470</v>
      </c>
      <c r="D426">
        <v>0</v>
      </c>
      <c r="E426">
        <v>0</v>
      </c>
      <c r="F426">
        <v>1</v>
      </c>
      <c r="G426">
        <v>1081</v>
      </c>
      <c r="H426">
        <v>3</v>
      </c>
      <c r="I426" t="s">
        <v>319</v>
      </c>
      <c r="J426" t="s">
        <v>3</v>
      </c>
      <c r="K426" t="s">
        <v>320</v>
      </c>
      <c r="L426">
        <v>1354</v>
      </c>
      <c r="N426">
        <v>1010</v>
      </c>
      <c r="O426" t="s">
        <v>35</v>
      </c>
      <c r="P426" t="s">
        <v>35</v>
      </c>
      <c r="Q426">
        <v>1</v>
      </c>
      <c r="W426">
        <v>0</v>
      </c>
      <c r="X426">
        <v>112069982</v>
      </c>
      <c r="Y426">
        <f t="shared" si="207"/>
        <v>7.1428570000000002</v>
      </c>
      <c r="AA426">
        <v>12780.98</v>
      </c>
      <c r="AB426">
        <v>0</v>
      </c>
      <c r="AC426">
        <v>0</v>
      </c>
      <c r="AD426">
        <v>0</v>
      </c>
      <c r="AE426">
        <v>1298.8800000000001</v>
      </c>
      <c r="AF426">
        <v>0</v>
      </c>
      <c r="AG426">
        <v>0</v>
      </c>
      <c r="AH426">
        <v>0</v>
      </c>
      <c r="AI426">
        <v>9.84</v>
      </c>
      <c r="AJ426">
        <v>1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 t="s">
        <v>3</v>
      </c>
      <c r="AT426">
        <v>7.1428570000000002</v>
      </c>
      <c r="AU426" t="s">
        <v>3</v>
      </c>
      <c r="AV426">
        <v>0</v>
      </c>
      <c r="AW426">
        <v>1</v>
      </c>
      <c r="AX426">
        <v>-1</v>
      </c>
      <c r="AY426">
        <v>0</v>
      </c>
      <c r="AZ426">
        <v>0</v>
      </c>
      <c r="BA426" t="s">
        <v>3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ROUND(Y426*Source!I225,9)</f>
        <v>0.99999998000000001</v>
      </c>
      <c r="CY426">
        <f t="shared" si="200"/>
        <v>12780.98</v>
      </c>
      <c r="CZ426">
        <f t="shared" si="201"/>
        <v>1298.8800000000001</v>
      </c>
      <c r="DA426">
        <f t="shared" si="202"/>
        <v>9.84</v>
      </c>
      <c r="DB426">
        <f t="shared" si="208"/>
        <v>9277.7099999999991</v>
      </c>
      <c r="DC426">
        <f t="shared" si="209"/>
        <v>0</v>
      </c>
      <c r="DD426" t="s">
        <v>3</v>
      </c>
      <c r="DE426" t="s">
        <v>3</v>
      </c>
      <c r="DF426">
        <f t="shared" si="203"/>
        <v>12780.98</v>
      </c>
      <c r="DG426">
        <f t="shared" si="204"/>
        <v>0</v>
      </c>
      <c r="DH426">
        <f t="shared" si="205"/>
        <v>0</v>
      </c>
      <c r="DI426">
        <f t="shared" si="191"/>
        <v>0</v>
      </c>
      <c r="DJ426">
        <f t="shared" si="206"/>
        <v>12780.98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5">
      <c r="A427">
        <f>ROW(Source!A248)</f>
        <v>248</v>
      </c>
      <c r="B427">
        <v>86551701</v>
      </c>
      <c r="C427">
        <v>86552521</v>
      </c>
      <c r="D427">
        <v>85665773</v>
      </c>
      <c r="E427">
        <v>1081</v>
      </c>
      <c r="F427">
        <v>1</v>
      </c>
      <c r="G427">
        <v>1081</v>
      </c>
      <c r="H427">
        <v>1</v>
      </c>
      <c r="I427" t="s">
        <v>786</v>
      </c>
      <c r="J427" t="s">
        <v>3</v>
      </c>
      <c r="K427" t="s">
        <v>787</v>
      </c>
      <c r="L427">
        <v>1191</v>
      </c>
      <c r="N427">
        <v>1013</v>
      </c>
      <c r="O427" t="s">
        <v>788</v>
      </c>
      <c r="P427" t="s">
        <v>788</v>
      </c>
      <c r="Q427">
        <v>1</v>
      </c>
      <c r="W427">
        <v>0</v>
      </c>
      <c r="X427">
        <v>476480486</v>
      </c>
      <c r="Y427">
        <f>(AT427*1.2)</f>
        <v>2.472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2.06</v>
      </c>
      <c r="AU427" t="s">
        <v>345</v>
      </c>
      <c r="AV427">
        <v>1</v>
      </c>
      <c r="AW427">
        <v>2</v>
      </c>
      <c r="AX427">
        <v>86552526</v>
      </c>
      <c r="AY427">
        <v>1</v>
      </c>
      <c r="AZ427">
        <v>0</v>
      </c>
      <c r="BA427">
        <v>261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U427">
        <f>ROUND(AT427*Source!I248*AH427*AL427,2)</f>
        <v>0</v>
      </c>
      <c r="CV427">
        <f>ROUND(Y427*Source!I248,9)</f>
        <v>4.944</v>
      </c>
      <c r="CW427">
        <v>0</v>
      </c>
      <c r="CX427">
        <f>ROUND(Y427*Source!I248,9)</f>
        <v>4.944</v>
      </c>
      <c r="CY427">
        <f>AD427</f>
        <v>0</v>
      </c>
      <c r="CZ427">
        <f>AH427</f>
        <v>0</v>
      </c>
      <c r="DA427">
        <f>AL427</f>
        <v>1</v>
      </c>
      <c r="DB427">
        <f>ROUND((ROUND(AT427*CZ427,2)*1.2),6)</f>
        <v>0</v>
      </c>
      <c r="DC427">
        <f>ROUND((ROUND(AT427*AG427,2)*1.2),6)</f>
        <v>0</v>
      </c>
      <c r="DD427" t="s">
        <v>3</v>
      </c>
      <c r="DE427" t="s">
        <v>3</v>
      </c>
      <c r="DF427">
        <f t="shared" ref="DF427:DF433" si="210">ROUND(ROUND(AE427,2)*CX427,2)</f>
        <v>0</v>
      </c>
      <c r="DG427">
        <f t="shared" si="204"/>
        <v>0</v>
      </c>
      <c r="DH427">
        <f t="shared" si="205"/>
        <v>0</v>
      </c>
      <c r="DI427">
        <f t="shared" si="191"/>
        <v>0</v>
      </c>
      <c r="DJ427">
        <f>DI427</f>
        <v>0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5">
      <c r="A428">
        <f>ROW(Source!A248)</f>
        <v>248</v>
      </c>
      <c r="B428">
        <v>86551701</v>
      </c>
      <c r="C428">
        <v>86552521</v>
      </c>
      <c r="D428">
        <v>85731677</v>
      </c>
      <c r="E428">
        <v>1</v>
      </c>
      <c r="F428">
        <v>1</v>
      </c>
      <c r="G428">
        <v>1081</v>
      </c>
      <c r="H428">
        <v>2</v>
      </c>
      <c r="I428" t="s">
        <v>789</v>
      </c>
      <c r="J428" t="s">
        <v>790</v>
      </c>
      <c r="K428" t="s">
        <v>791</v>
      </c>
      <c r="L428">
        <v>1368</v>
      </c>
      <c r="N428">
        <v>1011</v>
      </c>
      <c r="O428" t="s">
        <v>792</v>
      </c>
      <c r="P428" t="s">
        <v>792</v>
      </c>
      <c r="Q428">
        <v>1</v>
      </c>
      <c r="W428">
        <v>0</v>
      </c>
      <c r="X428">
        <v>874612079</v>
      </c>
      <c r="Y428">
        <f>(AT428*1.2)</f>
        <v>1.2E-2</v>
      </c>
      <c r="AA428">
        <v>0</v>
      </c>
      <c r="AB428">
        <v>87.01</v>
      </c>
      <c r="AC428">
        <v>13.21</v>
      </c>
      <c r="AD428">
        <v>0</v>
      </c>
      <c r="AE428">
        <v>0</v>
      </c>
      <c r="AF428">
        <v>83.1</v>
      </c>
      <c r="AG428">
        <v>12.62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0.01</v>
      </c>
      <c r="AU428" t="s">
        <v>345</v>
      </c>
      <c r="AV428">
        <v>0</v>
      </c>
      <c r="AW428">
        <v>2</v>
      </c>
      <c r="AX428">
        <v>86552527</v>
      </c>
      <c r="AY428">
        <v>1</v>
      </c>
      <c r="AZ428">
        <v>0</v>
      </c>
      <c r="BA428">
        <v>262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ROUND(Y428*Source!I248*DO428,9)</f>
        <v>0.30287999999999998</v>
      </c>
      <c r="CX428">
        <f>ROUND(Y428*Source!I248,9)</f>
        <v>2.4E-2</v>
      </c>
      <c r="CY428">
        <f>AB428</f>
        <v>87.01</v>
      </c>
      <c r="CZ428">
        <f>AF428</f>
        <v>83.1</v>
      </c>
      <c r="DA428">
        <f>AJ428</f>
        <v>1</v>
      </c>
      <c r="DB428">
        <f>ROUND((ROUND(AT428*CZ428,2)*1.2),6)</f>
        <v>0.996</v>
      </c>
      <c r="DC428">
        <f>ROUND((ROUND(AT428*AG428,2)*1.2),6)</f>
        <v>0.156</v>
      </c>
      <c r="DD428" t="s">
        <v>3</v>
      </c>
      <c r="DE428" t="s">
        <v>3</v>
      </c>
      <c r="DF428">
        <f t="shared" si="210"/>
        <v>0</v>
      </c>
      <c r="DG428">
        <f t="shared" si="204"/>
        <v>1.99</v>
      </c>
      <c r="DH428">
        <f t="shared" si="205"/>
        <v>0.3</v>
      </c>
      <c r="DI428">
        <f t="shared" si="191"/>
        <v>0</v>
      </c>
      <c r="DJ428">
        <f>DG428</f>
        <v>1.99</v>
      </c>
      <c r="DK428">
        <v>0</v>
      </c>
      <c r="DL428" t="s">
        <v>793</v>
      </c>
      <c r="DM428">
        <v>0</v>
      </c>
      <c r="DN428" t="s">
        <v>788</v>
      </c>
      <c r="DO428">
        <v>12.62</v>
      </c>
    </row>
    <row r="429" spans="1:119" x14ac:dyDescent="0.25">
      <c r="A429">
        <f>ROW(Source!A248)</f>
        <v>248</v>
      </c>
      <c r="B429">
        <v>86551701</v>
      </c>
      <c r="C429">
        <v>86552521</v>
      </c>
      <c r="D429">
        <v>85731792</v>
      </c>
      <c r="E429">
        <v>1</v>
      </c>
      <c r="F429">
        <v>1</v>
      </c>
      <c r="G429">
        <v>1081</v>
      </c>
      <c r="H429">
        <v>2</v>
      </c>
      <c r="I429" t="s">
        <v>813</v>
      </c>
      <c r="J429" t="s">
        <v>814</v>
      </c>
      <c r="K429" t="s">
        <v>815</v>
      </c>
      <c r="L429">
        <v>1368</v>
      </c>
      <c r="N429">
        <v>1011</v>
      </c>
      <c r="O429" t="s">
        <v>792</v>
      </c>
      <c r="P429" t="s">
        <v>792</v>
      </c>
      <c r="Q429">
        <v>1</v>
      </c>
      <c r="W429">
        <v>0</v>
      </c>
      <c r="X429">
        <v>1906446486</v>
      </c>
      <c r="Y429">
        <f>(AT429*1.2)</f>
        <v>2.4E-2</v>
      </c>
      <c r="AA429">
        <v>0</v>
      </c>
      <c r="AB429">
        <v>0.37</v>
      </c>
      <c r="AC429">
        <v>0</v>
      </c>
      <c r="AD429">
        <v>0</v>
      </c>
      <c r="AE429">
        <v>0</v>
      </c>
      <c r="AF429">
        <v>0.35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0.02</v>
      </c>
      <c r="AU429" t="s">
        <v>345</v>
      </c>
      <c r="AV429">
        <v>0</v>
      </c>
      <c r="AW429">
        <v>2</v>
      </c>
      <c r="AX429">
        <v>86552528</v>
      </c>
      <c r="AY429">
        <v>1</v>
      </c>
      <c r="AZ429">
        <v>0</v>
      </c>
      <c r="BA429">
        <v>263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f>ROUND(Y429*Source!I248*DO429,9)</f>
        <v>0</v>
      </c>
      <c r="CX429">
        <f>ROUND(Y429*Source!I248,9)</f>
        <v>4.8000000000000001E-2</v>
      </c>
      <c r="CY429">
        <f>AB429</f>
        <v>0.37</v>
      </c>
      <c r="CZ429">
        <f>AF429</f>
        <v>0.35</v>
      </c>
      <c r="DA429">
        <f>AJ429</f>
        <v>1</v>
      </c>
      <c r="DB429">
        <f>ROUND((ROUND(AT429*CZ429,2)*1.2),6)</f>
        <v>1.2E-2</v>
      </c>
      <c r="DC429">
        <f>ROUND((ROUND(AT429*AG429,2)*1.2),6)</f>
        <v>0</v>
      </c>
      <c r="DD429" t="s">
        <v>3</v>
      </c>
      <c r="DE429" t="s">
        <v>3</v>
      </c>
      <c r="DF429">
        <f t="shared" si="210"/>
        <v>0</v>
      </c>
      <c r="DG429">
        <f t="shared" si="204"/>
        <v>0.02</v>
      </c>
      <c r="DH429">
        <f t="shared" si="205"/>
        <v>0</v>
      </c>
      <c r="DI429">
        <f t="shared" si="191"/>
        <v>0</v>
      </c>
      <c r="DJ429">
        <f>DG429</f>
        <v>0.02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5">
      <c r="A430">
        <f>ROW(Source!A248)</f>
        <v>248</v>
      </c>
      <c r="B430">
        <v>86551701</v>
      </c>
      <c r="C430">
        <v>86552521</v>
      </c>
      <c r="D430">
        <v>85806116</v>
      </c>
      <c r="E430">
        <v>1</v>
      </c>
      <c r="F430">
        <v>1</v>
      </c>
      <c r="G430">
        <v>1081</v>
      </c>
      <c r="H430">
        <v>3</v>
      </c>
      <c r="I430" t="s">
        <v>351</v>
      </c>
      <c r="J430" t="s">
        <v>352</v>
      </c>
      <c r="K430" t="s">
        <v>963</v>
      </c>
      <c r="L430">
        <v>1354</v>
      </c>
      <c r="N430">
        <v>1010</v>
      </c>
      <c r="O430" t="s">
        <v>35</v>
      </c>
      <c r="P430" t="s">
        <v>35</v>
      </c>
      <c r="Q430">
        <v>1</v>
      </c>
      <c r="W430">
        <v>0</v>
      </c>
      <c r="X430">
        <v>294817007</v>
      </c>
      <c r="Y430">
        <f>(AT430*1)</f>
        <v>1.02</v>
      </c>
      <c r="AA430">
        <v>557.67999999999995</v>
      </c>
      <c r="AB430">
        <v>0</v>
      </c>
      <c r="AC430">
        <v>0</v>
      </c>
      <c r="AD430">
        <v>0</v>
      </c>
      <c r="AE430">
        <v>557.67999999999995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 t="s">
        <v>3</v>
      </c>
      <c r="AT430">
        <v>1.02</v>
      </c>
      <c r="AU430" t="s">
        <v>344</v>
      </c>
      <c r="AV430">
        <v>0</v>
      </c>
      <c r="AW430">
        <v>1</v>
      </c>
      <c r="AX430">
        <v>-1</v>
      </c>
      <c r="AY430">
        <v>0</v>
      </c>
      <c r="AZ430">
        <v>0</v>
      </c>
      <c r="BA430" t="s">
        <v>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ROUND(Y430*Source!I248,9)</f>
        <v>2.04</v>
      </c>
      <c r="CY430">
        <f>AA430</f>
        <v>557.67999999999995</v>
      </c>
      <c r="CZ430">
        <f>AE430</f>
        <v>557.67999999999995</v>
      </c>
      <c r="DA430">
        <f>AI430</f>
        <v>1</v>
      </c>
      <c r="DB430">
        <f>ROUND((ROUND(AT430*CZ430,2)*1),6)</f>
        <v>568.83000000000004</v>
      </c>
      <c r="DC430">
        <f>ROUND((ROUND(AT430*AG430,2)*1),6)</f>
        <v>0</v>
      </c>
      <c r="DD430" t="s">
        <v>3</v>
      </c>
      <c r="DE430" t="s">
        <v>3</v>
      </c>
      <c r="DF430">
        <f t="shared" si="210"/>
        <v>1137.67</v>
      </c>
      <c r="DG430">
        <f t="shared" si="204"/>
        <v>0</v>
      </c>
      <c r="DH430">
        <f t="shared" si="205"/>
        <v>0</v>
      </c>
      <c r="DI430">
        <f t="shared" si="191"/>
        <v>0</v>
      </c>
      <c r="DJ430">
        <f>DF430</f>
        <v>1137.67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5">
      <c r="A431">
        <f>ROW(Source!A249)</f>
        <v>249</v>
      </c>
      <c r="B431">
        <v>86551703</v>
      </c>
      <c r="C431">
        <v>86552521</v>
      </c>
      <c r="D431">
        <v>85665773</v>
      </c>
      <c r="E431">
        <v>1081</v>
      </c>
      <c r="F431">
        <v>1</v>
      </c>
      <c r="G431">
        <v>1081</v>
      </c>
      <c r="H431">
        <v>1</v>
      </c>
      <c r="I431" t="s">
        <v>786</v>
      </c>
      <c r="J431" t="s">
        <v>3</v>
      </c>
      <c r="K431" t="s">
        <v>787</v>
      </c>
      <c r="L431">
        <v>1191</v>
      </c>
      <c r="N431">
        <v>1013</v>
      </c>
      <c r="O431" t="s">
        <v>788</v>
      </c>
      <c r="P431" t="s">
        <v>788</v>
      </c>
      <c r="Q431">
        <v>1</v>
      </c>
      <c r="W431">
        <v>0</v>
      </c>
      <c r="X431">
        <v>476480486</v>
      </c>
      <c r="Y431">
        <f>(AT431*1.2)</f>
        <v>2.472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5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2.06</v>
      </c>
      <c r="AU431" t="s">
        <v>345</v>
      </c>
      <c r="AV431">
        <v>1</v>
      </c>
      <c r="AW431">
        <v>2</v>
      </c>
      <c r="AX431">
        <v>86552526</v>
      </c>
      <c r="AY431">
        <v>1</v>
      </c>
      <c r="AZ431">
        <v>0</v>
      </c>
      <c r="BA431">
        <v>265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U431">
        <f>ROUND(AT431*Source!I249*AH431*AL431,2)</f>
        <v>0</v>
      </c>
      <c r="CV431">
        <f>ROUND(Y431*Source!I249,9)</f>
        <v>4.944</v>
      </c>
      <c r="CW431">
        <v>0</v>
      </c>
      <c r="CX431">
        <f>ROUND(Y431*Source!I249,9)</f>
        <v>4.944</v>
      </c>
      <c r="CY431">
        <f>AD431</f>
        <v>0</v>
      </c>
      <c r="CZ431">
        <f>AH431</f>
        <v>0</v>
      </c>
      <c r="DA431">
        <f>AL431</f>
        <v>1</v>
      </c>
      <c r="DB431">
        <f>ROUND((ROUND(AT431*CZ431,2)*1.2),6)</f>
        <v>0</v>
      </c>
      <c r="DC431">
        <f>ROUND((ROUND(AT431*AG431,2)*1.2),6)</f>
        <v>0</v>
      </c>
      <c r="DD431" t="s">
        <v>3</v>
      </c>
      <c r="DE431" t="s">
        <v>3</v>
      </c>
      <c r="DF431">
        <f t="shared" si="210"/>
        <v>0</v>
      </c>
      <c r="DG431">
        <f t="shared" si="204"/>
        <v>0</v>
      </c>
      <c r="DH431">
        <f t="shared" si="205"/>
        <v>0</v>
      </c>
      <c r="DI431">
        <f t="shared" si="191"/>
        <v>0</v>
      </c>
      <c r="DJ431">
        <f>DI431</f>
        <v>0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5">
      <c r="A432">
        <f>ROW(Source!A249)</f>
        <v>249</v>
      </c>
      <c r="B432">
        <v>86551703</v>
      </c>
      <c r="C432">
        <v>86552521</v>
      </c>
      <c r="D432">
        <v>85731677</v>
      </c>
      <c r="E432">
        <v>1</v>
      </c>
      <c r="F432">
        <v>1</v>
      </c>
      <c r="G432">
        <v>1081</v>
      </c>
      <c r="H432">
        <v>2</v>
      </c>
      <c r="I432" t="s">
        <v>789</v>
      </c>
      <c r="J432" t="s">
        <v>790</v>
      </c>
      <c r="K432" t="s">
        <v>791</v>
      </c>
      <c r="L432">
        <v>1368</v>
      </c>
      <c r="N432">
        <v>1011</v>
      </c>
      <c r="O432" t="s">
        <v>792</v>
      </c>
      <c r="P432" t="s">
        <v>792</v>
      </c>
      <c r="Q432">
        <v>1</v>
      </c>
      <c r="W432">
        <v>0</v>
      </c>
      <c r="X432">
        <v>874612079</v>
      </c>
      <c r="Y432">
        <f>(AT432*1.2)</f>
        <v>1.2E-2</v>
      </c>
      <c r="AA432">
        <v>0</v>
      </c>
      <c r="AB432">
        <v>1485.19</v>
      </c>
      <c r="AC432">
        <v>744.56</v>
      </c>
      <c r="AD432">
        <v>0</v>
      </c>
      <c r="AE432">
        <v>0</v>
      </c>
      <c r="AF432">
        <v>83.1</v>
      </c>
      <c r="AG432">
        <v>12.62</v>
      </c>
      <c r="AH432">
        <v>0</v>
      </c>
      <c r="AI432">
        <v>1</v>
      </c>
      <c r="AJ432">
        <v>17.07</v>
      </c>
      <c r="AK432">
        <v>56.35</v>
      </c>
      <c r="AL432">
        <v>1</v>
      </c>
      <c r="AM432">
        <v>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0.01</v>
      </c>
      <c r="AU432" t="s">
        <v>345</v>
      </c>
      <c r="AV432">
        <v>0</v>
      </c>
      <c r="AW432">
        <v>2</v>
      </c>
      <c r="AX432">
        <v>86552527</v>
      </c>
      <c r="AY432">
        <v>1</v>
      </c>
      <c r="AZ432">
        <v>0</v>
      </c>
      <c r="BA432">
        <v>266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f>ROUND(Y432*Source!I249*DO432,9)</f>
        <v>0.30287999999999998</v>
      </c>
      <c r="CX432">
        <f>ROUND(Y432*Source!I249,9)</f>
        <v>2.4E-2</v>
      </c>
      <c r="CY432">
        <f>AB432</f>
        <v>1485.19</v>
      </c>
      <c r="CZ432">
        <f>AF432</f>
        <v>83.1</v>
      </c>
      <c r="DA432">
        <f>AJ432</f>
        <v>17.07</v>
      </c>
      <c r="DB432">
        <f>ROUND((ROUND(AT432*CZ432,2)*1.2),6)</f>
        <v>0.996</v>
      </c>
      <c r="DC432">
        <f>ROUND((ROUND(AT432*AG432,2)*1.2),6)</f>
        <v>0.156</v>
      </c>
      <c r="DD432" t="s">
        <v>3</v>
      </c>
      <c r="DE432" t="s">
        <v>3</v>
      </c>
      <c r="DF432">
        <f t="shared" si="210"/>
        <v>0</v>
      </c>
      <c r="DG432">
        <f>ROUND(ROUND(AF432*AJ432,2)*CX432,2)</f>
        <v>34.04</v>
      </c>
      <c r="DH432">
        <f>ROUND(ROUND(AG432*AK432,2)*CX432,2)</f>
        <v>17.07</v>
      </c>
      <c r="DI432">
        <f t="shared" si="191"/>
        <v>0</v>
      </c>
      <c r="DJ432">
        <f>DG432</f>
        <v>34.04</v>
      </c>
      <c r="DK432">
        <v>0</v>
      </c>
      <c r="DL432" t="s">
        <v>793</v>
      </c>
      <c r="DM432">
        <v>0</v>
      </c>
      <c r="DN432" t="s">
        <v>788</v>
      </c>
      <c r="DO432">
        <v>12.62</v>
      </c>
    </row>
    <row r="433" spans="1:119" x14ac:dyDescent="0.25">
      <c r="A433">
        <f>ROW(Source!A249)</f>
        <v>249</v>
      </c>
      <c r="B433">
        <v>86551703</v>
      </c>
      <c r="C433">
        <v>86552521</v>
      </c>
      <c r="D433">
        <v>85731792</v>
      </c>
      <c r="E433">
        <v>1</v>
      </c>
      <c r="F433">
        <v>1</v>
      </c>
      <c r="G433">
        <v>1081</v>
      </c>
      <c r="H433">
        <v>2</v>
      </c>
      <c r="I433" t="s">
        <v>813</v>
      </c>
      <c r="J433" t="s">
        <v>814</v>
      </c>
      <c r="K433" t="s">
        <v>815</v>
      </c>
      <c r="L433">
        <v>1368</v>
      </c>
      <c r="N433">
        <v>1011</v>
      </c>
      <c r="O433" t="s">
        <v>792</v>
      </c>
      <c r="P433" t="s">
        <v>792</v>
      </c>
      <c r="Q433">
        <v>1</v>
      </c>
      <c r="W433">
        <v>0</v>
      </c>
      <c r="X433">
        <v>1906446486</v>
      </c>
      <c r="Y433">
        <f>(AT433*1.2)</f>
        <v>2.4E-2</v>
      </c>
      <c r="AA433">
        <v>0</v>
      </c>
      <c r="AB433">
        <v>3.37</v>
      </c>
      <c r="AC433">
        <v>0</v>
      </c>
      <c r="AD433">
        <v>0</v>
      </c>
      <c r="AE433">
        <v>0</v>
      </c>
      <c r="AF433">
        <v>0.35</v>
      </c>
      <c r="AG433">
        <v>0</v>
      </c>
      <c r="AH433">
        <v>0</v>
      </c>
      <c r="AI433">
        <v>1</v>
      </c>
      <c r="AJ433">
        <v>9.1999999999999993</v>
      </c>
      <c r="AK433">
        <v>1</v>
      </c>
      <c r="AL433">
        <v>1</v>
      </c>
      <c r="AM433">
        <v>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0.02</v>
      </c>
      <c r="AU433" t="s">
        <v>345</v>
      </c>
      <c r="AV433">
        <v>0</v>
      </c>
      <c r="AW433">
        <v>2</v>
      </c>
      <c r="AX433">
        <v>86552528</v>
      </c>
      <c r="AY433">
        <v>1</v>
      </c>
      <c r="AZ433">
        <v>0</v>
      </c>
      <c r="BA433">
        <v>267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f>ROUND(Y433*Source!I249*DO433,9)</f>
        <v>0</v>
      </c>
      <c r="CX433">
        <f>ROUND(Y433*Source!I249,9)</f>
        <v>4.8000000000000001E-2</v>
      </c>
      <c r="CY433">
        <f>AB433</f>
        <v>3.37</v>
      </c>
      <c r="CZ433">
        <f>AF433</f>
        <v>0.35</v>
      </c>
      <c r="DA433">
        <f>AJ433</f>
        <v>9.1999999999999993</v>
      </c>
      <c r="DB433">
        <f>ROUND((ROUND(AT433*CZ433,2)*1.2),6)</f>
        <v>1.2E-2</v>
      </c>
      <c r="DC433">
        <f>ROUND((ROUND(AT433*AG433,2)*1.2),6)</f>
        <v>0</v>
      </c>
      <c r="DD433" t="s">
        <v>3</v>
      </c>
      <c r="DE433" t="s">
        <v>3</v>
      </c>
      <c r="DF433">
        <f t="shared" si="210"/>
        <v>0</v>
      </c>
      <c r="DG433">
        <f>ROUND(ROUND(AF433*AJ433,2)*CX433,2)</f>
        <v>0.15</v>
      </c>
      <c r="DH433">
        <f t="shared" ref="DH433:DH443" si="211">ROUND(ROUND(AG433,2)*CX433,2)</f>
        <v>0</v>
      </c>
      <c r="DI433">
        <f t="shared" si="191"/>
        <v>0</v>
      </c>
      <c r="DJ433">
        <f>DG433</f>
        <v>0.15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5">
      <c r="A434">
        <f>ROW(Source!A249)</f>
        <v>249</v>
      </c>
      <c r="B434">
        <v>86551703</v>
      </c>
      <c r="C434">
        <v>86552521</v>
      </c>
      <c r="D434">
        <v>85806116</v>
      </c>
      <c r="E434">
        <v>1</v>
      </c>
      <c r="F434">
        <v>1</v>
      </c>
      <c r="G434">
        <v>1081</v>
      </c>
      <c r="H434">
        <v>3</v>
      </c>
      <c r="I434" t="s">
        <v>351</v>
      </c>
      <c r="J434" t="s">
        <v>352</v>
      </c>
      <c r="K434" t="s">
        <v>963</v>
      </c>
      <c r="L434">
        <v>1354</v>
      </c>
      <c r="N434">
        <v>1010</v>
      </c>
      <c r="O434" t="s">
        <v>35</v>
      </c>
      <c r="P434" t="s">
        <v>35</v>
      </c>
      <c r="Q434">
        <v>1</v>
      </c>
      <c r="W434">
        <v>0</v>
      </c>
      <c r="X434">
        <v>294817007</v>
      </c>
      <c r="Y434">
        <f>(AT434*1)</f>
        <v>1.02</v>
      </c>
      <c r="AA434">
        <v>3463.19</v>
      </c>
      <c r="AB434">
        <v>0</v>
      </c>
      <c r="AC434">
        <v>0</v>
      </c>
      <c r="AD434">
        <v>0</v>
      </c>
      <c r="AE434">
        <v>557.67999999999995</v>
      </c>
      <c r="AF434">
        <v>0</v>
      </c>
      <c r="AG434">
        <v>0</v>
      </c>
      <c r="AH434">
        <v>0</v>
      </c>
      <c r="AI434">
        <v>6.21</v>
      </c>
      <c r="AJ434">
        <v>1</v>
      </c>
      <c r="AK434">
        <v>1</v>
      </c>
      <c r="AL434">
        <v>1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 t="s">
        <v>3</v>
      </c>
      <c r="AT434">
        <v>1.02</v>
      </c>
      <c r="AU434" t="s">
        <v>344</v>
      </c>
      <c r="AV434">
        <v>0</v>
      </c>
      <c r="AW434">
        <v>1</v>
      </c>
      <c r="AX434">
        <v>-1</v>
      </c>
      <c r="AY434">
        <v>0</v>
      </c>
      <c r="AZ434">
        <v>0</v>
      </c>
      <c r="BA434" t="s">
        <v>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ROUND(Y434*Source!I249,9)</f>
        <v>2.04</v>
      </c>
      <c r="CY434">
        <f>AA434</f>
        <v>3463.19</v>
      </c>
      <c r="CZ434">
        <f>AE434</f>
        <v>557.67999999999995</v>
      </c>
      <c r="DA434">
        <f>AI434</f>
        <v>6.21</v>
      </c>
      <c r="DB434">
        <f>ROUND((ROUND(AT434*CZ434,2)*1),6)</f>
        <v>568.83000000000004</v>
      </c>
      <c r="DC434">
        <f>ROUND((ROUND(AT434*AG434,2)*1),6)</f>
        <v>0</v>
      </c>
      <c r="DD434" t="s">
        <v>3</v>
      </c>
      <c r="DE434" t="s">
        <v>3</v>
      </c>
      <c r="DF434">
        <f>ROUND(ROUND(AE434*AI434,2)*CX434,2)</f>
        <v>7064.91</v>
      </c>
      <c r="DG434">
        <f t="shared" ref="DG434:DG443" si="212">ROUND(ROUND(AF434,2)*CX434,2)</f>
        <v>0</v>
      </c>
      <c r="DH434">
        <f t="shared" si="211"/>
        <v>0</v>
      </c>
      <c r="DI434">
        <f t="shared" si="191"/>
        <v>0</v>
      </c>
      <c r="DJ434">
        <f>DF434</f>
        <v>7064.91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5">
      <c r="A435">
        <f>ROW(Source!A252)</f>
        <v>252</v>
      </c>
      <c r="B435">
        <v>86551701</v>
      </c>
      <c r="C435">
        <v>86552531</v>
      </c>
      <c r="D435">
        <v>85665773</v>
      </c>
      <c r="E435">
        <v>1081</v>
      </c>
      <c r="F435">
        <v>1</v>
      </c>
      <c r="G435">
        <v>1081</v>
      </c>
      <c r="H435">
        <v>1</v>
      </c>
      <c r="I435" t="s">
        <v>786</v>
      </c>
      <c r="J435" t="s">
        <v>3</v>
      </c>
      <c r="K435" t="s">
        <v>787</v>
      </c>
      <c r="L435">
        <v>1191</v>
      </c>
      <c r="N435">
        <v>1013</v>
      </c>
      <c r="O435" t="s">
        <v>788</v>
      </c>
      <c r="P435" t="s">
        <v>788</v>
      </c>
      <c r="Q435">
        <v>1</v>
      </c>
      <c r="W435">
        <v>0</v>
      </c>
      <c r="X435">
        <v>476480486</v>
      </c>
      <c r="Y435">
        <f>((AT435*1.15)*1.2)</f>
        <v>119.41139999999999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86.53</v>
      </c>
      <c r="AU435" t="s">
        <v>362</v>
      </c>
      <c r="AV435">
        <v>1</v>
      </c>
      <c r="AW435">
        <v>2</v>
      </c>
      <c r="AX435">
        <v>86552540</v>
      </c>
      <c r="AY435">
        <v>1</v>
      </c>
      <c r="AZ435">
        <v>0</v>
      </c>
      <c r="BA435">
        <v>269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U435">
        <f>ROUND(AT435*Source!I252*AH435*AL435,2)</f>
        <v>0</v>
      </c>
      <c r="CV435">
        <f>ROUND(Y435*Source!I252,9)</f>
        <v>361.81654200000003</v>
      </c>
      <c r="CW435">
        <v>0</v>
      </c>
      <c r="CX435">
        <f>ROUND(Y435*Source!I252,9)</f>
        <v>361.81654200000003</v>
      </c>
      <c r="CY435">
        <f>AD435</f>
        <v>0</v>
      </c>
      <c r="CZ435">
        <f>AH435</f>
        <v>0</v>
      </c>
      <c r="DA435">
        <f>AL435</f>
        <v>1</v>
      </c>
      <c r="DB435">
        <f>ROUND(((ROUND(AT435*CZ435,2)*1.15)*1.2),6)</f>
        <v>0</v>
      </c>
      <c r="DC435">
        <f>ROUND(((ROUND(AT435*AG435,2)*1.15)*1.2),6)</f>
        <v>0</v>
      </c>
      <c r="DD435" t="s">
        <v>3</v>
      </c>
      <c r="DE435" t="s">
        <v>3</v>
      </c>
      <c r="DF435">
        <f t="shared" ref="DF435:DF446" si="213">ROUND(ROUND(AE435,2)*CX435,2)</f>
        <v>0</v>
      </c>
      <c r="DG435">
        <f t="shared" si="212"/>
        <v>0</v>
      </c>
      <c r="DH435">
        <f t="shared" si="211"/>
        <v>0</v>
      </c>
      <c r="DI435">
        <f t="shared" si="191"/>
        <v>0</v>
      </c>
      <c r="DJ435">
        <f>DI435</f>
        <v>0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5">
      <c r="A436">
        <f>ROW(Source!A252)</f>
        <v>252</v>
      </c>
      <c r="B436">
        <v>86551701</v>
      </c>
      <c r="C436">
        <v>86552531</v>
      </c>
      <c r="D436">
        <v>85731677</v>
      </c>
      <c r="E436">
        <v>1</v>
      </c>
      <c r="F436">
        <v>1</v>
      </c>
      <c r="G436">
        <v>1081</v>
      </c>
      <c r="H436">
        <v>2</v>
      </c>
      <c r="I436" t="s">
        <v>789</v>
      </c>
      <c r="J436" t="s">
        <v>790</v>
      </c>
      <c r="K436" t="s">
        <v>791</v>
      </c>
      <c r="L436">
        <v>1368</v>
      </c>
      <c r="N436">
        <v>1011</v>
      </c>
      <c r="O436" t="s">
        <v>792</v>
      </c>
      <c r="P436" t="s">
        <v>792</v>
      </c>
      <c r="Q436">
        <v>1</v>
      </c>
      <c r="W436">
        <v>0</v>
      </c>
      <c r="X436">
        <v>874612079</v>
      </c>
      <c r="Y436">
        <f>((AT436*1.25)*1.2)</f>
        <v>1.4999999999999999E-2</v>
      </c>
      <c r="AA436">
        <v>0</v>
      </c>
      <c r="AB436">
        <v>88.67</v>
      </c>
      <c r="AC436">
        <v>13.47</v>
      </c>
      <c r="AD436">
        <v>0</v>
      </c>
      <c r="AE436">
        <v>0</v>
      </c>
      <c r="AF436">
        <v>83.1</v>
      </c>
      <c r="AG436">
        <v>12.62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0.01</v>
      </c>
      <c r="AU436" t="s">
        <v>361</v>
      </c>
      <c r="AV436">
        <v>0</v>
      </c>
      <c r="AW436">
        <v>2</v>
      </c>
      <c r="AX436">
        <v>86552541</v>
      </c>
      <c r="AY436">
        <v>1</v>
      </c>
      <c r="AZ436">
        <v>0</v>
      </c>
      <c r="BA436">
        <v>270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f>ROUND(Y436*Source!I252*DO436,9)</f>
        <v>0.57357899999999995</v>
      </c>
      <c r="CX436">
        <f>ROUND(Y436*Source!I252,9)</f>
        <v>4.5449999999999997E-2</v>
      </c>
      <c r="CY436">
        <f>AB436</f>
        <v>88.67</v>
      </c>
      <c r="CZ436">
        <f>AF436</f>
        <v>83.1</v>
      </c>
      <c r="DA436">
        <f>AJ436</f>
        <v>1</v>
      </c>
      <c r="DB436">
        <f>ROUND(((ROUND(AT436*CZ436,2)*1.25)*1.2),6)</f>
        <v>1.2450000000000001</v>
      </c>
      <c r="DC436">
        <f>ROUND(((ROUND(AT436*AG436,2)*1.25)*1.2),6)</f>
        <v>0.19500000000000001</v>
      </c>
      <c r="DD436" t="s">
        <v>3</v>
      </c>
      <c r="DE436" t="s">
        <v>3</v>
      </c>
      <c r="DF436">
        <f t="shared" si="213"/>
        <v>0</v>
      </c>
      <c r="DG436">
        <f t="shared" si="212"/>
        <v>3.78</v>
      </c>
      <c r="DH436">
        <f t="shared" si="211"/>
        <v>0.56999999999999995</v>
      </c>
      <c r="DI436">
        <f t="shared" si="191"/>
        <v>0</v>
      </c>
      <c r="DJ436">
        <f>DG436</f>
        <v>3.78</v>
      </c>
      <c r="DK436">
        <v>0</v>
      </c>
      <c r="DL436" t="s">
        <v>793</v>
      </c>
      <c r="DM436">
        <v>0</v>
      </c>
      <c r="DN436" t="s">
        <v>788</v>
      </c>
      <c r="DO436">
        <v>12.62</v>
      </c>
    </row>
    <row r="437" spans="1:119" x14ac:dyDescent="0.25">
      <c r="A437">
        <f>ROW(Source!A252)</f>
        <v>252</v>
      </c>
      <c r="B437">
        <v>86551701</v>
      </c>
      <c r="C437">
        <v>86552531</v>
      </c>
      <c r="D437">
        <v>85731808</v>
      </c>
      <c r="E437">
        <v>1</v>
      </c>
      <c r="F437">
        <v>1</v>
      </c>
      <c r="G437">
        <v>1081</v>
      </c>
      <c r="H437">
        <v>2</v>
      </c>
      <c r="I437" t="s">
        <v>816</v>
      </c>
      <c r="J437" t="s">
        <v>817</v>
      </c>
      <c r="K437" t="s">
        <v>818</v>
      </c>
      <c r="L437">
        <v>1368</v>
      </c>
      <c r="N437">
        <v>1011</v>
      </c>
      <c r="O437" t="s">
        <v>792</v>
      </c>
      <c r="P437" t="s">
        <v>792</v>
      </c>
      <c r="Q437">
        <v>1</v>
      </c>
      <c r="W437">
        <v>0</v>
      </c>
      <c r="X437">
        <v>1276298252</v>
      </c>
      <c r="Y437">
        <f>((AT437*1.25)*1.2)</f>
        <v>15</v>
      </c>
      <c r="AA437">
        <v>0</v>
      </c>
      <c r="AB437">
        <v>0.48</v>
      </c>
      <c r="AC437">
        <v>0</v>
      </c>
      <c r="AD437">
        <v>0</v>
      </c>
      <c r="AE437">
        <v>0</v>
      </c>
      <c r="AF437">
        <v>0.45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-2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10</v>
      </c>
      <c r="AU437" t="s">
        <v>361</v>
      </c>
      <c r="AV437">
        <v>0</v>
      </c>
      <c r="AW437">
        <v>2</v>
      </c>
      <c r="AX437">
        <v>86552543</v>
      </c>
      <c r="AY437">
        <v>1</v>
      </c>
      <c r="AZ437">
        <v>0</v>
      </c>
      <c r="BA437">
        <v>271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f>ROUND(Y437*Source!I252*DO437,9)</f>
        <v>0</v>
      </c>
      <c r="CX437">
        <f>ROUND(Y437*Source!I252,9)</f>
        <v>45.45</v>
      </c>
      <c r="CY437">
        <f>AB437</f>
        <v>0.48</v>
      </c>
      <c r="CZ437">
        <f>AF437</f>
        <v>0.45</v>
      </c>
      <c r="DA437">
        <f>AJ437</f>
        <v>1</v>
      </c>
      <c r="DB437">
        <f>ROUND(((ROUND(AT437*CZ437,2)*1.25)*1.2),6)</f>
        <v>6.75</v>
      </c>
      <c r="DC437">
        <f>ROUND(((ROUND(AT437*AG437,2)*1.25)*1.2),6)</f>
        <v>0</v>
      </c>
      <c r="DD437" t="s">
        <v>3</v>
      </c>
      <c r="DE437" t="s">
        <v>3</v>
      </c>
      <c r="DF437">
        <f t="shared" si="213"/>
        <v>0</v>
      </c>
      <c r="DG437">
        <f t="shared" si="212"/>
        <v>20.45</v>
      </c>
      <c r="DH437">
        <f t="shared" si="211"/>
        <v>0</v>
      </c>
      <c r="DI437">
        <f t="shared" si="191"/>
        <v>0</v>
      </c>
      <c r="DJ437">
        <f>DG437</f>
        <v>20.45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5">
      <c r="A438">
        <f>ROW(Source!A252)</f>
        <v>252</v>
      </c>
      <c r="B438">
        <v>86551701</v>
      </c>
      <c r="C438">
        <v>86552531</v>
      </c>
      <c r="D438">
        <v>85730911</v>
      </c>
      <c r="E438">
        <v>1</v>
      </c>
      <c r="F438">
        <v>1</v>
      </c>
      <c r="G438">
        <v>1081</v>
      </c>
      <c r="H438">
        <v>2</v>
      </c>
      <c r="I438" t="s">
        <v>800</v>
      </c>
      <c r="J438" t="s">
        <v>801</v>
      </c>
      <c r="K438" t="s">
        <v>802</v>
      </c>
      <c r="L438">
        <v>1368</v>
      </c>
      <c r="N438">
        <v>1011</v>
      </c>
      <c r="O438" t="s">
        <v>792</v>
      </c>
      <c r="P438" t="s">
        <v>792</v>
      </c>
      <c r="Q438">
        <v>1</v>
      </c>
      <c r="W438">
        <v>0</v>
      </c>
      <c r="X438">
        <v>-44940208</v>
      </c>
      <c r="Y438">
        <f>((AT438*1.25)*1.2)</f>
        <v>1.4999999999999999E-2</v>
      </c>
      <c r="AA438">
        <v>0</v>
      </c>
      <c r="AB438">
        <v>191.17</v>
      </c>
      <c r="AC438">
        <v>18.059999999999999</v>
      </c>
      <c r="AD438">
        <v>0</v>
      </c>
      <c r="AE438">
        <v>0</v>
      </c>
      <c r="AF438">
        <v>179.17</v>
      </c>
      <c r="AG438">
        <v>16.93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0.01</v>
      </c>
      <c r="AU438" t="s">
        <v>361</v>
      </c>
      <c r="AV438">
        <v>0</v>
      </c>
      <c r="AW438">
        <v>2</v>
      </c>
      <c r="AX438">
        <v>86552542</v>
      </c>
      <c r="AY438">
        <v>1</v>
      </c>
      <c r="AZ438">
        <v>0</v>
      </c>
      <c r="BA438">
        <v>272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f>ROUND(Y438*Source!I252*DO438,9)</f>
        <v>0.7694685</v>
      </c>
      <c r="CX438">
        <f>ROUND(Y438*Source!I252,9)</f>
        <v>4.5449999999999997E-2</v>
      </c>
      <c r="CY438">
        <f>AB438</f>
        <v>191.17</v>
      </c>
      <c r="CZ438">
        <f>AF438</f>
        <v>179.17</v>
      </c>
      <c r="DA438">
        <f>AJ438</f>
        <v>1</v>
      </c>
      <c r="DB438">
        <f>ROUND(((ROUND(AT438*CZ438,2)*1.25)*1.2),6)</f>
        <v>2.6850000000000001</v>
      </c>
      <c r="DC438">
        <f>ROUND(((ROUND(AT438*AG438,2)*1.25)*1.2),6)</f>
        <v>0.255</v>
      </c>
      <c r="DD438" t="s">
        <v>3</v>
      </c>
      <c r="DE438" t="s">
        <v>3</v>
      </c>
      <c r="DF438">
        <f t="shared" si="213"/>
        <v>0</v>
      </c>
      <c r="DG438">
        <f t="shared" si="212"/>
        <v>8.14</v>
      </c>
      <c r="DH438">
        <f t="shared" si="211"/>
        <v>0.77</v>
      </c>
      <c r="DI438">
        <f t="shared" si="191"/>
        <v>0</v>
      </c>
      <c r="DJ438">
        <f>DG438</f>
        <v>8.14</v>
      </c>
      <c r="DK438">
        <v>0</v>
      </c>
      <c r="DL438" t="s">
        <v>793</v>
      </c>
      <c r="DM438">
        <v>0</v>
      </c>
      <c r="DN438" t="s">
        <v>788</v>
      </c>
      <c r="DO438">
        <v>16.93</v>
      </c>
    </row>
    <row r="439" spans="1:119" x14ac:dyDescent="0.25">
      <c r="A439">
        <f>ROW(Source!A252)</f>
        <v>252</v>
      </c>
      <c r="B439">
        <v>86551701</v>
      </c>
      <c r="C439">
        <v>86552531</v>
      </c>
      <c r="D439">
        <v>85703173</v>
      </c>
      <c r="E439">
        <v>1</v>
      </c>
      <c r="F439">
        <v>1</v>
      </c>
      <c r="G439">
        <v>1081</v>
      </c>
      <c r="H439">
        <v>3</v>
      </c>
      <c r="I439" t="s">
        <v>819</v>
      </c>
      <c r="J439" t="s">
        <v>820</v>
      </c>
      <c r="K439" t="s">
        <v>821</v>
      </c>
      <c r="L439">
        <v>1346</v>
      </c>
      <c r="N439">
        <v>1009</v>
      </c>
      <c r="O439" t="s">
        <v>822</v>
      </c>
      <c r="P439" t="s">
        <v>822</v>
      </c>
      <c r="Q439">
        <v>1</v>
      </c>
      <c r="W439">
        <v>0</v>
      </c>
      <c r="X439">
        <v>731843586</v>
      </c>
      <c r="Y439">
        <f>((AT439*1)*1)</f>
        <v>0.3</v>
      </c>
      <c r="AA439">
        <v>520.51</v>
      </c>
      <c r="AB439">
        <v>0</v>
      </c>
      <c r="AC439">
        <v>0</v>
      </c>
      <c r="AD439">
        <v>0</v>
      </c>
      <c r="AE439">
        <v>520.51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-2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0.3</v>
      </c>
      <c r="AU439" t="s">
        <v>360</v>
      </c>
      <c r="AV439">
        <v>0</v>
      </c>
      <c r="AW439">
        <v>2</v>
      </c>
      <c r="AX439">
        <v>86552544</v>
      </c>
      <c r="AY439">
        <v>1</v>
      </c>
      <c r="AZ439">
        <v>0</v>
      </c>
      <c r="BA439">
        <v>273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ROUND(Y439*Source!I252,9)</f>
        <v>0.90900000000000003</v>
      </c>
      <c r="CY439">
        <f>AA439</f>
        <v>520.51</v>
      </c>
      <c r="CZ439">
        <f>AE439</f>
        <v>520.51</v>
      </c>
      <c r="DA439">
        <f>AI439</f>
        <v>1</v>
      </c>
      <c r="DB439">
        <f>ROUND(((ROUND(AT439*CZ439,2)*1)*1),6)</f>
        <v>156.15</v>
      </c>
      <c r="DC439">
        <f>ROUND(((ROUND(AT439*AG439,2)*1)*1),6)</f>
        <v>0</v>
      </c>
      <c r="DD439" t="s">
        <v>3</v>
      </c>
      <c r="DE439" t="s">
        <v>3</v>
      </c>
      <c r="DF439">
        <f t="shared" si="213"/>
        <v>473.14</v>
      </c>
      <c r="DG439">
        <f t="shared" si="212"/>
        <v>0</v>
      </c>
      <c r="DH439">
        <f t="shared" si="211"/>
        <v>0</v>
      </c>
      <c r="DI439">
        <f t="shared" si="191"/>
        <v>0</v>
      </c>
      <c r="DJ439">
        <f>DF439</f>
        <v>473.14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5">
      <c r="A440">
        <f>ROW(Source!A252)</f>
        <v>252</v>
      </c>
      <c r="B440">
        <v>86551701</v>
      </c>
      <c r="C440">
        <v>86552531</v>
      </c>
      <c r="D440">
        <v>85718378</v>
      </c>
      <c r="E440">
        <v>1</v>
      </c>
      <c r="F440">
        <v>1</v>
      </c>
      <c r="G440">
        <v>1081</v>
      </c>
      <c r="H440">
        <v>3</v>
      </c>
      <c r="I440" t="s">
        <v>365</v>
      </c>
      <c r="J440" t="s">
        <v>367</v>
      </c>
      <c r="K440" t="s">
        <v>366</v>
      </c>
      <c r="L440">
        <v>1354</v>
      </c>
      <c r="N440">
        <v>1010</v>
      </c>
      <c r="O440" t="s">
        <v>35</v>
      </c>
      <c r="P440" t="s">
        <v>35</v>
      </c>
      <c r="Q440">
        <v>1</v>
      </c>
      <c r="W440">
        <v>0</v>
      </c>
      <c r="X440">
        <v>2092768842</v>
      </c>
      <c r="Y440">
        <f>((AT440*1)*1)</f>
        <v>72.607260699999998</v>
      </c>
      <c r="AA440">
        <v>226.51</v>
      </c>
      <c r="AB440">
        <v>0</v>
      </c>
      <c r="AC440">
        <v>0</v>
      </c>
      <c r="AD440">
        <v>0</v>
      </c>
      <c r="AE440">
        <v>226.51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 t="s">
        <v>3</v>
      </c>
      <c r="AT440">
        <v>72.607260699999998</v>
      </c>
      <c r="AU440" t="s">
        <v>360</v>
      </c>
      <c r="AV440">
        <v>0</v>
      </c>
      <c r="AW440">
        <v>1</v>
      </c>
      <c r="AX440">
        <v>-1</v>
      </c>
      <c r="AY440">
        <v>0</v>
      </c>
      <c r="AZ440">
        <v>0</v>
      </c>
      <c r="BA440" t="s">
        <v>3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ROUND(Y440*Source!I252,9)</f>
        <v>219.99999992100001</v>
      </c>
      <c r="CY440">
        <f>AA440</f>
        <v>226.51</v>
      </c>
      <c r="CZ440">
        <f>AE440</f>
        <v>226.51</v>
      </c>
      <c r="DA440">
        <f>AI440</f>
        <v>1</v>
      </c>
      <c r="DB440">
        <f>ROUND(((ROUND(AT440*CZ440,2)*1)*1),6)</f>
        <v>16446.27</v>
      </c>
      <c r="DC440">
        <f>ROUND(((ROUND(AT440*AG440,2)*1)*1),6)</f>
        <v>0</v>
      </c>
      <c r="DD440" t="s">
        <v>3</v>
      </c>
      <c r="DE440" t="s">
        <v>3</v>
      </c>
      <c r="DF440">
        <f t="shared" si="213"/>
        <v>49832.2</v>
      </c>
      <c r="DG440">
        <f t="shared" si="212"/>
        <v>0</v>
      </c>
      <c r="DH440">
        <f t="shared" si="211"/>
        <v>0</v>
      </c>
      <c r="DI440">
        <f t="shared" si="191"/>
        <v>0</v>
      </c>
      <c r="DJ440">
        <f>DF440</f>
        <v>49832.2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5">
      <c r="A441">
        <f>ROW(Source!A252)</f>
        <v>252</v>
      </c>
      <c r="B441">
        <v>86551701</v>
      </c>
      <c r="C441">
        <v>86552531</v>
      </c>
      <c r="D441">
        <v>85718740</v>
      </c>
      <c r="E441">
        <v>1</v>
      </c>
      <c r="F441">
        <v>1</v>
      </c>
      <c r="G441">
        <v>1081</v>
      </c>
      <c r="H441">
        <v>3</v>
      </c>
      <c r="I441" t="s">
        <v>370</v>
      </c>
      <c r="J441" t="s">
        <v>372</v>
      </c>
      <c r="K441" t="s">
        <v>371</v>
      </c>
      <c r="L441">
        <v>1354</v>
      </c>
      <c r="N441">
        <v>1010</v>
      </c>
      <c r="O441" t="s">
        <v>35</v>
      </c>
      <c r="P441" t="s">
        <v>35</v>
      </c>
      <c r="Q441">
        <v>1</v>
      </c>
      <c r="W441">
        <v>0</v>
      </c>
      <c r="X441">
        <v>-1129764883</v>
      </c>
      <c r="Y441">
        <f>((AT441*1)*1)</f>
        <v>60.396039600000002</v>
      </c>
      <c r="AA441">
        <v>338.67</v>
      </c>
      <c r="AB441">
        <v>0</v>
      </c>
      <c r="AC441">
        <v>0</v>
      </c>
      <c r="AD441">
        <v>0</v>
      </c>
      <c r="AE441">
        <v>338.67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 t="s">
        <v>3</v>
      </c>
      <c r="AT441">
        <v>60.396039600000002</v>
      </c>
      <c r="AU441" t="s">
        <v>360</v>
      </c>
      <c r="AV441">
        <v>0</v>
      </c>
      <c r="AW441">
        <v>1</v>
      </c>
      <c r="AX441">
        <v>-1</v>
      </c>
      <c r="AY441">
        <v>0</v>
      </c>
      <c r="AZ441">
        <v>0</v>
      </c>
      <c r="BA441" t="s">
        <v>3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v>0</v>
      </c>
      <c r="CX441">
        <f>ROUND(Y441*Source!I252,9)</f>
        <v>182.99999998800001</v>
      </c>
      <c r="CY441">
        <f>AA441</f>
        <v>338.67</v>
      </c>
      <c r="CZ441">
        <f>AE441</f>
        <v>338.67</v>
      </c>
      <c r="DA441">
        <f>AI441</f>
        <v>1</v>
      </c>
      <c r="DB441">
        <f>ROUND(((ROUND(AT441*CZ441,2)*1)*1),6)</f>
        <v>20454.330000000002</v>
      </c>
      <c r="DC441">
        <f>ROUND(((ROUND(AT441*AG441,2)*1)*1),6)</f>
        <v>0</v>
      </c>
      <c r="DD441" t="s">
        <v>3</v>
      </c>
      <c r="DE441" t="s">
        <v>3</v>
      </c>
      <c r="DF441">
        <f t="shared" si="213"/>
        <v>61976.61</v>
      </c>
      <c r="DG441">
        <f t="shared" si="212"/>
        <v>0</v>
      </c>
      <c r="DH441">
        <f t="shared" si="211"/>
        <v>0</v>
      </c>
      <c r="DI441">
        <f t="shared" si="191"/>
        <v>0</v>
      </c>
      <c r="DJ441">
        <f>DF441</f>
        <v>61976.61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5">
      <c r="A442">
        <f>ROW(Source!A252)</f>
        <v>252</v>
      </c>
      <c r="B442">
        <v>86551701</v>
      </c>
      <c r="C442">
        <v>86552531</v>
      </c>
      <c r="D442">
        <v>85718741</v>
      </c>
      <c r="E442">
        <v>1</v>
      </c>
      <c r="F442">
        <v>1</v>
      </c>
      <c r="G442">
        <v>1081</v>
      </c>
      <c r="H442">
        <v>3</v>
      </c>
      <c r="I442" t="s">
        <v>374</v>
      </c>
      <c r="J442" t="s">
        <v>376</v>
      </c>
      <c r="K442" t="s">
        <v>375</v>
      </c>
      <c r="L442">
        <v>1354</v>
      </c>
      <c r="N442">
        <v>1010</v>
      </c>
      <c r="O442" t="s">
        <v>35</v>
      </c>
      <c r="P442" t="s">
        <v>35</v>
      </c>
      <c r="Q442">
        <v>1</v>
      </c>
      <c r="W442">
        <v>0</v>
      </c>
      <c r="X442">
        <v>-1282411626</v>
      </c>
      <c r="Y442">
        <f>((AT442*1)*1)</f>
        <v>39.603960399999998</v>
      </c>
      <c r="AA442">
        <v>713.25</v>
      </c>
      <c r="AB442">
        <v>0</v>
      </c>
      <c r="AC442">
        <v>0</v>
      </c>
      <c r="AD442">
        <v>0</v>
      </c>
      <c r="AE442">
        <v>713.25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1</v>
      </c>
      <c r="AL442">
        <v>1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 t="s">
        <v>3</v>
      </c>
      <c r="AT442">
        <v>39.603960399999998</v>
      </c>
      <c r="AU442" t="s">
        <v>360</v>
      </c>
      <c r="AV442">
        <v>0</v>
      </c>
      <c r="AW442">
        <v>1</v>
      </c>
      <c r="AX442">
        <v>-1</v>
      </c>
      <c r="AY442">
        <v>0</v>
      </c>
      <c r="AZ442">
        <v>0</v>
      </c>
      <c r="BA442" t="s">
        <v>3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ROUND(Y442*Source!I252,9)</f>
        <v>120.000000012</v>
      </c>
      <c r="CY442">
        <f>AA442</f>
        <v>713.25</v>
      </c>
      <c r="CZ442">
        <f>AE442</f>
        <v>713.25</v>
      </c>
      <c r="DA442">
        <f>AI442</f>
        <v>1</v>
      </c>
      <c r="DB442">
        <f>ROUND(((ROUND(AT442*CZ442,2)*1)*1),6)</f>
        <v>28247.52</v>
      </c>
      <c r="DC442">
        <f>ROUND(((ROUND(AT442*AG442,2)*1)*1),6)</f>
        <v>0</v>
      </c>
      <c r="DD442" t="s">
        <v>3</v>
      </c>
      <c r="DE442" t="s">
        <v>3</v>
      </c>
      <c r="DF442">
        <f t="shared" si="213"/>
        <v>85590</v>
      </c>
      <c r="DG442">
        <f t="shared" si="212"/>
        <v>0</v>
      </c>
      <c r="DH442">
        <f t="shared" si="211"/>
        <v>0</v>
      </c>
      <c r="DI442">
        <f t="shared" si="191"/>
        <v>0</v>
      </c>
      <c r="DJ442">
        <f>DF442</f>
        <v>85590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5">
      <c r="A443">
        <f>ROW(Source!A253)</f>
        <v>253</v>
      </c>
      <c r="B443">
        <v>86551703</v>
      </c>
      <c r="C443">
        <v>86552531</v>
      </c>
      <c r="D443">
        <v>85665773</v>
      </c>
      <c r="E443">
        <v>1081</v>
      </c>
      <c r="F443">
        <v>1</v>
      </c>
      <c r="G443">
        <v>1081</v>
      </c>
      <c r="H443">
        <v>1</v>
      </c>
      <c r="I443" t="s">
        <v>786</v>
      </c>
      <c r="J443" t="s">
        <v>3</v>
      </c>
      <c r="K443" t="s">
        <v>787</v>
      </c>
      <c r="L443">
        <v>1191</v>
      </c>
      <c r="N443">
        <v>1013</v>
      </c>
      <c r="O443" t="s">
        <v>788</v>
      </c>
      <c r="P443" t="s">
        <v>788</v>
      </c>
      <c r="Q443">
        <v>1</v>
      </c>
      <c r="W443">
        <v>0</v>
      </c>
      <c r="X443">
        <v>476480486</v>
      </c>
      <c r="Y443">
        <f>((AT443*1.15)*1.2)</f>
        <v>119.41139999999999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5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86.53</v>
      </c>
      <c r="AU443" t="s">
        <v>362</v>
      </c>
      <c r="AV443">
        <v>1</v>
      </c>
      <c r="AW443">
        <v>2</v>
      </c>
      <c r="AX443">
        <v>86552540</v>
      </c>
      <c r="AY443">
        <v>1</v>
      </c>
      <c r="AZ443">
        <v>0</v>
      </c>
      <c r="BA443">
        <v>276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U443">
        <f>ROUND(AT443*Source!I253*AH443*AL443,2)</f>
        <v>0</v>
      </c>
      <c r="CV443">
        <f>ROUND(Y443*Source!I253,9)</f>
        <v>361.81654200000003</v>
      </c>
      <c r="CW443">
        <v>0</v>
      </c>
      <c r="CX443">
        <f>ROUND(Y443*Source!I253,9)</f>
        <v>361.81654200000003</v>
      </c>
      <c r="CY443">
        <f>AD443</f>
        <v>0</v>
      </c>
      <c r="CZ443">
        <f>AH443</f>
        <v>0</v>
      </c>
      <c r="DA443">
        <f>AL443</f>
        <v>1</v>
      </c>
      <c r="DB443">
        <f>ROUND(((ROUND(AT443*CZ443,2)*1.15)*1.2),6)</f>
        <v>0</v>
      </c>
      <c r="DC443">
        <f>ROUND(((ROUND(AT443*AG443,2)*1.15)*1.2),6)</f>
        <v>0</v>
      </c>
      <c r="DD443" t="s">
        <v>3</v>
      </c>
      <c r="DE443" t="s">
        <v>3</v>
      </c>
      <c r="DF443">
        <f t="shared" si="213"/>
        <v>0</v>
      </c>
      <c r="DG443">
        <f t="shared" si="212"/>
        <v>0</v>
      </c>
      <c r="DH443">
        <f t="shared" si="211"/>
        <v>0</v>
      </c>
      <c r="DI443">
        <f t="shared" si="191"/>
        <v>0</v>
      </c>
      <c r="DJ443">
        <f>DI443</f>
        <v>0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5">
      <c r="A444">
        <f>ROW(Source!A253)</f>
        <v>253</v>
      </c>
      <c r="B444">
        <v>86551703</v>
      </c>
      <c r="C444">
        <v>86552531</v>
      </c>
      <c r="D444">
        <v>85731677</v>
      </c>
      <c r="E444">
        <v>1</v>
      </c>
      <c r="F444">
        <v>1</v>
      </c>
      <c r="G444">
        <v>1081</v>
      </c>
      <c r="H444">
        <v>2</v>
      </c>
      <c r="I444" t="s">
        <v>789</v>
      </c>
      <c r="J444" t="s">
        <v>790</v>
      </c>
      <c r="K444" t="s">
        <v>791</v>
      </c>
      <c r="L444">
        <v>1368</v>
      </c>
      <c r="N444">
        <v>1011</v>
      </c>
      <c r="O444" t="s">
        <v>792</v>
      </c>
      <c r="P444" t="s">
        <v>792</v>
      </c>
      <c r="Q444">
        <v>1</v>
      </c>
      <c r="W444">
        <v>0</v>
      </c>
      <c r="X444">
        <v>874612079</v>
      </c>
      <c r="Y444">
        <f>((AT444*1.25)*1.2)</f>
        <v>1.4999999999999999E-2</v>
      </c>
      <c r="AA444">
        <v>0</v>
      </c>
      <c r="AB444">
        <v>1513.56</v>
      </c>
      <c r="AC444">
        <v>758.78</v>
      </c>
      <c r="AD444">
        <v>0</v>
      </c>
      <c r="AE444">
        <v>0</v>
      </c>
      <c r="AF444">
        <v>83.1</v>
      </c>
      <c r="AG444">
        <v>12.62</v>
      </c>
      <c r="AH444">
        <v>0</v>
      </c>
      <c r="AI444">
        <v>1</v>
      </c>
      <c r="AJ444">
        <v>17.07</v>
      </c>
      <c r="AK444">
        <v>56.35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0.01</v>
      </c>
      <c r="AU444" t="s">
        <v>361</v>
      </c>
      <c r="AV444">
        <v>0</v>
      </c>
      <c r="AW444">
        <v>2</v>
      </c>
      <c r="AX444">
        <v>86552541</v>
      </c>
      <c r="AY444">
        <v>1</v>
      </c>
      <c r="AZ444">
        <v>0</v>
      </c>
      <c r="BA444">
        <v>277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f>ROUND(Y444*Source!I253*DO444,9)</f>
        <v>0.57357899999999995</v>
      </c>
      <c r="CX444">
        <f>ROUND(Y444*Source!I253,9)</f>
        <v>4.5449999999999997E-2</v>
      </c>
      <c r="CY444">
        <f>AB444</f>
        <v>1513.56</v>
      </c>
      <c r="CZ444">
        <f>AF444</f>
        <v>83.1</v>
      </c>
      <c r="DA444">
        <f>AJ444</f>
        <v>17.07</v>
      </c>
      <c r="DB444">
        <f>ROUND(((ROUND(AT444*CZ444,2)*1.25)*1.2),6)</f>
        <v>1.2450000000000001</v>
      </c>
      <c r="DC444">
        <f>ROUND(((ROUND(AT444*AG444,2)*1.25)*1.2),6)</f>
        <v>0.19500000000000001</v>
      </c>
      <c r="DD444" t="s">
        <v>3</v>
      </c>
      <c r="DE444" t="s">
        <v>3</v>
      </c>
      <c r="DF444">
        <f t="shared" si="213"/>
        <v>0</v>
      </c>
      <c r="DG444">
        <f>ROUND(ROUND(AF444*AJ444,2)*CX444,2)</f>
        <v>64.47</v>
      </c>
      <c r="DH444">
        <f>ROUND(ROUND(AG444*AK444,2)*CX444,2)</f>
        <v>32.32</v>
      </c>
      <c r="DI444">
        <f t="shared" si="191"/>
        <v>0</v>
      </c>
      <c r="DJ444">
        <f>DG444</f>
        <v>64.47</v>
      </c>
      <c r="DK444">
        <v>0</v>
      </c>
      <c r="DL444" t="s">
        <v>793</v>
      </c>
      <c r="DM444">
        <v>0</v>
      </c>
      <c r="DN444" t="s">
        <v>788</v>
      </c>
      <c r="DO444">
        <v>12.62</v>
      </c>
    </row>
    <row r="445" spans="1:119" x14ac:dyDescent="0.25">
      <c r="A445">
        <f>ROW(Source!A253)</f>
        <v>253</v>
      </c>
      <c r="B445">
        <v>86551703</v>
      </c>
      <c r="C445">
        <v>86552531</v>
      </c>
      <c r="D445">
        <v>85731808</v>
      </c>
      <c r="E445">
        <v>1</v>
      </c>
      <c r="F445">
        <v>1</v>
      </c>
      <c r="G445">
        <v>1081</v>
      </c>
      <c r="H445">
        <v>2</v>
      </c>
      <c r="I445" t="s">
        <v>816</v>
      </c>
      <c r="J445" t="s">
        <v>817</v>
      </c>
      <c r="K445" t="s">
        <v>818</v>
      </c>
      <c r="L445">
        <v>1368</v>
      </c>
      <c r="N445">
        <v>1011</v>
      </c>
      <c r="O445" t="s">
        <v>792</v>
      </c>
      <c r="P445" t="s">
        <v>792</v>
      </c>
      <c r="Q445">
        <v>1</v>
      </c>
      <c r="W445">
        <v>0</v>
      </c>
      <c r="X445">
        <v>1276298252</v>
      </c>
      <c r="Y445">
        <f>((AT445*1.25)*1.2)</f>
        <v>15</v>
      </c>
      <c r="AA445">
        <v>0</v>
      </c>
      <c r="AB445">
        <v>5.03</v>
      </c>
      <c r="AC445">
        <v>0</v>
      </c>
      <c r="AD445">
        <v>0</v>
      </c>
      <c r="AE445">
        <v>0</v>
      </c>
      <c r="AF445">
        <v>0.45</v>
      </c>
      <c r="AG445">
        <v>0</v>
      </c>
      <c r="AH445">
        <v>0</v>
      </c>
      <c r="AI445">
        <v>1</v>
      </c>
      <c r="AJ445">
        <v>10.47</v>
      </c>
      <c r="AK445">
        <v>1</v>
      </c>
      <c r="AL445">
        <v>1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10</v>
      </c>
      <c r="AU445" t="s">
        <v>361</v>
      </c>
      <c r="AV445">
        <v>0</v>
      </c>
      <c r="AW445">
        <v>2</v>
      </c>
      <c r="AX445">
        <v>86552543</v>
      </c>
      <c r="AY445">
        <v>1</v>
      </c>
      <c r="AZ445">
        <v>0</v>
      </c>
      <c r="BA445">
        <v>278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f>ROUND(Y445*Source!I253*DO445,9)</f>
        <v>0</v>
      </c>
      <c r="CX445">
        <f>ROUND(Y445*Source!I253,9)</f>
        <v>45.45</v>
      </c>
      <c r="CY445">
        <f>AB445</f>
        <v>5.03</v>
      </c>
      <c r="CZ445">
        <f>AF445</f>
        <v>0.45</v>
      </c>
      <c r="DA445">
        <f>AJ445</f>
        <v>10.47</v>
      </c>
      <c r="DB445">
        <f>ROUND(((ROUND(AT445*CZ445,2)*1.25)*1.2),6)</f>
        <v>6.75</v>
      </c>
      <c r="DC445">
        <f>ROUND(((ROUND(AT445*AG445,2)*1.25)*1.2),6)</f>
        <v>0</v>
      </c>
      <c r="DD445" t="s">
        <v>3</v>
      </c>
      <c r="DE445" t="s">
        <v>3</v>
      </c>
      <c r="DF445">
        <f t="shared" si="213"/>
        <v>0</v>
      </c>
      <c r="DG445">
        <f>ROUND(ROUND(AF445*AJ445,2)*CX445,2)</f>
        <v>214.07</v>
      </c>
      <c r="DH445">
        <f>ROUND(ROUND(AG445,2)*CX445,2)</f>
        <v>0</v>
      </c>
      <c r="DI445">
        <f t="shared" si="191"/>
        <v>0</v>
      </c>
      <c r="DJ445">
        <f>DG445</f>
        <v>214.07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5">
      <c r="A446">
        <f>ROW(Source!A253)</f>
        <v>253</v>
      </c>
      <c r="B446">
        <v>86551703</v>
      </c>
      <c r="C446">
        <v>86552531</v>
      </c>
      <c r="D446">
        <v>85730911</v>
      </c>
      <c r="E446">
        <v>1</v>
      </c>
      <c r="F446">
        <v>1</v>
      </c>
      <c r="G446">
        <v>1081</v>
      </c>
      <c r="H446">
        <v>2</v>
      </c>
      <c r="I446" t="s">
        <v>800</v>
      </c>
      <c r="J446" t="s">
        <v>801</v>
      </c>
      <c r="K446" t="s">
        <v>802</v>
      </c>
      <c r="L446">
        <v>1368</v>
      </c>
      <c r="N446">
        <v>1011</v>
      </c>
      <c r="O446" t="s">
        <v>792</v>
      </c>
      <c r="P446" t="s">
        <v>792</v>
      </c>
      <c r="Q446">
        <v>1</v>
      </c>
      <c r="W446">
        <v>0</v>
      </c>
      <c r="X446">
        <v>-44940208</v>
      </c>
      <c r="Y446">
        <f>((AT446*1.25)*1.2)</f>
        <v>1.4999999999999999E-2</v>
      </c>
      <c r="AA446">
        <v>0</v>
      </c>
      <c r="AB446">
        <v>2758.65</v>
      </c>
      <c r="AC446">
        <v>1017.92</v>
      </c>
      <c r="AD446">
        <v>0</v>
      </c>
      <c r="AE446">
        <v>0</v>
      </c>
      <c r="AF446">
        <v>179.17</v>
      </c>
      <c r="AG446">
        <v>16.93</v>
      </c>
      <c r="AH446">
        <v>0</v>
      </c>
      <c r="AI446">
        <v>1</v>
      </c>
      <c r="AJ446">
        <v>14.43</v>
      </c>
      <c r="AK446">
        <v>56.35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0.01</v>
      </c>
      <c r="AU446" t="s">
        <v>361</v>
      </c>
      <c r="AV446">
        <v>0</v>
      </c>
      <c r="AW446">
        <v>2</v>
      </c>
      <c r="AX446">
        <v>86552542</v>
      </c>
      <c r="AY446">
        <v>1</v>
      </c>
      <c r="AZ446">
        <v>0</v>
      </c>
      <c r="BA446">
        <v>279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ROUND(Y446*Source!I253*DO446,9)</f>
        <v>0.7694685</v>
      </c>
      <c r="CX446">
        <f>ROUND(Y446*Source!I253,9)</f>
        <v>4.5449999999999997E-2</v>
      </c>
      <c r="CY446">
        <f>AB446</f>
        <v>2758.65</v>
      </c>
      <c r="CZ446">
        <f>AF446</f>
        <v>179.17</v>
      </c>
      <c r="DA446">
        <f>AJ446</f>
        <v>14.43</v>
      </c>
      <c r="DB446">
        <f>ROUND(((ROUND(AT446*CZ446,2)*1.25)*1.2),6)</f>
        <v>2.6850000000000001</v>
      </c>
      <c r="DC446">
        <f>ROUND(((ROUND(AT446*AG446,2)*1.25)*1.2),6)</f>
        <v>0.255</v>
      </c>
      <c r="DD446" t="s">
        <v>3</v>
      </c>
      <c r="DE446" t="s">
        <v>3</v>
      </c>
      <c r="DF446">
        <f t="shared" si="213"/>
        <v>0</v>
      </c>
      <c r="DG446">
        <f>ROUND(ROUND(AF446*AJ446,2)*CX446,2)</f>
        <v>117.51</v>
      </c>
      <c r="DH446">
        <f>ROUND(ROUND(AG446*AK446,2)*CX446,2)</f>
        <v>43.36</v>
      </c>
      <c r="DI446">
        <f t="shared" si="191"/>
        <v>0</v>
      </c>
      <c r="DJ446">
        <f>DG446</f>
        <v>117.51</v>
      </c>
      <c r="DK446">
        <v>0</v>
      </c>
      <c r="DL446" t="s">
        <v>793</v>
      </c>
      <c r="DM446">
        <v>0</v>
      </c>
      <c r="DN446" t="s">
        <v>788</v>
      </c>
      <c r="DO446">
        <v>16.93</v>
      </c>
    </row>
    <row r="447" spans="1:119" x14ac:dyDescent="0.25">
      <c r="A447">
        <f>ROW(Source!A253)</f>
        <v>253</v>
      </c>
      <c r="B447">
        <v>86551703</v>
      </c>
      <c r="C447">
        <v>86552531</v>
      </c>
      <c r="D447">
        <v>85703173</v>
      </c>
      <c r="E447">
        <v>1</v>
      </c>
      <c r="F447">
        <v>1</v>
      </c>
      <c r="G447">
        <v>1081</v>
      </c>
      <c r="H447">
        <v>3</v>
      </c>
      <c r="I447" t="s">
        <v>819</v>
      </c>
      <c r="J447" t="s">
        <v>820</v>
      </c>
      <c r="K447" t="s">
        <v>821</v>
      </c>
      <c r="L447">
        <v>1346</v>
      </c>
      <c r="N447">
        <v>1009</v>
      </c>
      <c r="O447" t="s">
        <v>822</v>
      </c>
      <c r="P447" t="s">
        <v>822</v>
      </c>
      <c r="Q447">
        <v>1</v>
      </c>
      <c r="W447">
        <v>0</v>
      </c>
      <c r="X447">
        <v>731843586</v>
      </c>
      <c r="Y447">
        <f>((AT447*1)*1)</f>
        <v>0.3</v>
      </c>
      <c r="AA447">
        <v>978.56</v>
      </c>
      <c r="AB447">
        <v>0</v>
      </c>
      <c r="AC447">
        <v>0</v>
      </c>
      <c r="AD447">
        <v>0</v>
      </c>
      <c r="AE447">
        <v>520.51</v>
      </c>
      <c r="AF447">
        <v>0</v>
      </c>
      <c r="AG447">
        <v>0</v>
      </c>
      <c r="AH447">
        <v>0</v>
      </c>
      <c r="AI447">
        <v>1.88</v>
      </c>
      <c r="AJ447">
        <v>1</v>
      </c>
      <c r="AK447">
        <v>1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0.3</v>
      </c>
      <c r="AU447" t="s">
        <v>360</v>
      </c>
      <c r="AV447">
        <v>0</v>
      </c>
      <c r="AW447">
        <v>2</v>
      </c>
      <c r="AX447">
        <v>86552544</v>
      </c>
      <c r="AY447">
        <v>1</v>
      </c>
      <c r="AZ447">
        <v>0</v>
      </c>
      <c r="BA447">
        <v>280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ROUND(Y447*Source!I253,9)</f>
        <v>0.90900000000000003</v>
      </c>
      <c r="CY447">
        <f>AA447</f>
        <v>978.56</v>
      </c>
      <c r="CZ447">
        <f>AE447</f>
        <v>520.51</v>
      </c>
      <c r="DA447">
        <f>AI447</f>
        <v>1.88</v>
      </c>
      <c r="DB447">
        <f>ROUND(((ROUND(AT447*CZ447,2)*1)*1),6)</f>
        <v>156.15</v>
      </c>
      <c r="DC447">
        <f>ROUND(((ROUND(AT447*AG447,2)*1)*1),6)</f>
        <v>0</v>
      </c>
      <c r="DD447" t="s">
        <v>3</v>
      </c>
      <c r="DE447" t="s">
        <v>3</v>
      </c>
      <c r="DF447">
        <f>ROUND(ROUND(AE447*AI447,2)*CX447,2)</f>
        <v>889.51</v>
      </c>
      <c r="DG447">
        <f t="shared" ref="DG447:DG467" si="214">ROUND(ROUND(AF447,2)*CX447,2)</f>
        <v>0</v>
      </c>
      <c r="DH447">
        <f t="shared" ref="DH447:DH468" si="215">ROUND(ROUND(AG447,2)*CX447,2)</f>
        <v>0</v>
      </c>
      <c r="DI447">
        <f t="shared" si="191"/>
        <v>0</v>
      </c>
      <c r="DJ447">
        <f>DF447</f>
        <v>889.51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5">
      <c r="A448">
        <f>ROW(Source!A253)</f>
        <v>253</v>
      </c>
      <c r="B448">
        <v>86551703</v>
      </c>
      <c r="C448">
        <v>86552531</v>
      </c>
      <c r="D448">
        <v>85718378</v>
      </c>
      <c r="E448">
        <v>1</v>
      </c>
      <c r="F448">
        <v>1</v>
      </c>
      <c r="G448">
        <v>1081</v>
      </c>
      <c r="H448">
        <v>3</v>
      </c>
      <c r="I448" t="s">
        <v>365</v>
      </c>
      <c r="J448" t="s">
        <v>367</v>
      </c>
      <c r="K448" t="s">
        <v>366</v>
      </c>
      <c r="L448">
        <v>1354</v>
      </c>
      <c r="N448">
        <v>1010</v>
      </c>
      <c r="O448" t="s">
        <v>35</v>
      </c>
      <c r="P448" t="s">
        <v>35</v>
      </c>
      <c r="Q448">
        <v>1</v>
      </c>
      <c r="W448">
        <v>0</v>
      </c>
      <c r="X448">
        <v>2092768842</v>
      </c>
      <c r="Y448">
        <f>((AT448*1)*1)</f>
        <v>72.607260699999998</v>
      </c>
      <c r="AA448">
        <v>1306.96</v>
      </c>
      <c r="AB448">
        <v>0</v>
      </c>
      <c r="AC448">
        <v>0</v>
      </c>
      <c r="AD448">
        <v>0</v>
      </c>
      <c r="AE448">
        <v>226.51</v>
      </c>
      <c r="AF448">
        <v>0</v>
      </c>
      <c r="AG448">
        <v>0</v>
      </c>
      <c r="AH448">
        <v>0</v>
      </c>
      <c r="AI448">
        <v>5.77</v>
      </c>
      <c r="AJ448">
        <v>1</v>
      </c>
      <c r="AK448">
        <v>1</v>
      </c>
      <c r="AL448">
        <v>1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 t="s">
        <v>3</v>
      </c>
      <c r="AT448">
        <v>72.607260699999998</v>
      </c>
      <c r="AU448" t="s">
        <v>360</v>
      </c>
      <c r="AV448">
        <v>0</v>
      </c>
      <c r="AW448">
        <v>1</v>
      </c>
      <c r="AX448">
        <v>-1</v>
      </c>
      <c r="AY448">
        <v>0</v>
      </c>
      <c r="AZ448">
        <v>0</v>
      </c>
      <c r="BA448" t="s">
        <v>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ROUND(Y448*Source!I253,9)</f>
        <v>219.99999992100001</v>
      </c>
      <c r="CY448">
        <f>AA448</f>
        <v>1306.96</v>
      </c>
      <c r="CZ448">
        <f>AE448</f>
        <v>226.51</v>
      </c>
      <c r="DA448">
        <f>AI448</f>
        <v>5.77</v>
      </c>
      <c r="DB448">
        <f>ROUND(((ROUND(AT448*CZ448,2)*1)*1),6)</f>
        <v>16446.27</v>
      </c>
      <c r="DC448">
        <f>ROUND(((ROUND(AT448*AG448,2)*1)*1),6)</f>
        <v>0</v>
      </c>
      <c r="DD448" t="s">
        <v>3</v>
      </c>
      <c r="DE448" t="s">
        <v>3</v>
      </c>
      <c r="DF448">
        <f>ROUND(ROUND(AE448*AI448,2)*CX448,2)</f>
        <v>287531.2</v>
      </c>
      <c r="DG448">
        <f t="shared" si="214"/>
        <v>0</v>
      </c>
      <c r="DH448">
        <f t="shared" si="215"/>
        <v>0</v>
      </c>
      <c r="DI448">
        <f t="shared" si="191"/>
        <v>0</v>
      </c>
      <c r="DJ448">
        <f>DF448</f>
        <v>287531.2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5">
      <c r="A449">
        <f>ROW(Source!A253)</f>
        <v>253</v>
      </c>
      <c r="B449">
        <v>86551703</v>
      </c>
      <c r="C449">
        <v>86552531</v>
      </c>
      <c r="D449">
        <v>85718740</v>
      </c>
      <c r="E449">
        <v>1</v>
      </c>
      <c r="F449">
        <v>1</v>
      </c>
      <c r="G449">
        <v>1081</v>
      </c>
      <c r="H449">
        <v>3</v>
      </c>
      <c r="I449" t="s">
        <v>370</v>
      </c>
      <c r="J449" t="s">
        <v>372</v>
      </c>
      <c r="K449" t="s">
        <v>371</v>
      </c>
      <c r="L449">
        <v>1354</v>
      </c>
      <c r="N449">
        <v>1010</v>
      </c>
      <c r="O449" t="s">
        <v>35</v>
      </c>
      <c r="P449" t="s">
        <v>35</v>
      </c>
      <c r="Q449">
        <v>1</v>
      </c>
      <c r="W449">
        <v>0</v>
      </c>
      <c r="X449">
        <v>-1129764883</v>
      </c>
      <c r="Y449">
        <f>((AT449*1)*1)</f>
        <v>60.396039600000002</v>
      </c>
      <c r="AA449">
        <v>1883.01</v>
      </c>
      <c r="AB449">
        <v>0</v>
      </c>
      <c r="AC449">
        <v>0</v>
      </c>
      <c r="AD449">
        <v>0</v>
      </c>
      <c r="AE449">
        <v>338.67</v>
      </c>
      <c r="AF449">
        <v>0</v>
      </c>
      <c r="AG449">
        <v>0</v>
      </c>
      <c r="AH449">
        <v>0</v>
      </c>
      <c r="AI449">
        <v>5.56</v>
      </c>
      <c r="AJ449">
        <v>1</v>
      </c>
      <c r="AK449">
        <v>1</v>
      </c>
      <c r="AL449">
        <v>1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 t="s">
        <v>3</v>
      </c>
      <c r="AT449">
        <v>60.396039600000002</v>
      </c>
      <c r="AU449" t="s">
        <v>360</v>
      </c>
      <c r="AV449">
        <v>0</v>
      </c>
      <c r="AW449">
        <v>1</v>
      </c>
      <c r="AX449">
        <v>-1</v>
      </c>
      <c r="AY449">
        <v>0</v>
      </c>
      <c r="AZ449">
        <v>0</v>
      </c>
      <c r="BA449" t="s">
        <v>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ROUND(Y449*Source!I253,9)</f>
        <v>182.99999998800001</v>
      </c>
      <c r="CY449">
        <f>AA449</f>
        <v>1883.01</v>
      </c>
      <c r="CZ449">
        <f>AE449</f>
        <v>338.67</v>
      </c>
      <c r="DA449">
        <f>AI449</f>
        <v>5.56</v>
      </c>
      <c r="DB449">
        <f>ROUND(((ROUND(AT449*CZ449,2)*1)*1),6)</f>
        <v>20454.330000000002</v>
      </c>
      <c r="DC449">
        <f>ROUND(((ROUND(AT449*AG449,2)*1)*1),6)</f>
        <v>0</v>
      </c>
      <c r="DD449" t="s">
        <v>3</v>
      </c>
      <c r="DE449" t="s">
        <v>3</v>
      </c>
      <c r="DF449">
        <f>ROUND(ROUND(AE449*AI449,2)*CX449,2)</f>
        <v>344590.83</v>
      </c>
      <c r="DG449">
        <f t="shared" si="214"/>
        <v>0</v>
      </c>
      <c r="DH449">
        <f t="shared" si="215"/>
        <v>0</v>
      </c>
      <c r="DI449">
        <f t="shared" ref="DI449:DI512" si="216">ROUND(ROUND(AH449,2)*CX449,2)</f>
        <v>0</v>
      </c>
      <c r="DJ449">
        <f>DF449</f>
        <v>344590.83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5">
      <c r="A450">
        <f>ROW(Source!A253)</f>
        <v>253</v>
      </c>
      <c r="B450">
        <v>86551703</v>
      </c>
      <c r="C450">
        <v>86552531</v>
      </c>
      <c r="D450">
        <v>85718741</v>
      </c>
      <c r="E450">
        <v>1</v>
      </c>
      <c r="F450">
        <v>1</v>
      </c>
      <c r="G450">
        <v>1081</v>
      </c>
      <c r="H450">
        <v>3</v>
      </c>
      <c r="I450" t="s">
        <v>374</v>
      </c>
      <c r="J450" t="s">
        <v>376</v>
      </c>
      <c r="K450" t="s">
        <v>375</v>
      </c>
      <c r="L450">
        <v>1354</v>
      </c>
      <c r="N450">
        <v>1010</v>
      </c>
      <c r="O450" t="s">
        <v>35</v>
      </c>
      <c r="P450" t="s">
        <v>35</v>
      </c>
      <c r="Q450">
        <v>1</v>
      </c>
      <c r="W450">
        <v>0</v>
      </c>
      <c r="X450">
        <v>-1282411626</v>
      </c>
      <c r="Y450">
        <f>((AT450*1)*1)</f>
        <v>39.603960399999998</v>
      </c>
      <c r="AA450">
        <v>3830.15</v>
      </c>
      <c r="AB450">
        <v>0</v>
      </c>
      <c r="AC450">
        <v>0</v>
      </c>
      <c r="AD450">
        <v>0</v>
      </c>
      <c r="AE450">
        <v>713.25</v>
      </c>
      <c r="AF450">
        <v>0</v>
      </c>
      <c r="AG450">
        <v>0</v>
      </c>
      <c r="AH450">
        <v>0</v>
      </c>
      <c r="AI450">
        <v>5.37</v>
      </c>
      <c r="AJ450">
        <v>1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 t="s">
        <v>3</v>
      </c>
      <c r="AT450">
        <v>39.603960399999998</v>
      </c>
      <c r="AU450" t="s">
        <v>360</v>
      </c>
      <c r="AV450">
        <v>0</v>
      </c>
      <c r="AW450">
        <v>1</v>
      </c>
      <c r="AX450">
        <v>-1</v>
      </c>
      <c r="AY450">
        <v>0</v>
      </c>
      <c r="AZ450">
        <v>0</v>
      </c>
      <c r="BA450" t="s">
        <v>3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ROUND(Y450*Source!I253,9)</f>
        <v>120.000000012</v>
      </c>
      <c r="CY450">
        <f>AA450</f>
        <v>3830.15</v>
      </c>
      <c r="CZ450">
        <f>AE450</f>
        <v>713.25</v>
      </c>
      <c r="DA450">
        <f>AI450</f>
        <v>5.37</v>
      </c>
      <c r="DB450">
        <f>ROUND(((ROUND(AT450*CZ450,2)*1)*1),6)</f>
        <v>28247.52</v>
      </c>
      <c r="DC450">
        <f>ROUND(((ROUND(AT450*AG450,2)*1)*1),6)</f>
        <v>0</v>
      </c>
      <c r="DD450" t="s">
        <v>3</v>
      </c>
      <c r="DE450" t="s">
        <v>3</v>
      </c>
      <c r="DF450">
        <f>ROUND(ROUND(AE450*AI450,2)*CX450,2)</f>
        <v>459618</v>
      </c>
      <c r="DG450">
        <f t="shared" si="214"/>
        <v>0</v>
      </c>
      <c r="DH450">
        <f t="shared" si="215"/>
        <v>0</v>
      </c>
      <c r="DI450">
        <f t="shared" si="216"/>
        <v>0</v>
      </c>
      <c r="DJ450">
        <f>DF450</f>
        <v>459618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5">
      <c r="A451">
        <f>ROW(Source!A295)</f>
        <v>295</v>
      </c>
      <c r="B451">
        <v>86551701</v>
      </c>
      <c r="C451">
        <v>86552550</v>
      </c>
      <c r="D451">
        <v>85665773</v>
      </c>
      <c r="E451">
        <v>1081</v>
      </c>
      <c r="F451">
        <v>1</v>
      </c>
      <c r="G451">
        <v>1081</v>
      </c>
      <c r="H451">
        <v>1</v>
      </c>
      <c r="I451" t="s">
        <v>786</v>
      </c>
      <c r="J451" t="s">
        <v>3</v>
      </c>
      <c r="K451" t="s">
        <v>787</v>
      </c>
      <c r="L451">
        <v>1191</v>
      </c>
      <c r="N451">
        <v>1013</v>
      </c>
      <c r="O451" t="s">
        <v>788</v>
      </c>
      <c r="P451" t="s">
        <v>788</v>
      </c>
      <c r="Q451">
        <v>1</v>
      </c>
      <c r="W451">
        <v>0</v>
      </c>
      <c r="X451">
        <v>476480486</v>
      </c>
      <c r="Y451">
        <f>((AT451*1.15)*1.2)</f>
        <v>40.98599999999999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-2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29.7</v>
      </c>
      <c r="AU451" t="s">
        <v>362</v>
      </c>
      <c r="AV451">
        <v>1</v>
      </c>
      <c r="AW451">
        <v>2</v>
      </c>
      <c r="AX451">
        <v>86552567</v>
      </c>
      <c r="AY451">
        <v>1</v>
      </c>
      <c r="AZ451">
        <v>0</v>
      </c>
      <c r="BA451">
        <v>283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U451">
        <f>ROUND(AT451*Source!I295*AH451*AL451,2)</f>
        <v>0</v>
      </c>
      <c r="CV451">
        <f>ROUND(Y451*Source!I295,9)</f>
        <v>1024.6500000000001</v>
      </c>
      <c r="CW451">
        <v>0</v>
      </c>
      <c r="CX451">
        <f>ROUND(Y451*Source!I295,9)</f>
        <v>1024.6500000000001</v>
      </c>
      <c r="CY451">
        <f>AD451</f>
        <v>0</v>
      </c>
      <c r="CZ451">
        <f>AH451</f>
        <v>0</v>
      </c>
      <c r="DA451">
        <f>AL451</f>
        <v>1</v>
      </c>
      <c r="DB451">
        <f>ROUND(((ROUND(AT451*CZ451,2)*1.15)*1.2),6)</f>
        <v>0</v>
      </c>
      <c r="DC451">
        <f>ROUND(((ROUND(AT451*AG451,2)*1.15)*1.2),6)</f>
        <v>0</v>
      </c>
      <c r="DD451" t="s">
        <v>3</v>
      </c>
      <c r="DE451" t="s">
        <v>3</v>
      </c>
      <c r="DF451">
        <f t="shared" ref="DF451:DF470" si="217">ROUND(ROUND(AE451,2)*CX451,2)</f>
        <v>0</v>
      </c>
      <c r="DG451">
        <f t="shared" si="214"/>
        <v>0</v>
      </c>
      <c r="DH451">
        <f t="shared" si="215"/>
        <v>0</v>
      </c>
      <c r="DI451">
        <f t="shared" si="216"/>
        <v>0</v>
      </c>
      <c r="DJ451">
        <f>DI451</f>
        <v>0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5">
      <c r="A452">
        <f>ROW(Source!A295)</f>
        <v>295</v>
      </c>
      <c r="B452">
        <v>86551701</v>
      </c>
      <c r="C452">
        <v>86552550</v>
      </c>
      <c r="D452">
        <v>85731380</v>
      </c>
      <c r="E452">
        <v>1</v>
      </c>
      <c r="F452">
        <v>1</v>
      </c>
      <c r="G452">
        <v>1081</v>
      </c>
      <c r="H452">
        <v>2</v>
      </c>
      <c r="I452" t="s">
        <v>823</v>
      </c>
      <c r="J452" t="s">
        <v>824</v>
      </c>
      <c r="K452" t="s">
        <v>825</v>
      </c>
      <c r="L452">
        <v>1368</v>
      </c>
      <c r="N452">
        <v>1011</v>
      </c>
      <c r="O452" t="s">
        <v>792</v>
      </c>
      <c r="P452" t="s">
        <v>792</v>
      </c>
      <c r="Q452">
        <v>1</v>
      </c>
      <c r="W452">
        <v>0</v>
      </c>
      <c r="X452">
        <v>-49672420</v>
      </c>
      <c r="Y452">
        <f>((AT452*1.25)*1.2)</f>
        <v>1.7249999999999999</v>
      </c>
      <c r="AA452">
        <v>0</v>
      </c>
      <c r="AB452">
        <v>0.3</v>
      </c>
      <c r="AC452">
        <v>0</v>
      </c>
      <c r="AD452">
        <v>0</v>
      </c>
      <c r="AE452">
        <v>0</v>
      </c>
      <c r="AF452">
        <v>0.28000000000000003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-2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1.1499999999999999</v>
      </c>
      <c r="AU452" t="s">
        <v>361</v>
      </c>
      <c r="AV452">
        <v>0</v>
      </c>
      <c r="AW452">
        <v>2</v>
      </c>
      <c r="AX452">
        <v>86552568</v>
      </c>
      <c r="AY452">
        <v>1</v>
      </c>
      <c r="AZ452">
        <v>0</v>
      </c>
      <c r="BA452">
        <v>284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f>ROUND(Y452*Source!I295*DO452,9)</f>
        <v>0</v>
      </c>
      <c r="CX452">
        <f>ROUND(Y452*Source!I295,9)</f>
        <v>43.125</v>
      </c>
      <c r="CY452">
        <f>AB452</f>
        <v>0.3</v>
      </c>
      <c r="CZ452">
        <f>AF452</f>
        <v>0.28000000000000003</v>
      </c>
      <c r="DA452">
        <f>AJ452</f>
        <v>1</v>
      </c>
      <c r="DB452">
        <f>ROUND(((ROUND(AT452*CZ452,2)*1.25)*1.2),6)</f>
        <v>0.48</v>
      </c>
      <c r="DC452">
        <f>ROUND(((ROUND(AT452*AG452,2)*1.25)*1.2),6)</f>
        <v>0</v>
      </c>
      <c r="DD452" t="s">
        <v>3</v>
      </c>
      <c r="DE452" t="s">
        <v>3</v>
      </c>
      <c r="DF452">
        <f t="shared" si="217"/>
        <v>0</v>
      </c>
      <c r="DG452">
        <f t="shared" si="214"/>
        <v>12.08</v>
      </c>
      <c r="DH452">
        <f t="shared" si="215"/>
        <v>0</v>
      </c>
      <c r="DI452">
        <f t="shared" si="216"/>
        <v>0</v>
      </c>
      <c r="DJ452">
        <f>DG452</f>
        <v>12.08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5">
      <c r="A453">
        <f>ROW(Source!A295)</f>
        <v>295</v>
      </c>
      <c r="B453">
        <v>86551701</v>
      </c>
      <c r="C453">
        <v>86552550</v>
      </c>
      <c r="D453">
        <v>85731677</v>
      </c>
      <c r="E453">
        <v>1</v>
      </c>
      <c r="F453">
        <v>1</v>
      </c>
      <c r="G453">
        <v>1081</v>
      </c>
      <c r="H453">
        <v>2</v>
      </c>
      <c r="I453" t="s">
        <v>789</v>
      </c>
      <c r="J453" t="s">
        <v>790</v>
      </c>
      <c r="K453" t="s">
        <v>791</v>
      </c>
      <c r="L453">
        <v>1368</v>
      </c>
      <c r="N453">
        <v>1011</v>
      </c>
      <c r="O453" t="s">
        <v>792</v>
      </c>
      <c r="P453" t="s">
        <v>792</v>
      </c>
      <c r="Q453">
        <v>1</v>
      </c>
      <c r="W453">
        <v>0</v>
      </c>
      <c r="X453">
        <v>874612079</v>
      </c>
      <c r="Y453">
        <f>((AT453*1.25)*1.2)</f>
        <v>0.52500000000000002</v>
      </c>
      <c r="AA453">
        <v>0</v>
      </c>
      <c r="AB453">
        <v>88.67</v>
      </c>
      <c r="AC453">
        <v>13.47</v>
      </c>
      <c r="AD453">
        <v>0</v>
      </c>
      <c r="AE453">
        <v>0</v>
      </c>
      <c r="AF453">
        <v>83.1</v>
      </c>
      <c r="AG453">
        <v>12.62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0.35</v>
      </c>
      <c r="AU453" t="s">
        <v>361</v>
      </c>
      <c r="AV453">
        <v>0</v>
      </c>
      <c r="AW453">
        <v>2</v>
      </c>
      <c r="AX453">
        <v>86552569</v>
      </c>
      <c r="AY453">
        <v>1</v>
      </c>
      <c r="AZ453">
        <v>0</v>
      </c>
      <c r="BA453">
        <v>285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f>ROUND(Y453*Source!I295*DO453,9)</f>
        <v>165.63749999999999</v>
      </c>
      <c r="CX453">
        <f>ROUND(Y453*Source!I295,9)</f>
        <v>13.125</v>
      </c>
      <c r="CY453">
        <f>AB453</f>
        <v>88.67</v>
      </c>
      <c r="CZ453">
        <f>AF453</f>
        <v>83.1</v>
      </c>
      <c r="DA453">
        <f>AJ453</f>
        <v>1</v>
      </c>
      <c r="DB453">
        <f>ROUND(((ROUND(AT453*CZ453,2)*1.25)*1.2),6)</f>
        <v>43.634999999999998</v>
      </c>
      <c r="DC453">
        <f>ROUND(((ROUND(AT453*AG453,2)*1.25)*1.2),6)</f>
        <v>6.63</v>
      </c>
      <c r="DD453" t="s">
        <v>3</v>
      </c>
      <c r="DE453" t="s">
        <v>3</v>
      </c>
      <c r="DF453">
        <f t="shared" si="217"/>
        <v>0</v>
      </c>
      <c r="DG453">
        <f t="shared" si="214"/>
        <v>1090.69</v>
      </c>
      <c r="DH453">
        <f t="shared" si="215"/>
        <v>165.64</v>
      </c>
      <c r="DI453">
        <f t="shared" si="216"/>
        <v>0</v>
      </c>
      <c r="DJ453">
        <f>DG453</f>
        <v>1090.69</v>
      </c>
      <c r="DK453">
        <v>0</v>
      </c>
      <c r="DL453" t="s">
        <v>793</v>
      </c>
      <c r="DM453">
        <v>0</v>
      </c>
      <c r="DN453" t="s">
        <v>788</v>
      </c>
      <c r="DO453">
        <v>12.62</v>
      </c>
    </row>
    <row r="454" spans="1:119" x14ac:dyDescent="0.25">
      <c r="A454">
        <f>ROW(Source!A295)</f>
        <v>295</v>
      </c>
      <c r="B454">
        <v>86551701</v>
      </c>
      <c r="C454">
        <v>86552550</v>
      </c>
      <c r="D454">
        <v>85730911</v>
      </c>
      <c r="E454">
        <v>1</v>
      </c>
      <c r="F454">
        <v>1</v>
      </c>
      <c r="G454">
        <v>1081</v>
      </c>
      <c r="H454">
        <v>2</v>
      </c>
      <c r="I454" t="s">
        <v>800</v>
      </c>
      <c r="J454" t="s">
        <v>801</v>
      </c>
      <c r="K454" t="s">
        <v>802</v>
      </c>
      <c r="L454">
        <v>1368</v>
      </c>
      <c r="N454">
        <v>1011</v>
      </c>
      <c r="O454" t="s">
        <v>792</v>
      </c>
      <c r="P454" t="s">
        <v>792</v>
      </c>
      <c r="Q454">
        <v>1</v>
      </c>
      <c r="W454">
        <v>0</v>
      </c>
      <c r="X454">
        <v>-44940208</v>
      </c>
      <c r="Y454">
        <f>((AT454*1.25)*1.2)</f>
        <v>0.10500000000000001</v>
      </c>
      <c r="AA454">
        <v>0</v>
      </c>
      <c r="AB454">
        <v>191.17</v>
      </c>
      <c r="AC454">
        <v>18.059999999999999</v>
      </c>
      <c r="AD454">
        <v>0</v>
      </c>
      <c r="AE454">
        <v>0</v>
      </c>
      <c r="AF454">
        <v>179.17</v>
      </c>
      <c r="AG454">
        <v>16.93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7.0000000000000007E-2</v>
      </c>
      <c r="AU454" t="s">
        <v>361</v>
      </c>
      <c r="AV454">
        <v>0</v>
      </c>
      <c r="AW454">
        <v>2</v>
      </c>
      <c r="AX454">
        <v>86552570</v>
      </c>
      <c r="AY454">
        <v>1</v>
      </c>
      <c r="AZ454">
        <v>0</v>
      </c>
      <c r="BA454">
        <v>286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f>ROUND(Y454*Source!I295*DO454,9)</f>
        <v>44.441249999999997</v>
      </c>
      <c r="CX454">
        <f>ROUND(Y454*Source!I295,9)</f>
        <v>2.625</v>
      </c>
      <c r="CY454">
        <f>AB454</f>
        <v>191.17</v>
      </c>
      <c r="CZ454">
        <f>AF454</f>
        <v>179.17</v>
      </c>
      <c r="DA454">
        <f>AJ454</f>
        <v>1</v>
      </c>
      <c r="DB454">
        <f>ROUND(((ROUND(AT454*CZ454,2)*1.25)*1.2),6)</f>
        <v>18.809999999999999</v>
      </c>
      <c r="DC454">
        <f>ROUND(((ROUND(AT454*AG454,2)*1.25)*1.2),6)</f>
        <v>1.7849999999999999</v>
      </c>
      <c r="DD454" t="s">
        <v>3</v>
      </c>
      <c r="DE454" t="s">
        <v>3</v>
      </c>
      <c r="DF454">
        <f t="shared" si="217"/>
        <v>0</v>
      </c>
      <c r="DG454">
        <f t="shared" si="214"/>
        <v>470.32</v>
      </c>
      <c r="DH454">
        <f t="shared" si="215"/>
        <v>44.44</v>
      </c>
      <c r="DI454">
        <f t="shared" si="216"/>
        <v>0</v>
      </c>
      <c r="DJ454">
        <f>DG454</f>
        <v>470.32</v>
      </c>
      <c r="DK454">
        <v>0</v>
      </c>
      <c r="DL454" t="s">
        <v>793</v>
      </c>
      <c r="DM454">
        <v>0</v>
      </c>
      <c r="DN454" t="s">
        <v>788</v>
      </c>
      <c r="DO454">
        <v>16.93</v>
      </c>
    </row>
    <row r="455" spans="1:119" x14ac:dyDescent="0.25">
      <c r="A455">
        <f>ROW(Source!A295)</f>
        <v>295</v>
      </c>
      <c r="B455">
        <v>86551701</v>
      </c>
      <c r="C455">
        <v>86552550</v>
      </c>
      <c r="D455">
        <v>85700705</v>
      </c>
      <c r="E455">
        <v>1</v>
      </c>
      <c r="F455">
        <v>1</v>
      </c>
      <c r="G455">
        <v>1081</v>
      </c>
      <c r="H455">
        <v>3</v>
      </c>
      <c r="I455" t="s">
        <v>803</v>
      </c>
      <c r="J455" t="s">
        <v>804</v>
      </c>
      <c r="K455" t="s">
        <v>805</v>
      </c>
      <c r="L455">
        <v>1339</v>
      </c>
      <c r="N455">
        <v>1007</v>
      </c>
      <c r="O455" t="s">
        <v>806</v>
      </c>
      <c r="P455" t="s">
        <v>806</v>
      </c>
      <c r="Q455">
        <v>1</v>
      </c>
      <c r="W455">
        <v>0</v>
      </c>
      <c r="X455">
        <v>-1622585150</v>
      </c>
      <c r="Y455">
        <f t="shared" ref="Y455:Y466" si="218">((AT455*1)*1)</f>
        <v>6.5000000000000002E-2</v>
      </c>
      <c r="AA455">
        <v>7.07</v>
      </c>
      <c r="AB455">
        <v>0</v>
      </c>
      <c r="AC455">
        <v>0</v>
      </c>
      <c r="AD455">
        <v>0</v>
      </c>
      <c r="AE455">
        <v>7.07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6.5000000000000002E-2</v>
      </c>
      <c r="AU455" t="s">
        <v>360</v>
      </c>
      <c r="AV455">
        <v>0</v>
      </c>
      <c r="AW455">
        <v>2</v>
      </c>
      <c r="AX455">
        <v>86552571</v>
      </c>
      <c r="AY455">
        <v>1</v>
      </c>
      <c r="AZ455">
        <v>0</v>
      </c>
      <c r="BA455">
        <v>287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ROUND(Y455*Source!I295,9)</f>
        <v>1.625</v>
      </c>
      <c r="CY455">
        <f t="shared" ref="CY455:CY466" si="219">AA455</f>
        <v>7.07</v>
      </c>
      <c r="CZ455">
        <f t="shared" ref="CZ455:CZ466" si="220">AE455</f>
        <v>7.07</v>
      </c>
      <c r="DA455">
        <f t="shared" ref="DA455:DA466" si="221">AI455</f>
        <v>1</v>
      </c>
      <c r="DB455">
        <f t="shared" ref="DB455:DB466" si="222">ROUND(((ROUND(AT455*CZ455,2)*1)*1),6)</f>
        <v>0.46</v>
      </c>
      <c r="DC455">
        <f t="shared" ref="DC455:DC466" si="223">ROUND(((ROUND(AT455*AG455,2)*1)*1),6)</f>
        <v>0</v>
      </c>
      <c r="DD455" t="s">
        <v>3</v>
      </c>
      <c r="DE455" t="s">
        <v>3</v>
      </c>
      <c r="DF455">
        <f t="shared" si="217"/>
        <v>11.49</v>
      </c>
      <c r="DG455">
        <f t="shared" si="214"/>
        <v>0</v>
      </c>
      <c r="DH455">
        <f t="shared" si="215"/>
        <v>0</v>
      </c>
      <c r="DI455">
        <f t="shared" si="216"/>
        <v>0</v>
      </c>
      <c r="DJ455">
        <f t="shared" ref="DJ455:DJ466" si="224">DF455</f>
        <v>11.49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5">
      <c r="A456">
        <f>ROW(Source!A295)</f>
        <v>295</v>
      </c>
      <c r="B456">
        <v>86551701</v>
      </c>
      <c r="C456">
        <v>86552550</v>
      </c>
      <c r="D456">
        <v>85701843</v>
      </c>
      <c r="E456">
        <v>1</v>
      </c>
      <c r="F456">
        <v>1</v>
      </c>
      <c r="G456">
        <v>1081</v>
      </c>
      <c r="H456">
        <v>3</v>
      </c>
      <c r="I456" t="s">
        <v>826</v>
      </c>
      <c r="J456" t="s">
        <v>827</v>
      </c>
      <c r="K456" t="s">
        <v>828</v>
      </c>
      <c r="L456">
        <v>1346</v>
      </c>
      <c r="N456">
        <v>1009</v>
      </c>
      <c r="O456" t="s">
        <v>822</v>
      </c>
      <c r="P456" t="s">
        <v>822</v>
      </c>
      <c r="Q456">
        <v>1</v>
      </c>
      <c r="W456">
        <v>0</v>
      </c>
      <c r="X456">
        <v>732400950</v>
      </c>
      <c r="Y456">
        <f t="shared" si="218"/>
        <v>0.17</v>
      </c>
      <c r="AA456">
        <v>21</v>
      </c>
      <c r="AB456">
        <v>0</v>
      </c>
      <c r="AC456">
        <v>0</v>
      </c>
      <c r="AD456">
        <v>0</v>
      </c>
      <c r="AE456">
        <v>21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0.17</v>
      </c>
      <c r="AU456" t="s">
        <v>360</v>
      </c>
      <c r="AV456">
        <v>0</v>
      </c>
      <c r="AW456">
        <v>2</v>
      </c>
      <c r="AX456">
        <v>86552572</v>
      </c>
      <c r="AY456">
        <v>1</v>
      </c>
      <c r="AZ456">
        <v>0</v>
      </c>
      <c r="BA456">
        <v>288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ROUND(Y456*Source!I295,9)</f>
        <v>4.25</v>
      </c>
      <c r="CY456">
        <f t="shared" si="219"/>
        <v>21</v>
      </c>
      <c r="CZ456">
        <f t="shared" si="220"/>
        <v>21</v>
      </c>
      <c r="DA456">
        <f t="shared" si="221"/>
        <v>1</v>
      </c>
      <c r="DB456">
        <f t="shared" si="222"/>
        <v>3.57</v>
      </c>
      <c r="DC456">
        <f t="shared" si="223"/>
        <v>0</v>
      </c>
      <c r="DD456" t="s">
        <v>3</v>
      </c>
      <c r="DE456" t="s">
        <v>3</v>
      </c>
      <c r="DF456">
        <f t="shared" si="217"/>
        <v>89.25</v>
      </c>
      <c r="DG456">
        <f t="shared" si="214"/>
        <v>0</v>
      </c>
      <c r="DH456">
        <f t="shared" si="215"/>
        <v>0</v>
      </c>
      <c r="DI456">
        <f t="shared" si="216"/>
        <v>0</v>
      </c>
      <c r="DJ456">
        <f t="shared" si="224"/>
        <v>89.25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5">
      <c r="A457">
        <f>ROW(Source!A295)</f>
        <v>295</v>
      </c>
      <c r="B457">
        <v>86551701</v>
      </c>
      <c r="C457">
        <v>86552550</v>
      </c>
      <c r="D457">
        <v>85702416</v>
      </c>
      <c r="E457">
        <v>1</v>
      </c>
      <c r="F457">
        <v>1</v>
      </c>
      <c r="G457">
        <v>1081</v>
      </c>
      <c r="H457">
        <v>3</v>
      </c>
      <c r="I457" t="s">
        <v>829</v>
      </c>
      <c r="J457" t="s">
        <v>830</v>
      </c>
      <c r="K457" t="s">
        <v>831</v>
      </c>
      <c r="L457">
        <v>1346</v>
      </c>
      <c r="N457">
        <v>1009</v>
      </c>
      <c r="O457" t="s">
        <v>822</v>
      </c>
      <c r="P457" t="s">
        <v>822</v>
      </c>
      <c r="Q457">
        <v>1</v>
      </c>
      <c r="W457">
        <v>0</v>
      </c>
      <c r="X457">
        <v>1021383118</v>
      </c>
      <c r="Y457">
        <f t="shared" si="218"/>
        <v>0.06</v>
      </c>
      <c r="AA457">
        <v>37.979999999999997</v>
      </c>
      <c r="AB457">
        <v>0</v>
      </c>
      <c r="AC457">
        <v>0</v>
      </c>
      <c r="AD457">
        <v>0</v>
      </c>
      <c r="AE457">
        <v>37.979999999999997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0.06</v>
      </c>
      <c r="AU457" t="s">
        <v>360</v>
      </c>
      <c r="AV457">
        <v>0</v>
      </c>
      <c r="AW457">
        <v>2</v>
      </c>
      <c r="AX457">
        <v>86552573</v>
      </c>
      <c r="AY457">
        <v>1</v>
      </c>
      <c r="AZ457">
        <v>0</v>
      </c>
      <c r="BA457">
        <v>289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ROUND(Y457*Source!I295,9)</f>
        <v>1.5</v>
      </c>
      <c r="CY457">
        <f t="shared" si="219"/>
        <v>37.979999999999997</v>
      </c>
      <c r="CZ457">
        <f t="shared" si="220"/>
        <v>37.979999999999997</v>
      </c>
      <c r="DA457">
        <f t="shared" si="221"/>
        <v>1</v>
      </c>
      <c r="DB457">
        <f t="shared" si="222"/>
        <v>2.2799999999999998</v>
      </c>
      <c r="DC457">
        <f t="shared" si="223"/>
        <v>0</v>
      </c>
      <c r="DD457" t="s">
        <v>3</v>
      </c>
      <c r="DE457" t="s">
        <v>3</v>
      </c>
      <c r="DF457">
        <f t="shared" si="217"/>
        <v>56.97</v>
      </c>
      <c r="DG457">
        <f t="shared" si="214"/>
        <v>0</v>
      </c>
      <c r="DH457">
        <f t="shared" si="215"/>
        <v>0</v>
      </c>
      <c r="DI457">
        <f t="shared" si="216"/>
        <v>0</v>
      </c>
      <c r="DJ457">
        <f t="shared" si="224"/>
        <v>56.97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5">
      <c r="A458">
        <f>ROW(Source!A295)</f>
        <v>295</v>
      </c>
      <c r="B458">
        <v>86551701</v>
      </c>
      <c r="C458">
        <v>86552550</v>
      </c>
      <c r="D458">
        <v>85700824</v>
      </c>
      <c r="E458">
        <v>1</v>
      </c>
      <c r="F458">
        <v>1</v>
      </c>
      <c r="G458">
        <v>1081</v>
      </c>
      <c r="H458">
        <v>3</v>
      </c>
      <c r="I458" t="s">
        <v>832</v>
      </c>
      <c r="J458" t="s">
        <v>833</v>
      </c>
      <c r="K458" t="s">
        <v>834</v>
      </c>
      <c r="L458">
        <v>1348</v>
      </c>
      <c r="N458">
        <v>1009</v>
      </c>
      <c r="O458" t="s">
        <v>561</v>
      </c>
      <c r="P458" t="s">
        <v>561</v>
      </c>
      <c r="Q458">
        <v>1000</v>
      </c>
      <c r="W458">
        <v>0</v>
      </c>
      <c r="X458">
        <v>-1462767551</v>
      </c>
      <c r="Y458">
        <f t="shared" si="218"/>
        <v>1.0000000000000001E-5</v>
      </c>
      <c r="AA458">
        <v>3234.81</v>
      </c>
      <c r="AB458">
        <v>0</v>
      </c>
      <c r="AC458">
        <v>0</v>
      </c>
      <c r="AD458">
        <v>0</v>
      </c>
      <c r="AE458">
        <v>3234.81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1.0000000000000001E-5</v>
      </c>
      <c r="AU458" t="s">
        <v>360</v>
      </c>
      <c r="AV458">
        <v>0</v>
      </c>
      <c r="AW458">
        <v>2</v>
      </c>
      <c r="AX458">
        <v>86552574</v>
      </c>
      <c r="AY458">
        <v>1</v>
      </c>
      <c r="AZ458">
        <v>0</v>
      </c>
      <c r="BA458">
        <v>290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ROUND(Y458*Source!I295,9)</f>
        <v>2.5000000000000001E-4</v>
      </c>
      <c r="CY458">
        <f t="shared" si="219"/>
        <v>3234.81</v>
      </c>
      <c r="CZ458">
        <f t="shared" si="220"/>
        <v>3234.81</v>
      </c>
      <c r="DA458">
        <f t="shared" si="221"/>
        <v>1</v>
      </c>
      <c r="DB458">
        <f t="shared" si="222"/>
        <v>0.03</v>
      </c>
      <c r="DC458">
        <f t="shared" si="223"/>
        <v>0</v>
      </c>
      <c r="DD458" t="s">
        <v>3</v>
      </c>
      <c r="DE458" t="s">
        <v>3</v>
      </c>
      <c r="DF458">
        <f t="shared" si="217"/>
        <v>0.81</v>
      </c>
      <c r="DG458">
        <f t="shared" si="214"/>
        <v>0</v>
      </c>
      <c r="DH458">
        <f t="shared" si="215"/>
        <v>0</v>
      </c>
      <c r="DI458">
        <f t="shared" si="216"/>
        <v>0</v>
      </c>
      <c r="DJ458">
        <f t="shared" si="224"/>
        <v>0.81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5">
      <c r="A459">
        <f>ROW(Source!A295)</f>
        <v>295</v>
      </c>
      <c r="B459">
        <v>86551701</v>
      </c>
      <c r="C459">
        <v>86552550</v>
      </c>
      <c r="D459">
        <v>85700637</v>
      </c>
      <c r="E459">
        <v>1</v>
      </c>
      <c r="F459">
        <v>1</v>
      </c>
      <c r="G459">
        <v>1081</v>
      </c>
      <c r="H459">
        <v>3</v>
      </c>
      <c r="I459" t="s">
        <v>835</v>
      </c>
      <c r="J459" t="s">
        <v>836</v>
      </c>
      <c r="K459" t="s">
        <v>837</v>
      </c>
      <c r="L459">
        <v>1339</v>
      </c>
      <c r="N459">
        <v>1007</v>
      </c>
      <c r="O459" t="s">
        <v>806</v>
      </c>
      <c r="P459" t="s">
        <v>806</v>
      </c>
      <c r="Q459">
        <v>1</v>
      </c>
      <c r="W459">
        <v>0</v>
      </c>
      <c r="X459">
        <v>-676034668</v>
      </c>
      <c r="Y459">
        <f t="shared" si="218"/>
        <v>0.11899999999999999</v>
      </c>
      <c r="AA459">
        <v>53.42</v>
      </c>
      <c r="AB459">
        <v>0</v>
      </c>
      <c r="AC459">
        <v>0</v>
      </c>
      <c r="AD459">
        <v>0</v>
      </c>
      <c r="AE459">
        <v>53.42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0.11899999999999999</v>
      </c>
      <c r="AU459" t="s">
        <v>360</v>
      </c>
      <c r="AV459">
        <v>0</v>
      </c>
      <c r="AW459">
        <v>2</v>
      </c>
      <c r="AX459">
        <v>86552575</v>
      </c>
      <c r="AY459">
        <v>1</v>
      </c>
      <c r="AZ459">
        <v>0</v>
      </c>
      <c r="BA459">
        <v>291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ROUND(Y459*Source!I295,9)</f>
        <v>2.9750000000000001</v>
      </c>
      <c r="CY459">
        <f t="shared" si="219"/>
        <v>53.42</v>
      </c>
      <c r="CZ459">
        <f t="shared" si="220"/>
        <v>53.42</v>
      </c>
      <c r="DA459">
        <f t="shared" si="221"/>
        <v>1</v>
      </c>
      <c r="DB459">
        <f t="shared" si="222"/>
        <v>6.36</v>
      </c>
      <c r="DC459">
        <f t="shared" si="223"/>
        <v>0</v>
      </c>
      <c r="DD459" t="s">
        <v>3</v>
      </c>
      <c r="DE459" t="s">
        <v>3</v>
      </c>
      <c r="DF459">
        <f t="shared" si="217"/>
        <v>158.91999999999999</v>
      </c>
      <c r="DG459">
        <f t="shared" si="214"/>
        <v>0</v>
      </c>
      <c r="DH459">
        <f t="shared" si="215"/>
        <v>0</v>
      </c>
      <c r="DI459">
        <f t="shared" si="216"/>
        <v>0</v>
      </c>
      <c r="DJ459">
        <f t="shared" si="224"/>
        <v>158.91999999999999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5">
      <c r="A460">
        <f>ROW(Source!A295)</f>
        <v>295</v>
      </c>
      <c r="B460">
        <v>86551701</v>
      </c>
      <c r="C460">
        <v>86552550</v>
      </c>
      <c r="D460">
        <v>85700903</v>
      </c>
      <c r="E460">
        <v>1</v>
      </c>
      <c r="F460">
        <v>1</v>
      </c>
      <c r="G460">
        <v>1081</v>
      </c>
      <c r="H460">
        <v>3</v>
      </c>
      <c r="I460" t="s">
        <v>838</v>
      </c>
      <c r="J460" t="s">
        <v>839</v>
      </c>
      <c r="K460" t="s">
        <v>840</v>
      </c>
      <c r="L460">
        <v>1339</v>
      </c>
      <c r="N460">
        <v>1007</v>
      </c>
      <c r="O460" t="s">
        <v>806</v>
      </c>
      <c r="P460" t="s">
        <v>806</v>
      </c>
      <c r="Q460">
        <v>1</v>
      </c>
      <c r="W460">
        <v>0</v>
      </c>
      <c r="X460">
        <v>-1235260082</v>
      </c>
      <c r="Y460">
        <f t="shared" si="218"/>
        <v>0.28100000000000003</v>
      </c>
      <c r="AA460">
        <v>5.82</v>
      </c>
      <c r="AB460">
        <v>0</v>
      </c>
      <c r="AC460">
        <v>0</v>
      </c>
      <c r="AD460">
        <v>0</v>
      </c>
      <c r="AE460">
        <v>5.82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0.28100000000000003</v>
      </c>
      <c r="AU460" t="s">
        <v>360</v>
      </c>
      <c r="AV460">
        <v>0</v>
      </c>
      <c r="AW460">
        <v>2</v>
      </c>
      <c r="AX460">
        <v>86552576</v>
      </c>
      <c r="AY460">
        <v>1</v>
      </c>
      <c r="AZ460">
        <v>0</v>
      </c>
      <c r="BA460">
        <v>292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ROUND(Y460*Source!I295,9)</f>
        <v>7.0250000000000004</v>
      </c>
      <c r="CY460">
        <f t="shared" si="219"/>
        <v>5.82</v>
      </c>
      <c r="CZ460">
        <f t="shared" si="220"/>
        <v>5.82</v>
      </c>
      <c r="DA460">
        <f t="shared" si="221"/>
        <v>1</v>
      </c>
      <c r="DB460">
        <f t="shared" si="222"/>
        <v>1.64</v>
      </c>
      <c r="DC460">
        <f t="shared" si="223"/>
        <v>0</v>
      </c>
      <c r="DD460" t="s">
        <v>3</v>
      </c>
      <c r="DE460" t="s">
        <v>3</v>
      </c>
      <c r="DF460">
        <f t="shared" si="217"/>
        <v>40.89</v>
      </c>
      <c r="DG460">
        <f t="shared" si="214"/>
        <v>0</v>
      </c>
      <c r="DH460">
        <f t="shared" si="215"/>
        <v>0</v>
      </c>
      <c r="DI460">
        <f t="shared" si="216"/>
        <v>0</v>
      </c>
      <c r="DJ460">
        <f t="shared" si="224"/>
        <v>40.89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5">
      <c r="A461">
        <f>ROW(Source!A295)</f>
        <v>295</v>
      </c>
      <c r="B461">
        <v>86551701</v>
      </c>
      <c r="C461">
        <v>86552550</v>
      </c>
      <c r="D461">
        <v>85700975</v>
      </c>
      <c r="E461">
        <v>1</v>
      </c>
      <c r="F461">
        <v>1</v>
      </c>
      <c r="G461">
        <v>1081</v>
      </c>
      <c r="H461">
        <v>3</v>
      </c>
      <c r="I461" t="s">
        <v>841</v>
      </c>
      <c r="J461" t="s">
        <v>842</v>
      </c>
      <c r="K461" t="s">
        <v>843</v>
      </c>
      <c r="L461">
        <v>1348</v>
      </c>
      <c r="N461">
        <v>1009</v>
      </c>
      <c r="O461" t="s">
        <v>561</v>
      </c>
      <c r="P461" t="s">
        <v>561</v>
      </c>
      <c r="Q461">
        <v>1000</v>
      </c>
      <c r="W461">
        <v>0</v>
      </c>
      <c r="X461">
        <v>1270042986</v>
      </c>
      <c r="Y461">
        <f t="shared" si="218"/>
        <v>4.4000000000000002E-4</v>
      </c>
      <c r="AA461">
        <v>16214.84</v>
      </c>
      <c r="AB461">
        <v>0</v>
      </c>
      <c r="AC461">
        <v>0</v>
      </c>
      <c r="AD461">
        <v>0</v>
      </c>
      <c r="AE461">
        <v>16214.84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4.4000000000000002E-4</v>
      </c>
      <c r="AU461" t="s">
        <v>360</v>
      </c>
      <c r="AV461">
        <v>0</v>
      </c>
      <c r="AW461">
        <v>2</v>
      </c>
      <c r="AX461">
        <v>86552577</v>
      </c>
      <c r="AY461">
        <v>1</v>
      </c>
      <c r="AZ461">
        <v>0</v>
      </c>
      <c r="BA461">
        <v>293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ROUND(Y461*Source!I295,9)</f>
        <v>1.0999999999999999E-2</v>
      </c>
      <c r="CY461">
        <f t="shared" si="219"/>
        <v>16214.84</v>
      </c>
      <c r="CZ461">
        <f t="shared" si="220"/>
        <v>16214.84</v>
      </c>
      <c r="DA461">
        <f t="shared" si="221"/>
        <v>1</v>
      </c>
      <c r="DB461">
        <f t="shared" si="222"/>
        <v>7.13</v>
      </c>
      <c r="DC461">
        <f t="shared" si="223"/>
        <v>0</v>
      </c>
      <c r="DD461" t="s">
        <v>3</v>
      </c>
      <c r="DE461" t="s">
        <v>3</v>
      </c>
      <c r="DF461">
        <f t="shared" si="217"/>
        <v>178.36</v>
      </c>
      <c r="DG461">
        <f t="shared" si="214"/>
        <v>0</v>
      </c>
      <c r="DH461">
        <f t="shared" si="215"/>
        <v>0</v>
      </c>
      <c r="DI461">
        <f t="shared" si="216"/>
        <v>0</v>
      </c>
      <c r="DJ461">
        <f t="shared" si="224"/>
        <v>178.36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5">
      <c r="A462">
        <f>ROW(Source!A295)</f>
        <v>295</v>
      </c>
      <c r="B462">
        <v>86551701</v>
      </c>
      <c r="C462">
        <v>86552550</v>
      </c>
      <c r="D462">
        <v>85701143</v>
      </c>
      <c r="E462">
        <v>1</v>
      </c>
      <c r="F462">
        <v>1</v>
      </c>
      <c r="G462">
        <v>1081</v>
      </c>
      <c r="H462">
        <v>3</v>
      </c>
      <c r="I462" t="s">
        <v>844</v>
      </c>
      <c r="J462" t="s">
        <v>845</v>
      </c>
      <c r="K462" t="s">
        <v>846</v>
      </c>
      <c r="L462">
        <v>1346</v>
      </c>
      <c r="N462">
        <v>1009</v>
      </c>
      <c r="O462" t="s">
        <v>822</v>
      </c>
      <c r="P462" t="s">
        <v>822</v>
      </c>
      <c r="Q462">
        <v>1</v>
      </c>
      <c r="W462">
        <v>0</v>
      </c>
      <c r="X462">
        <v>488689173</v>
      </c>
      <c r="Y462">
        <f t="shared" si="218"/>
        <v>0.53</v>
      </c>
      <c r="AA462">
        <v>20.190000000000001</v>
      </c>
      <c r="AB462">
        <v>0</v>
      </c>
      <c r="AC462">
        <v>0</v>
      </c>
      <c r="AD462">
        <v>0</v>
      </c>
      <c r="AE462">
        <v>20.190000000000001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0.53</v>
      </c>
      <c r="AU462" t="s">
        <v>360</v>
      </c>
      <c r="AV462">
        <v>0</v>
      </c>
      <c r="AW462">
        <v>2</v>
      </c>
      <c r="AX462">
        <v>86552578</v>
      </c>
      <c r="AY462">
        <v>1</v>
      </c>
      <c r="AZ462">
        <v>0</v>
      </c>
      <c r="BA462">
        <v>294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ROUND(Y462*Source!I295,9)</f>
        <v>13.25</v>
      </c>
      <c r="CY462">
        <f t="shared" si="219"/>
        <v>20.190000000000001</v>
      </c>
      <c r="CZ462">
        <f t="shared" si="220"/>
        <v>20.190000000000001</v>
      </c>
      <c r="DA462">
        <f t="shared" si="221"/>
        <v>1</v>
      </c>
      <c r="DB462">
        <f t="shared" si="222"/>
        <v>10.7</v>
      </c>
      <c r="DC462">
        <f t="shared" si="223"/>
        <v>0</v>
      </c>
      <c r="DD462" t="s">
        <v>3</v>
      </c>
      <c r="DE462" t="s">
        <v>3</v>
      </c>
      <c r="DF462">
        <f t="shared" si="217"/>
        <v>267.52</v>
      </c>
      <c r="DG462">
        <f t="shared" si="214"/>
        <v>0</v>
      </c>
      <c r="DH462">
        <f t="shared" si="215"/>
        <v>0</v>
      </c>
      <c r="DI462">
        <f t="shared" si="216"/>
        <v>0</v>
      </c>
      <c r="DJ462">
        <f t="shared" si="224"/>
        <v>267.52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5">
      <c r="A463">
        <f>ROW(Source!A295)</f>
        <v>295</v>
      </c>
      <c r="B463">
        <v>86551701</v>
      </c>
      <c r="C463">
        <v>86552550</v>
      </c>
      <c r="D463">
        <v>85713189</v>
      </c>
      <c r="E463">
        <v>1</v>
      </c>
      <c r="F463">
        <v>1</v>
      </c>
      <c r="G463">
        <v>1081</v>
      </c>
      <c r="H463">
        <v>3</v>
      </c>
      <c r="I463" t="s">
        <v>452</v>
      </c>
      <c r="J463" t="s">
        <v>455</v>
      </c>
      <c r="K463" t="s">
        <v>453</v>
      </c>
      <c r="L463">
        <v>1301</v>
      </c>
      <c r="N463">
        <v>1003</v>
      </c>
      <c r="O463" t="s">
        <v>454</v>
      </c>
      <c r="P463" t="s">
        <v>454</v>
      </c>
      <c r="Q463">
        <v>1</v>
      </c>
      <c r="W463">
        <v>0</v>
      </c>
      <c r="X463">
        <v>-1016684669</v>
      </c>
      <c r="Y463">
        <f t="shared" si="218"/>
        <v>100</v>
      </c>
      <c r="AA463">
        <v>30.14</v>
      </c>
      <c r="AB463">
        <v>0</v>
      </c>
      <c r="AC463">
        <v>0</v>
      </c>
      <c r="AD463">
        <v>0</v>
      </c>
      <c r="AE463">
        <v>30.14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 t="s">
        <v>3</v>
      </c>
      <c r="AT463">
        <v>100</v>
      </c>
      <c r="AU463" t="s">
        <v>360</v>
      </c>
      <c r="AV463">
        <v>0</v>
      </c>
      <c r="AW463">
        <v>1</v>
      </c>
      <c r="AX463">
        <v>-1</v>
      </c>
      <c r="AY463">
        <v>0</v>
      </c>
      <c r="AZ463">
        <v>0</v>
      </c>
      <c r="BA463" t="s">
        <v>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ROUND(Y463*Source!I295,9)</f>
        <v>2500</v>
      </c>
      <c r="CY463">
        <f t="shared" si="219"/>
        <v>30.14</v>
      </c>
      <c r="CZ463">
        <f t="shared" si="220"/>
        <v>30.14</v>
      </c>
      <c r="DA463">
        <f t="shared" si="221"/>
        <v>1</v>
      </c>
      <c r="DB463">
        <f t="shared" si="222"/>
        <v>3014</v>
      </c>
      <c r="DC463">
        <f t="shared" si="223"/>
        <v>0</v>
      </c>
      <c r="DD463" t="s">
        <v>3</v>
      </c>
      <c r="DE463" t="s">
        <v>3</v>
      </c>
      <c r="DF463">
        <f t="shared" si="217"/>
        <v>75350</v>
      </c>
      <c r="DG463">
        <f t="shared" si="214"/>
        <v>0</v>
      </c>
      <c r="DH463">
        <f t="shared" si="215"/>
        <v>0</v>
      </c>
      <c r="DI463">
        <f t="shared" si="216"/>
        <v>0</v>
      </c>
      <c r="DJ463">
        <f t="shared" si="224"/>
        <v>75350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5">
      <c r="A464">
        <f>ROW(Source!A295)</f>
        <v>295</v>
      </c>
      <c r="B464">
        <v>86551701</v>
      </c>
      <c r="C464">
        <v>86552550</v>
      </c>
      <c r="D464">
        <v>85718127</v>
      </c>
      <c r="E464">
        <v>1</v>
      </c>
      <c r="F464">
        <v>1</v>
      </c>
      <c r="G464">
        <v>1081</v>
      </c>
      <c r="H464">
        <v>3</v>
      </c>
      <c r="I464" t="s">
        <v>444</v>
      </c>
      <c r="J464" t="s">
        <v>446</v>
      </c>
      <c r="K464" t="s">
        <v>445</v>
      </c>
      <c r="L464">
        <v>1354</v>
      </c>
      <c r="N464">
        <v>1010</v>
      </c>
      <c r="O464" t="s">
        <v>35</v>
      </c>
      <c r="P464" t="s">
        <v>35</v>
      </c>
      <c r="Q464">
        <v>1</v>
      </c>
      <c r="W464">
        <v>0</v>
      </c>
      <c r="X464">
        <v>-585315065</v>
      </c>
      <c r="Y464">
        <f t="shared" si="218"/>
        <v>8.8000000000000007</v>
      </c>
      <c r="AA464">
        <v>17.28</v>
      </c>
      <c r="AB464">
        <v>0</v>
      </c>
      <c r="AC464">
        <v>0</v>
      </c>
      <c r="AD464">
        <v>0</v>
      </c>
      <c r="AE464">
        <v>17.28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 t="s">
        <v>3</v>
      </c>
      <c r="AT464">
        <v>8.8000000000000007</v>
      </c>
      <c r="AU464" t="s">
        <v>360</v>
      </c>
      <c r="AV464">
        <v>0</v>
      </c>
      <c r="AW464">
        <v>1</v>
      </c>
      <c r="AX464">
        <v>-1</v>
      </c>
      <c r="AY464">
        <v>0</v>
      </c>
      <c r="AZ464">
        <v>0</v>
      </c>
      <c r="BA464" t="s">
        <v>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ROUND(Y464*Source!I295,9)</f>
        <v>220</v>
      </c>
      <c r="CY464">
        <f t="shared" si="219"/>
        <v>17.28</v>
      </c>
      <c r="CZ464">
        <f t="shared" si="220"/>
        <v>17.28</v>
      </c>
      <c r="DA464">
        <f t="shared" si="221"/>
        <v>1</v>
      </c>
      <c r="DB464">
        <f t="shared" si="222"/>
        <v>152.06</v>
      </c>
      <c r="DC464">
        <f t="shared" si="223"/>
        <v>0</v>
      </c>
      <c r="DD464" t="s">
        <v>3</v>
      </c>
      <c r="DE464" t="s">
        <v>3</v>
      </c>
      <c r="DF464">
        <f t="shared" si="217"/>
        <v>3801.6</v>
      </c>
      <c r="DG464">
        <f t="shared" si="214"/>
        <v>0</v>
      </c>
      <c r="DH464">
        <f t="shared" si="215"/>
        <v>0</v>
      </c>
      <c r="DI464">
        <f t="shared" si="216"/>
        <v>0</v>
      </c>
      <c r="DJ464">
        <f t="shared" si="224"/>
        <v>3801.6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5">
      <c r="A465">
        <f>ROW(Source!A295)</f>
        <v>295</v>
      </c>
      <c r="B465">
        <v>86551701</v>
      </c>
      <c r="C465">
        <v>86552550</v>
      </c>
      <c r="D465">
        <v>85718274</v>
      </c>
      <c r="E465">
        <v>1</v>
      </c>
      <c r="F465">
        <v>1</v>
      </c>
      <c r="G465">
        <v>1081</v>
      </c>
      <c r="H465">
        <v>3</v>
      </c>
      <c r="I465" t="s">
        <v>440</v>
      </c>
      <c r="J465" t="s">
        <v>442</v>
      </c>
      <c r="K465" t="s">
        <v>441</v>
      </c>
      <c r="L465">
        <v>1354</v>
      </c>
      <c r="N465">
        <v>1010</v>
      </c>
      <c r="O465" t="s">
        <v>35</v>
      </c>
      <c r="P465" t="s">
        <v>35</v>
      </c>
      <c r="Q465">
        <v>1</v>
      </c>
      <c r="W465">
        <v>0</v>
      </c>
      <c r="X465">
        <v>587447358</v>
      </c>
      <c r="Y465">
        <f t="shared" si="218"/>
        <v>8.8000000000000007</v>
      </c>
      <c r="AA465">
        <v>181.45</v>
      </c>
      <c r="AB465">
        <v>0</v>
      </c>
      <c r="AC465">
        <v>0</v>
      </c>
      <c r="AD465">
        <v>0</v>
      </c>
      <c r="AE465">
        <v>181.45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0</v>
      </c>
      <c r="AS465" t="s">
        <v>3</v>
      </c>
      <c r="AT465">
        <v>8.8000000000000007</v>
      </c>
      <c r="AU465" t="s">
        <v>360</v>
      </c>
      <c r="AV465">
        <v>0</v>
      </c>
      <c r="AW465">
        <v>1</v>
      </c>
      <c r="AX465">
        <v>-1</v>
      </c>
      <c r="AY465">
        <v>0</v>
      </c>
      <c r="AZ465">
        <v>0</v>
      </c>
      <c r="BA465" t="s">
        <v>3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ROUND(Y465*Source!I295,9)</f>
        <v>220</v>
      </c>
      <c r="CY465">
        <f t="shared" si="219"/>
        <v>181.45</v>
      </c>
      <c r="CZ465">
        <f t="shared" si="220"/>
        <v>181.45</v>
      </c>
      <c r="DA465">
        <f t="shared" si="221"/>
        <v>1</v>
      </c>
      <c r="DB465">
        <f t="shared" si="222"/>
        <v>1596.76</v>
      </c>
      <c r="DC465">
        <f t="shared" si="223"/>
        <v>0</v>
      </c>
      <c r="DD465" t="s">
        <v>3</v>
      </c>
      <c r="DE465" t="s">
        <v>3</v>
      </c>
      <c r="DF465">
        <f t="shared" si="217"/>
        <v>39919</v>
      </c>
      <c r="DG465">
        <f t="shared" si="214"/>
        <v>0</v>
      </c>
      <c r="DH465">
        <f t="shared" si="215"/>
        <v>0</v>
      </c>
      <c r="DI465">
        <f t="shared" si="216"/>
        <v>0</v>
      </c>
      <c r="DJ465">
        <f t="shared" si="224"/>
        <v>39919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5">
      <c r="A466">
        <f>ROW(Source!A295)</f>
        <v>295</v>
      </c>
      <c r="B466">
        <v>86551701</v>
      </c>
      <c r="C466">
        <v>86552550</v>
      </c>
      <c r="D466">
        <v>85718529</v>
      </c>
      <c r="E466">
        <v>1</v>
      </c>
      <c r="F466">
        <v>1</v>
      </c>
      <c r="G466">
        <v>1081</v>
      </c>
      <c r="H466">
        <v>3</v>
      </c>
      <c r="I466" t="s">
        <v>448</v>
      </c>
      <c r="J466" t="s">
        <v>450</v>
      </c>
      <c r="K466" t="s">
        <v>449</v>
      </c>
      <c r="L466">
        <v>1354</v>
      </c>
      <c r="N466">
        <v>1010</v>
      </c>
      <c r="O466" t="s">
        <v>35</v>
      </c>
      <c r="P466" t="s">
        <v>35</v>
      </c>
      <c r="Q466">
        <v>1</v>
      </c>
      <c r="W466">
        <v>0</v>
      </c>
      <c r="X466">
        <v>-1405244845</v>
      </c>
      <c r="Y466">
        <f t="shared" si="218"/>
        <v>1.48</v>
      </c>
      <c r="AA466">
        <v>44.45</v>
      </c>
      <c r="AB466">
        <v>0</v>
      </c>
      <c r="AC466">
        <v>0</v>
      </c>
      <c r="AD466">
        <v>0</v>
      </c>
      <c r="AE466">
        <v>44.45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 t="s">
        <v>3</v>
      </c>
      <c r="AT466">
        <v>1.48</v>
      </c>
      <c r="AU466" t="s">
        <v>360</v>
      </c>
      <c r="AV466">
        <v>0</v>
      </c>
      <c r="AW466">
        <v>1</v>
      </c>
      <c r="AX466">
        <v>-1</v>
      </c>
      <c r="AY466">
        <v>0</v>
      </c>
      <c r="AZ466">
        <v>0</v>
      </c>
      <c r="BA466" t="s">
        <v>3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ROUND(Y466*Source!I295,9)</f>
        <v>37</v>
      </c>
      <c r="CY466">
        <f t="shared" si="219"/>
        <v>44.45</v>
      </c>
      <c r="CZ466">
        <f t="shared" si="220"/>
        <v>44.45</v>
      </c>
      <c r="DA466">
        <f t="shared" si="221"/>
        <v>1</v>
      </c>
      <c r="DB466">
        <f t="shared" si="222"/>
        <v>65.790000000000006</v>
      </c>
      <c r="DC466">
        <f t="shared" si="223"/>
        <v>0</v>
      </c>
      <c r="DD466" t="s">
        <v>3</v>
      </c>
      <c r="DE466" t="s">
        <v>3</v>
      </c>
      <c r="DF466">
        <f t="shared" si="217"/>
        <v>1644.65</v>
      </c>
      <c r="DG466">
        <f t="shared" si="214"/>
        <v>0</v>
      </c>
      <c r="DH466">
        <f t="shared" si="215"/>
        <v>0</v>
      </c>
      <c r="DI466">
        <f t="shared" si="216"/>
        <v>0</v>
      </c>
      <c r="DJ466">
        <f t="shared" si="224"/>
        <v>1644.65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5">
      <c r="A467">
        <f>ROW(Source!A296)</f>
        <v>296</v>
      </c>
      <c r="B467">
        <v>86551703</v>
      </c>
      <c r="C467">
        <v>86552550</v>
      </c>
      <c r="D467">
        <v>85665773</v>
      </c>
      <c r="E467">
        <v>1081</v>
      </c>
      <c r="F467">
        <v>1</v>
      </c>
      <c r="G467">
        <v>1081</v>
      </c>
      <c r="H467">
        <v>1</v>
      </c>
      <c r="I467" t="s">
        <v>786</v>
      </c>
      <c r="J467" t="s">
        <v>3</v>
      </c>
      <c r="K467" t="s">
        <v>787</v>
      </c>
      <c r="L467">
        <v>1191</v>
      </c>
      <c r="N467">
        <v>1013</v>
      </c>
      <c r="O467" t="s">
        <v>788</v>
      </c>
      <c r="P467" t="s">
        <v>788</v>
      </c>
      <c r="Q467">
        <v>1</v>
      </c>
      <c r="W467">
        <v>0</v>
      </c>
      <c r="X467">
        <v>476480486</v>
      </c>
      <c r="Y467">
        <f>((AT467*1.15)*1.2)</f>
        <v>40.98599999999999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5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29.7</v>
      </c>
      <c r="AU467" t="s">
        <v>362</v>
      </c>
      <c r="AV467">
        <v>1</v>
      </c>
      <c r="AW467">
        <v>2</v>
      </c>
      <c r="AX467">
        <v>86552567</v>
      </c>
      <c r="AY467">
        <v>1</v>
      </c>
      <c r="AZ467">
        <v>0</v>
      </c>
      <c r="BA467">
        <v>298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U467">
        <f>ROUND(AT467*Source!I296*AH467*AL467,2)</f>
        <v>0</v>
      </c>
      <c r="CV467">
        <f>ROUND(Y467*Source!I296,9)</f>
        <v>1024.6500000000001</v>
      </c>
      <c r="CW467">
        <v>0</v>
      </c>
      <c r="CX467">
        <f>ROUND(Y467*Source!I296,9)</f>
        <v>1024.6500000000001</v>
      </c>
      <c r="CY467">
        <f>AD467</f>
        <v>0</v>
      </c>
      <c r="CZ467">
        <f>AH467</f>
        <v>0</v>
      </c>
      <c r="DA467">
        <f>AL467</f>
        <v>1</v>
      </c>
      <c r="DB467">
        <f>ROUND(((ROUND(AT467*CZ467,2)*1.15)*1.2),6)</f>
        <v>0</v>
      </c>
      <c r="DC467">
        <f>ROUND(((ROUND(AT467*AG467,2)*1.15)*1.2),6)</f>
        <v>0</v>
      </c>
      <c r="DD467" t="s">
        <v>3</v>
      </c>
      <c r="DE467" t="s">
        <v>3</v>
      </c>
      <c r="DF467">
        <f t="shared" si="217"/>
        <v>0</v>
      </c>
      <c r="DG467">
        <f t="shared" si="214"/>
        <v>0</v>
      </c>
      <c r="DH467">
        <f t="shared" si="215"/>
        <v>0</v>
      </c>
      <c r="DI467">
        <f t="shared" si="216"/>
        <v>0</v>
      </c>
      <c r="DJ467">
        <f>DI467</f>
        <v>0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5">
      <c r="A468">
        <f>ROW(Source!A296)</f>
        <v>296</v>
      </c>
      <c r="B468">
        <v>86551703</v>
      </c>
      <c r="C468">
        <v>86552550</v>
      </c>
      <c r="D468">
        <v>85731380</v>
      </c>
      <c r="E468">
        <v>1</v>
      </c>
      <c r="F468">
        <v>1</v>
      </c>
      <c r="G468">
        <v>1081</v>
      </c>
      <c r="H468">
        <v>2</v>
      </c>
      <c r="I468" t="s">
        <v>823</v>
      </c>
      <c r="J468" t="s">
        <v>824</v>
      </c>
      <c r="K468" t="s">
        <v>825</v>
      </c>
      <c r="L468">
        <v>1368</v>
      </c>
      <c r="N468">
        <v>1011</v>
      </c>
      <c r="O468" t="s">
        <v>792</v>
      </c>
      <c r="P468" t="s">
        <v>792</v>
      </c>
      <c r="Q468">
        <v>1</v>
      </c>
      <c r="W468">
        <v>0</v>
      </c>
      <c r="X468">
        <v>-49672420</v>
      </c>
      <c r="Y468">
        <f>((AT468*1.25)*1.2)</f>
        <v>1.7249999999999999</v>
      </c>
      <c r="AA468">
        <v>0</v>
      </c>
      <c r="AB468">
        <v>2.78</v>
      </c>
      <c r="AC468">
        <v>0</v>
      </c>
      <c r="AD468">
        <v>0</v>
      </c>
      <c r="AE468">
        <v>0</v>
      </c>
      <c r="AF468">
        <v>0.28000000000000003</v>
      </c>
      <c r="AG468">
        <v>0</v>
      </c>
      <c r="AH468">
        <v>0</v>
      </c>
      <c r="AI468">
        <v>1</v>
      </c>
      <c r="AJ468">
        <v>9.2899999999999991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1.1499999999999999</v>
      </c>
      <c r="AU468" t="s">
        <v>361</v>
      </c>
      <c r="AV468">
        <v>0</v>
      </c>
      <c r="AW468">
        <v>2</v>
      </c>
      <c r="AX468">
        <v>86552568</v>
      </c>
      <c r="AY468">
        <v>1</v>
      </c>
      <c r="AZ468">
        <v>0</v>
      </c>
      <c r="BA468">
        <v>299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f>ROUND(Y468*Source!I296*DO468,9)</f>
        <v>0</v>
      </c>
      <c r="CX468">
        <f>ROUND(Y468*Source!I296,9)</f>
        <v>43.125</v>
      </c>
      <c r="CY468">
        <f>AB468</f>
        <v>2.78</v>
      </c>
      <c r="CZ468">
        <f>AF468</f>
        <v>0.28000000000000003</v>
      </c>
      <c r="DA468">
        <f>AJ468</f>
        <v>9.2899999999999991</v>
      </c>
      <c r="DB468">
        <f>ROUND(((ROUND(AT468*CZ468,2)*1.25)*1.2),6)</f>
        <v>0.48</v>
      </c>
      <c r="DC468">
        <f>ROUND(((ROUND(AT468*AG468,2)*1.25)*1.2),6)</f>
        <v>0</v>
      </c>
      <c r="DD468" t="s">
        <v>3</v>
      </c>
      <c r="DE468" t="s">
        <v>3</v>
      </c>
      <c r="DF468">
        <f t="shared" si="217"/>
        <v>0</v>
      </c>
      <c r="DG468">
        <f>ROUND(ROUND(AF468*AJ468,2)*CX468,2)</f>
        <v>112.13</v>
      </c>
      <c r="DH468">
        <f t="shared" si="215"/>
        <v>0</v>
      </c>
      <c r="DI468">
        <f t="shared" si="216"/>
        <v>0</v>
      </c>
      <c r="DJ468">
        <f>DG468</f>
        <v>112.13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5">
      <c r="A469">
        <f>ROW(Source!A296)</f>
        <v>296</v>
      </c>
      <c r="B469">
        <v>86551703</v>
      </c>
      <c r="C469">
        <v>86552550</v>
      </c>
      <c r="D469">
        <v>85731677</v>
      </c>
      <c r="E469">
        <v>1</v>
      </c>
      <c r="F469">
        <v>1</v>
      </c>
      <c r="G469">
        <v>1081</v>
      </c>
      <c r="H469">
        <v>2</v>
      </c>
      <c r="I469" t="s">
        <v>789</v>
      </c>
      <c r="J469" t="s">
        <v>790</v>
      </c>
      <c r="K469" t="s">
        <v>791</v>
      </c>
      <c r="L469">
        <v>1368</v>
      </c>
      <c r="N469">
        <v>1011</v>
      </c>
      <c r="O469" t="s">
        <v>792</v>
      </c>
      <c r="P469" t="s">
        <v>792</v>
      </c>
      <c r="Q469">
        <v>1</v>
      </c>
      <c r="W469">
        <v>0</v>
      </c>
      <c r="X469">
        <v>874612079</v>
      </c>
      <c r="Y469">
        <f>((AT469*1.25)*1.2)</f>
        <v>0.52500000000000002</v>
      </c>
      <c r="AA469">
        <v>0</v>
      </c>
      <c r="AB469">
        <v>1513.56</v>
      </c>
      <c r="AC469">
        <v>758.78</v>
      </c>
      <c r="AD469">
        <v>0</v>
      </c>
      <c r="AE469">
        <v>0</v>
      </c>
      <c r="AF469">
        <v>83.1</v>
      </c>
      <c r="AG469">
        <v>12.62</v>
      </c>
      <c r="AH469">
        <v>0</v>
      </c>
      <c r="AI469">
        <v>1</v>
      </c>
      <c r="AJ469">
        <v>17.07</v>
      </c>
      <c r="AK469">
        <v>56.35</v>
      </c>
      <c r="AL469">
        <v>1</v>
      </c>
      <c r="AM469">
        <v>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0.35</v>
      </c>
      <c r="AU469" t="s">
        <v>361</v>
      </c>
      <c r="AV469">
        <v>0</v>
      </c>
      <c r="AW469">
        <v>2</v>
      </c>
      <c r="AX469">
        <v>86552569</v>
      </c>
      <c r="AY469">
        <v>1</v>
      </c>
      <c r="AZ469">
        <v>0</v>
      </c>
      <c r="BA469">
        <v>300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f>ROUND(Y469*Source!I296*DO469,9)</f>
        <v>165.63749999999999</v>
      </c>
      <c r="CX469">
        <f>ROUND(Y469*Source!I296,9)</f>
        <v>13.125</v>
      </c>
      <c r="CY469">
        <f>AB469</f>
        <v>1513.56</v>
      </c>
      <c r="CZ469">
        <f>AF469</f>
        <v>83.1</v>
      </c>
      <c r="DA469">
        <f>AJ469</f>
        <v>17.07</v>
      </c>
      <c r="DB469">
        <f>ROUND(((ROUND(AT469*CZ469,2)*1.25)*1.2),6)</f>
        <v>43.634999999999998</v>
      </c>
      <c r="DC469">
        <f>ROUND(((ROUND(AT469*AG469,2)*1.25)*1.2),6)</f>
        <v>6.63</v>
      </c>
      <c r="DD469" t="s">
        <v>3</v>
      </c>
      <c r="DE469" t="s">
        <v>3</v>
      </c>
      <c r="DF469">
        <f t="shared" si="217"/>
        <v>0</v>
      </c>
      <c r="DG469">
        <f>ROUND(ROUND(AF469*AJ469,2)*CX469,2)</f>
        <v>18618.080000000002</v>
      </c>
      <c r="DH469">
        <f>ROUND(ROUND(AG469*AK469,2)*CX469,2)</f>
        <v>9333.7099999999991</v>
      </c>
      <c r="DI469">
        <f t="shared" si="216"/>
        <v>0</v>
      </c>
      <c r="DJ469">
        <f>DG469</f>
        <v>18618.080000000002</v>
      </c>
      <c r="DK469">
        <v>0</v>
      </c>
      <c r="DL469" t="s">
        <v>793</v>
      </c>
      <c r="DM469">
        <v>0</v>
      </c>
      <c r="DN469" t="s">
        <v>788</v>
      </c>
      <c r="DO469">
        <v>12.62</v>
      </c>
    </row>
    <row r="470" spans="1:119" x14ac:dyDescent="0.25">
      <c r="A470">
        <f>ROW(Source!A296)</f>
        <v>296</v>
      </c>
      <c r="B470">
        <v>86551703</v>
      </c>
      <c r="C470">
        <v>86552550</v>
      </c>
      <c r="D470">
        <v>85730911</v>
      </c>
      <c r="E470">
        <v>1</v>
      </c>
      <c r="F470">
        <v>1</v>
      </c>
      <c r="G470">
        <v>1081</v>
      </c>
      <c r="H470">
        <v>2</v>
      </c>
      <c r="I470" t="s">
        <v>800</v>
      </c>
      <c r="J470" t="s">
        <v>801</v>
      </c>
      <c r="K470" t="s">
        <v>802</v>
      </c>
      <c r="L470">
        <v>1368</v>
      </c>
      <c r="N470">
        <v>1011</v>
      </c>
      <c r="O470" t="s">
        <v>792</v>
      </c>
      <c r="P470" t="s">
        <v>792</v>
      </c>
      <c r="Q470">
        <v>1</v>
      </c>
      <c r="W470">
        <v>0</v>
      </c>
      <c r="X470">
        <v>-44940208</v>
      </c>
      <c r="Y470">
        <f>((AT470*1.25)*1.2)</f>
        <v>0.10500000000000001</v>
      </c>
      <c r="AA470">
        <v>0</v>
      </c>
      <c r="AB470">
        <v>2758.65</v>
      </c>
      <c r="AC470">
        <v>1017.92</v>
      </c>
      <c r="AD470">
        <v>0</v>
      </c>
      <c r="AE470">
        <v>0</v>
      </c>
      <c r="AF470">
        <v>179.17</v>
      </c>
      <c r="AG470">
        <v>16.93</v>
      </c>
      <c r="AH470">
        <v>0</v>
      </c>
      <c r="AI470">
        <v>1</v>
      </c>
      <c r="AJ470">
        <v>14.43</v>
      </c>
      <c r="AK470">
        <v>56.35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7.0000000000000007E-2</v>
      </c>
      <c r="AU470" t="s">
        <v>361</v>
      </c>
      <c r="AV470">
        <v>0</v>
      </c>
      <c r="AW470">
        <v>2</v>
      </c>
      <c r="AX470">
        <v>86552570</v>
      </c>
      <c r="AY470">
        <v>1</v>
      </c>
      <c r="AZ470">
        <v>0</v>
      </c>
      <c r="BA470">
        <v>301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ROUND(Y470*Source!I296*DO470,9)</f>
        <v>44.441249999999997</v>
      </c>
      <c r="CX470">
        <f>ROUND(Y470*Source!I296,9)</f>
        <v>2.625</v>
      </c>
      <c r="CY470">
        <f>AB470</f>
        <v>2758.65</v>
      </c>
      <c r="CZ470">
        <f>AF470</f>
        <v>179.17</v>
      </c>
      <c r="DA470">
        <f>AJ470</f>
        <v>14.43</v>
      </c>
      <c r="DB470">
        <f>ROUND(((ROUND(AT470*CZ470,2)*1.25)*1.2),6)</f>
        <v>18.809999999999999</v>
      </c>
      <c r="DC470">
        <f>ROUND(((ROUND(AT470*AG470,2)*1.25)*1.2),6)</f>
        <v>1.7849999999999999</v>
      </c>
      <c r="DD470" t="s">
        <v>3</v>
      </c>
      <c r="DE470" t="s">
        <v>3</v>
      </c>
      <c r="DF470">
        <f t="shared" si="217"/>
        <v>0</v>
      </c>
      <c r="DG470">
        <f>ROUND(ROUND(AF470*AJ470,2)*CX470,2)</f>
        <v>6786.73</v>
      </c>
      <c r="DH470">
        <f>ROUND(ROUND(AG470*AK470,2)*CX470,2)</f>
        <v>2504.2800000000002</v>
      </c>
      <c r="DI470">
        <f t="shared" si="216"/>
        <v>0</v>
      </c>
      <c r="DJ470">
        <f>DG470</f>
        <v>6786.73</v>
      </c>
      <c r="DK470">
        <v>0</v>
      </c>
      <c r="DL470" t="s">
        <v>793</v>
      </c>
      <c r="DM470">
        <v>0</v>
      </c>
      <c r="DN470" t="s">
        <v>788</v>
      </c>
      <c r="DO470">
        <v>16.93</v>
      </c>
    </row>
    <row r="471" spans="1:119" x14ac:dyDescent="0.25">
      <c r="A471">
        <f>ROW(Source!A296)</f>
        <v>296</v>
      </c>
      <c r="B471">
        <v>86551703</v>
      </c>
      <c r="C471">
        <v>86552550</v>
      </c>
      <c r="D471">
        <v>85700705</v>
      </c>
      <c r="E471">
        <v>1</v>
      </c>
      <c r="F471">
        <v>1</v>
      </c>
      <c r="G471">
        <v>1081</v>
      </c>
      <c r="H471">
        <v>3</v>
      </c>
      <c r="I471" t="s">
        <v>803</v>
      </c>
      <c r="J471" t="s">
        <v>804</v>
      </c>
      <c r="K471" t="s">
        <v>805</v>
      </c>
      <c r="L471">
        <v>1339</v>
      </c>
      <c r="N471">
        <v>1007</v>
      </c>
      <c r="O471" t="s">
        <v>806</v>
      </c>
      <c r="P471" t="s">
        <v>806</v>
      </c>
      <c r="Q471">
        <v>1</v>
      </c>
      <c r="W471">
        <v>0</v>
      </c>
      <c r="X471">
        <v>-1622585150</v>
      </c>
      <c r="Y471">
        <f t="shared" ref="Y471:Y482" si="225">((AT471*1)*1)</f>
        <v>6.5000000000000002E-2</v>
      </c>
      <c r="AA471">
        <v>54.79</v>
      </c>
      <c r="AB471">
        <v>0</v>
      </c>
      <c r="AC471">
        <v>0</v>
      </c>
      <c r="AD471">
        <v>0</v>
      </c>
      <c r="AE471">
        <v>7.07</v>
      </c>
      <c r="AF471">
        <v>0</v>
      </c>
      <c r="AG471">
        <v>0</v>
      </c>
      <c r="AH471">
        <v>0</v>
      </c>
      <c r="AI471">
        <v>7.75</v>
      </c>
      <c r="AJ471">
        <v>1</v>
      </c>
      <c r="AK471">
        <v>1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6.5000000000000002E-2</v>
      </c>
      <c r="AU471" t="s">
        <v>360</v>
      </c>
      <c r="AV471">
        <v>0</v>
      </c>
      <c r="AW471">
        <v>2</v>
      </c>
      <c r="AX471">
        <v>86552571</v>
      </c>
      <c r="AY471">
        <v>1</v>
      </c>
      <c r="AZ471">
        <v>0</v>
      </c>
      <c r="BA471">
        <v>302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ROUND(Y471*Source!I296,9)</f>
        <v>1.625</v>
      </c>
      <c r="CY471">
        <f t="shared" ref="CY471:CY482" si="226">AA471</f>
        <v>54.79</v>
      </c>
      <c r="CZ471">
        <f t="shared" ref="CZ471:CZ482" si="227">AE471</f>
        <v>7.07</v>
      </c>
      <c r="DA471">
        <f t="shared" ref="DA471:DA482" si="228">AI471</f>
        <v>7.75</v>
      </c>
      <c r="DB471">
        <f t="shared" ref="DB471:DB482" si="229">ROUND(((ROUND(AT471*CZ471,2)*1)*1),6)</f>
        <v>0.46</v>
      </c>
      <c r="DC471">
        <f t="shared" ref="DC471:DC482" si="230">ROUND(((ROUND(AT471*AG471,2)*1)*1),6)</f>
        <v>0</v>
      </c>
      <c r="DD471" t="s">
        <v>3</v>
      </c>
      <c r="DE471" t="s">
        <v>3</v>
      </c>
      <c r="DF471">
        <f t="shared" ref="DF471:DF482" si="231">ROUND(ROUND(AE471*AI471,2)*CX471,2)</f>
        <v>89.03</v>
      </c>
      <c r="DG471">
        <f t="shared" ref="DG471:DG497" si="232">ROUND(ROUND(AF471,2)*CX471,2)</f>
        <v>0</v>
      </c>
      <c r="DH471">
        <f t="shared" ref="DH471:DH498" si="233">ROUND(ROUND(AG471,2)*CX471,2)</f>
        <v>0</v>
      </c>
      <c r="DI471">
        <f t="shared" si="216"/>
        <v>0</v>
      </c>
      <c r="DJ471">
        <f t="shared" ref="DJ471:DJ482" si="234">DF471</f>
        <v>89.03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5">
      <c r="A472">
        <f>ROW(Source!A296)</f>
        <v>296</v>
      </c>
      <c r="B472">
        <v>86551703</v>
      </c>
      <c r="C472">
        <v>86552550</v>
      </c>
      <c r="D472">
        <v>85701843</v>
      </c>
      <c r="E472">
        <v>1</v>
      </c>
      <c r="F472">
        <v>1</v>
      </c>
      <c r="G472">
        <v>1081</v>
      </c>
      <c r="H472">
        <v>3</v>
      </c>
      <c r="I472" t="s">
        <v>826</v>
      </c>
      <c r="J472" t="s">
        <v>827</v>
      </c>
      <c r="K472" t="s">
        <v>828</v>
      </c>
      <c r="L472">
        <v>1346</v>
      </c>
      <c r="N472">
        <v>1009</v>
      </c>
      <c r="O472" t="s">
        <v>822</v>
      </c>
      <c r="P472" t="s">
        <v>822</v>
      </c>
      <c r="Q472">
        <v>1</v>
      </c>
      <c r="W472">
        <v>0</v>
      </c>
      <c r="X472">
        <v>732400950</v>
      </c>
      <c r="Y472">
        <f t="shared" si="225"/>
        <v>0.17</v>
      </c>
      <c r="AA472">
        <v>91.56</v>
      </c>
      <c r="AB472">
        <v>0</v>
      </c>
      <c r="AC472">
        <v>0</v>
      </c>
      <c r="AD472">
        <v>0</v>
      </c>
      <c r="AE472">
        <v>21</v>
      </c>
      <c r="AF472">
        <v>0</v>
      </c>
      <c r="AG472">
        <v>0</v>
      </c>
      <c r="AH472">
        <v>0</v>
      </c>
      <c r="AI472">
        <v>4.3600000000000003</v>
      </c>
      <c r="AJ472">
        <v>1</v>
      </c>
      <c r="AK472">
        <v>1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0.17</v>
      </c>
      <c r="AU472" t="s">
        <v>360</v>
      </c>
      <c r="AV472">
        <v>0</v>
      </c>
      <c r="AW472">
        <v>2</v>
      </c>
      <c r="AX472">
        <v>86552572</v>
      </c>
      <c r="AY472">
        <v>1</v>
      </c>
      <c r="AZ472">
        <v>0</v>
      </c>
      <c r="BA472">
        <v>303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ROUND(Y472*Source!I296,9)</f>
        <v>4.25</v>
      </c>
      <c r="CY472">
        <f t="shared" si="226"/>
        <v>91.56</v>
      </c>
      <c r="CZ472">
        <f t="shared" si="227"/>
        <v>21</v>
      </c>
      <c r="DA472">
        <f t="shared" si="228"/>
        <v>4.3600000000000003</v>
      </c>
      <c r="DB472">
        <f t="shared" si="229"/>
        <v>3.57</v>
      </c>
      <c r="DC472">
        <f t="shared" si="230"/>
        <v>0</v>
      </c>
      <c r="DD472" t="s">
        <v>3</v>
      </c>
      <c r="DE472" t="s">
        <v>3</v>
      </c>
      <c r="DF472">
        <f t="shared" si="231"/>
        <v>389.13</v>
      </c>
      <c r="DG472">
        <f t="shared" si="232"/>
        <v>0</v>
      </c>
      <c r="DH472">
        <f t="shared" si="233"/>
        <v>0</v>
      </c>
      <c r="DI472">
        <f t="shared" si="216"/>
        <v>0</v>
      </c>
      <c r="DJ472">
        <f t="shared" si="234"/>
        <v>389.13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5">
      <c r="A473">
        <f>ROW(Source!A296)</f>
        <v>296</v>
      </c>
      <c r="B473">
        <v>86551703</v>
      </c>
      <c r="C473">
        <v>86552550</v>
      </c>
      <c r="D473">
        <v>85702416</v>
      </c>
      <c r="E473">
        <v>1</v>
      </c>
      <c r="F473">
        <v>1</v>
      </c>
      <c r="G473">
        <v>1081</v>
      </c>
      <c r="H473">
        <v>3</v>
      </c>
      <c r="I473" t="s">
        <v>829</v>
      </c>
      <c r="J473" t="s">
        <v>830</v>
      </c>
      <c r="K473" t="s">
        <v>831</v>
      </c>
      <c r="L473">
        <v>1346</v>
      </c>
      <c r="N473">
        <v>1009</v>
      </c>
      <c r="O473" t="s">
        <v>822</v>
      </c>
      <c r="P473" t="s">
        <v>822</v>
      </c>
      <c r="Q473">
        <v>1</v>
      </c>
      <c r="W473">
        <v>0</v>
      </c>
      <c r="X473">
        <v>1021383118</v>
      </c>
      <c r="Y473">
        <f t="shared" si="225"/>
        <v>0.06</v>
      </c>
      <c r="AA473">
        <v>315.23</v>
      </c>
      <c r="AB473">
        <v>0</v>
      </c>
      <c r="AC473">
        <v>0</v>
      </c>
      <c r="AD473">
        <v>0</v>
      </c>
      <c r="AE473">
        <v>37.979999999999997</v>
      </c>
      <c r="AF473">
        <v>0</v>
      </c>
      <c r="AG473">
        <v>0</v>
      </c>
      <c r="AH473">
        <v>0</v>
      </c>
      <c r="AI473">
        <v>8.3000000000000007</v>
      </c>
      <c r="AJ473">
        <v>1</v>
      </c>
      <c r="AK473">
        <v>1</v>
      </c>
      <c r="AL473">
        <v>1</v>
      </c>
      <c r="AM473">
        <v>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0.06</v>
      </c>
      <c r="AU473" t="s">
        <v>360</v>
      </c>
      <c r="AV473">
        <v>0</v>
      </c>
      <c r="AW473">
        <v>2</v>
      </c>
      <c r="AX473">
        <v>86552573</v>
      </c>
      <c r="AY473">
        <v>1</v>
      </c>
      <c r="AZ473">
        <v>0</v>
      </c>
      <c r="BA473">
        <v>304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ROUND(Y473*Source!I296,9)</f>
        <v>1.5</v>
      </c>
      <c r="CY473">
        <f t="shared" si="226"/>
        <v>315.23</v>
      </c>
      <c r="CZ473">
        <f t="shared" si="227"/>
        <v>37.979999999999997</v>
      </c>
      <c r="DA473">
        <f t="shared" si="228"/>
        <v>8.3000000000000007</v>
      </c>
      <c r="DB473">
        <f t="shared" si="229"/>
        <v>2.2799999999999998</v>
      </c>
      <c r="DC473">
        <f t="shared" si="230"/>
        <v>0</v>
      </c>
      <c r="DD473" t="s">
        <v>3</v>
      </c>
      <c r="DE473" t="s">
        <v>3</v>
      </c>
      <c r="DF473">
        <f t="shared" si="231"/>
        <v>472.85</v>
      </c>
      <c r="DG473">
        <f t="shared" si="232"/>
        <v>0</v>
      </c>
      <c r="DH473">
        <f t="shared" si="233"/>
        <v>0</v>
      </c>
      <c r="DI473">
        <f t="shared" si="216"/>
        <v>0</v>
      </c>
      <c r="DJ473">
        <f t="shared" si="234"/>
        <v>472.85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5">
      <c r="A474">
        <f>ROW(Source!A296)</f>
        <v>296</v>
      </c>
      <c r="B474">
        <v>86551703</v>
      </c>
      <c r="C474">
        <v>86552550</v>
      </c>
      <c r="D474">
        <v>85700824</v>
      </c>
      <c r="E474">
        <v>1</v>
      </c>
      <c r="F474">
        <v>1</v>
      </c>
      <c r="G474">
        <v>1081</v>
      </c>
      <c r="H474">
        <v>3</v>
      </c>
      <c r="I474" t="s">
        <v>832</v>
      </c>
      <c r="J474" t="s">
        <v>833</v>
      </c>
      <c r="K474" t="s">
        <v>834</v>
      </c>
      <c r="L474">
        <v>1348</v>
      </c>
      <c r="N474">
        <v>1009</v>
      </c>
      <c r="O474" t="s">
        <v>561</v>
      </c>
      <c r="P474" t="s">
        <v>561</v>
      </c>
      <c r="Q474">
        <v>1000</v>
      </c>
      <c r="W474">
        <v>0</v>
      </c>
      <c r="X474">
        <v>-1462767551</v>
      </c>
      <c r="Y474">
        <f t="shared" si="225"/>
        <v>1.0000000000000001E-5</v>
      </c>
      <c r="AA474">
        <v>65213.77</v>
      </c>
      <c r="AB474">
        <v>0</v>
      </c>
      <c r="AC474">
        <v>0</v>
      </c>
      <c r="AD474">
        <v>0</v>
      </c>
      <c r="AE474">
        <v>3234.81</v>
      </c>
      <c r="AF474">
        <v>0</v>
      </c>
      <c r="AG474">
        <v>0</v>
      </c>
      <c r="AH474">
        <v>0</v>
      </c>
      <c r="AI474">
        <v>20.16</v>
      </c>
      <c r="AJ474">
        <v>1</v>
      </c>
      <c r="AK474">
        <v>1</v>
      </c>
      <c r="AL474">
        <v>1</v>
      </c>
      <c r="AM474">
        <v>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1.0000000000000001E-5</v>
      </c>
      <c r="AU474" t="s">
        <v>360</v>
      </c>
      <c r="AV474">
        <v>0</v>
      </c>
      <c r="AW474">
        <v>2</v>
      </c>
      <c r="AX474">
        <v>86552574</v>
      </c>
      <c r="AY474">
        <v>1</v>
      </c>
      <c r="AZ474">
        <v>0</v>
      </c>
      <c r="BA474">
        <v>305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ROUND(Y474*Source!I296,9)</f>
        <v>2.5000000000000001E-4</v>
      </c>
      <c r="CY474">
        <f t="shared" si="226"/>
        <v>65213.77</v>
      </c>
      <c r="CZ474">
        <f t="shared" si="227"/>
        <v>3234.81</v>
      </c>
      <c r="DA474">
        <f t="shared" si="228"/>
        <v>20.16</v>
      </c>
      <c r="DB474">
        <f t="shared" si="229"/>
        <v>0.03</v>
      </c>
      <c r="DC474">
        <f t="shared" si="230"/>
        <v>0</v>
      </c>
      <c r="DD474" t="s">
        <v>3</v>
      </c>
      <c r="DE474" t="s">
        <v>3</v>
      </c>
      <c r="DF474">
        <f t="shared" si="231"/>
        <v>16.3</v>
      </c>
      <c r="DG474">
        <f t="shared" si="232"/>
        <v>0</v>
      </c>
      <c r="DH474">
        <f t="shared" si="233"/>
        <v>0</v>
      </c>
      <c r="DI474">
        <f t="shared" si="216"/>
        <v>0</v>
      </c>
      <c r="DJ474">
        <f t="shared" si="234"/>
        <v>16.3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5">
      <c r="A475">
        <f>ROW(Source!A296)</f>
        <v>296</v>
      </c>
      <c r="B475">
        <v>86551703</v>
      </c>
      <c r="C475">
        <v>86552550</v>
      </c>
      <c r="D475">
        <v>85700637</v>
      </c>
      <c r="E475">
        <v>1</v>
      </c>
      <c r="F475">
        <v>1</v>
      </c>
      <c r="G475">
        <v>1081</v>
      </c>
      <c r="H475">
        <v>3</v>
      </c>
      <c r="I475" t="s">
        <v>835</v>
      </c>
      <c r="J475" t="s">
        <v>836</v>
      </c>
      <c r="K475" t="s">
        <v>837</v>
      </c>
      <c r="L475">
        <v>1339</v>
      </c>
      <c r="N475">
        <v>1007</v>
      </c>
      <c r="O475" t="s">
        <v>806</v>
      </c>
      <c r="P475" t="s">
        <v>806</v>
      </c>
      <c r="Q475">
        <v>1</v>
      </c>
      <c r="W475">
        <v>0</v>
      </c>
      <c r="X475">
        <v>-676034668</v>
      </c>
      <c r="Y475">
        <f t="shared" si="225"/>
        <v>0.11899999999999999</v>
      </c>
      <c r="AA475">
        <v>760.17</v>
      </c>
      <c r="AB475">
        <v>0</v>
      </c>
      <c r="AC475">
        <v>0</v>
      </c>
      <c r="AD475">
        <v>0</v>
      </c>
      <c r="AE475">
        <v>53.42</v>
      </c>
      <c r="AF475">
        <v>0</v>
      </c>
      <c r="AG475">
        <v>0</v>
      </c>
      <c r="AH475">
        <v>0</v>
      </c>
      <c r="AI475">
        <v>14.23</v>
      </c>
      <c r="AJ475">
        <v>1</v>
      </c>
      <c r="AK475">
        <v>1</v>
      </c>
      <c r="AL475">
        <v>1</v>
      </c>
      <c r="AM475">
        <v>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0.11899999999999999</v>
      </c>
      <c r="AU475" t="s">
        <v>360</v>
      </c>
      <c r="AV475">
        <v>0</v>
      </c>
      <c r="AW475">
        <v>2</v>
      </c>
      <c r="AX475">
        <v>86552575</v>
      </c>
      <c r="AY475">
        <v>1</v>
      </c>
      <c r="AZ475">
        <v>0</v>
      </c>
      <c r="BA475">
        <v>306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ROUND(Y475*Source!I296,9)</f>
        <v>2.9750000000000001</v>
      </c>
      <c r="CY475">
        <f t="shared" si="226"/>
        <v>760.17</v>
      </c>
      <c r="CZ475">
        <f t="shared" si="227"/>
        <v>53.42</v>
      </c>
      <c r="DA475">
        <f t="shared" si="228"/>
        <v>14.23</v>
      </c>
      <c r="DB475">
        <f t="shared" si="229"/>
        <v>6.36</v>
      </c>
      <c r="DC475">
        <f t="shared" si="230"/>
        <v>0</v>
      </c>
      <c r="DD475" t="s">
        <v>3</v>
      </c>
      <c r="DE475" t="s">
        <v>3</v>
      </c>
      <c r="DF475">
        <f t="shared" si="231"/>
        <v>2261.5100000000002</v>
      </c>
      <c r="DG475">
        <f t="shared" si="232"/>
        <v>0</v>
      </c>
      <c r="DH475">
        <f t="shared" si="233"/>
        <v>0</v>
      </c>
      <c r="DI475">
        <f t="shared" si="216"/>
        <v>0</v>
      </c>
      <c r="DJ475">
        <f t="shared" si="234"/>
        <v>2261.5100000000002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5">
      <c r="A476">
        <f>ROW(Source!A296)</f>
        <v>296</v>
      </c>
      <c r="B476">
        <v>86551703</v>
      </c>
      <c r="C476">
        <v>86552550</v>
      </c>
      <c r="D476">
        <v>85700903</v>
      </c>
      <c r="E476">
        <v>1</v>
      </c>
      <c r="F476">
        <v>1</v>
      </c>
      <c r="G476">
        <v>1081</v>
      </c>
      <c r="H476">
        <v>3</v>
      </c>
      <c r="I476" t="s">
        <v>838</v>
      </c>
      <c r="J476" t="s">
        <v>839</v>
      </c>
      <c r="K476" t="s">
        <v>840</v>
      </c>
      <c r="L476">
        <v>1339</v>
      </c>
      <c r="N476">
        <v>1007</v>
      </c>
      <c r="O476" t="s">
        <v>806</v>
      </c>
      <c r="P476" t="s">
        <v>806</v>
      </c>
      <c r="Q476">
        <v>1</v>
      </c>
      <c r="W476">
        <v>0</v>
      </c>
      <c r="X476">
        <v>-1235260082</v>
      </c>
      <c r="Y476">
        <f t="shared" si="225"/>
        <v>0.28100000000000003</v>
      </c>
      <c r="AA476">
        <v>101.33</v>
      </c>
      <c r="AB476">
        <v>0</v>
      </c>
      <c r="AC476">
        <v>0</v>
      </c>
      <c r="AD476">
        <v>0</v>
      </c>
      <c r="AE476">
        <v>5.82</v>
      </c>
      <c r="AF476">
        <v>0</v>
      </c>
      <c r="AG476">
        <v>0</v>
      </c>
      <c r="AH476">
        <v>0</v>
      </c>
      <c r="AI476">
        <v>17.41</v>
      </c>
      <c r="AJ476">
        <v>1</v>
      </c>
      <c r="AK476">
        <v>1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0.28100000000000003</v>
      </c>
      <c r="AU476" t="s">
        <v>360</v>
      </c>
      <c r="AV476">
        <v>0</v>
      </c>
      <c r="AW476">
        <v>2</v>
      </c>
      <c r="AX476">
        <v>86552576</v>
      </c>
      <c r="AY476">
        <v>1</v>
      </c>
      <c r="AZ476">
        <v>0</v>
      </c>
      <c r="BA476">
        <v>307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ROUND(Y476*Source!I296,9)</f>
        <v>7.0250000000000004</v>
      </c>
      <c r="CY476">
        <f t="shared" si="226"/>
        <v>101.33</v>
      </c>
      <c r="CZ476">
        <f t="shared" si="227"/>
        <v>5.82</v>
      </c>
      <c r="DA476">
        <f t="shared" si="228"/>
        <v>17.41</v>
      </c>
      <c r="DB476">
        <f t="shared" si="229"/>
        <v>1.64</v>
      </c>
      <c r="DC476">
        <f t="shared" si="230"/>
        <v>0</v>
      </c>
      <c r="DD476" t="s">
        <v>3</v>
      </c>
      <c r="DE476" t="s">
        <v>3</v>
      </c>
      <c r="DF476">
        <f t="shared" si="231"/>
        <v>711.84</v>
      </c>
      <c r="DG476">
        <f t="shared" si="232"/>
        <v>0</v>
      </c>
      <c r="DH476">
        <f t="shared" si="233"/>
        <v>0</v>
      </c>
      <c r="DI476">
        <f t="shared" si="216"/>
        <v>0</v>
      </c>
      <c r="DJ476">
        <f t="shared" si="234"/>
        <v>711.84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5">
      <c r="A477">
        <f>ROW(Source!A296)</f>
        <v>296</v>
      </c>
      <c r="B477">
        <v>86551703</v>
      </c>
      <c r="C477">
        <v>86552550</v>
      </c>
      <c r="D477">
        <v>85700975</v>
      </c>
      <c r="E477">
        <v>1</v>
      </c>
      <c r="F477">
        <v>1</v>
      </c>
      <c r="G477">
        <v>1081</v>
      </c>
      <c r="H477">
        <v>3</v>
      </c>
      <c r="I477" t="s">
        <v>841</v>
      </c>
      <c r="J477" t="s">
        <v>842</v>
      </c>
      <c r="K477" t="s">
        <v>843</v>
      </c>
      <c r="L477">
        <v>1348</v>
      </c>
      <c r="N477">
        <v>1009</v>
      </c>
      <c r="O477" t="s">
        <v>561</v>
      </c>
      <c r="P477" t="s">
        <v>561</v>
      </c>
      <c r="Q477">
        <v>1000</v>
      </c>
      <c r="W477">
        <v>0</v>
      </c>
      <c r="X477">
        <v>1270042986</v>
      </c>
      <c r="Y477">
        <f t="shared" si="225"/>
        <v>4.4000000000000002E-4</v>
      </c>
      <c r="AA477">
        <v>55941.2</v>
      </c>
      <c r="AB477">
        <v>0</v>
      </c>
      <c r="AC477">
        <v>0</v>
      </c>
      <c r="AD477">
        <v>0</v>
      </c>
      <c r="AE477">
        <v>16214.84</v>
      </c>
      <c r="AF477">
        <v>0</v>
      </c>
      <c r="AG477">
        <v>0</v>
      </c>
      <c r="AH477">
        <v>0</v>
      </c>
      <c r="AI477">
        <v>3.45</v>
      </c>
      <c r="AJ477">
        <v>1</v>
      </c>
      <c r="AK477">
        <v>1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4.4000000000000002E-4</v>
      </c>
      <c r="AU477" t="s">
        <v>360</v>
      </c>
      <c r="AV477">
        <v>0</v>
      </c>
      <c r="AW477">
        <v>2</v>
      </c>
      <c r="AX477">
        <v>86552577</v>
      </c>
      <c r="AY477">
        <v>1</v>
      </c>
      <c r="AZ477">
        <v>0</v>
      </c>
      <c r="BA477">
        <v>308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ROUND(Y477*Source!I296,9)</f>
        <v>1.0999999999999999E-2</v>
      </c>
      <c r="CY477">
        <f t="shared" si="226"/>
        <v>55941.2</v>
      </c>
      <c r="CZ477">
        <f t="shared" si="227"/>
        <v>16214.84</v>
      </c>
      <c r="DA477">
        <f t="shared" si="228"/>
        <v>3.45</v>
      </c>
      <c r="DB477">
        <f t="shared" si="229"/>
        <v>7.13</v>
      </c>
      <c r="DC477">
        <f t="shared" si="230"/>
        <v>0</v>
      </c>
      <c r="DD477" t="s">
        <v>3</v>
      </c>
      <c r="DE477" t="s">
        <v>3</v>
      </c>
      <c r="DF477">
        <f t="shared" si="231"/>
        <v>615.35</v>
      </c>
      <c r="DG477">
        <f t="shared" si="232"/>
        <v>0</v>
      </c>
      <c r="DH477">
        <f t="shared" si="233"/>
        <v>0</v>
      </c>
      <c r="DI477">
        <f t="shared" si="216"/>
        <v>0</v>
      </c>
      <c r="DJ477">
        <f t="shared" si="234"/>
        <v>615.35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5">
      <c r="A478">
        <f>ROW(Source!A296)</f>
        <v>296</v>
      </c>
      <c r="B478">
        <v>86551703</v>
      </c>
      <c r="C478">
        <v>86552550</v>
      </c>
      <c r="D478">
        <v>85701143</v>
      </c>
      <c r="E478">
        <v>1</v>
      </c>
      <c r="F478">
        <v>1</v>
      </c>
      <c r="G478">
        <v>1081</v>
      </c>
      <c r="H478">
        <v>3</v>
      </c>
      <c r="I478" t="s">
        <v>844</v>
      </c>
      <c r="J478" t="s">
        <v>845</v>
      </c>
      <c r="K478" t="s">
        <v>846</v>
      </c>
      <c r="L478">
        <v>1346</v>
      </c>
      <c r="N478">
        <v>1009</v>
      </c>
      <c r="O478" t="s">
        <v>822</v>
      </c>
      <c r="P478" t="s">
        <v>822</v>
      </c>
      <c r="Q478">
        <v>1</v>
      </c>
      <c r="W478">
        <v>0</v>
      </c>
      <c r="X478">
        <v>488689173</v>
      </c>
      <c r="Y478">
        <f t="shared" si="225"/>
        <v>0.53</v>
      </c>
      <c r="AA478">
        <v>85.81</v>
      </c>
      <c r="AB478">
        <v>0</v>
      </c>
      <c r="AC478">
        <v>0</v>
      </c>
      <c r="AD478">
        <v>0</v>
      </c>
      <c r="AE478">
        <v>20.190000000000001</v>
      </c>
      <c r="AF478">
        <v>0</v>
      </c>
      <c r="AG478">
        <v>0</v>
      </c>
      <c r="AH478">
        <v>0</v>
      </c>
      <c r="AI478">
        <v>4.25</v>
      </c>
      <c r="AJ478">
        <v>1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0.53</v>
      </c>
      <c r="AU478" t="s">
        <v>360</v>
      </c>
      <c r="AV478">
        <v>0</v>
      </c>
      <c r="AW478">
        <v>2</v>
      </c>
      <c r="AX478">
        <v>86552578</v>
      </c>
      <c r="AY478">
        <v>1</v>
      </c>
      <c r="AZ478">
        <v>0</v>
      </c>
      <c r="BA478">
        <v>309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ROUND(Y478*Source!I296,9)</f>
        <v>13.25</v>
      </c>
      <c r="CY478">
        <f t="shared" si="226"/>
        <v>85.81</v>
      </c>
      <c r="CZ478">
        <f t="shared" si="227"/>
        <v>20.190000000000001</v>
      </c>
      <c r="DA478">
        <f t="shared" si="228"/>
        <v>4.25</v>
      </c>
      <c r="DB478">
        <f t="shared" si="229"/>
        <v>10.7</v>
      </c>
      <c r="DC478">
        <f t="shared" si="230"/>
        <v>0</v>
      </c>
      <c r="DD478" t="s">
        <v>3</v>
      </c>
      <c r="DE478" t="s">
        <v>3</v>
      </c>
      <c r="DF478">
        <f t="shared" si="231"/>
        <v>1136.98</v>
      </c>
      <c r="DG478">
        <f t="shared" si="232"/>
        <v>0</v>
      </c>
      <c r="DH478">
        <f t="shared" si="233"/>
        <v>0</v>
      </c>
      <c r="DI478">
        <f t="shared" si="216"/>
        <v>0</v>
      </c>
      <c r="DJ478">
        <f t="shared" si="234"/>
        <v>1136.98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5">
      <c r="A479">
        <f>ROW(Source!A296)</f>
        <v>296</v>
      </c>
      <c r="B479">
        <v>86551703</v>
      </c>
      <c r="C479">
        <v>86552550</v>
      </c>
      <c r="D479">
        <v>85713189</v>
      </c>
      <c r="E479">
        <v>1</v>
      </c>
      <c r="F479">
        <v>1</v>
      </c>
      <c r="G479">
        <v>1081</v>
      </c>
      <c r="H479">
        <v>3</v>
      </c>
      <c r="I479" t="s">
        <v>452</v>
      </c>
      <c r="J479" t="s">
        <v>455</v>
      </c>
      <c r="K479" t="s">
        <v>453</v>
      </c>
      <c r="L479">
        <v>1301</v>
      </c>
      <c r="N479">
        <v>1003</v>
      </c>
      <c r="O479" t="s">
        <v>454</v>
      </c>
      <c r="P479" t="s">
        <v>454</v>
      </c>
      <c r="Q479">
        <v>1</v>
      </c>
      <c r="W479">
        <v>0</v>
      </c>
      <c r="X479">
        <v>-1016684669</v>
      </c>
      <c r="Y479">
        <f t="shared" si="225"/>
        <v>100</v>
      </c>
      <c r="AA479">
        <v>339.38</v>
      </c>
      <c r="AB479">
        <v>0</v>
      </c>
      <c r="AC479">
        <v>0</v>
      </c>
      <c r="AD479">
        <v>0</v>
      </c>
      <c r="AE479">
        <v>30.14</v>
      </c>
      <c r="AF479">
        <v>0</v>
      </c>
      <c r="AG479">
        <v>0</v>
      </c>
      <c r="AH479">
        <v>0</v>
      </c>
      <c r="AI479">
        <v>11.26</v>
      </c>
      <c r="AJ479">
        <v>1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 t="s">
        <v>3</v>
      </c>
      <c r="AT479">
        <v>100</v>
      </c>
      <c r="AU479" t="s">
        <v>360</v>
      </c>
      <c r="AV479">
        <v>0</v>
      </c>
      <c r="AW479">
        <v>1</v>
      </c>
      <c r="AX479">
        <v>-1</v>
      </c>
      <c r="AY479">
        <v>0</v>
      </c>
      <c r="AZ479">
        <v>0</v>
      </c>
      <c r="BA479" t="s">
        <v>3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ROUND(Y479*Source!I296,9)</f>
        <v>2500</v>
      </c>
      <c r="CY479">
        <f t="shared" si="226"/>
        <v>339.38</v>
      </c>
      <c r="CZ479">
        <f t="shared" si="227"/>
        <v>30.14</v>
      </c>
      <c r="DA479">
        <f t="shared" si="228"/>
        <v>11.26</v>
      </c>
      <c r="DB479">
        <f t="shared" si="229"/>
        <v>3014</v>
      </c>
      <c r="DC479">
        <f t="shared" si="230"/>
        <v>0</v>
      </c>
      <c r="DD479" t="s">
        <v>3</v>
      </c>
      <c r="DE479" t="s">
        <v>3</v>
      </c>
      <c r="DF479">
        <f t="shared" si="231"/>
        <v>848450</v>
      </c>
      <c r="DG479">
        <f t="shared" si="232"/>
        <v>0</v>
      </c>
      <c r="DH479">
        <f t="shared" si="233"/>
        <v>0</v>
      </c>
      <c r="DI479">
        <f t="shared" si="216"/>
        <v>0</v>
      </c>
      <c r="DJ479">
        <f t="shared" si="234"/>
        <v>848450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5">
      <c r="A480">
        <f>ROW(Source!A296)</f>
        <v>296</v>
      </c>
      <c r="B480">
        <v>86551703</v>
      </c>
      <c r="C480">
        <v>86552550</v>
      </c>
      <c r="D480">
        <v>85718127</v>
      </c>
      <c r="E480">
        <v>1</v>
      </c>
      <c r="F480">
        <v>1</v>
      </c>
      <c r="G480">
        <v>1081</v>
      </c>
      <c r="H480">
        <v>3</v>
      </c>
      <c r="I480" t="s">
        <v>444</v>
      </c>
      <c r="J480" t="s">
        <v>446</v>
      </c>
      <c r="K480" t="s">
        <v>445</v>
      </c>
      <c r="L480">
        <v>1354</v>
      </c>
      <c r="N480">
        <v>1010</v>
      </c>
      <c r="O480" t="s">
        <v>35</v>
      </c>
      <c r="P480" t="s">
        <v>35</v>
      </c>
      <c r="Q480">
        <v>1</v>
      </c>
      <c r="W480">
        <v>0</v>
      </c>
      <c r="X480">
        <v>-585315065</v>
      </c>
      <c r="Y480">
        <f t="shared" si="225"/>
        <v>8.8000000000000007</v>
      </c>
      <c r="AA480">
        <v>210.64</v>
      </c>
      <c r="AB480">
        <v>0</v>
      </c>
      <c r="AC480">
        <v>0</v>
      </c>
      <c r="AD480">
        <v>0</v>
      </c>
      <c r="AE480">
        <v>17.28</v>
      </c>
      <c r="AF480">
        <v>0</v>
      </c>
      <c r="AG480">
        <v>0</v>
      </c>
      <c r="AH480">
        <v>0</v>
      </c>
      <c r="AI480">
        <v>12.19</v>
      </c>
      <c r="AJ480">
        <v>1</v>
      </c>
      <c r="AK480">
        <v>1</v>
      </c>
      <c r="AL480">
        <v>1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 t="s">
        <v>3</v>
      </c>
      <c r="AT480">
        <v>8.8000000000000007</v>
      </c>
      <c r="AU480" t="s">
        <v>360</v>
      </c>
      <c r="AV480">
        <v>0</v>
      </c>
      <c r="AW480">
        <v>1</v>
      </c>
      <c r="AX480">
        <v>-1</v>
      </c>
      <c r="AY480">
        <v>0</v>
      </c>
      <c r="AZ480">
        <v>0</v>
      </c>
      <c r="BA480" t="s">
        <v>3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ROUND(Y480*Source!I296,9)</f>
        <v>220</v>
      </c>
      <c r="CY480">
        <f t="shared" si="226"/>
        <v>210.64</v>
      </c>
      <c r="CZ480">
        <f t="shared" si="227"/>
        <v>17.28</v>
      </c>
      <c r="DA480">
        <f t="shared" si="228"/>
        <v>12.19</v>
      </c>
      <c r="DB480">
        <f t="shared" si="229"/>
        <v>152.06</v>
      </c>
      <c r="DC480">
        <f t="shared" si="230"/>
        <v>0</v>
      </c>
      <c r="DD480" t="s">
        <v>3</v>
      </c>
      <c r="DE480" t="s">
        <v>3</v>
      </c>
      <c r="DF480">
        <f t="shared" si="231"/>
        <v>46340.800000000003</v>
      </c>
      <c r="DG480">
        <f t="shared" si="232"/>
        <v>0</v>
      </c>
      <c r="DH480">
        <f t="shared" si="233"/>
        <v>0</v>
      </c>
      <c r="DI480">
        <f t="shared" si="216"/>
        <v>0</v>
      </c>
      <c r="DJ480">
        <f t="shared" si="234"/>
        <v>46340.800000000003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5">
      <c r="A481">
        <f>ROW(Source!A296)</f>
        <v>296</v>
      </c>
      <c r="B481">
        <v>86551703</v>
      </c>
      <c r="C481">
        <v>86552550</v>
      </c>
      <c r="D481">
        <v>85718274</v>
      </c>
      <c r="E481">
        <v>1</v>
      </c>
      <c r="F481">
        <v>1</v>
      </c>
      <c r="G481">
        <v>1081</v>
      </c>
      <c r="H481">
        <v>3</v>
      </c>
      <c r="I481" t="s">
        <v>440</v>
      </c>
      <c r="J481" t="s">
        <v>442</v>
      </c>
      <c r="K481" t="s">
        <v>441</v>
      </c>
      <c r="L481">
        <v>1354</v>
      </c>
      <c r="N481">
        <v>1010</v>
      </c>
      <c r="O481" t="s">
        <v>35</v>
      </c>
      <c r="P481" t="s">
        <v>35</v>
      </c>
      <c r="Q481">
        <v>1</v>
      </c>
      <c r="W481">
        <v>0</v>
      </c>
      <c r="X481">
        <v>587447358</v>
      </c>
      <c r="Y481">
        <f t="shared" si="225"/>
        <v>8.8000000000000007</v>
      </c>
      <c r="AA481">
        <v>1917.93</v>
      </c>
      <c r="AB481">
        <v>0</v>
      </c>
      <c r="AC481">
        <v>0</v>
      </c>
      <c r="AD481">
        <v>0</v>
      </c>
      <c r="AE481">
        <v>181.45</v>
      </c>
      <c r="AF481">
        <v>0</v>
      </c>
      <c r="AG481">
        <v>0</v>
      </c>
      <c r="AH481">
        <v>0</v>
      </c>
      <c r="AI481">
        <v>10.57</v>
      </c>
      <c r="AJ481">
        <v>1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 t="s">
        <v>3</v>
      </c>
      <c r="AT481">
        <v>8.8000000000000007</v>
      </c>
      <c r="AU481" t="s">
        <v>360</v>
      </c>
      <c r="AV481">
        <v>0</v>
      </c>
      <c r="AW481">
        <v>1</v>
      </c>
      <c r="AX481">
        <v>-1</v>
      </c>
      <c r="AY481">
        <v>0</v>
      </c>
      <c r="AZ481">
        <v>0</v>
      </c>
      <c r="BA481" t="s">
        <v>3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ROUND(Y481*Source!I296,9)</f>
        <v>220</v>
      </c>
      <c r="CY481">
        <f t="shared" si="226"/>
        <v>1917.93</v>
      </c>
      <c r="CZ481">
        <f t="shared" si="227"/>
        <v>181.45</v>
      </c>
      <c r="DA481">
        <f t="shared" si="228"/>
        <v>10.57</v>
      </c>
      <c r="DB481">
        <f t="shared" si="229"/>
        <v>1596.76</v>
      </c>
      <c r="DC481">
        <f t="shared" si="230"/>
        <v>0</v>
      </c>
      <c r="DD481" t="s">
        <v>3</v>
      </c>
      <c r="DE481" t="s">
        <v>3</v>
      </c>
      <c r="DF481">
        <f t="shared" si="231"/>
        <v>421944.6</v>
      </c>
      <c r="DG481">
        <f t="shared" si="232"/>
        <v>0</v>
      </c>
      <c r="DH481">
        <f t="shared" si="233"/>
        <v>0</v>
      </c>
      <c r="DI481">
        <f t="shared" si="216"/>
        <v>0</v>
      </c>
      <c r="DJ481">
        <f t="shared" si="234"/>
        <v>421944.6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5">
      <c r="A482">
        <f>ROW(Source!A296)</f>
        <v>296</v>
      </c>
      <c r="B482">
        <v>86551703</v>
      </c>
      <c r="C482">
        <v>86552550</v>
      </c>
      <c r="D482">
        <v>85718529</v>
      </c>
      <c r="E482">
        <v>1</v>
      </c>
      <c r="F482">
        <v>1</v>
      </c>
      <c r="G482">
        <v>1081</v>
      </c>
      <c r="H482">
        <v>3</v>
      </c>
      <c r="I482" t="s">
        <v>448</v>
      </c>
      <c r="J482" t="s">
        <v>450</v>
      </c>
      <c r="K482" t="s">
        <v>449</v>
      </c>
      <c r="L482">
        <v>1354</v>
      </c>
      <c r="N482">
        <v>1010</v>
      </c>
      <c r="O482" t="s">
        <v>35</v>
      </c>
      <c r="P482" t="s">
        <v>35</v>
      </c>
      <c r="Q482">
        <v>1</v>
      </c>
      <c r="W482">
        <v>0</v>
      </c>
      <c r="X482">
        <v>-1405244845</v>
      </c>
      <c r="Y482">
        <f t="shared" si="225"/>
        <v>1.48</v>
      </c>
      <c r="AA482">
        <v>178.24</v>
      </c>
      <c r="AB482">
        <v>0</v>
      </c>
      <c r="AC482">
        <v>0</v>
      </c>
      <c r="AD482">
        <v>0</v>
      </c>
      <c r="AE482">
        <v>44.45</v>
      </c>
      <c r="AF482">
        <v>0</v>
      </c>
      <c r="AG482">
        <v>0</v>
      </c>
      <c r="AH482">
        <v>0</v>
      </c>
      <c r="AI482">
        <v>4.01</v>
      </c>
      <c r="AJ482">
        <v>1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 t="s">
        <v>3</v>
      </c>
      <c r="AT482">
        <v>1.48</v>
      </c>
      <c r="AU482" t="s">
        <v>360</v>
      </c>
      <c r="AV482">
        <v>0</v>
      </c>
      <c r="AW482">
        <v>1</v>
      </c>
      <c r="AX482">
        <v>-1</v>
      </c>
      <c r="AY482">
        <v>0</v>
      </c>
      <c r="AZ482">
        <v>0</v>
      </c>
      <c r="BA482" t="s">
        <v>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ROUND(Y482*Source!I296,9)</f>
        <v>37</v>
      </c>
      <c r="CY482">
        <f t="shared" si="226"/>
        <v>178.24</v>
      </c>
      <c r="CZ482">
        <f t="shared" si="227"/>
        <v>44.45</v>
      </c>
      <c r="DA482">
        <f t="shared" si="228"/>
        <v>4.01</v>
      </c>
      <c r="DB482">
        <f t="shared" si="229"/>
        <v>65.790000000000006</v>
      </c>
      <c r="DC482">
        <f t="shared" si="230"/>
        <v>0</v>
      </c>
      <c r="DD482" t="s">
        <v>3</v>
      </c>
      <c r="DE482" t="s">
        <v>3</v>
      </c>
      <c r="DF482">
        <f t="shared" si="231"/>
        <v>6594.88</v>
      </c>
      <c r="DG482">
        <f t="shared" si="232"/>
        <v>0</v>
      </c>
      <c r="DH482">
        <f t="shared" si="233"/>
        <v>0</v>
      </c>
      <c r="DI482">
        <f t="shared" si="216"/>
        <v>0</v>
      </c>
      <c r="DJ482">
        <f t="shared" si="234"/>
        <v>6594.88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5">
      <c r="A483">
        <f>ROW(Source!A305)</f>
        <v>305</v>
      </c>
      <c r="B483">
        <v>86551701</v>
      </c>
      <c r="C483">
        <v>86552586</v>
      </c>
      <c r="D483">
        <v>85665773</v>
      </c>
      <c r="E483">
        <v>1081</v>
      </c>
      <c r="F483">
        <v>1</v>
      </c>
      <c r="G483">
        <v>1081</v>
      </c>
      <c r="H483">
        <v>1</v>
      </c>
      <c r="I483" t="s">
        <v>786</v>
      </c>
      <c r="J483" t="s">
        <v>3</v>
      </c>
      <c r="K483" t="s">
        <v>787</v>
      </c>
      <c r="L483">
        <v>1191</v>
      </c>
      <c r="N483">
        <v>1013</v>
      </c>
      <c r="O483" t="s">
        <v>788</v>
      </c>
      <c r="P483" t="s">
        <v>788</v>
      </c>
      <c r="Q483">
        <v>1</v>
      </c>
      <c r="W483">
        <v>0</v>
      </c>
      <c r="X483">
        <v>476480486</v>
      </c>
      <c r="Y483">
        <f>((AT483*1.15)*1.2)</f>
        <v>40.98599999999999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-2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29.7</v>
      </c>
      <c r="AU483" t="s">
        <v>362</v>
      </c>
      <c r="AV483">
        <v>1</v>
      </c>
      <c r="AW483">
        <v>2</v>
      </c>
      <c r="AX483">
        <v>86552601</v>
      </c>
      <c r="AY483">
        <v>1</v>
      </c>
      <c r="AZ483">
        <v>0</v>
      </c>
      <c r="BA483">
        <v>313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U483">
        <f>ROUND(AT483*Source!I305*AH483*AL483,2)</f>
        <v>0</v>
      </c>
      <c r="CV483">
        <f>ROUND(Y483*Source!I305,9)</f>
        <v>174.19049999999999</v>
      </c>
      <c r="CW483">
        <v>0</v>
      </c>
      <c r="CX483">
        <f>ROUND(Y483*Source!I305,9)</f>
        <v>174.19049999999999</v>
      </c>
      <c r="CY483">
        <f>AD483</f>
        <v>0</v>
      </c>
      <c r="CZ483">
        <f>AH483</f>
        <v>0</v>
      </c>
      <c r="DA483">
        <f>AL483</f>
        <v>1</v>
      </c>
      <c r="DB483">
        <f>ROUND(((ROUND(AT483*CZ483,2)*1.15)*1.2),6)</f>
        <v>0</v>
      </c>
      <c r="DC483">
        <f>ROUND(((ROUND(AT483*AG483,2)*1.15)*1.2),6)</f>
        <v>0</v>
      </c>
      <c r="DD483" t="s">
        <v>3</v>
      </c>
      <c r="DE483" t="s">
        <v>3</v>
      </c>
      <c r="DF483">
        <f t="shared" ref="DF483:DF500" si="235">ROUND(ROUND(AE483,2)*CX483,2)</f>
        <v>0</v>
      </c>
      <c r="DG483">
        <f t="shared" si="232"/>
        <v>0</v>
      </c>
      <c r="DH483">
        <f t="shared" si="233"/>
        <v>0</v>
      </c>
      <c r="DI483">
        <f t="shared" si="216"/>
        <v>0</v>
      </c>
      <c r="DJ483">
        <f>DI483</f>
        <v>0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5">
      <c r="A484">
        <f>ROW(Source!A305)</f>
        <v>305</v>
      </c>
      <c r="B484">
        <v>86551701</v>
      </c>
      <c r="C484">
        <v>86552586</v>
      </c>
      <c r="D484">
        <v>85731380</v>
      </c>
      <c r="E484">
        <v>1</v>
      </c>
      <c r="F484">
        <v>1</v>
      </c>
      <c r="G484">
        <v>1081</v>
      </c>
      <c r="H484">
        <v>2</v>
      </c>
      <c r="I484" t="s">
        <v>823</v>
      </c>
      <c r="J484" t="s">
        <v>824</v>
      </c>
      <c r="K484" t="s">
        <v>825</v>
      </c>
      <c r="L484">
        <v>1368</v>
      </c>
      <c r="N484">
        <v>1011</v>
      </c>
      <c r="O484" t="s">
        <v>792</v>
      </c>
      <c r="P484" t="s">
        <v>792</v>
      </c>
      <c r="Q484">
        <v>1</v>
      </c>
      <c r="W484">
        <v>0</v>
      </c>
      <c r="X484">
        <v>-49672420</v>
      </c>
      <c r="Y484">
        <f>((AT484*1.25)*1.2)</f>
        <v>1.7249999999999999</v>
      </c>
      <c r="AA484">
        <v>0</v>
      </c>
      <c r="AB484">
        <v>0.3</v>
      </c>
      <c r="AC484">
        <v>0</v>
      </c>
      <c r="AD484">
        <v>0</v>
      </c>
      <c r="AE484">
        <v>0</v>
      </c>
      <c r="AF484">
        <v>0.28000000000000003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-2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1.1499999999999999</v>
      </c>
      <c r="AU484" t="s">
        <v>361</v>
      </c>
      <c r="AV484">
        <v>0</v>
      </c>
      <c r="AW484">
        <v>2</v>
      </c>
      <c r="AX484">
        <v>86552602</v>
      </c>
      <c r="AY484">
        <v>1</v>
      </c>
      <c r="AZ484">
        <v>0</v>
      </c>
      <c r="BA484">
        <v>314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f>ROUND(Y484*Source!I305*DO484,9)</f>
        <v>0</v>
      </c>
      <c r="CX484">
        <f>ROUND(Y484*Source!I305,9)</f>
        <v>7.3312499999999998</v>
      </c>
      <c r="CY484">
        <f>AB484</f>
        <v>0.3</v>
      </c>
      <c r="CZ484">
        <f>AF484</f>
        <v>0.28000000000000003</v>
      </c>
      <c r="DA484">
        <f>AJ484</f>
        <v>1</v>
      </c>
      <c r="DB484">
        <f>ROUND(((ROUND(AT484*CZ484,2)*1.25)*1.2),6)</f>
        <v>0.48</v>
      </c>
      <c r="DC484">
        <f>ROUND(((ROUND(AT484*AG484,2)*1.25)*1.2),6)</f>
        <v>0</v>
      </c>
      <c r="DD484" t="s">
        <v>3</v>
      </c>
      <c r="DE484" t="s">
        <v>3</v>
      </c>
      <c r="DF484">
        <f t="shared" si="235"/>
        <v>0</v>
      </c>
      <c r="DG484">
        <f t="shared" si="232"/>
        <v>2.0499999999999998</v>
      </c>
      <c r="DH484">
        <f t="shared" si="233"/>
        <v>0</v>
      </c>
      <c r="DI484">
        <f t="shared" si="216"/>
        <v>0</v>
      </c>
      <c r="DJ484">
        <f>DG484</f>
        <v>2.0499999999999998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5">
      <c r="A485">
        <f>ROW(Source!A305)</f>
        <v>305</v>
      </c>
      <c r="B485">
        <v>86551701</v>
      </c>
      <c r="C485">
        <v>86552586</v>
      </c>
      <c r="D485">
        <v>85731677</v>
      </c>
      <c r="E485">
        <v>1</v>
      </c>
      <c r="F485">
        <v>1</v>
      </c>
      <c r="G485">
        <v>1081</v>
      </c>
      <c r="H485">
        <v>2</v>
      </c>
      <c r="I485" t="s">
        <v>789</v>
      </c>
      <c r="J485" t="s">
        <v>790</v>
      </c>
      <c r="K485" t="s">
        <v>791</v>
      </c>
      <c r="L485">
        <v>1368</v>
      </c>
      <c r="N485">
        <v>1011</v>
      </c>
      <c r="O485" t="s">
        <v>792</v>
      </c>
      <c r="P485" t="s">
        <v>792</v>
      </c>
      <c r="Q485">
        <v>1</v>
      </c>
      <c r="W485">
        <v>0</v>
      </c>
      <c r="X485">
        <v>874612079</v>
      </c>
      <c r="Y485">
        <f>((AT485*1.25)*1.2)</f>
        <v>0.52500000000000002</v>
      </c>
      <c r="AA485">
        <v>0</v>
      </c>
      <c r="AB485">
        <v>88.67</v>
      </c>
      <c r="AC485">
        <v>13.47</v>
      </c>
      <c r="AD485">
        <v>0</v>
      </c>
      <c r="AE485">
        <v>0</v>
      </c>
      <c r="AF485">
        <v>83.1</v>
      </c>
      <c r="AG485">
        <v>12.62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0.35</v>
      </c>
      <c r="AU485" t="s">
        <v>361</v>
      </c>
      <c r="AV485">
        <v>0</v>
      </c>
      <c r="AW485">
        <v>2</v>
      </c>
      <c r="AX485">
        <v>86552603</v>
      </c>
      <c r="AY485">
        <v>1</v>
      </c>
      <c r="AZ485">
        <v>0</v>
      </c>
      <c r="BA485">
        <v>315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f>ROUND(Y485*Source!I305*DO485,9)</f>
        <v>28.158374999999999</v>
      </c>
      <c r="CX485">
        <f>ROUND(Y485*Source!I305,9)</f>
        <v>2.2312500000000002</v>
      </c>
      <c r="CY485">
        <f>AB485</f>
        <v>88.67</v>
      </c>
      <c r="CZ485">
        <f>AF485</f>
        <v>83.1</v>
      </c>
      <c r="DA485">
        <f>AJ485</f>
        <v>1</v>
      </c>
      <c r="DB485">
        <f>ROUND(((ROUND(AT485*CZ485,2)*1.25)*1.2),6)</f>
        <v>43.634999999999998</v>
      </c>
      <c r="DC485">
        <f>ROUND(((ROUND(AT485*AG485,2)*1.25)*1.2),6)</f>
        <v>6.63</v>
      </c>
      <c r="DD485" t="s">
        <v>3</v>
      </c>
      <c r="DE485" t="s">
        <v>3</v>
      </c>
      <c r="DF485">
        <f t="shared" si="235"/>
        <v>0</v>
      </c>
      <c r="DG485">
        <f t="shared" si="232"/>
        <v>185.42</v>
      </c>
      <c r="DH485">
        <f t="shared" si="233"/>
        <v>28.16</v>
      </c>
      <c r="DI485">
        <f t="shared" si="216"/>
        <v>0</v>
      </c>
      <c r="DJ485">
        <f>DG485</f>
        <v>185.42</v>
      </c>
      <c r="DK485">
        <v>0</v>
      </c>
      <c r="DL485" t="s">
        <v>793</v>
      </c>
      <c r="DM485">
        <v>0</v>
      </c>
      <c r="DN485" t="s">
        <v>788</v>
      </c>
      <c r="DO485">
        <v>12.62</v>
      </c>
    </row>
    <row r="486" spans="1:119" x14ac:dyDescent="0.25">
      <c r="A486">
        <f>ROW(Source!A305)</f>
        <v>305</v>
      </c>
      <c r="B486">
        <v>86551701</v>
      </c>
      <c r="C486">
        <v>86552586</v>
      </c>
      <c r="D486">
        <v>85730911</v>
      </c>
      <c r="E486">
        <v>1</v>
      </c>
      <c r="F486">
        <v>1</v>
      </c>
      <c r="G486">
        <v>1081</v>
      </c>
      <c r="H486">
        <v>2</v>
      </c>
      <c r="I486" t="s">
        <v>800</v>
      </c>
      <c r="J486" t="s">
        <v>801</v>
      </c>
      <c r="K486" t="s">
        <v>802</v>
      </c>
      <c r="L486">
        <v>1368</v>
      </c>
      <c r="N486">
        <v>1011</v>
      </c>
      <c r="O486" t="s">
        <v>792</v>
      </c>
      <c r="P486" t="s">
        <v>792</v>
      </c>
      <c r="Q486">
        <v>1</v>
      </c>
      <c r="W486">
        <v>0</v>
      </c>
      <c r="X486">
        <v>-44940208</v>
      </c>
      <c r="Y486">
        <f>((AT486*1.25)*1.2)</f>
        <v>0.10500000000000001</v>
      </c>
      <c r="AA486">
        <v>0</v>
      </c>
      <c r="AB486">
        <v>191.17</v>
      </c>
      <c r="AC486">
        <v>18.059999999999999</v>
      </c>
      <c r="AD486">
        <v>0</v>
      </c>
      <c r="AE486">
        <v>0</v>
      </c>
      <c r="AF486">
        <v>179.17</v>
      </c>
      <c r="AG486">
        <v>16.93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-2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7.0000000000000007E-2</v>
      </c>
      <c r="AU486" t="s">
        <v>361</v>
      </c>
      <c r="AV486">
        <v>0</v>
      </c>
      <c r="AW486">
        <v>2</v>
      </c>
      <c r="AX486">
        <v>86552604</v>
      </c>
      <c r="AY486">
        <v>1</v>
      </c>
      <c r="AZ486">
        <v>0</v>
      </c>
      <c r="BA486">
        <v>316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f>ROUND(Y486*Source!I305*DO486,9)</f>
        <v>7.5550125000000001</v>
      </c>
      <c r="CX486">
        <f>ROUND(Y486*Source!I305,9)</f>
        <v>0.44624999999999998</v>
      </c>
      <c r="CY486">
        <f>AB486</f>
        <v>191.17</v>
      </c>
      <c r="CZ486">
        <f>AF486</f>
        <v>179.17</v>
      </c>
      <c r="DA486">
        <f>AJ486</f>
        <v>1</v>
      </c>
      <c r="DB486">
        <f>ROUND(((ROUND(AT486*CZ486,2)*1.25)*1.2),6)</f>
        <v>18.809999999999999</v>
      </c>
      <c r="DC486">
        <f>ROUND(((ROUND(AT486*AG486,2)*1.25)*1.2),6)</f>
        <v>1.7849999999999999</v>
      </c>
      <c r="DD486" t="s">
        <v>3</v>
      </c>
      <c r="DE486" t="s">
        <v>3</v>
      </c>
      <c r="DF486">
        <f t="shared" si="235"/>
        <v>0</v>
      </c>
      <c r="DG486">
        <f t="shared" si="232"/>
        <v>79.95</v>
      </c>
      <c r="DH486">
        <f t="shared" si="233"/>
        <v>7.56</v>
      </c>
      <c r="DI486">
        <f t="shared" si="216"/>
        <v>0</v>
      </c>
      <c r="DJ486">
        <f>DG486</f>
        <v>79.95</v>
      </c>
      <c r="DK486">
        <v>0</v>
      </c>
      <c r="DL486" t="s">
        <v>793</v>
      </c>
      <c r="DM486">
        <v>0</v>
      </c>
      <c r="DN486" t="s">
        <v>788</v>
      </c>
      <c r="DO486">
        <v>16.93</v>
      </c>
    </row>
    <row r="487" spans="1:119" x14ac:dyDescent="0.25">
      <c r="A487">
        <f>ROW(Source!A305)</f>
        <v>305</v>
      </c>
      <c r="B487">
        <v>86551701</v>
      </c>
      <c r="C487">
        <v>86552586</v>
      </c>
      <c r="D487">
        <v>85700705</v>
      </c>
      <c r="E487">
        <v>1</v>
      </c>
      <c r="F487">
        <v>1</v>
      </c>
      <c r="G487">
        <v>1081</v>
      </c>
      <c r="H487">
        <v>3</v>
      </c>
      <c r="I487" t="s">
        <v>803</v>
      </c>
      <c r="J487" t="s">
        <v>804</v>
      </c>
      <c r="K487" t="s">
        <v>805</v>
      </c>
      <c r="L487">
        <v>1339</v>
      </c>
      <c r="N487">
        <v>1007</v>
      </c>
      <c r="O487" t="s">
        <v>806</v>
      </c>
      <c r="P487" t="s">
        <v>806</v>
      </c>
      <c r="Q487">
        <v>1</v>
      </c>
      <c r="W487">
        <v>0</v>
      </c>
      <c r="X487">
        <v>-1622585150</v>
      </c>
      <c r="Y487">
        <f t="shared" ref="Y487:Y496" si="236">((AT487*1)*1)</f>
        <v>0.113</v>
      </c>
      <c r="AA487">
        <v>7.07</v>
      </c>
      <c r="AB487">
        <v>0</v>
      </c>
      <c r="AC487">
        <v>0</v>
      </c>
      <c r="AD487">
        <v>0</v>
      </c>
      <c r="AE487">
        <v>7.07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-2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0.113</v>
      </c>
      <c r="AU487" t="s">
        <v>360</v>
      </c>
      <c r="AV487">
        <v>0</v>
      </c>
      <c r="AW487">
        <v>2</v>
      </c>
      <c r="AX487">
        <v>86552605</v>
      </c>
      <c r="AY487">
        <v>1</v>
      </c>
      <c r="AZ487">
        <v>0</v>
      </c>
      <c r="BA487">
        <v>317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ROUND(Y487*Source!I305,9)</f>
        <v>0.48025000000000001</v>
      </c>
      <c r="CY487">
        <f t="shared" ref="CY487:CY496" si="237">AA487</f>
        <v>7.07</v>
      </c>
      <c r="CZ487">
        <f t="shared" ref="CZ487:CZ496" si="238">AE487</f>
        <v>7.07</v>
      </c>
      <c r="DA487">
        <f t="shared" ref="DA487:DA496" si="239">AI487</f>
        <v>1</v>
      </c>
      <c r="DB487">
        <f t="shared" ref="DB487:DB496" si="240">ROUND(((ROUND(AT487*CZ487,2)*1)*1),6)</f>
        <v>0.8</v>
      </c>
      <c r="DC487">
        <f t="shared" ref="DC487:DC496" si="241">ROUND(((ROUND(AT487*AG487,2)*1)*1),6)</f>
        <v>0</v>
      </c>
      <c r="DD487" t="s">
        <v>3</v>
      </c>
      <c r="DE487" t="s">
        <v>3</v>
      </c>
      <c r="DF487">
        <f t="shared" si="235"/>
        <v>3.4</v>
      </c>
      <c r="DG487">
        <f t="shared" si="232"/>
        <v>0</v>
      </c>
      <c r="DH487">
        <f t="shared" si="233"/>
        <v>0</v>
      </c>
      <c r="DI487">
        <f t="shared" si="216"/>
        <v>0</v>
      </c>
      <c r="DJ487">
        <f t="shared" ref="DJ487:DJ496" si="242">DF487</f>
        <v>3.4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5">
      <c r="A488">
        <f>ROW(Source!A305)</f>
        <v>305</v>
      </c>
      <c r="B488">
        <v>86551701</v>
      </c>
      <c r="C488">
        <v>86552586</v>
      </c>
      <c r="D488">
        <v>85701843</v>
      </c>
      <c r="E488">
        <v>1</v>
      </c>
      <c r="F488">
        <v>1</v>
      </c>
      <c r="G488">
        <v>1081</v>
      </c>
      <c r="H488">
        <v>3</v>
      </c>
      <c r="I488" t="s">
        <v>826</v>
      </c>
      <c r="J488" t="s">
        <v>827</v>
      </c>
      <c r="K488" t="s">
        <v>828</v>
      </c>
      <c r="L488">
        <v>1346</v>
      </c>
      <c r="N488">
        <v>1009</v>
      </c>
      <c r="O488" t="s">
        <v>822</v>
      </c>
      <c r="P488" t="s">
        <v>822</v>
      </c>
      <c r="Q488">
        <v>1</v>
      </c>
      <c r="W488">
        <v>0</v>
      </c>
      <c r="X488">
        <v>732400950</v>
      </c>
      <c r="Y488">
        <f t="shared" si="236"/>
        <v>0.17</v>
      </c>
      <c r="AA488">
        <v>21</v>
      </c>
      <c r="AB488">
        <v>0</v>
      </c>
      <c r="AC488">
        <v>0</v>
      </c>
      <c r="AD488">
        <v>0</v>
      </c>
      <c r="AE488">
        <v>21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-2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0.17</v>
      </c>
      <c r="AU488" t="s">
        <v>360</v>
      </c>
      <c r="AV488">
        <v>0</v>
      </c>
      <c r="AW488">
        <v>2</v>
      </c>
      <c r="AX488">
        <v>86552606</v>
      </c>
      <c r="AY488">
        <v>1</v>
      </c>
      <c r="AZ488">
        <v>0</v>
      </c>
      <c r="BA488">
        <v>318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ROUND(Y488*Source!I305,9)</f>
        <v>0.72250000000000003</v>
      </c>
      <c r="CY488">
        <f t="shared" si="237"/>
        <v>21</v>
      </c>
      <c r="CZ488">
        <f t="shared" si="238"/>
        <v>21</v>
      </c>
      <c r="DA488">
        <f t="shared" si="239"/>
        <v>1</v>
      </c>
      <c r="DB488">
        <f t="shared" si="240"/>
        <v>3.57</v>
      </c>
      <c r="DC488">
        <f t="shared" si="241"/>
        <v>0</v>
      </c>
      <c r="DD488" t="s">
        <v>3</v>
      </c>
      <c r="DE488" t="s">
        <v>3</v>
      </c>
      <c r="DF488">
        <f t="shared" si="235"/>
        <v>15.17</v>
      </c>
      <c r="DG488">
        <f t="shared" si="232"/>
        <v>0</v>
      </c>
      <c r="DH488">
        <f t="shared" si="233"/>
        <v>0</v>
      </c>
      <c r="DI488">
        <f t="shared" si="216"/>
        <v>0</v>
      </c>
      <c r="DJ488">
        <f t="shared" si="242"/>
        <v>15.17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5">
      <c r="A489">
        <f>ROW(Source!A305)</f>
        <v>305</v>
      </c>
      <c r="B489">
        <v>86551701</v>
      </c>
      <c r="C489">
        <v>86552586</v>
      </c>
      <c r="D489">
        <v>85702416</v>
      </c>
      <c r="E489">
        <v>1</v>
      </c>
      <c r="F489">
        <v>1</v>
      </c>
      <c r="G489">
        <v>1081</v>
      </c>
      <c r="H489">
        <v>3</v>
      </c>
      <c r="I489" t="s">
        <v>829</v>
      </c>
      <c r="J489" t="s">
        <v>830</v>
      </c>
      <c r="K489" t="s">
        <v>831</v>
      </c>
      <c r="L489">
        <v>1346</v>
      </c>
      <c r="N489">
        <v>1009</v>
      </c>
      <c r="O489" t="s">
        <v>822</v>
      </c>
      <c r="P489" t="s">
        <v>822</v>
      </c>
      <c r="Q489">
        <v>1</v>
      </c>
      <c r="W489">
        <v>0</v>
      </c>
      <c r="X489">
        <v>1021383118</v>
      </c>
      <c r="Y489">
        <f t="shared" si="236"/>
        <v>0.06</v>
      </c>
      <c r="AA489">
        <v>37.979999999999997</v>
      </c>
      <c r="AB489">
        <v>0</v>
      </c>
      <c r="AC489">
        <v>0</v>
      </c>
      <c r="AD489">
        <v>0</v>
      </c>
      <c r="AE489">
        <v>37.979999999999997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-2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0.06</v>
      </c>
      <c r="AU489" t="s">
        <v>360</v>
      </c>
      <c r="AV489">
        <v>0</v>
      </c>
      <c r="AW489">
        <v>2</v>
      </c>
      <c r="AX489">
        <v>86552607</v>
      </c>
      <c r="AY489">
        <v>1</v>
      </c>
      <c r="AZ489">
        <v>0</v>
      </c>
      <c r="BA489">
        <v>319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ROUND(Y489*Source!I305,9)</f>
        <v>0.255</v>
      </c>
      <c r="CY489">
        <f t="shared" si="237"/>
        <v>37.979999999999997</v>
      </c>
      <c r="CZ489">
        <f t="shared" si="238"/>
        <v>37.979999999999997</v>
      </c>
      <c r="DA489">
        <f t="shared" si="239"/>
        <v>1</v>
      </c>
      <c r="DB489">
        <f t="shared" si="240"/>
        <v>2.2799999999999998</v>
      </c>
      <c r="DC489">
        <f t="shared" si="241"/>
        <v>0</v>
      </c>
      <c r="DD489" t="s">
        <v>3</v>
      </c>
      <c r="DE489" t="s">
        <v>3</v>
      </c>
      <c r="DF489">
        <f t="shared" si="235"/>
        <v>9.68</v>
      </c>
      <c r="DG489">
        <f t="shared" si="232"/>
        <v>0</v>
      </c>
      <c r="DH489">
        <f t="shared" si="233"/>
        <v>0</v>
      </c>
      <c r="DI489">
        <f t="shared" si="216"/>
        <v>0</v>
      </c>
      <c r="DJ489">
        <f t="shared" si="242"/>
        <v>9.68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5">
      <c r="A490">
        <f>ROW(Source!A305)</f>
        <v>305</v>
      </c>
      <c r="B490">
        <v>86551701</v>
      </c>
      <c r="C490">
        <v>86552586</v>
      </c>
      <c r="D490">
        <v>85700824</v>
      </c>
      <c r="E490">
        <v>1</v>
      </c>
      <c r="F490">
        <v>1</v>
      </c>
      <c r="G490">
        <v>1081</v>
      </c>
      <c r="H490">
        <v>3</v>
      </c>
      <c r="I490" t="s">
        <v>832</v>
      </c>
      <c r="J490" t="s">
        <v>833</v>
      </c>
      <c r="K490" t="s">
        <v>834</v>
      </c>
      <c r="L490">
        <v>1348</v>
      </c>
      <c r="N490">
        <v>1009</v>
      </c>
      <c r="O490" t="s">
        <v>561</v>
      </c>
      <c r="P490" t="s">
        <v>561</v>
      </c>
      <c r="Q490">
        <v>1000</v>
      </c>
      <c r="W490">
        <v>0</v>
      </c>
      <c r="X490">
        <v>-1462767551</v>
      </c>
      <c r="Y490">
        <f t="shared" si="236"/>
        <v>1.0000000000000001E-5</v>
      </c>
      <c r="AA490">
        <v>3234.81</v>
      </c>
      <c r="AB490">
        <v>0</v>
      </c>
      <c r="AC490">
        <v>0</v>
      </c>
      <c r="AD490">
        <v>0</v>
      </c>
      <c r="AE490">
        <v>3234.81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1.0000000000000001E-5</v>
      </c>
      <c r="AU490" t="s">
        <v>360</v>
      </c>
      <c r="AV490">
        <v>0</v>
      </c>
      <c r="AW490">
        <v>2</v>
      </c>
      <c r="AX490">
        <v>86552608</v>
      </c>
      <c r="AY490">
        <v>1</v>
      </c>
      <c r="AZ490">
        <v>0</v>
      </c>
      <c r="BA490">
        <v>320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ROUND(Y490*Source!I305,9)</f>
        <v>4.2500000000000003E-5</v>
      </c>
      <c r="CY490">
        <f t="shared" si="237"/>
        <v>3234.81</v>
      </c>
      <c r="CZ490">
        <f t="shared" si="238"/>
        <v>3234.81</v>
      </c>
      <c r="DA490">
        <f t="shared" si="239"/>
        <v>1</v>
      </c>
      <c r="DB490">
        <f t="shared" si="240"/>
        <v>0.03</v>
      </c>
      <c r="DC490">
        <f t="shared" si="241"/>
        <v>0</v>
      </c>
      <c r="DD490" t="s">
        <v>3</v>
      </c>
      <c r="DE490" t="s">
        <v>3</v>
      </c>
      <c r="DF490">
        <f t="shared" si="235"/>
        <v>0.14000000000000001</v>
      </c>
      <c r="DG490">
        <f t="shared" si="232"/>
        <v>0</v>
      </c>
      <c r="DH490">
        <f t="shared" si="233"/>
        <v>0</v>
      </c>
      <c r="DI490">
        <f t="shared" si="216"/>
        <v>0</v>
      </c>
      <c r="DJ490">
        <f t="shared" si="242"/>
        <v>0.14000000000000001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5">
      <c r="A491">
        <f>ROW(Source!A305)</f>
        <v>305</v>
      </c>
      <c r="B491">
        <v>86551701</v>
      </c>
      <c r="C491">
        <v>86552586</v>
      </c>
      <c r="D491">
        <v>85700637</v>
      </c>
      <c r="E491">
        <v>1</v>
      </c>
      <c r="F491">
        <v>1</v>
      </c>
      <c r="G491">
        <v>1081</v>
      </c>
      <c r="H491">
        <v>3</v>
      </c>
      <c r="I491" t="s">
        <v>835</v>
      </c>
      <c r="J491" t="s">
        <v>836</v>
      </c>
      <c r="K491" t="s">
        <v>837</v>
      </c>
      <c r="L491">
        <v>1339</v>
      </c>
      <c r="N491">
        <v>1007</v>
      </c>
      <c r="O491" t="s">
        <v>806</v>
      </c>
      <c r="P491" t="s">
        <v>806</v>
      </c>
      <c r="Q491">
        <v>1</v>
      </c>
      <c r="W491">
        <v>0</v>
      </c>
      <c r="X491">
        <v>-676034668</v>
      </c>
      <c r="Y491">
        <f t="shared" si="236"/>
        <v>0.11899999999999999</v>
      </c>
      <c r="AA491">
        <v>53.42</v>
      </c>
      <c r="AB491">
        <v>0</v>
      </c>
      <c r="AC491">
        <v>0</v>
      </c>
      <c r="AD491">
        <v>0</v>
      </c>
      <c r="AE491">
        <v>53.42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0.11899999999999999</v>
      </c>
      <c r="AU491" t="s">
        <v>360</v>
      </c>
      <c r="AV491">
        <v>0</v>
      </c>
      <c r="AW491">
        <v>2</v>
      </c>
      <c r="AX491">
        <v>86552609</v>
      </c>
      <c r="AY491">
        <v>1</v>
      </c>
      <c r="AZ491">
        <v>0</v>
      </c>
      <c r="BA491">
        <v>321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v>0</v>
      </c>
      <c r="CX491">
        <f>ROUND(Y491*Source!I305,9)</f>
        <v>0.50575000000000003</v>
      </c>
      <c r="CY491">
        <f t="shared" si="237"/>
        <v>53.42</v>
      </c>
      <c r="CZ491">
        <f t="shared" si="238"/>
        <v>53.42</v>
      </c>
      <c r="DA491">
        <f t="shared" si="239"/>
        <v>1</v>
      </c>
      <c r="DB491">
        <f t="shared" si="240"/>
        <v>6.36</v>
      </c>
      <c r="DC491">
        <f t="shared" si="241"/>
        <v>0</v>
      </c>
      <c r="DD491" t="s">
        <v>3</v>
      </c>
      <c r="DE491" t="s">
        <v>3</v>
      </c>
      <c r="DF491">
        <f t="shared" si="235"/>
        <v>27.02</v>
      </c>
      <c r="DG491">
        <f t="shared" si="232"/>
        <v>0</v>
      </c>
      <c r="DH491">
        <f t="shared" si="233"/>
        <v>0</v>
      </c>
      <c r="DI491">
        <f t="shared" si="216"/>
        <v>0</v>
      </c>
      <c r="DJ491">
        <f t="shared" si="242"/>
        <v>27.02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5">
      <c r="A492">
        <f>ROW(Source!A305)</f>
        <v>305</v>
      </c>
      <c r="B492">
        <v>86551701</v>
      </c>
      <c r="C492">
        <v>86552586</v>
      </c>
      <c r="D492">
        <v>85700903</v>
      </c>
      <c r="E492">
        <v>1</v>
      </c>
      <c r="F492">
        <v>1</v>
      </c>
      <c r="G492">
        <v>1081</v>
      </c>
      <c r="H492">
        <v>3</v>
      </c>
      <c r="I492" t="s">
        <v>838</v>
      </c>
      <c r="J492" t="s">
        <v>839</v>
      </c>
      <c r="K492" t="s">
        <v>840</v>
      </c>
      <c r="L492">
        <v>1339</v>
      </c>
      <c r="N492">
        <v>1007</v>
      </c>
      <c r="O492" t="s">
        <v>806</v>
      </c>
      <c r="P492" t="s">
        <v>806</v>
      </c>
      <c r="Q492">
        <v>1</v>
      </c>
      <c r="W492">
        <v>0</v>
      </c>
      <c r="X492">
        <v>-1235260082</v>
      </c>
      <c r="Y492">
        <f t="shared" si="236"/>
        <v>0.28100000000000003</v>
      </c>
      <c r="AA492">
        <v>5.82</v>
      </c>
      <c r="AB492">
        <v>0</v>
      </c>
      <c r="AC492">
        <v>0</v>
      </c>
      <c r="AD492">
        <v>0</v>
      </c>
      <c r="AE492">
        <v>5.82</v>
      </c>
      <c r="AF492">
        <v>0</v>
      </c>
      <c r="AG492">
        <v>0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0.28100000000000003</v>
      </c>
      <c r="AU492" t="s">
        <v>360</v>
      </c>
      <c r="AV492">
        <v>0</v>
      </c>
      <c r="AW492">
        <v>2</v>
      </c>
      <c r="AX492">
        <v>86552610</v>
      </c>
      <c r="AY492">
        <v>1</v>
      </c>
      <c r="AZ492">
        <v>0</v>
      </c>
      <c r="BA492">
        <v>322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ROUND(Y492*Source!I305,9)</f>
        <v>1.19425</v>
      </c>
      <c r="CY492">
        <f t="shared" si="237"/>
        <v>5.82</v>
      </c>
      <c r="CZ492">
        <f t="shared" si="238"/>
        <v>5.82</v>
      </c>
      <c r="DA492">
        <f t="shared" si="239"/>
        <v>1</v>
      </c>
      <c r="DB492">
        <f t="shared" si="240"/>
        <v>1.64</v>
      </c>
      <c r="DC492">
        <f t="shared" si="241"/>
        <v>0</v>
      </c>
      <c r="DD492" t="s">
        <v>3</v>
      </c>
      <c r="DE492" t="s">
        <v>3</v>
      </c>
      <c r="DF492">
        <f t="shared" si="235"/>
        <v>6.95</v>
      </c>
      <c r="DG492">
        <f t="shared" si="232"/>
        <v>0</v>
      </c>
      <c r="DH492">
        <f t="shared" si="233"/>
        <v>0</v>
      </c>
      <c r="DI492">
        <f t="shared" si="216"/>
        <v>0</v>
      </c>
      <c r="DJ492">
        <f t="shared" si="242"/>
        <v>6.95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5">
      <c r="A493">
        <f>ROW(Source!A305)</f>
        <v>305</v>
      </c>
      <c r="B493">
        <v>86551701</v>
      </c>
      <c r="C493">
        <v>86552586</v>
      </c>
      <c r="D493">
        <v>85700975</v>
      </c>
      <c r="E493">
        <v>1</v>
      </c>
      <c r="F493">
        <v>1</v>
      </c>
      <c r="G493">
        <v>1081</v>
      </c>
      <c r="H493">
        <v>3</v>
      </c>
      <c r="I493" t="s">
        <v>841</v>
      </c>
      <c r="J493" t="s">
        <v>842</v>
      </c>
      <c r="K493" t="s">
        <v>843</v>
      </c>
      <c r="L493">
        <v>1348</v>
      </c>
      <c r="N493">
        <v>1009</v>
      </c>
      <c r="O493" t="s">
        <v>561</v>
      </c>
      <c r="P493" t="s">
        <v>561</v>
      </c>
      <c r="Q493">
        <v>1000</v>
      </c>
      <c r="W493">
        <v>0</v>
      </c>
      <c r="X493">
        <v>1270042986</v>
      </c>
      <c r="Y493">
        <f t="shared" si="236"/>
        <v>4.4000000000000002E-4</v>
      </c>
      <c r="AA493">
        <v>16214.84</v>
      </c>
      <c r="AB493">
        <v>0</v>
      </c>
      <c r="AC493">
        <v>0</v>
      </c>
      <c r="AD493">
        <v>0</v>
      </c>
      <c r="AE493">
        <v>16214.84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4.4000000000000002E-4</v>
      </c>
      <c r="AU493" t="s">
        <v>360</v>
      </c>
      <c r="AV493">
        <v>0</v>
      </c>
      <c r="AW493">
        <v>2</v>
      </c>
      <c r="AX493">
        <v>86552611</v>
      </c>
      <c r="AY493">
        <v>1</v>
      </c>
      <c r="AZ493">
        <v>0</v>
      </c>
      <c r="BA493">
        <v>323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v>0</v>
      </c>
      <c r="CX493">
        <f>ROUND(Y493*Source!I305,9)</f>
        <v>1.8699999999999999E-3</v>
      </c>
      <c r="CY493">
        <f t="shared" si="237"/>
        <v>16214.84</v>
      </c>
      <c r="CZ493">
        <f t="shared" si="238"/>
        <v>16214.84</v>
      </c>
      <c r="DA493">
        <f t="shared" si="239"/>
        <v>1</v>
      </c>
      <c r="DB493">
        <f t="shared" si="240"/>
        <v>7.13</v>
      </c>
      <c r="DC493">
        <f t="shared" si="241"/>
        <v>0</v>
      </c>
      <c r="DD493" t="s">
        <v>3</v>
      </c>
      <c r="DE493" t="s">
        <v>3</v>
      </c>
      <c r="DF493">
        <f t="shared" si="235"/>
        <v>30.32</v>
      </c>
      <c r="DG493">
        <f t="shared" si="232"/>
        <v>0</v>
      </c>
      <c r="DH493">
        <f t="shared" si="233"/>
        <v>0</v>
      </c>
      <c r="DI493">
        <f t="shared" si="216"/>
        <v>0</v>
      </c>
      <c r="DJ493">
        <f t="shared" si="242"/>
        <v>30.32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5">
      <c r="A494">
        <f>ROW(Source!A305)</f>
        <v>305</v>
      </c>
      <c r="B494">
        <v>86551701</v>
      </c>
      <c r="C494">
        <v>86552586</v>
      </c>
      <c r="D494">
        <v>85701143</v>
      </c>
      <c r="E494">
        <v>1</v>
      </c>
      <c r="F494">
        <v>1</v>
      </c>
      <c r="G494">
        <v>1081</v>
      </c>
      <c r="H494">
        <v>3</v>
      </c>
      <c r="I494" t="s">
        <v>844</v>
      </c>
      <c r="J494" t="s">
        <v>845</v>
      </c>
      <c r="K494" t="s">
        <v>846</v>
      </c>
      <c r="L494">
        <v>1346</v>
      </c>
      <c r="N494">
        <v>1009</v>
      </c>
      <c r="O494" t="s">
        <v>822</v>
      </c>
      <c r="P494" t="s">
        <v>822</v>
      </c>
      <c r="Q494">
        <v>1</v>
      </c>
      <c r="W494">
        <v>0</v>
      </c>
      <c r="X494">
        <v>488689173</v>
      </c>
      <c r="Y494">
        <f t="shared" si="236"/>
        <v>0.53</v>
      </c>
      <c r="AA494">
        <v>20.190000000000001</v>
      </c>
      <c r="AB494">
        <v>0</v>
      </c>
      <c r="AC494">
        <v>0</v>
      </c>
      <c r="AD494">
        <v>0</v>
      </c>
      <c r="AE494">
        <v>20.190000000000001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0.53</v>
      </c>
      <c r="AU494" t="s">
        <v>360</v>
      </c>
      <c r="AV494">
        <v>0</v>
      </c>
      <c r="AW494">
        <v>2</v>
      </c>
      <c r="AX494">
        <v>86552612</v>
      </c>
      <c r="AY494">
        <v>1</v>
      </c>
      <c r="AZ494">
        <v>0</v>
      </c>
      <c r="BA494">
        <v>324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v>0</v>
      </c>
      <c r="CX494">
        <f>ROUND(Y494*Source!I305,9)</f>
        <v>2.2524999999999999</v>
      </c>
      <c r="CY494">
        <f t="shared" si="237"/>
        <v>20.190000000000001</v>
      </c>
      <c r="CZ494">
        <f t="shared" si="238"/>
        <v>20.190000000000001</v>
      </c>
      <c r="DA494">
        <f t="shared" si="239"/>
        <v>1</v>
      </c>
      <c r="DB494">
        <f t="shared" si="240"/>
        <v>10.7</v>
      </c>
      <c r="DC494">
        <f t="shared" si="241"/>
        <v>0</v>
      </c>
      <c r="DD494" t="s">
        <v>3</v>
      </c>
      <c r="DE494" t="s">
        <v>3</v>
      </c>
      <c r="DF494">
        <f t="shared" si="235"/>
        <v>45.48</v>
      </c>
      <c r="DG494">
        <f t="shared" si="232"/>
        <v>0</v>
      </c>
      <c r="DH494">
        <f t="shared" si="233"/>
        <v>0</v>
      </c>
      <c r="DI494">
        <f t="shared" si="216"/>
        <v>0</v>
      </c>
      <c r="DJ494">
        <f t="shared" si="242"/>
        <v>45.48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5">
      <c r="A495">
        <f>ROW(Source!A305)</f>
        <v>305</v>
      </c>
      <c r="B495">
        <v>86551701</v>
      </c>
      <c r="C495">
        <v>86552586</v>
      </c>
      <c r="D495">
        <v>85713190</v>
      </c>
      <c r="E495">
        <v>1</v>
      </c>
      <c r="F495">
        <v>1</v>
      </c>
      <c r="G495">
        <v>1081</v>
      </c>
      <c r="H495">
        <v>3</v>
      </c>
      <c r="I495" t="s">
        <v>465</v>
      </c>
      <c r="J495" t="s">
        <v>467</v>
      </c>
      <c r="K495" t="s">
        <v>466</v>
      </c>
      <c r="L495">
        <v>1301</v>
      </c>
      <c r="N495">
        <v>1003</v>
      </c>
      <c r="O495" t="s">
        <v>454</v>
      </c>
      <c r="P495" t="s">
        <v>454</v>
      </c>
      <c r="Q495">
        <v>1</v>
      </c>
      <c r="W495">
        <v>0</v>
      </c>
      <c r="X495">
        <v>-1416319633</v>
      </c>
      <c r="Y495">
        <f t="shared" si="236"/>
        <v>100</v>
      </c>
      <c r="AA495">
        <v>31.31</v>
      </c>
      <c r="AB495">
        <v>0</v>
      </c>
      <c r="AC495">
        <v>0</v>
      </c>
      <c r="AD495">
        <v>0</v>
      </c>
      <c r="AE495">
        <v>31.31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 t="s">
        <v>3</v>
      </c>
      <c r="AT495">
        <v>100</v>
      </c>
      <c r="AU495" t="s">
        <v>360</v>
      </c>
      <c r="AV495">
        <v>0</v>
      </c>
      <c r="AW495">
        <v>1</v>
      </c>
      <c r="AX495">
        <v>-1</v>
      </c>
      <c r="AY495">
        <v>0</v>
      </c>
      <c r="AZ495">
        <v>0</v>
      </c>
      <c r="BA495" t="s">
        <v>3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ROUND(Y495*Source!I305,9)</f>
        <v>425</v>
      </c>
      <c r="CY495">
        <f t="shared" si="237"/>
        <v>31.31</v>
      </c>
      <c r="CZ495">
        <f t="shared" si="238"/>
        <v>31.31</v>
      </c>
      <c r="DA495">
        <f t="shared" si="239"/>
        <v>1</v>
      </c>
      <c r="DB495">
        <f t="shared" si="240"/>
        <v>3131</v>
      </c>
      <c r="DC495">
        <f t="shared" si="241"/>
        <v>0</v>
      </c>
      <c r="DD495" t="s">
        <v>3</v>
      </c>
      <c r="DE495" t="s">
        <v>3</v>
      </c>
      <c r="DF495">
        <f t="shared" si="235"/>
        <v>13306.75</v>
      </c>
      <c r="DG495">
        <f t="shared" si="232"/>
        <v>0</v>
      </c>
      <c r="DH495">
        <f t="shared" si="233"/>
        <v>0</v>
      </c>
      <c r="DI495">
        <f t="shared" si="216"/>
        <v>0</v>
      </c>
      <c r="DJ495">
        <f t="shared" si="242"/>
        <v>13306.75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5">
      <c r="A496">
        <f>ROW(Source!A305)</f>
        <v>305</v>
      </c>
      <c r="B496">
        <v>86551701</v>
      </c>
      <c r="C496">
        <v>86552586</v>
      </c>
      <c r="D496">
        <v>85718530</v>
      </c>
      <c r="E496">
        <v>1</v>
      </c>
      <c r="F496">
        <v>1</v>
      </c>
      <c r="G496">
        <v>1081</v>
      </c>
      <c r="H496">
        <v>3</v>
      </c>
      <c r="I496" t="s">
        <v>461</v>
      </c>
      <c r="J496" t="s">
        <v>463</v>
      </c>
      <c r="K496" t="s">
        <v>462</v>
      </c>
      <c r="L496">
        <v>1354</v>
      </c>
      <c r="N496">
        <v>1010</v>
      </c>
      <c r="O496" t="s">
        <v>35</v>
      </c>
      <c r="P496" t="s">
        <v>35</v>
      </c>
      <c r="Q496">
        <v>1</v>
      </c>
      <c r="W496">
        <v>0</v>
      </c>
      <c r="X496">
        <v>1594978431</v>
      </c>
      <c r="Y496">
        <f t="shared" si="236"/>
        <v>2.1176469999999998</v>
      </c>
      <c r="AA496">
        <v>61.53</v>
      </c>
      <c r="AB496">
        <v>0</v>
      </c>
      <c r="AC496">
        <v>0</v>
      </c>
      <c r="AD496">
        <v>0</v>
      </c>
      <c r="AE496">
        <v>61.53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 t="s">
        <v>3</v>
      </c>
      <c r="AT496">
        <v>2.1176469999999998</v>
      </c>
      <c r="AU496" t="s">
        <v>360</v>
      </c>
      <c r="AV496">
        <v>0</v>
      </c>
      <c r="AW496">
        <v>1</v>
      </c>
      <c r="AX496">
        <v>-1</v>
      </c>
      <c r="AY496">
        <v>0</v>
      </c>
      <c r="AZ496">
        <v>0</v>
      </c>
      <c r="BA496" t="s">
        <v>3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ROUND(Y496*Source!I305,9)</f>
        <v>8.9999997500000006</v>
      </c>
      <c r="CY496">
        <f t="shared" si="237"/>
        <v>61.53</v>
      </c>
      <c r="CZ496">
        <f t="shared" si="238"/>
        <v>61.53</v>
      </c>
      <c r="DA496">
        <f t="shared" si="239"/>
        <v>1</v>
      </c>
      <c r="DB496">
        <f t="shared" si="240"/>
        <v>130.30000000000001</v>
      </c>
      <c r="DC496">
        <f t="shared" si="241"/>
        <v>0</v>
      </c>
      <c r="DD496" t="s">
        <v>3</v>
      </c>
      <c r="DE496" t="s">
        <v>3</v>
      </c>
      <c r="DF496">
        <f t="shared" si="235"/>
        <v>553.77</v>
      </c>
      <c r="DG496">
        <f t="shared" si="232"/>
        <v>0</v>
      </c>
      <c r="DH496">
        <f t="shared" si="233"/>
        <v>0</v>
      </c>
      <c r="DI496">
        <f t="shared" si="216"/>
        <v>0</v>
      </c>
      <c r="DJ496">
        <f t="shared" si="242"/>
        <v>553.77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5">
      <c r="A497">
        <f>ROW(Source!A306)</f>
        <v>306</v>
      </c>
      <c r="B497">
        <v>86551703</v>
      </c>
      <c r="C497">
        <v>86552586</v>
      </c>
      <c r="D497">
        <v>85665773</v>
      </c>
      <c r="E497">
        <v>1081</v>
      </c>
      <c r="F497">
        <v>1</v>
      </c>
      <c r="G497">
        <v>1081</v>
      </c>
      <c r="H497">
        <v>1</v>
      </c>
      <c r="I497" t="s">
        <v>786</v>
      </c>
      <c r="J497" t="s">
        <v>3</v>
      </c>
      <c r="K497" t="s">
        <v>787</v>
      </c>
      <c r="L497">
        <v>1191</v>
      </c>
      <c r="N497">
        <v>1013</v>
      </c>
      <c r="O497" t="s">
        <v>788</v>
      </c>
      <c r="P497" t="s">
        <v>788</v>
      </c>
      <c r="Q497">
        <v>1</v>
      </c>
      <c r="W497">
        <v>0</v>
      </c>
      <c r="X497">
        <v>476480486</v>
      </c>
      <c r="Y497">
        <f>((AT497*1.15)*1.2)</f>
        <v>40.98599999999999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5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29.7</v>
      </c>
      <c r="AU497" t="s">
        <v>362</v>
      </c>
      <c r="AV497">
        <v>1</v>
      </c>
      <c r="AW497">
        <v>2</v>
      </c>
      <c r="AX497">
        <v>86552601</v>
      </c>
      <c r="AY497">
        <v>1</v>
      </c>
      <c r="AZ497">
        <v>0</v>
      </c>
      <c r="BA497">
        <v>328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U497">
        <f>ROUND(AT497*Source!I306*AH497*AL497,2)</f>
        <v>0</v>
      </c>
      <c r="CV497">
        <f>ROUND(Y497*Source!I306,9)</f>
        <v>174.19049999999999</v>
      </c>
      <c r="CW497">
        <v>0</v>
      </c>
      <c r="CX497">
        <f>ROUND(Y497*Source!I306,9)</f>
        <v>174.19049999999999</v>
      </c>
      <c r="CY497">
        <f>AD497</f>
        <v>0</v>
      </c>
      <c r="CZ497">
        <f>AH497</f>
        <v>0</v>
      </c>
      <c r="DA497">
        <f>AL497</f>
        <v>1</v>
      </c>
      <c r="DB497">
        <f>ROUND(((ROUND(AT497*CZ497,2)*1.15)*1.2),6)</f>
        <v>0</v>
      </c>
      <c r="DC497">
        <f>ROUND(((ROUND(AT497*AG497,2)*1.15)*1.2),6)</f>
        <v>0</v>
      </c>
      <c r="DD497" t="s">
        <v>3</v>
      </c>
      <c r="DE497" t="s">
        <v>3</v>
      </c>
      <c r="DF497">
        <f t="shared" si="235"/>
        <v>0</v>
      </c>
      <c r="DG497">
        <f t="shared" si="232"/>
        <v>0</v>
      </c>
      <c r="DH497">
        <f t="shared" si="233"/>
        <v>0</v>
      </c>
      <c r="DI497">
        <f t="shared" si="216"/>
        <v>0</v>
      </c>
      <c r="DJ497">
        <f>DI497</f>
        <v>0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5">
      <c r="A498">
        <f>ROW(Source!A306)</f>
        <v>306</v>
      </c>
      <c r="B498">
        <v>86551703</v>
      </c>
      <c r="C498">
        <v>86552586</v>
      </c>
      <c r="D498">
        <v>85731380</v>
      </c>
      <c r="E498">
        <v>1</v>
      </c>
      <c r="F498">
        <v>1</v>
      </c>
      <c r="G498">
        <v>1081</v>
      </c>
      <c r="H498">
        <v>2</v>
      </c>
      <c r="I498" t="s">
        <v>823</v>
      </c>
      <c r="J498" t="s">
        <v>824</v>
      </c>
      <c r="K498" t="s">
        <v>825</v>
      </c>
      <c r="L498">
        <v>1368</v>
      </c>
      <c r="N498">
        <v>1011</v>
      </c>
      <c r="O498" t="s">
        <v>792</v>
      </c>
      <c r="P498" t="s">
        <v>792</v>
      </c>
      <c r="Q498">
        <v>1</v>
      </c>
      <c r="W498">
        <v>0</v>
      </c>
      <c r="X498">
        <v>-49672420</v>
      </c>
      <c r="Y498">
        <f>((AT498*1.25)*1.2)</f>
        <v>1.7249999999999999</v>
      </c>
      <c r="AA498">
        <v>0</v>
      </c>
      <c r="AB498">
        <v>2.78</v>
      </c>
      <c r="AC498">
        <v>0</v>
      </c>
      <c r="AD498">
        <v>0</v>
      </c>
      <c r="AE498">
        <v>0</v>
      </c>
      <c r="AF498">
        <v>0.28000000000000003</v>
      </c>
      <c r="AG498">
        <v>0</v>
      </c>
      <c r="AH498">
        <v>0</v>
      </c>
      <c r="AI498">
        <v>1</v>
      </c>
      <c r="AJ498">
        <v>9.2899999999999991</v>
      </c>
      <c r="AK498">
        <v>1</v>
      </c>
      <c r="AL498">
        <v>1</v>
      </c>
      <c r="AM498">
        <v>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1.1499999999999999</v>
      </c>
      <c r="AU498" t="s">
        <v>361</v>
      </c>
      <c r="AV498">
        <v>0</v>
      </c>
      <c r="AW498">
        <v>2</v>
      </c>
      <c r="AX498">
        <v>86552602</v>
      </c>
      <c r="AY498">
        <v>1</v>
      </c>
      <c r="AZ498">
        <v>0</v>
      </c>
      <c r="BA498">
        <v>329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f>ROUND(Y498*Source!I306*DO498,9)</f>
        <v>0</v>
      </c>
      <c r="CX498">
        <f>ROUND(Y498*Source!I306,9)</f>
        <v>7.3312499999999998</v>
      </c>
      <c r="CY498">
        <f>AB498</f>
        <v>2.78</v>
      </c>
      <c r="CZ498">
        <f>AF498</f>
        <v>0.28000000000000003</v>
      </c>
      <c r="DA498">
        <f>AJ498</f>
        <v>9.2899999999999991</v>
      </c>
      <c r="DB498">
        <f>ROUND(((ROUND(AT498*CZ498,2)*1.25)*1.2),6)</f>
        <v>0.48</v>
      </c>
      <c r="DC498">
        <f>ROUND(((ROUND(AT498*AG498,2)*1.25)*1.2),6)</f>
        <v>0</v>
      </c>
      <c r="DD498" t="s">
        <v>3</v>
      </c>
      <c r="DE498" t="s">
        <v>3</v>
      </c>
      <c r="DF498">
        <f t="shared" si="235"/>
        <v>0</v>
      </c>
      <c r="DG498">
        <f>ROUND(ROUND(AF498*AJ498,2)*CX498,2)</f>
        <v>19.059999999999999</v>
      </c>
      <c r="DH498">
        <f t="shared" si="233"/>
        <v>0</v>
      </c>
      <c r="DI498">
        <f t="shared" si="216"/>
        <v>0</v>
      </c>
      <c r="DJ498">
        <f>DG498</f>
        <v>19.059999999999999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5">
      <c r="A499">
        <f>ROW(Source!A306)</f>
        <v>306</v>
      </c>
      <c r="B499">
        <v>86551703</v>
      </c>
      <c r="C499">
        <v>86552586</v>
      </c>
      <c r="D499">
        <v>85731677</v>
      </c>
      <c r="E499">
        <v>1</v>
      </c>
      <c r="F499">
        <v>1</v>
      </c>
      <c r="G499">
        <v>1081</v>
      </c>
      <c r="H499">
        <v>2</v>
      </c>
      <c r="I499" t="s">
        <v>789</v>
      </c>
      <c r="J499" t="s">
        <v>790</v>
      </c>
      <c r="K499" t="s">
        <v>791</v>
      </c>
      <c r="L499">
        <v>1368</v>
      </c>
      <c r="N499">
        <v>1011</v>
      </c>
      <c r="O499" t="s">
        <v>792</v>
      </c>
      <c r="P499" t="s">
        <v>792</v>
      </c>
      <c r="Q499">
        <v>1</v>
      </c>
      <c r="W499">
        <v>0</v>
      </c>
      <c r="X499">
        <v>874612079</v>
      </c>
      <c r="Y499">
        <f>((AT499*1.25)*1.2)</f>
        <v>0.52500000000000002</v>
      </c>
      <c r="AA499">
        <v>0</v>
      </c>
      <c r="AB499">
        <v>1513.56</v>
      </c>
      <c r="AC499">
        <v>758.78</v>
      </c>
      <c r="AD499">
        <v>0</v>
      </c>
      <c r="AE499">
        <v>0</v>
      </c>
      <c r="AF499">
        <v>83.1</v>
      </c>
      <c r="AG499">
        <v>12.62</v>
      </c>
      <c r="AH499">
        <v>0</v>
      </c>
      <c r="AI499">
        <v>1</v>
      </c>
      <c r="AJ499">
        <v>17.07</v>
      </c>
      <c r="AK499">
        <v>56.35</v>
      </c>
      <c r="AL499">
        <v>1</v>
      </c>
      <c r="AM499">
        <v>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0.35</v>
      </c>
      <c r="AU499" t="s">
        <v>361</v>
      </c>
      <c r="AV499">
        <v>0</v>
      </c>
      <c r="AW499">
        <v>2</v>
      </c>
      <c r="AX499">
        <v>86552603</v>
      </c>
      <c r="AY499">
        <v>1</v>
      </c>
      <c r="AZ499">
        <v>0</v>
      </c>
      <c r="BA499">
        <v>330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f>ROUND(Y499*Source!I306*DO499,9)</f>
        <v>28.158374999999999</v>
      </c>
      <c r="CX499">
        <f>ROUND(Y499*Source!I306,9)</f>
        <v>2.2312500000000002</v>
      </c>
      <c r="CY499">
        <f>AB499</f>
        <v>1513.56</v>
      </c>
      <c r="CZ499">
        <f>AF499</f>
        <v>83.1</v>
      </c>
      <c r="DA499">
        <f>AJ499</f>
        <v>17.07</v>
      </c>
      <c r="DB499">
        <f>ROUND(((ROUND(AT499*CZ499,2)*1.25)*1.2),6)</f>
        <v>43.634999999999998</v>
      </c>
      <c r="DC499">
        <f>ROUND(((ROUND(AT499*AG499,2)*1.25)*1.2),6)</f>
        <v>6.63</v>
      </c>
      <c r="DD499" t="s">
        <v>3</v>
      </c>
      <c r="DE499" t="s">
        <v>3</v>
      </c>
      <c r="DF499">
        <f t="shared" si="235"/>
        <v>0</v>
      </c>
      <c r="DG499">
        <f>ROUND(ROUND(AF499*AJ499,2)*CX499,2)</f>
        <v>3165.07</v>
      </c>
      <c r="DH499">
        <f>ROUND(ROUND(AG499*AK499,2)*CX499,2)</f>
        <v>1586.73</v>
      </c>
      <c r="DI499">
        <f t="shared" si="216"/>
        <v>0</v>
      </c>
      <c r="DJ499">
        <f>DG499</f>
        <v>3165.07</v>
      </c>
      <c r="DK499">
        <v>0</v>
      </c>
      <c r="DL499" t="s">
        <v>793</v>
      </c>
      <c r="DM499">
        <v>0</v>
      </c>
      <c r="DN499" t="s">
        <v>788</v>
      </c>
      <c r="DO499">
        <v>12.62</v>
      </c>
    </row>
    <row r="500" spans="1:119" x14ac:dyDescent="0.25">
      <c r="A500">
        <f>ROW(Source!A306)</f>
        <v>306</v>
      </c>
      <c r="B500">
        <v>86551703</v>
      </c>
      <c r="C500">
        <v>86552586</v>
      </c>
      <c r="D500">
        <v>85730911</v>
      </c>
      <c r="E500">
        <v>1</v>
      </c>
      <c r="F500">
        <v>1</v>
      </c>
      <c r="G500">
        <v>1081</v>
      </c>
      <c r="H500">
        <v>2</v>
      </c>
      <c r="I500" t="s">
        <v>800</v>
      </c>
      <c r="J500" t="s">
        <v>801</v>
      </c>
      <c r="K500" t="s">
        <v>802</v>
      </c>
      <c r="L500">
        <v>1368</v>
      </c>
      <c r="N500">
        <v>1011</v>
      </c>
      <c r="O500" t="s">
        <v>792</v>
      </c>
      <c r="P500" t="s">
        <v>792</v>
      </c>
      <c r="Q500">
        <v>1</v>
      </c>
      <c r="W500">
        <v>0</v>
      </c>
      <c r="X500">
        <v>-44940208</v>
      </c>
      <c r="Y500">
        <f>((AT500*1.25)*1.2)</f>
        <v>0.10500000000000001</v>
      </c>
      <c r="AA500">
        <v>0</v>
      </c>
      <c r="AB500">
        <v>2758.65</v>
      </c>
      <c r="AC500">
        <v>1017.92</v>
      </c>
      <c r="AD500">
        <v>0</v>
      </c>
      <c r="AE500">
        <v>0</v>
      </c>
      <c r="AF500">
        <v>179.17</v>
      </c>
      <c r="AG500">
        <v>16.93</v>
      </c>
      <c r="AH500">
        <v>0</v>
      </c>
      <c r="AI500">
        <v>1</v>
      </c>
      <c r="AJ500">
        <v>14.43</v>
      </c>
      <c r="AK500">
        <v>56.35</v>
      </c>
      <c r="AL500">
        <v>1</v>
      </c>
      <c r="AM500">
        <v>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7.0000000000000007E-2</v>
      </c>
      <c r="AU500" t="s">
        <v>361</v>
      </c>
      <c r="AV500">
        <v>0</v>
      </c>
      <c r="AW500">
        <v>2</v>
      </c>
      <c r="AX500">
        <v>86552604</v>
      </c>
      <c r="AY500">
        <v>1</v>
      </c>
      <c r="AZ500">
        <v>0</v>
      </c>
      <c r="BA500">
        <v>331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f>ROUND(Y500*Source!I306*DO500,9)</f>
        <v>7.5550125000000001</v>
      </c>
      <c r="CX500">
        <f>ROUND(Y500*Source!I306,9)</f>
        <v>0.44624999999999998</v>
      </c>
      <c r="CY500">
        <f>AB500</f>
        <v>2758.65</v>
      </c>
      <c r="CZ500">
        <f>AF500</f>
        <v>179.17</v>
      </c>
      <c r="DA500">
        <f>AJ500</f>
        <v>14.43</v>
      </c>
      <c r="DB500">
        <f>ROUND(((ROUND(AT500*CZ500,2)*1.25)*1.2),6)</f>
        <v>18.809999999999999</v>
      </c>
      <c r="DC500">
        <f>ROUND(((ROUND(AT500*AG500,2)*1.25)*1.2),6)</f>
        <v>1.7849999999999999</v>
      </c>
      <c r="DD500" t="s">
        <v>3</v>
      </c>
      <c r="DE500" t="s">
        <v>3</v>
      </c>
      <c r="DF500">
        <f t="shared" si="235"/>
        <v>0</v>
      </c>
      <c r="DG500">
        <f>ROUND(ROUND(AF500*AJ500,2)*CX500,2)</f>
        <v>1153.74</v>
      </c>
      <c r="DH500">
        <f>ROUND(ROUND(AG500*AK500,2)*CX500,2)</f>
        <v>425.73</v>
      </c>
      <c r="DI500">
        <f t="shared" si="216"/>
        <v>0</v>
      </c>
      <c r="DJ500">
        <f>DG500</f>
        <v>1153.74</v>
      </c>
      <c r="DK500">
        <v>0</v>
      </c>
      <c r="DL500" t="s">
        <v>793</v>
      </c>
      <c r="DM500">
        <v>0</v>
      </c>
      <c r="DN500" t="s">
        <v>788</v>
      </c>
      <c r="DO500">
        <v>16.93</v>
      </c>
    </row>
    <row r="501" spans="1:119" x14ac:dyDescent="0.25">
      <c r="A501">
        <f>ROW(Source!A306)</f>
        <v>306</v>
      </c>
      <c r="B501">
        <v>86551703</v>
      </c>
      <c r="C501">
        <v>86552586</v>
      </c>
      <c r="D501">
        <v>85700705</v>
      </c>
      <c r="E501">
        <v>1</v>
      </c>
      <c r="F501">
        <v>1</v>
      </c>
      <c r="G501">
        <v>1081</v>
      </c>
      <c r="H501">
        <v>3</v>
      </c>
      <c r="I501" t="s">
        <v>803</v>
      </c>
      <c r="J501" t="s">
        <v>804</v>
      </c>
      <c r="K501" t="s">
        <v>805</v>
      </c>
      <c r="L501">
        <v>1339</v>
      </c>
      <c r="N501">
        <v>1007</v>
      </c>
      <c r="O501" t="s">
        <v>806</v>
      </c>
      <c r="P501" t="s">
        <v>806</v>
      </c>
      <c r="Q501">
        <v>1</v>
      </c>
      <c r="W501">
        <v>0</v>
      </c>
      <c r="X501">
        <v>-1622585150</v>
      </c>
      <c r="Y501">
        <f t="shared" ref="Y501:Y510" si="243">((AT501*1)*1)</f>
        <v>0.113</v>
      </c>
      <c r="AA501">
        <v>54.79</v>
      </c>
      <c r="AB501">
        <v>0</v>
      </c>
      <c r="AC501">
        <v>0</v>
      </c>
      <c r="AD501">
        <v>0</v>
      </c>
      <c r="AE501">
        <v>7.07</v>
      </c>
      <c r="AF501">
        <v>0</v>
      </c>
      <c r="AG501">
        <v>0</v>
      </c>
      <c r="AH501">
        <v>0</v>
      </c>
      <c r="AI501">
        <v>7.75</v>
      </c>
      <c r="AJ501">
        <v>1</v>
      </c>
      <c r="AK501">
        <v>1</v>
      </c>
      <c r="AL501">
        <v>1</v>
      </c>
      <c r="AM501">
        <v>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0.113</v>
      </c>
      <c r="AU501" t="s">
        <v>360</v>
      </c>
      <c r="AV501">
        <v>0</v>
      </c>
      <c r="AW501">
        <v>2</v>
      </c>
      <c r="AX501">
        <v>86552605</v>
      </c>
      <c r="AY501">
        <v>1</v>
      </c>
      <c r="AZ501">
        <v>0</v>
      </c>
      <c r="BA501">
        <v>332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v>0</v>
      </c>
      <c r="CX501">
        <f>ROUND(Y501*Source!I306,9)</f>
        <v>0.48025000000000001</v>
      </c>
      <c r="CY501">
        <f t="shared" ref="CY501:CY510" si="244">AA501</f>
        <v>54.79</v>
      </c>
      <c r="CZ501">
        <f t="shared" ref="CZ501:CZ510" si="245">AE501</f>
        <v>7.07</v>
      </c>
      <c r="DA501">
        <f t="shared" ref="DA501:DA510" si="246">AI501</f>
        <v>7.75</v>
      </c>
      <c r="DB501">
        <f t="shared" ref="DB501:DB510" si="247">ROUND(((ROUND(AT501*CZ501,2)*1)*1),6)</f>
        <v>0.8</v>
      </c>
      <c r="DC501">
        <f t="shared" ref="DC501:DC510" si="248">ROUND(((ROUND(AT501*AG501,2)*1)*1),6)</f>
        <v>0</v>
      </c>
      <c r="DD501" t="s">
        <v>3</v>
      </c>
      <c r="DE501" t="s">
        <v>3</v>
      </c>
      <c r="DF501">
        <f t="shared" ref="DF501:DF510" si="249">ROUND(ROUND(AE501*AI501,2)*CX501,2)</f>
        <v>26.31</v>
      </c>
      <c r="DG501">
        <f t="shared" ref="DG501:DG525" si="250">ROUND(ROUND(AF501,2)*CX501,2)</f>
        <v>0</v>
      </c>
      <c r="DH501">
        <f t="shared" ref="DH501:DH526" si="251">ROUND(ROUND(AG501,2)*CX501,2)</f>
        <v>0</v>
      </c>
      <c r="DI501">
        <f t="shared" si="216"/>
        <v>0</v>
      </c>
      <c r="DJ501">
        <f t="shared" ref="DJ501:DJ510" si="252">DF501</f>
        <v>26.31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5">
      <c r="A502">
        <f>ROW(Source!A306)</f>
        <v>306</v>
      </c>
      <c r="B502">
        <v>86551703</v>
      </c>
      <c r="C502">
        <v>86552586</v>
      </c>
      <c r="D502">
        <v>85701843</v>
      </c>
      <c r="E502">
        <v>1</v>
      </c>
      <c r="F502">
        <v>1</v>
      </c>
      <c r="G502">
        <v>1081</v>
      </c>
      <c r="H502">
        <v>3</v>
      </c>
      <c r="I502" t="s">
        <v>826</v>
      </c>
      <c r="J502" t="s">
        <v>827</v>
      </c>
      <c r="K502" t="s">
        <v>828</v>
      </c>
      <c r="L502">
        <v>1346</v>
      </c>
      <c r="N502">
        <v>1009</v>
      </c>
      <c r="O502" t="s">
        <v>822</v>
      </c>
      <c r="P502" t="s">
        <v>822</v>
      </c>
      <c r="Q502">
        <v>1</v>
      </c>
      <c r="W502">
        <v>0</v>
      </c>
      <c r="X502">
        <v>732400950</v>
      </c>
      <c r="Y502">
        <f t="shared" si="243"/>
        <v>0.17</v>
      </c>
      <c r="AA502">
        <v>91.56</v>
      </c>
      <c r="AB502">
        <v>0</v>
      </c>
      <c r="AC502">
        <v>0</v>
      </c>
      <c r="AD502">
        <v>0</v>
      </c>
      <c r="AE502">
        <v>21</v>
      </c>
      <c r="AF502">
        <v>0</v>
      </c>
      <c r="AG502">
        <v>0</v>
      </c>
      <c r="AH502">
        <v>0</v>
      </c>
      <c r="AI502">
        <v>4.3600000000000003</v>
      </c>
      <c r="AJ502">
        <v>1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0.17</v>
      </c>
      <c r="AU502" t="s">
        <v>360</v>
      </c>
      <c r="AV502">
        <v>0</v>
      </c>
      <c r="AW502">
        <v>2</v>
      </c>
      <c r="AX502">
        <v>86552606</v>
      </c>
      <c r="AY502">
        <v>1</v>
      </c>
      <c r="AZ502">
        <v>0</v>
      </c>
      <c r="BA502">
        <v>333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v>0</v>
      </c>
      <c r="CX502">
        <f>ROUND(Y502*Source!I306,9)</f>
        <v>0.72250000000000003</v>
      </c>
      <c r="CY502">
        <f t="shared" si="244"/>
        <v>91.56</v>
      </c>
      <c r="CZ502">
        <f t="shared" si="245"/>
        <v>21</v>
      </c>
      <c r="DA502">
        <f t="shared" si="246"/>
        <v>4.3600000000000003</v>
      </c>
      <c r="DB502">
        <f t="shared" si="247"/>
        <v>3.57</v>
      </c>
      <c r="DC502">
        <f t="shared" si="248"/>
        <v>0</v>
      </c>
      <c r="DD502" t="s">
        <v>3</v>
      </c>
      <c r="DE502" t="s">
        <v>3</v>
      </c>
      <c r="DF502">
        <f t="shared" si="249"/>
        <v>66.150000000000006</v>
      </c>
      <c r="DG502">
        <f t="shared" si="250"/>
        <v>0</v>
      </c>
      <c r="DH502">
        <f t="shared" si="251"/>
        <v>0</v>
      </c>
      <c r="DI502">
        <f t="shared" si="216"/>
        <v>0</v>
      </c>
      <c r="DJ502">
        <f t="shared" si="252"/>
        <v>66.150000000000006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5">
      <c r="A503">
        <f>ROW(Source!A306)</f>
        <v>306</v>
      </c>
      <c r="B503">
        <v>86551703</v>
      </c>
      <c r="C503">
        <v>86552586</v>
      </c>
      <c r="D503">
        <v>85702416</v>
      </c>
      <c r="E503">
        <v>1</v>
      </c>
      <c r="F503">
        <v>1</v>
      </c>
      <c r="G503">
        <v>1081</v>
      </c>
      <c r="H503">
        <v>3</v>
      </c>
      <c r="I503" t="s">
        <v>829</v>
      </c>
      <c r="J503" t="s">
        <v>830</v>
      </c>
      <c r="K503" t="s">
        <v>831</v>
      </c>
      <c r="L503">
        <v>1346</v>
      </c>
      <c r="N503">
        <v>1009</v>
      </c>
      <c r="O503" t="s">
        <v>822</v>
      </c>
      <c r="P503" t="s">
        <v>822</v>
      </c>
      <c r="Q503">
        <v>1</v>
      </c>
      <c r="W503">
        <v>0</v>
      </c>
      <c r="X503">
        <v>1021383118</v>
      </c>
      <c r="Y503">
        <f t="shared" si="243"/>
        <v>0.06</v>
      </c>
      <c r="AA503">
        <v>315.23</v>
      </c>
      <c r="AB503">
        <v>0</v>
      </c>
      <c r="AC503">
        <v>0</v>
      </c>
      <c r="AD503">
        <v>0</v>
      </c>
      <c r="AE503">
        <v>37.979999999999997</v>
      </c>
      <c r="AF503">
        <v>0</v>
      </c>
      <c r="AG503">
        <v>0</v>
      </c>
      <c r="AH503">
        <v>0</v>
      </c>
      <c r="AI503">
        <v>8.3000000000000007</v>
      </c>
      <c r="AJ503">
        <v>1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0.06</v>
      </c>
      <c r="AU503" t="s">
        <v>360</v>
      </c>
      <c r="AV503">
        <v>0</v>
      </c>
      <c r="AW503">
        <v>2</v>
      </c>
      <c r="AX503">
        <v>86552607</v>
      </c>
      <c r="AY503">
        <v>1</v>
      </c>
      <c r="AZ503">
        <v>0</v>
      </c>
      <c r="BA503">
        <v>334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ROUND(Y503*Source!I306,9)</f>
        <v>0.255</v>
      </c>
      <c r="CY503">
        <f t="shared" si="244"/>
        <v>315.23</v>
      </c>
      <c r="CZ503">
        <f t="shared" si="245"/>
        <v>37.979999999999997</v>
      </c>
      <c r="DA503">
        <f t="shared" si="246"/>
        <v>8.3000000000000007</v>
      </c>
      <c r="DB503">
        <f t="shared" si="247"/>
        <v>2.2799999999999998</v>
      </c>
      <c r="DC503">
        <f t="shared" si="248"/>
        <v>0</v>
      </c>
      <c r="DD503" t="s">
        <v>3</v>
      </c>
      <c r="DE503" t="s">
        <v>3</v>
      </c>
      <c r="DF503">
        <f t="shared" si="249"/>
        <v>80.38</v>
      </c>
      <c r="DG503">
        <f t="shared" si="250"/>
        <v>0</v>
      </c>
      <c r="DH503">
        <f t="shared" si="251"/>
        <v>0</v>
      </c>
      <c r="DI503">
        <f t="shared" si="216"/>
        <v>0</v>
      </c>
      <c r="DJ503">
        <f t="shared" si="252"/>
        <v>80.38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5">
      <c r="A504">
        <f>ROW(Source!A306)</f>
        <v>306</v>
      </c>
      <c r="B504">
        <v>86551703</v>
      </c>
      <c r="C504">
        <v>86552586</v>
      </c>
      <c r="D504">
        <v>85700824</v>
      </c>
      <c r="E504">
        <v>1</v>
      </c>
      <c r="F504">
        <v>1</v>
      </c>
      <c r="G504">
        <v>1081</v>
      </c>
      <c r="H504">
        <v>3</v>
      </c>
      <c r="I504" t="s">
        <v>832</v>
      </c>
      <c r="J504" t="s">
        <v>833</v>
      </c>
      <c r="K504" t="s">
        <v>834</v>
      </c>
      <c r="L504">
        <v>1348</v>
      </c>
      <c r="N504">
        <v>1009</v>
      </c>
      <c r="O504" t="s">
        <v>561</v>
      </c>
      <c r="P504" t="s">
        <v>561</v>
      </c>
      <c r="Q504">
        <v>1000</v>
      </c>
      <c r="W504">
        <v>0</v>
      </c>
      <c r="X504">
        <v>-1462767551</v>
      </c>
      <c r="Y504">
        <f t="shared" si="243"/>
        <v>1.0000000000000001E-5</v>
      </c>
      <c r="AA504">
        <v>65213.77</v>
      </c>
      <c r="AB504">
        <v>0</v>
      </c>
      <c r="AC504">
        <v>0</v>
      </c>
      <c r="AD504">
        <v>0</v>
      </c>
      <c r="AE504">
        <v>3234.81</v>
      </c>
      <c r="AF504">
        <v>0</v>
      </c>
      <c r="AG504">
        <v>0</v>
      </c>
      <c r="AH504">
        <v>0</v>
      </c>
      <c r="AI504">
        <v>20.16</v>
      </c>
      <c r="AJ504">
        <v>1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1.0000000000000001E-5</v>
      </c>
      <c r="AU504" t="s">
        <v>360</v>
      </c>
      <c r="AV504">
        <v>0</v>
      </c>
      <c r="AW504">
        <v>2</v>
      </c>
      <c r="AX504">
        <v>86552608</v>
      </c>
      <c r="AY504">
        <v>1</v>
      </c>
      <c r="AZ504">
        <v>0</v>
      </c>
      <c r="BA504">
        <v>335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ROUND(Y504*Source!I306,9)</f>
        <v>4.2500000000000003E-5</v>
      </c>
      <c r="CY504">
        <f t="shared" si="244"/>
        <v>65213.77</v>
      </c>
      <c r="CZ504">
        <f t="shared" si="245"/>
        <v>3234.81</v>
      </c>
      <c r="DA504">
        <f t="shared" si="246"/>
        <v>20.16</v>
      </c>
      <c r="DB504">
        <f t="shared" si="247"/>
        <v>0.03</v>
      </c>
      <c r="DC504">
        <f t="shared" si="248"/>
        <v>0</v>
      </c>
      <c r="DD504" t="s">
        <v>3</v>
      </c>
      <c r="DE504" t="s">
        <v>3</v>
      </c>
      <c r="DF504">
        <f t="shared" si="249"/>
        <v>2.77</v>
      </c>
      <c r="DG504">
        <f t="shared" si="250"/>
        <v>0</v>
      </c>
      <c r="DH504">
        <f t="shared" si="251"/>
        <v>0</v>
      </c>
      <c r="DI504">
        <f t="shared" si="216"/>
        <v>0</v>
      </c>
      <c r="DJ504">
        <f t="shared" si="252"/>
        <v>2.77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5">
      <c r="A505">
        <f>ROW(Source!A306)</f>
        <v>306</v>
      </c>
      <c r="B505">
        <v>86551703</v>
      </c>
      <c r="C505">
        <v>86552586</v>
      </c>
      <c r="D505">
        <v>85700637</v>
      </c>
      <c r="E505">
        <v>1</v>
      </c>
      <c r="F505">
        <v>1</v>
      </c>
      <c r="G505">
        <v>1081</v>
      </c>
      <c r="H505">
        <v>3</v>
      </c>
      <c r="I505" t="s">
        <v>835</v>
      </c>
      <c r="J505" t="s">
        <v>836</v>
      </c>
      <c r="K505" t="s">
        <v>837</v>
      </c>
      <c r="L505">
        <v>1339</v>
      </c>
      <c r="N505">
        <v>1007</v>
      </c>
      <c r="O505" t="s">
        <v>806</v>
      </c>
      <c r="P505" t="s">
        <v>806</v>
      </c>
      <c r="Q505">
        <v>1</v>
      </c>
      <c r="W505">
        <v>0</v>
      </c>
      <c r="X505">
        <v>-676034668</v>
      </c>
      <c r="Y505">
        <f t="shared" si="243"/>
        <v>0.11899999999999999</v>
      </c>
      <c r="AA505">
        <v>760.17</v>
      </c>
      <c r="AB505">
        <v>0</v>
      </c>
      <c r="AC505">
        <v>0</v>
      </c>
      <c r="AD505">
        <v>0</v>
      </c>
      <c r="AE505">
        <v>53.42</v>
      </c>
      <c r="AF505">
        <v>0</v>
      </c>
      <c r="AG505">
        <v>0</v>
      </c>
      <c r="AH505">
        <v>0</v>
      </c>
      <c r="AI505">
        <v>14.23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0.11899999999999999</v>
      </c>
      <c r="AU505" t="s">
        <v>360</v>
      </c>
      <c r="AV505">
        <v>0</v>
      </c>
      <c r="AW505">
        <v>2</v>
      </c>
      <c r="AX505">
        <v>86552609</v>
      </c>
      <c r="AY505">
        <v>1</v>
      </c>
      <c r="AZ505">
        <v>0</v>
      </c>
      <c r="BA505">
        <v>336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ROUND(Y505*Source!I306,9)</f>
        <v>0.50575000000000003</v>
      </c>
      <c r="CY505">
        <f t="shared" si="244"/>
        <v>760.17</v>
      </c>
      <c r="CZ505">
        <f t="shared" si="245"/>
        <v>53.42</v>
      </c>
      <c r="DA505">
        <f t="shared" si="246"/>
        <v>14.23</v>
      </c>
      <c r="DB505">
        <f t="shared" si="247"/>
        <v>6.36</v>
      </c>
      <c r="DC505">
        <f t="shared" si="248"/>
        <v>0</v>
      </c>
      <c r="DD505" t="s">
        <v>3</v>
      </c>
      <c r="DE505" t="s">
        <v>3</v>
      </c>
      <c r="DF505">
        <f t="shared" si="249"/>
        <v>384.46</v>
      </c>
      <c r="DG505">
        <f t="shared" si="250"/>
        <v>0</v>
      </c>
      <c r="DH505">
        <f t="shared" si="251"/>
        <v>0</v>
      </c>
      <c r="DI505">
        <f t="shared" si="216"/>
        <v>0</v>
      </c>
      <c r="DJ505">
        <f t="shared" si="252"/>
        <v>384.46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5">
      <c r="A506">
        <f>ROW(Source!A306)</f>
        <v>306</v>
      </c>
      <c r="B506">
        <v>86551703</v>
      </c>
      <c r="C506">
        <v>86552586</v>
      </c>
      <c r="D506">
        <v>85700903</v>
      </c>
      <c r="E506">
        <v>1</v>
      </c>
      <c r="F506">
        <v>1</v>
      </c>
      <c r="G506">
        <v>1081</v>
      </c>
      <c r="H506">
        <v>3</v>
      </c>
      <c r="I506" t="s">
        <v>838</v>
      </c>
      <c r="J506" t="s">
        <v>839</v>
      </c>
      <c r="K506" t="s">
        <v>840</v>
      </c>
      <c r="L506">
        <v>1339</v>
      </c>
      <c r="N506">
        <v>1007</v>
      </c>
      <c r="O506" t="s">
        <v>806</v>
      </c>
      <c r="P506" t="s">
        <v>806</v>
      </c>
      <c r="Q506">
        <v>1</v>
      </c>
      <c r="W506">
        <v>0</v>
      </c>
      <c r="X506">
        <v>-1235260082</v>
      </c>
      <c r="Y506">
        <f t="shared" si="243"/>
        <v>0.28100000000000003</v>
      </c>
      <c r="AA506">
        <v>101.33</v>
      </c>
      <c r="AB506">
        <v>0</v>
      </c>
      <c r="AC506">
        <v>0</v>
      </c>
      <c r="AD506">
        <v>0</v>
      </c>
      <c r="AE506">
        <v>5.82</v>
      </c>
      <c r="AF506">
        <v>0</v>
      </c>
      <c r="AG506">
        <v>0</v>
      </c>
      <c r="AH506">
        <v>0</v>
      </c>
      <c r="AI506">
        <v>17.41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0.28100000000000003</v>
      </c>
      <c r="AU506" t="s">
        <v>360</v>
      </c>
      <c r="AV506">
        <v>0</v>
      </c>
      <c r="AW506">
        <v>2</v>
      </c>
      <c r="AX506">
        <v>86552610</v>
      </c>
      <c r="AY506">
        <v>1</v>
      </c>
      <c r="AZ506">
        <v>0</v>
      </c>
      <c r="BA506">
        <v>337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ROUND(Y506*Source!I306,9)</f>
        <v>1.19425</v>
      </c>
      <c r="CY506">
        <f t="shared" si="244"/>
        <v>101.33</v>
      </c>
      <c r="CZ506">
        <f t="shared" si="245"/>
        <v>5.82</v>
      </c>
      <c r="DA506">
        <f t="shared" si="246"/>
        <v>17.41</v>
      </c>
      <c r="DB506">
        <f t="shared" si="247"/>
        <v>1.64</v>
      </c>
      <c r="DC506">
        <f t="shared" si="248"/>
        <v>0</v>
      </c>
      <c r="DD506" t="s">
        <v>3</v>
      </c>
      <c r="DE506" t="s">
        <v>3</v>
      </c>
      <c r="DF506">
        <f t="shared" si="249"/>
        <v>121.01</v>
      </c>
      <c r="DG506">
        <f t="shared" si="250"/>
        <v>0</v>
      </c>
      <c r="DH506">
        <f t="shared" si="251"/>
        <v>0</v>
      </c>
      <c r="DI506">
        <f t="shared" si="216"/>
        <v>0</v>
      </c>
      <c r="DJ506">
        <f t="shared" si="252"/>
        <v>121.01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5">
      <c r="A507">
        <f>ROW(Source!A306)</f>
        <v>306</v>
      </c>
      <c r="B507">
        <v>86551703</v>
      </c>
      <c r="C507">
        <v>86552586</v>
      </c>
      <c r="D507">
        <v>85700975</v>
      </c>
      <c r="E507">
        <v>1</v>
      </c>
      <c r="F507">
        <v>1</v>
      </c>
      <c r="G507">
        <v>1081</v>
      </c>
      <c r="H507">
        <v>3</v>
      </c>
      <c r="I507" t="s">
        <v>841</v>
      </c>
      <c r="J507" t="s">
        <v>842</v>
      </c>
      <c r="K507" t="s">
        <v>843</v>
      </c>
      <c r="L507">
        <v>1348</v>
      </c>
      <c r="N507">
        <v>1009</v>
      </c>
      <c r="O507" t="s">
        <v>561</v>
      </c>
      <c r="P507" t="s">
        <v>561</v>
      </c>
      <c r="Q507">
        <v>1000</v>
      </c>
      <c r="W507">
        <v>0</v>
      </c>
      <c r="X507">
        <v>1270042986</v>
      </c>
      <c r="Y507">
        <f t="shared" si="243"/>
        <v>4.4000000000000002E-4</v>
      </c>
      <c r="AA507">
        <v>55941.2</v>
      </c>
      <c r="AB507">
        <v>0</v>
      </c>
      <c r="AC507">
        <v>0</v>
      </c>
      <c r="AD507">
        <v>0</v>
      </c>
      <c r="AE507">
        <v>16214.84</v>
      </c>
      <c r="AF507">
        <v>0</v>
      </c>
      <c r="AG507">
        <v>0</v>
      </c>
      <c r="AH507">
        <v>0</v>
      </c>
      <c r="AI507">
        <v>3.45</v>
      </c>
      <c r="AJ507">
        <v>1</v>
      </c>
      <c r="AK507">
        <v>1</v>
      </c>
      <c r="AL507">
        <v>1</v>
      </c>
      <c r="AM507">
        <v>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4.4000000000000002E-4</v>
      </c>
      <c r="AU507" t="s">
        <v>360</v>
      </c>
      <c r="AV507">
        <v>0</v>
      </c>
      <c r="AW507">
        <v>2</v>
      </c>
      <c r="AX507">
        <v>86552611</v>
      </c>
      <c r="AY507">
        <v>1</v>
      </c>
      <c r="AZ507">
        <v>0</v>
      </c>
      <c r="BA507">
        <v>338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ROUND(Y507*Source!I306,9)</f>
        <v>1.8699999999999999E-3</v>
      </c>
      <c r="CY507">
        <f t="shared" si="244"/>
        <v>55941.2</v>
      </c>
      <c r="CZ507">
        <f t="shared" si="245"/>
        <v>16214.84</v>
      </c>
      <c r="DA507">
        <f t="shared" si="246"/>
        <v>3.45</v>
      </c>
      <c r="DB507">
        <f t="shared" si="247"/>
        <v>7.13</v>
      </c>
      <c r="DC507">
        <f t="shared" si="248"/>
        <v>0</v>
      </c>
      <c r="DD507" t="s">
        <v>3</v>
      </c>
      <c r="DE507" t="s">
        <v>3</v>
      </c>
      <c r="DF507">
        <f t="shared" si="249"/>
        <v>104.61</v>
      </c>
      <c r="DG507">
        <f t="shared" si="250"/>
        <v>0</v>
      </c>
      <c r="DH507">
        <f t="shared" si="251"/>
        <v>0</v>
      </c>
      <c r="DI507">
        <f t="shared" si="216"/>
        <v>0</v>
      </c>
      <c r="DJ507">
        <f t="shared" si="252"/>
        <v>104.61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5">
      <c r="A508">
        <f>ROW(Source!A306)</f>
        <v>306</v>
      </c>
      <c r="B508">
        <v>86551703</v>
      </c>
      <c r="C508">
        <v>86552586</v>
      </c>
      <c r="D508">
        <v>85701143</v>
      </c>
      <c r="E508">
        <v>1</v>
      </c>
      <c r="F508">
        <v>1</v>
      </c>
      <c r="G508">
        <v>1081</v>
      </c>
      <c r="H508">
        <v>3</v>
      </c>
      <c r="I508" t="s">
        <v>844</v>
      </c>
      <c r="J508" t="s">
        <v>845</v>
      </c>
      <c r="K508" t="s">
        <v>846</v>
      </c>
      <c r="L508">
        <v>1346</v>
      </c>
      <c r="N508">
        <v>1009</v>
      </c>
      <c r="O508" t="s">
        <v>822</v>
      </c>
      <c r="P508" t="s">
        <v>822</v>
      </c>
      <c r="Q508">
        <v>1</v>
      </c>
      <c r="W508">
        <v>0</v>
      </c>
      <c r="X508">
        <v>488689173</v>
      </c>
      <c r="Y508">
        <f t="shared" si="243"/>
        <v>0.53</v>
      </c>
      <c r="AA508">
        <v>85.81</v>
      </c>
      <c r="AB508">
        <v>0</v>
      </c>
      <c r="AC508">
        <v>0</v>
      </c>
      <c r="AD508">
        <v>0</v>
      </c>
      <c r="AE508">
        <v>20.190000000000001</v>
      </c>
      <c r="AF508">
        <v>0</v>
      </c>
      <c r="AG508">
        <v>0</v>
      </c>
      <c r="AH508">
        <v>0</v>
      </c>
      <c r="AI508">
        <v>4.25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0.53</v>
      </c>
      <c r="AU508" t="s">
        <v>360</v>
      </c>
      <c r="AV508">
        <v>0</v>
      </c>
      <c r="AW508">
        <v>2</v>
      </c>
      <c r="AX508">
        <v>86552612</v>
      </c>
      <c r="AY508">
        <v>1</v>
      </c>
      <c r="AZ508">
        <v>0</v>
      </c>
      <c r="BA508">
        <v>339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ROUND(Y508*Source!I306,9)</f>
        <v>2.2524999999999999</v>
      </c>
      <c r="CY508">
        <f t="shared" si="244"/>
        <v>85.81</v>
      </c>
      <c r="CZ508">
        <f t="shared" si="245"/>
        <v>20.190000000000001</v>
      </c>
      <c r="DA508">
        <f t="shared" si="246"/>
        <v>4.25</v>
      </c>
      <c r="DB508">
        <f t="shared" si="247"/>
        <v>10.7</v>
      </c>
      <c r="DC508">
        <f t="shared" si="248"/>
        <v>0</v>
      </c>
      <c r="DD508" t="s">
        <v>3</v>
      </c>
      <c r="DE508" t="s">
        <v>3</v>
      </c>
      <c r="DF508">
        <f t="shared" si="249"/>
        <v>193.29</v>
      </c>
      <c r="DG508">
        <f t="shared" si="250"/>
        <v>0</v>
      </c>
      <c r="DH508">
        <f t="shared" si="251"/>
        <v>0</v>
      </c>
      <c r="DI508">
        <f t="shared" si="216"/>
        <v>0</v>
      </c>
      <c r="DJ508">
        <f t="shared" si="252"/>
        <v>193.29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5">
      <c r="A509">
        <f>ROW(Source!A306)</f>
        <v>306</v>
      </c>
      <c r="B509">
        <v>86551703</v>
      </c>
      <c r="C509">
        <v>86552586</v>
      </c>
      <c r="D509">
        <v>85713190</v>
      </c>
      <c r="E509">
        <v>1</v>
      </c>
      <c r="F509">
        <v>1</v>
      </c>
      <c r="G509">
        <v>1081</v>
      </c>
      <c r="H509">
        <v>3</v>
      </c>
      <c r="I509" t="s">
        <v>465</v>
      </c>
      <c r="J509" t="s">
        <v>467</v>
      </c>
      <c r="K509" t="s">
        <v>466</v>
      </c>
      <c r="L509">
        <v>1301</v>
      </c>
      <c r="N509">
        <v>1003</v>
      </c>
      <c r="O509" t="s">
        <v>454</v>
      </c>
      <c r="P509" t="s">
        <v>454</v>
      </c>
      <c r="Q509">
        <v>1</v>
      </c>
      <c r="W509">
        <v>0</v>
      </c>
      <c r="X509">
        <v>-1416319633</v>
      </c>
      <c r="Y509">
        <f t="shared" si="243"/>
        <v>100</v>
      </c>
      <c r="AA509">
        <v>366.64</v>
      </c>
      <c r="AB509">
        <v>0</v>
      </c>
      <c r="AC509">
        <v>0</v>
      </c>
      <c r="AD509">
        <v>0</v>
      </c>
      <c r="AE509">
        <v>31.31</v>
      </c>
      <c r="AF509">
        <v>0</v>
      </c>
      <c r="AG509">
        <v>0</v>
      </c>
      <c r="AH509">
        <v>0</v>
      </c>
      <c r="AI509">
        <v>11.71</v>
      </c>
      <c r="AJ509">
        <v>1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 t="s">
        <v>3</v>
      </c>
      <c r="AT509">
        <v>100</v>
      </c>
      <c r="AU509" t="s">
        <v>360</v>
      </c>
      <c r="AV509">
        <v>0</v>
      </c>
      <c r="AW509">
        <v>1</v>
      </c>
      <c r="AX509">
        <v>-1</v>
      </c>
      <c r="AY509">
        <v>0</v>
      </c>
      <c r="AZ509">
        <v>0</v>
      </c>
      <c r="BA509" t="s">
        <v>3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v>0</v>
      </c>
      <c r="CX509">
        <f>ROUND(Y509*Source!I306,9)</f>
        <v>425</v>
      </c>
      <c r="CY509">
        <f t="shared" si="244"/>
        <v>366.64</v>
      </c>
      <c r="CZ509">
        <f t="shared" si="245"/>
        <v>31.31</v>
      </c>
      <c r="DA509">
        <f t="shared" si="246"/>
        <v>11.71</v>
      </c>
      <c r="DB509">
        <f t="shared" si="247"/>
        <v>3131</v>
      </c>
      <c r="DC509">
        <f t="shared" si="248"/>
        <v>0</v>
      </c>
      <c r="DD509" t="s">
        <v>3</v>
      </c>
      <c r="DE509" t="s">
        <v>3</v>
      </c>
      <c r="DF509">
        <f t="shared" si="249"/>
        <v>155822</v>
      </c>
      <c r="DG509">
        <f t="shared" si="250"/>
        <v>0</v>
      </c>
      <c r="DH509">
        <f t="shared" si="251"/>
        <v>0</v>
      </c>
      <c r="DI509">
        <f t="shared" si="216"/>
        <v>0</v>
      </c>
      <c r="DJ509">
        <f t="shared" si="252"/>
        <v>155822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5">
      <c r="A510">
        <f>ROW(Source!A306)</f>
        <v>306</v>
      </c>
      <c r="B510">
        <v>86551703</v>
      </c>
      <c r="C510">
        <v>86552586</v>
      </c>
      <c r="D510">
        <v>85718530</v>
      </c>
      <c r="E510">
        <v>1</v>
      </c>
      <c r="F510">
        <v>1</v>
      </c>
      <c r="G510">
        <v>1081</v>
      </c>
      <c r="H510">
        <v>3</v>
      </c>
      <c r="I510" t="s">
        <v>461</v>
      </c>
      <c r="J510" t="s">
        <v>463</v>
      </c>
      <c r="K510" t="s">
        <v>462</v>
      </c>
      <c r="L510">
        <v>1354</v>
      </c>
      <c r="N510">
        <v>1010</v>
      </c>
      <c r="O510" t="s">
        <v>35</v>
      </c>
      <c r="P510" t="s">
        <v>35</v>
      </c>
      <c r="Q510">
        <v>1</v>
      </c>
      <c r="W510">
        <v>0</v>
      </c>
      <c r="X510">
        <v>1594978431</v>
      </c>
      <c r="Y510">
        <f t="shared" si="243"/>
        <v>2.1176469999999998</v>
      </c>
      <c r="AA510">
        <v>250.43</v>
      </c>
      <c r="AB510">
        <v>0</v>
      </c>
      <c r="AC510">
        <v>0</v>
      </c>
      <c r="AD510">
        <v>0</v>
      </c>
      <c r="AE510">
        <v>61.53</v>
      </c>
      <c r="AF510">
        <v>0</v>
      </c>
      <c r="AG510">
        <v>0</v>
      </c>
      <c r="AH510">
        <v>0</v>
      </c>
      <c r="AI510">
        <v>4.07</v>
      </c>
      <c r="AJ510">
        <v>1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0</v>
      </c>
      <c r="AS510" t="s">
        <v>3</v>
      </c>
      <c r="AT510">
        <v>2.1176469999999998</v>
      </c>
      <c r="AU510" t="s">
        <v>360</v>
      </c>
      <c r="AV510">
        <v>0</v>
      </c>
      <c r="AW510">
        <v>1</v>
      </c>
      <c r="AX510">
        <v>-1</v>
      </c>
      <c r="AY510">
        <v>0</v>
      </c>
      <c r="AZ510">
        <v>0</v>
      </c>
      <c r="BA510" t="s">
        <v>3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ROUND(Y510*Source!I306,9)</f>
        <v>8.9999997500000006</v>
      </c>
      <c r="CY510">
        <f t="shared" si="244"/>
        <v>250.43</v>
      </c>
      <c r="CZ510">
        <f t="shared" si="245"/>
        <v>61.53</v>
      </c>
      <c r="DA510">
        <f t="shared" si="246"/>
        <v>4.07</v>
      </c>
      <c r="DB510">
        <f t="shared" si="247"/>
        <v>130.30000000000001</v>
      </c>
      <c r="DC510">
        <f t="shared" si="248"/>
        <v>0</v>
      </c>
      <c r="DD510" t="s">
        <v>3</v>
      </c>
      <c r="DE510" t="s">
        <v>3</v>
      </c>
      <c r="DF510">
        <f t="shared" si="249"/>
        <v>2253.87</v>
      </c>
      <c r="DG510">
        <f t="shared" si="250"/>
        <v>0</v>
      </c>
      <c r="DH510">
        <f t="shared" si="251"/>
        <v>0</v>
      </c>
      <c r="DI510">
        <f t="shared" si="216"/>
        <v>0</v>
      </c>
      <c r="DJ510">
        <f t="shared" si="252"/>
        <v>2253.87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5">
      <c r="A511">
        <f>ROW(Source!A311)</f>
        <v>311</v>
      </c>
      <c r="B511">
        <v>86551701</v>
      </c>
      <c r="C511">
        <v>86552618</v>
      </c>
      <c r="D511">
        <v>85665773</v>
      </c>
      <c r="E511">
        <v>1081</v>
      </c>
      <c r="F511">
        <v>1</v>
      </c>
      <c r="G511">
        <v>1081</v>
      </c>
      <c r="H511">
        <v>1</v>
      </c>
      <c r="I511" t="s">
        <v>786</v>
      </c>
      <c r="J511" t="s">
        <v>3</v>
      </c>
      <c r="K511" t="s">
        <v>787</v>
      </c>
      <c r="L511">
        <v>1191</v>
      </c>
      <c r="N511">
        <v>1013</v>
      </c>
      <c r="O511" t="s">
        <v>788</v>
      </c>
      <c r="P511" t="s">
        <v>788</v>
      </c>
      <c r="Q511">
        <v>1</v>
      </c>
      <c r="W511">
        <v>0</v>
      </c>
      <c r="X511">
        <v>476480486</v>
      </c>
      <c r="Y511">
        <f>((AT511*1.15)*1.2)</f>
        <v>40.98599999999999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29.7</v>
      </c>
      <c r="AU511" t="s">
        <v>362</v>
      </c>
      <c r="AV511">
        <v>1</v>
      </c>
      <c r="AW511">
        <v>2</v>
      </c>
      <c r="AX511">
        <v>86552633</v>
      </c>
      <c r="AY511">
        <v>1</v>
      </c>
      <c r="AZ511">
        <v>0</v>
      </c>
      <c r="BA511">
        <v>343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U511">
        <f>ROUND(AT511*Source!I311*AH511*AL511,2)</f>
        <v>0</v>
      </c>
      <c r="CV511">
        <f>ROUND(Y511*Source!I311,9)</f>
        <v>125.0073</v>
      </c>
      <c r="CW511">
        <v>0</v>
      </c>
      <c r="CX511">
        <f>ROUND(Y511*Source!I311,9)</f>
        <v>125.0073</v>
      </c>
      <c r="CY511">
        <f>AD511</f>
        <v>0</v>
      </c>
      <c r="CZ511">
        <f>AH511</f>
        <v>0</v>
      </c>
      <c r="DA511">
        <f>AL511</f>
        <v>1</v>
      </c>
      <c r="DB511">
        <f>ROUND(((ROUND(AT511*CZ511,2)*1.15)*1.2),6)</f>
        <v>0</v>
      </c>
      <c r="DC511">
        <f>ROUND(((ROUND(AT511*AG511,2)*1.15)*1.2),6)</f>
        <v>0</v>
      </c>
      <c r="DD511" t="s">
        <v>3</v>
      </c>
      <c r="DE511" t="s">
        <v>3</v>
      </c>
      <c r="DF511">
        <f t="shared" ref="DF511:DF528" si="253">ROUND(ROUND(AE511,2)*CX511,2)</f>
        <v>0</v>
      </c>
      <c r="DG511">
        <f t="shared" si="250"/>
        <v>0</v>
      </c>
      <c r="DH511">
        <f t="shared" si="251"/>
        <v>0</v>
      </c>
      <c r="DI511">
        <f t="shared" si="216"/>
        <v>0</v>
      </c>
      <c r="DJ511">
        <f>DI511</f>
        <v>0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5">
      <c r="A512">
        <f>ROW(Source!A311)</f>
        <v>311</v>
      </c>
      <c r="B512">
        <v>86551701</v>
      </c>
      <c r="C512">
        <v>86552618</v>
      </c>
      <c r="D512">
        <v>85731380</v>
      </c>
      <c r="E512">
        <v>1</v>
      </c>
      <c r="F512">
        <v>1</v>
      </c>
      <c r="G512">
        <v>1081</v>
      </c>
      <c r="H512">
        <v>2</v>
      </c>
      <c r="I512" t="s">
        <v>823</v>
      </c>
      <c r="J512" t="s">
        <v>824</v>
      </c>
      <c r="K512" t="s">
        <v>825</v>
      </c>
      <c r="L512">
        <v>1368</v>
      </c>
      <c r="N512">
        <v>1011</v>
      </c>
      <c r="O512" t="s">
        <v>792</v>
      </c>
      <c r="P512" t="s">
        <v>792</v>
      </c>
      <c r="Q512">
        <v>1</v>
      </c>
      <c r="W512">
        <v>0</v>
      </c>
      <c r="X512">
        <v>-49672420</v>
      </c>
      <c r="Y512">
        <f>((AT512*1.25)*1.2)</f>
        <v>1.7249999999999999</v>
      </c>
      <c r="AA512">
        <v>0</v>
      </c>
      <c r="AB512">
        <v>0.3</v>
      </c>
      <c r="AC512">
        <v>0</v>
      </c>
      <c r="AD512">
        <v>0</v>
      </c>
      <c r="AE512">
        <v>0</v>
      </c>
      <c r="AF512">
        <v>0.28000000000000003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1.1499999999999999</v>
      </c>
      <c r="AU512" t="s">
        <v>361</v>
      </c>
      <c r="AV512">
        <v>0</v>
      </c>
      <c r="AW512">
        <v>2</v>
      </c>
      <c r="AX512">
        <v>86552634</v>
      </c>
      <c r="AY512">
        <v>1</v>
      </c>
      <c r="AZ512">
        <v>0</v>
      </c>
      <c r="BA512">
        <v>344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f>ROUND(Y512*Source!I311*DO512,9)</f>
        <v>0</v>
      </c>
      <c r="CX512">
        <f>ROUND(Y512*Source!I311,9)</f>
        <v>5.2612500000000004</v>
      </c>
      <c r="CY512">
        <f>AB512</f>
        <v>0.3</v>
      </c>
      <c r="CZ512">
        <f>AF512</f>
        <v>0.28000000000000003</v>
      </c>
      <c r="DA512">
        <f>AJ512</f>
        <v>1</v>
      </c>
      <c r="DB512">
        <f>ROUND(((ROUND(AT512*CZ512,2)*1.25)*1.2),6)</f>
        <v>0.48</v>
      </c>
      <c r="DC512">
        <f>ROUND(((ROUND(AT512*AG512,2)*1.25)*1.2),6)</f>
        <v>0</v>
      </c>
      <c r="DD512" t="s">
        <v>3</v>
      </c>
      <c r="DE512" t="s">
        <v>3</v>
      </c>
      <c r="DF512">
        <f t="shared" si="253"/>
        <v>0</v>
      </c>
      <c r="DG512">
        <f t="shared" si="250"/>
        <v>1.47</v>
      </c>
      <c r="DH512">
        <f t="shared" si="251"/>
        <v>0</v>
      </c>
      <c r="DI512">
        <f t="shared" si="216"/>
        <v>0</v>
      </c>
      <c r="DJ512">
        <f>DG512</f>
        <v>1.47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5">
      <c r="A513">
        <f>ROW(Source!A311)</f>
        <v>311</v>
      </c>
      <c r="B513">
        <v>86551701</v>
      </c>
      <c r="C513">
        <v>86552618</v>
      </c>
      <c r="D513">
        <v>85731677</v>
      </c>
      <c r="E513">
        <v>1</v>
      </c>
      <c r="F513">
        <v>1</v>
      </c>
      <c r="G513">
        <v>1081</v>
      </c>
      <c r="H513">
        <v>2</v>
      </c>
      <c r="I513" t="s">
        <v>789</v>
      </c>
      <c r="J513" t="s">
        <v>790</v>
      </c>
      <c r="K513" t="s">
        <v>791</v>
      </c>
      <c r="L513">
        <v>1368</v>
      </c>
      <c r="N513">
        <v>1011</v>
      </c>
      <c r="O513" t="s">
        <v>792</v>
      </c>
      <c r="P513" t="s">
        <v>792</v>
      </c>
      <c r="Q513">
        <v>1</v>
      </c>
      <c r="W513">
        <v>0</v>
      </c>
      <c r="X513">
        <v>874612079</v>
      </c>
      <c r="Y513">
        <f>((AT513*1.25)*1.2)</f>
        <v>0.52500000000000002</v>
      </c>
      <c r="AA513">
        <v>0</v>
      </c>
      <c r="AB513">
        <v>88.67</v>
      </c>
      <c r="AC513">
        <v>13.47</v>
      </c>
      <c r="AD513">
        <v>0</v>
      </c>
      <c r="AE513">
        <v>0</v>
      </c>
      <c r="AF513">
        <v>83.1</v>
      </c>
      <c r="AG513">
        <v>12.62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0.35</v>
      </c>
      <c r="AU513" t="s">
        <v>361</v>
      </c>
      <c r="AV513">
        <v>0</v>
      </c>
      <c r="AW513">
        <v>2</v>
      </c>
      <c r="AX513">
        <v>86552635</v>
      </c>
      <c r="AY513">
        <v>1</v>
      </c>
      <c r="AZ513">
        <v>0</v>
      </c>
      <c r="BA513">
        <v>345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f>ROUND(Y513*Source!I311*DO513,9)</f>
        <v>20.207775000000002</v>
      </c>
      <c r="CX513">
        <f>ROUND(Y513*Source!I311,9)</f>
        <v>1.6012500000000001</v>
      </c>
      <c r="CY513">
        <f>AB513</f>
        <v>88.67</v>
      </c>
      <c r="CZ513">
        <f>AF513</f>
        <v>83.1</v>
      </c>
      <c r="DA513">
        <f>AJ513</f>
        <v>1</v>
      </c>
      <c r="DB513">
        <f>ROUND(((ROUND(AT513*CZ513,2)*1.25)*1.2),6)</f>
        <v>43.634999999999998</v>
      </c>
      <c r="DC513">
        <f>ROUND(((ROUND(AT513*AG513,2)*1.25)*1.2),6)</f>
        <v>6.63</v>
      </c>
      <c r="DD513" t="s">
        <v>3</v>
      </c>
      <c r="DE513" t="s">
        <v>3</v>
      </c>
      <c r="DF513">
        <f t="shared" si="253"/>
        <v>0</v>
      </c>
      <c r="DG513">
        <f t="shared" si="250"/>
        <v>133.06</v>
      </c>
      <c r="DH513">
        <f t="shared" si="251"/>
        <v>20.21</v>
      </c>
      <c r="DI513">
        <f t="shared" ref="DI513:DI576" si="254">ROUND(ROUND(AH513,2)*CX513,2)</f>
        <v>0</v>
      </c>
      <c r="DJ513">
        <f>DG513</f>
        <v>133.06</v>
      </c>
      <c r="DK513">
        <v>0</v>
      </c>
      <c r="DL513" t="s">
        <v>793</v>
      </c>
      <c r="DM513">
        <v>0</v>
      </c>
      <c r="DN513" t="s">
        <v>788</v>
      </c>
      <c r="DO513">
        <v>12.62</v>
      </c>
    </row>
    <row r="514" spans="1:119" x14ac:dyDescent="0.25">
      <c r="A514">
        <f>ROW(Source!A311)</f>
        <v>311</v>
      </c>
      <c r="B514">
        <v>86551701</v>
      </c>
      <c r="C514">
        <v>86552618</v>
      </c>
      <c r="D514">
        <v>85730911</v>
      </c>
      <c r="E514">
        <v>1</v>
      </c>
      <c r="F514">
        <v>1</v>
      </c>
      <c r="G514">
        <v>1081</v>
      </c>
      <c r="H514">
        <v>2</v>
      </c>
      <c r="I514" t="s">
        <v>800</v>
      </c>
      <c r="J514" t="s">
        <v>801</v>
      </c>
      <c r="K514" t="s">
        <v>802</v>
      </c>
      <c r="L514">
        <v>1368</v>
      </c>
      <c r="N514">
        <v>1011</v>
      </c>
      <c r="O514" t="s">
        <v>792</v>
      </c>
      <c r="P514" t="s">
        <v>792</v>
      </c>
      <c r="Q514">
        <v>1</v>
      </c>
      <c r="W514">
        <v>0</v>
      </c>
      <c r="X514">
        <v>-44940208</v>
      </c>
      <c r="Y514">
        <f>((AT514*1.25)*1.2)</f>
        <v>0.10500000000000001</v>
      </c>
      <c r="AA514">
        <v>0</v>
      </c>
      <c r="AB514">
        <v>191.17</v>
      </c>
      <c r="AC514">
        <v>18.059999999999999</v>
      </c>
      <c r="AD514">
        <v>0</v>
      </c>
      <c r="AE514">
        <v>0</v>
      </c>
      <c r="AF514">
        <v>179.17</v>
      </c>
      <c r="AG514">
        <v>16.93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-2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7.0000000000000007E-2</v>
      </c>
      <c r="AU514" t="s">
        <v>361</v>
      </c>
      <c r="AV514">
        <v>0</v>
      </c>
      <c r="AW514">
        <v>2</v>
      </c>
      <c r="AX514">
        <v>86552636</v>
      </c>
      <c r="AY514">
        <v>1</v>
      </c>
      <c r="AZ514">
        <v>0</v>
      </c>
      <c r="BA514">
        <v>346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ROUND(Y514*Source!I311*DO514,9)</f>
        <v>5.4218324999999998</v>
      </c>
      <c r="CX514">
        <f>ROUND(Y514*Source!I311,9)</f>
        <v>0.32024999999999998</v>
      </c>
      <c r="CY514">
        <f>AB514</f>
        <v>191.17</v>
      </c>
      <c r="CZ514">
        <f>AF514</f>
        <v>179.17</v>
      </c>
      <c r="DA514">
        <f>AJ514</f>
        <v>1</v>
      </c>
      <c r="DB514">
        <f>ROUND(((ROUND(AT514*CZ514,2)*1.25)*1.2),6)</f>
        <v>18.809999999999999</v>
      </c>
      <c r="DC514">
        <f>ROUND(((ROUND(AT514*AG514,2)*1.25)*1.2),6)</f>
        <v>1.7849999999999999</v>
      </c>
      <c r="DD514" t="s">
        <v>3</v>
      </c>
      <c r="DE514" t="s">
        <v>3</v>
      </c>
      <c r="DF514">
        <f t="shared" si="253"/>
        <v>0</v>
      </c>
      <c r="DG514">
        <f t="shared" si="250"/>
        <v>57.38</v>
      </c>
      <c r="DH514">
        <f t="shared" si="251"/>
        <v>5.42</v>
      </c>
      <c r="DI514">
        <f t="shared" si="254"/>
        <v>0</v>
      </c>
      <c r="DJ514">
        <f>DG514</f>
        <v>57.38</v>
      </c>
      <c r="DK514">
        <v>0</v>
      </c>
      <c r="DL514" t="s">
        <v>793</v>
      </c>
      <c r="DM514">
        <v>0</v>
      </c>
      <c r="DN514" t="s">
        <v>788</v>
      </c>
      <c r="DO514">
        <v>16.93</v>
      </c>
    </row>
    <row r="515" spans="1:119" x14ac:dyDescent="0.25">
      <c r="A515">
        <f>ROW(Source!A311)</f>
        <v>311</v>
      </c>
      <c r="B515">
        <v>86551701</v>
      </c>
      <c r="C515">
        <v>86552618</v>
      </c>
      <c r="D515">
        <v>85700705</v>
      </c>
      <c r="E515">
        <v>1</v>
      </c>
      <c r="F515">
        <v>1</v>
      </c>
      <c r="G515">
        <v>1081</v>
      </c>
      <c r="H515">
        <v>3</v>
      </c>
      <c r="I515" t="s">
        <v>803</v>
      </c>
      <c r="J515" t="s">
        <v>804</v>
      </c>
      <c r="K515" t="s">
        <v>805</v>
      </c>
      <c r="L515">
        <v>1339</v>
      </c>
      <c r="N515">
        <v>1007</v>
      </c>
      <c r="O515" t="s">
        <v>806</v>
      </c>
      <c r="P515" t="s">
        <v>806</v>
      </c>
      <c r="Q515">
        <v>1</v>
      </c>
      <c r="W515">
        <v>0</v>
      </c>
      <c r="X515">
        <v>-1622585150</v>
      </c>
      <c r="Y515">
        <f t="shared" ref="Y515:Y524" si="255">((AT515*1)*1)</f>
        <v>0.17699999999999999</v>
      </c>
      <c r="AA515">
        <v>7.07</v>
      </c>
      <c r="AB515">
        <v>0</v>
      </c>
      <c r="AC515">
        <v>0</v>
      </c>
      <c r="AD515">
        <v>0</v>
      </c>
      <c r="AE515">
        <v>7.07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0.17699999999999999</v>
      </c>
      <c r="AU515" t="s">
        <v>360</v>
      </c>
      <c r="AV515">
        <v>0</v>
      </c>
      <c r="AW515">
        <v>2</v>
      </c>
      <c r="AX515">
        <v>86552637</v>
      </c>
      <c r="AY515">
        <v>1</v>
      </c>
      <c r="AZ515">
        <v>0</v>
      </c>
      <c r="BA515">
        <v>347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ROUND(Y515*Source!I311,9)</f>
        <v>0.53985000000000005</v>
      </c>
      <c r="CY515">
        <f t="shared" ref="CY515:CY524" si="256">AA515</f>
        <v>7.07</v>
      </c>
      <c r="CZ515">
        <f t="shared" ref="CZ515:CZ524" si="257">AE515</f>
        <v>7.07</v>
      </c>
      <c r="DA515">
        <f t="shared" ref="DA515:DA524" si="258">AI515</f>
        <v>1</v>
      </c>
      <c r="DB515">
        <f t="shared" ref="DB515:DB524" si="259">ROUND(((ROUND(AT515*CZ515,2)*1)*1),6)</f>
        <v>1.25</v>
      </c>
      <c r="DC515">
        <f t="shared" ref="DC515:DC524" si="260">ROUND(((ROUND(AT515*AG515,2)*1)*1),6)</f>
        <v>0</v>
      </c>
      <c r="DD515" t="s">
        <v>3</v>
      </c>
      <c r="DE515" t="s">
        <v>3</v>
      </c>
      <c r="DF515">
        <f t="shared" si="253"/>
        <v>3.82</v>
      </c>
      <c r="DG515">
        <f t="shared" si="250"/>
        <v>0</v>
      </c>
      <c r="DH515">
        <f t="shared" si="251"/>
        <v>0</v>
      </c>
      <c r="DI515">
        <f t="shared" si="254"/>
        <v>0</v>
      </c>
      <c r="DJ515">
        <f t="shared" ref="DJ515:DJ524" si="261">DF515</f>
        <v>3.82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5">
      <c r="A516">
        <f>ROW(Source!A311)</f>
        <v>311</v>
      </c>
      <c r="B516">
        <v>86551701</v>
      </c>
      <c r="C516">
        <v>86552618</v>
      </c>
      <c r="D516">
        <v>85701843</v>
      </c>
      <c r="E516">
        <v>1</v>
      </c>
      <c r="F516">
        <v>1</v>
      </c>
      <c r="G516">
        <v>1081</v>
      </c>
      <c r="H516">
        <v>3</v>
      </c>
      <c r="I516" t="s">
        <v>826</v>
      </c>
      <c r="J516" t="s">
        <v>827</v>
      </c>
      <c r="K516" t="s">
        <v>828</v>
      </c>
      <c r="L516">
        <v>1346</v>
      </c>
      <c r="N516">
        <v>1009</v>
      </c>
      <c r="O516" t="s">
        <v>822</v>
      </c>
      <c r="P516" t="s">
        <v>822</v>
      </c>
      <c r="Q516">
        <v>1</v>
      </c>
      <c r="W516">
        <v>0</v>
      </c>
      <c r="X516">
        <v>732400950</v>
      </c>
      <c r="Y516">
        <f t="shared" si="255"/>
        <v>0.17</v>
      </c>
      <c r="AA516">
        <v>21</v>
      </c>
      <c r="AB516">
        <v>0</v>
      </c>
      <c r="AC516">
        <v>0</v>
      </c>
      <c r="AD516">
        <v>0</v>
      </c>
      <c r="AE516">
        <v>21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0.17</v>
      </c>
      <c r="AU516" t="s">
        <v>360</v>
      </c>
      <c r="AV516">
        <v>0</v>
      </c>
      <c r="AW516">
        <v>2</v>
      </c>
      <c r="AX516">
        <v>86552638</v>
      </c>
      <c r="AY516">
        <v>1</v>
      </c>
      <c r="AZ516">
        <v>0</v>
      </c>
      <c r="BA516">
        <v>348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ROUND(Y516*Source!I311,9)</f>
        <v>0.51849999999999996</v>
      </c>
      <c r="CY516">
        <f t="shared" si="256"/>
        <v>21</v>
      </c>
      <c r="CZ516">
        <f t="shared" si="257"/>
        <v>21</v>
      </c>
      <c r="DA516">
        <f t="shared" si="258"/>
        <v>1</v>
      </c>
      <c r="DB516">
        <f t="shared" si="259"/>
        <v>3.57</v>
      </c>
      <c r="DC516">
        <f t="shared" si="260"/>
        <v>0</v>
      </c>
      <c r="DD516" t="s">
        <v>3</v>
      </c>
      <c r="DE516" t="s">
        <v>3</v>
      </c>
      <c r="DF516">
        <f t="shared" si="253"/>
        <v>10.89</v>
      </c>
      <c r="DG516">
        <f t="shared" si="250"/>
        <v>0</v>
      </c>
      <c r="DH516">
        <f t="shared" si="251"/>
        <v>0</v>
      </c>
      <c r="DI516">
        <f t="shared" si="254"/>
        <v>0</v>
      </c>
      <c r="DJ516">
        <f t="shared" si="261"/>
        <v>10.89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5">
      <c r="A517">
        <f>ROW(Source!A311)</f>
        <v>311</v>
      </c>
      <c r="B517">
        <v>86551701</v>
      </c>
      <c r="C517">
        <v>86552618</v>
      </c>
      <c r="D517">
        <v>85702416</v>
      </c>
      <c r="E517">
        <v>1</v>
      </c>
      <c r="F517">
        <v>1</v>
      </c>
      <c r="G517">
        <v>1081</v>
      </c>
      <c r="H517">
        <v>3</v>
      </c>
      <c r="I517" t="s">
        <v>829</v>
      </c>
      <c r="J517" t="s">
        <v>830</v>
      </c>
      <c r="K517" t="s">
        <v>831</v>
      </c>
      <c r="L517">
        <v>1346</v>
      </c>
      <c r="N517">
        <v>1009</v>
      </c>
      <c r="O517" t="s">
        <v>822</v>
      </c>
      <c r="P517" t="s">
        <v>822</v>
      </c>
      <c r="Q517">
        <v>1</v>
      </c>
      <c r="W517">
        <v>0</v>
      </c>
      <c r="X517">
        <v>1021383118</v>
      </c>
      <c r="Y517">
        <f t="shared" si="255"/>
        <v>0.06</v>
      </c>
      <c r="AA517">
        <v>37.979999999999997</v>
      </c>
      <c r="AB517">
        <v>0</v>
      </c>
      <c r="AC517">
        <v>0</v>
      </c>
      <c r="AD517">
        <v>0</v>
      </c>
      <c r="AE517">
        <v>37.979999999999997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-2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0.06</v>
      </c>
      <c r="AU517" t="s">
        <v>360</v>
      </c>
      <c r="AV517">
        <v>0</v>
      </c>
      <c r="AW517">
        <v>2</v>
      </c>
      <c r="AX517">
        <v>86552639</v>
      </c>
      <c r="AY517">
        <v>1</v>
      </c>
      <c r="AZ517">
        <v>0</v>
      </c>
      <c r="BA517">
        <v>349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ROUND(Y517*Source!I311,9)</f>
        <v>0.183</v>
      </c>
      <c r="CY517">
        <f t="shared" si="256"/>
        <v>37.979999999999997</v>
      </c>
      <c r="CZ517">
        <f t="shared" si="257"/>
        <v>37.979999999999997</v>
      </c>
      <c r="DA517">
        <f t="shared" si="258"/>
        <v>1</v>
      </c>
      <c r="DB517">
        <f t="shared" si="259"/>
        <v>2.2799999999999998</v>
      </c>
      <c r="DC517">
        <f t="shared" si="260"/>
        <v>0</v>
      </c>
      <c r="DD517" t="s">
        <v>3</v>
      </c>
      <c r="DE517" t="s">
        <v>3</v>
      </c>
      <c r="DF517">
        <f t="shared" si="253"/>
        <v>6.95</v>
      </c>
      <c r="DG517">
        <f t="shared" si="250"/>
        <v>0</v>
      </c>
      <c r="DH517">
        <f t="shared" si="251"/>
        <v>0</v>
      </c>
      <c r="DI517">
        <f t="shared" si="254"/>
        <v>0</v>
      </c>
      <c r="DJ517">
        <f t="shared" si="261"/>
        <v>6.95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5">
      <c r="A518">
        <f>ROW(Source!A311)</f>
        <v>311</v>
      </c>
      <c r="B518">
        <v>86551701</v>
      </c>
      <c r="C518">
        <v>86552618</v>
      </c>
      <c r="D518">
        <v>85700824</v>
      </c>
      <c r="E518">
        <v>1</v>
      </c>
      <c r="F518">
        <v>1</v>
      </c>
      <c r="G518">
        <v>1081</v>
      </c>
      <c r="H518">
        <v>3</v>
      </c>
      <c r="I518" t="s">
        <v>832</v>
      </c>
      <c r="J518" t="s">
        <v>833</v>
      </c>
      <c r="K518" t="s">
        <v>834</v>
      </c>
      <c r="L518">
        <v>1348</v>
      </c>
      <c r="N518">
        <v>1009</v>
      </c>
      <c r="O518" t="s">
        <v>561</v>
      </c>
      <c r="P518" t="s">
        <v>561</v>
      </c>
      <c r="Q518">
        <v>1000</v>
      </c>
      <c r="W518">
        <v>0</v>
      </c>
      <c r="X518">
        <v>-1462767551</v>
      </c>
      <c r="Y518">
        <f t="shared" si="255"/>
        <v>1.0000000000000001E-5</v>
      </c>
      <c r="AA518">
        <v>3234.81</v>
      </c>
      <c r="AB518">
        <v>0</v>
      </c>
      <c r="AC518">
        <v>0</v>
      </c>
      <c r="AD518">
        <v>0</v>
      </c>
      <c r="AE518">
        <v>3234.81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-2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1.0000000000000001E-5</v>
      </c>
      <c r="AU518" t="s">
        <v>360</v>
      </c>
      <c r="AV518">
        <v>0</v>
      </c>
      <c r="AW518">
        <v>2</v>
      </c>
      <c r="AX518">
        <v>86552640</v>
      </c>
      <c r="AY518">
        <v>1</v>
      </c>
      <c r="AZ518">
        <v>0</v>
      </c>
      <c r="BA518">
        <v>350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ROUND(Y518*Source!I311,9)</f>
        <v>3.0499999999999999E-5</v>
      </c>
      <c r="CY518">
        <f t="shared" si="256"/>
        <v>3234.81</v>
      </c>
      <c r="CZ518">
        <f t="shared" si="257"/>
        <v>3234.81</v>
      </c>
      <c r="DA518">
        <f t="shared" si="258"/>
        <v>1</v>
      </c>
      <c r="DB518">
        <f t="shared" si="259"/>
        <v>0.03</v>
      </c>
      <c r="DC518">
        <f t="shared" si="260"/>
        <v>0</v>
      </c>
      <c r="DD518" t="s">
        <v>3</v>
      </c>
      <c r="DE518" t="s">
        <v>3</v>
      </c>
      <c r="DF518">
        <f t="shared" si="253"/>
        <v>0.1</v>
      </c>
      <c r="DG518">
        <f t="shared" si="250"/>
        <v>0</v>
      </c>
      <c r="DH518">
        <f t="shared" si="251"/>
        <v>0</v>
      </c>
      <c r="DI518">
        <f t="shared" si="254"/>
        <v>0</v>
      </c>
      <c r="DJ518">
        <f t="shared" si="261"/>
        <v>0.1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5">
      <c r="A519">
        <f>ROW(Source!A311)</f>
        <v>311</v>
      </c>
      <c r="B519">
        <v>86551701</v>
      </c>
      <c r="C519">
        <v>86552618</v>
      </c>
      <c r="D519">
        <v>85700637</v>
      </c>
      <c r="E519">
        <v>1</v>
      </c>
      <c r="F519">
        <v>1</v>
      </c>
      <c r="G519">
        <v>1081</v>
      </c>
      <c r="H519">
        <v>3</v>
      </c>
      <c r="I519" t="s">
        <v>835</v>
      </c>
      <c r="J519" t="s">
        <v>836</v>
      </c>
      <c r="K519" t="s">
        <v>837</v>
      </c>
      <c r="L519">
        <v>1339</v>
      </c>
      <c r="N519">
        <v>1007</v>
      </c>
      <c r="O519" t="s">
        <v>806</v>
      </c>
      <c r="P519" t="s">
        <v>806</v>
      </c>
      <c r="Q519">
        <v>1</v>
      </c>
      <c r="W519">
        <v>0</v>
      </c>
      <c r="X519">
        <v>-676034668</v>
      </c>
      <c r="Y519">
        <f t="shared" si="255"/>
        <v>0.11899999999999999</v>
      </c>
      <c r="AA519">
        <v>53.42</v>
      </c>
      <c r="AB519">
        <v>0</v>
      </c>
      <c r="AC519">
        <v>0</v>
      </c>
      <c r="AD519">
        <v>0</v>
      </c>
      <c r="AE519">
        <v>53.42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-2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0.11899999999999999</v>
      </c>
      <c r="AU519" t="s">
        <v>360</v>
      </c>
      <c r="AV519">
        <v>0</v>
      </c>
      <c r="AW519">
        <v>2</v>
      </c>
      <c r="AX519">
        <v>86552641</v>
      </c>
      <c r="AY519">
        <v>1</v>
      </c>
      <c r="AZ519">
        <v>0</v>
      </c>
      <c r="BA519">
        <v>351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ROUND(Y519*Source!I311,9)</f>
        <v>0.36294999999999999</v>
      </c>
      <c r="CY519">
        <f t="shared" si="256"/>
        <v>53.42</v>
      </c>
      <c r="CZ519">
        <f t="shared" si="257"/>
        <v>53.42</v>
      </c>
      <c r="DA519">
        <f t="shared" si="258"/>
        <v>1</v>
      </c>
      <c r="DB519">
        <f t="shared" si="259"/>
        <v>6.36</v>
      </c>
      <c r="DC519">
        <f t="shared" si="260"/>
        <v>0</v>
      </c>
      <c r="DD519" t="s">
        <v>3</v>
      </c>
      <c r="DE519" t="s">
        <v>3</v>
      </c>
      <c r="DF519">
        <f t="shared" si="253"/>
        <v>19.39</v>
      </c>
      <c r="DG519">
        <f t="shared" si="250"/>
        <v>0</v>
      </c>
      <c r="DH519">
        <f t="shared" si="251"/>
        <v>0</v>
      </c>
      <c r="DI519">
        <f t="shared" si="254"/>
        <v>0</v>
      </c>
      <c r="DJ519">
        <f t="shared" si="261"/>
        <v>19.39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5">
      <c r="A520">
        <f>ROW(Source!A311)</f>
        <v>311</v>
      </c>
      <c r="B520">
        <v>86551701</v>
      </c>
      <c r="C520">
        <v>86552618</v>
      </c>
      <c r="D520">
        <v>85700903</v>
      </c>
      <c r="E520">
        <v>1</v>
      </c>
      <c r="F520">
        <v>1</v>
      </c>
      <c r="G520">
        <v>1081</v>
      </c>
      <c r="H520">
        <v>3</v>
      </c>
      <c r="I520" t="s">
        <v>838</v>
      </c>
      <c r="J520" t="s">
        <v>839</v>
      </c>
      <c r="K520" t="s">
        <v>840</v>
      </c>
      <c r="L520">
        <v>1339</v>
      </c>
      <c r="N520">
        <v>1007</v>
      </c>
      <c r="O520" t="s">
        <v>806</v>
      </c>
      <c r="P520" t="s">
        <v>806</v>
      </c>
      <c r="Q520">
        <v>1</v>
      </c>
      <c r="W520">
        <v>0</v>
      </c>
      <c r="X520">
        <v>-1235260082</v>
      </c>
      <c r="Y520">
        <f t="shared" si="255"/>
        <v>0.28100000000000003</v>
      </c>
      <c r="AA520">
        <v>5.82</v>
      </c>
      <c r="AB520">
        <v>0</v>
      </c>
      <c r="AC520">
        <v>0</v>
      </c>
      <c r="AD520">
        <v>0</v>
      </c>
      <c r="AE520">
        <v>5.82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-2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0.28100000000000003</v>
      </c>
      <c r="AU520" t="s">
        <v>360</v>
      </c>
      <c r="AV520">
        <v>0</v>
      </c>
      <c r="AW520">
        <v>2</v>
      </c>
      <c r="AX520">
        <v>86552642</v>
      </c>
      <c r="AY520">
        <v>1</v>
      </c>
      <c r="AZ520">
        <v>0</v>
      </c>
      <c r="BA520">
        <v>352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ROUND(Y520*Source!I311,9)</f>
        <v>0.85704999999999998</v>
      </c>
      <c r="CY520">
        <f t="shared" si="256"/>
        <v>5.82</v>
      </c>
      <c r="CZ520">
        <f t="shared" si="257"/>
        <v>5.82</v>
      </c>
      <c r="DA520">
        <f t="shared" si="258"/>
        <v>1</v>
      </c>
      <c r="DB520">
        <f t="shared" si="259"/>
        <v>1.64</v>
      </c>
      <c r="DC520">
        <f t="shared" si="260"/>
        <v>0</v>
      </c>
      <c r="DD520" t="s">
        <v>3</v>
      </c>
      <c r="DE520" t="s">
        <v>3</v>
      </c>
      <c r="DF520">
        <f t="shared" si="253"/>
        <v>4.99</v>
      </c>
      <c r="DG520">
        <f t="shared" si="250"/>
        <v>0</v>
      </c>
      <c r="DH520">
        <f t="shared" si="251"/>
        <v>0</v>
      </c>
      <c r="DI520">
        <f t="shared" si="254"/>
        <v>0</v>
      </c>
      <c r="DJ520">
        <f t="shared" si="261"/>
        <v>4.99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5">
      <c r="A521">
        <f>ROW(Source!A311)</f>
        <v>311</v>
      </c>
      <c r="B521">
        <v>86551701</v>
      </c>
      <c r="C521">
        <v>86552618</v>
      </c>
      <c r="D521">
        <v>85700975</v>
      </c>
      <c r="E521">
        <v>1</v>
      </c>
      <c r="F521">
        <v>1</v>
      </c>
      <c r="G521">
        <v>1081</v>
      </c>
      <c r="H521">
        <v>3</v>
      </c>
      <c r="I521" t="s">
        <v>841</v>
      </c>
      <c r="J521" t="s">
        <v>842</v>
      </c>
      <c r="K521" t="s">
        <v>843</v>
      </c>
      <c r="L521">
        <v>1348</v>
      </c>
      <c r="N521">
        <v>1009</v>
      </c>
      <c r="O521" t="s">
        <v>561</v>
      </c>
      <c r="P521" t="s">
        <v>561</v>
      </c>
      <c r="Q521">
        <v>1000</v>
      </c>
      <c r="W521">
        <v>0</v>
      </c>
      <c r="X521">
        <v>1270042986</v>
      </c>
      <c r="Y521">
        <f t="shared" si="255"/>
        <v>4.4000000000000002E-4</v>
      </c>
      <c r="AA521">
        <v>16214.84</v>
      </c>
      <c r="AB521">
        <v>0</v>
      </c>
      <c r="AC521">
        <v>0</v>
      </c>
      <c r="AD521">
        <v>0</v>
      </c>
      <c r="AE521">
        <v>16214.84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-2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4.4000000000000002E-4</v>
      </c>
      <c r="AU521" t="s">
        <v>360</v>
      </c>
      <c r="AV521">
        <v>0</v>
      </c>
      <c r="AW521">
        <v>2</v>
      </c>
      <c r="AX521">
        <v>86552643</v>
      </c>
      <c r="AY521">
        <v>1</v>
      </c>
      <c r="AZ521">
        <v>0</v>
      </c>
      <c r="BA521">
        <v>353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v>0</v>
      </c>
      <c r="CX521">
        <f>ROUND(Y521*Source!I311,9)</f>
        <v>1.3420000000000001E-3</v>
      </c>
      <c r="CY521">
        <f t="shared" si="256"/>
        <v>16214.84</v>
      </c>
      <c r="CZ521">
        <f t="shared" si="257"/>
        <v>16214.84</v>
      </c>
      <c r="DA521">
        <f t="shared" si="258"/>
        <v>1</v>
      </c>
      <c r="DB521">
        <f t="shared" si="259"/>
        <v>7.13</v>
      </c>
      <c r="DC521">
        <f t="shared" si="260"/>
        <v>0</v>
      </c>
      <c r="DD521" t="s">
        <v>3</v>
      </c>
      <c r="DE521" t="s">
        <v>3</v>
      </c>
      <c r="DF521">
        <f t="shared" si="253"/>
        <v>21.76</v>
      </c>
      <c r="DG521">
        <f t="shared" si="250"/>
        <v>0</v>
      </c>
      <c r="DH521">
        <f t="shared" si="251"/>
        <v>0</v>
      </c>
      <c r="DI521">
        <f t="shared" si="254"/>
        <v>0</v>
      </c>
      <c r="DJ521">
        <f t="shared" si="261"/>
        <v>21.76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5">
      <c r="A522">
        <f>ROW(Source!A311)</f>
        <v>311</v>
      </c>
      <c r="B522">
        <v>86551701</v>
      </c>
      <c r="C522">
        <v>86552618</v>
      </c>
      <c r="D522">
        <v>85701143</v>
      </c>
      <c r="E522">
        <v>1</v>
      </c>
      <c r="F522">
        <v>1</v>
      </c>
      <c r="G522">
        <v>1081</v>
      </c>
      <c r="H522">
        <v>3</v>
      </c>
      <c r="I522" t="s">
        <v>844</v>
      </c>
      <c r="J522" t="s">
        <v>845</v>
      </c>
      <c r="K522" t="s">
        <v>846</v>
      </c>
      <c r="L522">
        <v>1346</v>
      </c>
      <c r="N522">
        <v>1009</v>
      </c>
      <c r="O522" t="s">
        <v>822</v>
      </c>
      <c r="P522" t="s">
        <v>822</v>
      </c>
      <c r="Q522">
        <v>1</v>
      </c>
      <c r="W522">
        <v>0</v>
      </c>
      <c r="X522">
        <v>488689173</v>
      </c>
      <c r="Y522">
        <f t="shared" si="255"/>
        <v>0.53</v>
      </c>
      <c r="AA522">
        <v>20.190000000000001</v>
      </c>
      <c r="AB522">
        <v>0</v>
      </c>
      <c r="AC522">
        <v>0</v>
      </c>
      <c r="AD522">
        <v>0</v>
      </c>
      <c r="AE522">
        <v>20.190000000000001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1</v>
      </c>
      <c r="AL522">
        <v>1</v>
      </c>
      <c r="AM522">
        <v>-2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0.53</v>
      </c>
      <c r="AU522" t="s">
        <v>360</v>
      </c>
      <c r="AV522">
        <v>0</v>
      </c>
      <c r="AW522">
        <v>2</v>
      </c>
      <c r="AX522">
        <v>86552644</v>
      </c>
      <c r="AY522">
        <v>1</v>
      </c>
      <c r="AZ522">
        <v>0</v>
      </c>
      <c r="BA522">
        <v>354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v>0</v>
      </c>
      <c r="CX522">
        <f>ROUND(Y522*Source!I311,9)</f>
        <v>1.6165</v>
      </c>
      <c r="CY522">
        <f t="shared" si="256"/>
        <v>20.190000000000001</v>
      </c>
      <c r="CZ522">
        <f t="shared" si="257"/>
        <v>20.190000000000001</v>
      </c>
      <c r="DA522">
        <f t="shared" si="258"/>
        <v>1</v>
      </c>
      <c r="DB522">
        <f t="shared" si="259"/>
        <v>10.7</v>
      </c>
      <c r="DC522">
        <f t="shared" si="260"/>
        <v>0</v>
      </c>
      <c r="DD522" t="s">
        <v>3</v>
      </c>
      <c r="DE522" t="s">
        <v>3</v>
      </c>
      <c r="DF522">
        <f t="shared" si="253"/>
        <v>32.64</v>
      </c>
      <c r="DG522">
        <f t="shared" si="250"/>
        <v>0</v>
      </c>
      <c r="DH522">
        <f t="shared" si="251"/>
        <v>0</v>
      </c>
      <c r="DI522">
        <f t="shared" si="254"/>
        <v>0</v>
      </c>
      <c r="DJ522">
        <f t="shared" si="261"/>
        <v>32.64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5">
      <c r="A523">
        <f>ROW(Source!A311)</f>
        <v>311</v>
      </c>
      <c r="B523">
        <v>86551701</v>
      </c>
      <c r="C523">
        <v>86552618</v>
      </c>
      <c r="D523">
        <v>85713191</v>
      </c>
      <c r="E523">
        <v>1</v>
      </c>
      <c r="F523">
        <v>1</v>
      </c>
      <c r="G523">
        <v>1081</v>
      </c>
      <c r="H523">
        <v>3</v>
      </c>
      <c r="I523" t="s">
        <v>477</v>
      </c>
      <c r="J523" t="s">
        <v>479</v>
      </c>
      <c r="K523" t="s">
        <v>478</v>
      </c>
      <c r="L523">
        <v>1301</v>
      </c>
      <c r="N523">
        <v>1003</v>
      </c>
      <c r="O523" t="s">
        <v>454</v>
      </c>
      <c r="P523" t="s">
        <v>454</v>
      </c>
      <c r="Q523">
        <v>1</v>
      </c>
      <c r="W523">
        <v>0</v>
      </c>
      <c r="X523">
        <v>1091244886</v>
      </c>
      <c r="Y523">
        <f t="shared" si="255"/>
        <v>100</v>
      </c>
      <c r="AA523">
        <v>31.73</v>
      </c>
      <c r="AB523">
        <v>0</v>
      </c>
      <c r="AC523">
        <v>0</v>
      </c>
      <c r="AD523">
        <v>0</v>
      </c>
      <c r="AE523">
        <v>31.73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 t="s">
        <v>3</v>
      </c>
      <c r="AT523">
        <v>100</v>
      </c>
      <c r="AU523" t="s">
        <v>360</v>
      </c>
      <c r="AV523">
        <v>0</v>
      </c>
      <c r="AW523">
        <v>1</v>
      </c>
      <c r="AX523">
        <v>-1</v>
      </c>
      <c r="AY523">
        <v>0</v>
      </c>
      <c r="AZ523">
        <v>0</v>
      </c>
      <c r="BA523" t="s">
        <v>3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ROUND(Y523*Source!I311,9)</f>
        <v>305</v>
      </c>
      <c r="CY523">
        <f t="shared" si="256"/>
        <v>31.73</v>
      </c>
      <c r="CZ523">
        <f t="shared" si="257"/>
        <v>31.73</v>
      </c>
      <c r="DA523">
        <f t="shared" si="258"/>
        <v>1</v>
      </c>
      <c r="DB523">
        <f t="shared" si="259"/>
        <v>3173</v>
      </c>
      <c r="DC523">
        <f t="shared" si="260"/>
        <v>0</v>
      </c>
      <c r="DD523" t="s">
        <v>3</v>
      </c>
      <c r="DE523" t="s">
        <v>3</v>
      </c>
      <c r="DF523">
        <f t="shared" si="253"/>
        <v>9677.65</v>
      </c>
      <c r="DG523">
        <f t="shared" si="250"/>
        <v>0</v>
      </c>
      <c r="DH523">
        <f t="shared" si="251"/>
        <v>0</v>
      </c>
      <c r="DI523">
        <f t="shared" si="254"/>
        <v>0</v>
      </c>
      <c r="DJ523">
        <f t="shared" si="261"/>
        <v>9677.65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5">
      <c r="A524">
        <f>ROW(Source!A311)</f>
        <v>311</v>
      </c>
      <c r="B524">
        <v>86551701</v>
      </c>
      <c r="C524">
        <v>86552618</v>
      </c>
      <c r="D524">
        <v>85718531</v>
      </c>
      <c r="E524">
        <v>1</v>
      </c>
      <c r="F524">
        <v>1</v>
      </c>
      <c r="G524">
        <v>1081</v>
      </c>
      <c r="H524">
        <v>3</v>
      </c>
      <c r="I524" t="s">
        <v>473</v>
      </c>
      <c r="J524" t="s">
        <v>475</v>
      </c>
      <c r="K524" t="s">
        <v>474</v>
      </c>
      <c r="L524">
        <v>1354</v>
      </c>
      <c r="N524">
        <v>1010</v>
      </c>
      <c r="O524" t="s">
        <v>35</v>
      </c>
      <c r="P524" t="s">
        <v>35</v>
      </c>
      <c r="Q524">
        <v>1</v>
      </c>
      <c r="W524">
        <v>0</v>
      </c>
      <c r="X524">
        <v>-293498917</v>
      </c>
      <c r="Y524">
        <f t="shared" si="255"/>
        <v>0.9836066</v>
      </c>
      <c r="AA524">
        <v>87.52</v>
      </c>
      <c r="AB524">
        <v>0</v>
      </c>
      <c r="AC524">
        <v>0</v>
      </c>
      <c r="AD524">
        <v>0</v>
      </c>
      <c r="AE524">
        <v>87.52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 t="s">
        <v>3</v>
      </c>
      <c r="AT524">
        <v>0.9836066</v>
      </c>
      <c r="AU524" t="s">
        <v>360</v>
      </c>
      <c r="AV524">
        <v>0</v>
      </c>
      <c r="AW524">
        <v>1</v>
      </c>
      <c r="AX524">
        <v>-1</v>
      </c>
      <c r="AY524">
        <v>0</v>
      </c>
      <c r="AZ524">
        <v>0</v>
      </c>
      <c r="BA524" t="s">
        <v>3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ROUND(Y524*Source!I311,9)</f>
        <v>3.0000001300000001</v>
      </c>
      <c r="CY524">
        <f t="shared" si="256"/>
        <v>87.52</v>
      </c>
      <c r="CZ524">
        <f t="shared" si="257"/>
        <v>87.52</v>
      </c>
      <c r="DA524">
        <f t="shared" si="258"/>
        <v>1</v>
      </c>
      <c r="DB524">
        <f t="shared" si="259"/>
        <v>86.09</v>
      </c>
      <c r="DC524">
        <f t="shared" si="260"/>
        <v>0</v>
      </c>
      <c r="DD524" t="s">
        <v>3</v>
      </c>
      <c r="DE524" t="s">
        <v>3</v>
      </c>
      <c r="DF524">
        <f t="shared" si="253"/>
        <v>262.56</v>
      </c>
      <c r="DG524">
        <f t="shared" si="250"/>
        <v>0</v>
      </c>
      <c r="DH524">
        <f t="shared" si="251"/>
        <v>0</v>
      </c>
      <c r="DI524">
        <f t="shared" si="254"/>
        <v>0</v>
      </c>
      <c r="DJ524">
        <f t="shared" si="261"/>
        <v>262.56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5">
      <c r="A525">
        <f>ROW(Source!A312)</f>
        <v>312</v>
      </c>
      <c r="B525">
        <v>86551703</v>
      </c>
      <c r="C525">
        <v>86552618</v>
      </c>
      <c r="D525">
        <v>85665773</v>
      </c>
      <c r="E525">
        <v>1081</v>
      </c>
      <c r="F525">
        <v>1</v>
      </c>
      <c r="G525">
        <v>1081</v>
      </c>
      <c r="H525">
        <v>1</v>
      </c>
      <c r="I525" t="s">
        <v>786</v>
      </c>
      <c r="J525" t="s">
        <v>3</v>
      </c>
      <c r="K525" t="s">
        <v>787</v>
      </c>
      <c r="L525">
        <v>1191</v>
      </c>
      <c r="N525">
        <v>1013</v>
      </c>
      <c r="O525" t="s">
        <v>788</v>
      </c>
      <c r="P525" t="s">
        <v>788</v>
      </c>
      <c r="Q525">
        <v>1</v>
      </c>
      <c r="W525">
        <v>0</v>
      </c>
      <c r="X525">
        <v>476480486</v>
      </c>
      <c r="Y525">
        <f>((AT525*1.15)*1.2)</f>
        <v>40.98599999999999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5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29.7</v>
      </c>
      <c r="AU525" t="s">
        <v>362</v>
      </c>
      <c r="AV525">
        <v>1</v>
      </c>
      <c r="AW525">
        <v>2</v>
      </c>
      <c r="AX525">
        <v>86552633</v>
      </c>
      <c r="AY525">
        <v>1</v>
      </c>
      <c r="AZ525">
        <v>0</v>
      </c>
      <c r="BA525">
        <v>358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U525">
        <f>ROUND(AT525*Source!I312*AH525*AL525,2)</f>
        <v>0</v>
      </c>
      <c r="CV525">
        <f>ROUND(Y525*Source!I312,9)</f>
        <v>125.0073</v>
      </c>
      <c r="CW525">
        <v>0</v>
      </c>
      <c r="CX525">
        <f>ROUND(Y525*Source!I312,9)</f>
        <v>125.0073</v>
      </c>
      <c r="CY525">
        <f>AD525</f>
        <v>0</v>
      </c>
      <c r="CZ525">
        <f>AH525</f>
        <v>0</v>
      </c>
      <c r="DA525">
        <f>AL525</f>
        <v>1</v>
      </c>
      <c r="DB525">
        <f>ROUND(((ROUND(AT525*CZ525,2)*1.15)*1.2),6)</f>
        <v>0</v>
      </c>
      <c r="DC525">
        <f>ROUND(((ROUND(AT525*AG525,2)*1.15)*1.2),6)</f>
        <v>0</v>
      </c>
      <c r="DD525" t="s">
        <v>3</v>
      </c>
      <c r="DE525" t="s">
        <v>3</v>
      </c>
      <c r="DF525">
        <f t="shared" si="253"/>
        <v>0</v>
      </c>
      <c r="DG525">
        <f t="shared" si="250"/>
        <v>0</v>
      </c>
      <c r="DH525">
        <f t="shared" si="251"/>
        <v>0</v>
      </c>
      <c r="DI525">
        <f t="shared" si="254"/>
        <v>0</v>
      </c>
      <c r="DJ525">
        <f>DI525</f>
        <v>0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5">
      <c r="A526">
        <f>ROW(Source!A312)</f>
        <v>312</v>
      </c>
      <c r="B526">
        <v>86551703</v>
      </c>
      <c r="C526">
        <v>86552618</v>
      </c>
      <c r="D526">
        <v>85731380</v>
      </c>
      <c r="E526">
        <v>1</v>
      </c>
      <c r="F526">
        <v>1</v>
      </c>
      <c r="G526">
        <v>1081</v>
      </c>
      <c r="H526">
        <v>2</v>
      </c>
      <c r="I526" t="s">
        <v>823</v>
      </c>
      <c r="J526" t="s">
        <v>824</v>
      </c>
      <c r="K526" t="s">
        <v>825</v>
      </c>
      <c r="L526">
        <v>1368</v>
      </c>
      <c r="N526">
        <v>1011</v>
      </c>
      <c r="O526" t="s">
        <v>792</v>
      </c>
      <c r="P526" t="s">
        <v>792</v>
      </c>
      <c r="Q526">
        <v>1</v>
      </c>
      <c r="W526">
        <v>0</v>
      </c>
      <c r="X526">
        <v>-49672420</v>
      </c>
      <c r="Y526">
        <f>((AT526*1.25)*1.2)</f>
        <v>1.7249999999999999</v>
      </c>
      <c r="AA526">
        <v>0</v>
      </c>
      <c r="AB526">
        <v>2.78</v>
      </c>
      <c r="AC526">
        <v>0</v>
      </c>
      <c r="AD526">
        <v>0</v>
      </c>
      <c r="AE526">
        <v>0</v>
      </c>
      <c r="AF526">
        <v>0.28000000000000003</v>
      </c>
      <c r="AG526">
        <v>0</v>
      </c>
      <c r="AH526">
        <v>0</v>
      </c>
      <c r="AI526">
        <v>1</v>
      </c>
      <c r="AJ526">
        <v>9.2899999999999991</v>
      </c>
      <c r="AK526">
        <v>1</v>
      </c>
      <c r="AL526">
        <v>1</v>
      </c>
      <c r="AM526">
        <v>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1.1499999999999999</v>
      </c>
      <c r="AU526" t="s">
        <v>361</v>
      </c>
      <c r="AV526">
        <v>0</v>
      </c>
      <c r="AW526">
        <v>2</v>
      </c>
      <c r="AX526">
        <v>86552634</v>
      </c>
      <c r="AY526">
        <v>1</v>
      </c>
      <c r="AZ526">
        <v>0</v>
      </c>
      <c r="BA526">
        <v>359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ROUND(Y526*Source!I312*DO526,9)</f>
        <v>0</v>
      </c>
      <c r="CX526">
        <f>ROUND(Y526*Source!I312,9)</f>
        <v>5.2612500000000004</v>
      </c>
      <c r="CY526">
        <f>AB526</f>
        <v>2.78</v>
      </c>
      <c r="CZ526">
        <f>AF526</f>
        <v>0.28000000000000003</v>
      </c>
      <c r="DA526">
        <f>AJ526</f>
        <v>9.2899999999999991</v>
      </c>
      <c r="DB526">
        <f>ROUND(((ROUND(AT526*CZ526,2)*1.25)*1.2),6)</f>
        <v>0.48</v>
      </c>
      <c r="DC526">
        <f>ROUND(((ROUND(AT526*AG526,2)*1.25)*1.2),6)</f>
        <v>0</v>
      </c>
      <c r="DD526" t="s">
        <v>3</v>
      </c>
      <c r="DE526" t="s">
        <v>3</v>
      </c>
      <c r="DF526">
        <f t="shared" si="253"/>
        <v>0</v>
      </c>
      <c r="DG526">
        <f>ROUND(ROUND(AF526*AJ526,2)*CX526,2)</f>
        <v>13.68</v>
      </c>
      <c r="DH526">
        <f t="shared" si="251"/>
        <v>0</v>
      </c>
      <c r="DI526">
        <f t="shared" si="254"/>
        <v>0</v>
      </c>
      <c r="DJ526">
        <f>DG526</f>
        <v>13.68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5">
      <c r="A527">
        <f>ROW(Source!A312)</f>
        <v>312</v>
      </c>
      <c r="B527">
        <v>86551703</v>
      </c>
      <c r="C527">
        <v>86552618</v>
      </c>
      <c r="D527">
        <v>85731677</v>
      </c>
      <c r="E527">
        <v>1</v>
      </c>
      <c r="F527">
        <v>1</v>
      </c>
      <c r="G527">
        <v>1081</v>
      </c>
      <c r="H527">
        <v>2</v>
      </c>
      <c r="I527" t="s">
        <v>789</v>
      </c>
      <c r="J527" t="s">
        <v>790</v>
      </c>
      <c r="K527" t="s">
        <v>791</v>
      </c>
      <c r="L527">
        <v>1368</v>
      </c>
      <c r="N527">
        <v>1011</v>
      </c>
      <c r="O527" t="s">
        <v>792</v>
      </c>
      <c r="P527" t="s">
        <v>792</v>
      </c>
      <c r="Q527">
        <v>1</v>
      </c>
      <c r="W527">
        <v>0</v>
      </c>
      <c r="X527">
        <v>874612079</v>
      </c>
      <c r="Y527">
        <f>((AT527*1.25)*1.2)</f>
        <v>0.52500000000000002</v>
      </c>
      <c r="AA527">
        <v>0</v>
      </c>
      <c r="AB527">
        <v>1513.56</v>
      </c>
      <c r="AC527">
        <v>758.78</v>
      </c>
      <c r="AD527">
        <v>0</v>
      </c>
      <c r="AE527">
        <v>0</v>
      </c>
      <c r="AF527">
        <v>83.1</v>
      </c>
      <c r="AG527">
        <v>12.62</v>
      </c>
      <c r="AH527">
        <v>0</v>
      </c>
      <c r="AI527">
        <v>1</v>
      </c>
      <c r="AJ527">
        <v>17.07</v>
      </c>
      <c r="AK527">
        <v>56.35</v>
      </c>
      <c r="AL527">
        <v>1</v>
      </c>
      <c r="AM527">
        <v>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0.35</v>
      </c>
      <c r="AU527" t="s">
        <v>361</v>
      </c>
      <c r="AV527">
        <v>0</v>
      </c>
      <c r="AW527">
        <v>2</v>
      </c>
      <c r="AX527">
        <v>86552635</v>
      </c>
      <c r="AY527">
        <v>1</v>
      </c>
      <c r="AZ527">
        <v>0</v>
      </c>
      <c r="BA527">
        <v>360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f>ROUND(Y527*Source!I312*DO527,9)</f>
        <v>20.207775000000002</v>
      </c>
      <c r="CX527">
        <f>ROUND(Y527*Source!I312,9)</f>
        <v>1.6012500000000001</v>
      </c>
      <c r="CY527">
        <f>AB527</f>
        <v>1513.56</v>
      </c>
      <c r="CZ527">
        <f>AF527</f>
        <v>83.1</v>
      </c>
      <c r="DA527">
        <f>AJ527</f>
        <v>17.07</v>
      </c>
      <c r="DB527">
        <f>ROUND(((ROUND(AT527*CZ527,2)*1.25)*1.2),6)</f>
        <v>43.634999999999998</v>
      </c>
      <c r="DC527">
        <f>ROUND(((ROUND(AT527*AG527,2)*1.25)*1.2),6)</f>
        <v>6.63</v>
      </c>
      <c r="DD527" t="s">
        <v>3</v>
      </c>
      <c r="DE527" t="s">
        <v>3</v>
      </c>
      <c r="DF527">
        <f t="shared" si="253"/>
        <v>0</v>
      </c>
      <c r="DG527">
        <f>ROUND(ROUND(AF527*AJ527,2)*CX527,2)</f>
        <v>2271.41</v>
      </c>
      <c r="DH527">
        <f>ROUND(ROUND(AG527*AK527,2)*CX527,2)</f>
        <v>1138.71</v>
      </c>
      <c r="DI527">
        <f t="shared" si="254"/>
        <v>0</v>
      </c>
      <c r="DJ527">
        <f>DG527</f>
        <v>2271.41</v>
      </c>
      <c r="DK527">
        <v>0</v>
      </c>
      <c r="DL527" t="s">
        <v>793</v>
      </c>
      <c r="DM527">
        <v>0</v>
      </c>
      <c r="DN527" t="s">
        <v>788</v>
      </c>
      <c r="DO527">
        <v>12.62</v>
      </c>
    </row>
    <row r="528" spans="1:119" x14ac:dyDescent="0.25">
      <c r="A528">
        <f>ROW(Source!A312)</f>
        <v>312</v>
      </c>
      <c r="B528">
        <v>86551703</v>
      </c>
      <c r="C528">
        <v>86552618</v>
      </c>
      <c r="D528">
        <v>85730911</v>
      </c>
      <c r="E528">
        <v>1</v>
      </c>
      <c r="F528">
        <v>1</v>
      </c>
      <c r="G528">
        <v>1081</v>
      </c>
      <c r="H528">
        <v>2</v>
      </c>
      <c r="I528" t="s">
        <v>800</v>
      </c>
      <c r="J528" t="s">
        <v>801</v>
      </c>
      <c r="K528" t="s">
        <v>802</v>
      </c>
      <c r="L528">
        <v>1368</v>
      </c>
      <c r="N528">
        <v>1011</v>
      </c>
      <c r="O528" t="s">
        <v>792</v>
      </c>
      <c r="P528" t="s">
        <v>792</v>
      </c>
      <c r="Q528">
        <v>1</v>
      </c>
      <c r="W528">
        <v>0</v>
      </c>
      <c r="X528">
        <v>-44940208</v>
      </c>
      <c r="Y528">
        <f>((AT528*1.25)*1.2)</f>
        <v>0.10500000000000001</v>
      </c>
      <c r="AA528">
        <v>0</v>
      </c>
      <c r="AB528">
        <v>2758.65</v>
      </c>
      <c r="AC528">
        <v>1017.92</v>
      </c>
      <c r="AD528">
        <v>0</v>
      </c>
      <c r="AE528">
        <v>0</v>
      </c>
      <c r="AF528">
        <v>179.17</v>
      </c>
      <c r="AG528">
        <v>16.93</v>
      </c>
      <c r="AH528">
        <v>0</v>
      </c>
      <c r="AI528">
        <v>1</v>
      </c>
      <c r="AJ528">
        <v>14.43</v>
      </c>
      <c r="AK528">
        <v>56.35</v>
      </c>
      <c r="AL528">
        <v>1</v>
      </c>
      <c r="AM528">
        <v>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7.0000000000000007E-2</v>
      </c>
      <c r="AU528" t="s">
        <v>361</v>
      </c>
      <c r="AV528">
        <v>0</v>
      </c>
      <c r="AW528">
        <v>2</v>
      </c>
      <c r="AX528">
        <v>86552636</v>
      </c>
      <c r="AY528">
        <v>1</v>
      </c>
      <c r="AZ528">
        <v>0</v>
      </c>
      <c r="BA528">
        <v>361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f>ROUND(Y528*Source!I312*DO528,9)</f>
        <v>5.4218324999999998</v>
      </c>
      <c r="CX528">
        <f>ROUND(Y528*Source!I312,9)</f>
        <v>0.32024999999999998</v>
      </c>
      <c r="CY528">
        <f>AB528</f>
        <v>2758.65</v>
      </c>
      <c r="CZ528">
        <f>AF528</f>
        <v>179.17</v>
      </c>
      <c r="DA528">
        <f>AJ528</f>
        <v>14.43</v>
      </c>
      <c r="DB528">
        <f>ROUND(((ROUND(AT528*CZ528,2)*1.25)*1.2),6)</f>
        <v>18.809999999999999</v>
      </c>
      <c r="DC528">
        <f>ROUND(((ROUND(AT528*AG528,2)*1.25)*1.2),6)</f>
        <v>1.7849999999999999</v>
      </c>
      <c r="DD528" t="s">
        <v>3</v>
      </c>
      <c r="DE528" t="s">
        <v>3</v>
      </c>
      <c r="DF528">
        <f t="shared" si="253"/>
        <v>0</v>
      </c>
      <c r="DG528">
        <f>ROUND(ROUND(AF528*AJ528,2)*CX528,2)</f>
        <v>827.98</v>
      </c>
      <c r="DH528">
        <f>ROUND(ROUND(AG528*AK528,2)*CX528,2)</f>
        <v>305.52</v>
      </c>
      <c r="DI528">
        <f t="shared" si="254"/>
        <v>0</v>
      </c>
      <c r="DJ528">
        <f>DG528</f>
        <v>827.98</v>
      </c>
      <c r="DK528">
        <v>0</v>
      </c>
      <c r="DL528" t="s">
        <v>793</v>
      </c>
      <c r="DM528">
        <v>0</v>
      </c>
      <c r="DN528" t="s">
        <v>788</v>
      </c>
      <c r="DO528">
        <v>16.93</v>
      </c>
    </row>
    <row r="529" spans="1:119" x14ac:dyDescent="0.25">
      <c r="A529">
        <f>ROW(Source!A312)</f>
        <v>312</v>
      </c>
      <c r="B529">
        <v>86551703</v>
      </c>
      <c r="C529">
        <v>86552618</v>
      </c>
      <c r="D529">
        <v>85700705</v>
      </c>
      <c r="E529">
        <v>1</v>
      </c>
      <c r="F529">
        <v>1</v>
      </c>
      <c r="G529">
        <v>1081</v>
      </c>
      <c r="H529">
        <v>3</v>
      </c>
      <c r="I529" t="s">
        <v>803</v>
      </c>
      <c r="J529" t="s">
        <v>804</v>
      </c>
      <c r="K529" t="s">
        <v>805</v>
      </c>
      <c r="L529">
        <v>1339</v>
      </c>
      <c r="N529">
        <v>1007</v>
      </c>
      <c r="O529" t="s">
        <v>806</v>
      </c>
      <c r="P529" t="s">
        <v>806</v>
      </c>
      <c r="Q529">
        <v>1</v>
      </c>
      <c r="W529">
        <v>0</v>
      </c>
      <c r="X529">
        <v>-1622585150</v>
      </c>
      <c r="Y529">
        <f t="shared" ref="Y529:Y538" si="262">((AT529*1)*1)</f>
        <v>0.17699999999999999</v>
      </c>
      <c r="AA529">
        <v>54.79</v>
      </c>
      <c r="AB529">
        <v>0</v>
      </c>
      <c r="AC529">
        <v>0</v>
      </c>
      <c r="AD529">
        <v>0</v>
      </c>
      <c r="AE529">
        <v>7.07</v>
      </c>
      <c r="AF529">
        <v>0</v>
      </c>
      <c r="AG529">
        <v>0</v>
      </c>
      <c r="AH529">
        <v>0</v>
      </c>
      <c r="AI529">
        <v>7.75</v>
      </c>
      <c r="AJ529">
        <v>1</v>
      </c>
      <c r="AK529">
        <v>1</v>
      </c>
      <c r="AL529">
        <v>1</v>
      </c>
      <c r="AM529">
        <v>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0.17699999999999999</v>
      </c>
      <c r="AU529" t="s">
        <v>360</v>
      </c>
      <c r="AV529">
        <v>0</v>
      </c>
      <c r="AW529">
        <v>2</v>
      </c>
      <c r="AX529">
        <v>86552637</v>
      </c>
      <c r="AY529">
        <v>1</v>
      </c>
      <c r="AZ529">
        <v>0</v>
      </c>
      <c r="BA529">
        <v>362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ROUND(Y529*Source!I312,9)</f>
        <v>0.53985000000000005</v>
      </c>
      <c r="CY529">
        <f t="shared" ref="CY529:CY538" si="263">AA529</f>
        <v>54.79</v>
      </c>
      <c r="CZ529">
        <f t="shared" ref="CZ529:CZ538" si="264">AE529</f>
        <v>7.07</v>
      </c>
      <c r="DA529">
        <f t="shared" ref="DA529:DA538" si="265">AI529</f>
        <v>7.75</v>
      </c>
      <c r="DB529">
        <f t="shared" ref="DB529:DB538" si="266">ROUND(((ROUND(AT529*CZ529,2)*1)*1),6)</f>
        <v>1.25</v>
      </c>
      <c r="DC529">
        <f t="shared" ref="DC529:DC538" si="267">ROUND(((ROUND(AT529*AG529,2)*1)*1),6)</f>
        <v>0</v>
      </c>
      <c r="DD529" t="s">
        <v>3</v>
      </c>
      <c r="DE529" t="s">
        <v>3</v>
      </c>
      <c r="DF529">
        <f t="shared" ref="DF529:DF538" si="268">ROUND(ROUND(AE529*AI529,2)*CX529,2)</f>
        <v>29.58</v>
      </c>
      <c r="DG529">
        <f t="shared" ref="DG529:DG553" si="269">ROUND(ROUND(AF529,2)*CX529,2)</f>
        <v>0</v>
      </c>
      <c r="DH529">
        <f t="shared" ref="DH529:DH554" si="270">ROUND(ROUND(AG529,2)*CX529,2)</f>
        <v>0</v>
      </c>
      <c r="DI529">
        <f t="shared" si="254"/>
        <v>0</v>
      </c>
      <c r="DJ529">
        <f t="shared" ref="DJ529:DJ538" si="271">DF529</f>
        <v>29.58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5">
      <c r="A530">
        <f>ROW(Source!A312)</f>
        <v>312</v>
      </c>
      <c r="B530">
        <v>86551703</v>
      </c>
      <c r="C530">
        <v>86552618</v>
      </c>
      <c r="D530">
        <v>85701843</v>
      </c>
      <c r="E530">
        <v>1</v>
      </c>
      <c r="F530">
        <v>1</v>
      </c>
      <c r="G530">
        <v>1081</v>
      </c>
      <c r="H530">
        <v>3</v>
      </c>
      <c r="I530" t="s">
        <v>826</v>
      </c>
      <c r="J530" t="s">
        <v>827</v>
      </c>
      <c r="K530" t="s">
        <v>828</v>
      </c>
      <c r="L530">
        <v>1346</v>
      </c>
      <c r="N530">
        <v>1009</v>
      </c>
      <c r="O530" t="s">
        <v>822</v>
      </c>
      <c r="P530" t="s">
        <v>822</v>
      </c>
      <c r="Q530">
        <v>1</v>
      </c>
      <c r="W530">
        <v>0</v>
      </c>
      <c r="X530">
        <v>732400950</v>
      </c>
      <c r="Y530">
        <f t="shared" si="262"/>
        <v>0.17</v>
      </c>
      <c r="AA530">
        <v>91.56</v>
      </c>
      <c r="AB530">
        <v>0</v>
      </c>
      <c r="AC530">
        <v>0</v>
      </c>
      <c r="AD530">
        <v>0</v>
      </c>
      <c r="AE530">
        <v>21</v>
      </c>
      <c r="AF530">
        <v>0</v>
      </c>
      <c r="AG530">
        <v>0</v>
      </c>
      <c r="AH530">
        <v>0</v>
      </c>
      <c r="AI530">
        <v>4.3600000000000003</v>
      </c>
      <c r="AJ530">
        <v>1</v>
      </c>
      <c r="AK530">
        <v>1</v>
      </c>
      <c r="AL530">
        <v>1</v>
      </c>
      <c r="AM530">
        <v>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0.17</v>
      </c>
      <c r="AU530" t="s">
        <v>360</v>
      </c>
      <c r="AV530">
        <v>0</v>
      </c>
      <c r="AW530">
        <v>2</v>
      </c>
      <c r="AX530">
        <v>86552638</v>
      </c>
      <c r="AY530">
        <v>1</v>
      </c>
      <c r="AZ530">
        <v>0</v>
      </c>
      <c r="BA530">
        <v>363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ROUND(Y530*Source!I312,9)</f>
        <v>0.51849999999999996</v>
      </c>
      <c r="CY530">
        <f t="shared" si="263"/>
        <v>91.56</v>
      </c>
      <c r="CZ530">
        <f t="shared" si="264"/>
        <v>21</v>
      </c>
      <c r="DA530">
        <f t="shared" si="265"/>
        <v>4.3600000000000003</v>
      </c>
      <c r="DB530">
        <f t="shared" si="266"/>
        <v>3.57</v>
      </c>
      <c r="DC530">
        <f t="shared" si="267"/>
        <v>0</v>
      </c>
      <c r="DD530" t="s">
        <v>3</v>
      </c>
      <c r="DE530" t="s">
        <v>3</v>
      </c>
      <c r="DF530">
        <f t="shared" si="268"/>
        <v>47.47</v>
      </c>
      <c r="DG530">
        <f t="shared" si="269"/>
        <v>0</v>
      </c>
      <c r="DH530">
        <f t="shared" si="270"/>
        <v>0</v>
      </c>
      <c r="DI530">
        <f t="shared" si="254"/>
        <v>0</v>
      </c>
      <c r="DJ530">
        <f t="shared" si="271"/>
        <v>47.47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5">
      <c r="A531">
        <f>ROW(Source!A312)</f>
        <v>312</v>
      </c>
      <c r="B531">
        <v>86551703</v>
      </c>
      <c r="C531">
        <v>86552618</v>
      </c>
      <c r="D531">
        <v>85702416</v>
      </c>
      <c r="E531">
        <v>1</v>
      </c>
      <c r="F531">
        <v>1</v>
      </c>
      <c r="G531">
        <v>1081</v>
      </c>
      <c r="H531">
        <v>3</v>
      </c>
      <c r="I531" t="s">
        <v>829</v>
      </c>
      <c r="J531" t="s">
        <v>830</v>
      </c>
      <c r="K531" t="s">
        <v>831</v>
      </c>
      <c r="L531">
        <v>1346</v>
      </c>
      <c r="N531">
        <v>1009</v>
      </c>
      <c r="O531" t="s">
        <v>822</v>
      </c>
      <c r="P531" t="s">
        <v>822</v>
      </c>
      <c r="Q531">
        <v>1</v>
      </c>
      <c r="W531">
        <v>0</v>
      </c>
      <c r="X531">
        <v>1021383118</v>
      </c>
      <c r="Y531">
        <f t="shared" si="262"/>
        <v>0.06</v>
      </c>
      <c r="AA531">
        <v>315.23</v>
      </c>
      <c r="AB531">
        <v>0</v>
      </c>
      <c r="AC531">
        <v>0</v>
      </c>
      <c r="AD531">
        <v>0</v>
      </c>
      <c r="AE531">
        <v>37.979999999999997</v>
      </c>
      <c r="AF531">
        <v>0</v>
      </c>
      <c r="AG531">
        <v>0</v>
      </c>
      <c r="AH531">
        <v>0</v>
      </c>
      <c r="AI531">
        <v>8.3000000000000007</v>
      </c>
      <c r="AJ531">
        <v>1</v>
      </c>
      <c r="AK531">
        <v>1</v>
      </c>
      <c r="AL531">
        <v>1</v>
      </c>
      <c r="AM531">
        <v>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0.06</v>
      </c>
      <c r="AU531" t="s">
        <v>360</v>
      </c>
      <c r="AV531">
        <v>0</v>
      </c>
      <c r="AW531">
        <v>2</v>
      </c>
      <c r="AX531">
        <v>86552639</v>
      </c>
      <c r="AY531">
        <v>1</v>
      </c>
      <c r="AZ531">
        <v>0</v>
      </c>
      <c r="BA531">
        <v>364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ROUND(Y531*Source!I312,9)</f>
        <v>0.183</v>
      </c>
      <c r="CY531">
        <f t="shared" si="263"/>
        <v>315.23</v>
      </c>
      <c r="CZ531">
        <f t="shared" si="264"/>
        <v>37.979999999999997</v>
      </c>
      <c r="DA531">
        <f t="shared" si="265"/>
        <v>8.3000000000000007</v>
      </c>
      <c r="DB531">
        <f t="shared" si="266"/>
        <v>2.2799999999999998</v>
      </c>
      <c r="DC531">
        <f t="shared" si="267"/>
        <v>0</v>
      </c>
      <c r="DD531" t="s">
        <v>3</v>
      </c>
      <c r="DE531" t="s">
        <v>3</v>
      </c>
      <c r="DF531">
        <f t="shared" si="268"/>
        <v>57.69</v>
      </c>
      <c r="DG531">
        <f t="shared" si="269"/>
        <v>0</v>
      </c>
      <c r="DH531">
        <f t="shared" si="270"/>
        <v>0</v>
      </c>
      <c r="DI531">
        <f t="shared" si="254"/>
        <v>0</v>
      </c>
      <c r="DJ531">
        <f t="shared" si="271"/>
        <v>57.69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5">
      <c r="A532">
        <f>ROW(Source!A312)</f>
        <v>312</v>
      </c>
      <c r="B532">
        <v>86551703</v>
      </c>
      <c r="C532">
        <v>86552618</v>
      </c>
      <c r="D532">
        <v>85700824</v>
      </c>
      <c r="E532">
        <v>1</v>
      </c>
      <c r="F532">
        <v>1</v>
      </c>
      <c r="G532">
        <v>1081</v>
      </c>
      <c r="H532">
        <v>3</v>
      </c>
      <c r="I532" t="s">
        <v>832</v>
      </c>
      <c r="J532" t="s">
        <v>833</v>
      </c>
      <c r="K532" t="s">
        <v>834</v>
      </c>
      <c r="L532">
        <v>1348</v>
      </c>
      <c r="N532">
        <v>1009</v>
      </c>
      <c r="O532" t="s">
        <v>561</v>
      </c>
      <c r="P532" t="s">
        <v>561</v>
      </c>
      <c r="Q532">
        <v>1000</v>
      </c>
      <c r="W532">
        <v>0</v>
      </c>
      <c r="X532">
        <v>-1462767551</v>
      </c>
      <c r="Y532">
        <f t="shared" si="262"/>
        <v>1.0000000000000001E-5</v>
      </c>
      <c r="AA532">
        <v>65213.77</v>
      </c>
      <c r="AB532">
        <v>0</v>
      </c>
      <c r="AC532">
        <v>0</v>
      </c>
      <c r="AD532">
        <v>0</v>
      </c>
      <c r="AE532">
        <v>3234.81</v>
      </c>
      <c r="AF532">
        <v>0</v>
      </c>
      <c r="AG532">
        <v>0</v>
      </c>
      <c r="AH532">
        <v>0</v>
      </c>
      <c r="AI532">
        <v>20.16</v>
      </c>
      <c r="AJ532">
        <v>1</v>
      </c>
      <c r="AK532">
        <v>1</v>
      </c>
      <c r="AL532">
        <v>1</v>
      </c>
      <c r="AM532">
        <v>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1.0000000000000001E-5</v>
      </c>
      <c r="AU532" t="s">
        <v>360</v>
      </c>
      <c r="AV532">
        <v>0</v>
      </c>
      <c r="AW532">
        <v>2</v>
      </c>
      <c r="AX532">
        <v>86552640</v>
      </c>
      <c r="AY532">
        <v>1</v>
      </c>
      <c r="AZ532">
        <v>0</v>
      </c>
      <c r="BA532">
        <v>365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v>0</v>
      </c>
      <c r="CX532">
        <f>ROUND(Y532*Source!I312,9)</f>
        <v>3.0499999999999999E-5</v>
      </c>
      <c r="CY532">
        <f t="shared" si="263"/>
        <v>65213.77</v>
      </c>
      <c r="CZ532">
        <f t="shared" si="264"/>
        <v>3234.81</v>
      </c>
      <c r="DA532">
        <f t="shared" si="265"/>
        <v>20.16</v>
      </c>
      <c r="DB532">
        <f t="shared" si="266"/>
        <v>0.03</v>
      </c>
      <c r="DC532">
        <f t="shared" si="267"/>
        <v>0</v>
      </c>
      <c r="DD532" t="s">
        <v>3</v>
      </c>
      <c r="DE532" t="s">
        <v>3</v>
      </c>
      <c r="DF532">
        <f t="shared" si="268"/>
        <v>1.99</v>
      </c>
      <c r="DG532">
        <f t="shared" si="269"/>
        <v>0</v>
      </c>
      <c r="DH532">
        <f t="shared" si="270"/>
        <v>0</v>
      </c>
      <c r="DI532">
        <f t="shared" si="254"/>
        <v>0</v>
      </c>
      <c r="DJ532">
        <f t="shared" si="271"/>
        <v>1.99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5">
      <c r="A533">
        <f>ROW(Source!A312)</f>
        <v>312</v>
      </c>
      <c r="B533">
        <v>86551703</v>
      </c>
      <c r="C533">
        <v>86552618</v>
      </c>
      <c r="D533">
        <v>85700637</v>
      </c>
      <c r="E533">
        <v>1</v>
      </c>
      <c r="F533">
        <v>1</v>
      </c>
      <c r="G533">
        <v>1081</v>
      </c>
      <c r="H533">
        <v>3</v>
      </c>
      <c r="I533" t="s">
        <v>835</v>
      </c>
      <c r="J533" t="s">
        <v>836</v>
      </c>
      <c r="K533" t="s">
        <v>837</v>
      </c>
      <c r="L533">
        <v>1339</v>
      </c>
      <c r="N533">
        <v>1007</v>
      </c>
      <c r="O533" t="s">
        <v>806</v>
      </c>
      <c r="P533" t="s">
        <v>806</v>
      </c>
      <c r="Q533">
        <v>1</v>
      </c>
      <c r="W533">
        <v>0</v>
      </c>
      <c r="X533">
        <v>-676034668</v>
      </c>
      <c r="Y533">
        <f t="shared" si="262"/>
        <v>0.11899999999999999</v>
      </c>
      <c r="AA533">
        <v>760.17</v>
      </c>
      <c r="AB533">
        <v>0</v>
      </c>
      <c r="AC533">
        <v>0</v>
      </c>
      <c r="AD533">
        <v>0</v>
      </c>
      <c r="AE533">
        <v>53.42</v>
      </c>
      <c r="AF533">
        <v>0</v>
      </c>
      <c r="AG533">
        <v>0</v>
      </c>
      <c r="AH533">
        <v>0</v>
      </c>
      <c r="AI533">
        <v>14.23</v>
      </c>
      <c r="AJ533">
        <v>1</v>
      </c>
      <c r="AK533">
        <v>1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0.11899999999999999</v>
      </c>
      <c r="AU533" t="s">
        <v>360</v>
      </c>
      <c r="AV533">
        <v>0</v>
      </c>
      <c r="AW533">
        <v>2</v>
      </c>
      <c r="AX533">
        <v>86552641</v>
      </c>
      <c r="AY533">
        <v>1</v>
      </c>
      <c r="AZ533">
        <v>0</v>
      </c>
      <c r="BA533">
        <v>366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ROUND(Y533*Source!I312,9)</f>
        <v>0.36294999999999999</v>
      </c>
      <c r="CY533">
        <f t="shared" si="263"/>
        <v>760.17</v>
      </c>
      <c r="CZ533">
        <f t="shared" si="264"/>
        <v>53.42</v>
      </c>
      <c r="DA533">
        <f t="shared" si="265"/>
        <v>14.23</v>
      </c>
      <c r="DB533">
        <f t="shared" si="266"/>
        <v>6.36</v>
      </c>
      <c r="DC533">
        <f t="shared" si="267"/>
        <v>0</v>
      </c>
      <c r="DD533" t="s">
        <v>3</v>
      </c>
      <c r="DE533" t="s">
        <v>3</v>
      </c>
      <c r="DF533">
        <f t="shared" si="268"/>
        <v>275.89999999999998</v>
      </c>
      <c r="DG533">
        <f t="shared" si="269"/>
        <v>0</v>
      </c>
      <c r="DH533">
        <f t="shared" si="270"/>
        <v>0</v>
      </c>
      <c r="DI533">
        <f t="shared" si="254"/>
        <v>0</v>
      </c>
      <c r="DJ533">
        <f t="shared" si="271"/>
        <v>275.89999999999998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5">
      <c r="A534">
        <f>ROW(Source!A312)</f>
        <v>312</v>
      </c>
      <c r="B534">
        <v>86551703</v>
      </c>
      <c r="C534">
        <v>86552618</v>
      </c>
      <c r="D534">
        <v>85700903</v>
      </c>
      <c r="E534">
        <v>1</v>
      </c>
      <c r="F534">
        <v>1</v>
      </c>
      <c r="G534">
        <v>1081</v>
      </c>
      <c r="H534">
        <v>3</v>
      </c>
      <c r="I534" t="s">
        <v>838</v>
      </c>
      <c r="J534" t="s">
        <v>839</v>
      </c>
      <c r="K534" t="s">
        <v>840</v>
      </c>
      <c r="L534">
        <v>1339</v>
      </c>
      <c r="N534">
        <v>1007</v>
      </c>
      <c r="O534" t="s">
        <v>806</v>
      </c>
      <c r="P534" t="s">
        <v>806</v>
      </c>
      <c r="Q534">
        <v>1</v>
      </c>
      <c r="W534">
        <v>0</v>
      </c>
      <c r="X534">
        <v>-1235260082</v>
      </c>
      <c r="Y534">
        <f t="shared" si="262"/>
        <v>0.28100000000000003</v>
      </c>
      <c r="AA534">
        <v>101.33</v>
      </c>
      <c r="AB534">
        <v>0</v>
      </c>
      <c r="AC534">
        <v>0</v>
      </c>
      <c r="AD534">
        <v>0</v>
      </c>
      <c r="AE534">
        <v>5.82</v>
      </c>
      <c r="AF534">
        <v>0</v>
      </c>
      <c r="AG534">
        <v>0</v>
      </c>
      <c r="AH534">
        <v>0</v>
      </c>
      <c r="AI534">
        <v>17.41</v>
      </c>
      <c r="AJ534">
        <v>1</v>
      </c>
      <c r="AK534">
        <v>1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0.28100000000000003</v>
      </c>
      <c r="AU534" t="s">
        <v>360</v>
      </c>
      <c r="AV534">
        <v>0</v>
      </c>
      <c r="AW534">
        <v>2</v>
      </c>
      <c r="AX534">
        <v>86552642</v>
      </c>
      <c r="AY534">
        <v>1</v>
      </c>
      <c r="AZ534">
        <v>0</v>
      </c>
      <c r="BA534">
        <v>367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ROUND(Y534*Source!I312,9)</f>
        <v>0.85704999999999998</v>
      </c>
      <c r="CY534">
        <f t="shared" si="263"/>
        <v>101.33</v>
      </c>
      <c r="CZ534">
        <f t="shared" si="264"/>
        <v>5.82</v>
      </c>
      <c r="DA534">
        <f t="shared" si="265"/>
        <v>17.41</v>
      </c>
      <c r="DB534">
        <f t="shared" si="266"/>
        <v>1.64</v>
      </c>
      <c r="DC534">
        <f t="shared" si="267"/>
        <v>0</v>
      </c>
      <c r="DD534" t="s">
        <v>3</v>
      </c>
      <c r="DE534" t="s">
        <v>3</v>
      </c>
      <c r="DF534">
        <f t="shared" si="268"/>
        <v>86.84</v>
      </c>
      <c r="DG534">
        <f t="shared" si="269"/>
        <v>0</v>
      </c>
      <c r="DH534">
        <f t="shared" si="270"/>
        <v>0</v>
      </c>
      <c r="DI534">
        <f t="shared" si="254"/>
        <v>0</v>
      </c>
      <c r="DJ534">
        <f t="shared" si="271"/>
        <v>86.84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5">
      <c r="A535">
        <f>ROW(Source!A312)</f>
        <v>312</v>
      </c>
      <c r="B535">
        <v>86551703</v>
      </c>
      <c r="C535">
        <v>86552618</v>
      </c>
      <c r="D535">
        <v>85700975</v>
      </c>
      <c r="E535">
        <v>1</v>
      </c>
      <c r="F535">
        <v>1</v>
      </c>
      <c r="G535">
        <v>1081</v>
      </c>
      <c r="H535">
        <v>3</v>
      </c>
      <c r="I535" t="s">
        <v>841</v>
      </c>
      <c r="J535" t="s">
        <v>842</v>
      </c>
      <c r="K535" t="s">
        <v>843</v>
      </c>
      <c r="L535">
        <v>1348</v>
      </c>
      <c r="N535">
        <v>1009</v>
      </c>
      <c r="O535" t="s">
        <v>561</v>
      </c>
      <c r="P535" t="s">
        <v>561</v>
      </c>
      <c r="Q535">
        <v>1000</v>
      </c>
      <c r="W535">
        <v>0</v>
      </c>
      <c r="X535">
        <v>1270042986</v>
      </c>
      <c r="Y535">
        <f t="shared" si="262"/>
        <v>4.4000000000000002E-4</v>
      </c>
      <c r="AA535">
        <v>55941.2</v>
      </c>
      <c r="AB535">
        <v>0</v>
      </c>
      <c r="AC535">
        <v>0</v>
      </c>
      <c r="AD535">
        <v>0</v>
      </c>
      <c r="AE535">
        <v>16214.84</v>
      </c>
      <c r="AF535">
        <v>0</v>
      </c>
      <c r="AG535">
        <v>0</v>
      </c>
      <c r="AH535">
        <v>0</v>
      </c>
      <c r="AI535">
        <v>3.45</v>
      </c>
      <c r="AJ535">
        <v>1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4.4000000000000002E-4</v>
      </c>
      <c r="AU535" t="s">
        <v>360</v>
      </c>
      <c r="AV535">
        <v>0</v>
      </c>
      <c r="AW535">
        <v>2</v>
      </c>
      <c r="AX535">
        <v>86552643</v>
      </c>
      <c r="AY535">
        <v>1</v>
      </c>
      <c r="AZ535">
        <v>0</v>
      </c>
      <c r="BA535">
        <v>368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ROUND(Y535*Source!I312,9)</f>
        <v>1.3420000000000001E-3</v>
      </c>
      <c r="CY535">
        <f t="shared" si="263"/>
        <v>55941.2</v>
      </c>
      <c r="CZ535">
        <f t="shared" si="264"/>
        <v>16214.84</v>
      </c>
      <c r="DA535">
        <f t="shared" si="265"/>
        <v>3.45</v>
      </c>
      <c r="DB535">
        <f t="shared" si="266"/>
        <v>7.13</v>
      </c>
      <c r="DC535">
        <f t="shared" si="267"/>
        <v>0</v>
      </c>
      <c r="DD535" t="s">
        <v>3</v>
      </c>
      <c r="DE535" t="s">
        <v>3</v>
      </c>
      <c r="DF535">
        <f t="shared" si="268"/>
        <v>75.069999999999993</v>
      </c>
      <c r="DG535">
        <f t="shared" si="269"/>
        <v>0</v>
      </c>
      <c r="DH535">
        <f t="shared" si="270"/>
        <v>0</v>
      </c>
      <c r="DI535">
        <f t="shared" si="254"/>
        <v>0</v>
      </c>
      <c r="DJ535">
        <f t="shared" si="271"/>
        <v>75.069999999999993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5">
      <c r="A536">
        <f>ROW(Source!A312)</f>
        <v>312</v>
      </c>
      <c r="B536">
        <v>86551703</v>
      </c>
      <c r="C536">
        <v>86552618</v>
      </c>
      <c r="D536">
        <v>85701143</v>
      </c>
      <c r="E536">
        <v>1</v>
      </c>
      <c r="F536">
        <v>1</v>
      </c>
      <c r="G536">
        <v>1081</v>
      </c>
      <c r="H536">
        <v>3</v>
      </c>
      <c r="I536" t="s">
        <v>844</v>
      </c>
      <c r="J536" t="s">
        <v>845</v>
      </c>
      <c r="K536" t="s">
        <v>846</v>
      </c>
      <c r="L536">
        <v>1346</v>
      </c>
      <c r="N536">
        <v>1009</v>
      </c>
      <c r="O536" t="s">
        <v>822</v>
      </c>
      <c r="P536" t="s">
        <v>822</v>
      </c>
      <c r="Q536">
        <v>1</v>
      </c>
      <c r="W536">
        <v>0</v>
      </c>
      <c r="X536">
        <v>488689173</v>
      </c>
      <c r="Y536">
        <f t="shared" si="262"/>
        <v>0.53</v>
      </c>
      <c r="AA536">
        <v>85.81</v>
      </c>
      <c r="AB536">
        <v>0</v>
      </c>
      <c r="AC536">
        <v>0</v>
      </c>
      <c r="AD536">
        <v>0</v>
      </c>
      <c r="AE536">
        <v>20.190000000000001</v>
      </c>
      <c r="AF536">
        <v>0</v>
      </c>
      <c r="AG536">
        <v>0</v>
      </c>
      <c r="AH536">
        <v>0</v>
      </c>
      <c r="AI536">
        <v>4.25</v>
      </c>
      <c r="AJ536">
        <v>1</v>
      </c>
      <c r="AK536">
        <v>1</v>
      </c>
      <c r="AL536">
        <v>1</v>
      </c>
      <c r="AM536">
        <v>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0.53</v>
      </c>
      <c r="AU536" t="s">
        <v>360</v>
      </c>
      <c r="AV536">
        <v>0</v>
      </c>
      <c r="AW536">
        <v>2</v>
      </c>
      <c r="AX536">
        <v>86552644</v>
      </c>
      <c r="AY536">
        <v>1</v>
      </c>
      <c r="AZ536">
        <v>0</v>
      </c>
      <c r="BA536">
        <v>369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ROUND(Y536*Source!I312,9)</f>
        <v>1.6165</v>
      </c>
      <c r="CY536">
        <f t="shared" si="263"/>
        <v>85.81</v>
      </c>
      <c r="CZ536">
        <f t="shared" si="264"/>
        <v>20.190000000000001</v>
      </c>
      <c r="DA536">
        <f t="shared" si="265"/>
        <v>4.25</v>
      </c>
      <c r="DB536">
        <f t="shared" si="266"/>
        <v>10.7</v>
      </c>
      <c r="DC536">
        <f t="shared" si="267"/>
        <v>0</v>
      </c>
      <c r="DD536" t="s">
        <v>3</v>
      </c>
      <c r="DE536" t="s">
        <v>3</v>
      </c>
      <c r="DF536">
        <f t="shared" si="268"/>
        <v>138.71</v>
      </c>
      <c r="DG536">
        <f t="shared" si="269"/>
        <v>0</v>
      </c>
      <c r="DH536">
        <f t="shared" si="270"/>
        <v>0</v>
      </c>
      <c r="DI536">
        <f t="shared" si="254"/>
        <v>0</v>
      </c>
      <c r="DJ536">
        <f t="shared" si="271"/>
        <v>138.71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5">
      <c r="A537">
        <f>ROW(Source!A312)</f>
        <v>312</v>
      </c>
      <c r="B537">
        <v>86551703</v>
      </c>
      <c r="C537">
        <v>86552618</v>
      </c>
      <c r="D537">
        <v>85713191</v>
      </c>
      <c r="E537">
        <v>1</v>
      </c>
      <c r="F537">
        <v>1</v>
      </c>
      <c r="G537">
        <v>1081</v>
      </c>
      <c r="H537">
        <v>3</v>
      </c>
      <c r="I537" t="s">
        <v>477</v>
      </c>
      <c r="J537" t="s">
        <v>479</v>
      </c>
      <c r="K537" t="s">
        <v>478</v>
      </c>
      <c r="L537">
        <v>1301</v>
      </c>
      <c r="N537">
        <v>1003</v>
      </c>
      <c r="O537" t="s">
        <v>454</v>
      </c>
      <c r="P537" t="s">
        <v>454</v>
      </c>
      <c r="Q537">
        <v>1</v>
      </c>
      <c r="W537">
        <v>0</v>
      </c>
      <c r="X537">
        <v>1091244886</v>
      </c>
      <c r="Y537">
        <f t="shared" si="262"/>
        <v>100</v>
      </c>
      <c r="AA537">
        <v>459.13</v>
      </c>
      <c r="AB537">
        <v>0</v>
      </c>
      <c r="AC537">
        <v>0</v>
      </c>
      <c r="AD537">
        <v>0</v>
      </c>
      <c r="AE537">
        <v>31.73</v>
      </c>
      <c r="AF537">
        <v>0</v>
      </c>
      <c r="AG537">
        <v>0</v>
      </c>
      <c r="AH537">
        <v>0</v>
      </c>
      <c r="AI537">
        <v>14.47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100</v>
      </c>
      <c r="AU537" t="s">
        <v>360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ROUND(Y537*Source!I312,9)</f>
        <v>305</v>
      </c>
      <c r="CY537">
        <f t="shared" si="263"/>
        <v>459.13</v>
      </c>
      <c r="CZ537">
        <f t="shared" si="264"/>
        <v>31.73</v>
      </c>
      <c r="DA537">
        <f t="shared" si="265"/>
        <v>14.47</v>
      </c>
      <c r="DB537">
        <f t="shared" si="266"/>
        <v>3173</v>
      </c>
      <c r="DC537">
        <f t="shared" si="267"/>
        <v>0</v>
      </c>
      <c r="DD537" t="s">
        <v>3</v>
      </c>
      <c r="DE537" t="s">
        <v>3</v>
      </c>
      <c r="DF537">
        <f t="shared" si="268"/>
        <v>140034.65</v>
      </c>
      <c r="DG537">
        <f t="shared" si="269"/>
        <v>0</v>
      </c>
      <c r="DH537">
        <f t="shared" si="270"/>
        <v>0</v>
      </c>
      <c r="DI537">
        <f t="shared" si="254"/>
        <v>0</v>
      </c>
      <c r="DJ537">
        <f t="shared" si="271"/>
        <v>140034.65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5">
      <c r="A538">
        <f>ROW(Source!A312)</f>
        <v>312</v>
      </c>
      <c r="B538">
        <v>86551703</v>
      </c>
      <c r="C538">
        <v>86552618</v>
      </c>
      <c r="D538">
        <v>85718531</v>
      </c>
      <c r="E538">
        <v>1</v>
      </c>
      <c r="F538">
        <v>1</v>
      </c>
      <c r="G538">
        <v>1081</v>
      </c>
      <c r="H538">
        <v>3</v>
      </c>
      <c r="I538" t="s">
        <v>473</v>
      </c>
      <c r="J538" t="s">
        <v>475</v>
      </c>
      <c r="K538" t="s">
        <v>474</v>
      </c>
      <c r="L538">
        <v>1354</v>
      </c>
      <c r="N538">
        <v>1010</v>
      </c>
      <c r="O538" t="s">
        <v>35</v>
      </c>
      <c r="P538" t="s">
        <v>35</v>
      </c>
      <c r="Q538">
        <v>1</v>
      </c>
      <c r="W538">
        <v>0</v>
      </c>
      <c r="X538">
        <v>-293498917</v>
      </c>
      <c r="Y538">
        <f t="shared" si="262"/>
        <v>0.9836066</v>
      </c>
      <c r="AA538">
        <v>450.73</v>
      </c>
      <c r="AB538">
        <v>0</v>
      </c>
      <c r="AC538">
        <v>0</v>
      </c>
      <c r="AD538">
        <v>0</v>
      </c>
      <c r="AE538">
        <v>87.52</v>
      </c>
      <c r="AF538">
        <v>0</v>
      </c>
      <c r="AG538">
        <v>0</v>
      </c>
      <c r="AH538">
        <v>0</v>
      </c>
      <c r="AI538">
        <v>5.15</v>
      </c>
      <c r="AJ538">
        <v>1</v>
      </c>
      <c r="AK538">
        <v>1</v>
      </c>
      <c r="AL538">
        <v>1</v>
      </c>
      <c r="AM538">
        <v>0</v>
      </c>
      <c r="AN538">
        <v>0</v>
      </c>
      <c r="AO538">
        <v>0</v>
      </c>
      <c r="AP538">
        <v>1</v>
      </c>
      <c r="AQ538">
        <v>0</v>
      </c>
      <c r="AR538">
        <v>0</v>
      </c>
      <c r="AS538" t="s">
        <v>3</v>
      </c>
      <c r="AT538">
        <v>0.9836066</v>
      </c>
      <c r="AU538" t="s">
        <v>360</v>
      </c>
      <c r="AV538">
        <v>0</v>
      </c>
      <c r="AW538">
        <v>1</v>
      </c>
      <c r="AX538">
        <v>-1</v>
      </c>
      <c r="AY538">
        <v>0</v>
      </c>
      <c r="AZ538">
        <v>0</v>
      </c>
      <c r="BA538" t="s">
        <v>3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v>0</v>
      </c>
      <c r="CX538">
        <f>ROUND(Y538*Source!I312,9)</f>
        <v>3.0000001300000001</v>
      </c>
      <c r="CY538">
        <f t="shared" si="263"/>
        <v>450.73</v>
      </c>
      <c r="CZ538">
        <f t="shared" si="264"/>
        <v>87.52</v>
      </c>
      <c r="DA538">
        <f t="shared" si="265"/>
        <v>5.15</v>
      </c>
      <c r="DB538">
        <f t="shared" si="266"/>
        <v>86.09</v>
      </c>
      <c r="DC538">
        <f t="shared" si="267"/>
        <v>0</v>
      </c>
      <c r="DD538" t="s">
        <v>3</v>
      </c>
      <c r="DE538" t="s">
        <v>3</v>
      </c>
      <c r="DF538">
        <f t="shared" si="268"/>
        <v>1352.19</v>
      </c>
      <c r="DG538">
        <f t="shared" si="269"/>
        <v>0</v>
      </c>
      <c r="DH538">
        <f t="shared" si="270"/>
        <v>0</v>
      </c>
      <c r="DI538">
        <f t="shared" si="254"/>
        <v>0</v>
      </c>
      <c r="DJ538">
        <f t="shared" si="271"/>
        <v>1352.19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5">
      <c r="A539">
        <f>ROW(Source!A317)</f>
        <v>317</v>
      </c>
      <c r="B539">
        <v>86551701</v>
      </c>
      <c r="C539">
        <v>86552650</v>
      </c>
      <c r="D539">
        <v>85665773</v>
      </c>
      <c r="E539">
        <v>1081</v>
      </c>
      <c r="F539">
        <v>1</v>
      </c>
      <c r="G539">
        <v>1081</v>
      </c>
      <c r="H539">
        <v>1</v>
      </c>
      <c r="I539" t="s">
        <v>786</v>
      </c>
      <c r="J539" t="s">
        <v>3</v>
      </c>
      <c r="K539" t="s">
        <v>787</v>
      </c>
      <c r="L539">
        <v>1191</v>
      </c>
      <c r="N539">
        <v>1013</v>
      </c>
      <c r="O539" t="s">
        <v>788</v>
      </c>
      <c r="P539" t="s">
        <v>788</v>
      </c>
      <c r="Q539">
        <v>1</v>
      </c>
      <c r="W539">
        <v>0</v>
      </c>
      <c r="X539">
        <v>476480486</v>
      </c>
      <c r="Y539">
        <f>((AT539*1.15)*1.2)</f>
        <v>40.98599999999999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1</v>
      </c>
      <c r="AL539">
        <v>1</v>
      </c>
      <c r="AM539">
        <v>-2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29.7</v>
      </c>
      <c r="AU539" t="s">
        <v>362</v>
      </c>
      <c r="AV539">
        <v>1</v>
      </c>
      <c r="AW539">
        <v>2</v>
      </c>
      <c r="AX539">
        <v>86552665</v>
      </c>
      <c r="AY539">
        <v>1</v>
      </c>
      <c r="AZ539">
        <v>0</v>
      </c>
      <c r="BA539">
        <v>373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U539">
        <f>ROUND(AT539*Source!I317*AH539*AL539,2)</f>
        <v>0</v>
      </c>
      <c r="CV539">
        <f>ROUND(Y539*Source!I317,9)</f>
        <v>65.577600000000004</v>
      </c>
      <c r="CW539">
        <v>0</v>
      </c>
      <c r="CX539">
        <f>ROUND(Y539*Source!I317,9)</f>
        <v>65.577600000000004</v>
      </c>
      <c r="CY539">
        <f>AD539</f>
        <v>0</v>
      </c>
      <c r="CZ539">
        <f>AH539</f>
        <v>0</v>
      </c>
      <c r="DA539">
        <f>AL539</f>
        <v>1</v>
      </c>
      <c r="DB539">
        <f>ROUND(((ROUND(AT539*CZ539,2)*1.15)*1.2),6)</f>
        <v>0</v>
      </c>
      <c r="DC539">
        <f>ROUND(((ROUND(AT539*AG539,2)*1.15)*1.2),6)</f>
        <v>0</v>
      </c>
      <c r="DD539" t="s">
        <v>3</v>
      </c>
      <c r="DE539" t="s">
        <v>3</v>
      </c>
      <c r="DF539">
        <f t="shared" ref="DF539:DF556" si="272">ROUND(ROUND(AE539,2)*CX539,2)</f>
        <v>0</v>
      </c>
      <c r="DG539">
        <f t="shared" si="269"/>
        <v>0</v>
      </c>
      <c r="DH539">
        <f t="shared" si="270"/>
        <v>0</v>
      </c>
      <c r="DI539">
        <f t="shared" si="254"/>
        <v>0</v>
      </c>
      <c r="DJ539">
        <f>DI539</f>
        <v>0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5">
      <c r="A540">
        <f>ROW(Source!A317)</f>
        <v>317</v>
      </c>
      <c r="B540">
        <v>86551701</v>
      </c>
      <c r="C540">
        <v>86552650</v>
      </c>
      <c r="D540">
        <v>85731380</v>
      </c>
      <c r="E540">
        <v>1</v>
      </c>
      <c r="F540">
        <v>1</v>
      </c>
      <c r="G540">
        <v>1081</v>
      </c>
      <c r="H540">
        <v>2</v>
      </c>
      <c r="I540" t="s">
        <v>823</v>
      </c>
      <c r="J540" t="s">
        <v>824</v>
      </c>
      <c r="K540" t="s">
        <v>825</v>
      </c>
      <c r="L540">
        <v>1368</v>
      </c>
      <c r="N540">
        <v>1011</v>
      </c>
      <c r="O540" t="s">
        <v>792</v>
      </c>
      <c r="P540" t="s">
        <v>792</v>
      </c>
      <c r="Q540">
        <v>1</v>
      </c>
      <c r="W540">
        <v>0</v>
      </c>
      <c r="X540">
        <v>-49672420</v>
      </c>
      <c r="Y540">
        <f>((AT540*1.25)*1.2)</f>
        <v>1.7249999999999999</v>
      </c>
      <c r="AA540">
        <v>0</v>
      </c>
      <c r="AB540">
        <v>0.3</v>
      </c>
      <c r="AC540">
        <v>0</v>
      </c>
      <c r="AD540">
        <v>0</v>
      </c>
      <c r="AE540">
        <v>0</v>
      </c>
      <c r="AF540">
        <v>0.28000000000000003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-2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1.1499999999999999</v>
      </c>
      <c r="AU540" t="s">
        <v>361</v>
      </c>
      <c r="AV540">
        <v>0</v>
      </c>
      <c r="AW540">
        <v>2</v>
      </c>
      <c r="AX540">
        <v>86552666</v>
      </c>
      <c r="AY540">
        <v>1</v>
      </c>
      <c r="AZ540">
        <v>0</v>
      </c>
      <c r="BA540">
        <v>374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ROUND(Y540*Source!I317*DO540,9)</f>
        <v>0</v>
      </c>
      <c r="CX540">
        <f>ROUND(Y540*Source!I317,9)</f>
        <v>2.76</v>
      </c>
      <c r="CY540">
        <f>AB540</f>
        <v>0.3</v>
      </c>
      <c r="CZ540">
        <f>AF540</f>
        <v>0.28000000000000003</v>
      </c>
      <c r="DA540">
        <f>AJ540</f>
        <v>1</v>
      </c>
      <c r="DB540">
        <f>ROUND(((ROUND(AT540*CZ540,2)*1.25)*1.2),6)</f>
        <v>0.48</v>
      </c>
      <c r="DC540">
        <f>ROUND(((ROUND(AT540*AG540,2)*1.25)*1.2),6)</f>
        <v>0</v>
      </c>
      <c r="DD540" t="s">
        <v>3</v>
      </c>
      <c r="DE540" t="s">
        <v>3</v>
      </c>
      <c r="DF540">
        <f t="shared" si="272"/>
        <v>0</v>
      </c>
      <c r="DG540">
        <f t="shared" si="269"/>
        <v>0.77</v>
      </c>
      <c r="DH540">
        <f t="shared" si="270"/>
        <v>0</v>
      </c>
      <c r="DI540">
        <f t="shared" si="254"/>
        <v>0</v>
      </c>
      <c r="DJ540">
        <f>DG540</f>
        <v>0.77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5">
      <c r="A541">
        <f>ROW(Source!A317)</f>
        <v>317</v>
      </c>
      <c r="B541">
        <v>86551701</v>
      </c>
      <c r="C541">
        <v>86552650</v>
      </c>
      <c r="D541">
        <v>85731677</v>
      </c>
      <c r="E541">
        <v>1</v>
      </c>
      <c r="F541">
        <v>1</v>
      </c>
      <c r="G541">
        <v>1081</v>
      </c>
      <c r="H541">
        <v>2</v>
      </c>
      <c r="I541" t="s">
        <v>789</v>
      </c>
      <c r="J541" t="s">
        <v>790</v>
      </c>
      <c r="K541" t="s">
        <v>791</v>
      </c>
      <c r="L541">
        <v>1368</v>
      </c>
      <c r="N541">
        <v>1011</v>
      </c>
      <c r="O541" t="s">
        <v>792</v>
      </c>
      <c r="P541" t="s">
        <v>792</v>
      </c>
      <c r="Q541">
        <v>1</v>
      </c>
      <c r="W541">
        <v>0</v>
      </c>
      <c r="X541">
        <v>874612079</v>
      </c>
      <c r="Y541">
        <f>((AT541*1.25)*1.2)</f>
        <v>0.52500000000000002</v>
      </c>
      <c r="AA541">
        <v>0</v>
      </c>
      <c r="AB541">
        <v>88.67</v>
      </c>
      <c r="AC541">
        <v>13.47</v>
      </c>
      <c r="AD541">
        <v>0</v>
      </c>
      <c r="AE541">
        <v>0</v>
      </c>
      <c r="AF541">
        <v>83.1</v>
      </c>
      <c r="AG541">
        <v>12.62</v>
      </c>
      <c r="AH541">
        <v>0</v>
      </c>
      <c r="AI541">
        <v>1</v>
      </c>
      <c r="AJ541">
        <v>1</v>
      </c>
      <c r="AK541">
        <v>1</v>
      </c>
      <c r="AL541">
        <v>1</v>
      </c>
      <c r="AM541">
        <v>-2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0.35</v>
      </c>
      <c r="AU541" t="s">
        <v>361</v>
      </c>
      <c r="AV541">
        <v>0</v>
      </c>
      <c r="AW541">
        <v>2</v>
      </c>
      <c r="AX541">
        <v>86552667</v>
      </c>
      <c r="AY541">
        <v>1</v>
      </c>
      <c r="AZ541">
        <v>0</v>
      </c>
      <c r="BA541">
        <v>375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ROUND(Y541*Source!I317*DO541,9)</f>
        <v>10.6008</v>
      </c>
      <c r="CX541">
        <f>ROUND(Y541*Source!I317,9)</f>
        <v>0.84</v>
      </c>
      <c r="CY541">
        <f>AB541</f>
        <v>88.67</v>
      </c>
      <c r="CZ541">
        <f>AF541</f>
        <v>83.1</v>
      </c>
      <c r="DA541">
        <f>AJ541</f>
        <v>1</v>
      </c>
      <c r="DB541">
        <f>ROUND(((ROUND(AT541*CZ541,2)*1.25)*1.2),6)</f>
        <v>43.634999999999998</v>
      </c>
      <c r="DC541">
        <f>ROUND(((ROUND(AT541*AG541,2)*1.25)*1.2),6)</f>
        <v>6.63</v>
      </c>
      <c r="DD541" t="s">
        <v>3</v>
      </c>
      <c r="DE541" t="s">
        <v>3</v>
      </c>
      <c r="DF541">
        <f t="shared" si="272"/>
        <v>0</v>
      </c>
      <c r="DG541">
        <f t="shared" si="269"/>
        <v>69.8</v>
      </c>
      <c r="DH541">
        <f t="shared" si="270"/>
        <v>10.6</v>
      </c>
      <c r="DI541">
        <f t="shared" si="254"/>
        <v>0</v>
      </c>
      <c r="DJ541">
        <f>DG541</f>
        <v>69.8</v>
      </c>
      <c r="DK541">
        <v>0</v>
      </c>
      <c r="DL541" t="s">
        <v>793</v>
      </c>
      <c r="DM541">
        <v>0</v>
      </c>
      <c r="DN541" t="s">
        <v>788</v>
      </c>
      <c r="DO541">
        <v>12.62</v>
      </c>
    </row>
    <row r="542" spans="1:119" x14ac:dyDescent="0.25">
      <c r="A542">
        <f>ROW(Source!A317)</f>
        <v>317</v>
      </c>
      <c r="B542">
        <v>86551701</v>
      </c>
      <c r="C542">
        <v>86552650</v>
      </c>
      <c r="D542">
        <v>85730911</v>
      </c>
      <c r="E542">
        <v>1</v>
      </c>
      <c r="F542">
        <v>1</v>
      </c>
      <c r="G542">
        <v>1081</v>
      </c>
      <c r="H542">
        <v>2</v>
      </c>
      <c r="I542" t="s">
        <v>800</v>
      </c>
      <c r="J542" t="s">
        <v>801</v>
      </c>
      <c r="K542" t="s">
        <v>802</v>
      </c>
      <c r="L542">
        <v>1368</v>
      </c>
      <c r="N542">
        <v>1011</v>
      </c>
      <c r="O542" t="s">
        <v>792</v>
      </c>
      <c r="P542" t="s">
        <v>792</v>
      </c>
      <c r="Q542">
        <v>1</v>
      </c>
      <c r="W542">
        <v>0</v>
      </c>
      <c r="X542">
        <v>-44940208</v>
      </c>
      <c r="Y542">
        <f>((AT542*1.25)*1.2)</f>
        <v>0.10500000000000001</v>
      </c>
      <c r="AA542">
        <v>0</v>
      </c>
      <c r="AB542">
        <v>191.17</v>
      </c>
      <c r="AC542">
        <v>18.059999999999999</v>
      </c>
      <c r="AD542">
        <v>0</v>
      </c>
      <c r="AE542">
        <v>0</v>
      </c>
      <c r="AF542">
        <v>179.17</v>
      </c>
      <c r="AG542">
        <v>16.93</v>
      </c>
      <c r="AH542">
        <v>0</v>
      </c>
      <c r="AI542">
        <v>1</v>
      </c>
      <c r="AJ542">
        <v>1</v>
      </c>
      <c r="AK542">
        <v>1</v>
      </c>
      <c r="AL542">
        <v>1</v>
      </c>
      <c r="AM542">
        <v>-2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7.0000000000000007E-2</v>
      </c>
      <c r="AU542" t="s">
        <v>361</v>
      </c>
      <c r="AV542">
        <v>0</v>
      </c>
      <c r="AW542">
        <v>2</v>
      </c>
      <c r="AX542">
        <v>86552668</v>
      </c>
      <c r="AY542">
        <v>1</v>
      </c>
      <c r="AZ542">
        <v>0</v>
      </c>
      <c r="BA542">
        <v>376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f>ROUND(Y542*Source!I317*DO542,9)</f>
        <v>2.8442400000000001</v>
      </c>
      <c r="CX542">
        <f>ROUND(Y542*Source!I317,9)</f>
        <v>0.16800000000000001</v>
      </c>
      <c r="CY542">
        <f>AB542</f>
        <v>191.17</v>
      </c>
      <c r="CZ542">
        <f>AF542</f>
        <v>179.17</v>
      </c>
      <c r="DA542">
        <f>AJ542</f>
        <v>1</v>
      </c>
      <c r="DB542">
        <f>ROUND(((ROUND(AT542*CZ542,2)*1.25)*1.2),6)</f>
        <v>18.809999999999999</v>
      </c>
      <c r="DC542">
        <f>ROUND(((ROUND(AT542*AG542,2)*1.25)*1.2),6)</f>
        <v>1.7849999999999999</v>
      </c>
      <c r="DD542" t="s">
        <v>3</v>
      </c>
      <c r="DE542" t="s">
        <v>3</v>
      </c>
      <c r="DF542">
        <f t="shared" si="272"/>
        <v>0</v>
      </c>
      <c r="DG542">
        <f t="shared" si="269"/>
        <v>30.1</v>
      </c>
      <c r="DH542">
        <f t="shared" si="270"/>
        <v>2.84</v>
      </c>
      <c r="DI542">
        <f t="shared" si="254"/>
        <v>0</v>
      </c>
      <c r="DJ542">
        <f>DG542</f>
        <v>30.1</v>
      </c>
      <c r="DK542">
        <v>0</v>
      </c>
      <c r="DL542" t="s">
        <v>793</v>
      </c>
      <c r="DM542">
        <v>0</v>
      </c>
      <c r="DN542" t="s">
        <v>788</v>
      </c>
      <c r="DO542">
        <v>16.93</v>
      </c>
    </row>
    <row r="543" spans="1:119" x14ac:dyDescent="0.25">
      <c r="A543">
        <f>ROW(Source!A317)</f>
        <v>317</v>
      </c>
      <c r="B543">
        <v>86551701</v>
      </c>
      <c r="C543">
        <v>86552650</v>
      </c>
      <c r="D543">
        <v>85700705</v>
      </c>
      <c r="E543">
        <v>1</v>
      </c>
      <c r="F543">
        <v>1</v>
      </c>
      <c r="G543">
        <v>1081</v>
      </c>
      <c r="H543">
        <v>3</v>
      </c>
      <c r="I543" t="s">
        <v>803</v>
      </c>
      <c r="J543" t="s">
        <v>804</v>
      </c>
      <c r="K543" t="s">
        <v>805</v>
      </c>
      <c r="L543">
        <v>1339</v>
      </c>
      <c r="N543">
        <v>1007</v>
      </c>
      <c r="O543" t="s">
        <v>806</v>
      </c>
      <c r="P543" t="s">
        <v>806</v>
      </c>
      <c r="Q543">
        <v>1</v>
      </c>
      <c r="W543">
        <v>0</v>
      </c>
      <c r="X543">
        <v>-1622585150</v>
      </c>
      <c r="Y543">
        <f t="shared" ref="Y543:Y552" si="273">((AT543*1)*1)</f>
        <v>0.28799999999999998</v>
      </c>
      <c r="AA543">
        <v>7.07</v>
      </c>
      <c r="AB543">
        <v>0</v>
      </c>
      <c r="AC543">
        <v>0</v>
      </c>
      <c r="AD543">
        <v>0</v>
      </c>
      <c r="AE543">
        <v>7.07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-2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0.28799999999999998</v>
      </c>
      <c r="AU543" t="s">
        <v>360</v>
      </c>
      <c r="AV543">
        <v>0</v>
      </c>
      <c r="AW543">
        <v>2</v>
      </c>
      <c r="AX543">
        <v>86552669</v>
      </c>
      <c r="AY543">
        <v>1</v>
      </c>
      <c r="AZ543">
        <v>0</v>
      </c>
      <c r="BA543">
        <v>377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ROUND(Y543*Source!I317,9)</f>
        <v>0.46079999999999999</v>
      </c>
      <c r="CY543">
        <f t="shared" ref="CY543:CY552" si="274">AA543</f>
        <v>7.07</v>
      </c>
      <c r="CZ543">
        <f t="shared" ref="CZ543:CZ552" si="275">AE543</f>
        <v>7.07</v>
      </c>
      <c r="DA543">
        <f t="shared" ref="DA543:DA552" si="276">AI543</f>
        <v>1</v>
      </c>
      <c r="DB543">
        <f t="shared" ref="DB543:DB552" si="277">ROUND(((ROUND(AT543*CZ543,2)*1)*1),6)</f>
        <v>2.04</v>
      </c>
      <c r="DC543">
        <f t="shared" ref="DC543:DC552" si="278">ROUND(((ROUND(AT543*AG543,2)*1)*1),6)</f>
        <v>0</v>
      </c>
      <c r="DD543" t="s">
        <v>3</v>
      </c>
      <c r="DE543" t="s">
        <v>3</v>
      </c>
      <c r="DF543">
        <f t="shared" si="272"/>
        <v>3.26</v>
      </c>
      <c r="DG543">
        <f t="shared" si="269"/>
        <v>0</v>
      </c>
      <c r="DH543">
        <f t="shared" si="270"/>
        <v>0</v>
      </c>
      <c r="DI543">
        <f t="shared" si="254"/>
        <v>0</v>
      </c>
      <c r="DJ543">
        <f t="shared" ref="DJ543:DJ552" si="279">DF543</f>
        <v>3.26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5">
      <c r="A544">
        <f>ROW(Source!A317)</f>
        <v>317</v>
      </c>
      <c r="B544">
        <v>86551701</v>
      </c>
      <c r="C544">
        <v>86552650</v>
      </c>
      <c r="D544">
        <v>85701843</v>
      </c>
      <c r="E544">
        <v>1</v>
      </c>
      <c r="F544">
        <v>1</v>
      </c>
      <c r="G544">
        <v>1081</v>
      </c>
      <c r="H544">
        <v>3</v>
      </c>
      <c r="I544" t="s">
        <v>826</v>
      </c>
      <c r="J544" t="s">
        <v>827</v>
      </c>
      <c r="K544" t="s">
        <v>828</v>
      </c>
      <c r="L544">
        <v>1346</v>
      </c>
      <c r="N544">
        <v>1009</v>
      </c>
      <c r="O544" t="s">
        <v>822</v>
      </c>
      <c r="P544" t="s">
        <v>822</v>
      </c>
      <c r="Q544">
        <v>1</v>
      </c>
      <c r="W544">
        <v>0</v>
      </c>
      <c r="X544">
        <v>732400950</v>
      </c>
      <c r="Y544">
        <f t="shared" si="273"/>
        <v>0.17</v>
      </c>
      <c r="AA544">
        <v>21</v>
      </c>
      <c r="AB544">
        <v>0</v>
      </c>
      <c r="AC544">
        <v>0</v>
      </c>
      <c r="AD544">
        <v>0</v>
      </c>
      <c r="AE544">
        <v>21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-2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0.17</v>
      </c>
      <c r="AU544" t="s">
        <v>360</v>
      </c>
      <c r="AV544">
        <v>0</v>
      </c>
      <c r="AW544">
        <v>2</v>
      </c>
      <c r="AX544">
        <v>86552670</v>
      </c>
      <c r="AY544">
        <v>1</v>
      </c>
      <c r="AZ544">
        <v>0</v>
      </c>
      <c r="BA544">
        <v>378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ROUND(Y544*Source!I317,9)</f>
        <v>0.27200000000000002</v>
      </c>
      <c r="CY544">
        <f t="shared" si="274"/>
        <v>21</v>
      </c>
      <c r="CZ544">
        <f t="shared" si="275"/>
        <v>21</v>
      </c>
      <c r="DA544">
        <f t="shared" si="276"/>
        <v>1</v>
      </c>
      <c r="DB544">
        <f t="shared" si="277"/>
        <v>3.57</v>
      </c>
      <c r="DC544">
        <f t="shared" si="278"/>
        <v>0</v>
      </c>
      <c r="DD544" t="s">
        <v>3</v>
      </c>
      <c r="DE544" t="s">
        <v>3</v>
      </c>
      <c r="DF544">
        <f t="shared" si="272"/>
        <v>5.71</v>
      </c>
      <c r="DG544">
        <f t="shared" si="269"/>
        <v>0</v>
      </c>
      <c r="DH544">
        <f t="shared" si="270"/>
        <v>0</v>
      </c>
      <c r="DI544">
        <f t="shared" si="254"/>
        <v>0</v>
      </c>
      <c r="DJ544">
        <f t="shared" si="279"/>
        <v>5.71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5">
      <c r="A545">
        <f>ROW(Source!A317)</f>
        <v>317</v>
      </c>
      <c r="B545">
        <v>86551701</v>
      </c>
      <c r="C545">
        <v>86552650</v>
      </c>
      <c r="D545">
        <v>85702416</v>
      </c>
      <c r="E545">
        <v>1</v>
      </c>
      <c r="F545">
        <v>1</v>
      </c>
      <c r="G545">
        <v>1081</v>
      </c>
      <c r="H545">
        <v>3</v>
      </c>
      <c r="I545" t="s">
        <v>829</v>
      </c>
      <c r="J545" t="s">
        <v>830</v>
      </c>
      <c r="K545" t="s">
        <v>831</v>
      </c>
      <c r="L545">
        <v>1346</v>
      </c>
      <c r="N545">
        <v>1009</v>
      </c>
      <c r="O545" t="s">
        <v>822</v>
      </c>
      <c r="P545" t="s">
        <v>822</v>
      </c>
      <c r="Q545">
        <v>1</v>
      </c>
      <c r="W545">
        <v>0</v>
      </c>
      <c r="X545">
        <v>1021383118</v>
      </c>
      <c r="Y545">
        <f t="shared" si="273"/>
        <v>0.06</v>
      </c>
      <c r="AA545">
        <v>37.979999999999997</v>
      </c>
      <c r="AB545">
        <v>0</v>
      </c>
      <c r="AC545">
        <v>0</v>
      </c>
      <c r="AD545">
        <v>0</v>
      </c>
      <c r="AE545">
        <v>37.979999999999997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-2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0.06</v>
      </c>
      <c r="AU545" t="s">
        <v>360</v>
      </c>
      <c r="AV545">
        <v>0</v>
      </c>
      <c r="AW545">
        <v>2</v>
      </c>
      <c r="AX545">
        <v>86552671</v>
      </c>
      <c r="AY545">
        <v>1</v>
      </c>
      <c r="AZ545">
        <v>0</v>
      </c>
      <c r="BA545">
        <v>379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ROUND(Y545*Source!I317,9)</f>
        <v>9.6000000000000002E-2</v>
      </c>
      <c r="CY545">
        <f t="shared" si="274"/>
        <v>37.979999999999997</v>
      </c>
      <c r="CZ545">
        <f t="shared" si="275"/>
        <v>37.979999999999997</v>
      </c>
      <c r="DA545">
        <f t="shared" si="276"/>
        <v>1</v>
      </c>
      <c r="DB545">
        <f t="shared" si="277"/>
        <v>2.2799999999999998</v>
      </c>
      <c r="DC545">
        <f t="shared" si="278"/>
        <v>0</v>
      </c>
      <c r="DD545" t="s">
        <v>3</v>
      </c>
      <c r="DE545" t="s">
        <v>3</v>
      </c>
      <c r="DF545">
        <f t="shared" si="272"/>
        <v>3.65</v>
      </c>
      <c r="DG545">
        <f t="shared" si="269"/>
        <v>0</v>
      </c>
      <c r="DH545">
        <f t="shared" si="270"/>
        <v>0</v>
      </c>
      <c r="DI545">
        <f t="shared" si="254"/>
        <v>0</v>
      </c>
      <c r="DJ545">
        <f t="shared" si="279"/>
        <v>3.65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5">
      <c r="A546">
        <f>ROW(Source!A317)</f>
        <v>317</v>
      </c>
      <c r="B546">
        <v>86551701</v>
      </c>
      <c r="C546">
        <v>86552650</v>
      </c>
      <c r="D546">
        <v>85700824</v>
      </c>
      <c r="E546">
        <v>1</v>
      </c>
      <c r="F546">
        <v>1</v>
      </c>
      <c r="G546">
        <v>1081</v>
      </c>
      <c r="H546">
        <v>3</v>
      </c>
      <c r="I546" t="s">
        <v>832</v>
      </c>
      <c r="J546" t="s">
        <v>833</v>
      </c>
      <c r="K546" t="s">
        <v>834</v>
      </c>
      <c r="L546">
        <v>1348</v>
      </c>
      <c r="N546">
        <v>1009</v>
      </c>
      <c r="O546" t="s">
        <v>561</v>
      </c>
      <c r="P546" t="s">
        <v>561</v>
      </c>
      <c r="Q546">
        <v>1000</v>
      </c>
      <c r="W546">
        <v>0</v>
      </c>
      <c r="X546">
        <v>-1462767551</v>
      </c>
      <c r="Y546">
        <f t="shared" si="273"/>
        <v>1.0000000000000001E-5</v>
      </c>
      <c r="AA546">
        <v>3234.81</v>
      </c>
      <c r="AB546">
        <v>0</v>
      </c>
      <c r="AC546">
        <v>0</v>
      </c>
      <c r="AD546">
        <v>0</v>
      </c>
      <c r="AE546">
        <v>3234.81</v>
      </c>
      <c r="AF546">
        <v>0</v>
      </c>
      <c r="AG546">
        <v>0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-2</v>
      </c>
      <c r="AN546">
        <v>0</v>
      </c>
      <c r="AO546">
        <v>1</v>
      </c>
      <c r="AP546">
        <v>1</v>
      </c>
      <c r="AQ546">
        <v>0</v>
      </c>
      <c r="AR546">
        <v>0</v>
      </c>
      <c r="AS546" t="s">
        <v>3</v>
      </c>
      <c r="AT546">
        <v>1.0000000000000001E-5</v>
      </c>
      <c r="AU546" t="s">
        <v>360</v>
      </c>
      <c r="AV546">
        <v>0</v>
      </c>
      <c r="AW546">
        <v>2</v>
      </c>
      <c r="AX546">
        <v>86552672</v>
      </c>
      <c r="AY546">
        <v>1</v>
      </c>
      <c r="AZ546">
        <v>0</v>
      </c>
      <c r="BA546">
        <v>380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ROUND(Y546*Source!I317,9)</f>
        <v>1.5999999999999999E-5</v>
      </c>
      <c r="CY546">
        <f t="shared" si="274"/>
        <v>3234.81</v>
      </c>
      <c r="CZ546">
        <f t="shared" si="275"/>
        <v>3234.81</v>
      </c>
      <c r="DA546">
        <f t="shared" si="276"/>
        <v>1</v>
      </c>
      <c r="DB546">
        <f t="shared" si="277"/>
        <v>0.03</v>
      </c>
      <c r="DC546">
        <f t="shared" si="278"/>
        <v>0</v>
      </c>
      <c r="DD546" t="s">
        <v>3</v>
      </c>
      <c r="DE546" t="s">
        <v>3</v>
      </c>
      <c r="DF546">
        <f t="shared" si="272"/>
        <v>0.05</v>
      </c>
      <c r="DG546">
        <f t="shared" si="269"/>
        <v>0</v>
      </c>
      <c r="DH546">
        <f t="shared" si="270"/>
        <v>0</v>
      </c>
      <c r="DI546">
        <f t="shared" si="254"/>
        <v>0</v>
      </c>
      <c r="DJ546">
        <f t="shared" si="279"/>
        <v>0.05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5">
      <c r="A547">
        <f>ROW(Source!A317)</f>
        <v>317</v>
      </c>
      <c r="B547">
        <v>86551701</v>
      </c>
      <c r="C547">
        <v>86552650</v>
      </c>
      <c r="D547">
        <v>85700637</v>
      </c>
      <c r="E547">
        <v>1</v>
      </c>
      <c r="F547">
        <v>1</v>
      </c>
      <c r="G547">
        <v>1081</v>
      </c>
      <c r="H547">
        <v>3</v>
      </c>
      <c r="I547" t="s">
        <v>835</v>
      </c>
      <c r="J547" t="s">
        <v>836</v>
      </c>
      <c r="K547" t="s">
        <v>837</v>
      </c>
      <c r="L547">
        <v>1339</v>
      </c>
      <c r="N547">
        <v>1007</v>
      </c>
      <c r="O547" t="s">
        <v>806</v>
      </c>
      <c r="P547" t="s">
        <v>806</v>
      </c>
      <c r="Q547">
        <v>1</v>
      </c>
      <c r="W547">
        <v>0</v>
      </c>
      <c r="X547">
        <v>-676034668</v>
      </c>
      <c r="Y547">
        <f t="shared" si="273"/>
        <v>0.11899999999999999</v>
      </c>
      <c r="AA547">
        <v>53.42</v>
      </c>
      <c r="AB547">
        <v>0</v>
      </c>
      <c r="AC547">
        <v>0</v>
      </c>
      <c r="AD547">
        <v>0</v>
      </c>
      <c r="AE547">
        <v>53.42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0.11899999999999999</v>
      </c>
      <c r="AU547" t="s">
        <v>360</v>
      </c>
      <c r="AV547">
        <v>0</v>
      </c>
      <c r="AW547">
        <v>2</v>
      </c>
      <c r="AX547">
        <v>86552673</v>
      </c>
      <c r="AY547">
        <v>1</v>
      </c>
      <c r="AZ547">
        <v>0</v>
      </c>
      <c r="BA547">
        <v>381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v>0</v>
      </c>
      <c r="CX547">
        <f>ROUND(Y547*Source!I317,9)</f>
        <v>0.19040000000000001</v>
      </c>
      <c r="CY547">
        <f t="shared" si="274"/>
        <v>53.42</v>
      </c>
      <c r="CZ547">
        <f t="shared" si="275"/>
        <v>53.42</v>
      </c>
      <c r="DA547">
        <f t="shared" si="276"/>
        <v>1</v>
      </c>
      <c r="DB547">
        <f t="shared" si="277"/>
        <v>6.36</v>
      </c>
      <c r="DC547">
        <f t="shared" si="278"/>
        <v>0</v>
      </c>
      <c r="DD547" t="s">
        <v>3</v>
      </c>
      <c r="DE547" t="s">
        <v>3</v>
      </c>
      <c r="DF547">
        <f t="shared" si="272"/>
        <v>10.17</v>
      </c>
      <c r="DG547">
        <f t="shared" si="269"/>
        <v>0</v>
      </c>
      <c r="DH547">
        <f t="shared" si="270"/>
        <v>0</v>
      </c>
      <c r="DI547">
        <f t="shared" si="254"/>
        <v>0</v>
      </c>
      <c r="DJ547">
        <f t="shared" si="279"/>
        <v>10.17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5">
      <c r="A548">
        <f>ROW(Source!A317)</f>
        <v>317</v>
      </c>
      <c r="B548">
        <v>86551701</v>
      </c>
      <c r="C548">
        <v>86552650</v>
      </c>
      <c r="D548">
        <v>85700903</v>
      </c>
      <c r="E548">
        <v>1</v>
      </c>
      <c r="F548">
        <v>1</v>
      </c>
      <c r="G548">
        <v>1081</v>
      </c>
      <c r="H548">
        <v>3</v>
      </c>
      <c r="I548" t="s">
        <v>838</v>
      </c>
      <c r="J548" t="s">
        <v>839</v>
      </c>
      <c r="K548" t="s">
        <v>840</v>
      </c>
      <c r="L548">
        <v>1339</v>
      </c>
      <c r="N548">
        <v>1007</v>
      </c>
      <c r="O548" t="s">
        <v>806</v>
      </c>
      <c r="P548" t="s">
        <v>806</v>
      </c>
      <c r="Q548">
        <v>1</v>
      </c>
      <c r="W548">
        <v>0</v>
      </c>
      <c r="X548">
        <v>-1235260082</v>
      </c>
      <c r="Y548">
        <f t="shared" si="273"/>
        <v>0.28100000000000003</v>
      </c>
      <c r="AA548">
        <v>5.82</v>
      </c>
      <c r="AB548">
        <v>0</v>
      </c>
      <c r="AC548">
        <v>0</v>
      </c>
      <c r="AD548">
        <v>0</v>
      </c>
      <c r="AE548">
        <v>5.82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0.28100000000000003</v>
      </c>
      <c r="AU548" t="s">
        <v>360</v>
      </c>
      <c r="AV548">
        <v>0</v>
      </c>
      <c r="AW548">
        <v>2</v>
      </c>
      <c r="AX548">
        <v>86552674</v>
      </c>
      <c r="AY548">
        <v>1</v>
      </c>
      <c r="AZ548">
        <v>0</v>
      </c>
      <c r="BA548">
        <v>382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ROUND(Y548*Source!I317,9)</f>
        <v>0.4496</v>
      </c>
      <c r="CY548">
        <f t="shared" si="274"/>
        <v>5.82</v>
      </c>
      <c r="CZ548">
        <f t="shared" si="275"/>
        <v>5.82</v>
      </c>
      <c r="DA548">
        <f t="shared" si="276"/>
        <v>1</v>
      </c>
      <c r="DB548">
        <f t="shared" si="277"/>
        <v>1.64</v>
      </c>
      <c r="DC548">
        <f t="shared" si="278"/>
        <v>0</v>
      </c>
      <c r="DD548" t="s">
        <v>3</v>
      </c>
      <c r="DE548" t="s">
        <v>3</v>
      </c>
      <c r="DF548">
        <f t="shared" si="272"/>
        <v>2.62</v>
      </c>
      <c r="DG548">
        <f t="shared" si="269"/>
        <v>0</v>
      </c>
      <c r="DH548">
        <f t="shared" si="270"/>
        <v>0</v>
      </c>
      <c r="DI548">
        <f t="shared" si="254"/>
        <v>0</v>
      </c>
      <c r="DJ548">
        <f t="shared" si="279"/>
        <v>2.62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5">
      <c r="A549">
        <f>ROW(Source!A317)</f>
        <v>317</v>
      </c>
      <c r="B549">
        <v>86551701</v>
      </c>
      <c r="C549">
        <v>86552650</v>
      </c>
      <c r="D549">
        <v>85700975</v>
      </c>
      <c r="E549">
        <v>1</v>
      </c>
      <c r="F549">
        <v>1</v>
      </c>
      <c r="G549">
        <v>1081</v>
      </c>
      <c r="H549">
        <v>3</v>
      </c>
      <c r="I549" t="s">
        <v>841</v>
      </c>
      <c r="J549" t="s">
        <v>842</v>
      </c>
      <c r="K549" t="s">
        <v>843</v>
      </c>
      <c r="L549">
        <v>1348</v>
      </c>
      <c r="N549">
        <v>1009</v>
      </c>
      <c r="O549" t="s">
        <v>561</v>
      </c>
      <c r="P549" t="s">
        <v>561</v>
      </c>
      <c r="Q549">
        <v>1000</v>
      </c>
      <c r="W549">
        <v>0</v>
      </c>
      <c r="X549">
        <v>1270042986</v>
      </c>
      <c r="Y549">
        <f t="shared" si="273"/>
        <v>4.4000000000000002E-4</v>
      </c>
      <c r="AA549">
        <v>16214.84</v>
      </c>
      <c r="AB549">
        <v>0</v>
      </c>
      <c r="AC549">
        <v>0</v>
      </c>
      <c r="AD549">
        <v>0</v>
      </c>
      <c r="AE549">
        <v>16214.84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4.4000000000000002E-4</v>
      </c>
      <c r="AU549" t="s">
        <v>360</v>
      </c>
      <c r="AV549">
        <v>0</v>
      </c>
      <c r="AW549">
        <v>2</v>
      </c>
      <c r="AX549">
        <v>86552675</v>
      </c>
      <c r="AY549">
        <v>1</v>
      </c>
      <c r="AZ549">
        <v>0</v>
      </c>
      <c r="BA549">
        <v>383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ROUND(Y549*Source!I317,9)</f>
        <v>7.0399999999999998E-4</v>
      </c>
      <c r="CY549">
        <f t="shared" si="274"/>
        <v>16214.84</v>
      </c>
      <c r="CZ549">
        <f t="shared" si="275"/>
        <v>16214.84</v>
      </c>
      <c r="DA549">
        <f t="shared" si="276"/>
        <v>1</v>
      </c>
      <c r="DB549">
        <f t="shared" si="277"/>
        <v>7.13</v>
      </c>
      <c r="DC549">
        <f t="shared" si="278"/>
        <v>0</v>
      </c>
      <c r="DD549" t="s">
        <v>3</v>
      </c>
      <c r="DE549" t="s">
        <v>3</v>
      </c>
      <c r="DF549">
        <f t="shared" si="272"/>
        <v>11.42</v>
      </c>
      <c r="DG549">
        <f t="shared" si="269"/>
        <v>0</v>
      </c>
      <c r="DH549">
        <f t="shared" si="270"/>
        <v>0</v>
      </c>
      <c r="DI549">
        <f t="shared" si="254"/>
        <v>0</v>
      </c>
      <c r="DJ549">
        <f t="shared" si="279"/>
        <v>11.42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5">
      <c r="A550">
        <f>ROW(Source!A317)</f>
        <v>317</v>
      </c>
      <c r="B550">
        <v>86551701</v>
      </c>
      <c r="C550">
        <v>86552650</v>
      </c>
      <c r="D550">
        <v>85701143</v>
      </c>
      <c r="E550">
        <v>1</v>
      </c>
      <c r="F550">
        <v>1</v>
      </c>
      <c r="G550">
        <v>1081</v>
      </c>
      <c r="H550">
        <v>3</v>
      </c>
      <c r="I550" t="s">
        <v>844</v>
      </c>
      <c r="J550" t="s">
        <v>845</v>
      </c>
      <c r="K550" t="s">
        <v>846</v>
      </c>
      <c r="L550">
        <v>1346</v>
      </c>
      <c r="N550">
        <v>1009</v>
      </c>
      <c r="O550" t="s">
        <v>822</v>
      </c>
      <c r="P550" t="s">
        <v>822</v>
      </c>
      <c r="Q550">
        <v>1</v>
      </c>
      <c r="W550">
        <v>0</v>
      </c>
      <c r="X550">
        <v>488689173</v>
      </c>
      <c r="Y550">
        <f t="shared" si="273"/>
        <v>0.53</v>
      </c>
      <c r="AA550">
        <v>20.190000000000001</v>
      </c>
      <c r="AB550">
        <v>0</v>
      </c>
      <c r="AC550">
        <v>0</v>
      </c>
      <c r="AD550">
        <v>0</v>
      </c>
      <c r="AE550">
        <v>20.190000000000001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0.53</v>
      </c>
      <c r="AU550" t="s">
        <v>360</v>
      </c>
      <c r="AV550">
        <v>0</v>
      </c>
      <c r="AW550">
        <v>2</v>
      </c>
      <c r="AX550">
        <v>86552676</v>
      </c>
      <c r="AY550">
        <v>1</v>
      </c>
      <c r="AZ550">
        <v>0</v>
      </c>
      <c r="BA550">
        <v>384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v>0</v>
      </c>
      <c r="CX550">
        <f>ROUND(Y550*Source!I317,9)</f>
        <v>0.84799999999999998</v>
      </c>
      <c r="CY550">
        <f t="shared" si="274"/>
        <v>20.190000000000001</v>
      </c>
      <c r="CZ550">
        <f t="shared" si="275"/>
        <v>20.190000000000001</v>
      </c>
      <c r="DA550">
        <f t="shared" si="276"/>
        <v>1</v>
      </c>
      <c r="DB550">
        <f t="shared" si="277"/>
        <v>10.7</v>
      </c>
      <c r="DC550">
        <f t="shared" si="278"/>
        <v>0</v>
      </c>
      <c r="DD550" t="s">
        <v>3</v>
      </c>
      <c r="DE550" t="s">
        <v>3</v>
      </c>
      <c r="DF550">
        <f t="shared" si="272"/>
        <v>17.12</v>
      </c>
      <c r="DG550">
        <f t="shared" si="269"/>
        <v>0</v>
      </c>
      <c r="DH550">
        <f t="shared" si="270"/>
        <v>0</v>
      </c>
      <c r="DI550">
        <f t="shared" si="254"/>
        <v>0</v>
      </c>
      <c r="DJ550">
        <f t="shared" si="279"/>
        <v>17.12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5">
      <c r="A551">
        <f>ROW(Source!A317)</f>
        <v>317</v>
      </c>
      <c r="B551">
        <v>86551701</v>
      </c>
      <c r="C551">
        <v>86552650</v>
      </c>
      <c r="D551">
        <v>85713192</v>
      </c>
      <c r="E551">
        <v>1</v>
      </c>
      <c r="F551">
        <v>1</v>
      </c>
      <c r="G551">
        <v>1081</v>
      </c>
      <c r="H551">
        <v>3</v>
      </c>
      <c r="I551" t="s">
        <v>489</v>
      </c>
      <c r="J551" t="s">
        <v>491</v>
      </c>
      <c r="K551" t="s">
        <v>490</v>
      </c>
      <c r="L551">
        <v>1301</v>
      </c>
      <c r="N551">
        <v>1003</v>
      </c>
      <c r="O551" t="s">
        <v>454</v>
      </c>
      <c r="P551" t="s">
        <v>454</v>
      </c>
      <c r="Q551">
        <v>1</v>
      </c>
      <c r="W551">
        <v>0</v>
      </c>
      <c r="X551">
        <v>-1072589213</v>
      </c>
      <c r="Y551">
        <f t="shared" si="273"/>
        <v>100</v>
      </c>
      <c r="AA551">
        <v>33.29</v>
      </c>
      <c r="AB551">
        <v>0</v>
      </c>
      <c r="AC551">
        <v>0</v>
      </c>
      <c r="AD551">
        <v>0</v>
      </c>
      <c r="AE551">
        <v>33.29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 t="s">
        <v>3</v>
      </c>
      <c r="AT551">
        <v>100</v>
      </c>
      <c r="AU551" t="s">
        <v>360</v>
      </c>
      <c r="AV551">
        <v>0</v>
      </c>
      <c r="AW551">
        <v>1</v>
      </c>
      <c r="AX551">
        <v>-1</v>
      </c>
      <c r="AY551">
        <v>0</v>
      </c>
      <c r="AZ551">
        <v>0</v>
      </c>
      <c r="BA551" t="s">
        <v>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ROUND(Y551*Source!I317,9)</f>
        <v>160</v>
      </c>
      <c r="CY551">
        <f t="shared" si="274"/>
        <v>33.29</v>
      </c>
      <c r="CZ551">
        <f t="shared" si="275"/>
        <v>33.29</v>
      </c>
      <c r="DA551">
        <f t="shared" si="276"/>
        <v>1</v>
      </c>
      <c r="DB551">
        <f t="shared" si="277"/>
        <v>3329</v>
      </c>
      <c r="DC551">
        <f t="shared" si="278"/>
        <v>0</v>
      </c>
      <c r="DD551" t="s">
        <v>3</v>
      </c>
      <c r="DE551" t="s">
        <v>3</v>
      </c>
      <c r="DF551">
        <f t="shared" si="272"/>
        <v>5326.4</v>
      </c>
      <c r="DG551">
        <f t="shared" si="269"/>
        <v>0</v>
      </c>
      <c r="DH551">
        <f t="shared" si="270"/>
        <v>0</v>
      </c>
      <c r="DI551">
        <f t="shared" si="254"/>
        <v>0</v>
      </c>
      <c r="DJ551">
        <f t="shared" si="279"/>
        <v>5326.4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5">
      <c r="A552">
        <f>ROW(Source!A317)</f>
        <v>317</v>
      </c>
      <c r="B552">
        <v>86551701</v>
      </c>
      <c r="C552">
        <v>86552650</v>
      </c>
      <c r="D552">
        <v>85718532</v>
      </c>
      <c r="E552">
        <v>1</v>
      </c>
      <c r="F552">
        <v>1</v>
      </c>
      <c r="G552">
        <v>1081</v>
      </c>
      <c r="H552">
        <v>3</v>
      </c>
      <c r="I552" t="s">
        <v>485</v>
      </c>
      <c r="J552" t="s">
        <v>487</v>
      </c>
      <c r="K552" t="s">
        <v>486</v>
      </c>
      <c r="L552">
        <v>1354</v>
      </c>
      <c r="N552">
        <v>1010</v>
      </c>
      <c r="O552" t="s">
        <v>35</v>
      </c>
      <c r="P552" t="s">
        <v>35</v>
      </c>
      <c r="Q552">
        <v>1</v>
      </c>
      <c r="W552">
        <v>0</v>
      </c>
      <c r="X552">
        <v>-1462156554</v>
      </c>
      <c r="Y552">
        <f t="shared" si="273"/>
        <v>1.25</v>
      </c>
      <c r="AA552">
        <v>211.44</v>
      </c>
      <c r="AB552">
        <v>0</v>
      </c>
      <c r="AC552">
        <v>0</v>
      </c>
      <c r="AD552">
        <v>0</v>
      </c>
      <c r="AE552">
        <v>211.44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 t="s">
        <v>3</v>
      </c>
      <c r="AT552">
        <v>1.25</v>
      </c>
      <c r="AU552" t="s">
        <v>360</v>
      </c>
      <c r="AV552">
        <v>0</v>
      </c>
      <c r="AW552">
        <v>1</v>
      </c>
      <c r="AX552">
        <v>-1</v>
      </c>
      <c r="AY552">
        <v>0</v>
      </c>
      <c r="AZ552">
        <v>0</v>
      </c>
      <c r="BA552" t="s">
        <v>3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ROUND(Y552*Source!I317,9)</f>
        <v>2</v>
      </c>
      <c r="CY552">
        <f t="shared" si="274"/>
        <v>211.44</v>
      </c>
      <c r="CZ552">
        <f t="shared" si="275"/>
        <v>211.44</v>
      </c>
      <c r="DA552">
        <f t="shared" si="276"/>
        <v>1</v>
      </c>
      <c r="DB552">
        <f t="shared" si="277"/>
        <v>264.3</v>
      </c>
      <c r="DC552">
        <f t="shared" si="278"/>
        <v>0</v>
      </c>
      <c r="DD552" t="s">
        <v>3</v>
      </c>
      <c r="DE552" t="s">
        <v>3</v>
      </c>
      <c r="DF552">
        <f t="shared" si="272"/>
        <v>422.88</v>
      </c>
      <c r="DG552">
        <f t="shared" si="269"/>
        <v>0</v>
      </c>
      <c r="DH552">
        <f t="shared" si="270"/>
        <v>0</v>
      </c>
      <c r="DI552">
        <f t="shared" si="254"/>
        <v>0</v>
      </c>
      <c r="DJ552">
        <f t="shared" si="279"/>
        <v>422.88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5">
      <c r="A553">
        <f>ROW(Source!A318)</f>
        <v>318</v>
      </c>
      <c r="B553">
        <v>86551703</v>
      </c>
      <c r="C553">
        <v>86552650</v>
      </c>
      <c r="D553">
        <v>85665773</v>
      </c>
      <c r="E553">
        <v>1081</v>
      </c>
      <c r="F553">
        <v>1</v>
      </c>
      <c r="G553">
        <v>1081</v>
      </c>
      <c r="H553">
        <v>1</v>
      </c>
      <c r="I553" t="s">
        <v>786</v>
      </c>
      <c r="J553" t="s">
        <v>3</v>
      </c>
      <c r="K553" t="s">
        <v>787</v>
      </c>
      <c r="L553">
        <v>1191</v>
      </c>
      <c r="N553">
        <v>1013</v>
      </c>
      <c r="O553" t="s">
        <v>788</v>
      </c>
      <c r="P553" t="s">
        <v>788</v>
      </c>
      <c r="Q553">
        <v>1</v>
      </c>
      <c r="W553">
        <v>0</v>
      </c>
      <c r="X553">
        <v>476480486</v>
      </c>
      <c r="Y553">
        <f>((AT553*1.15)*1.2)</f>
        <v>40.98599999999999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5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29.7</v>
      </c>
      <c r="AU553" t="s">
        <v>362</v>
      </c>
      <c r="AV553">
        <v>1</v>
      </c>
      <c r="AW553">
        <v>2</v>
      </c>
      <c r="AX553">
        <v>86552665</v>
      </c>
      <c r="AY553">
        <v>1</v>
      </c>
      <c r="AZ553">
        <v>0</v>
      </c>
      <c r="BA553">
        <v>388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U553">
        <f>ROUND(AT553*Source!I318*AH553*AL553,2)</f>
        <v>0</v>
      </c>
      <c r="CV553">
        <f>ROUND(Y553*Source!I318,9)</f>
        <v>65.577600000000004</v>
      </c>
      <c r="CW553">
        <v>0</v>
      </c>
      <c r="CX553">
        <f>ROUND(Y553*Source!I318,9)</f>
        <v>65.577600000000004</v>
      </c>
      <c r="CY553">
        <f>AD553</f>
        <v>0</v>
      </c>
      <c r="CZ553">
        <f>AH553</f>
        <v>0</v>
      </c>
      <c r="DA553">
        <f>AL553</f>
        <v>1</v>
      </c>
      <c r="DB553">
        <f>ROUND(((ROUND(AT553*CZ553,2)*1.15)*1.2),6)</f>
        <v>0</v>
      </c>
      <c r="DC553">
        <f>ROUND(((ROUND(AT553*AG553,2)*1.15)*1.2),6)</f>
        <v>0</v>
      </c>
      <c r="DD553" t="s">
        <v>3</v>
      </c>
      <c r="DE553" t="s">
        <v>3</v>
      </c>
      <c r="DF553">
        <f t="shared" si="272"/>
        <v>0</v>
      </c>
      <c r="DG553">
        <f t="shared" si="269"/>
        <v>0</v>
      </c>
      <c r="DH553">
        <f t="shared" si="270"/>
        <v>0</v>
      </c>
      <c r="DI553">
        <f t="shared" si="254"/>
        <v>0</v>
      </c>
      <c r="DJ553">
        <f>DI553</f>
        <v>0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5">
      <c r="A554">
        <f>ROW(Source!A318)</f>
        <v>318</v>
      </c>
      <c r="B554">
        <v>86551703</v>
      </c>
      <c r="C554">
        <v>86552650</v>
      </c>
      <c r="D554">
        <v>85731380</v>
      </c>
      <c r="E554">
        <v>1</v>
      </c>
      <c r="F554">
        <v>1</v>
      </c>
      <c r="G554">
        <v>1081</v>
      </c>
      <c r="H554">
        <v>2</v>
      </c>
      <c r="I554" t="s">
        <v>823</v>
      </c>
      <c r="J554" t="s">
        <v>824</v>
      </c>
      <c r="K554" t="s">
        <v>825</v>
      </c>
      <c r="L554">
        <v>1368</v>
      </c>
      <c r="N554">
        <v>1011</v>
      </c>
      <c r="O554" t="s">
        <v>792</v>
      </c>
      <c r="P554" t="s">
        <v>792</v>
      </c>
      <c r="Q554">
        <v>1</v>
      </c>
      <c r="W554">
        <v>0</v>
      </c>
      <c r="X554">
        <v>-49672420</v>
      </c>
      <c r="Y554">
        <f>((AT554*1.25)*1.2)</f>
        <v>1.7249999999999999</v>
      </c>
      <c r="AA554">
        <v>0</v>
      </c>
      <c r="AB554">
        <v>2.78</v>
      </c>
      <c r="AC554">
        <v>0</v>
      </c>
      <c r="AD554">
        <v>0</v>
      </c>
      <c r="AE554">
        <v>0</v>
      </c>
      <c r="AF554">
        <v>0.28000000000000003</v>
      </c>
      <c r="AG554">
        <v>0</v>
      </c>
      <c r="AH554">
        <v>0</v>
      </c>
      <c r="AI554">
        <v>1</v>
      </c>
      <c r="AJ554">
        <v>9.2899999999999991</v>
      </c>
      <c r="AK554">
        <v>1</v>
      </c>
      <c r="AL554">
        <v>1</v>
      </c>
      <c r="AM554">
        <v>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1.1499999999999999</v>
      </c>
      <c r="AU554" t="s">
        <v>361</v>
      </c>
      <c r="AV554">
        <v>0</v>
      </c>
      <c r="AW554">
        <v>2</v>
      </c>
      <c r="AX554">
        <v>86552666</v>
      </c>
      <c r="AY554">
        <v>1</v>
      </c>
      <c r="AZ554">
        <v>0</v>
      </c>
      <c r="BA554">
        <v>389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f>ROUND(Y554*Source!I318*DO554,9)</f>
        <v>0</v>
      </c>
      <c r="CX554">
        <f>ROUND(Y554*Source!I318,9)</f>
        <v>2.76</v>
      </c>
      <c r="CY554">
        <f>AB554</f>
        <v>2.78</v>
      </c>
      <c r="CZ554">
        <f>AF554</f>
        <v>0.28000000000000003</v>
      </c>
      <c r="DA554">
        <f>AJ554</f>
        <v>9.2899999999999991</v>
      </c>
      <c r="DB554">
        <f>ROUND(((ROUND(AT554*CZ554,2)*1.25)*1.2),6)</f>
        <v>0.48</v>
      </c>
      <c r="DC554">
        <f>ROUND(((ROUND(AT554*AG554,2)*1.25)*1.2),6)</f>
        <v>0</v>
      </c>
      <c r="DD554" t="s">
        <v>3</v>
      </c>
      <c r="DE554" t="s">
        <v>3</v>
      </c>
      <c r="DF554">
        <f t="shared" si="272"/>
        <v>0</v>
      </c>
      <c r="DG554">
        <f>ROUND(ROUND(AF554*AJ554,2)*CX554,2)</f>
        <v>7.18</v>
      </c>
      <c r="DH554">
        <f t="shared" si="270"/>
        <v>0</v>
      </c>
      <c r="DI554">
        <f t="shared" si="254"/>
        <v>0</v>
      </c>
      <c r="DJ554">
        <f>DG554</f>
        <v>7.18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5">
      <c r="A555">
        <f>ROW(Source!A318)</f>
        <v>318</v>
      </c>
      <c r="B555">
        <v>86551703</v>
      </c>
      <c r="C555">
        <v>86552650</v>
      </c>
      <c r="D555">
        <v>85731677</v>
      </c>
      <c r="E555">
        <v>1</v>
      </c>
      <c r="F555">
        <v>1</v>
      </c>
      <c r="G555">
        <v>1081</v>
      </c>
      <c r="H555">
        <v>2</v>
      </c>
      <c r="I555" t="s">
        <v>789</v>
      </c>
      <c r="J555" t="s">
        <v>790</v>
      </c>
      <c r="K555" t="s">
        <v>791</v>
      </c>
      <c r="L555">
        <v>1368</v>
      </c>
      <c r="N555">
        <v>1011</v>
      </c>
      <c r="O555" t="s">
        <v>792</v>
      </c>
      <c r="P555" t="s">
        <v>792</v>
      </c>
      <c r="Q555">
        <v>1</v>
      </c>
      <c r="W555">
        <v>0</v>
      </c>
      <c r="X555">
        <v>874612079</v>
      </c>
      <c r="Y555">
        <f>((AT555*1.25)*1.2)</f>
        <v>0.52500000000000002</v>
      </c>
      <c r="AA555">
        <v>0</v>
      </c>
      <c r="AB555">
        <v>1513.56</v>
      </c>
      <c r="AC555">
        <v>758.78</v>
      </c>
      <c r="AD555">
        <v>0</v>
      </c>
      <c r="AE555">
        <v>0</v>
      </c>
      <c r="AF555">
        <v>83.1</v>
      </c>
      <c r="AG555">
        <v>12.62</v>
      </c>
      <c r="AH555">
        <v>0</v>
      </c>
      <c r="AI555">
        <v>1</v>
      </c>
      <c r="AJ555">
        <v>17.07</v>
      </c>
      <c r="AK555">
        <v>56.35</v>
      </c>
      <c r="AL555">
        <v>1</v>
      </c>
      <c r="AM555">
        <v>2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0.35</v>
      </c>
      <c r="AU555" t="s">
        <v>361</v>
      </c>
      <c r="AV555">
        <v>0</v>
      </c>
      <c r="AW555">
        <v>2</v>
      </c>
      <c r="AX555">
        <v>86552667</v>
      </c>
      <c r="AY555">
        <v>1</v>
      </c>
      <c r="AZ555">
        <v>0</v>
      </c>
      <c r="BA555">
        <v>390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f>ROUND(Y555*Source!I318*DO555,9)</f>
        <v>10.6008</v>
      </c>
      <c r="CX555">
        <f>ROUND(Y555*Source!I318,9)</f>
        <v>0.84</v>
      </c>
      <c r="CY555">
        <f>AB555</f>
        <v>1513.56</v>
      </c>
      <c r="CZ555">
        <f>AF555</f>
        <v>83.1</v>
      </c>
      <c r="DA555">
        <f>AJ555</f>
        <v>17.07</v>
      </c>
      <c r="DB555">
        <f>ROUND(((ROUND(AT555*CZ555,2)*1.25)*1.2),6)</f>
        <v>43.634999999999998</v>
      </c>
      <c r="DC555">
        <f>ROUND(((ROUND(AT555*AG555,2)*1.25)*1.2),6)</f>
        <v>6.63</v>
      </c>
      <c r="DD555" t="s">
        <v>3</v>
      </c>
      <c r="DE555" t="s">
        <v>3</v>
      </c>
      <c r="DF555">
        <f t="shared" si="272"/>
        <v>0</v>
      </c>
      <c r="DG555">
        <f>ROUND(ROUND(AF555*AJ555,2)*CX555,2)</f>
        <v>1191.56</v>
      </c>
      <c r="DH555">
        <f>ROUND(ROUND(AG555*AK555,2)*CX555,2)</f>
        <v>597.36</v>
      </c>
      <c r="DI555">
        <f t="shared" si="254"/>
        <v>0</v>
      </c>
      <c r="DJ555">
        <f>DG555</f>
        <v>1191.56</v>
      </c>
      <c r="DK555">
        <v>0</v>
      </c>
      <c r="DL555" t="s">
        <v>793</v>
      </c>
      <c r="DM555">
        <v>0</v>
      </c>
      <c r="DN555" t="s">
        <v>788</v>
      </c>
      <c r="DO555">
        <v>12.62</v>
      </c>
    </row>
    <row r="556" spans="1:119" x14ac:dyDescent="0.25">
      <c r="A556">
        <f>ROW(Source!A318)</f>
        <v>318</v>
      </c>
      <c r="B556">
        <v>86551703</v>
      </c>
      <c r="C556">
        <v>86552650</v>
      </c>
      <c r="D556">
        <v>85730911</v>
      </c>
      <c r="E556">
        <v>1</v>
      </c>
      <c r="F556">
        <v>1</v>
      </c>
      <c r="G556">
        <v>1081</v>
      </c>
      <c r="H556">
        <v>2</v>
      </c>
      <c r="I556" t="s">
        <v>800</v>
      </c>
      <c r="J556" t="s">
        <v>801</v>
      </c>
      <c r="K556" t="s">
        <v>802</v>
      </c>
      <c r="L556">
        <v>1368</v>
      </c>
      <c r="N556">
        <v>1011</v>
      </c>
      <c r="O556" t="s">
        <v>792</v>
      </c>
      <c r="P556" t="s">
        <v>792</v>
      </c>
      <c r="Q556">
        <v>1</v>
      </c>
      <c r="W556">
        <v>0</v>
      </c>
      <c r="X556">
        <v>-44940208</v>
      </c>
      <c r="Y556">
        <f>((AT556*1.25)*1.2)</f>
        <v>0.10500000000000001</v>
      </c>
      <c r="AA556">
        <v>0</v>
      </c>
      <c r="AB556">
        <v>2758.65</v>
      </c>
      <c r="AC556">
        <v>1017.92</v>
      </c>
      <c r="AD556">
        <v>0</v>
      </c>
      <c r="AE556">
        <v>0</v>
      </c>
      <c r="AF556">
        <v>179.17</v>
      </c>
      <c r="AG556">
        <v>16.93</v>
      </c>
      <c r="AH556">
        <v>0</v>
      </c>
      <c r="AI556">
        <v>1</v>
      </c>
      <c r="AJ556">
        <v>14.43</v>
      </c>
      <c r="AK556">
        <v>56.35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7.0000000000000007E-2</v>
      </c>
      <c r="AU556" t="s">
        <v>361</v>
      </c>
      <c r="AV556">
        <v>0</v>
      </c>
      <c r="AW556">
        <v>2</v>
      </c>
      <c r="AX556">
        <v>86552668</v>
      </c>
      <c r="AY556">
        <v>1</v>
      </c>
      <c r="AZ556">
        <v>0</v>
      </c>
      <c r="BA556">
        <v>391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f>ROUND(Y556*Source!I318*DO556,9)</f>
        <v>2.8442400000000001</v>
      </c>
      <c r="CX556">
        <f>ROUND(Y556*Source!I318,9)</f>
        <v>0.16800000000000001</v>
      </c>
      <c r="CY556">
        <f>AB556</f>
        <v>2758.65</v>
      </c>
      <c r="CZ556">
        <f>AF556</f>
        <v>179.17</v>
      </c>
      <c r="DA556">
        <f>AJ556</f>
        <v>14.43</v>
      </c>
      <c r="DB556">
        <f>ROUND(((ROUND(AT556*CZ556,2)*1.25)*1.2),6)</f>
        <v>18.809999999999999</v>
      </c>
      <c r="DC556">
        <f>ROUND(((ROUND(AT556*AG556,2)*1.25)*1.2),6)</f>
        <v>1.7849999999999999</v>
      </c>
      <c r="DD556" t="s">
        <v>3</v>
      </c>
      <c r="DE556" t="s">
        <v>3</v>
      </c>
      <c r="DF556">
        <f t="shared" si="272"/>
        <v>0</v>
      </c>
      <c r="DG556">
        <f>ROUND(ROUND(AF556*AJ556,2)*CX556,2)</f>
        <v>434.35</v>
      </c>
      <c r="DH556">
        <f>ROUND(ROUND(AG556*AK556,2)*CX556,2)</f>
        <v>160.27000000000001</v>
      </c>
      <c r="DI556">
        <f t="shared" si="254"/>
        <v>0</v>
      </c>
      <c r="DJ556">
        <f>DG556</f>
        <v>434.35</v>
      </c>
      <c r="DK556">
        <v>0</v>
      </c>
      <c r="DL556" t="s">
        <v>793</v>
      </c>
      <c r="DM556">
        <v>0</v>
      </c>
      <c r="DN556" t="s">
        <v>788</v>
      </c>
      <c r="DO556">
        <v>16.93</v>
      </c>
    </row>
    <row r="557" spans="1:119" x14ac:dyDescent="0.25">
      <c r="A557">
        <f>ROW(Source!A318)</f>
        <v>318</v>
      </c>
      <c r="B557">
        <v>86551703</v>
      </c>
      <c r="C557">
        <v>86552650</v>
      </c>
      <c r="D557">
        <v>85700705</v>
      </c>
      <c r="E557">
        <v>1</v>
      </c>
      <c r="F557">
        <v>1</v>
      </c>
      <c r="G557">
        <v>1081</v>
      </c>
      <c r="H557">
        <v>3</v>
      </c>
      <c r="I557" t="s">
        <v>803</v>
      </c>
      <c r="J557" t="s">
        <v>804</v>
      </c>
      <c r="K557" t="s">
        <v>805</v>
      </c>
      <c r="L557">
        <v>1339</v>
      </c>
      <c r="N557">
        <v>1007</v>
      </c>
      <c r="O557" t="s">
        <v>806</v>
      </c>
      <c r="P557" t="s">
        <v>806</v>
      </c>
      <c r="Q557">
        <v>1</v>
      </c>
      <c r="W557">
        <v>0</v>
      </c>
      <c r="X557">
        <v>-1622585150</v>
      </c>
      <c r="Y557">
        <f t="shared" ref="Y557:Y566" si="280">((AT557*1)*1)</f>
        <v>0.28799999999999998</v>
      </c>
      <c r="AA557">
        <v>54.79</v>
      </c>
      <c r="AB557">
        <v>0</v>
      </c>
      <c r="AC557">
        <v>0</v>
      </c>
      <c r="AD557">
        <v>0</v>
      </c>
      <c r="AE557">
        <v>7.07</v>
      </c>
      <c r="AF557">
        <v>0</v>
      </c>
      <c r="AG557">
        <v>0</v>
      </c>
      <c r="AH557">
        <v>0</v>
      </c>
      <c r="AI557">
        <v>7.75</v>
      </c>
      <c r="AJ557">
        <v>1</v>
      </c>
      <c r="AK557">
        <v>1</v>
      </c>
      <c r="AL557">
        <v>1</v>
      </c>
      <c r="AM557">
        <v>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0.28799999999999998</v>
      </c>
      <c r="AU557" t="s">
        <v>360</v>
      </c>
      <c r="AV557">
        <v>0</v>
      </c>
      <c r="AW557">
        <v>2</v>
      </c>
      <c r="AX557">
        <v>86552669</v>
      </c>
      <c r="AY557">
        <v>1</v>
      </c>
      <c r="AZ557">
        <v>0</v>
      </c>
      <c r="BA557">
        <v>392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v>0</v>
      </c>
      <c r="CX557">
        <f>ROUND(Y557*Source!I318,9)</f>
        <v>0.46079999999999999</v>
      </c>
      <c r="CY557">
        <f t="shared" ref="CY557:CY566" si="281">AA557</f>
        <v>54.79</v>
      </c>
      <c r="CZ557">
        <f t="shared" ref="CZ557:CZ566" si="282">AE557</f>
        <v>7.07</v>
      </c>
      <c r="DA557">
        <f t="shared" ref="DA557:DA566" si="283">AI557</f>
        <v>7.75</v>
      </c>
      <c r="DB557">
        <f t="shared" ref="DB557:DB566" si="284">ROUND(((ROUND(AT557*CZ557,2)*1)*1),6)</f>
        <v>2.04</v>
      </c>
      <c r="DC557">
        <f t="shared" ref="DC557:DC566" si="285">ROUND(((ROUND(AT557*AG557,2)*1)*1),6)</f>
        <v>0</v>
      </c>
      <c r="DD557" t="s">
        <v>3</v>
      </c>
      <c r="DE557" t="s">
        <v>3</v>
      </c>
      <c r="DF557">
        <f t="shared" ref="DF557:DF566" si="286">ROUND(ROUND(AE557*AI557,2)*CX557,2)</f>
        <v>25.25</v>
      </c>
      <c r="DG557">
        <f t="shared" ref="DG557:DG580" si="287">ROUND(ROUND(AF557,2)*CX557,2)</f>
        <v>0</v>
      </c>
      <c r="DH557">
        <f t="shared" ref="DH557:DH581" si="288">ROUND(ROUND(AG557,2)*CX557,2)</f>
        <v>0</v>
      </c>
      <c r="DI557">
        <f t="shared" si="254"/>
        <v>0</v>
      </c>
      <c r="DJ557">
        <f t="shared" ref="DJ557:DJ566" si="289">DF557</f>
        <v>25.25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5">
      <c r="A558">
        <f>ROW(Source!A318)</f>
        <v>318</v>
      </c>
      <c r="B558">
        <v>86551703</v>
      </c>
      <c r="C558">
        <v>86552650</v>
      </c>
      <c r="D558">
        <v>85701843</v>
      </c>
      <c r="E558">
        <v>1</v>
      </c>
      <c r="F558">
        <v>1</v>
      </c>
      <c r="G558">
        <v>1081</v>
      </c>
      <c r="H558">
        <v>3</v>
      </c>
      <c r="I558" t="s">
        <v>826</v>
      </c>
      <c r="J558" t="s">
        <v>827</v>
      </c>
      <c r="K558" t="s">
        <v>828</v>
      </c>
      <c r="L558">
        <v>1346</v>
      </c>
      <c r="N558">
        <v>1009</v>
      </c>
      <c r="O558" t="s">
        <v>822</v>
      </c>
      <c r="P558" t="s">
        <v>822</v>
      </c>
      <c r="Q558">
        <v>1</v>
      </c>
      <c r="W558">
        <v>0</v>
      </c>
      <c r="X558">
        <v>732400950</v>
      </c>
      <c r="Y558">
        <f t="shared" si="280"/>
        <v>0.17</v>
      </c>
      <c r="AA558">
        <v>91.56</v>
      </c>
      <c r="AB558">
        <v>0</v>
      </c>
      <c r="AC558">
        <v>0</v>
      </c>
      <c r="AD558">
        <v>0</v>
      </c>
      <c r="AE558">
        <v>21</v>
      </c>
      <c r="AF558">
        <v>0</v>
      </c>
      <c r="AG558">
        <v>0</v>
      </c>
      <c r="AH558">
        <v>0</v>
      </c>
      <c r="AI558">
        <v>4.3600000000000003</v>
      </c>
      <c r="AJ558">
        <v>1</v>
      </c>
      <c r="AK558">
        <v>1</v>
      </c>
      <c r="AL558">
        <v>1</v>
      </c>
      <c r="AM558">
        <v>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0.17</v>
      </c>
      <c r="AU558" t="s">
        <v>360</v>
      </c>
      <c r="AV558">
        <v>0</v>
      </c>
      <c r="AW558">
        <v>2</v>
      </c>
      <c r="AX558">
        <v>86552670</v>
      </c>
      <c r="AY558">
        <v>1</v>
      </c>
      <c r="AZ558">
        <v>0</v>
      </c>
      <c r="BA558">
        <v>393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v>0</v>
      </c>
      <c r="CX558">
        <f>ROUND(Y558*Source!I318,9)</f>
        <v>0.27200000000000002</v>
      </c>
      <c r="CY558">
        <f t="shared" si="281"/>
        <v>91.56</v>
      </c>
      <c r="CZ558">
        <f t="shared" si="282"/>
        <v>21</v>
      </c>
      <c r="DA558">
        <f t="shared" si="283"/>
        <v>4.3600000000000003</v>
      </c>
      <c r="DB558">
        <f t="shared" si="284"/>
        <v>3.57</v>
      </c>
      <c r="DC558">
        <f t="shared" si="285"/>
        <v>0</v>
      </c>
      <c r="DD558" t="s">
        <v>3</v>
      </c>
      <c r="DE558" t="s">
        <v>3</v>
      </c>
      <c r="DF558">
        <f t="shared" si="286"/>
        <v>24.9</v>
      </c>
      <c r="DG558">
        <f t="shared" si="287"/>
        <v>0</v>
      </c>
      <c r="DH558">
        <f t="shared" si="288"/>
        <v>0</v>
      </c>
      <c r="DI558">
        <f t="shared" si="254"/>
        <v>0</v>
      </c>
      <c r="DJ558">
        <f t="shared" si="289"/>
        <v>24.9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5">
      <c r="A559">
        <f>ROW(Source!A318)</f>
        <v>318</v>
      </c>
      <c r="B559">
        <v>86551703</v>
      </c>
      <c r="C559">
        <v>86552650</v>
      </c>
      <c r="D559">
        <v>85702416</v>
      </c>
      <c r="E559">
        <v>1</v>
      </c>
      <c r="F559">
        <v>1</v>
      </c>
      <c r="G559">
        <v>1081</v>
      </c>
      <c r="H559">
        <v>3</v>
      </c>
      <c r="I559" t="s">
        <v>829</v>
      </c>
      <c r="J559" t="s">
        <v>830</v>
      </c>
      <c r="K559" t="s">
        <v>831</v>
      </c>
      <c r="L559">
        <v>1346</v>
      </c>
      <c r="N559">
        <v>1009</v>
      </c>
      <c r="O559" t="s">
        <v>822</v>
      </c>
      <c r="P559" t="s">
        <v>822</v>
      </c>
      <c r="Q559">
        <v>1</v>
      </c>
      <c r="W559">
        <v>0</v>
      </c>
      <c r="X559">
        <v>1021383118</v>
      </c>
      <c r="Y559">
        <f t="shared" si="280"/>
        <v>0.06</v>
      </c>
      <c r="AA559">
        <v>315.23</v>
      </c>
      <c r="AB559">
        <v>0</v>
      </c>
      <c r="AC559">
        <v>0</v>
      </c>
      <c r="AD559">
        <v>0</v>
      </c>
      <c r="AE559">
        <v>37.979999999999997</v>
      </c>
      <c r="AF559">
        <v>0</v>
      </c>
      <c r="AG559">
        <v>0</v>
      </c>
      <c r="AH559">
        <v>0</v>
      </c>
      <c r="AI559">
        <v>8.3000000000000007</v>
      </c>
      <c r="AJ559">
        <v>1</v>
      </c>
      <c r="AK559">
        <v>1</v>
      </c>
      <c r="AL559">
        <v>1</v>
      </c>
      <c r="AM559">
        <v>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0.06</v>
      </c>
      <c r="AU559" t="s">
        <v>360</v>
      </c>
      <c r="AV559">
        <v>0</v>
      </c>
      <c r="AW559">
        <v>2</v>
      </c>
      <c r="AX559">
        <v>86552671</v>
      </c>
      <c r="AY559">
        <v>1</v>
      </c>
      <c r="AZ559">
        <v>0</v>
      </c>
      <c r="BA559">
        <v>394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v>0</v>
      </c>
      <c r="CX559">
        <f>ROUND(Y559*Source!I318,9)</f>
        <v>9.6000000000000002E-2</v>
      </c>
      <c r="CY559">
        <f t="shared" si="281"/>
        <v>315.23</v>
      </c>
      <c r="CZ559">
        <f t="shared" si="282"/>
        <v>37.979999999999997</v>
      </c>
      <c r="DA559">
        <f t="shared" si="283"/>
        <v>8.3000000000000007</v>
      </c>
      <c r="DB559">
        <f t="shared" si="284"/>
        <v>2.2799999999999998</v>
      </c>
      <c r="DC559">
        <f t="shared" si="285"/>
        <v>0</v>
      </c>
      <c r="DD559" t="s">
        <v>3</v>
      </c>
      <c r="DE559" t="s">
        <v>3</v>
      </c>
      <c r="DF559">
        <f t="shared" si="286"/>
        <v>30.26</v>
      </c>
      <c r="DG559">
        <f t="shared" si="287"/>
        <v>0</v>
      </c>
      <c r="DH559">
        <f t="shared" si="288"/>
        <v>0</v>
      </c>
      <c r="DI559">
        <f t="shared" si="254"/>
        <v>0</v>
      </c>
      <c r="DJ559">
        <f t="shared" si="289"/>
        <v>30.26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5">
      <c r="A560">
        <f>ROW(Source!A318)</f>
        <v>318</v>
      </c>
      <c r="B560">
        <v>86551703</v>
      </c>
      <c r="C560">
        <v>86552650</v>
      </c>
      <c r="D560">
        <v>85700824</v>
      </c>
      <c r="E560">
        <v>1</v>
      </c>
      <c r="F560">
        <v>1</v>
      </c>
      <c r="G560">
        <v>1081</v>
      </c>
      <c r="H560">
        <v>3</v>
      </c>
      <c r="I560" t="s">
        <v>832</v>
      </c>
      <c r="J560" t="s">
        <v>833</v>
      </c>
      <c r="K560" t="s">
        <v>834</v>
      </c>
      <c r="L560">
        <v>1348</v>
      </c>
      <c r="N560">
        <v>1009</v>
      </c>
      <c r="O560" t="s">
        <v>561</v>
      </c>
      <c r="P560" t="s">
        <v>561</v>
      </c>
      <c r="Q560">
        <v>1000</v>
      </c>
      <c r="W560">
        <v>0</v>
      </c>
      <c r="X560">
        <v>-1462767551</v>
      </c>
      <c r="Y560">
        <f t="shared" si="280"/>
        <v>1.0000000000000001E-5</v>
      </c>
      <c r="AA560">
        <v>65213.77</v>
      </c>
      <c r="AB560">
        <v>0</v>
      </c>
      <c r="AC560">
        <v>0</v>
      </c>
      <c r="AD560">
        <v>0</v>
      </c>
      <c r="AE560">
        <v>3234.81</v>
      </c>
      <c r="AF560">
        <v>0</v>
      </c>
      <c r="AG560">
        <v>0</v>
      </c>
      <c r="AH560">
        <v>0</v>
      </c>
      <c r="AI560">
        <v>20.16</v>
      </c>
      <c r="AJ560">
        <v>1</v>
      </c>
      <c r="AK560">
        <v>1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1.0000000000000001E-5</v>
      </c>
      <c r="AU560" t="s">
        <v>360</v>
      </c>
      <c r="AV560">
        <v>0</v>
      </c>
      <c r="AW560">
        <v>2</v>
      </c>
      <c r="AX560">
        <v>86552672</v>
      </c>
      <c r="AY560">
        <v>1</v>
      </c>
      <c r="AZ560">
        <v>0</v>
      </c>
      <c r="BA560">
        <v>395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ROUND(Y560*Source!I318,9)</f>
        <v>1.5999999999999999E-5</v>
      </c>
      <c r="CY560">
        <f t="shared" si="281"/>
        <v>65213.77</v>
      </c>
      <c r="CZ560">
        <f t="shared" si="282"/>
        <v>3234.81</v>
      </c>
      <c r="DA560">
        <f t="shared" si="283"/>
        <v>20.16</v>
      </c>
      <c r="DB560">
        <f t="shared" si="284"/>
        <v>0.03</v>
      </c>
      <c r="DC560">
        <f t="shared" si="285"/>
        <v>0</v>
      </c>
      <c r="DD560" t="s">
        <v>3</v>
      </c>
      <c r="DE560" t="s">
        <v>3</v>
      </c>
      <c r="DF560">
        <f t="shared" si="286"/>
        <v>1.04</v>
      </c>
      <c r="DG560">
        <f t="shared" si="287"/>
        <v>0</v>
      </c>
      <c r="DH560">
        <f t="shared" si="288"/>
        <v>0</v>
      </c>
      <c r="DI560">
        <f t="shared" si="254"/>
        <v>0</v>
      </c>
      <c r="DJ560">
        <f t="shared" si="289"/>
        <v>1.04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5">
      <c r="A561">
        <f>ROW(Source!A318)</f>
        <v>318</v>
      </c>
      <c r="B561">
        <v>86551703</v>
      </c>
      <c r="C561">
        <v>86552650</v>
      </c>
      <c r="D561">
        <v>85700637</v>
      </c>
      <c r="E561">
        <v>1</v>
      </c>
      <c r="F561">
        <v>1</v>
      </c>
      <c r="G561">
        <v>1081</v>
      </c>
      <c r="H561">
        <v>3</v>
      </c>
      <c r="I561" t="s">
        <v>835</v>
      </c>
      <c r="J561" t="s">
        <v>836</v>
      </c>
      <c r="K561" t="s">
        <v>837</v>
      </c>
      <c r="L561">
        <v>1339</v>
      </c>
      <c r="N561">
        <v>1007</v>
      </c>
      <c r="O561" t="s">
        <v>806</v>
      </c>
      <c r="P561" t="s">
        <v>806</v>
      </c>
      <c r="Q561">
        <v>1</v>
      </c>
      <c r="W561">
        <v>0</v>
      </c>
      <c r="X561">
        <v>-676034668</v>
      </c>
      <c r="Y561">
        <f t="shared" si="280"/>
        <v>0.11899999999999999</v>
      </c>
      <c r="AA561">
        <v>760.17</v>
      </c>
      <c r="AB561">
        <v>0</v>
      </c>
      <c r="AC561">
        <v>0</v>
      </c>
      <c r="AD561">
        <v>0</v>
      </c>
      <c r="AE561">
        <v>53.42</v>
      </c>
      <c r="AF561">
        <v>0</v>
      </c>
      <c r="AG561">
        <v>0</v>
      </c>
      <c r="AH561">
        <v>0</v>
      </c>
      <c r="AI561">
        <v>14.23</v>
      </c>
      <c r="AJ561">
        <v>1</v>
      </c>
      <c r="AK561">
        <v>1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0.11899999999999999</v>
      </c>
      <c r="AU561" t="s">
        <v>360</v>
      </c>
      <c r="AV561">
        <v>0</v>
      </c>
      <c r="AW561">
        <v>2</v>
      </c>
      <c r="AX561">
        <v>86552673</v>
      </c>
      <c r="AY561">
        <v>1</v>
      </c>
      <c r="AZ561">
        <v>0</v>
      </c>
      <c r="BA561">
        <v>396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ROUND(Y561*Source!I318,9)</f>
        <v>0.19040000000000001</v>
      </c>
      <c r="CY561">
        <f t="shared" si="281"/>
        <v>760.17</v>
      </c>
      <c r="CZ561">
        <f t="shared" si="282"/>
        <v>53.42</v>
      </c>
      <c r="DA561">
        <f t="shared" si="283"/>
        <v>14.23</v>
      </c>
      <c r="DB561">
        <f t="shared" si="284"/>
        <v>6.36</v>
      </c>
      <c r="DC561">
        <f t="shared" si="285"/>
        <v>0</v>
      </c>
      <c r="DD561" t="s">
        <v>3</v>
      </c>
      <c r="DE561" t="s">
        <v>3</v>
      </c>
      <c r="DF561">
        <f t="shared" si="286"/>
        <v>144.74</v>
      </c>
      <c r="DG561">
        <f t="shared" si="287"/>
        <v>0</v>
      </c>
      <c r="DH561">
        <f t="shared" si="288"/>
        <v>0</v>
      </c>
      <c r="DI561">
        <f t="shared" si="254"/>
        <v>0</v>
      </c>
      <c r="DJ561">
        <f t="shared" si="289"/>
        <v>144.74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5">
      <c r="A562">
        <f>ROW(Source!A318)</f>
        <v>318</v>
      </c>
      <c r="B562">
        <v>86551703</v>
      </c>
      <c r="C562">
        <v>86552650</v>
      </c>
      <c r="D562">
        <v>85700903</v>
      </c>
      <c r="E562">
        <v>1</v>
      </c>
      <c r="F562">
        <v>1</v>
      </c>
      <c r="G562">
        <v>1081</v>
      </c>
      <c r="H562">
        <v>3</v>
      </c>
      <c r="I562" t="s">
        <v>838</v>
      </c>
      <c r="J562" t="s">
        <v>839</v>
      </c>
      <c r="K562" t="s">
        <v>840</v>
      </c>
      <c r="L562">
        <v>1339</v>
      </c>
      <c r="N562">
        <v>1007</v>
      </c>
      <c r="O562" t="s">
        <v>806</v>
      </c>
      <c r="P562" t="s">
        <v>806</v>
      </c>
      <c r="Q562">
        <v>1</v>
      </c>
      <c r="W562">
        <v>0</v>
      </c>
      <c r="X562">
        <v>-1235260082</v>
      </c>
      <c r="Y562">
        <f t="shared" si="280"/>
        <v>0.28100000000000003</v>
      </c>
      <c r="AA562">
        <v>101.33</v>
      </c>
      <c r="AB562">
        <v>0</v>
      </c>
      <c r="AC562">
        <v>0</v>
      </c>
      <c r="AD562">
        <v>0</v>
      </c>
      <c r="AE562">
        <v>5.82</v>
      </c>
      <c r="AF562">
        <v>0</v>
      </c>
      <c r="AG562">
        <v>0</v>
      </c>
      <c r="AH562">
        <v>0</v>
      </c>
      <c r="AI562">
        <v>17.41</v>
      </c>
      <c r="AJ562">
        <v>1</v>
      </c>
      <c r="AK562">
        <v>1</v>
      </c>
      <c r="AL562">
        <v>1</v>
      </c>
      <c r="AM562">
        <v>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0.28100000000000003</v>
      </c>
      <c r="AU562" t="s">
        <v>360</v>
      </c>
      <c r="AV562">
        <v>0</v>
      </c>
      <c r="AW562">
        <v>2</v>
      </c>
      <c r="AX562">
        <v>86552674</v>
      </c>
      <c r="AY562">
        <v>1</v>
      </c>
      <c r="AZ562">
        <v>0</v>
      </c>
      <c r="BA562">
        <v>397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ROUND(Y562*Source!I318,9)</f>
        <v>0.4496</v>
      </c>
      <c r="CY562">
        <f t="shared" si="281"/>
        <v>101.33</v>
      </c>
      <c r="CZ562">
        <f t="shared" si="282"/>
        <v>5.82</v>
      </c>
      <c r="DA562">
        <f t="shared" si="283"/>
        <v>17.41</v>
      </c>
      <c r="DB562">
        <f t="shared" si="284"/>
        <v>1.64</v>
      </c>
      <c r="DC562">
        <f t="shared" si="285"/>
        <v>0</v>
      </c>
      <c r="DD562" t="s">
        <v>3</v>
      </c>
      <c r="DE562" t="s">
        <v>3</v>
      </c>
      <c r="DF562">
        <f t="shared" si="286"/>
        <v>45.56</v>
      </c>
      <c r="DG562">
        <f t="shared" si="287"/>
        <v>0</v>
      </c>
      <c r="DH562">
        <f t="shared" si="288"/>
        <v>0</v>
      </c>
      <c r="DI562">
        <f t="shared" si="254"/>
        <v>0</v>
      </c>
      <c r="DJ562">
        <f t="shared" si="289"/>
        <v>45.56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5">
      <c r="A563">
        <f>ROW(Source!A318)</f>
        <v>318</v>
      </c>
      <c r="B563">
        <v>86551703</v>
      </c>
      <c r="C563">
        <v>86552650</v>
      </c>
      <c r="D563">
        <v>85700975</v>
      </c>
      <c r="E563">
        <v>1</v>
      </c>
      <c r="F563">
        <v>1</v>
      </c>
      <c r="G563">
        <v>1081</v>
      </c>
      <c r="H563">
        <v>3</v>
      </c>
      <c r="I563" t="s">
        <v>841</v>
      </c>
      <c r="J563" t="s">
        <v>842</v>
      </c>
      <c r="K563" t="s">
        <v>843</v>
      </c>
      <c r="L563">
        <v>1348</v>
      </c>
      <c r="N563">
        <v>1009</v>
      </c>
      <c r="O563" t="s">
        <v>561</v>
      </c>
      <c r="P563" t="s">
        <v>561</v>
      </c>
      <c r="Q563">
        <v>1000</v>
      </c>
      <c r="W563">
        <v>0</v>
      </c>
      <c r="X563">
        <v>1270042986</v>
      </c>
      <c r="Y563">
        <f t="shared" si="280"/>
        <v>4.4000000000000002E-4</v>
      </c>
      <c r="AA563">
        <v>55941.2</v>
      </c>
      <c r="AB563">
        <v>0</v>
      </c>
      <c r="AC563">
        <v>0</v>
      </c>
      <c r="AD563">
        <v>0</v>
      </c>
      <c r="AE563">
        <v>16214.84</v>
      </c>
      <c r="AF563">
        <v>0</v>
      </c>
      <c r="AG563">
        <v>0</v>
      </c>
      <c r="AH563">
        <v>0</v>
      </c>
      <c r="AI563">
        <v>3.45</v>
      </c>
      <c r="AJ563">
        <v>1</v>
      </c>
      <c r="AK563">
        <v>1</v>
      </c>
      <c r="AL563">
        <v>1</v>
      </c>
      <c r="AM563">
        <v>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4.4000000000000002E-4</v>
      </c>
      <c r="AU563" t="s">
        <v>360</v>
      </c>
      <c r="AV563">
        <v>0</v>
      </c>
      <c r="AW563">
        <v>2</v>
      </c>
      <c r="AX563">
        <v>86552675</v>
      </c>
      <c r="AY563">
        <v>1</v>
      </c>
      <c r="AZ563">
        <v>0</v>
      </c>
      <c r="BA563">
        <v>398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ROUND(Y563*Source!I318,9)</f>
        <v>7.0399999999999998E-4</v>
      </c>
      <c r="CY563">
        <f t="shared" si="281"/>
        <v>55941.2</v>
      </c>
      <c r="CZ563">
        <f t="shared" si="282"/>
        <v>16214.84</v>
      </c>
      <c r="DA563">
        <f t="shared" si="283"/>
        <v>3.45</v>
      </c>
      <c r="DB563">
        <f t="shared" si="284"/>
        <v>7.13</v>
      </c>
      <c r="DC563">
        <f t="shared" si="285"/>
        <v>0</v>
      </c>
      <c r="DD563" t="s">
        <v>3</v>
      </c>
      <c r="DE563" t="s">
        <v>3</v>
      </c>
      <c r="DF563">
        <f t="shared" si="286"/>
        <v>39.380000000000003</v>
      </c>
      <c r="DG563">
        <f t="shared" si="287"/>
        <v>0</v>
      </c>
      <c r="DH563">
        <f t="shared" si="288"/>
        <v>0</v>
      </c>
      <c r="DI563">
        <f t="shared" si="254"/>
        <v>0</v>
      </c>
      <c r="DJ563">
        <f t="shared" si="289"/>
        <v>39.380000000000003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5">
      <c r="A564">
        <f>ROW(Source!A318)</f>
        <v>318</v>
      </c>
      <c r="B564">
        <v>86551703</v>
      </c>
      <c r="C564">
        <v>86552650</v>
      </c>
      <c r="D564">
        <v>85701143</v>
      </c>
      <c r="E564">
        <v>1</v>
      </c>
      <c r="F564">
        <v>1</v>
      </c>
      <c r="G564">
        <v>1081</v>
      </c>
      <c r="H564">
        <v>3</v>
      </c>
      <c r="I564" t="s">
        <v>844</v>
      </c>
      <c r="J564" t="s">
        <v>845</v>
      </c>
      <c r="K564" t="s">
        <v>846</v>
      </c>
      <c r="L564">
        <v>1346</v>
      </c>
      <c r="N564">
        <v>1009</v>
      </c>
      <c r="O564" t="s">
        <v>822</v>
      </c>
      <c r="P564" t="s">
        <v>822</v>
      </c>
      <c r="Q564">
        <v>1</v>
      </c>
      <c r="W564">
        <v>0</v>
      </c>
      <c r="X564">
        <v>488689173</v>
      </c>
      <c r="Y564">
        <f t="shared" si="280"/>
        <v>0.53</v>
      </c>
      <c r="AA564">
        <v>85.81</v>
      </c>
      <c r="AB564">
        <v>0</v>
      </c>
      <c r="AC564">
        <v>0</v>
      </c>
      <c r="AD564">
        <v>0</v>
      </c>
      <c r="AE564">
        <v>20.190000000000001</v>
      </c>
      <c r="AF564">
        <v>0</v>
      </c>
      <c r="AG564">
        <v>0</v>
      </c>
      <c r="AH564">
        <v>0</v>
      </c>
      <c r="AI564">
        <v>4.25</v>
      </c>
      <c r="AJ564">
        <v>1</v>
      </c>
      <c r="AK564">
        <v>1</v>
      </c>
      <c r="AL564">
        <v>1</v>
      </c>
      <c r="AM564">
        <v>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0.53</v>
      </c>
      <c r="AU564" t="s">
        <v>360</v>
      </c>
      <c r="AV564">
        <v>0</v>
      </c>
      <c r="AW564">
        <v>2</v>
      </c>
      <c r="AX564">
        <v>86552676</v>
      </c>
      <c r="AY564">
        <v>1</v>
      </c>
      <c r="AZ564">
        <v>0</v>
      </c>
      <c r="BA564">
        <v>399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ROUND(Y564*Source!I318,9)</f>
        <v>0.84799999999999998</v>
      </c>
      <c r="CY564">
        <f t="shared" si="281"/>
        <v>85.81</v>
      </c>
      <c r="CZ564">
        <f t="shared" si="282"/>
        <v>20.190000000000001</v>
      </c>
      <c r="DA564">
        <f t="shared" si="283"/>
        <v>4.25</v>
      </c>
      <c r="DB564">
        <f t="shared" si="284"/>
        <v>10.7</v>
      </c>
      <c r="DC564">
        <f t="shared" si="285"/>
        <v>0</v>
      </c>
      <c r="DD564" t="s">
        <v>3</v>
      </c>
      <c r="DE564" t="s">
        <v>3</v>
      </c>
      <c r="DF564">
        <f t="shared" si="286"/>
        <v>72.77</v>
      </c>
      <c r="DG564">
        <f t="shared" si="287"/>
        <v>0</v>
      </c>
      <c r="DH564">
        <f t="shared" si="288"/>
        <v>0</v>
      </c>
      <c r="DI564">
        <f t="shared" si="254"/>
        <v>0</v>
      </c>
      <c r="DJ564">
        <f t="shared" si="289"/>
        <v>72.77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5">
      <c r="A565">
        <f>ROW(Source!A318)</f>
        <v>318</v>
      </c>
      <c r="B565">
        <v>86551703</v>
      </c>
      <c r="C565">
        <v>86552650</v>
      </c>
      <c r="D565">
        <v>85713192</v>
      </c>
      <c r="E565">
        <v>1</v>
      </c>
      <c r="F565">
        <v>1</v>
      </c>
      <c r="G565">
        <v>1081</v>
      </c>
      <c r="H565">
        <v>3</v>
      </c>
      <c r="I565" t="s">
        <v>489</v>
      </c>
      <c r="J565" t="s">
        <v>491</v>
      </c>
      <c r="K565" t="s">
        <v>490</v>
      </c>
      <c r="L565">
        <v>1301</v>
      </c>
      <c r="N565">
        <v>1003</v>
      </c>
      <c r="O565" t="s">
        <v>454</v>
      </c>
      <c r="P565" t="s">
        <v>454</v>
      </c>
      <c r="Q565">
        <v>1</v>
      </c>
      <c r="W565">
        <v>0</v>
      </c>
      <c r="X565">
        <v>-1072589213</v>
      </c>
      <c r="Y565">
        <f t="shared" si="280"/>
        <v>100</v>
      </c>
      <c r="AA565">
        <v>548.95000000000005</v>
      </c>
      <c r="AB565">
        <v>0</v>
      </c>
      <c r="AC565">
        <v>0</v>
      </c>
      <c r="AD565">
        <v>0</v>
      </c>
      <c r="AE565">
        <v>33.29</v>
      </c>
      <c r="AF565">
        <v>0</v>
      </c>
      <c r="AG565">
        <v>0</v>
      </c>
      <c r="AH565">
        <v>0</v>
      </c>
      <c r="AI565">
        <v>16.489999999999998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 t="s">
        <v>3</v>
      </c>
      <c r="AT565">
        <v>100</v>
      </c>
      <c r="AU565" t="s">
        <v>360</v>
      </c>
      <c r="AV565">
        <v>0</v>
      </c>
      <c r="AW565">
        <v>1</v>
      </c>
      <c r="AX565">
        <v>-1</v>
      </c>
      <c r="AY565">
        <v>0</v>
      </c>
      <c r="AZ565">
        <v>0</v>
      </c>
      <c r="BA565" t="s">
        <v>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ROUND(Y565*Source!I318,9)</f>
        <v>160</v>
      </c>
      <c r="CY565">
        <f t="shared" si="281"/>
        <v>548.95000000000005</v>
      </c>
      <c r="CZ565">
        <f t="shared" si="282"/>
        <v>33.29</v>
      </c>
      <c r="DA565">
        <f t="shared" si="283"/>
        <v>16.489999999999998</v>
      </c>
      <c r="DB565">
        <f t="shared" si="284"/>
        <v>3329</v>
      </c>
      <c r="DC565">
        <f t="shared" si="285"/>
        <v>0</v>
      </c>
      <c r="DD565" t="s">
        <v>3</v>
      </c>
      <c r="DE565" t="s">
        <v>3</v>
      </c>
      <c r="DF565">
        <f t="shared" si="286"/>
        <v>87832</v>
      </c>
      <c r="DG565">
        <f t="shared" si="287"/>
        <v>0</v>
      </c>
      <c r="DH565">
        <f t="shared" si="288"/>
        <v>0</v>
      </c>
      <c r="DI565">
        <f t="shared" si="254"/>
        <v>0</v>
      </c>
      <c r="DJ565">
        <f t="shared" si="289"/>
        <v>87832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5">
      <c r="A566">
        <f>ROW(Source!A318)</f>
        <v>318</v>
      </c>
      <c r="B566">
        <v>86551703</v>
      </c>
      <c r="C566">
        <v>86552650</v>
      </c>
      <c r="D566">
        <v>85718532</v>
      </c>
      <c r="E566">
        <v>1</v>
      </c>
      <c r="F566">
        <v>1</v>
      </c>
      <c r="G566">
        <v>1081</v>
      </c>
      <c r="H566">
        <v>3</v>
      </c>
      <c r="I566" t="s">
        <v>485</v>
      </c>
      <c r="J566" t="s">
        <v>487</v>
      </c>
      <c r="K566" t="s">
        <v>486</v>
      </c>
      <c r="L566">
        <v>1354</v>
      </c>
      <c r="N566">
        <v>1010</v>
      </c>
      <c r="O566" t="s">
        <v>35</v>
      </c>
      <c r="P566" t="s">
        <v>35</v>
      </c>
      <c r="Q566">
        <v>1</v>
      </c>
      <c r="W566">
        <v>0</v>
      </c>
      <c r="X566">
        <v>-1462156554</v>
      </c>
      <c r="Y566">
        <f t="shared" si="280"/>
        <v>1.25</v>
      </c>
      <c r="AA566">
        <v>807.7</v>
      </c>
      <c r="AB566">
        <v>0</v>
      </c>
      <c r="AC566">
        <v>0</v>
      </c>
      <c r="AD566">
        <v>0</v>
      </c>
      <c r="AE566">
        <v>211.44</v>
      </c>
      <c r="AF566">
        <v>0</v>
      </c>
      <c r="AG566">
        <v>0</v>
      </c>
      <c r="AH566">
        <v>0</v>
      </c>
      <c r="AI566">
        <v>3.82</v>
      </c>
      <c r="AJ566">
        <v>1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0</v>
      </c>
      <c r="AS566" t="s">
        <v>3</v>
      </c>
      <c r="AT566">
        <v>1.25</v>
      </c>
      <c r="AU566" t="s">
        <v>360</v>
      </c>
      <c r="AV566">
        <v>0</v>
      </c>
      <c r="AW566">
        <v>1</v>
      </c>
      <c r="AX566">
        <v>-1</v>
      </c>
      <c r="AY566">
        <v>0</v>
      </c>
      <c r="AZ566">
        <v>0</v>
      </c>
      <c r="BA566" t="s">
        <v>3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ROUND(Y566*Source!I318,9)</f>
        <v>2</v>
      </c>
      <c r="CY566">
        <f t="shared" si="281"/>
        <v>807.7</v>
      </c>
      <c r="CZ566">
        <f t="shared" si="282"/>
        <v>211.44</v>
      </c>
      <c r="DA566">
        <f t="shared" si="283"/>
        <v>3.82</v>
      </c>
      <c r="DB566">
        <f t="shared" si="284"/>
        <v>264.3</v>
      </c>
      <c r="DC566">
        <f t="shared" si="285"/>
        <v>0</v>
      </c>
      <c r="DD566" t="s">
        <v>3</v>
      </c>
      <c r="DE566" t="s">
        <v>3</v>
      </c>
      <c r="DF566">
        <f t="shared" si="286"/>
        <v>1615.4</v>
      </c>
      <c r="DG566">
        <f t="shared" si="287"/>
        <v>0</v>
      </c>
      <c r="DH566">
        <f t="shared" si="288"/>
        <v>0</v>
      </c>
      <c r="DI566">
        <f t="shared" si="254"/>
        <v>0</v>
      </c>
      <c r="DJ566">
        <f t="shared" si="289"/>
        <v>1615.4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5">
      <c r="A567">
        <f>ROW(Source!A323)</f>
        <v>323</v>
      </c>
      <c r="B567">
        <v>86551701</v>
      </c>
      <c r="C567">
        <v>86552682</v>
      </c>
      <c r="D567">
        <v>85665773</v>
      </c>
      <c r="E567">
        <v>1081</v>
      </c>
      <c r="F567">
        <v>1</v>
      </c>
      <c r="G567">
        <v>1081</v>
      </c>
      <c r="H567">
        <v>1</v>
      </c>
      <c r="I567" t="s">
        <v>786</v>
      </c>
      <c r="J567" t="s">
        <v>3</v>
      </c>
      <c r="K567" t="s">
        <v>787</v>
      </c>
      <c r="L567">
        <v>1191</v>
      </c>
      <c r="N567">
        <v>1013</v>
      </c>
      <c r="O567" t="s">
        <v>788</v>
      </c>
      <c r="P567" t="s">
        <v>788</v>
      </c>
      <c r="Q567">
        <v>1</v>
      </c>
      <c r="W567">
        <v>0</v>
      </c>
      <c r="X567">
        <v>476480486</v>
      </c>
      <c r="Y567">
        <f>((AT567*1.15)*1.2)</f>
        <v>40.98599999999999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29.7</v>
      </c>
      <c r="AU567" t="s">
        <v>362</v>
      </c>
      <c r="AV567">
        <v>1</v>
      </c>
      <c r="AW567">
        <v>2</v>
      </c>
      <c r="AX567">
        <v>86552696</v>
      </c>
      <c r="AY567">
        <v>1</v>
      </c>
      <c r="AZ567">
        <v>0</v>
      </c>
      <c r="BA567">
        <v>403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U567">
        <f>ROUND(AT567*Source!I323*AH567*AL567,2)</f>
        <v>0</v>
      </c>
      <c r="CV567">
        <f>ROUND(Y567*Source!I323,9)</f>
        <v>53.281799999999997</v>
      </c>
      <c r="CW567">
        <v>0</v>
      </c>
      <c r="CX567">
        <f>ROUND(Y567*Source!I323,9)</f>
        <v>53.281799999999997</v>
      </c>
      <c r="CY567">
        <f>AD567</f>
        <v>0</v>
      </c>
      <c r="CZ567">
        <f>AH567</f>
        <v>0</v>
      </c>
      <c r="DA567">
        <f>AL567</f>
        <v>1</v>
      </c>
      <c r="DB567">
        <f>ROUND(((ROUND(AT567*CZ567,2)*1.15)*1.2),6)</f>
        <v>0</v>
      </c>
      <c r="DC567">
        <f>ROUND(((ROUND(AT567*AG567,2)*1.15)*1.2),6)</f>
        <v>0</v>
      </c>
      <c r="DD567" t="s">
        <v>3</v>
      </c>
      <c r="DE567" t="s">
        <v>3</v>
      </c>
      <c r="DF567">
        <f t="shared" ref="DF567:DF583" si="290">ROUND(ROUND(AE567,2)*CX567,2)</f>
        <v>0</v>
      </c>
      <c r="DG567">
        <f t="shared" si="287"/>
        <v>0</v>
      </c>
      <c r="DH567">
        <f t="shared" si="288"/>
        <v>0</v>
      </c>
      <c r="DI567">
        <f t="shared" si="254"/>
        <v>0</v>
      </c>
      <c r="DJ567">
        <f>DI567</f>
        <v>0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5">
      <c r="A568">
        <f>ROW(Source!A323)</f>
        <v>323</v>
      </c>
      <c r="B568">
        <v>86551701</v>
      </c>
      <c r="C568">
        <v>86552682</v>
      </c>
      <c r="D568">
        <v>85731380</v>
      </c>
      <c r="E568">
        <v>1</v>
      </c>
      <c r="F568">
        <v>1</v>
      </c>
      <c r="G568">
        <v>1081</v>
      </c>
      <c r="H568">
        <v>2</v>
      </c>
      <c r="I568" t="s">
        <v>823</v>
      </c>
      <c r="J568" t="s">
        <v>824</v>
      </c>
      <c r="K568" t="s">
        <v>825</v>
      </c>
      <c r="L568">
        <v>1368</v>
      </c>
      <c r="N568">
        <v>1011</v>
      </c>
      <c r="O568" t="s">
        <v>792</v>
      </c>
      <c r="P568" t="s">
        <v>792</v>
      </c>
      <c r="Q568">
        <v>1</v>
      </c>
      <c r="W568">
        <v>0</v>
      </c>
      <c r="X568">
        <v>-49672420</v>
      </c>
      <c r="Y568">
        <f>((AT568*1.25)*1.2)</f>
        <v>1.7249999999999999</v>
      </c>
      <c r="AA568">
        <v>0</v>
      </c>
      <c r="AB568">
        <v>0.3</v>
      </c>
      <c r="AC568">
        <v>0</v>
      </c>
      <c r="AD568">
        <v>0</v>
      </c>
      <c r="AE568">
        <v>0</v>
      </c>
      <c r="AF568">
        <v>0.28000000000000003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1.1499999999999999</v>
      </c>
      <c r="AU568" t="s">
        <v>361</v>
      </c>
      <c r="AV568">
        <v>0</v>
      </c>
      <c r="AW568">
        <v>2</v>
      </c>
      <c r="AX568">
        <v>86552697</v>
      </c>
      <c r="AY568">
        <v>1</v>
      </c>
      <c r="AZ568">
        <v>0</v>
      </c>
      <c r="BA568">
        <v>404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ROUND(Y568*Source!I323*DO568,9)</f>
        <v>0</v>
      </c>
      <c r="CX568">
        <f>ROUND(Y568*Source!I323,9)</f>
        <v>2.2425000000000002</v>
      </c>
      <c r="CY568">
        <f>AB568</f>
        <v>0.3</v>
      </c>
      <c r="CZ568">
        <f>AF568</f>
        <v>0.28000000000000003</v>
      </c>
      <c r="DA568">
        <f>AJ568</f>
        <v>1</v>
      </c>
      <c r="DB568">
        <f>ROUND(((ROUND(AT568*CZ568,2)*1.25)*1.2),6)</f>
        <v>0.48</v>
      </c>
      <c r="DC568">
        <f>ROUND(((ROUND(AT568*AG568,2)*1.25)*1.2),6)</f>
        <v>0</v>
      </c>
      <c r="DD568" t="s">
        <v>3</v>
      </c>
      <c r="DE568" t="s">
        <v>3</v>
      </c>
      <c r="DF568">
        <f t="shared" si="290"/>
        <v>0</v>
      </c>
      <c r="DG568">
        <f t="shared" si="287"/>
        <v>0.63</v>
      </c>
      <c r="DH568">
        <f t="shared" si="288"/>
        <v>0</v>
      </c>
      <c r="DI568">
        <f t="shared" si="254"/>
        <v>0</v>
      </c>
      <c r="DJ568">
        <f>DG568</f>
        <v>0.63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5">
      <c r="A569">
        <f>ROW(Source!A323)</f>
        <v>323</v>
      </c>
      <c r="B569">
        <v>86551701</v>
      </c>
      <c r="C569">
        <v>86552682</v>
      </c>
      <c r="D569">
        <v>85731677</v>
      </c>
      <c r="E569">
        <v>1</v>
      </c>
      <c r="F569">
        <v>1</v>
      </c>
      <c r="G569">
        <v>1081</v>
      </c>
      <c r="H569">
        <v>2</v>
      </c>
      <c r="I569" t="s">
        <v>789</v>
      </c>
      <c r="J569" t="s">
        <v>790</v>
      </c>
      <c r="K569" t="s">
        <v>791</v>
      </c>
      <c r="L569">
        <v>1368</v>
      </c>
      <c r="N569">
        <v>1011</v>
      </c>
      <c r="O569" t="s">
        <v>792</v>
      </c>
      <c r="P569" t="s">
        <v>792</v>
      </c>
      <c r="Q569">
        <v>1</v>
      </c>
      <c r="W569">
        <v>0</v>
      </c>
      <c r="X569">
        <v>874612079</v>
      </c>
      <c r="Y569">
        <f>((AT569*1.25)*1.2)</f>
        <v>0.52500000000000002</v>
      </c>
      <c r="AA569">
        <v>0</v>
      </c>
      <c r="AB569">
        <v>88.67</v>
      </c>
      <c r="AC569">
        <v>13.47</v>
      </c>
      <c r="AD569">
        <v>0</v>
      </c>
      <c r="AE569">
        <v>0</v>
      </c>
      <c r="AF569">
        <v>83.1</v>
      </c>
      <c r="AG569">
        <v>12.62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0.35</v>
      </c>
      <c r="AU569" t="s">
        <v>361</v>
      </c>
      <c r="AV569">
        <v>0</v>
      </c>
      <c r="AW569">
        <v>2</v>
      </c>
      <c r="AX569">
        <v>86552698</v>
      </c>
      <c r="AY569">
        <v>1</v>
      </c>
      <c r="AZ569">
        <v>0</v>
      </c>
      <c r="BA569">
        <v>405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f>ROUND(Y569*Source!I323*DO569,9)</f>
        <v>8.6131499999999992</v>
      </c>
      <c r="CX569">
        <f>ROUND(Y569*Source!I323,9)</f>
        <v>0.6825</v>
      </c>
      <c r="CY569">
        <f>AB569</f>
        <v>88.67</v>
      </c>
      <c r="CZ569">
        <f>AF569</f>
        <v>83.1</v>
      </c>
      <c r="DA569">
        <f>AJ569</f>
        <v>1</v>
      </c>
      <c r="DB569">
        <f>ROUND(((ROUND(AT569*CZ569,2)*1.25)*1.2),6)</f>
        <v>43.634999999999998</v>
      </c>
      <c r="DC569">
        <f>ROUND(((ROUND(AT569*AG569,2)*1.25)*1.2),6)</f>
        <v>6.63</v>
      </c>
      <c r="DD569" t="s">
        <v>3</v>
      </c>
      <c r="DE569" t="s">
        <v>3</v>
      </c>
      <c r="DF569">
        <f t="shared" si="290"/>
        <v>0</v>
      </c>
      <c r="DG569">
        <f t="shared" si="287"/>
        <v>56.72</v>
      </c>
      <c r="DH569">
        <f t="shared" si="288"/>
        <v>8.61</v>
      </c>
      <c r="DI569">
        <f t="shared" si="254"/>
        <v>0</v>
      </c>
      <c r="DJ569">
        <f>DG569</f>
        <v>56.72</v>
      </c>
      <c r="DK569">
        <v>0</v>
      </c>
      <c r="DL569" t="s">
        <v>793</v>
      </c>
      <c r="DM569">
        <v>0</v>
      </c>
      <c r="DN569" t="s">
        <v>788</v>
      </c>
      <c r="DO569">
        <v>12.62</v>
      </c>
    </row>
    <row r="570" spans="1:119" x14ac:dyDescent="0.25">
      <c r="A570">
        <f>ROW(Source!A323)</f>
        <v>323</v>
      </c>
      <c r="B570">
        <v>86551701</v>
      </c>
      <c r="C570">
        <v>86552682</v>
      </c>
      <c r="D570">
        <v>85730911</v>
      </c>
      <c r="E570">
        <v>1</v>
      </c>
      <c r="F570">
        <v>1</v>
      </c>
      <c r="G570">
        <v>1081</v>
      </c>
      <c r="H570">
        <v>2</v>
      </c>
      <c r="I570" t="s">
        <v>800</v>
      </c>
      <c r="J570" t="s">
        <v>801</v>
      </c>
      <c r="K570" t="s">
        <v>802</v>
      </c>
      <c r="L570">
        <v>1368</v>
      </c>
      <c r="N570">
        <v>1011</v>
      </c>
      <c r="O570" t="s">
        <v>792</v>
      </c>
      <c r="P570" t="s">
        <v>792</v>
      </c>
      <c r="Q570">
        <v>1</v>
      </c>
      <c r="W570">
        <v>0</v>
      </c>
      <c r="X570">
        <v>-44940208</v>
      </c>
      <c r="Y570">
        <f>((AT570*1.25)*1.2)</f>
        <v>0.10500000000000001</v>
      </c>
      <c r="AA570">
        <v>0</v>
      </c>
      <c r="AB570">
        <v>191.17</v>
      </c>
      <c r="AC570">
        <v>18.059999999999999</v>
      </c>
      <c r="AD570">
        <v>0</v>
      </c>
      <c r="AE570">
        <v>0</v>
      </c>
      <c r="AF570">
        <v>179.17</v>
      </c>
      <c r="AG570">
        <v>16.93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7.0000000000000007E-2</v>
      </c>
      <c r="AU570" t="s">
        <v>361</v>
      </c>
      <c r="AV570">
        <v>0</v>
      </c>
      <c r="AW570">
        <v>2</v>
      </c>
      <c r="AX570">
        <v>86552699</v>
      </c>
      <c r="AY570">
        <v>1</v>
      </c>
      <c r="AZ570">
        <v>0</v>
      </c>
      <c r="BA570">
        <v>406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f>ROUND(Y570*Source!I323*DO570,9)</f>
        <v>2.3109449999999998</v>
      </c>
      <c r="CX570">
        <f>ROUND(Y570*Source!I323,9)</f>
        <v>0.13650000000000001</v>
      </c>
      <c r="CY570">
        <f>AB570</f>
        <v>191.17</v>
      </c>
      <c r="CZ570">
        <f>AF570</f>
        <v>179.17</v>
      </c>
      <c r="DA570">
        <f>AJ570</f>
        <v>1</v>
      </c>
      <c r="DB570">
        <f>ROUND(((ROUND(AT570*CZ570,2)*1.25)*1.2),6)</f>
        <v>18.809999999999999</v>
      </c>
      <c r="DC570">
        <f>ROUND(((ROUND(AT570*AG570,2)*1.25)*1.2),6)</f>
        <v>1.7849999999999999</v>
      </c>
      <c r="DD570" t="s">
        <v>3</v>
      </c>
      <c r="DE570" t="s">
        <v>3</v>
      </c>
      <c r="DF570">
        <f t="shared" si="290"/>
        <v>0</v>
      </c>
      <c r="DG570">
        <f t="shared" si="287"/>
        <v>24.46</v>
      </c>
      <c r="DH570">
        <f t="shared" si="288"/>
        <v>2.31</v>
      </c>
      <c r="DI570">
        <f t="shared" si="254"/>
        <v>0</v>
      </c>
      <c r="DJ570">
        <f>DG570</f>
        <v>24.46</v>
      </c>
      <c r="DK570">
        <v>0</v>
      </c>
      <c r="DL570" t="s">
        <v>793</v>
      </c>
      <c r="DM570">
        <v>0</v>
      </c>
      <c r="DN570" t="s">
        <v>788</v>
      </c>
      <c r="DO570">
        <v>16.93</v>
      </c>
    </row>
    <row r="571" spans="1:119" x14ac:dyDescent="0.25">
      <c r="A571">
        <f>ROW(Source!A323)</f>
        <v>323</v>
      </c>
      <c r="B571">
        <v>86551701</v>
      </c>
      <c r="C571">
        <v>86552682</v>
      </c>
      <c r="D571">
        <v>85700705</v>
      </c>
      <c r="E571">
        <v>1</v>
      </c>
      <c r="F571">
        <v>1</v>
      </c>
      <c r="G571">
        <v>1081</v>
      </c>
      <c r="H571">
        <v>3</v>
      </c>
      <c r="I571" t="s">
        <v>803</v>
      </c>
      <c r="J571" t="s">
        <v>804</v>
      </c>
      <c r="K571" t="s">
        <v>805</v>
      </c>
      <c r="L571">
        <v>1339</v>
      </c>
      <c r="N571">
        <v>1007</v>
      </c>
      <c r="O571" t="s">
        <v>806</v>
      </c>
      <c r="P571" t="s">
        <v>806</v>
      </c>
      <c r="Q571">
        <v>1</v>
      </c>
      <c r="W571">
        <v>0</v>
      </c>
      <c r="X571">
        <v>-1622585150</v>
      </c>
      <c r="Y571">
        <f t="shared" ref="Y571:Y579" si="291">((AT571*1)*1)</f>
        <v>0.45400000000000001</v>
      </c>
      <c r="AA571">
        <v>7.07</v>
      </c>
      <c r="AB571">
        <v>0</v>
      </c>
      <c r="AC571">
        <v>0</v>
      </c>
      <c r="AD571">
        <v>0</v>
      </c>
      <c r="AE571">
        <v>7.07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-2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0.45400000000000001</v>
      </c>
      <c r="AU571" t="s">
        <v>360</v>
      </c>
      <c r="AV571">
        <v>0</v>
      </c>
      <c r="AW571">
        <v>2</v>
      </c>
      <c r="AX571">
        <v>86552700</v>
      </c>
      <c r="AY571">
        <v>1</v>
      </c>
      <c r="AZ571">
        <v>0</v>
      </c>
      <c r="BA571">
        <v>407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ROUND(Y571*Source!I323,9)</f>
        <v>0.59019999999999995</v>
      </c>
      <c r="CY571">
        <f t="shared" ref="CY571:CY579" si="292">AA571</f>
        <v>7.07</v>
      </c>
      <c r="CZ571">
        <f t="shared" ref="CZ571:CZ579" si="293">AE571</f>
        <v>7.07</v>
      </c>
      <c r="DA571">
        <f t="shared" ref="DA571:DA579" si="294">AI571</f>
        <v>1</v>
      </c>
      <c r="DB571">
        <f t="shared" ref="DB571:DB579" si="295">ROUND(((ROUND(AT571*CZ571,2)*1)*1),6)</f>
        <v>3.21</v>
      </c>
      <c r="DC571">
        <f t="shared" ref="DC571:DC579" si="296">ROUND(((ROUND(AT571*AG571,2)*1)*1),6)</f>
        <v>0</v>
      </c>
      <c r="DD571" t="s">
        <v>3</v>
      </c>
      <c r="DE571" t="s">
        <v>3</v>
      </c>
      <c r="DF571">
        <f t="shared" si="290"/>
        <v>4.17</v>
      </c>
      <c r="DG571">
        <f t="shared" si="287"/>
        <v>0</v>
      </c>
      <c r="DH571">
        <f t="shared" si="288"/>
        <v>0</v>
      </c>
      <c r="DI571">
        <f t="shared" si="254"/>
        <v>0</v>
      </c>
      <c r="DJ571">
        <f t="shared" ref="DJ571:DJ579" si="297">DF571</f>
        <v>4.17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5">
      <c r="A572">
        <f>ROW(Source!A323)</f>
        <v>323</v>
      </c>
      <c r="B572">
        <v>86551701</v>
      </c>
      <c r="C572">
        <v>86552682</v>
      </c>
      <c r="D572">
        <v>85701843</v>
      </c>
      <c r="E572">
        <v>1</v>
      </c>
      <c r="F572">
        <v>1</v>
      </c>
      <c r="G572">
        <v>1081</v>
      </c>
      <c r="H572">
        <v>3</v>
      </c>
      <c r="I572" t="s">
        <v>826</v>
      </c>
      <c r="J572" t="s">
        <v>827</v>
      </c>
      <c r="K572" t="s">
        <v>828</v>
      </c>
      <c r="L572">
        <v>1346</v>
      </c>
      <c r="N572">
        <v>1009</v>
      </c>
      <c r="O572" t="s">
        <v>822</v>
      </c>
      <c r="P572" t="s">
        <v>822</v>
      </c>
      <c r="Q572">
        <v>1</v>
      </c>
      <c r="W572">
        <v>0</v>
      </c>
      <c r="X572">
        <v>732400950</v>
      </c>
      <c r="Y572">
        <f t="shared" si="291"/>
        <v>0.17</v>
      </c>
      <c r="AA572">
        <v>21</v>
      </c>
      <c r="AB572">
        <v>0</v>
      </c>
      <c r="AC572">
        <v>0</v>
      </c>
      <c r="AD572">
        <v>0</v>
      </c>
      <c r="AE572">
        <v>21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-2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0.17</v>
      </c>
      <c r="AU572" t="s">
        <v>360</v>
      </c>
      <c r="AV572">
        <v>0</v>
      </c>
      <c r="AW572">
        <v>2</v>
      </c>
      <c r="AX572">
        <v>86552701</v>
      </c>
      <c r="AY572">
        <v>1</v>
      </c>
      <c r="AZ572">
        <v>0</v>
      </c>
      <c r="BA572">
        <v>408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ROUND(Y572*Source!I323,9)</f>
        <v>0.221</v>
      </c>
      <c r="CY572">
        <f t="shared" si="292"/>
        <v>21</v>
      </c>
      <c r="CZ572">
        <f t="shared" si="293"/>
        <v>21</v>
      </c>
      <c r="DA572">
        <f t="shared" si="294"/>
        <v>1</v>
      </c>
      <c r="DB572">
        <f t="shared" si="295"/>
        <v>3.57</v>
      </c>
      <c r="DC572">
        <f t="shared" si="296"/>
        <v>0</v>
      </c>
      <c r="DD572" t="s">
        <v>3</v>
      </c>
      <c r="DE572" t="s">
        <v>3</v>
      </c>
      <c r="DF572">
        <f t="shared" si="290"/>
        <v>4.6399999999999997</v>
      </c>
      <c r="DG572">
        <f t="shared" si="287"/>
        <v>0</v>
      </c>
      <c r="DH572">
        <f t="shared" si="288"/>
        <v>0</v>
      </c>
      <c r="DI572">
        <f t="shared" si="254"/>
        <v>0</v>
      </c>
      <c r="DJ572">
        <f t="shared" si="297"/>
        <v>4.6399999999999997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5">
      <c r="A573">
        <f>ROW(Source!A323)</f>
        <v>323</v>
      </c>
      <c r="B573">
        <v>86551701</v>
      </c>
      <c r="C573">
        <v>86552682</v>
      </c>
      <c r="D573">
        <v>85702416</v>
      </c>
      <c r="E573">
        <v>1</v>
      </c>
      <c r="F573">
        <v>1</v>
      </c>
      <c r="G573">
        <v>1081</v>
      </c>
      <c r="H573">
        <v>3</v>
      </c>
      <c r="I573" t="s">
        <v>829</v>
      </c>
      <c r="J573" t="s">
        <v>830</v>
      </c>
      <c r="K573" t="s">
        <v>831</v>
      </c>
      <c r="L573">
        <v>1346</v>
      </c>
      <c r="N573">
        <v>1009</v>
      </c>
      <c r="O573" t="s">
        <v>822</v>
      </c>
      <c r="P573" t="s">
        <v>822</v>
      </c>
      <c r="Q573">
        <v>1</v>
      </c>
      <c r="W573">
        <v>0</v>
      </c>
      <c r="X573">
        <v>1021383118</v>
      </c>
      <c r="Y573">
        <f t="shared" si="291"/>
        <v>0.06</v>
      </c>
      <c r="AA573">
        <v>37.979999999999997</v>
      </c>
      <c r="AB573">
        <v>0</v>
      </c>
      <c r="AC573">
        <v>0</v>
      </c>
      <c r="AD573">
        <v>0</v>
      </c>
      <c r="AE573">
        <v>37.979999999999997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-2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0.06</v>
      </c>
      <c r="AU573" t="s">
        <v>360</v>
      </c>
      <c r="AV573">
        <v>0</v>
      </c>
      <c r="AW573">
        <v>2</v>
      </c>
      <c r="AX573">
        <v>86552702</v>
      </c>
      <c r="AY573">
        <v>1</v>
      </c>
      <c r="AZ573">
        <v>0</v>
      </c>
      <c r="BA573">
        <v>409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ROUND(Y573*Source!I323,9)</f>
        <v>7.8E-2</v>
      </c>
      <c r="CY573">
        <f t="shared" si="292"/>
        <v>37.979999999999997</v>
      </c>
      <c r="CZ573">
        <f t="shared" si="293"/>
        <v>37.979999999999997</v>
      </c>
      <c r="DA573">
        <f t="shared" si="294"/>
        <v>1</v>
      </c>
      <c r="DB573">
        <f t="shared" si="295"/>
        <v>2.2799999999999998</v>
      </c>
      <c r="DC573">
        <f t="shared" si="296"/>
        <v>0</v>
      </c>
      <c r="DD573" t="s">
        <v>3</v>
      </c>
      <c r="DE573" t="s">
        <v>3</v>
      </c>
      <c r="DF573">
        <f t="shared" si="290"/>
        <v>2.96</v>
      </c>
      <c r="DG573">
        <f t="shared" si="287"/>
        <v>0</v>
      </c>
      <c r="DH573">
        <f t="shared" si="288"/>
        <v>0</v>
      </c>
      <c r="DI573">
        <f t="shared" si="254"/>
        <v>0</v>
      </c>
      <c r="DJ573">
        <f t="shared" si="297"/>
        <v>2.96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5">
      <c r="A574">
        <f>ROW(Source!A323)</f>
        <v>323</v>
      </c>
      <c r="B574">
        <v>86551701</v>
      </c>
      <c r="C574">
        <v>86552682</v>
      </c>
      <c r="D574">
        <v>85700824</v>
      </c>
      <c r="E574">
        <v>1</v>
      </c>
      <c r="F574">
        <v>1</v>
      </c>
      <c r="G574">
        <v>1081</v>
      </c>
      <c r="H574">
        <v>3</v>
      </c>
      <c r="I574" t="s">
        <v>832</v>
      </c>
      <c r="J574" t="s">
        <v>833</v>
      </c>
      <c r="K574" t="s">
        <v>834</v>
      </c>
      <c r="L574">
        <v>1348</v>
      </c>
      <c r="N574">
        <v>1009</v>
      </c>
      <c r="O574" t="s">
        <v>561</v>
      </c>
      <c r="P574" t="s">
        <v>561</v>
      </c>
      <c r="Q574">
        <v>1000</v>
      </c>
      <c r="W574">
        <v>0</v>
      </c>
      <c r="X574">
        <v>-1462767551</v>
      </c>
      <c r="Y574">
        <f t="shared" si="291"/>
        <v>1.0000000000000001E-5</v>
      </c>
      <c r="AA574">
        <v>3234.81</v>
      </c>
      <c r="AB574">
        <v>0</v>
      </c>
      <c r="AC574">
        <v>0</v>
      </c>
      <c r="AD574">
        <v>0</v>
      </c>
      <c r="AE574">
        <v>3234.81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-2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1.0000000000000001E-5</v>
      </c>
      <c r="AU574" t="s">
        <v>360</v>
      </c>
      <c r="AV574">
        <v>0</v>
      </c>
      <c r="AW574">
        <v>2</v>
      </c>
      <c r="AX574">
        <v>86552703</v>
      </c>
      <c r="AY574">
        <v>1</v>
      </c>
      <c r="AZ574">
        <v>0</v>
      </c>
      <c r="BA574">
        <v>410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ROUND(Y574*Source!I323,9)</f>
        <v>1.2999999999999999E-5</v>
      </c>
      <c r="CY574">
        <f t="shared" si="292"/>
        <v>3234.81</v>
      </c>
      <c r="CZ574">
        <f t="shared" si="293"/>
        <v>3234.81</v>
      </c>
      <c r="DA574">
        <f t="shared" si="294"/>
        <v>1</v>
      </c>
      <c r="DB574">
        <f t="shared" si="295"/>
        <v>0.03</v>
      </c>
      <c r="DC574">
        <f t="shared" si="296"/>
        <v>0</v>
      </c>
      <c r="DD574" t="s">
        <v>3</v>
      </c>
      <c r="DE574" t="s">
        <v>3</v>
      </c>
      <c r="DF574">
        <f t="shared" si="290"/>
        <v>0.04</v>
      </c>
      <c r="DG574">
        <f t="shared" si="287"/>
        <v>0</v>
      </c>
      <c r="DH574">
        <f t="shared" si="288"/>
        <v>0</v>
      </c>
      <c r="DI574">
        <f t="shared" si="254"/>
        <v>0</v>
      </c>
      <c r="DJ574">
        <f t="shared" si="297"/>
        <v>0.04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5">
      <c r="A575">
        <f>ROW(Source!A323)</f>
        <v>323</v>
      </c>
      <c r="B575">
        <v>86551701</v>
      </c>
      <c r="C575">
        <v>86552682</v>
      </c>
      <c r="D575">
        <v>85700637</v>
      </c>
      <c r="E575">
        <v>1</v>
      </c>
      <c r="F575">
        <v>1</v>
      </c>
      <c r="G575">
        <v>1081</v>
      </c>
      <c r="H575">
        <v>3</v>
      </c>
      <c r="I575" t="s">
        <v>835</v>
      </c>
      <c r="J575" t="s">
        <v>836</v>
      </c>
      <c r="K575" t="s">
        <v>837</v>
      </c>
      <c r="L575">
        <v>1339</v>
      </c>
      <c r="N575">
        <v>1007</v>
      </c>
      <c r="O575" t="s">
        <v>806</v>
      </c>
      <c r="P575" t="s">
        <v>806</v>
      </c>
      <c r="Q575">
        <v>1</v>
      </c>
      <c r="W575">
        <v>0</v>
      </c>
      <c r="X575">
        <v>-676034668</v>
      </c>
      <c r="Y575">
        <f t="shared" si="291"/>
        <v>0.11899999999999999</v>
      </c>
      <c r="AA575">
        <v>53.42</v>
      </c>
      <c r="AB575">
        <v>0</v>
      </c>
      <c r="AC575">
        <v>0</v>
      </c>
      <c r="AD575">
        <v>0</v>
      </c>
      <c r="AE575">
        <v>53.42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-2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0.11899999999999999</v>
      </c>
      <c r="AU575" t="s">
        <v>360</v>
      </c>
      <c r="AV575">
        <v>0</v>
      </c>
      <c r="AW575">
        <v>2</v>
      </c>
      <c r="AX575">
        <v>86552704</v>
      </c>
      <c r="AY575">
        <v>1</v>
      </c>
      <c r="AZ575">
        <v>0</v>
      </c>
      <c r="BA575">
        <v>411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ROUND(Y575*Source!I323,9)</f>
        <v>0.1547</v>
      </c>
      <c r="CY575">
        <f t="shared" si="292"/>
        <v>53.42</v>
      </c>
      <c r="CZ575">
        <f t="shared" si="293"/>
        <v>53.42</v>
      </c>
      <c r="DA575">
        <f t="shared" si="294"/>
        <v>1</v>
      </c>
      <c r="DB575">
        <f t="shared" si="295"/>
        <v>6.36</v>
      </c>
      <c r="DC575">
        <f t="shared" si="296"/>
        <v>0</v>
      </c>
      <c r="DD575" t="s">
        <v>3</v>
      </c>
      <c r="DE575" t="s">
        <v>3</v>
      </c>
      <c r="DF575">
        <f t="shared" si="290"/>
        <v>8.26</v>
      </c>
      <c r="DG575">
        <f t="shared" si="287"/>
        <v>0</v>
      </c>
      <c r="DH575">
        <f t="shared" si="288"/>
        <v>0</v>
      </c>
      <c r="DI575">
        <f t="shared" si="254"/>
        <v>0</v>
      </c>
      <c r="DJ575">
        <f t="shared" si="297"/>
        <v>8.26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5">
      <c r="A576">
        <f>ROW(Source!A323)</f>
        <v>323</v>
      </c>
      <c r="B576">
        <v>86551701</v>
      </c>
      <c r="C576">
        <v>86552682</v>
      </c>
      <c r="D576">
        <v>85700903</v>
      </c>
      <c r="E576">
        <v>1</v>
      </c>
      <c r="F576">
        <v>1</v>
      </c>
      <c r="G576">
        <v>1081</v>
      </c>
      <c r="H576">
        <v>3</v>
      </c>
      <c r="I576" t="s">
        <v>838</v>
      </c>
      <c r="J576" t="s">
        <v>839</v>
      </c>
      <c r="K576" t="s">
        <v>840</v>
      </c>
      <c r="L576">
        <v>1339</v>
      </c>
      <c r="N576">
        <v>1007</v>
      </c>
      <c r="O576" t="s">
        <v>806</v>
      </c>
      <c r="P576" t="s">
        <v>806</v>
      </c>
      <c r="Q576">
        <v>1</v>
      </c>
      <c r="W576">
        <v>0</v>
      </c>
      <c r="X576">
        <v>-1235260082</v>
      </c>
      <c r="Y576">
        <f t="shared" si="291"/>
        <v>0.28100000000000003</v>
      </c>
      <c r="AA576">
        <v>5.82</v>
      </c>
      <c r="AB576">
        <v>0</v>
      </c>
      <c r="AC576">
        <v>0</v>
      </c>
      <c r="AD576">
        <v>0</v>
      </c>
      <c r="AE576">
        <v>5.82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-2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0.28100000000000003</v>
      </c>
      <c r="AU576" t="s">
        <v>360</v>
      </c>
      <c r="AV576">
        <v>0</v>
      </c>
      <c r="AW576">
        <v>2</v>
      </c>
      <c r="AX576">
        <v>86552705</v>
      </c>
      <c r="AY576">
        <v>1</v>
      </c>
      <c r="AZ576">
        <v>0</v>
      </c>
      <c r="BA576">
        <v>412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ROUND(Y576*Source!I323,9)</f>
        <v>0.36530000000000001</v>
      </c>
      <c r="CY576">
        <f t="shared" si="292"/>
        <v>5.82</v>
      </c>
      <c r="CZ576">
        <f t="shared" si="293"/>
        <v>5.82</v>
      </c>
      <c r="DA576">
        <f t="shared" si="294"/>
        <v>1</v>
      </c>
      <c r="DB576">
        <f t="shared" si="295"/>
        <v>1.64</v>
      </c>
      <c r="DC576">
        <f t="shared" si="296"/>
        <v>0</v>
      </c>
      <c r="DD576" t="s">
        <v>3</v>
      </c>
      <c r="DE576" t="s">
        <v>3</v>
      </c>
      <c r="DF576">
        <f t="shared" si="290"/>
        <v>2.13</v>
      </c>
      <c r="DG576">
        <f t="shared" si="287"/>
        <v>0</v>
      </c>
      <c r="DH576">
        <f t="shared" si="288"/>
        <v>0</v>
      </c>
      <c r="DI576">
        <f t="shared" si="254"/>
        <v>0</v>
      </c>
      <c r="DJ576">
        <f t="shared" si="297"/>
        <v>2.13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5">
      <c r="A577">
        <f>ROW(Source!A323)</f>
        <v>323</v>
      </c>
      <c r="B577">
        <v>86551701</v>
      </c>
      <c r="C577">
        <v>86552682</v>
      </c>
      <c r="D577">
        <v>85700975</v>
      </c>
      <c r="E577">
        <v>1</v>
      </c>
      <c r="F577">
        <v>1</v>
      </c>
      <c r="G577">
        <v>1081</v>
      </c>
      <c r="H577">
        <v>3</v>
      </c>
      <c r="I577" t="s">
        <v>841</v>
      </c>
      <c r="J577" t="s">
        <v>842</v>
      </c>
      <c r="K577" t="s">
        <v>843</v>
      </c>
      <c r="L577">
        <v>1348</v>
      </c>
      <c r="N577">
        <v>1009</v>
      </c>
      <c r="O577" t="s">
        <v>561</v>
      </c>
      <c r="P577" t="s">
        <v>561</v>
      </c>
      <c r="Q577">
        <v>1000</v>
      </c>
      <c r="W577">
        <v>0</v>
      </c>
      <c r="X577">
        <v>1270042986</v>
      </c>
      <c r="Y577">
        <f t="shared" si="291"/>
        <v>4.4000000000000002E-4</v>
      </c>
      <c r="AA577">
        <v>16214.84</v>
      </c>
      <c r="AB577">
        <v>0</v>
      </c>
      <c r="AC577">
        <v>0</v>
      </c>
      <c r="AD577">
        <v>0</v>
      </c>
      <c r="AE577">
        <v>16214.84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1</v>
      </c>
      <c r="AM577">
        <v>-2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4.4000000000000002E-4</v>
      </c>
      <c r="AU577" t="s">
        <v>360</v>
      </c>
      <c r="AV577">
        <v>0</v>
      </c>
      <c r="AW577">
        <v>2</v>
      </c>
      <c r="AX577">
        <v>86552706</v>
      </c>
      <c r="AY577">
        <v>1</v>
      </c>
      <c r="AZ577">
        <v>0</v>
      </c>
      <c r="BA577">
        <v>413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v>0</v>
      </c>
      <c r="CX577">
        <f>ROUND(Y577*Source!I323,9)</f>
        <v>5.7200000000000003E-4</v>
      </c>
      <c r="CY577">
        <f t="shared" si="292"/>
        <v>16214.84</v>
      </c>
      <c r="CZ577">
        <f t="shared" si="293"/>
        <v>16214.84</v>
      </c>
      <c r="DA577">
        <f t="shared" si="294"/>
        <v>1</v>
      </c>
      <c r="DB577">
        <f t="shared" si="295"/>
        <v>7.13</v>
      </c>
      <c r="DC577">
        <f t="shared" si="296"/>
        <v>0</v>
      </c>
      <c r="DD577" t="s">
        <v>3</v>
      </c>
      <c r="DE577" t="s">
        <v>3</v>
      </c>
      <c r="DF577">
        <f t="shared" si="290"/>
        <v>9.27</v>
      </c>
      <c r="DG577">
        <f t="shared" si="287"/>
        <v>0</v>
      </c>
      <c r="DH577">
        <f t="shared" si="288"/>
        <v>0</v>
      </c>
      <c r="DI577">
        <f t="shared" ref="DI577:DI640" si="298">ROUND(ROUND(AH577,2)*CX577,2)</f>
        <v>0</v>
      </c>
      <c r="DJ577">
        <f t="shared" si="297"/>
        <v>9.27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5">
      <c r="A578">
        <f>ROW(Source!A323)</f>
        <v>323</v>
      </c>
      <c r="B578">
        <v>86551701</v>
      </c>
      <c r="C578">
        <v>86552682</v>
      </c>
      <c r="D578">
        <v>85701143</v>
      </c>
      <c r="E578">
        <v>1</v>
      </c>
      <c r="F578">
        <v>1</v>
      </c>
      <c r="G578">
        <v>1081</v>
      </c>
      <c r="H578">
        <v>3</v>
      </c>
      <c r="I578" t="s">
        <v>844</v>
      </c>
      <c r="J578" t="s">
        <v>845</v>
      </c>
      <c r="K578" t="s">
        <v>846</v>
      </c>
      <c r="L578">
        <v>1346</v>
      </c>
      <c r="N578">
        <v>1009</v>
      </c>
      <c r="O578" t="s">
        <v>822</v>
      </c>
      <c r="P578" t="s">
        <v>822</v>
      </c>
      <c r="Q578">
        <v>1</v>
      </c>
      <c r="W578">
        <v>0</v>
      </c>
      <c r="X578">
        <v>488689173</v>
      </c>
      <c r="Y578">
        <f t="shared" si="291"/>
        <v>0.53</v>
      </c>
      <c r="AA578">
        <v>20.190000000000001</v>
      </c>
      <c r="AB578">
        <v>0</v>
      </c>
      <c r="AC578">
        <v>0</v>
      </c>
      <c r="AD578">
        <v>0</v>
      </c>
      <c r="AE578">
        <v>20.190000000000001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1</v>
      </c>
      <c r="AL578">
        <v>1</v>
      </c>
      <c r="AM578">
        <v>-2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0.53</v>
      </c>
      <c r="AU578" t="s">
        <v>360</v>
      </c>
      <c r="AV578">
        <v>0</v>
      </c>
      <c r="AW578">
        <v>2</v>
      </c>
      <c r="AX578">
        <v>86552707</v>
      </c>
      <c r="AY578">
        <v>1</v>
      </c>
      <c r="AZ578">
        <v>0</v>
      </c>
      <c r="BA578">
        <v>414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ROUND(Y578*Source!I323,9)</f>
        <v>0.68899999999999995</v>
      </c>
      <c r="CY578">
        <f t="shared" si="292"/>
        <v>20.190000000000001</v>
      </c>
      <c r="CZ578">
        <f t="shared" si="293"/>
        <v>20.190000000000001</v>
      </c>
      <c r="DA578">
        <f t="shared" si="294"/>
        <v>1</v>
      </c>
      <c r="DB578">
        <f t="shared" si="295"/>
        <v>10.7</v>
      </c>
      <c r="DC578">
        <f t="shared" si="296"/>
        <v>0</v>
      </c>
      <c r="DD578" t="s">
        <v>3</v>
      </c>
      <c r="DE578" t="s">
        <v>3</v>
      </c>
      <c r="DF578">
        <f t="shared" si="290"/>
        <v>13.91</v>
      </c>
      <c r="DG578">
        <f t="shared" si="287"/>
        <v>0</v>
      </c>
      <c r="DH578">
        <f t="shared" si="288"/>
        <v>0</v>
      </c>
      <c r="DI578">
        <f t="shared" si="298"/>
        <v>0</v>
      </c>
      <c r="DJ578">
        <f t="shared" si="297"/>
        <v>13.91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5">
      <c r="A579">
        <f>ROW(Source!A323)</f>
        <v>323</v>
      </c>
      <c r="B579">
        <v>86551701</v>
      </c>
      <c r="C579">
        <v>86552682</v>
      </c>
      <c r="D579">
        <v>85713193</v>
      </c>
      <c r="E579">
        <v>1</v>
      </c>
      <c r="F579">
        <v>1</v>
      </c>
      <c r="G579">
        <v>1081</v>
      </c>
      <c r="H579">
        <v>3</v>
      </c>
      <c r="I579" t="s">
        <v>497</v>
      </c>
      <c r="J579" t="s">
        <v>499</v>
      </c>
      <c r="K579" t="s">
        <v>498</v>
      </c>
      <c r="L579">
        <v>1301</v>
      </c>
      <c r="N579">
        <v>1003</v>
      </c>
      <c r="O579" t="s">
        <v>454</v>
      </c>
      <c r="P579" t="s">
        <v>454</v>
      </c>
      <c r="Q579">
        <v>1</v>
      </c>
      <c r="W579">
        <v>0</v>
      </c>
      <c r="X579">
        <v>-337259316</v>
      </c>
      <c r="Y579">
        <f t="shared" si="291"/>
        <v>100</v>
      </c>
      <c r="AA579">
        <v>35.979999999999997</v>
      </c>
      <c r="AB579">
        <v>0</v>
      </c>
      <c r="AC579">
        <v>0</v>
      </c>
      <c r="AD579">
        <v>0</v>
      </c>
      <c r="AE579">
        <v>35.979999999999997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 t="s">
        <v>3</v>
      </c>
      <c r="AT579">
        <v>100</v>
      </c>
      <c r="AU579" t="s">
        <v>360</v>
      </c>
      <c r="AV579">
        <v>0</v>
      </c>
      <c r="AW579">
        <v>1</v>
      </c>
      <c r="AX579">
        <v>-1</v>
      </c>
      <c r="AY579">
        <v>0</v>
      </c>
      <c r="AZ579">
        <v>0</v>
      </c>
      <c r="BA579" t="s">
        <v>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ROUND(Y579*Source!I323,9)</f>
        <v>130</v>
      </c>
      <c r="CY579">
        <f t="shared" si="292"/>
        <v>35.979999999999997</v>
      </c>
      <c r="CZ579">
        <f t="shared" si="293"/>
        <v>35.979999999999997</v>
      </c>
      <c r="DA579">
        <f t="shared" si="294"/>
        <v>1</v>
      </c>
      <c r="DB579">
        <f t="shared" si="295"/>
        <v>3598</v>
      </c>
      <c r="DC579">
        <f t="shared" si="296"/>
        <v>0</v>
      </c>
      <c r="DD579" t="s">
        <v>3</v>
      </c>
      <c r="DE579" t="s">
        <v>3</v>
      </c>
      <c r="DF579">
        <f t="shared" si="290"/>
        <v>4677.3999999999996</v>
      </c>
      <c r="DG579">
        <f t="shared" si="287"/>
        <v>0</v>
      </c>
      <c r="DH579">
        <f t="shared" si="288"/>
        <v>0</v>
      </c>
      <c r="DI579">
        <f t="shared" si="298"/>
        <v>0</v>
      </c>
      <c r="DJ579">
        <f t="shared" si="297"/>
        <v>4677.3999999999996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5">
      <c r="A580">
        <f>ROW(Source!A324)</f>
        <v>324</v>
      </c>
      <c r="B580">
        <v>86551703</v>
      </c>
      <c r="C580">
        <v>86552682</v>
      </c>
      <c r="D580">
        <v>85665773</v>
      </c>
      <c r="E580">
        <v>1081</v>
      </c>
      <c r="F580">
        <v>1</v>
      </c>
      <c r="G580">
        <v>1081</v>
      </c>
      <c r="H580">
        <v>1</v>
      </c>
      <c r="I580" t="s">
        <v>786</v>
      </c>
      <c r="J580" t="s">
        <v>3</v>
      </c>
      <c r="K580" t="s">
        <v>787</v>
      </c>
      <c r="L580">
        <v>1191</v>
      </c>
      <c r="N580">
        <v>1013</v>
      </c>
      <c r="O580" t="s">
        <v>788</v>
      </c>
      <c r="P580" t="s">
        <v>788</v>
      </c>
      <c r="Q580">
        <v>1</v>
      </c>
      <c r="W580">
        <v>0</v>
      </c>
      <c r="X580">
        <v>476480486</v>
      </c>
      <c r="Y580">
        <f>((AT580*1.15)*1.2)</f>
        <v>40.98599999999999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1</v>
      </c>
      <c r="AL580">
        <v>1</v>
      </c>
      <c r="AM580">
        <v>5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29.7</v>
      </c>
      <c r="AU580" t="s">
        <v>362</v>
      </c>
      <c r="AV580">
        <v>1</v>
      </c>
      <c r="AW580">
        <v>2</v>
      </c>
      <c r="AX580">
        <v>86552696</v>
      </c>
      <c r="AY580">
        <v>1</v>
      </c>
      <c r="AZ580">
        <v>0</v>
      </c>
      <c r="BA580">
        <v>418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U580">
        <f>ROUND(AT580*Source!I324*AH580*AL580,2)</f>
        <v>0</v>
      </c>
      <c r="CV580">
        <f>ROUND(Y580*Source!I324,9)</f>
        <v>53.281799999999997</v>
      </c>
      <c r="CW580">
        <v>0</v>
      </c>
      <c r="CX580">
        <f>ROUND(Y580*Source!I324,9)</f>
        <v>53.281799999999997</v>
      </c>
      <c r="CY580">
        <f>AD580</f>
        <v>0</v>
      </c>
      <c r="CZ580">
        <f>AH580</f>
        <v>0</v>
      </c>
      <c r="DA580">
        <f>AL580</f>
        <v>1</v>
      </c>
      <c r="DB580">
        <f>ROUND(((ROUND(AT580*CZ580,2)*1.15)*1.2),6)</f>
        <v>0</v>
      </c>
      <c r="DC580">
        <f>ROUND(((ROUND(AT580*AG580,2)*1.15)*1.2),6)</f>
        <v>0</v>
      </c>
      <c r="DD580" t="s">
        <v>3</v>
      </c>
      <c r="DE580" t="s">
        <v>3</v>
      </c>
      <c r="DF580">
        <f t="shared" si="290"/>
        <v>0</v>
      </c>
      <c r="DG580">
        <f t="shared" si="287"/>
        <v>0</v>
      </c>
      <c r="DH580">
        <f t="shared" si="288"/>
        <v>0</v>
      </c>
      <c r="DI580">
        <f t="shared" si="298"/>
        <v>0</v>
      </c>
      <c r="DJ580">
        <f>DI580</f>
        <v>0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5">
      <c r="A581">
        <f>ROW(Source!A324)</f>
        <v>324</v>
      </c>
      <c r="B581">
        <v>86551703</v>
      </c>
      <c r="C581">
        <v>86552682</v>
      </c>
      <c r="D581">
        <v>85731380</v>
      </c>
      <c r="E581">
        <v>1</v>
      </c>
      <c r="F581">
        <v>1</v>
      </c>
      <c r="G581">
        <v>1081</v>
      </c>
      <c r="H581">
        <v>2</v>
      </c>
      <c r="I581" t="s">
        <v>823</v>
      </c>
      <c r="J581" t="s">
        <v>824</v>
      </c>
      <c r="K581" t="s">
        <v>825</v>
      </c>
      <c r="L581">
        <v>1368</v>
      </c>
      <c r="N581">
        <v>1011</v>
      </c>
      <c r="O581" t="s">
        <v>792</v>
      </c>
      <c r="P581" t="s">
        <v>792</v>
      </c>
      <c r="Q581">
        <v>1</v>
      </c>
      <c r="W581">
        <v>0</v>
      </c>
      <c r="X581">
        <v>-49672420</v>
      </c>
      <c r="Y581">
        <f>((AT581*1.25)*1.2)</f>
        <v>1.7249999999999999</v>
      </c>
      <c r="AA581">
        <v>0</v>
      </c>
      <c r="AB581">
        <v>2.78</v>
      </c>
      <c r="AC581">
        <v>0</v>
      </c>
      <c r="AD581">
        <v>0</v>
      </c>
      <c r="AE581">
        <v>0</v>
      </c>
      <c r="AF581">
        <v>0.28000000000000003</v>
      </c>
      <c r="AG581">
        <v>0</v>
      </c>
      <c r="AH581">
        <v>0</v>
      </c>
      <c r="AI581">
        <v>1</v>
      </c>
      <c r="AJ581">
        <v>9.2899999999999991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1.1499999999999999</v>
      </c>
      <c r="AU581" t="s">
        <v>361</v>
      </c>
      <c r="AV581">
        <v>0</v>
      </c>
      <c r="AW581">
        <v>2</v>
      </c>
      <c r="AX581">
        <v>86552697</v>
      </c>
      <c r="AY581">
        <v>1</v>
      </c>
      <c r="AZ581">
        <v>0</v>
      </c>
      <c r="BA581">
        <v>419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f>ROUND(Y581*Source!I324*DO581,9)</f>
        <v>0</v>
      </c>
      <c r="CX581">
        <f>ROUND(Y581*Source!I324,9)</f>
        <v>2.2425000000000002</v>
      </c>
      <c r="CY581">
        <f>AB581</f>
        <v>2.78</v>
      </c>
      <c r="CZ581">
        <f>AF581</f>
        <v>0.28000000000000003</v>
      </c>
      <c r="DA581">
        <f>AJ581</f>
        <v>9.2899999999999991</v>
      </c>
      <c r="DB581">
        <f>ROUND(((ROUND(AT581*CZ581,2)*1.25)*1.2),6)</f>
        <v>0.48</v>
      </c>
      <c r="DC581">
        <f>ROUND(((ROUND(AT581*AG581,2)*1.25)*1.2),6)</f>
        <v>0</v>
      </c>
      <c r="DD581" t="s">
        <v>3</v>
      </c>
      <c r="DE581" t="s">
        <v>3</v>
      </c>
      <c r="DF581">
        <f t="shared" si="290"/>
        <v>0</v>
      </c>
      <c r="DG581">
        <f>ROUND(ROUND(AF581*AJ581,2)*CX581,2)</f>
        <v>5.83</v>
      </c>
      <c r="DH581">
        <f t="shared" si="288"/>
        <v>0</v>
      </c>
      <c r="DI581">
        <f t="shared" si="298"/>
        <v>0</v>
      </c>
      <c r="DJ581">
        <f>DG581</f>
        <v>5.83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5">
      <c r="A582">
        <f>ROW(Source!A324)</f>
        <v>324</v>
      </c>
      <c r="B582">
        <v>86551703</v>
      </c>
      <c r="C582">
        <v>86552682</v>
      </c>
      <c r="D582">
        <v>85731677</v>
      </c>
      <c r="E582">
        <v>1</v>
      </c>
      <c r="F582">
        <v>1</v>
      </c>
      <c r="G582">
        <v>1081</v>
      </c>
      <c r="H582">
        <v>2</v>
      </c>
      <c r="I582" t="s">
        <v>789</v>
      </c>
      <c r="J582" t="s">
        <v>790</v>
      </c>
      <c r="K582" t="s">
        <v>791</v>
      </c>
      <c r="L582">
        <v>1368</v>
      </c>
      <c r="N582">
        <v>1011</v>
      </c>
      <c r="O582" t="s">
        <v>792</v>
      </c>
      <c r="P582" t="s">
        <v>792</v>
      </c>
      <c r="Q582">
        <v>1</v>
      </c>
      <c r="W582">
        <v>0</v>
      </c>
      <c r="X582">
        <v>874612079</v>
      </c>
      <c r="Y582">
        <f>((AT582*1.25)*1.2)</f>
        <v>0.52500000000000002</v>
      </c>
      <c r="AA582">
        <v>0</v>
      </c>
      <c r="AB582">
        <v>1513.56</v>
      </c>
      <c r="AC582">
        <v>758.78</v>
      </c>
      <c r="AD582">
        <v>0</v>
      </c>
      <c r="AE582">
        <v>0</v>
      </c>
      <c r="AF582">
        <v>83.1</v>
      </c>
      <c r="AG582">
        <v>12.62</v>
      </c>
      <c r="AH582">
        <v>0</v>
      </c>
      <c r="AI582">
        <v>1</v>
      </c>
      <c r="AJ582">
        <v>17.07</v>
      </c>
      <c r="AK582">
        <v>56.35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0.35</v>
      </c>
      <c r="AU582" t="s">
        <v>361</v>
      </c>
      <c r="AV582">
        <v>0</v>
      </c>
      <c r="AW582">
        <v>2</v>
      </c>
      <c r="AX582">
        <v>86552698</v>
      </c>
      <c r="AY582">
        <v>1</v>
      </c>
      <c r="AZ582">
        <v>0</v>
      </c>
      <c r="BA582">
        <v>420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f>ROUND(Y582*Source!I324*DO582,9)</f>
        <v>8.6131499999999992</v>
      </c>
      <c r="CX582">
        <f>ROUND(Y582*Source!I324,9)</f>
        <v>0.6825</v>
      </c>
      <c r="CY582">
        <f>AB582</f>
        <v>1513.56</v>
      </c>
      <c r="CZ582">
        <f>AF582</f>
        <v>83.1</v>
      </c>
      <c r="DA582">
        <f>AJ582</f>
        <v>17.07</v>
      </c>
      <c r="DB582">
        <f>ROUND(((ROUND(AT582*CZ582,2)*1.25)*1.2),6)</f>
        <v>43.634999999999998</v>
      </c>
      <c r="DC582">
        <f>ROUND(((ROUND(AT582*AG582,2)*1.25)*1.2),6)</f>
        <v>6.63</v>
      </c>
      <c r="DD582" t="s">
        <v>3</v>
      </c>
      <c r="DE582" t="s">
        <v>3</v>
      </c>
      <c r="DF582">
        <f t="shared" si="290"/>
        <v>0</v>
      </c>
      <c r="DG582">
        <f>ROUND(ROUND(AF582*AJ582,2)*CX582,2)</f>
        <v>968.14</v>
      </c>
      <c r="DH582">
        <f>ROUND(ROUND(AG582*AK582,2)*CX582,2)</f>
        <v>485.35</v>
      </c>
      <c r="DI582">
        <f t="shared" si="298"/>
        <v>0</v>
      </c>
      <c r="DJ582">
        <f>DG582</f>
        <v>968.14</v>
      </c>
      <c r="DK582">
        <v>0</v>
      </c>
      <c r="DL582" t="s">
        <v>793</v>
      </c>
      <c r="DM582">
        <v>0</v>
      </c>
      <c r="DN582" t="s">
        <v>788</v>
      </c>
      <c r="DO582">
        <v>12.62</v>
      </c>
    </row>
    <row r="583" spans="1:119" x14ac:dyDescent="0.25">
      <c r="A583">
        <f>ROW(Source!A324)</f>
        <v>324</v>
      </c>
      <c r="B583">
        <v>86551703</v>
      </c>
      <c r="C583">
        <v>86552682</v>
      </c>
      <c r="D583">
        <v>85730911</v>
      </c>
      <c r="E583">
        <v>1</v>
      </c>
      <c r="F583">
        <v>1</v>
      </c>
      <c r="G583">
        <v>1081</v>
      </c>
      <c r="H583">
        <v>2</v>
      </c>
      <c r="I583" t="s">
        <v>800</v>
      </c>
      <c r="J583" t="s">
        <v>801</v>
      </c>
      <c r="K583" t="s">
        <v>802</v>
      </c>
      <c r="L583">
        <v>1368</v>
      </c>
      <c r="N583">
        <v>1011</v>
      </c>
      <c r="O583" t="s">
        <v>792</v>
      </c>
      <c r="P583" t="s">
        <v>792</v>
      </c>
      <c r="Q583">
        <v>1</v>
      </c>
      <c r="W583">
        <v>0</v>
      </c>
      <c r="X583">
        <v>-44940208</v>
      </c>
      <c r="Y583">
        <f>((AT583*1.25)*1.2)</f>
        <v>0.10500000000000001</v>
      </c>
      <c r="AA583">
        <v>0</v>
      </c>
      <c r="AB583">
        <v>2758.65</v>
      </c>
      <c r="AC583">
        <v>1017.92</v>
      </c>
      <c r="AD583">
        <v>0</v>
      </c>
      <c r="AE583">
        <v>0</v>
      </c>
      <c r="AF583">
        <v>179.17</v>
      </c>
      <c r="AG583">
        <v>16.93</v>
      </c>
      <c r="AH583">
        <v>0</v>
      </c>
      <c r="AI583">
        <v>1</v>
      </c>
      <c r="AJ583">
        <v>14.43</v>
      </c>
      <c r="AK583">
        <v>56.35</v>
      </c>
      <c r="AL583">
        <v>1</v>
      </c>
      <c r="AM583">
        <v>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7.0000000000000007E-2</v>
      </c>
      <c r="AU583" t="s">
        <v>361</v>
      </c>
      <c r="AV583">
        <v>0</v>
      </c>
      <c r="AW583">
        <v>2</v>
      </c>
      <c r="AX583">
        <v>86552699</v>
      </c>
      <c r="AY583">
        <v>1</v>
      </c>
      <c r="AZ583">
        <v>0</v>
      </c>
      <c r="BA583">
        <v>421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f>ROUND(Y583*Source!I324*DO583,9)</f>
        <v>2.3109449999999998</v>
      </c>
      <c r="CX583">
        <f>ROUND(Y583*Source!I324,9)</f>
        <v>0.13650000000000001</v>
      </c>
      <c r="CY583">
        <f>AB583</f>
        <v>2758.65</v>
      </c>
      <c r="CZ583">
        <f>AF583</f>
        <v>179.17</v>
      </c>
      <c r="DA583">
        <f>AJ583</f>
        <v>14.43</v>
      </c>
      <c r="DB583">
        <f>ROUND(((ROUND(AT583*CZ583,2)*1.25)*1.2),6)</f>
        <v>18.809999999999999</v>
      </c>
      <c r="DC583">
        <f>ROUND(((ROUND(AT583*AG583,2)*1.25)*1.2),6)</f>
        <v>1.7849999999999999</v>
      </c>
      <c r="DD583" t="s">
        <v>3</v>
      </c>
      <c r="DE583" t="s">
        <v>3</v>
      </c>
      <c r="DF583">
        <f t="shared" si="290"/>
        <v>0</v>
      </c>
      <c r="DG583">
        <f>ROUND(ROUND(AF583*AJ583,2)*CX583,2)</f>
        <v>352.91</v>
      </c>
      <c r="DH583">
        <f>ROUND(ROUND(AG583*AK583,2)*CX583,2)</f>
        <v>130.22</v>
      </c>
      <c r="DI583">
        <f t="shared" si="298"/>
        <v>0</v>
      </c>
      <c r="DJ583">
        <f>DG583</f>
        <v>352.91</v>
      </c>
      <c r="DK583">
        <v>0</v>
      </c>
      <c r="DL583" t="s">
        <v>793</v>
      </c>
      <c r="DM583">
        <v>0</v>
      </c>
      <c r="DN583" t="s">
        <v>788</v>
      </c>
      <c r="DO583">
        <v>16.93</v>
      </c>
    </row>
    <row r="584" spans="1:119" x14ac:dyDescent="0.25">
      <c r="A584">
        <f>ROW(Source!A324)</f>
        <v>324</v>
      </c>
      <c r="B584">
        <v>86551703</v>
      </c>
      <c r="C584">
        <v>86552682</v>
      </c>
      <c r="D584">
        <v>85700705</v>
      </c>
      <c r="E584">
        <v>1</v>
      </c>
      <c r="F584">
        <v>1</v>
      </c>
      <c r="G584">
        <v>1081</v>
      </c>
      <c r="H584">
        <v>3</v>
      </c>
      <c r="I584" t="s">
        <v>803</v>
      </c>
      <c r="J584" t="s">
        <v>804</v>
      </c>
      <c r="K584" t="s">
        <v>805</v>
      </c>
      <c r="L584">
        <v>1339</v>
      </c>
      <c r="N584">
        <v>1007</v>
      </c>
      <c r="O584" t="s">
        <v>806</v>
      </c>
      <c r="P584" t="s">
        <v>806</v>
      </c>
      <c r="Q584">
        <v>1</v>
      </c>
      <c r="W584">
        <v>0</v>
      </c>
      <c r="X584">
        <v>-1622585150</v>
      </c>
      <c r="Y584">
        <f t="shared" ref="Y584:Y592" si="299">((AT584*1)*1)</f>
        <v>0.45400000000000001</v>
      </c>
      <c r="AA584">
        <v>54.79</v>
      </c>
      <c r="AB584">
        <v>0</v>
      </c>
      <c r="AC584">
        <v>0</v>
      </c>
      <c r="AD584">
        <v>0</v>
      </c>
      <c r="AE584">
        <v>7.07</v>
      </c>
      <c r="AF584">
        <v>0</v>
      </c>
      <c r="AG584">
        <v>0</v>
      </c>
      <c r="AH584">
        <v>0</v>
      </c>
      <c r="AI584">
        <v>7.75</v>
      </c>
      <c r="AJ584">
        <v>1</v>
      </c>
      <c r="AK584">
        <v>1</v>
      </c>
      <c r="AL584">
        <v>1</v>
      </c>
      <c r="AM584">
        <v>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0.45400000000000001</v>
      </c>
      <c r="AU584" t="s">
        <v>360</v>
      </c>
      <c r="AV584">
        <v>0</v>
      </c>
      <c r="AW584">
        <v>2</v>
      </c>
      <c r="AX584">
        <v>86552700</v>
      </c>
      <c r="AY584">
        <v>1</v>
      </c>
      <c r="AZ584">
        <v>0</v>
      </c>
      <c r="BA584">
        <v>422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ROUND(Y584*Source!I324,9)</f>
        <v>0.59019999999999995</v>
      </c>
      <c r="CY584">
        <f t="shared" ref="CY584:CY592" si="300">AA584</f>
        <v>54.79</v>
      </c>
      <c r="CZ584">
        <f t="shared" ref="CZ584:CZ592" si="301">AE584</f>
        <v>7.07</v>
      </c>
      <c r="DA584">
        <f t="shared" ref="DA584:DA592" si="302">AI584</f>
        <v>7.75</v>
      </c>
      <c r="DB584">
        <f t="shared" ref="DB584:DB592" si="303">ROUND(((ROUND(AT584*CZ584,2)*1)*1),6)</f>
        <v>3.21</v>
      </c>
      <c r="DC584">
        <f t="shared" ref="DC584:DC592" si="304">ROUND(((ROUND(AT584*AG584,2)*1)*1),6)</f>
        <v>0</v>
      </c>
      <c r="DD584" t="s">
        <v>3</v>
      </c>
      <c r="DE584" t="s">
        <v>3</v>
      </c>
      <c r="DF584">
        <f t="shared" ref="DF584:DF592" si="305">ROUND(ROUND(AE584*AI584,2)*CX584,2)</f>
        <v>32.340000000000003</v>
      </c>
      <c r="DG584">
        <f t="shared" ref="DG584:DG607" si="306">ROUND(ROUND(AF584,2)*CX584,2)</f>
        <v>0</v>
      </c>
      <c r="DH584">
        <f t="shared" ref="DH584:DH608" si="307">ROUND(ROUND(AG584,2)*CX584,2)</f>
        <v>0</v>
      </c>
      <c r="DI584">
        <f t="shared" si="298"/>
        <v>0</v>
      </c>
      <c r="DJ584">
        <f t="shared" ref="DJ584:DJ592" si="308">DF584</f>
        <v>32.340000000000003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5">
      <c r="A585">
        <f>ROW(Source!A324)</f>
        <v>324</v>
      </c>
      <c r="B585">
        <v>86551703</v>
      </c>
      <c r="C585">
        <v>86552682</v>
      </c>
      <c r="D585">
        <v>85701843</v>
      </c>
      <c r="E585">
        <v>1</v>
      </c>
      <c r="F585">
        <v>1</v>
      </c>
      <c r="G585">
        <v>1081</v>
      </c>
      <c r="H585">
        <v>3</v>
      </c>
      <c r="I585" t="s">
        <v>826</v>
      </c>
      <c r="J585" t="s">
        <v>827</v>
      </c>
      <c r="K585" t="s">
        <v>828</v>
      </c>
      <c r="L585">
        <v>1346</v>
      </c>
      <c r="N585">
        <v>1009</v>
      </c>
      <c r="O585" t="s">
        <v>822</v>
      </c>
      <c r="P585" t="s">
        <v>822</v>
      </c>
      <c r="Q585">
        <v>1</v>
      </c>
      <c r="W585">
        <v>0</v>
      </c>
      <c r="X585">
        <v>732400950</v>
      </c>
      <c r="Y585">
        <f t="shared" si="299"/>
        <v>0.17</v>
      </c>
      <c r="AA585">
        <v>91.56</v>
      </c>
      <c r="AB585">
        <v>0</v>
      </c>
      <c r="AC585">
        <v>0</v>
      </c>
      <c r="AD585">
        <v>0</v>
      </c>
      <c r="AE585">
        <v>21</v>
      </c>
      <c r="AF585">
        <v>0</v>
      </c>
      <c r="AG585">
        <v>0</v>
      </c>
      <c r="AH585">
        <v>0</v>
      </c>
      <c r="AI585">
        <v>4.3600000000000003</v>
      </c>
      <c r="AJ585">
        <v>1</v>
      </c>
      <c r="AK585">
        <v>1</v>
      </c>
      <c r="AL585">
        <v>1</v>
      </c>
      <c r="AM585">
        <v>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0.17</v>
      </c>
      <c r="AU585" t="s">
        <v>360</v>
      </c>
      <c r="AV585">
        <v>0</v>
      </c>
      <c r="AW585">
        <v>2</v>
      </c>
      <c r="AX585">
        <v>86552701</v>
      </c>
      <c r="AY585">
        <v>1</v>
      </c>
      <c r="AZ585">
        <v>0</v>
      </c>
      <c r="BA585">
        <v>423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ROUND(Y585*Source!I324,9)</f>
        <v>0.221</v>
      </c>
      <c r="CY585">
        <f t="shared" si="300"/>
        <v>91.56</v>
      </c>
      <c r="CZ585">
        <f t="shared" si="301"/>
        <v>21</v>
      </c>
      <c r="DA585">
        <f t="shared" si="302"/>
        <v>4.3600000000000003</v>
      </c>
      <c r="DB585">
        <f t="shared" si="303"/>
        <v>3.57</v>
      </c>
      <c r="DC585">
        <f t="shared" si="304"/>
        <v>0</v>
      </c>
      <c r="DD585" t="s">
        <v>3</v>
      </c>
      <c r="DE585" t="s">
        <v>3</v>
      </c>
      <c r="DF585">
        <f t="shared" si="305"/>
        <v>20.23</v>
      </c>
      <c r="DG585">
        <f t="shared" si="306"/>
        <v>0</v>
      </c>
      <c r="DH585">
        <f t="shared" si="307"/>
        <v>0</v>
      </c>
      <c r="DI585">
        <f t="shared" si="298"/>
        <v>0</v>
      </c>
      <c r="DJ585">
        <f t="shared" si="308"/>
        <v>20.23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5">
      <c r="A586">
        <f>ROW(Source!A324)</f>
        <v>324</v>
      </c>
      <c r="B586">
        <v>86551703</v>
      </c>
      <c r="C586">
        <v>86552682</v>
      </c>
      <c r="D586">
        <v>85702416</v>
      </c>
      <c r="E586">
        <v>1</v>
      </c>
      <c r="F586">
        <v>1</v>
      </c>
      <c r="G586">
        <v>1081</v>
      </c>
      <c r="H586">
        <v>3</v>
      </c>
      <c r="I586" t="s">
        <v>829</v>
      </c>
      <c r="J586" t="s">
        <v>830</v>
      </c>
      <c r="K586" t="s">
        <v>831</v>
      </c>
      <c r="L586">
        <v>1346</v>
      </c>
      <c r="N586">
        <v>1009</v>
      </c>
      <c r="O586" t="s">
        <v>822</v>
      </c>
      <c r="P586" t="s">
        <v>822</v>
      </c>
      <c r="Q586">
        <v>1</v>
      </c>
      <c r="W586">
        <v>0</v>
      </c>
      <c r="X586">
        <v>1021383118</v>
      </c>
      <c r="Y586">
        <f t="shared" si="299"/>
        <v>0.06</v>
      </c>
      <c r="AA586">
        <v>315.23</v>
      </c>
      <c r="AB586">
        <v>0</v>
      </c>
      <c r="AC586">
        <v>0</v>
      </c>
      <c r="AD586">
        <v>0</v>
      </c>
      <c r="AE586">
        <v>37.979999999999997</v>
      </c>
      <c r="AF586">
        <v>0</v>
      </c>
      <c r="AG586">
        <v>0</v>
      </c>
      <c r="AH586">
        <v>0</v>
      </c>
      <c r="AI586">
        <v>8.3000000000000007</v>
      </c>
      <c r="AJ586">
        <v>1</v>
      </c>
      <c r="AK586">
        <v>1</v>
      </c>
      <c r="AL586">
        <v>1</v>
      </c>
      <c r="AM586">
        <v>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0.06</v>
      </c>
      <c r="AU586" t="s">
        <v>360</v>
      </c>
      <c r="AV586">
        <v>0</v>
      </c>
      <c r="AW586">
        <v>2</v>
      </c>
      <c r="AX586">
        <v>86552702</v>
      </c>
      <c r="AY586">
        <v>1</v>
      </c>
      <c r="AZ586">
        <v>0</v>
      </c>
      <c r="BA586">
        <v>424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ROUND(Y586*Source!I324,9)</f>
        <v>7.8E-2</v>
      </c>
      <c r="CY586">
        <f t="shared" si="300"/>
        <v>315.23</v>
      </c>
      <c r="CZ586">
        <f t="shared" si="301"/>
        <v>37.979999999999997</v>
      </c>
      <c r="DA586">
        <f t="shared" si="302"/>
        <v>8.3000000000000007</v>
      </c>
      <c r="DB586">
        <f t="shared" si="303"/>
        <v>2.2799999999999998</v>
      </c>
      <c r="DC586">
        <f t="shared" si="304"/>
        <v>0</v>
      </c>
      <c r="DD586" t="s">
        <v>3</v>
      </c>
      <c r="DE586" t="s">
        <v>3</v>
      </c>
      <c r="DF586">
        <f t="shared" si="305"/>
        <v>24.59</v>
      </c>
      <c r="DG586">
        <f t="shared" si="306"/>
        <v>0</v>
      </c>
      <c r="DH586">
        <f t="shared" si="307"/>
        <v>0</v>
      </c>
      <c r="DI586">
        <f t="shared" si="298"/>
        <v>0</v>
      </c>
      <c r="DJ586">
        <f t="shared" si="308"/>
        <v>24.59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5">
      <c r="A587">
        <f>ROW(Source!A324)</f>
        <v>324</v>
      </c>
      <c r="B587">
        <v>86551703</v>
      </c>
      <c r="C587">
        <v>86552682</v>
      </c>
      <c r="D587">
        <v>85700824</v>
      </c>
      <c r="E587">
        <v>1</v>
      </c>
      <c r="F587">
        <v>1</v>
      </c>
      <c r="G587">
        <v>1081</v>
      </c>
      <c r="H587">
        <v>3</v>
      </c>
      <c r="I587" t="s">
        <v>832</v>
      </c>
      <c r="J587" t="s">
        <v>833</v>
      </c>
      <c r="K587" t="s">
        <v>834</v>
      </c>
      <c r="L587">
        <v>1348</v>
      </c>
      <c r="N587">
        <v>1009</v>
      </c>
      <c r="O587" t="s">
        <v>561</v>
      </c>
      <c r="P587" t="s">
        <v>561</v>
      </c>
      <c r="Q587">
        <v>1000</v>
      </c>
      <c r="W587">
        <v>0</v>
      </c>
      <c r="X587">
        <v>-1462767551</v>
      </c>
      <c r="Y587">
        <f t="shared" si="299"/>
        <v>1.0000000000000001E-5</v>
      </c>
      <c r="AA587">
        <v>65213.77</v>
      </c>
      <c r="AB587">
        <v>0</v>
      </c>
      <c r="AC587">
        <v>0</v>
      </c>
      <c r="AD587">
        <v>0</v>
      </c>
      <c r="AE587">
        <v>3234.81</v>
      </c>
      <c r="AF587">
        <v>0</v>
      </c>
      <c r="AG587">
        <v>0</v>
      </c>
      <c r="AH587">
        <v>0</v>
      </c>
      <c r="AI587">
        <v>20.16</v>
      </c>
      <c r="AJ587">
        <v>1</v>
      </c>
      <c r="AK587">
        <v>1</v>
      </c>
      <c r="AL587">
        <v>1</v>
      </c>
      <c r="AM587">
        <v>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1.0000000000000001E-5</v>
      </c>
      <c r="AU587" t="s">
        <v>360</v>
      </c>
      <c r="AV587">
        <v>0</v>
      </c>
      <c r="AW587">
        <v>2</v>
      </c>
      <c r="AX587">
        <v>86552703</v>
      </c>
      <c r="AY587">
        <v>1</v>
      </c>
      <c r="AZ587">
        <v>0</v>
      </c>
      <c r="BA587">
        <v>425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ROUND(Y587*Source!I324,9)</f>
        <v>1.2999999999999999E-5</v>
      </c>
      <c r="CY587">
        <f t="shared" si="300"/>
        <v>65213.77</v>
      </c>
      <c r="CZ587">
        <f t="shared" si="301"/>
        <v>3234.81</v>
      </c>
      <c r="DA587">
        <f t="shared" si="302"/>
        <v>20.16</v>
      </c>
      <c r="DB587">
        <f t="shared" si="303"/>
        <v>0.03</v>
      </c>
      <c r="DC587">
        <f t="shared" si="304"/>
        <v>0</v>
      </c>
      <c r="DD587" t="s">
        <v>3</v>
      </c>
      <c r="DE587" t="s">
        <v>3</v>
      </c>
      <c r="DF587">
        <f t="shared" si="305"/>
        <v>0.85</v>
      </c>
      <c r="DG587">
        <f t="shared" si="306"/>
        <v>0</v>
      </c>
      <c r="DH587">
        <f t="shared" si="307"/>
        <v>0</v>
      </c>
      <c r="DI587">
        <f t="shared" si="298"/>
        <v>0</v>
      </c>
      <c r="DJ587">
        <f t="shared" si="308"/>
        <v>0.85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5">
      <c r="A588">
        <f>ROW(Source!A324)</f>
        <v>324</v>
      </c>
      <c r="B588">
        <v>86551703</v>
      </c>
      <c r="C588">
        <v>86552682</v>
      </c>
      <c r="D588">
        <v>85700637</v>
      </c>
      <c r="E588">
        <v>1</v>
      </c>
      <c r="F588">
        <v>1</v>
      </c>
      <c r="G588">
        <v>1081</v>
      </c>
      <c r="H588">
        <v>3</v>
      </c>
      <c r="I588" t="s">
        <v>835</v>
      </c>
      <c r="J588" t="s">
        <v>836</v>
      </c>
      <c r="K588" t="s">
        <v>837</v>
      </c>
      <c r="L588">
        <v>1339</v>
      </c>
      <c r="N588">
        <v>1007</v>
      </c>
      <c r="O588" t="s">
        <v>806</v>
      </c>
      <c r="P588" t="s">
        <v>806</v>
      </c>
      <c r="Q588">
        <v>1</v>
      </c>
      <c r="W588">
        <v>0</v>
      </c>
      <c r="X588">
        <v>-676034668</v>
      </c>
      <c r="Y588">
        <f t="shared" si="299"/>
        <v>0.11899999999999999</v>
      </c>
      <c r="AA588">
        <v>760.17</v>
      </c>
      <c r="AB588">
        <v>0</v>
      </c>
      <c r="AC588">
        <v>0</v>
      </c>
      <c r="AD588">
        <v>0</v>
      </c>
      <c r="AE588">
        <v>53.42</v>
      </c>
      <c r="AF588">
        <v>0</v>
      </c>
      <c r="AG588">
        <v>0</v>
      </c>
      <c r="AH588">
        <v>0</v>
      </c>
      <c r="AI588">
        <v>14.23</v>
      </c>
      <c r="AJ588">
        <v>1</v>
      </c>
      <c r="AK588">
        <v>1</v>
      </c>
      <c r="AL588">
        <v>1</v>
      </c>
      <c r="AM588">
        <v>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0.11899999999999999</v>
      </c>
      <c r="AU588" t="s">
        <v>360</v>
      </c>
      <c r="AV588">
        <v>0</v>
      </c>
      <c r="AW588">
        <v>2</v>
      </c>
      <c r="AX588">
        <v>86552704</v>
      </c>
      <c r="AY588">
        <v>1</v>
      </c>
      <c r="AZ588">
        <v>0</v>
      </c>
      <c r="BA588">
        <v>426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ROUND(Y588*Source!I324,9)</f>
        <v>0.1547</v>
      </c>
      <c r="CY588">
        <f t="shared" si="300"/>
        <v>760.17</v>
      </c>
      <c r="CZ588">
        <f t="shared" si="301"/>
        <v>53.42</v>
      </c>
      <c r="DA588">
        <f t="shared" si="302"/>
        <v>14.23</v>
      </c>
      <c r="DB588">
        <f t="shared" si="303"/>
        <v>6.36</v>
      </c>
      <c r="DC588">
        <f t="shared" si="304"/>
        <v>0</v>
      </c>
      <c r="DD588" t="s">
        <v>3</v>
      </c>
      <c r="DE588" t="s">
        <v>3</v>
      </c>
      <c r="DF588">
        <f t="shared" si="305"/>
        <v>117.6</v>
      </c>
      <c r="DG588">
        <f t="shared" si="306"/>
        <v>0</v>
      </c>
      <c r="DH588">
        <f t="shared" si="307"/>
        <v>0</v>
      </c>
      <c r="DI588">
        <f t="shared" si="298"/>
        <v>0</v>
      </c>
      <c r="DJ588">
        <f t="shared" si="308"/>
        <v>117.6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5">
      <c r="A589">
        <f>ROW(Source!A324)</f>
        <v>324</v>
      </c>
      <c r="B589">
        <v>86551703</v>
      </c>
      <c r="C589">
        <v>86552682</v>
      </c>
      <c r="D589">
        <v>85700903</v>
      </c>
      <c r="E589">
        <v>1</v>
      </c>
      <c r="F589">
        <v>1</v>
      </c>
      <c r="G589">
        <v>1081</v>
      </c>
      <c r="H589">
        <v>3</v>
      </c>
      <c r="I589" t="s">
        <v>838</v>
      </c>
      <c r="J589" t="s">
        <v>839</v>
      </c>
      <c r="K589" t="s">
        <v>840</v>
      </c>
      <c r="L589">
        <v>1339</v>
      </c>
      <c r="N589">
        <v>1007</v>
      </c>
      <c r="O589" t="s">
        <v>806</v>
      </c>
      <c r="P589" t="s">
        <v>806</v>
      </c>
      <c r="Q589">
        <v>1</v>
      </c>
      <c r="W589">
        <v>0</v>
      </c>
      <c r="X589">
        <v>-1235260082</v>
      </c>
      <c r="Y589">
        <f t="shared" si="299"/>
        <v>0.28100000000000003</v>
      </c>
      <c r="AA589">
        <v>101.33</v>
      </c>
      <c r="AB589">
        <v>0</v>
      </c>
      <c r="AC589">
        <v>0</v>
      </c>
      <c r="AD589">
        <v>0</v>
      </c>
      <c r="AE589">
        <v>5.82</v>
      </c>
      <c r="AF589">
        <v>0</v>
      </c>
      <c r="AG589">
        <v>0</v>
      </c>
      <c r="AH589">
        <v>0</v>
      </c>
      <c r="AI589">
        <v>17.41</v>
      </c>
      <c r="AJ589">
        <v>1</v>
      </c>
      <c r="AK589">
        <v>1</v>
      </c>
      <c r="AL589">
        <v>1</v>
      </c>
      <c r="AM589">
        <v>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0.28100000000000003</v>
      </c>
      <c r="AU589" t="s">
        <v>360</v>
      </c>
      <c r="AV589">
        <v>0</v>
      </c>
      <c r="AW589">
        <v>2</v>
      </c>
      <c r="AX589">
        <v>86552705</v>
      </c>
      <c r="AY589">
        <v>1</v>
      </c>
      <c r="AZ589">
        <v>0</v>
      </c>
      <c r="BA589">
        <v>427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ROUND(Y589*Source!I324,9)</f>
        <v>0.36530000000000001</v>
      </c>
      <c r="CY589">
        <f t="shared" si="300"/>
        <v>101.33</v>
      </c>
      <c r="CZ589">
        <f t="shared" si="301"/>
        <v>5.82</v>
      </c>
      <c r="DA589">
        <f t="shared" si="302"/>
        <v>17.41</v>
      </c>
      <c r="DB589">
        <f t="shared" si="303"/>
        <v>1.64</v>
      </c>
      <c r="DC589">
        <f t="shared" si="304"/>
        <v>0</v>
      </c>
      <c r="DD589" t="s">
        <v>3</v>
      </c>
      <c r="DE589" t="s">
        <v>3</v>
      </c>
      <c r="DF589">
        <f t="shared" si="305"/>
        <v>37.020000000000003</v>
      </c>
      <c r="DG589">
        <f t="shared" si="306"/>
        <v>0</v>
      </c>
      <c r="DH589">
        <f t="shared" si="307"/>
        <v>0</v>
      </c>
      <c r="DI589">
        <f t="shared" si="298"/>
        <v>0</v>
      </c>
      <c r="DJ589">
        <f t="shared" si="308"/>
        <v>37.020000000000003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5">
      <c r="A590">
        <f>ROW(Source!A324)</f>
        <v>324</v>
      </c>
      <c r="B590">
        <v>86551703</v>
      </c>
      <c r="C590">
        <v>86552682</v>
      </c>
      <c r="D590">
        <v>85700975</v>
      </c>
      <c r="E590">
        <v>1</v>
      </c>
      <c r="F590">
        <v>1</v>
      </c>
      <c r="G590">
        <v>1081</v>
      </c>
      <c r="H590">
        <v>3</v>
      </c>
      <c r="I590" t="s">
        <v>841</v>
      </c>
      <c r="J590" t="s">
        <v>842</v>
      </c>
      <c r="K590" t="s">
        <v>843</v>
      </c>
      <c r="L590">
        <v>1348</v>
      </c>
      <c r="N590">
        <v>1009</v>
      </c>
      <c r="O590" t="s">
        <v>561</v>
      </c>
      <c r="P590" t="s">
        <v>561</v>
      </c>
      <c r="Q590">
        <v>1000</v>
      </c>
      <c r="W590">
        <v>0</v>
      </c>
      <c r="X590">
        <v>1270042986</v>
      </c>
      <c r="Y590">
        <f t="shared" si="299"/>
        <v>4.4000000000000002E-4</v>
      </c>
      <c r="AA590">
        <v>55941.2</v>
      </c>
      <c r="AB590">
        <v>0</v>
      </c>
      <c r="AC590">
        <v>0</v>
      </c>
      <c r="AD590">
        <v>0</v>
      </c>
      <c r="AE590">
        <v>16214.84</v>
      </c>
      <c r="AF590">
        <v>0</v>
      </c>
      <c r="AG590">
        <v>0</v>
      </c>
      <c r="AH590">
        <v>0</v>
      </c>
      <c r="AI590">
        <v>3.45</v>
      </c>
      <c r="AJ590">
        <v>1</v>
      </c>
      <c r="AK590">
        <v>1</v>
      </c>
      <c r="AL590">
        <v>1</v>
      </c>
      <c r="AM590">
        <v>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4.4000000000000002E-4</v>
      </c>
      <c r="AU590" t="s">
        <v>360</v>
      </c>
      <c r="AV590">
        <v>0</v>
      </c>
      <c r="AW590">
        <v>2</v>
      </c>
      <c r="AX590">
        <v>86552706</v>
      </c>
      <c r="AY590">
        <v>1</v>
      </c>
      <c r="AZ590">
        <v>0</v>
      </c>
      <c r="BA590">
        <v>428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ROUND(Y590*Source!I324,9)</f>
        <v>5.7200000000000003E-4</v>
      </c>
      <c r="CY590">
        <f t="shared" si="300"/>
        <v>55941.2</v>
      </c>
      <c r="CZ590">
        <f t="shared" si="301"/>
        <v>16214.84</v>
      </c>
      <c r="DA590">
        <f t="shared" si="302"/>
        <v>3.45</v>
      </c>
      <c r="DB590">
        <f t="shared" si="303"/>
        <v>7.13</v>
      </c>
      <c r="DC590">
        <f t="shared" si="304"/>
        <v>0</v>
      </c>
      <c r="DD590" t="s">
        <v>3</v>
      </c>
      <c r="DE590" t="s">
        <v>3</v>
      </c>
      <c r="DF590">
        <f t="shared" si="305"/>
        <v>32</v>
      </c>
      <c r="DG590">
        <f t="shared" si="306"/>
        <v>0</v>
      </c>
      <c r="DH590">
        <f t="shared" si="307"/>
        <v>0</v>
      </c>
      <c r="DI590">
        <f t="shared" si="298"/>
        <v>0</v>
      </c>
      <c r="DJ590">
        <f t="shared" si="308"/>
        <v>32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5">
      <c r="A591">
        <f>ROW(Source!A324)</f>
        <v>324</v>
      </c>
      <c r="B591">
        <v>86551703</v>
      </c>
      <c r="C591">
        <v>86552682</v>
      </c>
      <c r="D591">
        <v>85701143</v>
      </c>
      <c r="E591">
        <v>1</v>
      </c>
      <c r="F591">
        <v>1</v>
      </c>
      <c r="G591">
        <v>1081</v>
      </c>
      <c r="H591">
        <v>3</v>
      </c>
      <c r="I591" t="s">
        <v>844</v>
      </c>
      <c r="J591" t="s">
        <v>845</v>
      </c>
      <c r="K591" t="s">
        <v>846</v>
      </c>
      <c r="L591">
        <v>1346</v>
      </c>
      <c r="N591">
        <v>1009</v>
      </c>
      <c r="O591" t="s">
        <v>822</v>
      </c>
      <c r="P591" t="s">
        <v>822</v>
      </c>
      <c r="Q591">
        <v>1</v>
      </c>
      <c r="W591">
        <v>0</v>
      </c>
      <c r="X591">
        <v>488689173</v>
      </c>
      <c r="Y591">
        <f t="shared" si="299"/>
        <v>0.53</v>
      </c>
      <c r="AA591">
        <v>85.81</v>
      </c>
      <c r="AB591">
        <v>0</v>
      </c>
      <c r="AC591">
        <v>0</v>
      </c>
      <c r="AD591">
        <v>0</v>
      </c>
      <c r="AE591">
        <v>20.190000000000001</v>
      </c>
      <c r="AF591">
        <v>0</v>
      </c>
      <c r="AG591">
        <v>0</v>
      </c>
      <c r="AH591">
        <v>0</v>
      </c>
      <c r="AI591">
        <v>4.25</v>
      </c>
      <c r="AJ591">
        <v>1</v>
      </c>
      <c r="AK591">
        <v>1</v>
      </c>
      <c r="AL591">
        <v>1</v>
      </c>
      <c r="AM591">
        <v>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0.53</v>
      </c>
      <c r="AU591" t="s">
        <v>360</v>
      </c>
      <c r="AV591">
        <v>0</v>
      </c>
      <c r="AW591">
        <v>2</v>
      </c>
      <c r="AX591">
        <v>86552707</v>
      </c>
      <c r="AY591">
        <v>1</v>
      </c>
      <c r="AZ591">
        <v>0</v>
      </c>
      <c r="BA591">
        <v>429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ROUND(Y591*Source!I324,9)</f>
        <v>0.68899999999999995</v>
      </c>
      <c r="CY591">
        <f t="shared" si="300"/>
        <v>85.81</v>
      </c>
      <c r="CZ591">
        <f t="shared" si="301"/>
        <v>20.190000000000001</v>
      </c>
      <c r="DA591">
        <f t="shared" si="302"/>
        <v>4.25</v>
      </c>
      <c r="DB591">
        <f t="shared" si="303"/>
        <v>10.7</v>
      </c>
      <c r="DC591">
        <f t="shared" si="304"/>
        <v>0</v>
      </c>
      <c r="DD591" t="s">
        <v>3</v>
      </c>
      <c r="DE591" t="s">
        <v>3</v>
      </c>
      <c r="DF591">
        <f t="shared" si="305"/>
        <v>59.12</v>
      </c>
      <c r="DG591">
        <f t="shared" si="306"/>
        <v>0</v>
      </c>
      <c r="DH591">
        <f t="shared" si="307"/>
        <v>0</v>
      </c>
      <c r="DI591">
        <f t="shared" si="298"/>
        <v>0</v>
      </c>
      <c r="DJ591">
        <f t="shared" si="308"/>
        <v>59.12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5">
      <c r="A592">
        <f>ROW(Source!A324)</f>
        <v>324</v>
      </c>
      <c r="B592">
        <v>86551703</v>
      </c>
      <c r="C592">
        <v>86552682</v>
      </c>
      <c r="D592">
        <v>85713193</v>
      </c>
      <c r="E592">
        <v>1</v>
      </c>
      <c r="F592">
        <v>1</v>
      </c>
      <c r="G592">
        <v>1081</v>
      </c>
      <c r="H592">
        <v>3</v>
      </c>
      <c r="I592" t="s">
        <v>497</v>
      </c>
      <c r="J592" t="s">
        <v>499</v>
      </c>
      <c r="K592" t="s">
        <v>498</v>
      </c>
      <c r="L592">
        <v>1301</v>
      </c>
      <c r="N592">
        <v>1003</v>
      </c>
      <c r="O592" t="s">
        <v>454</v>
      </c>
      <c r="P592" t="s">
        <v>454</v>
      </c>
      <c r="Q592">
        <v>1</v>
      </c>
      <c r="W592">
        <v>0</v>
      </c>
      <c r="X592">
        <v>-337259316</v>
      </c>
      <c r="Y592">
        <f t="shared" si="299"/>
        <v>100</v>
      </c>
      <c r="AA592">
        <v>879.71</v>
      </c>
      <c r="AB592">
        <v>0</v>
      </c>
      <c r="AC592">
        <v>0</v>
      </c>
      <c r="AD592">
        <v>0</v>
      </c>
      <c r="AE592">
        <v>35.979999999999997</v>
      </c>
      <c r="AF592">
        <v>0</v>
      </c>
      <c r="AG592">
        <v>0</v>
      </c>
      <c r="AH592">
        <v>0</v>
      </c>
      <c r="AI592">
        <v>24.45</v>
      </c>
      <c r="AJ592">
        <v>1</v>
      </c>
      <c r="AK592">
        <v>1</v>
      </c>
      <c r="AL592">
        <v>1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  <c r="AS592" t="s">
        <v>3</v>
      </c>
      <c r="AT592">
        <v>100</v>
      </c>
      <c r="AU592" t="s">
        <v>360</v>
      </c>
      <c r="AV592">
        <v>0</v>
      </c>
      <c r="AW592">
        <v>1</v>
      </c>
      <c r="AX592">
        <v>-1</v>
      </c>
      <c r="AY592">
        <v>0</v>
      </c>
      <c r="AZ592">
        <v>0</v>
      </c>
      <c r="BA592" t="s">
        <v>3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ROUND(Y592*Source!I324,9)</f>
        <v>130</v>
      </c>
      <c r="CY592">
        <f t="shared" si="300"/>
        <v>879.71</v>
      </c>
      <c r="CZ592">
        <f t="shared" si="301"/>
        <v>35.979999999999997</v>
      </c>
      <c r="DA592">
        <f t="shared" si="302"/>
        <v>24.45</v>
      </c>
      <c r="DB592">
        <f t="shared" si="303"/>
        <v>3598</v>
      </c>
      <c r="DC592">
        <f t="shared" si="304"/>
        <v>0</v>
      </c>
      <c r="DD592" t="s">
        <v>3</v>
      </c>
      <c r="DE592" t="s">
        <v>3</v>
      </c>
      <c r="DF592">
        <f t="shared" si="305"/>
        <v>114362.3</v>
      </c>
      <c r="DG592">
        <f t="shared" si="306"/>
        <v>0</v>
      </c>
      <c r="DH592">
        <f t="shared" si="307"/>
        <v>0</v>
      </c>
      <c r="DI592">
        <f t="shared" si="298"/>
        <v>0</v>
      </c>
      <c r="DJ592">
        <f t="shared" si="308"/>
        <v>114362.3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5">
      <c r="A593">
        <f>ROW(Source!A327)</f>
        <v>327</v>
      </c>
      <c r="B593">
        <v>86551701</v>
      </c>
      <c r="C593">
        <v>86552712</v>
      </c>
      <c r="D593">
        <v>85665773</v>
      </c>
      <c r="E593">
        <v>1081</v>
      </c>
      <c r="F593">
        <v>1</v>
      </c>
      <c r="G593">
        <v>1081</v>
      </c>
      <c r="H593">
        <v>1</v>
      </c>
      <c r="I593" t="s">
        <v>786</v>
      </c>
      <c r="J593" t="s">
        <v>3</v>
      </c>
      <c r="K593" t="s">
        <v>787</v>
      </c>
      <c r="L593">
        <v>1191</v>
      </c>
      <c r="N593">
        <v>1013</v>
      </c>
      <c r="O593" t="s">
        <v>788</v>
      </c>
      <c r="P593" t="s">
        <v>788</v>
      </c>
      <c r="Q593">
        <v>1</v>
      </c>
      <c r="W593">
        <v>0</v>
      </c>
      <c r="X593">
        <v>476480486</v>
      </c>
      <c r="Y593">
        <f>((AT593*1.15)*1.2)</f>
        <v>51.335999999999999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-2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37.200000000000003</v>
      </c>
      <c r="AU593" t="s">
        <v>362</v>
      </c>
      <c r="AV593">
        <v>1</v>
      </c>
      <c r="AW593">
        <v>2</v>
      </c>
      <c r="AX593">
        <v>86552727</v>
      </c>
      <c r="AY593">
        <v>1</v>
      </c>
      <c r="AZ593">
        <v>0</v>
      </c>
      <c r="BA593">
        <v>433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U593">
        <f>ROUND(AT593*Source!I327*AH593*AL593,2)</f>
        <v>0</v>
      </c>
      <c r="CV593">
        <f>ROUND(Y593*Source!I327,9)</f>
        <v>38.502000000000002</v>
      </c>
      <c r="CW593">
        <v>0</v>
      </c>
      <c r="CX593">
        <f>ROUND(Y593*Source!I327,9)</f>
        <v>38.502000000000002</v>
      </c>
      <c r="CY593">
        <f>AD593</f>
        <v>0</v>
      </c>
      <c r="CZ593">
        <f>AH593</f>
        <v>0</v>
      </c>
      <c r="DA593">
        <f>AL593</f>
        <v>1</v>
      </c>
      <c r="DB593">
        <f>ROUND(((ROUND(AT593*CZ593,2)*1.15)*1.2),6)</f>
        <v>0</v>
      </c>
      <c r="DC593">
        <f>ROUND(((ROUND(AT593*AG593,2)*1.15)*1.2),6)</f>
        <v>0</v>
      </c>
      <c r="DD593" t="s">
        <v>3</v>
      </c>
      <c r="DE593" t="s">
        <v>3</v>
      </c>
      <c r="DF593">
        <f t="shared" ref="DF593:DF610" si="309">ROUND(ROUND(AE593,2)*CX593,2)</f>
        <v>0</v>
      </c>
      <c r="DG593">
        <f t="shared" si="306"/>
        <v>0</v>
      </c>
      <c r="DH593">
        <f t="shared" si="307"/>
        <v>0</v>
      </c>
      <c r="DI593">
        <f t="shared" si="298"/>
        <v>0</v>
      </c>
      <c r="DJ593">
        <f>DI593</f>
        <v>0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5">
      <c r="A594">
        <f>ROW(Source!A327)</f>
        <v>327</v>
      </c>
      <c r="B594">
        <v>86551701</v>
      </c>
      <c r="C594">
        <v>86552712</v>
      </c>
      <c r="D594">
        <v>85731380</v>
      </c>
      <c r="E594">
        <v>1</v>
      </c>
      <c r="F594">
        <v>1</v>
      </c>
      <c r="G594">
        <v>1081</v>
      </c>
      <c r="H594">
        <v>2</v>
      </c>
      <c r="I594" t="s">
        <v>823</v>
      </c>
      <c r="J594" t="s">
        <v>824</v>
      </c>
      <c r="K594" t="s">
        <v>825</v>
      </c>
      <c r="L594">
        <v>1368</v>
      </c>
      <c r="N594">
        <v>1011</v>
      </c>
      <c r="O594" t="s">
        <v>792</v>
      </c>
      <c r="P594" t="s">
        <v>792</v>
      </c>
      <c r="Q594">
        <v>1</v>
      </c>
      <c r="W594">
        <v>0</v>
      </c>
      <c r="X594">
        <v>-49672420</v>
      </c>
      <c r="Y594">
        <f>((AT594*1.25)*1.2)</f>
        <v>2.5049999999999999</v>
      </c>
      <c r="AA594">
        <v>0</v>
      </c>
      <c r="AB594">
        <v>0.3</v>
      </c>
      <c r="AC594">
        <v>0</v>
      </c>
      <c r="AD594">
        <v>0</v>
      </c>
      <c r="AE594">
        <v>0</v>
      </c>
      <c r="AF594">
        <v>0.28000000000000003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-2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1.67</v>
      </c>
      <c r="AU594" t="s">
        <v>361</v>
      </c>
      <c r="AV594">
        <v>0</v>
      </c>
      <c r="AW594">
        <v>2</v>
      </c>
      <c r="AX594">
        <v>86552728</v>
      </c>
      <c r="AY594">
        <v>1</v>
      </c>
      <c r="AZ594">
        <v>0</v>
      </c>
      <c r="BA594">
        <v>434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f>ROUND(Y594*Source!I327*DO594,9)</f>
        <v>0</v>
      </c>
      <c r="CX594">
        <f>ROUND(Y594*Source!I327,9)</f>
        <v>1.8787499999999999</v>
      </c>
      <c r="CY594">
        <f>AB594</f>
        <v>0.3</v>
      </c>
      <c r="CZ594">
        <f>AF594</f>
        <v>0.28000000000000003</v>
      </c>
      <c r="DA594">
        <f>AJ594</f>
        <v>1</v>
      </c>
      <c r="DB594">
        <f>ROUND(((ROUND(AT594*CZ594,2)*1.25)*1.2),6)</f>
        <v>0.70499999999999996</v>
      </c>
      <c r="DC594">
        <f>ROUND(((ROUND(AT594*AG594,2)*1.25)*1.2),6)</f>
        <v>0</v>
      </c>
      <c r="DD594" t="s">
        <v>3</v>
      </c>
      <c r="DE594" t="s">
        <v>3</v>
      </c>
      <c r="DF594">
        <f t="shared" si="309"/>
        <v>0</v>
      </c>
      <c r="DG594">
        <f t="shared" si="306"/>
        <v>0.53</v>
      </c>
      <c r="DH594">
        <f t="shared" si="307"/>
        <v>0</v>
      </c>
      <c r="DI594">
        <f t="shared" si="298"/>
        <v>0</v>
      </c>
      <c r="DJ594">
        <f>DG594</f>
        <v>0.53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5">
      <c r="A595">
        <f>ROW(Source!A327)</f>
        <v>327</v>
      </c>
      <c r="B595">
        <v>86551701</v>
      </c>
      <c r="C595">
        <v>86552712</v>
      </c>
      <c r="D595">
        <v>85731677</v>
      </c>
      <c r="E595">
        <v>1</v>
      </c>
      <c r="F595">
        <v>1</v>
      </c>
      <c r="G595">
        <v>1081</v>
      </c>
      <c r="H595">
        <v>2</v>
      </c>
      <c r="I595" t="s">
        <v>789</v>
      </c>
      <c r="J595" t="s">
        <v>790</v>
      </c>
      <c r="K595" t="s">
        <v>791</v>
      </c>
      <c r="L595">
        <v>1368</v>
      </c>
      <c r="N595">
        <v>1011</v>
      </c>
      <c r="O595" t="s">
        <v>792</v>
      </c>
      <c r="P595" t="s">
        <v>792</v>
      </c>
      <c r="Q595">
        <v>1</v>
      </c>
      <c r="W595">
        <v>0</v>
      </c>
      <c r="X595">
        <v>874612079</v>
      </c>
      <c r="Y595">
        <f>((AT595*1.25)*1.2)</f>
        <v>1.2150000000000001</v>
      </c>
      <c r="AA595">
        <v>0</v>
      </c>
      <c r="AB595">
        <v>88.67</v>
      </c>
      <c r="AC595">
        <v>13.47</v>
      </c>
      <c r="AD595">
        <v>0</v>
      </c>
      <c r="AE595">
        <v>0</v>
      </c>
      <c r="AF595">
        <v>83.1</v>
      </c>
      <c r="AG595">
        <v>12.62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-2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0.81</v>
      </c>
      <c r="AU595" t="s">
        <v>361</v>
      </c>
      <c r="AV595">
        <v>0</v>
      </c>
      <c r="AW595">
        <v>2</v>
      </c>
      <c r="AX595">
        <v>86552729</v>
      </c>
      <c r="AY595">
        <v>1</v>
      </c>
      <c r="AZ595">
        <v>0</v>
      </c>
      <c r="BA595">
        <v>435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f>ROUND(Y595*Source!I327*DO595,9)</f>
        <v>11.499974999999999</v>
      </c>
      <c r="CX595">
        <f>ROUND(Y595*Source!I327,9)</f>
        <v>0.91125</v>
      </c>
      <c r="CY595">
        <f>AB595</f>
        <v>88.67</v>
      </c>
      <c r="CZ595">
        <f>AF595</f>
        <v>83.1</v>
      </c>
      <c r="DA595">
        <f>AJ595</f>
        <v>1</v>
      </c>
      <c r="DB595">
        <f>ROUND(((ROUND(AT595*CZ595,2)*1.25)*1.2),6)</f>
        <v>100.965</v>
      </c>
      <c r="DC595">
        <f>ROUND(((ROUND(AT595*AG595,2)*1.25)*1.2),6)</f>
        <v>15.33</v>
      </c>
      <c r="DD595" t="s">
        <v>3</v>
      </c>
      <c r="DE595" t="s">
        <v>3</v>
      </c>
      <c r="DF595">
        <f t="shared" si="309"/>
        <v>0</v>
      </c>
      <c r="DG595">
        <f t="shared" si="306"/>
        <v>75.72</v>
      </c>
      <c r="DH595">
        <f t="shared" si="307"/>
        <v>11.5</v>
      </c>
      <c r="DI595">
        <f t="shared" si="298"/>
        <v>0</v>
      </c>
      <c r="DJ595">
        <f>DG595</f>
        <v>75.72</v>
      </c>
      <c r="DK595">
        <v>0</v>
      </c>
      <c r="DL595" t="s">
        <v>793</v>
      </c>
      <c r="DM595">
        <v>0</v>
      </c>
      <c r="DN595" t="s">
        <v>788</v>
      </c>
      <c r="DO595">
        <v>12.62</v>
      </c>
    </row>
    <row r="596" spans="1:119" x14ac:dyDescent="0.25">
      <c r="A596">
        <f>ROW(Source!A327)</f>
        <v>327</v>
      </c>
      <c r="B596">
        <v>86551701</v>
      </c>
      <c r="C596">
        <v>86552712</v>
      </c>
      <c r="D596">
        <v>85730911</v>
      </c>
      <c r="E596">
        <v>1</v>
      </c>
      <c r="F596">
        <v>1</v>
      </c>
      <c r="G596">
        <v>1081</v>
      </c>
      <c r="H596">
        <v>2</v>
      </c>
      <c r="I596" t="s">
        <v>800</v>
      </c>
      <c r="J596" t="s">
        <v>801</v>
      </c>
      <c r="K596" t="s">
        <v>802</v>
      </c>
      <c r="L596">
        <v>1368</v>
      </c>
      <c r="N596">
        <v>1011</v>
      </c>
      <c r="O596" t="s">
        <v>792</v>
      </c>
      <c r="P596" t="s">
        <v>792</v>
      </c>
      <c r="Q596">
        <v>1</v>
      </c>
      <c r="W596">
        <v>0</v>
      </c>
      <c r="X596">
        <v>-44940208</v>
      </c>
      <c r="Y596">
        <f>((AT596*1.25)*1.2)</f>
        <v>0.10500000000000001</v>
      </c>
      <c r="AA596">
        <v>0</v>
      </c>
      <c r="AB596">
        <v>191.17</v>
      </c>
      <c r="AC596">
        <v>18.059999999999999</v>
      </c>
      <c r="AD596">
        <v>0</v>
      </c>
      <c r="AE596">
        <v>0</v>
      </c>
      <c r="AF596">
        <v>179.17</v>
      </c>
      <c r="AG596">
        <v>16.93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-2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7.0000000000000007E-2</v>
      </c>
      <c r="AU596" t="s">
        <v>361</v>
      </c>
      <c r="AV596">
        <v>0</v>
      </c>
      <c r="AW596">
        <v>2</v>
      </c>
      <c r="AX596">
        <v>86552730</v>
      </c>
      <c r="AY596">
        <v>1</v>
      </c>
      <c r="AZ596">
        <v>0</v>
      </c>
      <c r="BA596">
        <v>436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f>ROUND(Y596*Source!I327*DO596,9)</f>
        <v>1.3332375000000001</v>
      </c>
      <c r="CX596">
        <f>ROUND(Y596*Source!I327,9)</f>
        <v>7.8750000000000001E-2</v>
      </c>
      <c r="CY596">
        <f>AB596</f>
        <v>191.17</v>
      </c>
      <c r="CZ596">
        <f>AF596</f>
        <v>179.17</v>
      </c>
      <c r="DA596">
        <f>AJ596</f>
        <v>1</v>
      </c>
      <c r="DB596">
        <f>ROUND(((ROUND(AT596*CZ596,2)*1.25)*1.2),6)</f>
        <v>18.809999999999999</v>
      </c>
      <c r="DC596">
        <f>ROUND(((ROUND(AT596*AG596,2)*1.25)*1.2),6)</f>
        <v>1.7849999999999999</v>
      </c>
      <c r="DD596" t="s">
        <v>3</v>
      </c>
      <c r="DE596" t="s">
        <v>3</v>
      </c>
      <c r="DF596">
        <f t="shared" si="309"/>
        <v>0</v>
      </c>
      <c r="DG596">
        <f t="shared" si="306"/>
        <v>14.11</v>
      </c>
      <c r="DH596">
        <f t="shared" si="307"/>
        <v>1.33</v>
      </c>
      <c r="DI596">
        <f t="shared" si="298"/>
        <v>0</v>
      </c>
      <c r="DJ596">
        <f>DG596</f>
        <v>14.11</v>
      </c>
      <c r="DK596">
        <v>0</v>
      </c>
      <c r="DL596" t="s">
        <v>793</v>
      </c>
      <c r="DM596">
        <v>0</v>
      </c>
      <c r="DN596" t="s">
        <v>788</v>
      </c>
      <c r="DO596">
        <v>16.93</v>
      </c>
    </row>
    <row r="597" spans="1:119" x14ac:dyDescent="0.25">
      <c r="A597">
        <f>ROW(Source!A327)</f>
        <v>327</v>
      </c>
      <c r="B597">
        <v>86551701</v>
      </c>
      <c r="C597">
        <v>86552712</v>
      </c>
      <c r="D597">
        <v>85700705</v>
      </c>
      <c r="E597">
        <v>1</v>
      </c>
      <c r="F597">
        <v>1</v>
      </c>
      <c r="G597">
        <v>1081</v>
      </c>
      <c r="H597">
        <v>3</v>
      </c>
      <c r="I597" t="s">
        <v>803</v>
      </c>
      <c r="J597" t="s">
        <v>804</v>
      </c>
      <c r="K597" t="s">
        <v>805</v>
      </c>
      <c r="L597">
        <v>1339</v>
      </c>
      <c r="N597">
        <v>1007</v>
      </c>
      <c r="O597" t="s">
        <v>806</v>
      </c>
      <c r="P597" t="s">
        <v>806</v>
      </c>
      <c r="Q597">
        <v>1</v>
      </c>
      <c r="W597">
        <v>0</v>
      </c>
      <c r="X597">
        <v>-1622585150</v>
      </c>
      <c r="Y597">
        <f t="shared" ref="Y597:Y606" si="310">((AT597*1)*1)</f>
        <v>0.70899999999999996</v>
      </c>
      <c r="AA597">
        <v>7.07</v>
      </c>
      <c r="AB597">
        <v>0</v>
      </c>
      <c r="AC597">
        <v>0</v>
      </c>
      <c r="AD597">
        <v>0</v>
      </c>
      <c r="AE597">
        <v>7.07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-2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0.70899999999999996</v>
      </c>
      <c r="AU597" t="s">
        <v>360</v>
      </c>
      <c r="AV597">
        <v>0</v>
      </c>
      <c r="AW597">
        <v>2</v>
      </c>
      <c r="AX597">
        <v>86552731</v>
      </c>
      <c r="AY597">
        <v>1</v>
      </c>
      <c r="AZ597">
        <v>0</v>
      </c>
      <c r="BA597">
        <v>437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ROUND(Y597*Source!I327,9)</f>
        <v>0.53174999999999994</v>
      </c>
      <c r="CY597">
        <f t="shared" ref="CY597:CY606" si="311">AA597</f>
        <v>7.07</v>
      </c>
      <c r="CZ597">
        <f t="shared" ref="CZ597:CZ606" si="312">AE597</f>
        <v>7.07</v>
      </c>
      <c r="DA597">
        <f t="shared" ref="DA597:DA606" si="313">AI597</f>
        <v>1</v>
      </c>
      <c r="DB597">
        <f t="shared" ref="DB597:DB606" si="314">ROUND(((ROUND(AT597*CZ597,2)*1)*1),6)</f>
        <v>5.01</v>
      </c>
      <c r="DC597">
        <f t="shared" ref="DC597:DC606" si="315">ROUND(((ROUND(AT597*AG597,2)*1)*1),6)</f>
        <v>0</v>
      </c>
      <c r="DD597" t="s">
        <v>3</v>
      </c>
      <c r="DE597" t="s">
        <v>3</v>
      </c>
      <c r="DF597">
        <f t="shared" si="309"/>
        <v>3.76</v>
      </c>
      <c r="DG597">
        <f t="shared" si="306"/>
        <v>0</v>
      </c>
      <c r="DH597">
        <f t="shared" si="307"/>
        <v>0</v>
      </c>
      <c r="DI597">
        <f t="shared" si="298"/>
        <v>0</v>
      </c>
      <c r="DJ597">
        <f t="shared" ref="DJ597:DJ606" si="316">DF597</f>
        <v>3.76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5">
      <c r="A598">
        <f>ROW(Source!A327)</f>
        <v>327</v>
      </c>
      <c r="B598">
        <v>86551701</v>
      </c>
      <c r="C598">
        <v>86552712</v>
      </c>
      <c r="D598">
        <v>85701843</v>
      </c>
      <c r="E598">
        <v>1</v>
      </c>
      <c r="F598">
        <v>1</v>
      </c>
      <c r="G598">
        <v>1081</v>
      </c>
      <c r="H598">
        <v>3</v>
      </c>
      <c r="I598" t="s">
        <v>826</v>
      </c>
      <c r="J598" t="s">
        <v>827</v>
      </c>
      <c r="K598" t="s">
        <v>828</v>
      </c>
      <c r="L598">
        <v>1346</v>
      </c>
      <c r="N598">
        <v>1009</v>
      </c>
      <c r="O598" t="s">
        <v>822</v>
      </c>
      <c r="P598" t="s">
        <v>822</v>
      </c>
      <c r="Q598">
        <v>1</v>
      </c>
      <c r="W598">
        <v>0</v>
      </c>
      <c r="X598">
        <v>732400950</v>
      </c>
      <c r="Y598">
        <f t="shared" si="310"/>
        <v>0.26</v>
      </c>
      <c r="AA598">
        <v>21</v>
      </c>
      <c r="AB598">
        <v>0</v>
      </c>
      <c r="AC598">
        <v>0</v>
      </c>
      <c r="AD598">
        <v>0</v>
      </c>
      <c r="AE598">
        <v>21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-2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0.26</v>
      </c>
      <c r="AU598" t="s">
        <v>360</v>
      </c>
      <c r="AV598">
        <v>0</v>
      </c>
      <c r="AW598">
        <v>2</v>
      </c>
      <c r="AX598">
        <v>86552732</v>
      </c>
      <c r="AY598">
        <v>1</v>
      </c>
      <c r="AZ598">
        <v>0</v>
      </c>
      <c r="BA598">
        <v>438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ROUND(Y598*Source!I327,9)</f>
        <v>0.19500000000000001</v>
      </c>
      <c r="CY598">
        <f t="shared" si="311"/>
        <v>21</v>
      </c>
      <c r="CZ598">
        <f t="shared" si="312"/>
        <v>21</v>
      </c>
      <c r="DA598">
        <f t="shared" si="313"/>
        <v>1</v>
      </c>
      <c r="DB598">
        <f t="shared" si="314"/>
        <v>5.46</v>
      </c>
      <c r="DC598">
        <f t="shared" si="315"/>
        <v>0</v>
      </c>
      <c r="DD598" t="s">
        <v>3</v>
      </c>
      <c r="DE598" t="s">
        <v>3</v>
      </c>
      <c r="DF598">
        <f t="shared" si="309"/>
        <v>4.0999999999999996</v>
      </c>
      <c r="DG598">
        <f t="shared" si="306"/>
        <v>0</v>
      </c>
      <c r="DH598">
        <f t="shared" si="307"/>
        <v>0</v>
      </c>
      <c r="DI598">
        <f t="shared" si="298"/>
        <v>0</v>
      </c>
      <c r="DJ598">
        <f t="shared" si="316"/>
        <v>4.0999999999999996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5">
      <c r="A599">
        <f>ROW(Source!A327)</f>
        <v>327</v>
      </c>
      <c r="B599">
        <v>86551701</v>
      </c>
      <c r="C599">
        <v>86552712</v>
      </c>
      <c r="D599">
        <v>85702416</v>
      </c>
      <c r="E599">
        <v>1</v>
      </c>
      <c r="F599">
        <v>1</v>
      </c>
      <c r="G599">
        <v>1081</v>
      </c>
      <c r="H599">
        <v>3</v>
      </c>
      <c r="I599" t="s">
        <v>829</v>
      </c>
      <c r="J599" t="s">
        <v>830</v>
      </c>
      <c r="K599" t="s">
        <v>831</v>
      </c>
      <c r="L599">
        <v>1346</v>
      </c>
      <c r="N599">
        <v>1009</v>
      </c>
      <c r="O599" t="s">
        <v>822</v>
      </c>
      <c r="P599" t="s">
        <v>822</v>
      </c>
      <c r="Q599">
        <v>1</v>
      </c>
      <c r="W599">
        <v>0</v>
      </c>
      <c r="X599">
        <v>1021383118</v>
      </c>
      <c r="Y599">
        <f t="shared" si="310"/>
        <v>0.02</v>
      </c>
      <c r="AA599">
        <v>37.979999999999997</v>
      </c>
      <c r="AB599">
        <v>0</v>
      </c>
      <c r="AC599">
        <v>0</v>
      </c>
      <c r="AD599">
        <v>0</v>
      </c>
      <c r="AE599">
        <v>37.979999999999997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-2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0.02</v>
      </c>
      <c r="AU599" t="s">
        <v>360</v>
      </c>
      <c r="AV599">
        <v>0</v>
      </c>
      <c r="AW599">
        <v>2</v>
      </c>
      <c r="AX599">
        <v>86552733</v>
      </c>
      <c r="AY599">
        <v>1</v>
      </c>
      <c r="AZ599">
        <v>0</v>
      </c>
      <c r="BA599">
        <v>439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ROUND(Y599*Source!I327,9)</f>
        <v>1.4999999999999999E-2</v>
      </c>
      <c r="CY599">
        <f t="shared" si="311"/>
        <v>37.979999999999997</v>
      </c>
      <c r="CZ599">
        <f t="shared" si="312"/>
        <v>37.979999999999997</v>
      </c>
      <c r="DA599">
        <f t="shared" si="313"/>
        <v>1</v>
      </c>
      <c r="DB599">
        <f t="shared" si="314"/>
        <v>0.76</v>
      </c>
      <c r="DC599">
        <f t="shared" si="315"/>
        <v>0</v>
      </c>
      <c r="DD599" t="s">
        <v>3</v>
      </c>
      <c r="DE599" t="s">
        <v>3</v>
      </c>
      <c r="DF599">
        <f t="shared" si="309"/>
        <v>0.56999999999999995</v>
      </c>
      <c r="DG599">
        <f t="shared" si="306"/>
        <v>0</v>
      </c>
      <c r="DH599">
        <f t="shared" si="307"/>
        <v>0</v>
      </c>
      <c r="DI599">
        <f t="shared" si="298"/>
        <v>0</v>
      </c>
      <c r="DJ599">
        <f t="shared" si="316"/>
        <v>0.56999999999999995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5">
      <c r="A600">
        <f>ROW(Source!A327)</f>
        <v>327</v>
      </c>
      <c r="B600">
        <v>86551701</v>
      </c>
      <c r="C600">
        <v>86552712</v>
      </c>
      <c r="D600">
        <v>85700824</v>
      </c>
      <c r="E600">
        <v>1</v>
      </c>
      <c r="F600">
        <v>1</v>
      </c>
      <c r="G600">
        <v>1081</v>
      </c>
      <c r="H600">
        <v>3</v>
      </c>
      <c r="I600" t="s">
        <v>832</v>
      </c>
      <c r="J600" t="s">
        <v>833</v>
      </c>
      <c r="K600" t="s">
        <v>834</v>
      </c>
      <c r="L600">
        <v>1348</v>
      </c>
      <c r="N600">
        <v>1009</v>
      </c>
      <c r="O600" t="s">
        <v>561</v>
      </c>
      <c r="P600" t="s">
        <v>561</v>
      </c>
      <c r="Q600">
        <v>1000</v>
      </c>
      <c r="W600">
        <v>0</v>
      </c>
      <c r="X600">
        <v>-1462767551</v>
      </c>
      <c r="Y600">
        <f t="shared" si="310"/>
        <v>1.0000000000000001E-5</v>
      </c>
      <c r="AA600">
        <v>3234.81</v>
      </c>
      <c r="AB600">
        <v>0</v>
      </c>
      <c r="AC600">
        <v>0</v>
      </c>
      <c r="AD600">
        <v>0</v>
      </c>
      <c r="AE600">
        <v>3234.81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-2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1.0000000000000001E-5</v>
      </c>
      <c r="AU600" t="s">
        <v>360</v>
      </c>
      <c r="AV600">
        <v>0</v>
      </c>
      <c r="AW600">
        <v>2</v>
      </c>
      <c r="AX600">
        <v>86552734</v>
      </c>
      <c r="AY600">
        <v>1</v>
      </c>
      <c r="AZ600">
        <v>0</v>
      </c>
      <c r="BA600">
        <v>440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ROUND(Y600*Source!I327,9)</f>
        <v>7.5000000000000002E-6</v>
      </c>
      <c r="CY600">
        <f t="shared" si="311"/>
        <v>3234.81</v>
      </c>
      <c r="CZ600">
        <f t="shared" si="312"/>
        <v>3234.81</v>
      </c>
      <c r="DA600">
        <f t="shared" si="313"/>
        <v>1</v>
      </c>
      <c r="DB600">
        <f t="shared" si="314"/>
        <v>0.03</v>
      </c>
      <c r="DC600">
        <f t="shared" si="315"/>
        <v>0</v>
      </c>
      <c r="DD600" t="s">
        <v>3</v>
      </c>
      <c r="DE600" t="s">
        <v>3</v>
      </c>
      <c r="DF600">
        <f t="shared" si="309"/>
        <v>0.02</v>
      </c>
      <c r="DG600">
        <f t="shared" si="306"/>
        <v>0</v>
      </c>
      <c r="DH600">
        <f t="shared" si="307"/>
        <v>0</v>
      </c>
      <c r="DI600">
        <f t="shared" si="298"/>
        <v>0</v>
      </c>
      <c r="DJ600">
        <f t="shared" si="316"/>
        <v>0.02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5">
      <c r="A601">
        <f>ROW(Source!A327)</f>
        <v>327</v>
      </c>
      <c r="B601">
        <v>86551701</v>
      </c>
      <c r="C601">
        <v>86552712</v>
      </c>
      <c r="D601">
        <v>85700637</v>
      </c>
      <c r="E601">
        <v>1</v>
      </c>
      <c r="F601">
        <v>1</v>
      </c>
      <c r="G601">
        <v>1081</v>
      </c>
      <c r="H601">
        <v>3</v>
      </c>
      <c r="I601" t="s">
        <v>835</v>
      </c>
      <c r="J601" t="s">
        <v>836</v>
      </c>
      <c r="K601" t="s">
        <v>837</v>
      </c>
      <c r="L601">
        <v>1339</v>
      </c>
      <c r="N601">
        <v>1007</v>
      </c>
      <c r="O601" t="s">
        <v>806</v>
      </c>
      <c r="P601" t="s">
        <v>806</v>
      </c>
      <c r="Q601">
        <v>1</v>
      </c>
      <c r="W601">
        <v>0</v>
      </c>
      <c r="X601">
        <v>-676034668</v>
      </c>
      <c r="Y601">
        <f t="shared" si="310"/>
        <v>0.48599999999999999</v>
      </c>
      <c r="AA601">
        <v>53.42</v>
      </c>
      <c r="AB601">
        <v>0</v>
      </c>
      <c r="AC601">
        <v>0</v>
      </c>
      <c r="AD601">
        <v>0</v>
      </c>
      <c r="AE601">
        <v>53.42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-2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0.48599999999999999</v>
      </c>
      <c r="AU601" t="s">
        <v>360</v>
      </c>
      <c r="AV601">
        <v>0</v>
      </c>
      <c r="AW601">
        <v>2</v>
      </c>
      <c r="AX601">
        <v>86552735</v>
      </c>
      <c r="AY601">
        <v>1</v>
      </c>
      <c r="AZ601">
        <v>0</v>
      </c>
      <c r="BA601">
        <v>441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ROUND(Y601*Source!I327,9)</f>
        <v>0.36449999999999999</v>
      </c>
      <c r="CY601">
        <f t="shared" si="311"/>
        <v>53.42</v>
      </c>
      <c r="CZ601">
        <f t="shared" si="312"/>
        <v>53.42</v>
      </c>
      <c r="DA601">
        <f t="shared" si="313"/>
        <v>1</v>
      </c>
      <c r="DB601">
        <f t="shared" si="314"/>
        <v>25.96</v>
      </c>
      <c r="DC601">
        <f t="shared" si="315"/>
        <v>0</v>
      </c>
      <c r="DD601" t="s">
        <v>3</v>
      </c>
      <c r="DE601" t="s">
        <v>3</v>
      </c>
      <c r="DF601">
        <f t="shared" si="309"/>
        <v>19.47</v>
      </c>
      <c r="DG601">
        <f t="shared" si="306"/>
        <v>0</v>
      </c>
      <c r="DH601">
        <f t="shared" si="307"/>
        <v>0</v>
      </c>
      <c r="DI601">
        <f t="shared" si="298"/>
        <v>0</v>
      </c>
      <c r="DJ601">
        <f t="shared" si="316"/>
        <v>19.47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5">
      <c r="A602">
        <f>ROW(Source!A327)</f>
        <v>327</v>
      </c>
      <c r="B602">
        <v>86551701</v>
      </c>
      <c r="C602">
        <v>86552712</v>
      </c>
      <c r="D602">
        <v>85700903</v>
      </c>
      <c r="E602">
        <v>1</v>
      </c>
      <c r="F602">
        <v>1</v>
      </c>
      <c r="G602">
        <v>1081</v>
      </c>
      <c r="H602">
        <v>3</v>
      </c>
      <c r="I602" t="s">
        <v>838</v>
      </c>
      <c r="J602" t="s">
        <v>839</v>
      </c>
      <c r="K602" t="s">
        <v>840</v>
      </c>
      <c r="L602">
        <v>1339</v>
      </c>
      <c r="N602">
        <v>1007</v>
      </c>
      <c r="O602" t="s">
        <v>806</v>
      </c>
      <c r="P602" t="s">
        <v>806</v>
      </c>
      <c r="Q602">
        <v>1</v>
      </c>
      <c r="W602">
        <v>0</v>
      </c>
      <c r="X602">
        <v>-1235260082</v>
      </c>
      <c r="Y602">
        <f t="shared" si="310"/>
        <v>0.438</v>
      </c>
      <c r="AA602">
        <v>5.82</v>
      </c>
      <c r="AB602">
        <v>0</v>
      </c>
      <c r="AC602">
        <v>0</v>
      </c>
      <c r="AD602">
        <v>0</v>
      </c>
      <c r="AE602">
        <v>5.82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-2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0.438</v>
      </c>
      <c r="AU602" t="s">
        <v>360</v>
      </c>
      <c r="AV602">
        <v>0</v>
      </c>
      <c r="AW602">
        <v>2</v>
      </c>
      <c r="AX602">
        <v>86552736</v>
      </c>
      <c r="AY602">
        <v>1</v>
      </c>
      <c r="AZ602">
        <v>0</v>
      </c>
      <c r="BA602">
        <v>442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ROUND(Y602*Source!I327,9)</f>
        <v>0.32850000000000001</v>
      </c>
      <c r="CY602">
        <f t="shared" si="311"/>
        <v>5.82</v>
      </c>
      <c r="CZ602">
        <f t="shared" si="312"/>
        <v>5.82</v>
      </c>
      <c r="DA602">
        <f t="shared" si="313"/>
        <v>1</v>
      </c>
      <c r="DB602">
        <f t="shared" si="314"/>
        <v>2.5499999999999998</v>
      </c>
      <c r="DC602">
        <f t="shared" si="315"/>
        <v>0</v>
      </c>
      <c r="DD602" t="s">
        <v>3</v>
      </c>
      <c r="DE602" t="s">
        <v>3</v>
      </c>
      <c r="DF602">
        <f t="shared" si="309"/>
        <v>1.91</v>
      </c>
      <c r="DG602">
        <f t="shared" si="306"/>
        <v>0</v>
      </c>
      <c r="DH602">
        <f t="shared" si="307"/>
        <v>0</v>
      </c>
      <c r="DI602">
        <f t="shared" si="298"/>
        <v>0</v>
      </c>
      <c r="DJ602">
        <f t="shared" si="316"/>
        <v>1.91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5">
      <c r="A603">
        <f>ROW(Source!A327)</f>
        <v>327</v>
      </c>
      <c r="B603">
        <v>86551701</v>
      </c>
      <c r="C603">
        <v>86552712</v>
      </c>
      <c r="D603">
        <v>85700975</v>
      </c>
      <c r="E603">
        <v>1</v>
      </c>
      <c r="F603">
        <v>1</v>
      </c>
      <c r="G603">
        <v>1081</v>
      </c>
      <c r="H603">
        <v>3</v>
      </c>
      <c r="I603" t="s">
        <v>841</v>
      </c>
      <c r="J603" t="s">
        <v>842</v>
      </c>
      <c r="K603" t="s">
        <v>843</v>
      </c>
      <c r="L603">
        <v>1348</v>
      </c>
      <c r="N603">
        <v>1009</v>
      </c>
      <c r="O603" t="s">
        <v>561</v>
      </c>
      <c r="P603" t="s">
        <v>561</v>
      </c>
      <c r="Q603">
        <v>1000</v>
      </c>
      <c r="W603">
        <v>0</v>
      </c>
      <c r="X603">
        <v>1270042986</v>
      </c>
      <c r="Y603">
        <f t="shared" si="310"/>
        <v>5.5000000000000003E-4</v>
      </c>
      <c r="AA603">
        <v>16214.84</v>
      </c>
      <c r="AB603">
        <v>0</v>
      </c>
      <c r="AC603">
        <v>0</v>
      </c>
      <c r="AD603">
        <v>0</v>
      </c>
      <c r="AE603">
        <v>16214.84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5.5000000000000003E-4</v>
      </c>
      <c r="AU603" t="s">
        <v>360</v>
      </c>
      <c r="AV603">
        <v>0</v>
      </c>
      <c r="AW603">
        <v>2</v>
      </c>
      <c r="AX603">
        <v>86552737</v>
      </c>
      <c r="AY603">
        <v>1</v>
      </c>
      <c r="AZ603">
        <v>0</v>
      </c>
      <c r="BA603">
        <v>443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ROUND(Y603*Source!I327,9)</f>
        <v>4.125E-4</v>
      </c>
      <c r="CY603">
        <f t="shared" si="311"/>
        <v>16214.84</v>
      </c>
      <c r="CZ603">
        <f t="shared" si="312"/>
        <v>16214.84</v>
      </c>
      <c r="DA603">
        <f t="shared" si="313"/>
        <v>1</v>
      </c>
      <c r="DB603">
        <f t="shared" si="314"/>
        <v>8.92</v>
      </c>
      <c r="DC603">
        <f t="shared" si="315"/>
        <v>0</v>
      </c>
      <c r="DD603" t="s">
        <v>3</v>
      </c>
      <c r="DE603" t="s">
        <v>3</v>
      </c>
      <c r="DF603">
        <f t="shared" si="309"/>
        <v>6.69</v>
      </c>
      <c r="DG603">
        <f t="shared" si="306"/>
        <v>0</v>
      </c>
      <c r="DH603">
        <f t="shared" si="307"/>
        <v>0</v>
      </c>
      <c r="DI603">
        <f t="shared" si="298"/>
        <v>0</v>
      </c>
      <c r="DJ603">
        <f t="shared" si="316"/>
        <v>6.69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5">
      <c r="A604">
        <f>ROW(Source!A327)</f>
        <v>327</v>
      </c>
      <c r="B604">
        <v>86551701</v>
      </c>
      <c r="C604">
        <v>86552712</v>
      </c>
      <c r="D604">
        <v>85701143</v>
      </c>
      <c r="E604">
        <v>1</v>
      </c>
      <c r="F604">
        <v>1</v>
      </c>
      <c r="G604">
        <v>1081</v>
      </c>
      <c r="H604">
        <v>3</v>
      </c>
      <c r="I604" t="s">
        <v>844</v>
      </c>
      <c r="J604" t="s">
        <v>845</v>
      </c>
      <c r="K604" t="s">
        <v>846</v>
      </c>
      <c r="L604">
        <v>1346</v>
      </c>
      <c r="N604">
        <v>1009</v>
      </c>
      <c r="O604" t="s">
        <v>822</v>
      </c>
      <c r="P604" t="s">
        <v>822</v>
      </c>
      <c r="Q604">
        <v>1</v>
      </c>
      <c r="W604">
        <v>0</v>
      </c>
      <c r="X604">
        <v>488689173</v>
      </c>
      <c r="Y604">
        <f t="shared" si="310"/>
        <v>0.62</v>
      </c>
      <c r="AA604">
        <v>20.190000000000001</v>
      </c>
      <c r="AB604">
        <v>0</v>
      </c>
      <c r="AC604">
        <v>0</v>
      </c>
      <c r="AD604">
        <v>0</v>
      </c>
      <c r="AE604">
        <v>20.190000000000001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-2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0.62</v>
      </c>
      <c r="AU604" t="s">
        <v>360</v>
      </c>
      <c r="AV604">
        <v>0</v>
      </c>
      <c r="AW604">
        <v>2</v>
      </c>
      <c r="AX604">
        <v>86552738</v>
      </c>
      <c r="AY604">
        <v>1</v>
      </c>
      <c r="AZ604">
        <v>0</v>
      </c>
      <c r="BA604">
        <v>444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ROUND(Y604*Source!I327,9)</f>
        <v>0.46500000000000002</v>
      </c>
      <c r="CY604">
        <f t="shared" si="311"/>
        <v>20.190000000000001</v>
      </c>
      <c r="CZ604">
        <f t="shared" si="312"/>
        <v>20.190000000000001</v>
      </c>
      <c r="DA604">
        <f t="shared" si="313"/>
        <v>1</v>
      </c>
      <c r="DB604">
        <f t="shared" si="314"/>
        <v>12.52</v>
      </c>
      <c r="DC604">
        <f t="shared" si="315"/>
        <v>0</v>
      </c>
      <c r="DD604" t="s">
        <v>3</v>
      </c>
      <c r="DE604" t="s">
        <v>3</v>
      </c>
      <c r="DF604">
        <f t="shared" si="309"/>
        <v>9.39</v>
      </c>
      <c r="DG604">
        <f t="shared" si="306"/>
        <v>0</v>
      </c>
      <c r="DH604">
        <f t="shared" si="307"/>
        <v>0</v>
      </c>
      <c r="DI604">
        <f t="shared" si="298"/>
        <v>0</v>
      </c>
      <c r="DJ604">
        <f t="shared" si="316"/>
        <v>9.39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5">
      <c r="A605">
        <f>ROW(Source!A327)</f>
        <v>327</v>
      </c>
      <c r="B605">
        <v>86551701</v>
      </c>
      <c r="C605">
        <v>86552712</v>
      </c>
      <c r="D605">
        <v>85713194</v>
      </c>
      <c r="E605">
        <v>1</v>
      </c>
      <c r="F605">
        <v>1</v>
      </c>
      <c r="G605">
        <v>1081</v>
      </c>
      <c r="H605">
        <v>3</v>
      </c>
      <c r="I605" t="s">
        <v>509</v>
      </c>
      <c r="J605" t="s">
        <v>511</v>
      </c>
      <c r="K605" t="s">
        <v>510</v>
      </c>
      <c r="L605">
        <v>1301</v>
      </c>
      <c r="N605">
        <v>1003</v>
      </c>
      <c r="O605" t="s">
        <v>454</v>
      </c>
      <c r="P605" t="s">
        <v>454</v>
      </c>
      <c r="Q605">
        <v>1</v>
      </c>
      <c r="W605">
        <v>0</v>
      </c>
      <c r="X605">
        <v>-284105215</v>
      </c>
      <c r="Y605">
        <f t="shared" si="310"/>
        <v>100</v>
      </c>
      <c r="AA605">
        <v>44.5</v>
      </c>
      <c r="AB605">
        <v>0</v>
      </c>
      <c r="AC605">
        <v>0</v>
      </c>
      <c r="AD605">
        <v>0</v>
      </c>
      <c r="AE605">
        <v>44.5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 t="s">
        <v>3</v>
      </c>
      <c r="AT605">
        <v>100</v>
      </c>
      <c r="AU605" t="s">
        <v>360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ROUND(Y605*Source!I327,9)</f>
        <v>75</v>
      </c>
      <c r="CY605">
        <f t="shared" si="311"/>
        <v>44.5</v>
      </c>
      <c r="CZ605">
        <f t="shared" si="312"/>
        <v>44.5</v>
      </c>
      <c r="DA605">
        <f t="shared" si="313"/>
        <v>1</v>
      </c>
      <c r="DB605">
        <f t="shared" si="314"/>
        <v>4450</v>
      </c>
      <c r="DC605">
        <f t="shared" si="315"/>
        <v>0</v>
      </c>
      <c r="DD605" t="s">
        <v>3</v>
      </c>
      <c r="DE605" t="s">
        <v>3</v>
      </c>
      <c r="DF605">
        <f t="shared" si="309"/>
        <v>3337.5</v>
      </c>
      <c r="DG605">
        <f t="shared" si="306"/>
        <v>0</v>
      </c>
      <c r="DH605">
        <f t="shared" si="307"/>
        <v>0</v>
      </c>
      <c r="DI605">
        <f t="shared" si="298"/>
        <v>0</v>
      </c>
      <c r="DJ605">
        <f t="shared" si="316"/>
        <v>3337.5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5">
      <c r="A606">
        <f>ROW(Source!A327)</f>
        <v>327</v>
      </c>
      <c r="B606">
        <v>86551701</v>
      </c>
      <c r="C606">
        <v>86552712</v>
      </c>
      <c r="D606">
        <v>85718534</v>
      </c>
      <c r="E606">
        <v>1</v>
      </c>
      <c r="F606">
        <v>1</v>
      </c>
      <c r="G606">
        <v>1081</v>
      </c>
      <c r="H606">
        <v>3</v>
      </c>
      <c r="I606" t="s">
        <v>505</v>
      </c>
      <c r="J606" t="s">
        <v>507</v>
      </c>
      <c r="K606" t="s">
        <v>506</v>
      </c>
      <c r="L606">
        <v>1354</v>
      </c>
      <c r="N606">
        <v>1010</v>
      </c>
      <c r="O606" t="s">
        <v>35</v>
      </c>
      <c r="P606" t="s">
        <v>35</v>
      </c>
      <c r="Q606">
        <v>1</v>
      </c>
      <c r="W606">
        <v>0</v>
      </c>
      <c r="X606">
        <v>1293305710</v>
      </c>
      <c r="Y606">
        <f t="shared" si="310"/>
        <v>1.3333330000000001</v>
      </c>
      <c r="AA606">
        <v>256.39</v>
      </c>
      <c r="AB606">
        <v>0</v>
      </c>
      <c r="AC606">
        <v>0</v>
      </c>
      <c r="AD606">
        <v>0</v>
      </c>
      <c r="AE606">
        <v>256.39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1.3333330000000001</v>
      </c>
      <c r="AU606" t="s">
        <v>360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ROUND(Y606*Source!I327,9)</f>
        <v>0.99999974999999997</v>
      </c>
      <c r="CY606">
        <f t="shared" si="311"/>
        <v>256.39</v>
      </c>
      <c r="CZ606">
        <f t="shared" si="312"/>
        <v>256.39</v>
      </c>
      <c r="DA606">
        <f t="shared" si="313"/>
        <v>1</v>
      </c>
      <c r="DB606">
        <f t="shared" si="314"/>
        <v>341.85</v>
      </c>
      <c r="DC606">
        <f t="shared" si="315"/>
        <v>0</v>
      </c>
      <c r="DD606" t="s">
        <v>3</v>
      </c>
      <c r="DE606" t="s">
        <v>3</v>
      </c>
      <c r="DF606">
        <f t="shared" si="309"/>
        <v>256.39</v>
      </c>
      <c r="DG606">
        <f t="shared" si="306"/>
        <v>0</v>
      </c>
      <c r="DH606">
        <f t="shared" si="307"/>
        <v>0</v>
      </c>
      <c r="DI606">
        <f t="shared" si="298"/>
        <v>0</v>
      </c>
      <c r="DJ606">
        <f t="shared" si="316"/>
        <v>256.39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5">
      <c r="A607">
        <f>ROW(Source!A328)</f>
        <v>328</v>
      </c>
      <c r="B607">
        <v>86551703</v>
      </c>
      <c r="C607">
        <v>86552712</v>
      </c>
      <c r="D607">
        <v>85665773</v>
      </c>
      <c r="E607">
        <v>1081</v>
      </c>
      <c r="F607">
        <v>1</v>
      </c>
      <c r="G607">
        <v>1081</v>
      </c>
      <c r="H607">
        <v>1</v>
      </c>
      <c r="I607" t="s">
        <v>786</v>
      </c>
      <c r="J607" t="s">
        <v>3</v>
      </c>
      <c r="K607" t="s">
        <v>787</v>
      </c>
      <c r="L607">
        <v>1191</v>
      </c>
      <c r="N607">
        <v>1013</v>
      </c>
      <c r="O607" t="s">
        <v>788</v>
      </c>
      <c r="P607" t="s">
        <v>788</v>
      </c>
      <c r="Q607">
        <v>1</v>
      </c>
      <c r="W607">
        <v>0</v>
      </c>
      <c r="X607">
        <v>476480486</v>
      </c>
      <c r="Y607">
        <f>((AT607*1.15)*1.2)</f>
        <v>51.335999999999999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5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37.200000000000003</v>
      </c>
      <c r="AU607" t="s">
        <v>362</v>
      </c>
      <c r="AV607">
        <v>1</v>
      </c>
      <c r="AW607">
        <v>2</v>
      </c>
      <c r="AX607">
        <v>86552727</v>
      </c>
      <c r="AY607">
        <v>1</v>
      </c>
      <c r="AZ607">
        <v>0</v>
      </c>
      <c r="BA607">
        <v>448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U607">
        <f>ROUND(AT607*Source!I328*AH607*AL607,2)</f>
        <v>0</v>
      </c>
      <c r="CV607">
        <f>ROUND(Y607*Source!I328,9)</f>
        <v>38.502000000000002</v>
      </c>
      <c r="CW607">
        <v>0</v>
      </c>
      <c r="CX607">
        <f>ROUND(Y607*Source!I328,9)</f>
        <v>38.502000000000002</v>
      </c>
      <c r="CY607">
        <f>AD607</f>
        <v>0</v>
      </c>
      <c r="CZ607">
        <f>AH607</f>
        <v>0</v>
      </c>
      <c r="DA607">
        <f>AL607</f>
        <v>1</v>
      </c>
      <c r="DB607">
        <f>ROUND(((ROUND(AT607*CZ607,2)*1.15)*1.2),6)</f>
        <v>0</v>
      </c>
      <c r="DC607">
        <f>ROUND(((ROUND(AT607*AG607,2)*1.15)*1.2),6)</f>
        <v>0</v>
      </c>
      <c r="DD607" t="s">
        <v>3</v>
      </c>
      <c r="DE607" t="s">
        <v>3</v>
      </c>
      <c r="DF607">
        <f t="shared" si="309"/>
        <v>0</v>
      </c>
      <c r="DG607">
        <f t="shared" si="306"/>
        <v>0</v>
      </c>
      <c r="DH607">
        <f t="shared" si="307"/>
        <v>0</v>
      </c>
      <c r="DI607">
        <f t="shared" si="298"/>
        <v>0</v>
      </c>
      <c r="DJ607">
        <f>DI607</f>
        <v>0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5">
      <c r="A608">
        <f>ROW(Source!A328)</f>
        <v>328</v>
      </c>
      <c r="B608">
        <v>86551703</v>
      </c>
      <c r="C608">
        <v>86552712</v>
      </c>
      <c r="D608">
        <v>85731380</v>
      </c>
      <c r="E608">
        <v>1</v>
      </c>
      <c r="F608">
        <v>1</v>
      </c>
      <c r="G608">
        <v>1081</v>
      </c>
      <c r="H608">
        <v>2</v>
      </c>
      <c r="I608" t="s">
        <v>823</v>
      </c>
      <c r="J608" t="s">
        <v>824</v>
      </c>
      <c r="K608" t="s">
        <v>825</v>
      </c>
      <c r="L608">
        <v>1368</v>
      </c>
      <c r="N608">
        <v>1011</v>
      </c>
      <c r="O608" t="s">
        <v>792</v>
      </c>
      <c r="P608" t="s">
        <v>792</v>
      </c>
      <c r="Q608">
        <v>1</v>
      </c>
      <c r="W608">
        <v>0</v>
      </c>
      <c r="X608">
        <v>-49672420</v>
      </c>
      <c r="Y608">
        <f>((AT608*1.25)*1.2)</f>
        <v>2.5049999999999999</v>
      </c>
      <c r="AA608">
        <v>0</v>
      </c>
      <c r="AB608">
        <v>2.78</v>
      </c>
      <c r="AC608">
        <v>0</v>
      </c>
      <c r="AD608">
        <v>0</v>
      </c>
      <c r="AE608">
        <v>0</v>
      </c>
      <c r="AF608">
        <v>0.28000000000000003</v>
      </c>
      <c r="AG608">
        <v>0</v>
      </c>
      <c r="AH608">
        <v>0</v>
      </c>
      <c r="AI608">
        <v>1</v>
      </c>
      <c r="AJ608">
        <v>9.2899999999999991</v>
      </c>
      <c r="AK608">
        <v>1</v>
      </c>
      <c r="AL608">
        <v>1</v>
      </c>
      <c r="AM608">
        <v>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1.67</v>
      </c>
      <c r="AU608" t="s">
        <v>361</v>
      </c>
      <c r="AV608">
        <v>0</v>
      </c>
      <c r="AW608">
        <v>2</v>
      </c>
      <c r="AX608">
        <v>86552728</v>
      </c>
      <c r="AY608">
        <v>1</v>
      </c>
      <c r="AZ608">
        <v>0</v>
      </c>
      <c r="BA608">
        <v>449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ROUND(Y608*Source!I328*DO608,9)</f>
        <v>0</v>
      </c>
      <c r="CX608">
        <f>ROUND(Y608*Source!I328,9)</f>
        <v>1.8787499999999999</v>
      </c>
      <c r="CY608">
        <f>AB608</f>
        <v>2.78</v>
      </c>
      <c r="CZ608">
        <f>AF608</f>
        <v>0.28000000000000003</v>
      </c>
      <c r="DA608">
        <f>AJ608</f>
        <v>9.2899999999999991</v>
      </c>
      <c r="DB608">
        <f>ROUND(((ROUND(AT608*CZ608,2)*1.25)*1.2),6)</f>
        <v>0.70499999999999996</v>
      </c>
      <c r="DC608">
        <f>ROUND(((ROUND(AT608*AG608,2)*1.25)*1.2),6)</f>
        <v>0</v>
      </c>
      <c r="DD608" t="s">
        <v>3</v>
      </c>
      <c r="DE608" t="s">
        <v>3</v>
      </c>
      <c r="DF608">
        <f t="shared" si="309"/>
        <v>0</v>
      </c>
      <c r="DG608">
        <f>ROUND(ROUND(AF608*AJ608,2)*CX608,2)</f>
        <v>4.88</v>
      </c>
      <c r="DH608">
        <f t="shared" si="307"/>
        <v>0</v>
      </c>
      <c r="DI608">
        <f t="shared" si="298"/>
        <v>0</v>
      </c>
      <c r="DJ608">
        <f>DG608</f>
        <v>4.88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5">
      <c r="A609">
        <f>ROW(Source!A328)</f>
        <v>328</v>
      </c>
      <c r="B609">
        <v>86551703</v>
      </c>
      <c r="C609">
        <v>86552712</v>
      </c>
      <c r="D609">
        <v>85731677</v>
      </c>
      <c r="E609">
        <v>1</v>
      </c>
      <c r="F609">
        <v>1</v>
      </c>
      <c r="G609">
        <v>1081</v>
      </c>
      <c r="H609">
        <v>2</v>
      </c>
      <c r="I609" t="s">
        <v>789</v>
      </c>
      <c r="J609" t="s">
        <v>790</v>
      </c>
      <c r="K609" t="s">
        <v>791</v>
      </c>
      <c r="L609">
        <v>1368</v>
      </c>
      <c r="N609">
        <v>1011</v>
      </c>
      <c r="O609" t="s">
        <v>792</v>
      </c>
      <c r="P609" t="s">
        <v>792</v>
      </c>
      <c r="Q609">
        <v>1</v>
      </c>
      <c r="W609">
        <v>0</v>
      </c>
      <c r="X609">
        <v>874612079</v>
      </c>
      <c r="Y609">
        <f>((AT609*1.25)*1.2)</f>
        <v>1.2150000000000001</v>
      </c>
      <c r="AA609">
        <v>0</v>
      </c>
      <c r="AB609">
        <v>1513.56</v>
      </c>
      <c r="AC609">
        <v>758.78</v>
      </c>
      <c r="AD609">
        <v>0</v>
      </c>
      <c r="AE609">
        <v>0</v>
      </c>
      <c r="AF609">
        <v>83.1</v>
      </c>
      <c r="AG609">
        <v>12.62</v>
      </c>
      <c r="AH609">
        <v>0</v>
      </c>
      <c r="AI609">
        <v>1</v>
      </c>
      <c r="AJ609">
        <v>17.07</v>
      </c>
      <c r="AK609">
        <v>56.35</v>
      </c>
      <c r="AL609">
        <v>1</v>
      </c>
      <c r="AM609">
        <v>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0.81</v>
      </c>
      <c r="AU609" t="s">
        <v>361</v>
      </c>
      <c r="AV609">
        <v>0</v>
      </c>
      <c r="AW609">
        <v>2</v>
      </c>
      <c r="AX609">
        <v>86552729</v>
      </c>
      <c r="AY609">
        <v>1</v>
      </c>
      <c r="AZ609">
        <v>0</v>
      </c>
      <c r="BA609">
        <v>450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f>ROUND(Y609*Source!I328*DO609,9)</f>
        <v>11.499974999999999</v>
      </c>
      <c r="CX609">
        <f>ROUND(Y609*Source!I328,9)</f>
        <v>0.91125</v>
      </c>
      <c r="CY609">
        <f>AB609</f>
        <v>1513.56</v>
      </c>
      <c r="CZ609">
        <f>AF609</f>
        <v>83.1</v>
      </c>
      <c r="DA609">
        <f>AJ609</f>
        <v>17.07</v>
      </c>
      <c r="DB609">
        <f>ROUND(((ROUND(AT609*CZ609,2)*1.25)*1.2),6)</f>
        <v>100.965</v>
      </c>
      <c r="DC609">
        <f>ROUND(((ROUND(AT609*AG609,2)*1.25)*1.2),6)</f>
        <v>15.33</v>
      </c>
      <c r="DD609" t="s">
        <v>3</v>
      </c>
      <c r="DE609" t="s">
        <v>3</v>
      </c>
      <c r="DF609">
        <f t="shared" si="309"/>
        <v>0</v>
      </c>
      <c r="DG609">
        <f>ROUND(ROUND(AF609*AJ609,2)*CX609,2)</f>
        <v>1292.6300000000001</v>
      </c>
      <c r="DH609">
        <f>ROUND(ROUND(AG609*AK609,2)*CX609,2)</f>
        <v>648.03</v>
      </c>
      <c r="DI609">
        <f t="shared" si="298"/>
        <v>0</v>
      </c>
      <c r="DJ609">
        <f>DG609</f>
        <v>1292.6300000000001</v>
      </c>
      <c r="DK609">
        <v>0</v>
      </c>
      <c r="DL609" t="s">
        <v>793</v>
      </c>
      <c r="DM609">
        <v>0</v>
      </c>
      <c r="DN609" t="s">
        <v>788</v>
      </c>
      <c r="DO609">
        <v>12.62</v>
      </c>
    </row>
    <row r="610" spans="1:119" x14ac:dyDescent="0.25">
      <c r="A610">
        <f>ROW(Source!A328)</f>
        <v>328</v>
      </c>
      <c r="B610">
        <v>86551703</v>
      </c>
      <c r="C610">
        <v>86552712</v>
      </c>
      <c r="D610">
        <v>85730911</v>
      </c>
      <c r="E610">
        <v>1</v>
      </c>
      <c r="F610">
        <v>1</v>
      </c>
      <c r="G610">
        <v>1081</v>
      </c>
      <c r="H610">
        <v>2</v>
      </c>
      <c r="I610" t="s">
        <v>800</v>
      </c>
      <c r="J610" t="s">
        <v>801</v>
      </c>
      <c r="K610" t="s">
        <v>802</v>
      </c>
      <c r="L610">
        <v>1368</v>
      </c>
      <c r="N610">
        <v>1011</v>
      </c>
      <c r="O610" t="s">
        <v>792</v>
      </c>
      <c r="P610" t="s">
        <v>792</v>
      </c>
      <c r="Q610">
        <v>1</v>
      </c>
      <c r="W610">
        <v>0</v>
      </c>
      <c r="X610">
        <v>-44940208</v>
      </c>
      <c r="Y610">
        <f>((AT610*1.25)*1.2)</f>
        <v>0.10500000000000001</v>
      </c>
      <c r="AA610">
        <v>0</v>
      </c>
      <c r="AB610">
        <v>2758.65</v>
      </c>
      <c r="AC610">
        <v>1017.92</v>
      </c>
      <c r="AD610">
        <v>0</v>
      </c>
      <c r="AE610">
        <v>0</v>
      </c>
      <c r="AF610">
        <v>179.17</v>
      </c>
      <c r="AG610">
        <v>16.93</v>
      </c>
      <c r="AH610">
        <v>0</v>
      </c>
      <c r="AI610">
        <v>1</v>
      </c>
      <c r="AJ610">
        <v>14.43</v>
      </c>
      <c r="AK610">
        <v>56.35</v>
      </c>
      <c r="AL610">
        <v>1</v>
      </c>
      <c r="AM610">
        <v>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7.0000000000000007E-2</v>
      </c>
      <c r="AU610" t="s">
        <v>361</v>
      </c>
      <c r="AV610">
        <v>0</v>
      </c>
      <c r="AW610">
        <v>2</v>
      </c>
      <c r="AX610">
        <v>86552730</v>
      </c>
      <c r="AY610">
        <v>1</v>
      </c>
      <c r="AZ610">
        <v>0</v>
      </c>
      <c r="BA610">
        <v>451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f>ROUND(Y610*Source!I328*DO610,9)</f>
        <v>1.3332375000000001</v>
      </c>
      <c r="CX610">
        <f>ROUND(Y610*Source!I328,9)</f>
        <v>7.8750000000000001E-2</v>
      </c>
      <c r="CY610">
        <f>AB610</f>
        <v>2758.65</v>
      </c>
      <c r="CZ610">
        <f>AF610</f>
        <v>179.17</v>
      </c>
      <c r="DA610">
        <f>AJ610</f>
        <v>14.43</v>
      </c>
      <c r="DB610">
        <f>ROUND(((ROUND(AT610*CZ610,2)*1.25)*1.2),6)</f>
        <v>18.809999999999999</v>
      </c>
      <c r="DC610">
        <f>ROUND(((ROUND(AT610*AG610,2)*1.25)*1.2),6)</f>
        <v>1.7849999999999999</v>
      </c>
      <c r="DD610" t="s">
        <v>3</v>
      </c>
      <c r="DE610" t="s">
        <v>3</v>
      </c>
      <c r="DF610">
        <f t="shared" si="309"/>
        <v>0</v>
      </c>
      <c r="DG610">
        <f>ROUND(ROUND(AF610*AJ610,2)*CX610,2)</f>
        <v>203.6</v>
      </c>
      <c r="DH610">
        <f>ROUND(ROUND(AG610*AK610,2)*CX610,2)</f>
        <v>75.13</v>
      </c>
      <c r="DI610">
        <f t="shared" si="298"/>
        <v>0</v>
      </c>
      <c r="DJ610">
        <f>DG610</f>
        <v>203.6</v>
      </c>
      <c r="DK610">
        <v>0</v>
      </c>
      <c r="DL610" t="s">
        <v>793</v>
      </c>
      <c r="DM610">
        <v>0</v>
      </c>
      <c r="DN610" t="s">
        <v>788</v>
      </c>
      <c r="DO610">
        <v>16.93</v>
      </c>
    </row>
    <row r="611" spans="1:119" x14ac:dyDescent="0.25">
      <c r="A611">
        <f>ROW(Source!A328)</f>
        <v>328</v>
      </c>
      <c r="B611">
        <v>86551703</v>
      </c>
      <c r="C611">
        <v>86552712</v>
      </c>
      <c r="D611">
        <v>85700705</v>
      </c>
      <c r="E611">
        <v>1</v>
      </c>
      <c r="F611">
        <v>1</v>
      </c>
      <c r="G611">
        <v>1081</v>
      </c>
      <c r="H611">
        <v>3</v>
      </c>
      <c r="I611" t="s">
        <v>803</v>
      </c>
      <c r="J611" t="s">
        <v>804</v>
      </c>
      <c r="K611" t="s">
        <v>805</v>
      </c>
      <c r="L611">
        <v>1339</v>
      </c>
      <c r="N611">
        <v>1007</v>
      </c>
      <c r="O611" t="s">
        <v>806</v>
      </c>
      <c r="P611" t="s">
        <v>806</v>
      </c>
      <c r="Q611">
        <v>1</v>
      </c>
      <c r="W611">
        <v>0</v>
      </c>
      <c r="X611">
        <v>-1622585150</v>
      </c>
      <c r="Y611">
        <f t="shared" ref="Y611:Y620" si="317">((AT611*1)*1)</f>
        <v>0.70899999999999996</v>
      </c>
      <c r="AA611">
        <v>54.79</v>
      </c>
      <c r="AB611">
        <v>0</v>
      </c>
      <c r="AC611">
        <v>0</v>
      </c>
      <c r="AD611">
        <v>0</v>
      </c>
      <c r="AE611">
        <v>7.07</v>
      </c>
      <c r="AF611">
        <v>0</v>
      </c>
      <c r="AG611">
        <v>0</v>
      </c>
      <c r="AH611">
        <v>0</v>
      </c>
      <c r="AI611">
        <v>7.75</v>
      </c>
      <c r="AJ611">
        <v>1</v>
      </c>
      <c r="AK611">
        <v>1</v>
      </c>
      <c r="AL611">
        <v>1</v>
      </c>
      <c r="AM611">
        <v>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0.70899999999999996</v>
      </c>
      <c r="AU611" t="s">
        <v>360</v>
      </c>
      <c r="AV611">
        <v>0</v>
      </c>
      <c r="AW611">
        <v>2</v>
      </c>
      <c r="AX611">
        <v>86552731</v>
      </c>
      <c r="AY611">
        <v>1</v>
      </c>
      <c r="AZ611">
        <v>0</v>
      </c>
      <c r="BA611">
        <v>452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ROUND(Y611*Source!I328,9)</f>
        <v>0.53174999999999994</v>
      </c>
      <c r="CY611">
        <f t="shared" ref="CY611:CY620" si="318">AA611</f>
        <v>54.79</v>
      </c>
      <c r="CZ611">
        <f t="shared" ref="CZ611:CZ620" si="319">AE611</f>
        <v>7.07</v>
      </c>
      <c r="DA611">
        <f t="shared" ref="DA611:DA620" si="320">AI611</f>
        <v>7.75</v>
      </c>
      <c r="DB611">
        <f t="shared" ref="DB611:DB620" si="321">ROUND(((ROUND(AT611*CZ611,2)*1)*1),6)</f>
        <v>5.01</v>
      </c>
      <c r="DC611">
        <f t="shared" ref="DC611:DC620" si="322">ROUND(((ROUND(AT611*AG611,2)*1)*1),6)</f>
        <v>0</v>
      </c>
      <c r="DD611" t="s">
        <v>3</v>
      </c>
      <c r="DE611" t="s">
        <v>3</v>
      </c>
      <c r="DF611">
        <f t="shared" ref="DF611:DF620" si="323">ROUND(ROUND(AE611*AI611,2)*CX611,2)</f>
        <v>29.13</v>
      </c>
      <c r="DG611">
        <f t="shared" ref="DG611:DG632" si="324">ROUND(ROUND(AF611,2)*CX611,2)</f>
        <v>0</v>
      </c>
      <c r="DH611">
        <f t="shared" ref="DH611:DH633" si="325">ROUND(ROUND(AG611,2)*CX611,2)</f>
        <v>0</v>
      </c>
      <c r="DI611">
        <f t="shared" si="298"/>
        <v>0</v>
      </c>
      <c r="DJ611">
        <f t="shared" ref="DJ611:DJ620" si="326">DF611</f>
        <v>29.13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5">
      <c r="A612">
        <f>ROW(Source!A328)</f>
        <v>328</v>
      </c>
      <c r="B612">
        <v>86551703</v>
      </c>
      <c r="C612">
        <v>86552712</v>
      </c>
      <c r="D612">
        <v>85701843</v>
      </c>
      <c r="E612">
        <v>1</v>
      </c>
      <c r="F612">
        <v>1</v>
      </c>
      <c r="G612">
        <v>1081</v>
      </c>
      <c r="H612">
        <v>3</v>
      </c>
      <c r="I612" t="s">
        <v>826</v>
      </c>
      <c r="J612" t="s">
        <v>827</v>
      </c>
      <c r="K612" t="s">
        <v>828</v>
      </c>
      <c r="L612">
        <v>1346</v>
      </c>
      <c r="N612">
        <v>1009</v>
      </c>
      <c r="O612" t="s">
        <v>822</v>
      </c>
      <c r="P612" t="s">
        <v>822</v>
      </c>
      <c r="Q612">
        <v>1</v>
      </c>
      <c r="W612">
        <v>0</v>
      </c>
      <c r="X612">
        <v>732400950</v>
      </c>
      <c r="Y612">
        <f t="shared" si="317"/>
        <v>0.26</v>
      </c>
      <c r="AA612">
        <v>91.56</v>
      </c>
      <c r="AB612">
        <v>0</v>
      </c>
      <c r="AC612">
        <v>0</v>
      </c>
      <c r="AD612">
        <v>0</v>
      </c>
      <c r="AE612">
        <v>21</v>
      </c>
      <c r="AF612">
        <v>0</v>
      </c>
      <c r="AG612">
        <v>0</v>
      </c>
      <c r="AH612">
        <v>0</v>
      </c>
      <c r="AI612">
        <v>4.3600000000000003</v>
      </c>
      <c r="AJ612">
        <v>1</v>
      </c>
      <c r="AK612">
        <v>1</v>
      </c>
      <c r="AL612">
        <v>1</v>
      </c>
      <c r="AM612">
        <v>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0.26</v>
      </c>
      <c r="AU612" t="s">
        <v>360</v>
      </c>
      <c r="AV612">
        <v>0</v>
      </c>
      <c r="AW612">
        <v>2</v>
      </c>
      <c r="AX612">
        <v>86552732</v>
      </c>
      <c r="AY612">
        <v>1</v>
      </c>
      <c r="AZ612">
        <v>0</v>
      </c>
      <c r="BA612">
        <v>453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ROUND(Y612*Source!I328,9)</f>
        <v>0.19500000000000001</v>
      </c>
      <c r="CY612">
        <f t="shared" si="318"/>
        <v>91.56</v>
      </c>
      <c r="CZ612">
        <f t="shared" si="319"/>
        <v>21</v>
      </c>
      <c r="DA612">
        <f t="shared" si="320"/>
        <v>4.3600000000000003</v>
      </c>
      <c r="DB612">
        <f t="shared" si="321"/>
        <v>5.46</v>
      </c>
      <c r="DC612">
        <f t="shared" si="322"/>
        <v>0</v>
      </c>
      <c r="DD612" t="s">
        <v>3</v>
      </c>
      <c r="DE612" t="s">
        <v>3</v>
      </c>
      <c r="DF612">
        <f t="shared" si="323"/>
        <v>17.850000000000001</v>
      </c>
      <c r="DG612">
        <f t="shared" si="324"/>
        <v>0</v>
      </c>
      <c r="DH612">
        <f t="shared" si="325"/>
        <v>0</v>
      </c>
      <c r="DI612">
        <f t="shared" si="298"/>
        <v>0</v>
      </c>
      <c r="DJ612">
        <f t="shared" si="326"/>
        <v>17.850000000000001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5">
      <c r="A613">
        <f>ROW(Source!A328)</f>
        <v>328</v>
      </c>
      <c r="B613">
        <v>86551703</v>
      </c>
      <c r="C613">
        <v>86552712</v>
      </c>
      <c r="D613">
        <v>85702416</v>
      </c>
      <c r="E613">
        <v>1</v>
      </c>
      <c r="F613">
        <v>1</v>
      </c>
      <c r="G613">
        <v>1081</v>
      </c>
      <c r="H613">
        <v>3</v>
      </c>
      <c r="I613" t="s">
        <v>829</v>
      </c>
      <c r="J613" t="s">
        <v>830</v>
      </c>
      <c r="K613" t="s">
        <v>831</v>
      </c>
      <c r="L613">
        <v>1346</v>
      </c>
      <c r="N613">
        <v>1009</v>
      </c>
      <c r="O613" t="s">
        <v>822</v>
      </c>
      <c r="P613" t="s">
        <v>822</v>
      </c>
      <c r="Q613">
        <v>1</v>
      </c>
      <c r="W613">
        <v>0</v>
      </c>
      <c r="X613">
        <v>1021383118</v>
      </c>
      <c r="Y613">
        <f t="shared" si="317"/>
        <v>0.02</v>
      </c>
      <c r="AA613">
        <v>315.23</v>
      </c>
      <c r="AB613">
        <v>0</v>
      </c>
      <c r="AC613">
        <v>0</v>
      </c>
      <c r="AD613">
        <v>0</v>
      </c>
      <c r="AE613">
        <v>37.979999999999997</v>
      </c>
      <c r="AF613">
        <v>0</v>
      </c>
      <c r="AG613">
        <v>0</v>
      </c>
      <c r="AH613">
        <v>0</v>
      </c>
      <c r="AI613">
        <v>8.3000000000000007</v>
      </c>
      <c r="AJ613">
        <v>1</v>
      </c>
      <c r="AK613">
        <v>1</v>
      </c>
      <c r="AL613">
        <v>1</v>
      </c>
      <c r="AM613">
        <v>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0.02</v>
      </c>
      <c r="AU613" t="s">
        <v>360</v>
      </c>
      <c r="AV613">
        <v>0</v>
      </c>
      <c r="AW613">
        <v>2</v>
      </c>
      <c r="AX613">
        <v>86552733</v>
      </c>
      <c r="AY613">
        <v>1</v>
      </c>
      <c r="AZ613">
        <v>0</v>
      </c>
      <c r="BA613">
        <v>454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v>0</v>
      </c>
      <c r="CX613">
        <f>ROUND(Y613*Source!I328,9)</f>
        <v>1.4999999999999999E-2</v>
      </c>
      <c r="CY613">
        <f t="shared" si="318"/>
        <v>315.23</v>
      </c>
      <c r="CZ613">
        <f t="shared" si="319"/>
        <v>37.979999999999997</v>
      </c>
      <c r="DA613">
        <f t="shared" si="320"/>
        <v>8.3000000000000007</v>
      </c>
      <c r="DB613">
        <f t="shared" si="321"/>
        <v>0.76</v>
      </c>
      <c r="DC613">
        <f t="shared" si="322"/>
        <v>0</v>
      </c>
      <c r="DD613" t="s">
        <v>3</v>
      </c>
      <c r="DE613" t="s">
        <v>3</v>
      </c>
      <c r="DF613">
        <f t="shared" si="323"/>
        <v>4.7300000000000004</v>
      </c>
      <c r="DG613">
        <f t="shared" si="324"/>
        <v>0</v>
      </c>
      <c r="DH613">
        <f t="shared" si="325"/>
        <v>0</v>
      </c>
      <c r="DI613">
        <f t="shared" si="298"/>
        <v>0</v>
      </c>
      <c r="DJ613">
        <f t="shared" si="326"/>
        <v>4.7300000000000004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5">
      <c r="A614">
        <f>ROW(Source!A328)</f>
        <v>328</v>
      </c>
      <c r="B614">
        <v>86551703</v>
      </c>
      <c r="C614">
        <v>86552712</v>
      </c>
      <c r="D614">
        <v>85700824</v>
      </c>
      <c r="E614">
        <v>1</v>
      </c>
      <c r="F614">
        <v>1</v>
      </c>
      <c r="G614">
        <v>1081</v>
      </c>
      <c r="H614">
        <v>3</v>
      </c>
      <c r="I614" t="s">
        <v>832</v>
      </c>
      <c r="J614" t="s">
        <v>833</v>
      </c>
      <c r="K614" t="s">
        <v>834</v>
      </c>
      <c r="L614">
        <v>1348</v>
      </c>
      <c r="N614">
        <v>1009</v>
      </c>
      <c r="O614" t="s">
        <v>561</v>
      </c>
      <c r="P614" t="s">
        <v>561</v>
      </c>
      <c r="Q614">
        <v>1000</v>
      </c>
      <c r="W614">
        <v>0</v>
      </c>
      <c r="X614">
        <v>-1462767551</v>
      </c>
      <c r="Y614">
        <f t="shared" si="317"/>
        <v>1.0000000000000001E-5</v>
      </c>
      <c r="AA614">
        <v>65213.77</v>
      </c>
      <c r="AB614">
        <v>0</v>
      </c>
      <c r="AC614">
        <v>0</v>
      </c>
      <c r="AD614">
        <v>0</v>
      </c>
      <c r="AE614">
        <v>3234.81</v>
      </c>
      <c r="AF614">
        <v>0</v>
      </c>
      <c r="AG614">
        <v>0</v>
      </c>
      <c r="AH614">
        <v>0</v>
      </c>
      <c r="AI614">
        <v>20.16</v>
      </c>
      <c r="AJ614">
        <v>1</v>
      </c>
      <c r="AK614">
        <v>1</v>
      </c>
      <c r="AL614">
        <v>1</v>
      </c>
      <c r="AM614">
        <v>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1.0000000000000001E-5</v>
      </c>
      <c r="AU614" t="s">
        <v>360</v>
      </c>
      <c r="AV614">
        <v>0</v>
      </c>
      <c r="AW614">
        <v>2</v>
      </c>
      <c r="AX614">
        <v>86552734</v>
      </c>
      <c r="AY614">
        <v>1</v>
      </c>
      <c r="AZ614">
        <v>0</v>
      </c>
      <c r="BA614">
        <v>455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ROUND(Y614*Source!I328,9)</f>
        <v>7.5000000000000002E-6</v>
      </c>
      <c r="CY614">
        <f t="shared" si="318"/>
        <v>65213.77</v>
      </c>
      <c r="CZ614">
        <f t="shared" si="319"/>
        <v>3234.81</v>
      </c>
      <c r="DA614">
        <f t="shared" si="320"/>
        <v>20.16</v>
      </c>
      <c r="DB614">
        <f t="shared" si="321"/>
        <v>0.03</v>
      </c>
      <c r="DC614">
        <f t="shared" si="322"/>
        <v>0</v>
      </c>
      <c r="DD614" t="s">
        <v>3</v>
      </c>
      <c r="DE614" t="s">
        <v>3</v>
      </c>
      <c r="DF614">
        <f t="shared" si="323"/>
        <v>0.49</v>
      </c>
      <c r="DG614">
        <f t="shared" si="324"/>
        <v>0</v>
      </c>
      <c r="DH614">
        <f t="shared" si="325"/>
        <v>0</v>
      </c>
      <c r="DI614">
        <f t="shared" si="298"/>
        <v>0</v>
      </c>
      <c r="DJ614">
        <f t="shared" si="326"/>
        <v>0.49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5">
      <c r="A615">
        <f>ROW(Source!A328)</f>
        <v>328</v>
      </c>
      <c r="B615">
        <v>86551703</v>
      </c>
      <c r="C615">
        <v>86552712</v>
      </c>
      <c r="D615">
        <v>85700637</v>
      </c>
      <c r="E615">
        <v>1</v>
      </c>
      <c r="F615">
        <v>1</v>
      </c>
      <c r="G615">
        <v>1081</v>
      </c>
      <c r="H615">
        <v>3</v>
      </c>
      <c r="I615" t="s">
        <v>835</v>
      </c>
      <c r="J615" t="s">
        <v>836</v>
      </c>
      <c r="K615" t="s">
        <v>837</v>
      </c>
      <c r="L615">
        <v>1339</v>
      </c>
      <c r="N615">
        <v>1007</v>
      </c>
      <c r="O615" t="s">
        <v>806</v>
      </c>
      <c r="P615" t="s">
        <v>806</v>
      </c>
      <c r="Q615">
        <v>1</v>
      </c>
      <c r="W615">
        <v>0</v>
      </c>
      <c r="X615">
        <v>-676034668</v>
      </c>
      <c r="Y615">
        <f t="shared" si="317"/>
        <v>0.48599999999999999</v>
      </c>
      <c r="AA615">
        <v>760.17</v>
      </c>
      <c r="AB615">
        <v>0</v>
      </c>
      <c r="AC615">
        <v>0</v>
      </c>
      <c r="AD615">
        <v>0</v>
      </c>
      <c r="AE615">
        <v>53.42</v>
      </c>
      <c r="AF615">
        <v>0</v>
      </c>
      <c r="AG615">
        <v>0</v>
      </c>
      <c r="AH615">
        <v>0</v>
      </c>
      <c r="AI615">
        <v>14.23</v>
      </c>
      <c r="AJ615">
        <v>1</v>
      </c>
      <c r="AK615">
        <v>1</v>
      </c>
      <c r="AL615">
        <v>1</v>
      </c>
      <c r="AM615">
        <v>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0.48599999999999999</v>
      </c>
      <c r="AU615" t="s">
        <v>360</v>
      </c>
      <c r="AV615">
        <v>0</v>
      </c>
      <c r="AW615">
        <v>2</v>
      </c>
      <c r="AX615">
        <v>86552735</v>
      </c>
      <c r="AY615">
        <v>1</v>
      </c>
      <c r="AZ615">
        <v>0</v>
      </c>
      <c r="BA615">
        <v>456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ROUND(Y615*Source!I328,9)</f>
        <v>0.36449999999999999</v>
      </c>
      <c r="CY615">
        <f t="shared" si="318"/>
        <v>760.17</v>
      </c>
      <c r="CZ615">
        <f t="shared" si="319"/>
        <v>53.42</v>
      </c>
      <c r="DA615">
        <f t="shared" si="320"/>
        <v>14.23</v>
      </c>
      <c r="DB615">
        <f t="shared" si="321"/>
        <v>25.96</v>
      </c>
      <c r="DC615">
        <f t="shared" si="322"/>
        <v>0</v>
      </c>
      <c r="DD615" t="s">
        <v>3</v>
      </c>
      <c r="DE615" t="s">
        <v>3</v>
      </c>
      <c r="DF615">
        <f t="shared" si="323"/>
        <v>277.08</v>
      </c>
      <c r="DG615">
        <f t="shared" si="324"/>
        <v>0</v>
      </c>
      <c r="DH615">
        <f t="shared" si="325"/>
        <v>0</v>
      </c>
      <c r="DI615">
        <f t="shared" si="298"/>
        <v>0</v>
      </c>
      <c r="DJ615">
        <f t="shared" si="326"/>
        <v>277.08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5">
      <c r="A616">
        <f>ROW(Source!A328)</f>
        <v>328</v>
      </c>
      <c r="B616">
        <v>86551703</v>
      </c>
      <c r="C616">
        <v>86552712</v>
      </c>
      <c r="D616">
        <v>85700903</v>
      </c>
      <c r="E616">
        <v>1</v>
      </c>
      <c r="F616">
        <v>1</v>
      </c>
      <c r="G616">
        <v>1081</v>
      </c>
      <c r="H616">
        <v>3</v>
      </c>
      <c r="I616" t="s">
        <v>838</v>
      </c>
      <c r="J616" t="s">
        <v>839</v>
      </c>
      <c r="K616" t="s">
        <v>840</v>
      </c>
      <c r="L616">
        <v>1339</v>
      </c>
      <c r="N616">
        <v>1007</v>
      </c>
      <c r="O616" t="s">
        <v>806</v>
      </c>
      <c r="P616" t="s">
        <v>806</v>
      </c>
      <c r="Q616">
        <v>1</v>
      </c>
      <c r="W616">
        <v>0</v>
      </c>
      <c r="X616">
        <v>-1235260082</v>
      </c>
      <c r="Y616">
        <f t="shared" si="317"/>
        <v>0.438</v>
      </c>
      <c r="AA616">
        <v>101.33</v>
      </c>
      <c r="AB616">
        <v>0</v>
      </c>
      <c r="AC616">
        <v>0</v>
      </c>
      <c r="AD616">
        <v>0</v>
      </c>
      <c r="AE616">
        <v>5.82</v>
      </c>
      <c r="AF616">
        <v>0</v>
      </c>
      <c r="AG616">
        <v>0</v>
      </c>
      <c r="AH616">
        <v>0</v>
      </c>
      <c r="AI616">
        <v>17.41</v>
      </c>
      <c r="AJ616">
        <v>1</v>
      </c>
      <c r="AK616">
        <v>1</v>
      </c>
      <c r="AL616">
        <v>1</v>
      </c>
      <c r="AM616">
        <v>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0.438</v>
      </c>
      <c r="AU616" t="s">
        <v>360</v>
      </c>
      <c r="AV616">
        <v>0</v>
      </c>
      <c r="AW616">
        <v>2</v>
      </c>
      <c r="AX616">
        <v>86552736</v>
      </c>
      <c r="AY616">
        <v>1</v>
      </c>
      <c r="AZ616">
        <v>0</v>
      </c>
      <c r="BA616">
        <v>457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ROUND(Y616*Source!I328,9)</f>
        <v>0.32850000000000001</v>
      </c>
      <c r="CY616">
        <f t="shared" si="318"/>
        <v>101.33</v>
      </c>
      <c r="CZ616">
        <f t="shared" si="319"/>
        <v>5.82</v>
      </c>
      <c r="DA616">
        <f t="shared" si="320"/>
        <v>17.41</v>
      </c>
      <c r="DB616">
        <f t="shared" si="321"/>
        <v>2.5499999999999998</v>
      </c>
      <c r="DC616">
        <f t="shared" si="322"/>
        <v>0</v>
      </c>
      <c r="DD616" t="s">
        <v>3</v>
      </c>
      <c r="DE616" t="s">
        <v>3</v>
      </c>
      <c r="DF616">
        <f t="shared" si="323"/>
        <v>33.29</v>
      </c>
      <c r="DG616">
        <f t="shared" si="324"/>
        <v>0</v>
      </c>
      <c r="DH616">
        <f t="shared" si="325"/>
        <v>0</v>
      </c>
      <c r="DI616">
        <f t="shared" si="298"/>
        <v>0</v>
      </c>
      <c r="DJ616">
        <f t="shared" si="326"/>
        <v>33.29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5">
      <c r="A617">
        <f>ROW(Source!A328)</f>
        <v>328</v>
      </c>
      <c r="B617">
        <v>86551703</v>
      </c>
      <c r="C617">
        <v>86552712</v>
      </c>
      <c r="D617">
        <v>85700975</v>
      </c>
      <c r="E617">
        <v>1</v>
      </c>
      <c r="F617">
        <v>1</v>
      </c>
      <c r="G617">
        <v>1081</v>
      </c>
      <c r="H617">
        <v>3</v>
      </c>
      <c r="I617" t="s">
        <v>841</v>
      </c>
      <c r="J617" t="s">
        <v>842</v>
      </c>
      <c r="K617" t="s">
        <v>843</v>
      </c>
      <c r="L617">
        <v>1348</v>
      </c>
      <c r="N617">
        <v>1009</v>
      </c>
      <c r="O617" t="s">
        <v>561</v>
      </c>
      <c r="P617" t="s">
        <v>561</v>
      </c>
      <c r="Q617">
        <v>1000</v>
      </c>
      <c r="W617">
        <v>0</v>
      </c>
      <c r="X617">
        <v>1270042986</v>
      </c>
      <c r="Y617">
        <f t="shared" si="317"/>
        <v>5.5000000000000003E-4</v>
      </c>
      <c r="AA617">
        <v>55941.2</v>
      </c>
      <c r="AB617">
        <v>0</v>
      </c>
      <c r="AC617">
        <v>0</v>
      </c>
      <c r="AD617">
        <v>0</v>
      </c>
      <c r="AE617">
        <v>16214.84</v>
      </c>
      <c r="AF617">
        <v>0</v>
      </c>
      <c r="AG617">
        <v>0</v>
      </c>
      <c r="AH617">
        <v>0</v>
      </c>
      <c r="AI617">
        <v>3.45</v>
      </c>
      <c r="AJ617">
        <v>1</v>
      </c>
      <c r="AK617">
        <v>1</v>
      </c>
      <c r="AL617">
        <v>1</v>
      </c>
      <c r="AM617">
        <v>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5.5000000000000003E-4</v>
      </c>
      <c r="AU617" t="s">
        <v>360</v>
      </c>
      <c r="AV617">
        <v>0</v>
      </c>
      <c r="AW617">
        <v>2</v>
      </c>
      <c r="AX617">
        <v>86552737</v>
      </c>
      <c r="AY617">
        <v>1</v>
      </c>
      <c r="AZ617">
        <v>0</v>
      </c>
      <c r="BA617">
        <v>458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ROUND(Y617*Source!I328,9)</f>
        <v>4.125E-4</v>
      </c>
      <c r="CY617">
        <f t="shared" si="318"/>
        <v>55941.2</v>
      </c>
      <c r="CZ617">
        <f t="shared" si="319"/>
        <v>16214.84</v>
      </c>
      <c r="DA617">
        <f t="shared" si="320"/>
        <v>3.45</v>
      </c>
      <c r="DB617">
        <f t="shared" si="321"/>
        <v>8.92</v>
      </c>
      <c r="DC617">
        <f t="shared" si="322"/>
        <v>0</v>
      </c>
      <c r="DD617" t="s">
        <v>3</v>
      </c>
      <c r="DE617" t="s">
        <v>3</v>
      </c>
      <c r="DF617">
        <f t="shared" si="323"/>
        <v>23.08</v>
      </c>
      <c r="DG617">
        <f t="shared" si="324"/>
        <v>0</v>
      </c>
      <c r="DH617">
        <f t="shared" si="325"/>
        <v>0</v>
      </c>
      <c r="DI617">
        <f t="shared" si="298"/>
        <v>0</v>
      </c>
      <c r="DJ617">
        <f t="shared" si="326"/>
        <v>23.08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5">
      <c r="A618">
        <f>ROW(Source!A328)</f>
        <v>328</v>
      </c>
      <c r="B618">
        <v>86551703</v>
      </c>
      <c r="C618">
        <v>86552712</v>
      </c>
      <c r="D618">
        <v>85701143</v>
      </c>
      <c r="E618">
        <v>1</v>
      </c>
      <c r="F618">
        <v>1</v>
      </c>
      <c r="G618">
        <v>1081</v>
      </c>
      <c r="H618">
        <v>3</v>
      </c>
      <c r="I618" t="s">
        <v>844</v>
      </c>
      <c r="J618" t="s">
        <v>845</v>
      </c>
      <c r="K618" t="s">
        <v>846</v>
      </c>
      <c r="L618">
        <v>1346</v>
      </c>
      <c r="N618">
        <v>1009</v>
      </c>
      <c r="O618" t="s">
        <v>822</v>
      </c>
      <c r="P618" t="s">
        <v>822</v>
      </c>
      <c r="Q618">
        <v>1</v>
      </c>
      <c r="W618">
        <v>0</v>
      </c>
      <c r="X618">
        <v>488689173</v>
      </c>
      <c r="Y618">
        <f t="shared" si="317"/>
        <v>0.62</v>
      </c>
      <c r="AA618">
        <v>85.81</v>
      </c>
      <c r="AB618">
        <v>0</v>
      </c>
      <c r="AC618">
        <v>0</v>
      </c>
      <c r="AD618">
        <v>0</v>
      </c>
      <c r="AE618">
        <v>20.190000000000001</v>
      </c>
      <c r="AF618">
        <v>0</v>
      </c>
      <c r="AG618">
        <v>0</v>
      </c>
      <c r="AH618">
        <v>0</v>
      </c>
      <c r="AI618">
        <v>4.25</v>
      </c>
      <c r="AJ618">
        <v>1</v>
      </c>
      <c r="AK618">
        <v>1</v>
      </c>
      <c r="AL618">
        <v>1</v>
      </c>
      <c r="AM618">
        <v>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0.62</v>
      </c>
      <c r="AU618" t="s">
        <v>360</v>
      </c>
      <c r="AV618">
        <v>0</v>
      </c>
      <c r="AW618">
        <v>2</v>
      </c>
      <c r="AX618">
        <v>86552738</v>
      </c>
      <c r="AY618">
        <v>1</v>
      </c>
      <c r="AZ618">
        <v>0</v>
      </c>
      <c r="BA618">
        <v>459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ROUND(Y618*Source!I328,9)</f>
        <v>0.46500000000000002</v>
      </c>
      <c r="CY618">
        <f t="shared" si="318"/>
        <v>85.81</v>
      </c>
      <c r="CZ618">
        <f t="shared" si="319"/>
        <v>20.190000000000001</v>
      </c>
      <c r="DA618">
        <f t="shared" si="320"/>
        <v>4.25</v>
      </c>
      <c r="DB618">
        <f t="shared" si="321"/>
        <v>12.52</v>
      </c>
      <c r="DC618">
        <f t="shared" si="322"/>
        <v>0</v>
      </c>
      <c r="DD618" t="s">
        <v>3</v>
      </c>
      <c r="DE618" t="s">
        <v>3</v>
      </c>
      <c r="DF618">
        <f t="shared" si="323"/>
        <v>39.9</v>
      </c>
      <c r="DG618">
        <f t="shared" si="324"/>
        <v>0</v>
      </c>
      <c r="DH618">
        <f t="shared" si="325"/>
        <v>0</v>
      </c>
      <c r="DI618">
        <f t="shared" si="298"/>
        <v>0</v>
      </c>
      <c r="DJ618">
        <f t="shared" si="326"/>
        <v>39.9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5">
      <c r="A619">
        <f>ROW(Source!A328)</f>
        <v>328</v>
      </c>
      <c r="B619">
        <v>86551703</v>
      </c>
      <c r="C619">
        <v>86552712</v>
      </c>
      <c r="D619">
        <v>85713194</v>
      </c>
      <c r="E619">
        <v>1</v>
      </c>
      <c r="F619">
        <v>1</v>
      </c>
      <c r="G619">
        <v>1081</v>
      </c>
      <c r="H619">
        <v>3</v>
      </c>
      <c r="I619" t="s">
        <v>509</v>
      </c>
      <c r="J619" t="s">
        <v>511</v>
      </c>
      <c r="K619" t="s">
        <v>510</v>
      </c>
      <c r="L619">
        <v>1301</v>
      </c>
      <c r="N619">
        <v>1003</v>
      </c>
      <c r="O619" t="s">
        <v>454</v>
      </c>
      <c r="P619" t="s">
        <v>454</v>
      </c>
      <c r="Q619">
        <v>1</v>
      </c>
      <c r="W619">
        <v>0</v>
      </c>
      <c r="X619">
        <v>-284105215</v>
      </c>
      <c r="Y619">
        <f t="shared" si="317"/>
        <v>100</v>
      </c>
      <c r="AA619">
        <v>910.92</v>
      </c>
      <c r="AB619">
        <v>0</v>
      </c>
      <c r="AC619">
        <v>0</v>
      </c>
      <c r="AD619">
        <v>0</v>
      </c>
      <c r="AE619">
        <v>44.5</v>
      </c>
      <c r="AF619">
        <v>0</v>
      </c>
      <c r="AG619">
        <v>0</v>
      </c>
      <c r="AH619">
        <v>0</v>
      </c>
      <c r="AI619">
        <v>20.47</v>
      </c>
      <c r="AJ619">
        <v>1</v>
      </c>
      <c r="AK619">
        <v>1</v>
      </c>
      <c r="AL619">
        <v>1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 t="s">
        <v>3</v>
      </c>
      <c r="AT619">
        <v>100</v>
      </c>
      <c r="AU619" t="s">
        <v>360</v>
      </c>
      <c r="AV619">
        <v>0</v>
      </c>
      <c r="AW619">
        <v>1</v>
      </c>
      <c r="AX619">
        <v>-1</v>
      </c>
      <c r="AY619">
        <v>0</v>
      </c>
      <c r="AZ619">
        <v>0</v>
      </c>
      <c r="BA619" t="s">
        <v>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ROUND(Y619*Source!I328,9)</f>
        <v>75</v>
      </c>
      <c r="CY619">
        <f t="shared" si="318"/>
        <v>910.92</v>
      </c>
      <c r="CZ619">
        <f t="shared" si="319"/>
        <v>44.5</v>
      </c>
      <c r="DA619">
        <f t="shared" si="320"/>
        <v>20.47</v>
      </c>
      <c r="DB619">
        <f t="shared" si="321"/>
        <v>4450</v>
      </c>
      <c r="DC619">
        <f t="shared" si="322"/>
        <v>0</v>
      </c>
      <c r="DD619" t="s">
        <v>3</v>
      </c>
      <c r="DE619" t="s">
        <v>3</v>
      </c>
      <c r="DF619">
        <f t="shared" si="323"/>
        <v>68319</v>
      </c>
      <c r="DG619">
        <f t="shared" si="324"/>
        <v>0</v>
      </c>
      <c r="DH619">
        <f t="shared" si="325"/>
        <v>0</v>
      </c>
      <c r="DI619">
        <f t="shared" si="298"/>
        <v>0</v>
      </c>
      <c r="DJ619">
        <f t="shared" si="326"/>
        <v>68319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5">
      <c r="A620">
        <f>ROW(Source!A328)</f>
        <v>328</v>
      </c>
      <c r="B620">
        <v>86551703</v>
      </c>
      <c r="C620">
        <v>86552712</v>
      </c>
      <c r="D620">
        <v>85718534</v>
      </c>
      <c r="E620">
        <v>1</v>
      </c>
      <c r="F620">
        <v>1</v>
      </c>
      <c r="G620">
        <v>1081</v>
      </c>
      <c r="H620">
        <v>3</v>
      </c>
      <c r="I620" t="s">
        <v>505</v>
      </c>
      <c r="J620" t="s">
        <v>507</v>
      </c>
      <c r="K620" t="s">
        <v>506</v>
      </c>
      <c r="L620">
        <v>1354</v>
      </c>
      <c r="N620">
        <v>1010</v>
      </c>
      <c r="O620" t="s">
        <v>35</v>
      </c>
      <c r="P620" t="s">
        <v>35</v>
      </c>
      <c r="Q620">
        <v>1</v>
      </c>
      <c r="W620">
        <v>0</v>
      </c>
      <c r="X620">
        <v>1293305710</v>
      </c>
      <c r="Y620">
        <f t="shared" si="317"/>
        <v>1.3333330000000001</v>
      </c>
      <c r="AA620">
        <v>1904.98</v>
      </c>
      <c r="AB620">
        <v>0</v>
      </c>
      <c r="AC620">
        <v>0</v>
      </c>
      <c r="AD620">
        <v>0</v>
      </c>
      <c r="AE620">
        <v>256.39</v>
      </c>
      <c r="AF620">
        <v>0</v>
      </c>
      <c r="AG620">
        <v>0</v>
      </c>
      <c r="AH620">
        <v>0</v>
      </c>
      <c r="AI620">
        <v>7.43</v>
      </c>
      <c r="AJ620">
        <v>1</v>
      </c>
      <c r="AK620">
        <v>1</v>
      </c>
      <c r="AL620">
        <v>1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 t="s">
        <v>3</v>
      </c>
      <c r="AT620">
        <v>1.3333330000000001</v>
      </c>
      <c r="AU620" t="s">
        <v>360</v>
      </c>
      <c r="AV620">
        <v>0</v>
      </c>
      <c r="AW620">
        <v>1</v>
      </c>
      <c r="AX620">
        <v>-1</v>
      </c>
      <c r="AY620">
        <v>0</v>
      </c>
      <c r="AZ620">
        <v>0</v>
      </c>
      <c r="BA620" t="s">
        <v>3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ROUND(Y620*Source!I328,9)</f>
        <v>0.99999974999999997</v>
      </c>
      <c r="CY620">
        <f t="shared" si="318"/>
        <v>1904.98</v>
      </c>
      <c r="CZ620">
        <f t="shared" si="319"/>
        <v>256.39</v>
      </c>
      <c r="DA620">
        <f t="shared" si="320"/>
        <v>7.43</v>
      </c>
      <c r="DB620">
        <f t="shared" si="321"/>
        <v>341.85</v>
      </c>
      <c r="DC620">
        <f t="shared" si="322"/>
        <v>0</v>
      </c>
      <c r="DD620" t="s">
        <v>3</v>
      </c>
      <c r="DE620" t="s">
        <v>3</v>
      </c>
      <c r="DF620">
        <f t="shared" si="323"/>
        <v>1904.98</v>
      </c>
      <c r="DG620">
        <f t="shared" si="324"/>
        <v>0</v>
      </c>
      <c r="DH620">
        <f t="shared" si="325"/>
        <v>0</v>
      </c>
      <c r="DI620">
        <f t="shared" si="298"/>
        <v>0</v>
      </c>
      <c r="DJ620">
        <f t="shared" si="326"/>
        <v>1904.98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5">
      <c r="A621">
        <f>ROW(Source!A333)</f>
        <v>333</v>
      </c>
      <c r="B621">
        <v>86551701</v>
      </c>
      <c r="C621">
        <v>86552744</v>
      </c>
      <c r="D621">
        <v>85665773</v>
      </c>
      <c r="E621">
        <v>1081</v>
      </c>
      <c r="F621">
        <v>1</v>
      </c>
      <c r="G621">
        <v>1081</v>
      </c>
      <c r="H621">
        <v>1</v>
      </c>
      <c r="I621" t="s">
        <v>786</v>
      </c>
      <c r="J621" t="s">
        <v>3</v>
      </c>
      <c r="K621" t="s">
        <v>787</v>
      </c>
      <c r="L621">
        <v>1191</v>
      </c>
      <c r="N621">
        <v>1013</v>
      </c>
      <c r="O621" t="s">
        <v>788</v>
      </c>
      <c r="P621" t="s">
        <v>788</v>
      </c>
      <c r="Q621">
        <v>1</v>
      </c>
      <c r="W621">
        <v>0</v>
      </c>
      <c r="X621">
        <v>476480486</v>
      </c>
      <c r="Y621">
        <f>((AT621*1.15)*1.2)</f>
        <v>90.527999999999977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-2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65.599999999999994</v>
      </c>
      <c r="AU621" t="s">
        <v>362</v>
      </c>
      <c r="AV621">
        <v>1</v>
      </c>
      <c r="AW621">
        <v>2</v>
      </c>
      <c r="AX621">
        <v>86552756</v>
      </c>
      <c r="AY621">
        <v>1</v>
      </c>
      <c r="AZ621">
        <v>0</v>
      </c>
      <c r="BA621">
        <v>463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U621">
        <f>ROUND(AT621*Source!I333*AH621*AL621,2)</f>
        <v>0</v>
      </c>
      <c r="CV621">
        <f>ROUND(Y621*Source!I333,9)</f>
        <v>158.42400000000001</v>
      </c>
      <c r="CW621">
        <v>0</v>
      </c>
      <c r="CX621">
        <f>ROUND(Y621*Source!I333,9)</f>
        <v>158.42400000000001</v>
      </c>
      <c r="CY621">
        <f>AD621</f>
        <v>0</v>
      </c>
      <c r="CZ621">
        <f>AH621</f>
        <v>0</v>
      </c>
      <c r="DA621">
        <f>AL621</f>
        <v>1</v>
      </c>
      <c r="DB621">
        <f>ROUND(((ROUND(AT621*CZ621,2)*1.15)*1.2),6)</f>
        <v>0</v>
      </c>
      <c r="DC621">
        <f>ROUND(((ROUND(AT621*AG621,2)*1.15)*1.2),6)</f>
        <v>0</v>
      </c>
      <c r="DD621" t="s">
        <v>3</v>
      </c>
      <c r="DE621" t="s">
        <v>3</v>
      </c>
      <c r="DF621">
        <f t="shared" ref="DF621:DF635" si="327">ROUND(ROUND(AE621,2)*CX621,2)</f>
        <v>0</v>
      </c>
      <c r="DG621">
        <f t="shared" si="324"/>
        <v>0</v>
      </c>
      <c r="DH621">
        <f t="shared" si="325"/>
        <v>0</v>
      </c>
      <c r="DI621">
        <f t="shared" si="298"/>
        <v>0</v>
      </c>
      <c r="DJ621">
        <f>DI621</f>
        <v>0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5">
      <c r="A622">
        <f>ROW(Source!A333)</f>
        <v>333</v>
      </c>
      <c r="B622">
        <v>86551701</v>
      </c>
      <c r="C622">
        <v>86552744</v>
      </c>
      <c r="D622">
        <v>85731380</v>
      </c>
      <c r="E622">
        <v>1</v>
      </c>
      <c r="F622">
        <v>1</v>
      </c>
      <c r="G622">
        <v>1081</v>
      </c>
      <c r="H622">
        <v>2</v>
      </c>
      <c r="I622" t="s">
        <v>823</v>
      </c>
      <c r="J622" t="s">
        <v>824</v>
      </c>
      <c r="K622" t="s">
        <v>825</v>
      </c>
      <c r="L622">
        <v>1368</v>
      </c>
      <c r="N622">
        <v>1011</v>
      </c>
      <c r="O622" t="s">
        <v>792</v>
      </c>
      <c r="P622" t="s">
        <v>792</v>
      </c>
      <c r="Q622">
        <v>1</v>
      </c>
      <c r="W622">
        <v>0</v>
      </c>
      <c r="X622">
        <v>-49672420</v>
      </c>
      <c r="Y622">
        <f>((AT622*1.25)*1.2)</f>
        <v>37.409999999999997</v>
      </c>
      <c r="AA622">
        <v>0</v>
      </c>
      <c r="AB622">
        <v>0.3</v>
      </c>
      <c r="AC622">
        <v>0</v>
      </c>
      <c r="AD622">
        <v>0</v>
      </c>
      <c r="AE622">
        <v>0</v>
      </c>
      <c r="AF622">
        <v>0.28000000000000003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-2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24.94</v>
      </c>
      <c r="AU622" t="s">
        <v>361</v>
      </c>
      <c r="AV622">
        <v>0</v>
      </c>
      <c r="AW622">
        <v>2</v>
      </c>
      <c r="AX622">
        <v>86552757</v>
      </c>
      <c r="AY622">
        <v>1</v>
      </c>
      <c r="AZ622">
        <v>0</v>
      </c>
      <c r="BA622">
        <v>464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f>ROUND(Y622*Source!I333*DO622,9)</f>
        <v>0</v>
      </c>
      <c r="CX622">
        <f>ROUND(Y622*Source!I333,9)</f>
        <v>65.467500000000001</v>
      </c>
      <c r="CY622">
        <f>AB622</f>
        <v>0.3</v>
      </c>
      <c r="CZ622">
        <f>AF622</f>
        <v>0.28000000000000003</v>
      </c>
      <c r="DA622">
        <f>AJ622</f>
        <v>1</v>
      </c>
      <c r="DB622">
        <f>ROUND(((ROUND(AT622*CZ622,2)*1.25)*1.2),6)</f>
        <v>10.47</v>
      </c>
      <c r="DC622">
        <f>ROUND(((ROUND(AT622*AG622,2)*1.25)*1.2),6)</f>
        <v>0</v>
      </c>
      <c r="DD622" t="s">
        <v>3</v>
      </c>
      <c r="DE622" t="s">
        <v>3</v>
      </c>
      <c r="DF622">
        <f t="shared" si="327"/>
        <v>0</v>
      </c>
      <c r="DG622">
        <f t="shared" si="324"/>
        <v>18.329999999999998</v>
      </c>
      <c r="DH622">
        <f t="shared" si="325"/>
        <v>0</v>
      </c>
      <c r="DI622">
        <f t="shared" si="298"/>
        <v>0</v>
      </c>
      <c r="DJ622">
        <f>DG622</f>
        <v>18.329999999999998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5">
      <c r="A623">
        <f>ROW(Source!A333)</f>
        <v>333</v>
      </c>
      <c r="B623">
        <v>86551701</v>
      </c>
      <c r="C623">
        <v>86552744</v>
      </c>
      <c r="D623">
        <v>85731677</v>
      </c>
      <c r="E623">
        <v>1</v>
      </c>
      <c r="F623">
        <v>1</v>
      </c>
      <c r="G623">
        <v>1081</v>
      </c>
      <c r="H623">
        <v>2</v>
      </c>
      <c r="I623" t="s">
        <v>789</v>
      </c>
      <c r="J623" t="s">
        <v>790</v>
      </c>
      <c r="K623" t="s">
        <v>791</v>
      </c>
      <c r="L623">
        <v>1368</v>
      </c>
      <c r="N623">
        <v>1011</v>
      </c>
      <c r="O623" t="s">
        <v>792</v>
      </c>
      <c r="P623" t="s">
        <v>792</v>
      </c>
      <c r="Q623">
        <v>1</v>
      </c>
      <c r="W623">
        <v>0</v>
      </c>
      <c r="X623">
        <v>874612079</v>
      </c>
      <c r="Y623">
        <f>((AT623*1.25)*1.2)</f>
        <v>1.5149999999999999</v>
      </c>
      <c r="AA623">
        <v>0</v>
      </c>
      <c r="AB623">
        <v>88.67</v>
      </c>
      <c r="AC623">
        <v>13.47</v>
      </c>
      <c r="AD623">
        <v>0</v>
      </c>
      <c r="AE623">
        <v>0</v>
      </c>
      <c r="AF623">
        <v>83.1</v>
      </c>
      <c r="AG623">
        <v>12.62</v>
      </c>
      <c r="AH623">
        <v>0</v>
      </c>
      <c r="AI623">
        <v>1</v>
      </c>
      <c r="AJ623">
        <v>1</v>
      </c>
      <c r="AK623">
        <v>1</v>
      </c>
      <c r="AL623">
        <v>1</v>
      </c>
      <c r="AM623">
        <v>-2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1.01</v>
      </c>
      <c r="AU623" t="s">
        <v>361</v>
      </c>
      <c r="AV623">
        <v>0</v>
      </c>
      <c r="AW623">
        <v>2</v>
      </c>
      <c r="AX623">
        <v>86552758</v>
      </c>
      <c r="AY623">
        <v>1</v>
      </c>
      <c r="AZ623">
        <v>0</v>
      </c>
      <c r="BA623">
        <v>465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ROUND(Y623*Source!I333*DO623,9)</f>
        <v>33.458775000000003</v>
      </c>
      <c r="CX623">
        <f>ROUND(Y623*Source!I333,9)</f>
        <v>2.6512500000000001</v>
      </c>
      <c r="CY623">
        <f>AB623</f>
        <v>88.67</v>
      </c>
      <c r="CZ623">
        <f>AF623</f>
        <v>83.1</v>
      </c>
      <c r="DA623">
        <f>AJ623</f>
        <v>1</v>
      </c>
      <c r="DB623">
        <f>ROUND(((ROUND(AT623*CZ623,2)*1.25)*1.2),6)</f>
        <v>125.895</v>
      </c>
      <c r="DC623">
        <f>ROUND(((ROUND(AT623*AG623,2)*1.25)*1.2),6)</f>
        <v>19.125</v>
      </c>
      <c r="DD623" t="s">
        <v>3</v>
      </c>
      <c r="DE623" t="s">
        <v>3</v>
      </c>
      <c r="DF623">
        <f t="shared" si="327"/>
        <v>0</v>
      </c>
      <c r="DG623">
        <f t="shared" si="324"/>
        <v>220.32</v>
      </c>
      <c r="DH623">
        <f t="shared" si="325"/>
        <v>33.46</v>
      </c>
      <c r="DI623">
        <f t="shared" si="298"/>
        <v>0</v>
      </c>
      <c r="DJ623">
        <f>DG623</f>
        <v>220.32</v>
      </c>
      <c r="DK623">
        <v>0</v>
      </c>
      <c r="DL623" t="s">
        <v>793</v>
      </c>
      <c r="DM623">
        <v>0</v>
      </c>
      <c r="DN623" t="s">
        <v>788</v>
      </c>
      <c r="DO623">
        <v>12.62</v>
      </c>
    </row>
    <row r="624" spans="1:119" x14ac:dyDescent="0.25">
      <c r="A624">
        <f>ROW(Source!A333)</f>
        <v>333</v>
      </c>
      <c r="B624">
        <v>86551701</v>
      </c>
      <c r="C624">
        <v>86552744</v>
      </c>
      <c r="D624">
        <v>85730911</v>
      </c>
      <c r="E624">
        <v>1</v>
      </c>
      <c r="F624">
        <v>1</v>
      </c>
      <c r="G624">
        <v>1081</v>
      </c>
      <c r="H624">
        <v>2</v>
      </c>
      <c r="I624" t="s">
        <v>800</v>
      </c>
      <c r="J624" t="s">
        <v>801</v>
      </c>
      <c r="K624" t="s">
        <v>802</v>
      </c>
      <c r="L624">
        <v>1368</v>
      </c>
      <c r="N624">
        <v>1011</v>
      </c>
      <c r="O624" t="s">
        <v>792</v>
      </c>
      <c r="P624" t="s">
        <v>792</v>
      </c>
      <c r="Q624">
        <v>1</v>
      </c>
      <c r="W624">
        <v>0</v>
      </c>
      <c r="X624">
        <v>-44940208</v>
      </c>
      <c r="Y624">
        <f>((AT624*1.25)*1.2)</f>
        <v>0.12</v>
      </c>
      <c r="AA624">
        <v>0</v>
      </c>
      <c r="AB624">
        <v>191.17</v>
      </c>
      <c r="AC624">
        <v>18.059999999999999</v>
      </c>
      <c r="AD624">
        <v>0</v>
      </c>
      <c r="AE624">
        <v>0</v>
      </c>
      <c r="AF624">
        <v>179.17</v>
      </c>
      <c r="AG624">
        <v>16.93</v>
      </c>
      <c r="AH624">
        <v>0</v>
      </c>
      <c r="AI624">
        <v>1</v>
      </c>
      <c r="AJ624">
        <v>1</v>
      </c>
      <c r="AK624">
        <v>1</v>
      </c>
      <c r="AL624">
        <v>1</v>
      </c>
      <c r="AM624">
        <v>-2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0.08</v>
      </c>
      <c r="AU624" t="s">
        <v>361</v>
      </c>
      <c r="AV624">
        <v>0</v>
      </c>
      <c r="AW624">
        <v>2</v>
      </c>
      <c r="AX624">
        <v>86552759</v>
      </c>
      <c r="AY624">
        <v>1</v>
      </c>
      <c r="AZ624">
        <v>0</v>
      </c>
      <c r="BA624">
        <v>466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f>ROUND(Y624*Source!I333*DO624,9)</f>
        <v>3.5552999999999999</v>
      </c>
      <c r="CX624">
        <f>ROUND(Y624*Source!I333,9)</f>
        <v>0.21</v>
      </c>
      <c r="CY624">
        <f>AB624</f>
        <v>191.17</v>
      </c>
      <c r="CZ624">
        <f>AF624</f>
        <v>179.17</v>
      </c>
      <c r="DA624">
        <f>AJ624</f>
        <v>1</v>
      </c>
      <c r="DB624">
        <f>ROUND(((ROUND(AT624*CZ624,2)*1.25)*1.2),6)</f>
        <v>21.495000000000001</v>
      </c>
      <c r="DC624">
        <f>ROUND(((ROUND(AT624*AG624,2)*1.25)*1.2),6)</f>
        <v>2.0249999999999999</v>
      </c>
      <c r="DD624" t="s">
        <v>3</v>
      </c>
      <c r="DE624" t="s">
        <v>3</v>
      </c>
      <c r="DF624">
        <f t="shared" si="327"/>
        <v>0</v>
      </c>
      <c r="DG624">
        <f t="shared" si="324"/>
        <v>37.630000000000003</v>
      </c>
      <c r="DH624">
        <f t="shared" si="325"/>
        <v>3.56</v>
      </c>
      <c r="DI624">
        <f t="shared" si="298"/>
        <v>0</v>
      </c>
      <c r="DJ624">
        <f>DG624</f>
        <v>37.630000000000003</v>
      </c>
      <c r="DK624">
        <v>0</v>
      </c>
      <c r="DL624" t="s">
        <v>793</v>
      </c>
      <c r="DM624">
        <v>0</v>
      </c>
      <c r="DN624" t="s">
        <v>788</v>
      </c>
      <c r="DO624">
        <v>16.93</v>
      </c>
    </row>
    <row r="625" spans="1:119" x14ac:dyDescent="0.25">
      <c r="A625">
        <f>ROW(Source!A333)</f>
        <v>333</v>
      </c>
      <c r="B625">
        <v>86551701</v>
      </c>
      <c r="C625">
        <v>86552744</v>
      </c>
      <c r="D625">
        <v>85700705</v>
      </c>
      <c r="E625">
        <v>1</v>
      </c>
      <c r="F625">
        <v>1</v>
      </c>
      <c r="G625">
        <v>1081</v>
      </c>
      <c r="H625">
        <v>3</v>
      </c>
      <c r="I625" t="s">
        <v>803</v>
      </c>
      <c r="J625" t="s">
        <v>804</v>
      </c>
      <c r="K625" t="s">
        <v>805</v>
      </c>
      <c r="L625">
        <v>1339</v>
      </c>
      <c r="N625">
        <v>1007</v>
      </c>
      <c r="O625" t="s">
        <v>806</v>
      </c>
      <c r="P625" t="s">
        <v>806</v>
      </c>
      <c r="Q625">
        <v>1</v>
      </c>
      <c r="W625">
        <v>0</v>
      </c>
      <c r="X625">
        <v>-1622585150</v>
      </c>
      <c r="Y625">
        <f t="shared" ref="Y625:Y631" si="328">((AT625*1)*1)</f>
        <v>1.2</v>
      </c>
      <c r="AA625">
        <v>7.07</v>
      </c>
      <c r="AB625">
        <v>0</v>
      </c>
      <c r="AC625">
        <v>0</v>
      </c>
      <c r="AD625">
        <v>0</v>
      </c>
      <c r="AE625">
        <v>7.07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-2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1.2</v>
      </c>
      <c r="AU625" t="s">
        <v>360</v>
      </c>
      <c r="AV625">
        <v>0</v>
      </c>
      <c r="AW625">
        <v>2</v>
      </c>
      <c r="AX625">
        <v>86552760</v>
      </c>
      <c r="AY625">
        <v>1</v>
      </c>
      <c r="AZ625">
        <v>0</v>
      </c>
      <c r="BA625">
        <v>467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ROUND(Y625*Source!I333,9)</f>
        <v>2.1</v>
      </c>
      <c r="CY625">
        <f t="shared" ref="CY625:CY631" si="329">AA625</f>
        <v>7.07</v>
      </c>
      <c r="CZ625">
        <f t="shared" ref="CZ625:CZ631" si="330">AE625</f>
        <v>7.07</v>
      </c>
      <c r="DA625">
        <f t="shared" ref="DA625:DA631" si="331">AI625</f>
        <v>1</v>
      </c>
      <c r="DB625">
        <f t="shared" ref="DB625:DB631" si="332">ROUND(((ROUND(AT625*CZ625,2)*1)*1),6)</f>
        <v>8.48</v>
      </c>
      <c r="DC625">
        <f t="shared" ref="DC625:DC631" si="333">ROUND(((ROUND(AT625*AG625,2)*1)*1),6)</f>
        <v>0</v>
      </c>
      <c r="DD625" t="s">
        <v>3</v>
      </c>
      <c r="DE625" t="s">
        <v>3</v>
      </c>
      <c r="DF625">
        <f t="shared" si="327"/>
        <v>14.85</v>
      </c>
      <c r="DG625">
        <f t="shared" si="324"/>
        <v>0</v>
      </c>
      <c r="DH625">
        <f t="shared" si="325"/>
        <v>0</v>
      </c>
      <c r="DI625">
        <f t="shared" si="298"/>
        <v>0</v>
      </c>
      <c r="DJ625">
        <f t="shared" ref="DJ625:DJ631" si="334">DF625</f>
        <v>14.85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5">
      <c r="A626">
        <f>ROW(Source!A333)</f>
        <v>333</v>
      </c>
      <c r="B626">
        <v>86551701</v>
      </c>
      <c r="C626">
        <v>86552744</v>
      </c>
      <c r="D626">
        <v>85701843</v>
      </c>
      <c r="E626">
        <v>1</v>
      </c>
      <c r="F626">
        <v>1</v>
      </c>
      <c r="G626">
        <v>1081</v>
      </c>
      <c r="H626">
        <v>3</v>
      </c>
      <c r="I626" t="s">
        <v>826</v>
      </c>
      <c r="J626" t="s">
        <v>827</v>
      </c>
      <c r="K626" t="s">
        <v>828</v>
      </c>
      <c r="L626">
        <v>1346</v>
      </c>
      <c r="N626">
        <v>1009</v>
      </c>
      <c r="O626" t="s">
        <v>822</v>
      </c>
      <c r="P626" t="s">
        <v>822</v>
      </c>
      <c r="Q626">
        <v>1</v>
      </c>
      <c r="W626">
        <v>0</v>
      </c>
      <c r="X626">
        <v>732400950</v>
      </c>
      <c r="Y626">
        <f t="shared" si="328"/>
        <v>0.3</v>
      </c>
      <c r="AA626">
        <v>21</v>
      </c>
      <c r="AB626">
        <v>0</v>
      </c>
      <c r="AC626">
        <v>0</v>
      </c>
      <c r="AD626">
        <v>0</v>
      </c>
      <c r="AE626">
        <v>21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-2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0.3</v>
      </c>
      <c r="AU626" t="s">
        <v>360</v>
      </c>
      <c r="AV626">
        <v>0</v>
      </c>
      <c r="AW626">
        <v>2</v>
      </c>
      <c r="AX626">
        <v>86552761</v>
      </c>
      <c r="AY626">
        <v>1</v>
      </c>
      <c r="AZ626">
        <v>0</v>
      </c>
      <c r="BA626">
        <v>468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ROUND(Y626*Source!I333,9)</f>
        <v>0.52500000000000002</v>
      </c>
      <c r="CY626">
        <f t="shared" si="329"/>
        <v>21</v>
      </c>
      <c r="CZ626">
        <f t="shared" si="330"/>
        <v>21</v>
      </c>
      <c r="DA626">
        <f t="shared" si="331"/>
        <v>1</v>
      </c>
      <c r="DB626">
        <f t="shared" si="332"/>
        <v>6.3</v>
      </c>
      <c r="DC626">
        <f t="shared" si="333"/>
        <v>0</v>
      </c>
      <c r="DD626" t="s">
        <v>3</v>
      </c>
      <c r="DE626" t="s">
        <v>3</v>
      </c>
      <c r="DF626">
        <f t="shared" si="327"/>
        <v>11.03</v>
      </c>
      <c r="DG626">
        <f t="shared" si="324"/>
        <v>0</v>
      </c>
      <c r="DH626">
        <f t="shared" si="325"/>
        <v>0</v>
      </c>
      <c r="DI626">
        <f t="shared" si="298"/>
        <v>0</v>
      </c>
      <c r="DJ626">
        <f t="shared" si="334"/>
        <v>11.03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5">
      <c r="A627">
        <f>ROW(Source!A333)</f>
        <v>333</v>
      </c>
      <c r="B627">
        <v>86551701</v>
      </c>
      <c r="C627">
        <v>86552744</v>
      </c>
      <c r="D627">
        <v>85700824</v>
      </c>
      <c r="E627">
        <v>1</v>
      </c>
      <c r="F627">
        <v>1</v>
      </c>
      <c r="G627">
        <v>1081</v>
      </c>
      <c r="H627">
        <v>3</v>
      </c>
      <c r="I627" t="s">
        <v>832</v>
      </c>
      <c r="J627" t="s">
        <v>833</v>
      </c>
      <c r="K627" t="s">
        <v>834</v>
      </c>
      <c r="L627">
        <v>1348</v>
      </c>
      <c r="N627">
        <v>1009</v>
      </c>
      <c r="O627" t="s">
        <v>561</v>
      </c>
      <c r="P627" t="s">
        <v>561</v>
      </c>
      <c r="Q627">
        <v>1000</v>
      </c>
      <c r="W627">
        <v>0</v>
      </c>
      <c r="X627">
        <v>-1462767551</v>
      </c>
      <c r="Y627">
        <f t="shared" si="328"/>
        <v>2.0000000000000002E-5</v>
      </c>
      <c r="AA627">
        <v>3234.81</v>
      </c>
      <c r="AB627">
        <v>0</v>
      </c>
      <c r="AC627">
        <v>0</v>
      </c>
      <c r="AD627">
        <v>0</v>
      </c>
      <c r="AE627">
        <v>3234.81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2.0000000000000002E-5</v>
      </c>
      <c r="AU627" t="s">
        <v>360</v>
      </c>
      <c r="AV627">
        <v>0</v>
      </c>
      <c r="AW627">
        <v>2</v>
      </c>
      <c r="AX627">
        <v>86552762</v>
      </c>
      <c r="AY627">
        <v>1</v>
      </c>
      <c r="AZ627">
        <v>0</v>
      </c>
      <c r="BA627">
        <v>469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ROUND(Y627*Source!I333,9)</f>
        <v>3.4999999999999997E-5</v>
      </c>
      <c r="CY627">
        <f t="shared" si="329"/>
        <v>3234.81</v>
      </c>
      <c r="CZ627">
        <f t="shared" si="330"/>
        <v>3234.81</v>
      </c>
      <c r="DA627">
        <f t="shared" si="331"/>
        <v>1</v>
      </c>
      <c r="DB627">
        <f t="shared" si="332"/>
        <v>0.06</v>
      </c>
      <c r="DC627">
        <f t="shared" si="333"/>
        <v>0</v>
      </c>
      <c r="DD627" t="s">
        <v>3</v>
      </c>
      <c r="DE627" t="s">
        <v>3</v>
      </c>
      <c r="DF627">
        <f t="shared" si="327"/>
        <v>0.11</v>
      </c>
      <c r="DG627">
        <f t="shared" si="324"/>
        <v>0</v>
      </c>
      <c r="DH627">
        <f t="shared" si="325"/>
        <v>0</v>
      </c>
      <c r="DI627">
        <f t="shared" si="298"/>
        <v>0</v>
      </c>
      <c r="DJ627">
        <f t="shared" si="334"/>
        <v>0.11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5">
      <c r="A628">
        <f>ROW(Source!A333)</f>
        <v>333</v>
      </c>
      <c r="B628">
        <v>86551701</v>
      </c>
      <c r="C628">
        <v>86552744</v>
      </c>
      <c r="D628">
        <v>85700637</v>
      </c>
      <c r="E628">
        <v>1</v>
      </c>
      <c r="F628">
        <v>1</v>
      </c>
      <c r="G628">
        <v>1081</v>
      </c>
      <c r="H628">
        <v>3</v>
      </c>
      <c r="I628" t="s">
        <v>835</v>
      </c>
      <c r="J628" t="s">
        <v>836</v>
      </c>
      <c r="K628" t="s">
        <v>837</v>
      </c>
      <c r="L628">
        <v>1339</v>
      </c>
      <c r="N628">
        <v>1007</v>
      </c>
      <c r="O628" t="s">
        <v>806</v>
      </c>
      <c r="P628" t="s">
        <v>806</v>
      </c>
      <c r="Q628">
        <v>1</v>
      </c>
      <c r="W628">
        <v>0</v>
      </c>
      <c r="X628">
        <v>-676034668</v>
      </c>
      <c r="Y628">
        <f t="shared" si="328"/>
        <v>0.41</v>
      </c>
      <c r="AA628">
        <v>53.42</v>
      </c>
      <c r="AB628">
        <v>0</v>
      </c>
      <c r="AC628">
        <v>0</v>
      </c>
      <c r="AD628">
        <v>0</v>
      </c>
      <c r="AE628">
        <v>53.42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-2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0.41</v>
      </c>
      <c r="AU628" t="s">
        <v>360</v>
      </c>
      <c r="AV628">
        <v>0</v>
      </c>
      <c r="AW628">
        <v>2</v>
      </c>
      <c r="AX628">
        <v>86552763</v>
      </c>
      <c r="AY628">
        <v>1</v>
      </c>
      <c r="AZ628">
        <v>0</v>
      </c>
      <c r="BA628">
        <v>470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ROUND(Y628*Source!I333,9)</f>
        <v>0.71750000000000003</v>
      </c>
      <c r="CY628">
        <f t="shared" si="329"/>
        <v>53.42</v>
      </c>
      <c r="CZ628">
        <f t="shared" si="330"/>
        <v>53.42</v>
      </c>
      <c r="DA628">
        <f t="shared" si="331"/>
        <v>1</v>
      </c>
      <c r="DB628">
        <f t="shared" si="332"/>
        <v>21.9</v>
      </c>
      <c r="DC628">
        <f t="shared" si="333"/>
        <v>0</v>
      </c>
      <c r="DD628" t="s">
        <v>3</v>
      </c>
      <c r="DE628" t="s">
        <v>3</v>
      </c>
      <c r="DF628">
        <f t="shared" si="327"/>
        <v>38.33</v>
      </c>
      <c r="DG628">
        <f t="shared" si="324"/>
        <v>0</v>
      </c>
      <c r="DH628">
        <f t="shared" si="325"/>
        <v>0</v>
      </c>
      <c r="DI628">
        <f t="shared" si="298"/>
        <v>0</v>
      </c>
      <c r="DJ628">
        <f t="shared" si="334"/>
        <v>38.33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5">
      <c r="A629">
        <f>ROW(Source!A333)</f>
        <v>333</v>
      </c>
      <c r="B629">
        <v>86551701</v>
      </c>
      <c r="C629">
        <v>86552744</v>
      </c>
      <c r="D629">
        <v>85700903</v>
      </c>
      <c r="E629">
        <v>1</v>
      </c>
      <c r="F629">
        <v>1</v>
      </c>
      <c r="G629">
        <v>1081</v>
      </c>
      <c r="H629">
        <v>3</v>
      </c>
      <c r="I629" t="s">
        <v>838</v>
      </c>
      <c r="J629" t="s">
        <v>839</v>
      </c>
      <c r="K629" t="s">
        <v>840</v>
      </c>
      <c r="L629">
        <v>1339</v>
      </c>
      <c r="N629">
        <v>1007</v>
      </c>
      <c r="O629" t="s">
        <v>806</v>
      </c>
      <c r="P629" t="s">
        <v>806</v>
      </c>
      <c r="Q629">
        <v>1</v>
      </c>
      <c r="W629">
        <v>0</v>
      </c>
      <c r="X629">
        <v>-1235260082</v>
      </c>
      <c r="Y629">
        <f t="shared" si="328"/>
        <v>0.45</v>
      </c>
      <c r="AA629">
        <v>5.82</v>
      </c>
      <c r="AB629">
        <v>0</v>
      </c>
      <c r="AC629">
        <v>0</v>
      </c>
      <c r="AD629">
        <v>0</v>
      </c>
      <c r="AE629">
        <v>5.82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0.45</v>
      </c>
      <c r="AU629" t="s">
        <v>360</v>
      </c>
      <c r="AV629">
        <v>0</v>
      </c>
      <c r="AW629">
        <v>2</v>
      </c>
      <c r="AX629">
        <v>86552764</v>
      </c>
      <c r="AY629">
        <v>1</v>
      </c>
      <c r="AZ629">
        <v>0</v>
      </c>
      <c r="BA629">
        <v>471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ROUND(Y629*Source!I333,9)</f>
        <v>0.78749999999999998</v>
      </c>
      <c r="CY629">
        <f t="shared" si="329"/>
        <v>5.82</v>
      </c>
      <c r="CZ629">
        <f t="shared" si="330"/>
        <v>5.82</v>
      </c>
      <c r="DA629">
        <f t="shared" si="331"/>
        <v>1</v>
      </c>
      <c r="DB629">
        <f t="shared" si="332"/>
        <v>2.62</v>
      </c>
      <c r="DC629">
        <f t="shared" si="333"/>
        <v>0</v>
      </c>
      <c r="DD629" t="s">
        <v>3</v>
      </c>
      <c r="DE629" t="s">
        <v>3</v>
      </c>
      <c r="DF629">
        <f t="shared" si="327"/>
        <v>4.58</v>
      </c>
      <c r="DG629">
        <f t="shared" si="324"/>
        <v>0</v>
      </c>
      <c r="DH629">
        <f t="shared" si="325"/>
        <v>0</v>
      </c>
      <c r="DI629">
        <f t="shared" si="298"/>
        <v>0</v>
      </c>
      <c r="DJ629">
        <f t="shared" si="334"/>
        <v>4.58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5">
      <c r="A630">
        <f>ROW(Source!A333)</f>
        <v>333</v>
      </c>
      <c r="B630">
        <v>86551701</v>
      </c>
      <c r="C630">
        <v>86552744</v>
      </c>
      <c r="D630">
        <v>85713196</v>
      </c>
      <c r="E630">
        <v>1</v>
      </c>
      <c r="F630">
        <v>1</v>
      </c>
      <c r="G630">
        <v>1081</v>
      </c>
      <c r="H630">
        <v>3</v>
      </c>
      <c r="I630" t="s">
        <v>517</v>
      </c>
      <c r="J630" t="s">
        <v>519</v>
      </c>
      <c r="K630" t="s">
        <v>518</v>
      </c>
      <c r="L630">
        <v>1301</v>
      </c>
      <c r="N630">
        <v>1003</v>
      </c>
      <c r="O630" t="s">
        <v>454</v>
      </c>
      <c r="P630" t="s">
        <v>454</v>
      </c>
      <c r="Q630">
        <v>1</v>
      </c>
      <c r="W630">
        <v>0</v>
      </c>
      <c r="X630">
        <v>-958209142</v>
      </c>
      <c r="Y630">
        <f t="shared" si="328"/>
        <v>100</v>
      </c>
      <c r="AA630">
        <v>79.040000000000006</v>
      </c>
      <c r="AB630">
        <v>0</v>
      </c>
      <c r="AC630">
        <v>0</v>
      </c>
      <c r="AD630">
        <v>0</v>
      </c>
      <c r="AE630">
        <v>79.040000000000006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0</v>
      </c>
      <c r="AN630">
        <v>0</v>
      </c>
      <c r="AO630">
        <v>0</v>
      </c>
      <c r="AP630">
        <v>1</v>
      </c>
      <c r="AQ630">
        <v>0</v>
      </c>
      <c r="AR630">
        <v>0</v>
      </c>
      <c r="AS630" t="s">
        <v>3</v>
      </c>
      <c r="AT630">
        <v>100</v>
      </c>
      <c r="AU630" t="s">
        <v>360</v>
      </c>
      <c r="AV630">
        <v>0</v>
      </c>
      <c r="AW630">
        <v>1</v>
      </c>
      <c r="AX630">
        <v>-1</v>
      </c>
      <c r="AY630">
        <v>0</v>
      </c>
      <c r="AZ630">
        <v>0</v>
      </c>
      <c r="BA630" t="s">
        <v>3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ROUND(Y630*Source!I333,9)</f>
        <v>175</v>
      </c>
      <c r="CY630">
        <f t="shared" si="329"/>
        <v>79.040000000000006</v>
      </c>
      <c r="CZ630">
        <f t="shared" si="330"/>
        <v>79.040000000000006</v>
      </c>
      <c r="DA630">
        <f t="shared" si="331"/>
        <v>1</v>
      </c>
      <c r="DB630">
        <f t="shared" si="332"/>
        <v>7904</v>
      </c>
      <c r="DC630">
        <f t="shared" si="333"/>
        <v>0</v>
      </c>
      <c r="DD630" t="s">
        <v>3</v>
      </c>
      <c r="DE630" t="s">
        <v>3</v>
      </c>
      <c r="DF630">
        <f t="shared" si="327"/>
        <v>13832</v>
      </c>
      <c r="DG630">
        <f t="shared" si="324"/>
        <v>0</v>
      </c>
      <c r="DH630">
        <f t="shared" si="325"/>
        <v>0</v>
      </c>
      <c r="DI630">
        <f t="shared" si="298"/>
        <v>0</v>
      </c>
      <c r="DJ630">
        <f t="shared" si="334"/>
        <v>13832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5">
      <c r="A631">
        <f>ROW(Source!A333)</f>
        <v>333</v>
      </c>
      <c r="B631">
        <v>86551701</v>
      </c>
      <c r="C631">
        <v>86552744</v>
      </c>
      <c r="D631">
        <v>85708245</v>
      </c>
      <c r="E631">
        <v>1</v>
      </c>
      <c r="F631">
        <v>1</v>
      </c>
      <c r="G631">
        <v>1081</v>
      </c>
      <c r="H631">
        <v>3</v>
      </c>
      <c r="I631" t="s">
        <v>847</v>
      </c>
      <c r="J631" t="s">
        <v>848</v>
      </c>
      <c r="K631" t="s">
        <v>849</v>
      </c>
      <c r="L631">
        <v>1339</v>
      </c>
      <c r="N631">
        <v>1007</v>
      </c>
      <c r="O631" t="s">
        <v>806</v>
      </c>
      <c r="P631" t="s">
        <v>806</v>
      </c>
      <c r="Q631">
        <v>1</v>
      </c>
      <c r="W631">
        <v>0</v>
      </c>
      <c r="X631">
        <v>448104635</v>
      </c>
      <c r="Y631">
        <f t="shared" si="328"/>
        <v>1.2E-2</v>
      </c>
      <c r="AA631">
        <v>610.71</v>
      </c>
      <c r="AB631">
        <v>0</v>
      </c>
      <c r="AC631">
        <v>0</v>
      </c>
      <c r="AD631">
        <v>0</v>
      </c>
      <c r="AE631">
        <v>610.71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-2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1.2E-2</v>
      </c>
      <c r="AU631" t="s">
        <v>360</v>
      </c>
      <c r="AV631">
        <v>0</v>
      </c>
      <c r="AW631">
        <v>2</v>
      </c>
      <c r="AX631">
        <v>86552765</v>
      </c>
      <c r="AY631">
        <v>1</v>
      </c>
      <c r="AZ631">
        <v>0</v>
      </c>
      <c r="BA631">
        <v>472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ROUND(Y631*Source!I333,9)</f>
        <v>2.1000000000000001E-2</v>
      </c>
      <c r="CY631">
        <f t="shared" si="329"/>
        <v>610.71</v>
      </c>
      <c r="CZ631">
        <f t="shared" si="330"/>
        <v>610.71</v>
      </c>
      <c r="DA631">
        <f t="shared" si="331"/>
        <v>1</v>
      </c>
      <c r="DB631">
        <f t="shared" si="332"/>
        <v>7.33</v>
      </c>
      <c r="DC631">
        <f t="shared" si="333"/>
        <v>0</v>
      </c>
      <c r="DD631" t="s">
        <v>3</v>
      </c>
      <c r="DE631" t="s">
        <v>3</v>
      </c>
      <c r="DF631">
        <f t="shared" si="327"/>
        <v>12.82</v>
      </c>
      <c r="DG631">
        <f t="shared" si="324"/>
        <v>0</v>
      </c>
      <c r="DH631">
        <f t="shared" si="325"/>
        <v>0</v>
      </c>
      <c r="DI631">
        <f t="shared" si="298"/>
        <v>0</v>
      </c>
      <c r="DJ631">
        <f t="shared" si="334"/>
        <v>12.82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5">
      <c r="A632">
        <f>ROW(Source!A334)</f>
        <v>334</v>
      </c>
      <c r="B632">
        <v>86551703</v>
      </c>
      <c r="C632">
        <v>86552744</v>
      </c>
      <c r="D632">
        <v>85665773</v>
      </c>
      <c r="E632">
        <v>1081</v>
      </c>
      <c r="F632">
        <v>1</v>
      </c>
      <c r="G632">
        <v>1081</v>
      </c>
      <c r="H632">
        <v>1</v>
      </c>
      <c r="I632" t="s">
        <v>786</v>
      </c>
      <c r="J632" t="s">
        <v>3</v>
      </c>
      <c r="K632" t="s">
        <v>787</v>
      </c>
      <c r="L632">
        <v>1191</v>
      </c>
      <c r="N632">
        <v>1013</v>
      </c>
      <c r="O632" t="s">
        <v>788</v>
      </c>
      <c r="P632" t="s">
        <v>788</v>
      </c>
      <c r="Q632">
        <v>1</v>
      </c>
      <c r="W632">
        <v>0</v>
      </c>
      <c r="X632">
        <v>476480486</v>
      </c>
      <c r="Y632">
        <f>((AT632*1.15)*1.2)</f>
        <v>90.527999999999977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5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65.599999999999994</v>
      </c>
      <c r="AU632" t="s">
        <v>362</v>
      </c>
      <c r="AV632">
        <v>1</v>
      </c>
      <c r="AW632">
        <v>2</v>
      </c>
      <c r="AX632">
        <v>86552756</v>
      </c>
      <c r="AY632">
        <v>1</v>
      </c>
      <c r="AZ632">
        <v>0</v>
      </c>
      <c r="BA632">
        <v>475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U632">
        <f>ROUND(AT632*Source!I334*AH632*AL632,2)</f>
        <v>0</v>
      </c>
      <c r="CV632">
        <f>ROUND(Y632*Source!I334,9)</f>
        <v>158.42400000000001</v>
      </c>
      <c r="CW632">
        <v>0</v>
      </c>
      <c r="CX632">
        <f>ROUND(Y632*Source!I334,9)</f>
        <v>158.42400000000001</v>
      </c>
      <c r="CY632">
        <f>AD632</f>
        <v>0</v>
      </c>
      <c r="CZ632">
        <f>AH632</f>
        <v>0</v>
      </c>
      <c r="DA632">
        <f>AL632</f>
        <v>1</v>
      </c>
      <c r="DB632">
        <f>ROUND(((ROUND(AT632*CZ632,2)*1.15)*1.2),6)</f>
        <v>0</v>
      </c>
      <c r="DC632">
        <f>ROUND(((ROUND(AT632*AG632,2)*1.15)*1.2),6)</f>
        <v>0</v>
      </c>
      <c r="DD632" t="s">
        <v>3</v>
      </c>
      <c r="DE632" t="s">
        <v>3</v>
      </c>
      <c r="DF632">
        <f t="shared" si="327"/>
        <v>0</v>
      </c>
      <c r="DG632">
        <f t="shared" si="324"/>
        <v>0</v>
      </c>
      <c r="DH632">
        <f t="shared" si="325"/>
        <v>0</v>
      </c>
      <c r="DI632">
        <f t="shared" si="298"/>
        <v>0</v>
      </c>
      <c r="DJ632">
        <f>DI632</f>
        <v>0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5">
      <c r="A633">
        <f>ROW(Source!A334)</f>
        <v>334</v>
      </c>
      <c r="B633">
        <v>86551703</v>
      </c>
      <c r="C633">
        <v>86552744</v>
      </c>
      <c r="D633">
        <v>85731380</v>
      </c>
      <c r="E633">
        <v>1</v>
      </c>
      <c r="F633">
        <v>1</v>
      </c>
      <c r="G633">
        <v>1081</v>
      </c>
      <c r="H633">
        <v>2</v>
      </c>
      <c r="I633" t="s">
        <v>823</v>
      </c>
      <c r="J633" t="s">
        <v>824</v>
      </c>
      <c r="K633" t="s">
        <v>825</v>
      </c>
      <c r="L633">
        <v>1368</v>
      </c>
      <c r="N633">
        <v>1011</v>
      </c>
      <c r="O633" t="s">
        <v>792</v>
      </c>
      <c r="P633" t="s">
        <v>792</v>
      </c>
      <c r="Q633">
        <v>1</v>
      </c>
      <c r="W633">
        <v>0</v>
      </c>
      <c r="X633">
        <v>-49672420</v>
      </c>
      <c r="Y633">
        <f>((AT633*1.25)*1.2)</f>
        <v>37.409999999999997</v>
      </c>
      <c r="AA633">
        <v>0</v>
      </c>
      <c r="AB633">
        <v>2.78</v>
      </c>
      <c r="AC633">
        <v>0</v>
      </c>
      <c r="AD633">
        <v>0</v>
      </c>
      <c r="AE633">
        <v>0</v>
      </c>
      <c r="AF633">
        <v>0.28000000000000003</v>
      </c>
      <c r="AG633">
        <v>0</v>
      </c>
      <c r="AH633">
        <v>0</v>
      </c>
      <c r="AI633">
        <v>1</v>
      </c>
      <c r="AJ633">
        <v>9.2899999999999991</v>
      </c>
      <c r="AK633">
        <v>1</v>
      </c>
      <c r="AL633">
        <v>1</v>
      </c>
      <c r="AM633">
        <v>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24.94</v>
      </c>
      <c r="AU633" t="s">
        <v>361</v>
      </c>
      <c r="AV633">
        <v>0</v>
      </c>
      <c r="AW633">
        <v>2</v>
      </c>
      <c r="AX633">
        <v>86552757</v>
      </c>
      <c r="AY633">
        <v>1</v>
      </c>
      <c r="AZ633">
        <v>0</v>
      </c>
      <c r="BA633">
        <v>476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f>ROUND(Y633*Source!I334*DO633,9)</f>
        <v>0</v>
      </c>
      <c r="CX633">
        <f>ROUND(Y633*Source!I334,9)</f>
        <v>65.467500000000001</v>
      </c>
      <c r="CY633">
        <f>AB633</f>
        <v>2.78</v>
      </c>
      <c r="CZ633">
        <f>AF633</f>
        <v>0.28000000000000003</v>
      </c>
      <c r="DA633">
        <f>AJ633</f>
        <v>9.2899999999999991</v>
      </c>
      <c r="DB633">
        <f>ROUND(((ROUND(AT633*CZ633,2)*1.25)*1.2),6)</f>
        <v>10.47</v>
      </c>
      <c r="DC633">
        <f>ROUND(((ROUND(AT633*AG633,2)*1.25)*1.2),6)</f>
        <v>0</v>
      </c>
      <c r="DD633" t="s">
        <v>3</v>
      </c>
      <c r="DE633" t="s">
        <v>3</v>
      </c>
      <c r="DF633">
        <f t="shared" si="327"/>
        <v>0</v>
      </c>
      <c r="DG633">
        <f>ROUND(ROUND(AF633*AJ633,2)*CX633,2)</f>
        <v>170.22</v>
      </c>
      <c r="DH633">
        <f t="shared" si="325"/>
        <v>0</v>
      </c>
      <c r="DI633">
        <f t="shared" si="298"/>
        <v>0</v>
      </c>
      <c r="DJ633">
        <f>DG633</f>
        <v>170.22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5">
      <c r="A634">
        <f>ROW(Source!A334)</f>
        <v>334</v>
      </c>
      <c r="B634">
        <v>86551703</v>
      </c>
      <c r="C634">
        <v>86552744</v>
      </c>
      <c r="D634">
        <v>85731677</v>
      </c>
      <c r="E634">
        <v>1</v>
      </c>
      <c r="F634">
        <v>1</v>
      </c>
      <c r="G634">
        <v>1081</v>
      </c>
      <c r="H634">
        <v>2</v>
      </c>
      <c r="I634" t="s">
        <v>789</v>
      </c>
      <c r="J634" t="s">
        <v>790</v>
      </c>
      <c r="K634" t="s">
        <v>791</v>
      </c>
      <c r="L634">
        <v>1368</v>
      </c>
      <c r="N634">
        <v>1011</v>
      </c>
      <c r="O634" t="s">
        <v>792</v>
      </c>
      <c r="P634" t="s">
        <v>792</v>
      </c>
      <c r="Q634">
        <v>1</v>
      </c>
      <c r="W634">
        <v>0</v>
      </c>
      <c r="X634">
        <v>874612079</v>
      </c>
      <c r="Y634">
        <f>((AT634*1.25)*1.2)</f>
        <v>1.5149999999999999</v>
      </c>
      <c r="AA634">
        <v>0</v>
      </c>
      <c r="AB634">
        <v>1513.56</v>
      </c>
      <c r="AC634">
        <v>758.78</v>
      </c>
      <c r="AD634">
        <v>0</v>
      </c>
      <c r="AE634">
        <v>0</v>
      </c>
      <c r="AF634">
        <v>83.1</v>
      </c>
      <c r="AG634">
        <v>12.62</v>
      </c>
      <c r="AH634">
        <v>0</v>
      </c>
      <c r="AI634">
        <v>1</v>
      </c>
      <c r="AJ634">
        <v>17.07</v>
      </c>
      <c r="AK634">
        <v>56.35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1.01</v>
      </c>
      <c r="AU634" t="s">
        <v>361</v>
      </c>
      <c r="AV634">
        <v>0</v>
      </c>
      <c r="AW634">
        <v>2</v>
      </c>
      <c r="AX634">
        <v>86552758</v>
      </c>
      <c r="AY634">
        <v>1</v>
      </c>
      <c r="AZ634">
        <v>0</v>
      </c>
      <c r="BA634">
        <v>477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f>ROUND(Y634*Source!I334*DO634,9)</f>
        <v>33.458775000000003</v>
      </c>
      <c r="CX634">
        <f>ROUND(Y634*Source!I334,9)</f>
        <v>2.6512500000000001</v>
      </c>
      <c r="CY634">
        <f>AB634</f>
        <v>1513.56</v>
      </c>
      <c r="CZ634">
        <f>AF634</f>
        <v>83.1</v>
      </c>
      <c r="DA634">
        <f>AJ634</f>
        <v>17.07</v>
      </c>
      <c r="DB634">
        <f>ROUND(((ROUND(AT634*CZ634,2)*1.25)*1.2),6)</f>
        <v>125.895</v>
      </c>
      <c r="DC634">
        <f>ROUND(((ROUND(AT634*AG634,2)*1.25)*1.2),6)</f>
        <v>19.125</v>
      </c>
      <c r="DD634" t="s">
        <v>3</v>
      </c>
      <c r="DE634" t="s">
        <v>3</v>
      </c>
      <c r="DF634">
        <f t="shared" si="327"/>
        <v>0</v>
      </c>
      <c r="DG634">
        <f>ROUND(ROUND(AF634*AJ634,2)*CX634,2)</f>
        <v>3760.85</v>
      </c>
      <c r="DH634">
        <f>ROUND(ROUND(AG634*AK634,2)*CX634,2)</f>
        <v>1885.41</v>
      </c>
      <c r="DI634">
        <f t="shared" si="298"/>
        <v>0</v>
      </c>
      <c r="DJ634">
        <f>DG634</f>
        <v>3760.85</v>
      </c>
      <c r="DK634">
        <v>0</v>
      </c>
      <c r="DL634" t="s">
        <v>793</v>
      </c>
      <c r="DM634">
        <v>0</v>
      </c>
      <c r="DN634" t="s">
        <v>788</v>
      </c>
      <c r="DO634">
        <v>12.62</v>
      </c>
    </row>
    <row r="635" spans="1:119" x14ac:dyDescent="0.25">
      <c r="A635">
        <f>ROW(Source!A334)</f>
        <v>334</v>
      </c>
      <c r="B635">
        <v>86551703</v>
      </c>
      <c r="C635">
        <v>86552744</v>
      </c>
      <c r="D635">
        <v>85730911</v>
      </c>
      <c r="E635">
        <v>1</v>
      </c>
      <c r="F635">
        <v>1</v>
      </c>
      <c r="G635">
        <v>1081</v>
      </c>
      <c r="H635">
        <v>2</v>
      </c>
      <c r="I635" t="s">
        <v>800</v>
      </c>
      <c r="J635" t="s">
        <v>801</v>
      </c>
      <c r="K635" t="s">
        <v>802</v>
      </c>
      <c r="L635">
        <v>1368</v>
      </c>
      <c r="N635">
        <v>1011</v>
      </c>
      <c r="O635" t="s">
        <v>792</v>
      </c>
      <c r="P635" t="s">
        <v>792</v>
      </c>
      <c r="Q635">
        <v>1</v>
      </c>
      <c r="W635">
        <v>0</v>
      </c>
      <c r="X635">
        <v>-44940208</v>
      </c>
      <c r="Y635">
        <f>((AT635*1.25)*1.2)</f>
        <v>0.12</v>
      </c>
      <c r="AA635">
        <v>0</v>
      </c>
      <c r="AB635">
        <v>2758.65</v>
      </c>
      <c r="AC635">
        <v>1017.92</v>
      </c>
      <c r="AD635">
        <v>0</v>
      </c>
      <c r="AE635">
        <v>0</v>
      </c>
      <c r="AF635">
        <v>179.17</v>
      </c>
      <c r="AG635">
        <v>16.93</v>
      </c>
      <c r="AH635">
        <v>0</v>
      </c>
      <c r="AI635">
        <v>1</v>
      </c>
      <c r="AJ635">
        <v>14.43</v>
      </c>
      <c r="AK635">
        <v>56.35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0.08</v>
      </c>
      <c r="AU635" t="s">
        <v>361</v>
      </c>
      <c r="AV635">
        <v>0</v>
      </c>
      <c r="AW635">
        <v>2</v>
      </c>
      <c r="AX635">
        <v>86552759</v>
      </c>
      <c r="AY635">
        <v>1</v>
      </c>
      <c r="AZ635">
        <v>0</v>
      </c>
      <c r="BA635">
        <v>478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f>ROUND(Y635*Source!I334*DO635,9)</f>
        <v>3.5552999999999999</v>
      </c>
      <c r="CX635">
        <f>ROUND(Y635*Source!I334,9)</f>
        <v>0.21</v>
      </c>
      <c r="CY635">
        <f>AB635</f>
        <v>2758.65</v>
      </c>
      <c r="CZ635">
        <f>AF635</f>
        <v>179.17</v>
      </c>
      <c r="DA635">
        <f>AJ635</f>
        <v>14.43</v>
      </c>
      <c r="DB635">
        <f>ROUND(((ROUND(AT635*CZ635,2)*1.25)*1.2),6)</f>
        <v>21.495000000000001</v>
      </c>
      <c r="DC635">
        <f>ROUND(((ROUND(AT635*AG635,2)*1.25)*1.2),6)</f>
        <v>2.0249999999999999</v>
      </c>
      <c r="DD635" t="s">
        <v>3</v>
      </c>
      <c r="DE635" t="s">
        <v>3</v>
      </c>
      <c r="DF635">
        <f t="shared" si="327"/>
        <v>0</v>
      </c>
      <c r="DG635">
        <f>ROUND(ROUND(AF635*AJ635,2)*CX635,2)</f>
        <v>542.94000000000005</v>
      </c>
      <c r="DH635">
        <f>ROUND(ROUND(AG635*AK635,2)*CX635,2)</f>
        <v>200.34</v>
      </c>
      <c r="DI635">
        <f t="shared" si="298"/>
        <v>0</v>
      </c>
      <c r="DJ635">
        <f>DG635</f>
        <v>542.94000000000005</v>
      </c>
      <c r="DK635">
        <v>0</v>
      </c>
      <c r="DL635" t="s">
        <v>793</v>
      </c>
      <c r="DM635">
        <v>0</v>
      </c>
      <c r="DN635" t="s">
        <v>788</v>
      </c>
      <c r="DO635">
        <v>16.93</v>
      </c>
    </row>
    <row r="636" spans="1:119" x14ac:dyDescent="0.25">
      <c r="A636">
        <f>ROW(Source!A334)</f>
        <v>334</v>
      </c>
      <c r="B636">
        <v>86551703</v>
      </c>
      <c r="C636">
        <v>86552744</v>
      </c>
      <c r="D636">
        <v>85700705</v>
      </c>
      <c r="E636">
        <v>1</v>
      </c>
      <c r="F636">
        <v>1</v>
      </c>
      <c r="G636">
        <v>1081</v>
      </c>
      <c r="H636">
        <v>3</v>
      </c>
      <c r="I636" t="s">
        <v>803</v>
      </c>
      <c r="J636" t="s">
        <v>804</v>
      </c>
      <c r="K636" t="s">
        <v>805</v>
      </c>
      <c r="L636">
        <v>1339</v>
      </c>
      <c r="N636">
        <v>1007</v>
      </c>
      <c r="O636" t="s">
        <v>806</v>
      </c>
      <c r="P636" t="s">
        <v>806</v>
      </c>
      <c r="Q636">
        <v>1</v>
      </c>
      <c r="W636">
        <v>0</v>
      </c>
      <c r="X636">
        <v>-1622585150</v>
      </c>
      <c r="Y636">
        <f t="shared" ref="Y636:Y642" si="335">((AT636*1)*1)</f>
        <v>1.2</v>
      </c>
      <c r="AA636">
        <v>54.79</v>
      </c>
      <c r="AB636">
        <v>0</v>
      </c>
      <c r="AC636">
        <v>0</v>
      </c>
      <c r="AD636">
        <v>0</v>
      </c>
      <c r="AE636">
        <v>7.07</v>
      </c>
      <c r="AF636">
        <v>0</v>
      </c>
      <c r="AG636">
        <v>0</v>
      </c>
      <c r="AH636">
        <v>0</v>
      </c>
      <c r="AI636">
        <v>7.75</v>
      </c>
      <c r="AJ636">
        <v>1</v>
      </c>
      <c r="AK636">
        <v>1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1.2</v>
      </c>
      <c r="AU636" t="s">
        <v>360</v>
      </c>
      <c r="AV636">
        <v>0</v>
      </c>
      <c r="AW636">
        <v>2</v>
      </c>
      <c r="AX636">
        <v>86552760</v>
      </c>
      <c r="AY636">
        <v>1</v>
      </c>
      <c r="AZ636">
        <v>0</v>
      </c>
      <c r="BA636">
        <v>479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ROUND(Y636*Source!I334,9)</f>
        <v>2.1</v>
      </c>
      <c r="CY636">
        <f t="shared" ref="CY636:CY642" si="336">AA636</f>
        <v>54.79</v>
      </c>
      <c r="CZ636">
        <f t="shared" ref="CZ636:CZ642" si="337">AE636</f>
        <v>7.07</v>
      </c>
      <c r="DA636">
        <f t="shared" ref="DA636:DA642" si="338">AI636</f>
        <v>7.75</v>
      </c>
      <c r="DB636">
        <f t="shared" ref="DB636:DB642" si="339">ROUND(((ROUND(AT636*CZ636,2)*1)*1),6)</f>
        <v>8.48</v>
      </c>
      <c r="DC636">
        <f t="shared" ref="DC636:DC642" si="340">ROUND(((ROUND(AT636*AG636,2)*1)*1),6)</f>
        <v>0</v>
      </c>
      <c r="DD636" t="s">
        <v>3</v>
      </c>
      <c r="DE636" t="s">
        <v>3</v>
      </c>
      <c r="DF636">
        <f t="shared" ref="DF636:DF642" si="341">ROUND(ROUND(AE636*AI636,2)*CX636,2)</f>
        <v>115.06</v>
      </c>
      <c r="DG636">
        <f t="shared" ref="DG636:DG654" si="342">ROUND(ROUND(AF636,2)*CX636,2)</f>
        <v>0</v>
      </c>
      <c r="DH636">
        <f t="shared" ref="DH636:DH655" si="343">ROUND(ROUND(AG636,2)*CX636,2)</f>
        <v>0</v>
      </c>
      <c r="DI636">
        <f t="shared" si="298"/>
        <v>0</v>
      </c>
      <c r="DJ636">
        <f t="shared" ref="DJ636:DJ642" si="344">DF636</f>
        <v>115.06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5">
      <c r="A637">
        <f>ROW(Source!A334)</f>
        <v>334</v>
      </c>
      <c r="B637">
        <v>86551703</v>
      </c>
      <c r="C637">
        <v>86552744</v>
      </c>
      <c r="D637">
        <v>85701843</v>
      </c>
      <c r="E637">
        <v>1</v>
      </c>
      <c r="F637">
        <v>1</v>
      </c>
      <c r="G637">
        <v>1081</v>
      </c>
      <c r="H637">
        <v>3</v>
      </c>
      <c r="I637" t="s">
        <v>826</v>
      </c>
      <c r="J637" t="s">
        <v>827</v>
      </c>
      <c r="K637" t="s">
        <v>828</v>
      </c>
      <c r="L637">
        <v>1346</v>
      </c>
      <c r="N637">
        <v>1009</v>
      </c>
      <c r="O637" t="s">
        <v>822</v>
      </c>
      <c r="P637" t="s">
        <v>822</v>
      </c>
      <c r="Q637">
        <v>1</v>
      </c>
      <c r="W637">
        <v>0</v>
      </c>
      <c r="X637">
        <v>732400950</v>
      </c>
      <c r="Y637">
        <f t="shared" si="335"/>
        <v>0.3</v>
      </c>
      <c r="AA637">
        <v>91.56</v>
      </c>
      <c r="AB637">
        <v>0</v>
      </c>
      <c r="AC637">
        <v>0</v>
      </c>
      <c r="AD637">
        <v>0</v>
      </c>
      <c r="AE637">
        <v>21</v>
      </c>
      <c r="AF637">
        <v>0</v>
      </c>
      <c r="AG637">
        <v>0</v>
      </c>
      <c r="AH637">
        <v>0</v>
      </c>
      <c r="AI637">
        <v>4.3600000000000003</v>
      </c>
      <c r="AJ637">
        <v>1</v>
      </c>
      <c r="AK637">
        <v>1</v>
      </c>
      <c r="AL637">
        <v>1</v>
      </c>
      <c r="AM637">
        <v>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0.3</v>
      </c>
      <c r="AU637" t="s">
        <v>360</v>
      </c>
      <c r="AV637">
        <v>0</v>
      </c>
      <c r="AW637">
        <v>2</v>
      </c>
      <c r="AX637">
        <v>86552761</v>
      </c>
      <c r="AY637">
        <v>1</v>
      </c>
      <c r="AZ637">
        <v>0</v>
      </c>
      <c r="BA637">
        <v>480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ROUND(Y637*Source!I334,9)</f>
        <v>0.52500000000000002</v>
      </c>
      <c r="CY637">
        <f t="shared" si="336"/>
        <v>91.56</v>
      </c>
      <c r="CZ637">
        <f t="shared" si="337"/>
        <v>21</v>
      </c>
      <c r="DA637">
        <f t="shared" si="338"/>
        <v>4.3600000000000003</v>
      </c>
      <c r="DB637">
        <f t="shared" si="339"/>
        <v>6.3</v>
      </c>
      <c r="DC637">
        <f t="shared" si="340"/>
        <v>0</v>
      </c>
      <c r="DD637" t="s">
        <v>3</v>
      </c>
      <c r="DE637" t="s">
        <v>3</v>
      </c>
      <c r="DF637">
        <f t="shared" si="341"/>
        <v>48.07</v>
      </c>
      <c r="DG637">
        <f t="shared" si="342"/>
        <v>0</v>
      </c>
      <c r="DH637">
        <f t="shared" si="343"/>
        <v>0</v>
      </c>
      <c r="DI637">
        <f t="shared" si="298"/>
        <v>0</v>
      </c>
      <c r="DJ637">
        <f t="shared" si="344"/>
        <v>48.07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5">
      <c r="A638">
        <f>ROW(Source!A334)</f>
        <v>334</v>
      </c>
      <c r="B638">
        <v>86551703</v>
      </c>
      <c r="C638">
        <v>86552744</v>
      </c>
      <c r="D638">
        <v>85700824</v>
      </c>
      <c r="E638">
        <v>1</v>
      </c>
      <c r="F638">
        <v>1</v>
      </c>
      <c r="G638">
        <v>1081</v>
      </c>
      <c r="H638">
        <v>3</v>
      </c>
      <c r="I638" t="s">
        <v>832</v>
      </c>
      <c r="J638" t="s">
        <v>833</v>
      </c>
      <c r="K638" t="s">
        <v>834</v>
      </c>
      <c r="L638">
        <v>1348</v>
      </c>
      <c r="N638">
        <v>1009</v>
      </c>
      <c r="O638" t="s">
        <v>561</v>
      </c>
      <c r="P638" t="s">
        <v>561</v>
      </c>
      <c r="Q638">
        <v>1000</v>
      </c>
      <c r="W638">
        <v>0</v>
      </c>
      <c r="X638">
        <v>-1462767551</v>
      </c>
      <c r="Y638">
        <f t="shared" si="335"/>
        <v>2.0000000000000002E-5</v>
      </c>
      <c r="AA638">
        <v>65213.77</v>
      </c>
      <c r="AB638">
        <v>0</v>
      </c>
      <c r="AC638">
        <v>0</v>
      </c>
      <c r="AD638">
        <v>0</v>
      </c>
      <c r="AE638">
        <v>3234.81</v>
      </c>
      <c r="AF638">
        <v>0</v>
      </c>
      <c r="AG638">
        <v>0</v>
      </c>
      <c r="AH638">
        <v>0</v>
      </c>
      <c r="AI638">
        <v>20.16</v>
      </c>
      <c r="AJ638">
        <v>1</v>
      </c>
      <c r="AK638">
        <v>1</v>
      </c>
      <c r="AL638">
        <v>1</v>
      </c>
      <c r="AM638">
        <v>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2.0000000000000002E-5</v>
      </c>
      <c r="AU638" t="s">
        <v>360</v>
      </c>
      <c r="AV638">
        <v>0</v>
      </c>
      <c r="AW638">
        <v>2</v>
      </c>
      <c r="AX638">
        <v>86552762</v>
      </c>
      <c r="AY638">
        <v>1</v>
      </c>
      <c r="AZ638">
        <v>0</v>
      </c>
      <c r="BA638">
        <v>481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ROUND(Y638*Source!I334,9)</f>
        <v>3.4999999999999997E-5</v>
      </c>
      <c r="CY638">
        <f t="shared" si="336"/>
        <v>65213.77</v>
      </c>
      <c r="CZ638">
        <f t="shared" si="337"/>
        <v>3234.81</v>
      </c>
      <c r="DA638">
        <f t="shared" si="338"/>
        <v>20.16</v>
      </c>
      <c r="DB638">
        <f t="shared" si="339"/>
        <v>0.06</v>
      </c>
      <c r="DC638">
        <f t="shared" si="340"/>
        <v>0</v>
      </c>
      <c r="DD638" t="s">
        <v>3</v>
      </c>
      <c r="DE638" t="s">
        <v>3</v>
      </c>
      <c r="DF638">
        <f t="shared" si="341"/>
        <v>2.2799999999999998</v>
      </c>
      <c r="DG638">
        <f t="shared" si="342"/>
        <v>0</v>
      </c>
      <c r="DH638">
        <f t="shared" si="343"/>
        <v>0</v>
      </c>
      <c r="DI638">
        <f t="shared" si="298"/>
        <v>0</v>
      </c>
      <c r="DJ638">
        <f t="shared" si="344"/>
        <v>2.2799999999999998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5">
      <c r="A639">
        <f>ROW(Source!A334)</f>
        <v>334</v>
      </c>
      <c r="B639">
        <v>86551703</v>
      </c>
      <c r="C639">
        <v>86552744</v>
      </c>
      <c r="D639">
        <v>85700637</v>
      </c>
      <c r="E639">
        <v>1</v>
      </c>
      <c r="F639">
        <v>1</v>
      </c>
      <c r="G639">
        <v>1081</v>
      </c>
      <c r="H639">
        <v>3</v>
      </c>
      <c r="I639" t="s">
        <v>835</v>
      </c>
      <c r="J639" t="s">
        <v>836</v>
      </c>
      <c r="K639" t="s">
        <v>837</v>
      </c>
      <c r="L639">
        <v>1339</v>
      </c>
      <c r="N639">
        <v>1007</v>
      </c>
      <c r="O639" t="s">
        <v>806</v>
      </c>
      <c r="P639" t="s">
        <v>806</v>
      </c>
      <c r="Q639">
        <v>1</v>
      </c>
      <c r="W639">
        <v>0</v>
      </c>
      <c r="X639">
        <v>-676034668</v>
      </c>
      <c r="Y639">
        <f t="shared" si="335"/>
        <v>0.41</v>
      </c>
      <c r="AA639">
        <v>760.17</v>
      </c>
      <c r="AB639">
        <v>0</v>
      </c>
      <c r="AC639">
        <v>0</v>
      </c>
      <c r="AD639">
        <v>0</v>
      </c>
      <c r="AE639">
        <v>53.42</v>
      </c>
      <c r="AF639">
        <v>0</v>
      </c>
      <c r="AG639">
        <v>0</v>
      </c>
      <c r="AH639">
        <v>0</v>
      </c>
      <c r="AI639">
        <v>14.23</v>
      </c>
      <c r="AJ639">
        <v>1</v>
      </c>
      <c r="AK639">
        <v>1</v>
      </c>
      <c r="AL639">
        <v>1</v>
      </c>
      <c r="AM639">
        <v>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0.41</v>
      </c>
      <c r="AU639" t="s">
        <v>360</v>
      </c>
      <c r="AV639">
        <v>0</v>
      </c>
      <c r="AW639">
        <v>2</v>
      </c>
      <c r="AX639">
        <v>86552763</v>
      </c>
      <c r="AY639">
        <v>1</v>
      </c>
      <c r="AZ639">
        <v>0</v>
      </c>
      <c r="BA639">
        <v>482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ROUND(Y639*Source!I334,9)</f>
        <v>0.71750000000000003</v>
      </c>
      <c r="CY639">
        <f t="shared" si="336"/>
        <v>760.17</v>
      </c>
      <c r="CZ639">
        <f t="shared" si="337"/>
        <v>53.42</v>
      </c>
      <c r="DA639">
        <f t="shared" si="338"/>
        <v>14.23</v>
      </c>
      <c r="DB639">
        <f t="shared" si="339"/>
        <v>21.9</v>
      </c>
      <c r="DC639">
        <f t="shared" si="340"/>
        <v>0</v>
      </c>
      <c r="DD639" t="s">
        <v>3</v>
      </c>
      <c r="DE639" t="s">
        <v>3</v>
      </c>
      <c r="DF639">
        <f t="shared" si="341"/>
        <v>545.41999999999996</v>
      </c>
      <c r="DG639">
        <f t="shared" si="342"/>
        <v>0</v>
      </c>
      <c r="DH639">
        <f t="shared" si="343"/>
        <v>0</v>
      </c>
      <c r="DI639">
        <f t="shared" si="298"/>
        <v>0</v>
      </c>
      <c r="DJ639">
        <f t="shared" si="344"/>
        <v>545.41999999999996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5">
      <c r="A640">
        <f>ROW(Source!A334)</f>
        <v>334</v>
      </c>
      <c r="B640">
        <v>86551703</v>
      </c>
      <c r="C640">
        <v>86552744</v>
      </c>
      <c r="D640">
        <v>85700903</v>
      </c>
      <c r="E640">
        <v>1</v>
      </c>
      <c r="F640">
        <v>1</v>
      </c>
      <c r="G640">
        <v>1081</v>
      </c>
      <c r="H640">
        <v>3</v>
      </c>
      <c r="I640" t="s">
        <v>838</v>
      </c>
      <c r="J640" t="s">
        <v>839</v>
      </c>
      <c r="K640" t="s">
        <v>840</v>
      </c>
      <c r="L640">
        <v>1339</v>
      </c>
      <c r="N640">
        <v>1007</v>
      </c>
      <c r="O640" t="s">
        <v>806</v>
      </c>
      <c r="P640" t="s">
        <v>806</v>
      </c>
      <c r="Q640">
        <v>1</v>
      </c>
      <c r="W640">
        <v>0</v>
      </c>
      <c r="X640">
        <v>-1235260082</v>
      </c>
      <c r="Y640">
        <f t="shared" si="335"/>
        <v>0.45</v>
      </c>
      <c r="AA640">
        <v>101.33</v>
      </c>
      <c r="AB640">
        <v>0</v>
      </c>
      <c r="AC640">
        <v>0</v>
      </c>
      <c r="AD640">
        <v>0</v>
      </c>
      <c r="AE640">
        <v>5.82</v>
      </c>
      <c r="AF640">
        <v>0</v>
      </c>
      <c r="AG640">
        <v>0</v>
      </c>
      <c r="AH640">
        <v>0</v>
      </c>
      <c r="AI640">
        <v>17.41</v>
      </c>
      <c r="AJ640">
        <v>1</v>
      </c>
      <c r="AK640">
        <v>1</v>
      </c>
      <c r="AL640">
        <v>1</v>
      </c>
      <c r="AM640">
        <v>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0.45</v>
      </c>
      <c r="AU640" t="s">
        <v>360</v>
      </c>
      <c r="AV640">
        <v>0</v>
      </c>
      <c r="AW640">
        <v>2</v>
      </c>
      <c r="AX640">
        <v>86552764</v>
      </c>
      <c r="AY640">
        <v>1</v>
      </c>
      <c r="AZ640">
        <v>0</v>
      </c>
      <c r="BA640">
        <v>483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ROUND(Y640*Source!I334,9)</f>
        <v>0.78749999999999998</v>
      </c>
      <c r="CY640">
        <f t="shared" si="336"/>
        <v>101.33</v>
      </c>
      <c r="CZ640">
        <f t="shared" si="337"/>
        <v>5.82</v>
      </c>
      <c r="DA640">
        <f t="shared" si="338"/>
        <v>17.41</v>
      </c>
      <c r="DB640">
        <f t="shared" si="339"/>
        <v>2.62</v>
      </c>
      <c r="DC640">
        <f t="shared" si="340"/>
        <v>0</v>
      </c>
      <c r="DD640" t="s">
        <v>3</v>
      </c>
      <c r="DE640" t="s">
        <v>3</v>
      </c>
      <c r="DF640">
        <f t="shared" si="341"/>
        <v>79.8</v>
      </c>
      <c r="DG640">
        <f t="shared" si="342"/>
        <v>0</v>
      </c>
      <c r="DH640">
        <f t="shared" si="343"/>
        <v>0</v>
      </c>
      <c r="DI640">
        <f t="shared" si="298"/>
        <v>0</v>
      </c>
      <c r="DJ640">
        <f t="shared" si="344"/>
        <v>79.8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5">
      <c r="A641">
        <f>ROW(Source!A334)</f>
        <v>334</v>
      </c>
      <c r="B641">
        <v>86551703</v>
      </c>
      <c r="C641">
        <v>86552744</v>
      </c>
      <c r="D641">
        <v>85713196</v>
      </c>
      <c r="E641">
        <v>1</v>
      </c>
      <c r="F641">
        <v>1</v>
      </c>
      <c r="G641">
        <v>1081</v>
      </c>
      <c r="H641">
        <v>3</v>
      </c>
      <c r="I641" t="s">
        <v>517</v>
      </c>
      <c r="J641" t="s">
        <v>519</v>
      </c>
      <c r="K641" t="s">
        <v>518</v>
      </c>
      <c r="L641">
        <v>1301</v>
      </c>
      <c r="N641">
        <v>1003</v>
      </c>
      <c r="O641" t="s">
        <v>454</v>
      </c>
      <c r="P641" t="s">
        <v>454</v>
      </c>
      <c r="Q641">
        <v>1</v>
      </c>
      <c r="W641">
        <v>0</v>
      </c>
      <c r="X641">
        <v>-958209142</v>
      </c>
      <c r="Y641">
        <f t="shared" si="335"/>
        <v>100</v>
      </c>
      <c r="AA641">
        <v>1772.87</v>
      </c>
      <c r="AB641">
        <v>0</v>
      </c>
      <c r="AC641">
        <v>0</v>
      </c>
      <c r="AD641">
        <v>0</v>
      </c>
      <c r="AE641">
        <v>79.040000000000006</v>
      </c>
      <c r="AF641">
        <v>0</v>
      </c>
      <c r="AG641">
        <v>0</v>
      </c>
      <c r="AH641">
        <v>0</v>
      </c>
      <c r="AI641">
        <v>22.43</v>
      </c>
      <c r="AJ641">
        <v>1</v>
      </c>
      <c r="AK641">
        <v>1</v>
      </c>
      <c r="AL641">
        <v>1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 t="s">
        <v>3</v>
      </c>
      <c r="AT641">
        <v>100</v>
      </c>
      <c r="AU641" t="s">
        <v>360</v>
      </c>
      <c r="AV641">
        <v>0</v>
      </c>
      <c r="AW641">
        <v>1</v>
      </c>
      <c r="AX641">
        <v>-1</v>
      </c>
      <c r="AY641">
        <v>0</v>
      </c>
      <c r="AZ641">
        <v>0</v>
      </c>
      <c r="BA641" t="s">
        <v>3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v>0</v>
      </c>
      <c r="CX641">
        <f>ROUND(Y641*Source!I334,9)</f>
        <v>175</v>
      </c>
      <c r="CY641">
        <f t="shared" si="336"/>
        <v>1772.87</v>
      </c>
      <c r="CZ641">
        <f t="shared" si="337"/>
        <v>79.040000000000006</v>
      </c>
      <c r="DA641">
        <f t="shared" si="338"/>
        <v>22.43</v>
      </c>
      <c r="DB641">
        <f t="shared" si="339"/>
        <v>7904</v>
      </c>
      <c r="DC641">
        <f t="shared" si="340"/>
        <v>0</v>
      </c>
      <c r="DD641" t="s">
        <v>3</v>
      </c>
      <c r="DE641" t="s">
        <v>3</v>
      </c>
      <c r="DF641">
        <f t="shared" si="341"/>
        <v>310252.25</v>
      </c>
      <c r="DG641">
        <f t="shared" si="342"/>
        <v>0</v>
      </c>
      <c r="DH641">
        <f t="shared" si="343"/>
        <v>0</v>
      </c>
      <c r="DI641">
        <f t="shared" ref="DI641:DI704" si="345">ROUND(ROUND(AH641,2)*CX641,2)</f>
        <v>0</v>
      </c>
      <c r="DJ641">
        <f t="shared" si="344"/>
        <v>310252.25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5">
      <c r="A642">
        <f>ROW(Source!A334)</f>
        <v>334</v>
      </c>
      <c r="B642">
        <v>86551703</v>
      </c>
      <c r="C642">
        <v>86552744</v>
      </c>
      <c r="D642">
        <v>85708245</v>
      </c>
      <c r="E642">
        <v>1</v>
      </c>
      <c r="F642">
        <v>1</v>
      </c>
      <c r="G642">
        <v>1081</v>
      </c>
      <c r="H642">
        <v>3</v>
      </c>
      <c r="I642" t="s">
        <v>847</v>
      </c>
      <c r="J642" t="s">
        <v>848</v>
      </c>
      <c r="K642" t="s">
        <v>849</v>
      </c>
      <c r="L642">
        <v>1339</v>
      </c>
      <c r="N642">
        <v>1007</v>
      </c>
      <c r="O642" t="s">
        <v>806</v>
      </c>
      <c r="P642" t="s">
        <v>806</v>
      </c>
      <c r="Q642">
        <v>1</v>
      </c>
      <c r="W642">
        <v>0</v>
      </c>
      <c r="X642">
        <v>448104635</v>
      </c>
      <c r="Y642">
        <f t="shared" si="335"/>
        <v>1.2E-2</v>
      </c>
      <c r="AA642">
        <v>5581.89</v>
      </c>
      <c r="AB642">
        <v>0</v>
      </c>
      <c r="AC642">
        <v>0</v>
      </c>
      <c r="AD642">
        <v>0</v>
      </c>
      <c r="AE642">
        <v>610.71</v>
      </c>
      <c r="AF642">
        <v>0</v>
      </c>
      <c r="AG642">
        <v>0</v>
      </c>
      <c r="AH642">
        <v>0</v>
      </c>
      <c r="AI642">
        <v>9.14</v>
      </c>
      <c r="AJ642">
        <v>1</v>
      </c>
      <c r="AK642">
        <v>1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1.2E-2</v>
      </c>
      <c r="AU642" t="s">
        <v>360</v>
      </c>
      <c r="AV642">
        <v>0</v>
      </c>
      <c r="AW642">
        <v>2</v>
      </c>
      <c r="AX642">
        <v>86552765</v>
      </c>
      <c r="AY642">
        <v>1</v>
      </c>
      <c r="AZ642">
        <v>0</v>
      </c>
      <c r="BA642">
        <v>484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v>0</v>
      </c>
      <c r="CX642">
        <f>ROUND(Y642*Source!I334,9)</f>
        <v>2.1000000000000001E-2</v>
      </c>
      <c r="CY642">
        <f t="shared" si="336"/>
        <v>5581.89</v>
      </c>
      <c r="CZ642">
        <f t="shared" si="337"/>
        <v>610.71</v>
      </c>
      <c r="DA642">
        <f t="shared" si="338"/>
        <v>9.14</v>
      </c>
      <c r="DB642">
        <f t="shared" si="339"/>
        <v>7.33</v>
      </c>
      <c r="DC642">
        <f t="shared" si="340"/>
        <v>0</v>
      </c>
      <c r="DD642" t="s">
        <v>3</v>
      </c>
      <c r="DE642" t="s">
        <v>3</v>
      </c>
      <c r="DF642">
        <f t="shared" si="341"/>
        <v>117.22</v>
      </c>
      <c r="DG642">
        <f t="shared" si="342"/>
        <v>0</v>
      </c>
      <c r="DH642">
        <f t="shared" si="343"/>
        <v>0</v>
      </c>
      <c r="DI642">
        <f t="shared" si="345"/>
        <v>0</v>
      </c>
      <c r="DJ642">
        <f t="shared" si="344"/>
        <v>117.22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5">
      <c r="A643">
        <f>ROW(Source!A337)</f>
        <v>337</v>
      </c>
      <c r="B643">
        <v>86551701</v>
      </c>
      <c r="C643">
        <v>86552769</v>
      </c>
      <c r="D643">
        <v>85665773</v>
      </c>
      <c r="E643">
        <v>1081</v>
      </c>
      <c r="F643">
        <v>1</v>
      </c>
      <c r="G643">
        <v>1081</v>
      </c>
      <c r="H643">
        <v>1</v>
      </c>
      <c r="I643" t="s">
        <v>786</v>
      </c>
      <c r="J643" t="s">
        <v>3</v>
      </c>
      <c r="K643" t="s">
        <v>787</v>
      </c>
      <c r="L643">
        <v>1191</v>
      </c>
      <c r="N643">
        <v>1013</v>
      </c>
      <c r="O643" t="s">
        <v>788</v>
      </c>
      <c r="P643" t="s">
        <v>788</v>
      </c>
      <c r="Q643">
        <v>1</v>
      </c>
      <c r="W643">
        <v>0</v>
      </c>
      <c r="X643">
        <v>476480486</v>
      </c>
      <c r="Y643">
        <f>((AT643*1.15)*1.2)</f>
        <v>100.05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72.5</v>
      </c>
      <c r="AU643" t="s">
        <v>362</v>
      </c>
      <c r="AV643">
        <v>1</v>
      </c>
      <c r="AW643">
        <v>2</v>
      </c>
      <c r="AX643">
        <v>86552781</v>
      </c>
      <c r="AY643">
        <v>1</v>
      </c>
      <c r="AZ643">
        <v>0</v>
      </c>
      <c r="BA643">
        <v>487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U643">
        <f>ROUND(AT643*Source!I337*AH643*AL643,2)</f>
        <v>0</v>
      </c>
      <c r="CV643">
        <f>ROUND(Y643*Source!I337,9)</f>
        <v>10.005000000000001</v>
      </c>
      <c r="CW643">
        <v>0</v>
      </c>
      <c r="CX643">
        <f>ROUND(Y643*Source!I337,9)</f>
        <v>10.005000000000001</v>
      </c>
      <c r="CY643">
        <f>AD643</f>
        <v>0</v>
      </c>
      <c r="CZ643">
        <f>AH643</f>
        <v>0</v>
      </c>
      <c r="DA643">
        <f>AL643</f>
        <v>1</v>
      </c>
      <c r="DB643">
        <f>ROUND(((ROUND(AT643*CZ643,2)*1.15)*1.2),6)</f>
        <v>0</v>
      </c>
      <c r="DC643">
        <f>ROUND(((ROUND(AT643*AG643,2)*1.15)*1.2),6)</f>
        <v>0</v>
      </c>
      <c r="DD643" t="s">
        <v>3</v>
      </c>
      <c r="DE643" t="s">
        <v>3</v>
      </c>
      <c r="DF643">
        <f t="shared" ref="DF643:DF657" si="346">ROUND(ROUND(AE643,2)*CX643,2)</f>
        <v>0</v>
      </c>
      <c r="DG643">
        <f t="shared" si="342"/>
        <v>0</v>
      </c>
      <c r="DH643">
        <f t="shared" si="343"/>
        <v>0</v>
      </c>
      <c r="DI643">
        <f t="shared" si="345"/>
        <v>0</v>
      </c>
      <c r="DJ643">
        <f>DI643</f>
        <v>0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5">
      <c r="A644">
        <f>ROW(Source!A337)</f>
        <v>337</v>
      </c>
      <c r="B644">
        <v>86551701</v>
      </c>
      <c r="C644">
        <v>86552769</v>
      </c>
      <c r="D644">
        <v>85731380</v>
      </c>
      <c r="E644">
        <v>1</v>
      </c>
      <c r="F644">
        <v>1</v>
      </c>
      <c r="G644">
        <v>1081</v>
      </c>
      <c r="H644">
        <v>2</v>
      </c>
      <c r="I644" t="s">
        <v>823</v>
      </c>
      <c r="J644" t="s">
        <v>824</v>
      </c>
      <c r="K644" t="s">
        <v>825</v>
      </c>
      <c r="L644">
        <v>1368</v>
      </c>
      <c r="N644">
        <v>1011</v>
      </c>
      <c r="O644" t="s">
        <v>792</v>
      </c>
      <c r="P644" t="s">
        <v>792</v>
      </c>
      <c r="Q644">
        <v>1</v>
      </c>
      <c r="W644">
        <v>0</v>
      </c>
      <c r="X644">
        <v>-49672420</v>
      </c>
      <c r="Y644">
        <f>((AT644*1.25)*1.2)</f>
        <v>52.38</v>
      </c>
      <c r="AA644">
        <v>0</v>
      </c>
      <c r="AB644">
        <v>0.3</v>
      </c>
      <c r="AC644">
        <v>0</v>
      </c>
      <c r="AD644">
        <v>0</v>
      </c>
      <c r="AE644">
        <v>0</v>
      </c>
      <c r="AF644">
        <v>0.28000000000000003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34.92</v>
      </c>
      <c r="AU644" t="s">
        <v>361</v>
      </c>
      <c r="AV644">
        <v>0</v>
      </c>
      <c r="AW644">
        <v>2</v>
      </c>
      <c r="AX644">
        <v>86552782</v>
      </c>
      <c r="AY644">
        <v>1</v>
      </c>
      <c r="AZ644">
        <v>0</v>
      </c>
      <c r="BA644">
        <v>488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ROUND(Y644*Source!I337*DO644,9)</f>
        <v>0</v>
      </c>
      <c r="CX644">
        <f>ROUND(Y644*Source!I337,9)</f>
        <v>5.2380000000000004</v>
      </c>
      <c r="CY644">
        <f>AB644</f>
        <v>0.3</v>
      </c>
      <c r="CZ644">
        <f>AF644</f>
        <v>0.28000000000000003</v>
      </c>
      <c r="DA644">
        <f>AJ644</f>
        <v>1</v>
      </c>
      <c r="DB644">
        <f>ROUND(((ROUND(AT644*CZ644,2)*1.25)*1.2),6)</f>
        <v>14.67</v>
      </c>
      <c r="DC644">
        <f>ROUND(((ROUND(AT644*AG644,2)*1.25)*1.2),6)</f>
        <v>0</v>
      </c>
      <c r="DD644" t="s">
        <v>3</v>
      </c>
      <c r="DE644" t="s">
        <v>3</v>
      </c>
      <c r="DF644">
        <f t="shared" si="346"/>
        <v>0</v>
      </c>
      <c r="DG644">
        <f t="shared" si="342"/>
        <v>1.47</v>
      </c>
      <c r="DH644">
        <f t="shared" si="343"/>
        <v>0</v>
      </c>
      <c r="DI644">
        <f t="shared" si="345"/>
        <v>0</v>
      </c>
      <c r="DJ644">
        <f>DG644</f>
        <v>1.47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5">
      <c r="A645">
        <f>ROW(Source!A337)</f>
        <v>337</v>
      </c>
      <c r="B645">
        <v>86551701</v>
      </c>
      <c r="C645">
        <v>86552769</v>
      </c>
      <c r="D645">
        <v>85731677</v>
      </c>
      <c r="E645">
        <v>1</v>
      </c>
      <c r="F645">
        <v>1</v>
      </c>
      <c r="G645">
        <v>1081</v>
      </c>
      <c r="H645">
        <v>2</v>
      </c>
      <c r="I645" t="s">
        <v>789</v>
      </c>
      <c r="J645" t="s">
        <v>790</v>
      </c>
      <c r="K645" t="s">
        <v>791</v>
      </c>
      <c r="L645">
        <v>1368</v>
      </c>
      <c r="N645">
        <v>1011</v>
      </c>
      <c r="O645" t="s">
        <v>792</v>
      </c>
      <c r="P645" t="s">
        <v>792</v>
      </c>
      <c r="Q645">
        <v>1</v>
      </c>
      <c r="W645">
        <v>0</v>
      </c>
      <c r="X645">
        <v>874612079</v>
      </c>
      <c r="Y645">
        <f>((AT645*1.25)*1.2)</f>
        <v>2.1</v>
      </c>
      <c r="AA645">
        <v>0</v>
      </c>
      <c r="AB645">
        <v>88.67</v>
      </c>
      <c r="AC645">
        <v>13.47</v>
      </c>
      <c r="AD645">
        <v>0</v>
      </c>
      <c r="AE645">
        <v>0</v>
      </c>
      <c r="AF645">
        <v>83.1</v>
      </c>
      <c r="AG645">
        <v>12.62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1.4</v>
      </c>
      <c r="AU645" t="s">
        <v>361</v>
      </c>
      <c r="AV645">
        <v>0</v>
      </c>
      <c r="AW645">
        <v>2</v>
      </c>
      <c r="AX645">
        <v>86552783</v>
      </c>
      <c r="AY645">
        <v>1</v>
      </c>
      <c r="AZ645">
        <v>0</v>
      </c>
      <c r="BA645">
        <v>489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f>ROUND(Y645*Source!I337*DO645,9)</f>
        <v>2.6501999999999999</v>
      </c>
      <c r="CX645">
        <f>ROUND(Y645*Source!I337,9)</f>
        <v>0.21</v>
      </c>
      <c r="CY645">
        <f>AB645</f>
        <v>88.67</v>
      </c>
      <c r="CZ645">
        <f>AF645</f>
        <v>83.1</v>
      </c>
      <c r="DA645">
        <f>AJ645</f>
        <v>1</v>
      </c>
      <c r="DB645">
        <f>ROUND(((ROUND(AT645*CZ645,2)*1.25)*1.2),6)</f>
        <v>174.51</v>
      </c>
      <c r="DC645">
        <f>ROUND(((ROUND(AT645*AG645,2)*1.25)*1.2),6)</f>
        <v>26.504999999999999</v>
      </c>
      <c r="DD645" t="s">
        <v>3</v>
      </c>
      <c r="DE645" t="s">
        <v>3</v>
      </c>
      <c r="DF645">
        <f t="shared" si="346"/>
        <v>0</v>
      </c>
      <c r="DG645">
        <f t="shared" si="342"/>
        <v>17.45</v>
      </c>
      <c r="DH645">
        <f t="shared" si="343"/>
        <v>2.65</v>
      </c>
      <c r="DI645">
        <f t="shared" si="345"/>
        <v>0</v>
      </c>
      <c r="DJ645">
        <f>DG645</f>
        <v>17.45</v>
      </c>
      <c r="DK645">
        <v>0</v>
      </c>
      <c r="DL645" t="s">
        <v>793</v>
      </c>
      <c r="DM645">
        <v>0</v>
      </c>
      <c r="DN645" t="s">
        <v>788</v>
      </c>
      <c r="DO645">
        <v>12.62</v>
      </c>
    </row>
    <row r="646" spans="1:119" x14ac:dyDescent="0.25">
      <c r="A646">
        <f>ROW(Source!A337)</f>
        <v>337</v>
      </c>
      <c r="B646">
        <v>86551701</v>
      </c>
      <c r="C646">
        <v>86552769</v>
      </c>
      <c r="D646">
        <v>85730911</v>
      </c>
      <c r="E646">
        <v>1</v>
      </c>
      <c r="F646">
        <v>1</v>
      </c>
      <c r="G646">
        <v>1081</v>
      </c>
      <c r="H646">
        <v>2</v>
      </c>
      <c r="I646" t="s">
        <v>800</v>
      </c>
      <c r="J646" t="s">
        <v>801</v>
      </c>
      <c r="K646" t="s">
        <v>802</v>
      </c>
      <c r="L646">
        <v>1368</v>
      </c>
      <c r="N646">
        <v>1011</v>
      </c>
      <c r="O646" t="s">
        <v>792</v>
      </c>
      <c r="P646" t="s">
        <v>792</v>
      </c>
      <c r="Q646">
        <v>1</v>
      </c>
      <c r="W646">
        <v>0</v>
      </c>
      <c r="X646">
        <v>-44940208</v>
      </c>
      <c r="Y646">
        <f>((AT646*1.25)*1.2)</f>
        <v>0.15</v>
      </c>
      <c r="AA646">
        <v>0</v>
      </c>
      <c r="AB646">
        <v>191.17</v>
      </c>
      <c r="AC646">
        <v>18.059999999999999</v>
      </c>
      <c r="AD646">
        <v>0</v>
      </c>
      <c r="AE646">
        <v>0</v>
      </c>
      <c r="AF646">
        <v>179.17</v>
      </c>
      <c r="AG646">
        <v>16.93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0.1</v>
      </c>
      <c r="AU646" t="s">
        <v>361</v>
      </c>
      <c r="AV646">
        <v>0</v>
      </c>
      <c r="AW646">
        <v>2</v>
      </c>
      <c r="AX646">
        <v>86552784</v>
      </c>
      <c r="AY646">
        <v>1</v>
      </c>
      <c r="AZ646">
        <v>0</v>
      </c>
      <c r="BA646">
        <v>490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f>ROUND(Y646*Source!I337*DO646,9)</f>
        <v>0.25395000000000001</v>
      </c>
      <c r="CX646">
        <f>ROUND(Y646*Source!I337,9)</f>
        <v>1.4999999999999999E-2</v>
      </c>
      <c r="CY646">
        <f>AB646</f>
        <v>191.17</v>
      </c>
      <c r="CZ646">
        <f>AF646</f>
        <v>179.17</v>
      </c>
      <c r="DA646">
        <f>AJ646</f>
        <v>1</v>
      </c>
      <c r="DB646">
        <f>ROUND(((ROUND(AT646*CZ646,2)*1.25)*1.2),6)</f>
        <v>26.88</v>
      </c>
      <c r="DC646">
        <f>ROUND(((ROUND(AT646*AG646,2)*1.25)*1.2),6)</f>
        <v>2.5350000000000001</v>
      </c>
      <c r="DD646" t="s">
        <v>3</v>
      </c>
      <c r="DE646" t="s">
        <v>3</v>
      </c>
      <c r="DF646">
        <f t="shared" si="346"/>
        <v>0</v>
      </c>
      <c r="DG646">
        <f t="shared" si="342"/>
        <v>2.69</v>
      </c>
      <c r="DH646">
        <f t="shared" si="343"/>
        <v>0.25</v>
      </c>
      <c r="DI646">
        <f t="shared" si="345"/>
        <v>0</v>
      </c>
      <c r="DJ646">
        <f>DG646</f>
        <v>2.69</v>
      </c>
      <c r="DK646">
        <v>0</v>
      </c>
      <c r="DL646" t="s">
        <v>793</v>
      </c>
      <c r="DM646">
        <v>0</v>
      </c>
      <c r="DN646" t="s">
        <v>788</v>
      </c>
      <c r="DO646">
        <v>16.93</v>
      </c>
    </row>
    <row r="647" spans="1:119" x14ac:dyDescent="0.25">
      <c r="A647">
        <f>ROW(Source!A337)</f>
        <v>337</v>
      </c>
      <c r="B647">
        <v>86551701</v>
      </c>
      <c r="C647">
        <v>86552769</v>
      </c>
      <c r="D647">
        <v>85700705</v>
      </c>
      <c r="E647">
        <v>1</v>
      </c>
      <c r="F647">
        <v>1</v>
      </c>
      <c r="G647">
        <v>1081</v>
      </c>
      <c r="H647">
        <v>3</v>
      </c>
      <c r="I647" t="s">
        <v>803</v>
      </c>
      <c r="J647" t="s">
        <v>804</v>
      </c>
      <c r="K647" t="s">
        <v>805</v>
      </c>
      <c r="L647">
        <v>1339</v>
      </c>
      <c r="N647">
        <v>1007</v>
      </c>
      <c r="O647" t="s">
        <v>806</v>
      </c>
      <c r="P647" t="s">
        <v>806</v>
      </c>
      <c r="Q647">
        <v>1</v>
      </c>
      <c r="W647">
        <v>0</v>
      </c>
      <c r="X647">
        <v>-1622585150</v>
      </c>
      <c r="Y647">
        <f t="shared" ref="Y647:Y653" si="347">((AT647*1)*1)</f>
        <v>2.82</v>
      </c>
      <c r="AA647">
        <v>7.07</v>
      </c>
      <c r="AB647">
        <v>0</v>
      </c>
      <c r="AC647">
        <v>0</v>
      </c>
      <c r="AD647">
        <v>0</v>
      </c>
      <c r="AE647">
        <v>7.07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2.82</v>
      </c>
      <c r="AU647" t="s">
        <v>360</v>
      </c>
      <c r="AV647">
        <v>0</v>
      </c>
      <c r="AW647">
        <v>2</v>
      </c>
      <c r="AX647">
        <v>86552785</v>
      </c>
      <c r="AY647">
        <v>1</v>
      </c>
      <c r="AZ647">
        <v>0</v>
      </c>
      <c r="BA647">
        <v>491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ROUND(Y647*Source!I337,9)</f>
        <v>0.28199999999999997</v>
      </c>
      <c r="CY647">
        <f t="shared" ref="CY647:CY653" si="348">AA647</f>
        <v>7.07</v>
      </c>
      <c r="CZ647">
        <f t="shared" ref="CZ647:CZ653" si="349">AE647</f>
        <v>7.07</v>
      </c>
      <c r="DA647">
        <f t="shared" ref="DA647:DA653" si="350">AI647</f>
        <v>1</v>
      </c>
      <c r="DB647">
        <f t="shared" ref="DB647:DB653" si="351">ROUND(((ROUND(AT647*CZ647,2)*1)*1),6)</f>
        <v>19.940000000000001</v>
      </c>
      <c r="DC647">
        <f t="shared" ref="DC647:DC653" si="352">ROUND(((ROUND(AT647*AG647,2)*1)*1),6)</f>
        <v>0</v>
      </c>
      <c r="DD647" t="s">
        <v>3</v>
      </c>
      <c r="DE647" t="s">
        <v>3</v>
      </c>
      <c r="DF647">
        <f t="shared" si="346"/>
        <v>1.99</v>
      </c>
      <c r="DG647">
        <f t="shared" si="342"/>
        <v>0</v>
      </c>
      <c r="DH647">
        <f t="shared" si="343"/>
        <v>0</v>
      </c>
      <c r="DI647">
        <f t="shared" si="345"/>
        <v>0</v>
      </c>
      <c r="DJ647">
        <f t="shared" ref="DJ647:DJ653" si="353">DF647</f>
        <v>1.99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5">
      <c r="A648">
        <f>ROW(Source!A337)</f>
        <v>337</v>
      </c>
      <c r="B648">
        <v>86551701</v>
      </c>
      <c r="C648">
        <v>86552769</v>
      </c>
      <c r="D648">
        <v>85701843</v>
      </c>
      <c r="E648">
        <v>1</v>
      </c>
      <c r="F648">
        <v>1</v>
      </c>
      <c r="G648">
        <v>1081</v>
      </c>
      <c r="H648">
        <v>3</v>
      </c>
      <c r="I648" t="s">
        <v>826</v>
      </c>
      <c r="J648" t="s">
        <v>827</v>
      </c>
      <c r="K648" t="s">
        <v>828</v>
      </c>
      <c r="L648">
        <v>1346</v>
      </c>
      <c r="N648">
        <v>1009</v>
      </c>
      <c r="O648" t="s">
        <v>822</v>
      </c>
      <c r="P648" t="s">
        <v>822</v>
      </c>
      <c r="Q648">
        <v>1</v>
      </c>
      <c r="W648">
        <v>0</v>
      </c>
      <c r="X648">
        <v>732400950</v>
      </c>
      <c r="Y648">
        <f t="shared" si="347"/>
        <v>0.5</v>
      </c>
      <c r="AA648">
        <v>21</v>
      </c>
      <c r="AB648">
        <v>0</v>
      </c>
      <c r="AC648">
        <v>0</v>
      </c>
      <c r="AD648">
        <v>0</v>
      </c>
      <c r="AE648">
        <v>21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0.5</v>
      </c>
      <c r="AU648" t="s">
        <v>360</v>
      </c>
      <c r="AV648">
        <v>0</v>
      </c>
      <c r="AW648">
        <v>2</v>
      </c>
      <c r="AX648">
        <v>86552786</v>
      </c>
      <c r="AY648">
        <v>1</v>
      </c>
      <c r="AZ648">
        <v>0</v>
      </c>
      <c r="BA648">
        <v>492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ROUND(Y648*Source!I337,9)</f>
        <v>0.05</v>
      </c>
      <c r="CY648">
        <f t="shared" si="348"/>
        <v>21</v>
      </c>
      <c r="CZ648">
        <f t="shared" si="349"/>
        <v>21</v>
      </c>
      <c r="DA648">
        <f t="shared" si="350"/>
        <v>1</v>
      </c>
      <c r="DB648">
        <f t="shared" si="351"/>
        <v>10.5</v>
      </c>
      <c r="DC648">
        <f t="shared" si="352"/>
        <v>0</v>
      </c>
      <c r="DD648" t="s">
        <v>3</v>
      </c>
      <c r="DE648" t="s">
        <v>3</v>
      </c>
      <c r="DF648">
        <f t="shared" si="346"/>
        <v>1.05</v>
      </c>
      <c r="DG648">
        <f t="shared" si="342"/>
        <v>0</v>
      </c>
      <c r="DH648">
        <f t="shared" si="343"/>
        <v>0</v>
      </c>
      <c r="DI648">
        <f t="shared" si="345"/>
        <v>0</v>
      </c>
      <c r="DJ648">
        <f t="shared" si="353"/>
        <v>1.05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5">
      <c r="A649">
        <f>ROW(Source!A337)</f>
        <v>337</v>
      </c>
      <c r="B649">
        <v>86551701</v>
      </c>
      <c r="C649">
        <v>86552769</v>
      </c>
      <c r="D649">
        <v>85700824</v>
      </c>
      <c r="E649">
        <v>1</v>
      </c>
      <c r="F649">
        <v>1</v>
      </c>
      <c r="G649">
        <v>1081</v>
      </c>
      <c r="H649">
        <v>3</v>
      </c>
      <c r="I649" t="s">
        <v>832</v>
      </c>
      <c r="J649" t="s">
        <v>833</v>
      </c>
      <c r="K649" t="s">
        <v>834</v>
      </c>
      <c r="L649">
        <v>1348</v>
      </c>
      <c r="N649">
        <v>1009</v>
      </c>
      <c r="O649" t="s">
        <v>561</v>
      </c>
      <c r="P649" t="s">
        <v>561</v>
      </c>
      <c r="Q649">
        <v>1000</v>
      </c>
      <c r="W649">
        <v>0</v>
      </c>
      <c r="X649">
        <v>-1462767551</v>
      </c>
      <c r="Y649">
        <f t="shared" si="347"/>
        <v>4.0000000000000003E-5</v>
      </c>
      <c r="AA649">
        <v>3234.81</v>
      </c>
      <c r="AB649">
        <v>0</v>
      </c>
      <c r="AC649">
        <v>0</v>
      </c>
      <c r="AD649">
        <v>0</v>
      </c>
      <c r="AE649">
        <v>3234.81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4.0000000000000003E-5</v>
      </c>
      <c r="AU649" t="s">
        <v>360</v>
      </c>
      <c r="AV649">
        <v>0</v>
      </c>
      <c r="AW649">
        <v>2</v>
      </c>
      <c r="AX649">
        <v>86552787</v>
      </c>
      <c r="AY649">
        <v>1</v>
      </c>
      <c r="AZ649">
        <v>0</v>
      </c>
      <c r="BA649">
        <v>493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ROUND(Y649*Source!I337,9)</f>
        <v>3.9999999999999998E-6</v>
      </c>
      <c r="CY649">
        <f t="shared" si="348"/>
        <v>3234.81</v>
      </c>
      <c r="CZ649">
        <f t="shared" si="349"/>
        <v>3234.81</v>
      </c>
      <c r="DA649">
        <f t="shared" si="350"/>
        <v>1</v>
      </c>
      <c r="DB649">
        <f t="shared" si="351"/>
        <v>0.13</v>
      </c>
      <c r="DC649">
        <f t="shared" si="352"/>
        <v>0</v>
      </c>
      <c r="DD649" t="s">
        <v>3</v>
      </c>
      <c r="DE649" t="s">
        <v>3</v>
      </c>
      <c r="DF649">
        <f t="shared" si="346"/>
        <v>0.01</v>
      </c>
      <c r="DG649">
        <f t="shared" si="342"/>
        <v>0</v>
      </c>
      <c r="DH649">
        <f t="shared" si="343"/>
        <v>0</v>
      </c>
      <c r="DI649">
        <f t="shared" si="345"/>
        <v>0</v>
      </c>
      <c r="DJ649">
        <f t="shared" si="353"/>
        <v>0.01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5">
      <c r="A650">
        <f>ROW(Source!A337)</f>
        <v>337</v>
      </c>
      <c r="B650">
        <v>86551701</v>
      </c>
      <c r="C650">
        <v>86552769</v>
      </c>
      <c r="D650">
        <v>85700637</v>
      </c>
      <c r="E650">
        <v>1</v>
      </c>
      <c r="F650">
        <v>1</v>
      </c>
      <c r="G650">
        <v>1081</v>
      </c>
      <c r="H650">
        <v>3</v>
      </c>
      <c r="I650" t="s">
        <v>835</v>
      </c>
      <c r="J650" t="s">
        <v>836</v>
      </c>
      <c r="K650" t="s">
        <v>837</v>
      </c>
      <c r="L650">
        <v>1339</v>
      </c>
      <c r="N650">
        <v>1007</v>
      </c>
      <c r="O650" t="s">
        <v>806</v>
      </c>
      <c r="P650" t="s">
        <v>806</v>
      </c>
      <c r="Q650">
        <v>1</v>
      </c>
      <c r="W650">
        <v>0</v>
      </c>
      <c r="X650">
        <v>-676034668</v>
      </c>
      <c r="Y650">
        <f t="shared" si="347"/>
        <v>0.61</v>
      </c>
      <c r="AA650">
        <v>53.42</v>
      </c>
      <c r="AB650">
        <v>0</v>
      </c>
      <c r="AC650">
        <v>0</v>
      </c>
      <c r="AD650">
        <v>0</v>
      </c>
      <c r="AE650">
        <v>53.42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-2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0.61</v>
      </c>
      <c r="AU650" t="s">
        <v>360</v>
      </c>
      <c r="AV650">
        <v>0</v>
      </c>
      <c r="AW650">
        <v>2</v>
      </c>
      <c r="AX650">
        <v>86552788</v>
      </c>
      <c r="AY650">
        <v>1</v>
      </c>
      <c r="AZ650">
        <v>0</v>
      </c>
      <c r="BA650">
        <v>494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ROUND(Y650*Source!I337,9)</f>
        <v>6.0999999999999999E-2</v>
      </c>
      <c r="CY650">
        <f t="shared" si="348"/>
        <v>53.42</v>
      </c>
      <c r="CZ650">
        <f t="shared" si="349"/>
        <v>53.42</v>
      </c>
      <c r="DA650">
        <f t="shared" si="350"/>
        <v>1</v>
      </c>
      <c r="DB650">
        <f t="shared" si="351"/>
        <v>32.590000000000003</v>
      </c>
      <c r="DC650">
        <f t="shared" si="352"/>
        <v>0</v>
      </c>
      <c r="DD650" t="s">
        <v>3</v>
      </c>
      <c r="DE650" t="s">
        <v>3</v>
      </c>
      <c r="DF650">
        <f t="shared" si="346"/>
        <v>3.26</v>
      </c>
      <c r="DG650">
        <f t="shared" si="342"/>
        <v>0</v>
      </c>
      <c r="DH650">
        <f t="shared" si="343"/>
        <v>0</v>
      </c>
      <c r="DI650">
        <f t="shared" si="345"/>
        <v>0</v>
      </c>
      <c r="DJ650">
        <f t="shared" si="353"/>
        <v>3.26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5">
      <c r="A651">
        <f>ROW(Source!A337)</f>
        <v>337</v>
      </c>
      <c r="B651">
        <v>86551701</v>
      </c>
      <c r="C651">
        <v>86552769</v>
      </c>
      <c r="D651">
        <v>85700903</v>
      </c>
      <c r="E651">
        <v>1</v>
      </c>
      <c r="F651">
        <v>1</v>
      </c>
      <c r="G651">
        <v>1081</v>
      </c>
      <c r="H651">
        <v>3</v>
      </c>
      <c r="I651" t="s">
        <v>838</v>
      </c>
      <c r="J651" t="s">
        <v>839</v>
      </c>
      <c r="K651" t="s">
        <v>840</v>
      </c>
      <c r="L651">
        <v>1339</v>
      </c>
      <c r="N651">
        <v>1007</v>
      </c>
      <c r="O651" t="s">
        <v>806</v>
      </c>
      <c r="P651" t="s">
        <v>806</v>
      </c>
      <c r="Q651">
        <v>1</v>
      </c>
      <c r="W651">
        <v>0</v>
      </c>
      <c r="X651">
        <v>-1235260082</v>
      </c>
      <c r="Y651">
        <f t="shared" si="347"/>
        <v>0.67</v>
      </c>
      <c r="AA651">
        <v>5.82</v>
      </c>
      <c r="AB651">
        <v>0</v>
      </c>
      <c r="AC651">
        <v>0</v>
      </c>
      <c r="AD651">
        <v>0</v>
      </c>
      <c r="AE651">
        <v>5.82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0.67</v>
      </c>
      <c r="AU651" t="s">
        <v>360</v>
      </c>
      <c r="AV651">
        <v>0</v>
      </c>
      <c r="AW651">
        <v>2</v>
      </c>
      <c r="AX651">
        <v>86552789</v>
      </c>
      <c r="AY651">
        <v>1</v>
      </c>
      <c r="AZ651">
        <v>0</v>
      </c>
      <c r="BA651">
        <v>495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ROUND(Y651*Source!I337,9)</f>
        <v>6.7000000000000004E-2</v>
      </c>
      <c r="CY651">
        <f t="shared" si="348"/>
        <v>5.82</v>
      </c>
      <c r="CZ651">
        <f t="shared" si="349"/>
        <v>5.82</v>
      </c>
      <c r="DA651">
        <f t="shared" si="350"/>
        <v>1</v>
      </c>
      <c r="DB651">
        <f t="shared" si="351"/>
        <v>3.9</v>
      </c>
      <c r="DC651">
        <f t="shared" si="352"/>
        <v>0</v>
      </c>
      <c r="DD651" t="s">
        <v>3</v>
      </c>
      <c r="DE651" t="s">
        <v>3</v>
      </c>
      <c r="DF651">
        <f t="shared" si="346"/>
        <v>0.39</v>
      </c>
      <c r="DG651">
        <f t="shared" si="342"/>
        <v>0</v>
      </c>
      <c r="DH651">
        <f t="shared" si="343"/>
        <v>0</v>
      </c>
      <c r="DI651">
        <f t="shared" si="345"/>
        <v>0</v>
      </c>
      <c r="DJ651">
        <f t="shared" si="353"/>
        <v>0.39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5">
      <c r="A652">
        <f>ROW(Source!A337)</f>
        <v>337</v>
      </c>
      <c r="B652">
        <v>86551701</v>
      </c>
      <c r="C652">
        <v>86552769</v>
      </c>
      <c r="D652">
        <v>85713198</v>
      </c>
      <c r="E652">
        <v>1</v>
      </c>
      <c r="F652">
        <v>1</v>
      </c>
      <c r="G652">
        <v>1081</v>
      </c>
      <c r="H652">
        <v>3</v>
      </c>
      <c r="I652" t="s">
        <v>525</v>
      </c>
      <c r="J652" t="s">
        <v>527</v>
      </c>
      <c r="K652" t="s">
        <v>526</v>
      </c>
      <c r="L652">
        <v>1301</v>
      </c>
      <c r="N652">
        <v>1003</v>
      </c>
      <c r="O652" t="s">
        <v>454</v>
      </c>
      <c r="P652" t="s">
        <v>454</v>
      </c>
      <c r="Q652">
        <v>1</v>
      </c>
      <c r="W652">
        <v>0</v>
      </c>
      <c r="X652">
        <v>1897095614</v>
      </c>
      <c r="Y652">
        <f t="shared" si="347"/>
        <v>100</v>
      </c>
      <c r="AA652">
        <v>108.7</v>
      </c>
      <c r="AB652">
        <v>0</v>
      </c>
      <c r="AC652">
        <v>0</v>
      </c>
      <c r="AD652">
        <v>0</v>
      </c>
      <c r="AE652">
        <v>108.7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 t="s">
        <v>3</v>
      </c>
      <c r="AT652">
        <v>100</v>
      </c>
      <c r="AU652" t="s">
        <v>360</v>
      </c>
      <c r="AV652">
        <v>0</v>
      </c>
      <c r="AW652">
        <v>1</v>
      </c>
      <c r="AX652">
        <v>-1</v>
      </c>
      <c r="AY652">
        <v>0</v>
      </c>
      <c r="AZ652">
        <v>0</v>
      </c>
      <c r="BA652" t="s">
        <v>3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v>0</v>
      </c>
      <c r="CX652">
        <f>ROUND(Y652*Source!I337,9)</f>
        <v>10</v>
      </c>
      <c r="CY652">
        <f t="shared" si="348"/>
        <v>108.7</v>
      </c>
      <c r="CZ652">
        <f t="shared" si="349"/>
        <v>108.7</v>
      </c>
      <c r="DA652">
        <f t="shared" si="350"/>
        <v>1</v>
      </c>
      <c r="DB652">
        <f t="shared" si="351"/>
        <v>10870</v>
      </c>
      <c r="DC652">
        <f t="shared" si="352"/>
        <v>0</v>
      </c>
      <c r="DD652" t="s">
        <v>3</v>
      </c>
      <c r="DE652" t="s">
        <v>3</v>
      </c>
      <c r="DF652">
        <f t="shared" si="346"/>
        <v>1087</v>
      </c>
      <c r="DG652">
        <f t="shared" si="342"/>
        <v>0</v>
      </c>
      <c r="DH652">
        <f t="shared" si="343"/>
        <v>0</v>
      </c>
      <c r="DI652">
        <f t="shared" si="345"/>
        <v>0</v>
      </c>
      <c r="DJ652">
        <f t="shared" si="353"/>
        <v>1087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5">
      <c r="A653">
        <f>ROW(Source!A337)</f>
        <v>337</v>
      </c>
      <c r="B653">
        <v>86551701</v>
      </c>
      <c r="C653">
        <v>86552769</v>
      </c>
      <c r="D653">
        <v>85708245</v>
      </c>
      <c r="E653">
        <v>1</v>
      </c>
      <c r="F653">
        <v>1</v>
      </c>
      <c r="G653">
        <v>1081</v>
      </c>
      <c r="H653">
        <v>3</v>
      </c>
      <c r="I653" t="s">
        <v>847</v>
      </c>
      <c r="J653" t="s">
        <v>848</v>
      </c>
      <c r="K653" t="s">
        <v>849</v>
      </c>
      <c r="L653">
        <v>1339</v>
      </c>
      <c r="N653">
        <v>1007</v>
      </c>
      <c r="O653" t="s">
        <v>806</v>
      </c>
      <c r="P653" t="s">
        <v>806</v>
      </c>
      <c r="Q653">
        <v>1</v>
      </c>
      <c r="W653">
        <v>0</v>
      </c>
      <c r="X653">
        <v>448104635</v>
      </c>
      <c r="Y653">
        <f t="shared" si="347"/>
        <v>2.1000000000000001E-2</v>
      </c>
      <c r="AA653">
        <v>610.71</v>
      </c>
      <c r="AB653">
        <v>0</v>
      </c>
      <c r="AC653">
        <v>0</v>
      </c>
      <c r="AD653">
        <v>0</v>
      </c>
      <c r="AE653">
        <v>610.71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-2</v>
      </c>
      <c r="AN653">
        <v>0</v>
      </c>
      <c r="AO653">
        <v>1</v>
      </c>
      <c r="AP653">
        <v>1</v>
      </c>
      <c r="AQ653">
        <v>0</v>
      </c>
      <c r="AR653">
        <v>0</v>
      </c>
      <c r="AS653" t="s">
        <v>3</v>
      </c>
      <c r="AT653">
        <v>2.1000000000000001E-2</v>
      </c>
      <c r="AU653" t="s">
        <v>360</v>
      </c>
      <c r="AV653">
        <v>0</v>
      </c>
      <c r="AW653">
        <v>2</v>
      </c>
      <c r="AX653">
        <v>86552790</v>
      </c>
      <c r="AY653">
        <v>1</v>
      </c>
      <c r="AZ653">
        <v>0</v>
      </c>
      <c r="BA653">
        <v>496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ROUND(Y653*Source!I337,9)</f>
        <v>2.0999999999999999E-3</v>
      </c>
      <c r="CY653">
        <f t="shared" si="348"/>
        <v>610.71</v>
      </c>
      <c r="CZ653">
        <f t="shared" si="349"/>
        <v>610.71</v>
      </c>
      <c r="DA653">
        <f t="shared" si="350"/>
        <v>1</v>
      </c>
      <c r="DB653">
        <f t="shared" si="351"/>
        <v>12.82</v>
      </c>
      <c r="DC653">
        <f t="shared" si="352"/>
        <v>0</v>
      </c>
      <c r="DD653" t="s">
        <v>3</v>
      </c>
      <c r="DE653" t="s">
        <v>3</v>
      </c>
      <c r="DF653">
        <f t="shared" si="346"/>
        <v>1.28</v>
      </c>
      <c r="DG653">
        <f t="shared" si="342"/>
        <v>0</v>
      </c>
      <c r="DH653">
        <f t="shared" si="343"/>
        <v>0</v>
      </c>
      <c r="DI653">
        <f t="shared" si="345"/>
        <v>0</v>
      </c>
      <c r="DJ653">
        <f t="shared" si="353"/>
        <v>1.28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5">
      <c r="A654">
        <f>ROW(Source!A338)</f>
        <v>338</v>
      </c>
      <c r="B654">
        <v>86551703</v>
      </c>
      <c r="C654">
        <v>86552769</v>
      </c>
      <c r="D654">
        <v>85665773</v>
      </c>
      <c r="E654">
        <v>1081</v>
      </c>
      <c r="F654">
        <v>1</v>
      </c>
      <c r="G654">
        <v>1081</v>
      </c>
      <c r="H654">
        <v>1</v>
      </c>
      <c r="I654" t="s">
        <v>786</v>
      </c>
      <c r="J654" t="s">
        <v>3</v>
      </c>
      <c r="K654" t="s">
        <v>787</v>
      </c>
      <c r="L654">
        <v>1191</v>
      </c>
      <c r="N654">
        <v>1013</v>
      </c>
      <c r="O654" t="s">
        <v>788</v>
      </c>
      <c r="P654" t="s">
        <v>788</v>
      </c>
      <c r="Q654">
        <v>1</v>
      </c>
      <c r="W654">
        <v>0</v>
      </c>
      <c r="X654">
        <v>476480486</v>
      </c>
      <c r="Y654">
        <f>((AT654*1.15)*1.2)</f>
        <v>100.05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5</v>
      </c>
      <c r="AN654">
        <v>0</v>
      </c>
      <c r="AO654">
        <v>1</v>
      </c>
      <c r="AP654">
        <v>1</v>
      </c>
      <c r="AQ654">
        <v>0</v>
      </c>
      <c r="AR654">
        <v>0</v>
      </c>
      <c r="AS654" t="s">
        <v>3</v>
      </c>
      <c r="AT654">
        <v>72.5</v>
      </c>
      <c r="AU654" t="s">
        <v>362</v>
      </c>
      <c r="AV654">
        <v>1</v>
      </c>
      <c r="AW654">
        <v>2</v>
      </c>
      <c r="AX654">
        <v>86552781</v>
      </c>
      <c r="AY654">
        <v>1</v>
      </c>
      <c r="AZ654">
        <v>0</v>
      </c>
      <c r="BA654">
        <v>499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U654">
        <f>ROUND(AT654*Source!I338*AH654*AL654,2)</f>
        <v>0</v>
      </c>
      <c r="CV654">
        <f>ROUND(Y654*Source!I338,9)</f>
        <v>10.005000000000001</v>
      </c>
      <c r="CW654">
        <v>0</v>
      </c>
      <c r="CX654">
        <f>ROUND(Y654*Source!I338,9)</f>
        <v>10.005000000000001</v>
      </c>
      <c r="CY654">
        <f>AD654</f>
        <v>0</v>
      </c>
      <c r="CZ654">
        <f>AH654</f>
        <v>0</v>
      </c>
      <c r="DA654">
        <f>AL654</f>
        <v>1</v>
      </c>
      <c r="DB654">
        <f>ROUND(((ROUND(AT654*CZ654,2)*1.15)*1.2),6)</f>
        <v>0</v>
      </c>
      <c r="DC654">
        <f>ROUND(((ROUND(AT654*AG654,2)*1.15)*1.2),6)</f>
        <v>0</v>
      </c>
      <c r="DD654" t="s">
        <v>3</v>
      </c>
      <c r="DE654" t="s">
        <v>3</v>
      </c>
      <c r="DF654">
        <f t="shared" si="346"/>
        <v>0</v>
      </c>
      <c r="DG654">
        <f t="shared" si="342"/>
        <v>0</v>
      </c>
      <c r="DH654">
        <f t="shared" si="343"/>
        <v>0</v>
      </c>
      <c r="DI654">
        <f t="shared" si="345"/>
        <v>0</v>
      </c>
      <c r="DJ654">
        <f>DI654</f>
        <v>0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5">
      <c r="A655">
        <f>ROW(Source!A338)</f>
        <v>338</v>
      </c>
      <c r="B655">
        <v>86551703</v>
      </c>
      <c r="C655">
        <v>86552769</v>
      </c>
      <c r="D655">
        <v>85731380</v>
      </c>
      <c r="E655">
        <v>1</v>
      </c>
      <c r="F655">
        <v>1</v>
      </c>
      <c r="G655">
        <v>1081</v>
      </c>
      <c r="H655">
        <v>2</v>
      </c>
      <c r="I655" t="s">
        <v>823</v>
      </c>
      <c r="J655" t="s">
        <v>824</v>
      </c>
      <c r="K655" t="s">
        <v>825</v>
      </c>
      <c r="L655">
        <v>1368</v>
      </c>
      <c r="N655">
        <v>1011</v>
      </c>
      <c r="O655" t="s">
        <v>792</v>
      </c>
      <c r="P655" t="s">
        <v>792</v>
      </c>
      <c r="Q655">
        <v>1</v>
      </c>
      <c r="W655">
        <v>0</v>
      </c>
      <c r="X655">
        <v>-49672420</v>
      </c>
      <c r="Y655">
        <f>((AT655*1.25)*1.2)</f>
        <v>52.38</v>
      </c>
      <c r="AA655">
        <v>0</v>
      </c>
      <c r="AB655">
        <v>2.78</v>
      </c>
      <c r="AC655">
        <v>0</v>
      </c>
      <c r="AD655">
        <v>0</v>
      </c>
      <c r="AE655">
        <v>0</v>
      </c>
      <c r="AF655">
        <v>0.28000000000000003</v>
      </c>
      <c r="AG655">
        <v>0</v>
      </c>
      <c r="AH655">
        <v>0</v>
      </c>
      <c r="AI655">
        <v>1</v>
      </c>
      <c r="AJ655">
        <v>9.2899999999999991</v>
      </c>
      <c r="AK655">
        <v>1</v>
      </c>
      <c r="AL655">
        <v>1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34.92</v>
      </c>
      <c r="AU655" t="s">
        <v>361</v>
      </c>
      <c r="AV655">
        <v>0</v>
      </c>
      <c r="AW655">
        <v>2</v>
      </c>
      <c r="AX655">
        <v>86552782</v>
      </c>
      <c r="AY655">
        <v>1</v>
      </c>
      <c r="AZ655">
        <v>0</v>
      </c>
      <c r="BA655">
        <v>500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f>ROUND(Y655*Source!I338*DO655,9)</f>
        <v>0</v>
      </c>
      <c r="CX655">
        <f>ROUND(Y655*Source!I338,9)</f>
        <v>5.2380000000000004</v>
      </c>
      <c r="CY655">
        <f>AB655</f>
        <v>2.78</v>
      </c>
      <c r="CZ655">
        <f>AF655</f>
        <v>0.28000000000000003</v>
      </c>
      <c r="DA655">
        <f>AJ655</f>
        <v>9.2899999999999991</v>
      </c>
      <c r="DB655">
        <f>ROUND(((ROUND(AT655*CZ655,2)*1.25)*1.2),6)</f>
        <v>14.67</v>
      </c>
      <c r="DC655">
        <f>ROUND(((ROUND(AT655*AG655,2)*1.25)*1.2),6)</f>
        <v>0</v>
      </c>
      <c r="DD655" t="s">
        <v>3</v>
      </c>
      <c r="DE655" t="s">
        <v>3</v>
      </c>
      <c r="DF655">
        <f t="shared" si="346"/>
        <v>0</v>
      </c>
      <c r="DG655">
        <f>ROUND(ROUND(AF655*AJ655,2)*CX655,2)</f>
        <v>13.62</v>
      </c>
      <c r="DH655">
        <f t="shared" si="343"/>
        <v>0</v>
      </c>
      <c r="DI655">
        <f t="shared" si="345"/>
        <v>0</v>
      </c>
      <c r="DJ655">
        <f>DG655</f>
        <v>13.62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5">
      <c r="A656">
        <f>ROW(Source!A338)</f>
        <v>338</v>
      </c>
      <c r="B656">
        <v>86551703</v>
      </c>
      <c r="C656">
        <v>86552769</v>
      </c>
      <c r="D656">
        <v>85731677</v>
      </c>
      <c r="E656">
        <v>1</v>
      </c>
      <c r="F656">
        <v>1</v>
      </c>
      <c r="G656">
        <v>1081</v>
      </c>
      <c r="H656">
        <v>2</v>
      </c>
      <c r="I656" t="s">
        <v>789</v>
      </c>
      <c r="J656" t="s">
        <v>790</v>
      </c>
      <c r="K656" t="s">
        <v>791</v>
      </c>
      <c r="L656">
        <v>1368</v>
      </c>
      <c r="N656">
        <v>1011</v>
      </c>
      <c r="O656" t="s">
        <v>792</v>
      </c>
      <c r="P656" t="s">
        <v>792</v>
      </c>
      <c r="Q656">
        <v>1</v>
      </c>
      <c r="W656">
        <v>0</v>
      </c>
      <c r="X656">
        <v>874612079</v>
      </c>
      <c r="Y656">
        <f>((AT656*1.25)*1.2)</f>
        <v>2.1</v>
      </c>
      <c r="AA656">
        <v>0</v>
      </c>
      <c r="AB656">
        <v>1513.56</v>
      </c>
      <c r="AC656">
        <v>758.78</v>
      </c>
      <c r="AD656">
        <v>0</v>
      </c>
      <c r="AE656">
        <v>0</v>
      </c>
      <c r="AF656">
        <v>83.1</v>
      </c>
      <c r="AG656">
        <v>12.62</v>
      </c>
      <c r="AH656">
        <v>0</v>
      </c>
      <c r="AI656">
        <v>1</v>
      </c>
      <c r="AJ656">
        <v>17.07</v>
      </c>
      <c r="AK656">
        <v>56.35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1.4</v>
      </c>
      <c r="AU656" t="s">
        <v>361</v>
      </c>
      <c r="AV656">
        <v>0</v>
      </c>
      <c r="AW656">
        <v>2</v>
      </c>
      <c r="AX656">
        <v>86552783</v>
      </c>
      <c r="AY656">
        <v>1</v>
      </c>
      <c r="AZ656">
        <v>0</v>
      </c>
      <c r="BA656">
        <v>501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f>ROUND(Y656*Source!I338*DO656,9)</f>
        <v>2.6501999999999999</v>
      </c>
      <c r="CX656">
        <f>ROUND(Y656*Source!I338,9)</f>
        <v>0.21</v>
      </c>
      <c r="CY656">
        <f>AB656</f>
        <v>1513.56</v>
      </c>
      <c r="CZ656">
        <f>AF656</f>
        <v>83.1</v>
      </c>
      <c r="DA656">
        <f>AJ656</f>
        <v>17.07</v>
      </c>
      <c r="DB656">
        <f>ROUND(((ROUND(AT656*CZ656,2)*1.25)*1.2),6)</f>
        <v>174.51</v>
      </c>
      <c r="DC656">
        <f>ROUND(((ROUND(AT656*AG656,2)*1.25)*1.2),6)</f>
        <v>26.504999999999999</v>
      </c>
      <c r="DD656" t="s">
        <v>3</v>
      </c>
      <c r="DE656" t="s">
        <v>3</v>
      </c>
      <c r="DF656">
        <f t="shared" si="346"/>
        <v>0</v>
      </c>
      <c r="DG656">
        <f>ROUND(ROUND(AF656*AJ656,2)*CX656,2)</f>
        <v>297.89</v>
      </c>
      <c r="DH656">
        <f>ROUND(ROUND(AG656*AK656,2)*CX656,2)</f>
        <v>149.34</v>
      </c>
      <c r="DI656">
        <f t="shared" si="345"/>
        <v>0</v>
      </c>
      <c r="DJ656">
        <f>DG656</f>
        <v>297.89</v>
      </c>
      <c r="DK656">
        <v>0</v>
      </c>
      <c r="DL656" t="s">
        <v>793</v>
      </c>
      <c r="DM656">
        <v>0</v>
      </c>
      <c r="DN656" t="s">
        <v>788</v>
      </c>
      <c r="DO656">
        <v>12.62</v>
      </c>
    </row>
    <row r="657" spans="1:119" x14ac:dyDescent="0.25">
      <c r="A657">
        <f>ROW(Source!A338)</f>
        <v>338</v>
      </c>
      <c r="B657">
        <v>86551703</v>
      </c>
      <c r="C657">
        <v>86552769</v>
      </c>
      <c r="D657">
        <v>85730911</v>
      </c>
      <c r="E657">
        <v>1</v>
      </c>
      <c r="F657">
        <v>1</v>
      </c>
      <c r="G657">
        <v>1081</v>
      </c>
      <c r="H657">
        <v>2</v>
      </c>
      <c r="I657" t="s">
        <v>800</v>
      </c>
      <c r="J657" t="s">
        <v>801</v>
      </c>
      <c r="K657" t="s">
        <v>802</v>
      </c>
      <c r="L657">
        <v>1368</v>
      </c>
      <c r="N657">
        <v>1011</v>
      </c>
      <c r="O657" t="s">
        <v>792</v>
      </c>
      <c r="P657" t="s">
        <v>792</v>
      </c>
      <c r="Q657">
        <v>1</v>
      </c>
      <c r="W657">
        <v>0</v>
      </c>
      <c r="X657">
        <v>-44940208</v>
      </c>
      <c r="Y657">
        <f>((AT657*1.25)*1.2)</f>
        <v>0.15</v>
      </c>
      <c r="AA657">
        <v>0</v>
      </c>
      <c r="AB657">
        <v>2758.65</v>
      </c>
      <c r="AC657">
        <v>1017.92</v>
      </c>
      <c r="AD657">
        <v>0</v>
      </c>
      <c r="AE657">
        <v>0</v>
      </c>
      <c r="AF657">
        <v>179.17</v>
      </c>
      <c r="AG657">
        <v>16.93</v>
      </c>
      <c r="AH657">
        <v>0</v>
      </c>
      <c r="AI657">
        <v>1</v>
      </c>
      <c r="AJ657">
        <v>14.43</v>
      </c>
      <c r="AK657">
        <v>56.35</v>
      </c>
      <c r="AL657">
        <v>1</v>
      </c>
      <c r="AM657">
        <v>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0.1</v>
      </c>
      <c r="AU657" t="s">
        <v>361</v>
      </c>
      <c r="AV657">
        <v>0</v>
      </c>
      <c r="AW657">
        <v>2</v>
      </c>
      <c r="AX657">
        <v>86552784</v>
      </c>
      <c r="AY657">
        <v>1</v>
      </c>
      <c r="AZ657">
        <v>0</v>
      </c>
      <c r="BA657">
        <v>502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f>ROUND(Y657*Source!I338*DO657,9)</f>
        <v>0.25395000000000001</v>
      </c>
      <c r="CX657">
        <f>ROUND(Y657*Source!I338,9)</f>
        <v>1.4999999999999999E-2</v>
      </c>
      <c r="CY657">
        <f>AB657</f>
        <v>2758.65</v>
      </c>
      <c r="CZ657">
        <f>AF657</f>
        <v>179.17</v>
      </c>
      <c r="DA657">
        <f>AJ657</f>
        <v>14.43</v>
      </c>
      <c r="DB657">
        <f>ROUND(((ROUND(AT657*CZ657,2)*1.25)*1.2),6)</f>
        <v>26.88</v>
      </c>
      <c r="DC657">
        <f>ROUND(((ROUND(AT657*AG657,2)*1.25)*1.2),6)</f>
        <v>2.5350000000000001</v>
      </c>
      <c r="DD657" t="s">
        <v>3</v>
      </c>
      <c r="DE657" t="s">
        <v>3</v>
      </c>
      <c r="DF657">
        <f t="shared" si="346"/>
        <v>0</v>
      </c>
      <c r="DG657">
        <f>ROUND(ROUND(AF657*AJ657,2)*CX657,2)</f>
        <v>38.78</v>
      </c>
      <c r="DH657">
        <f>ROUND(ROUND(AG657*AK657,2)*CX657,2)</f>
        <v>14.31</v>
      </c>
      <c r="DI657">
        <f t="shared" si="345"/>
        <v>0</v>
      </c>
      <c r="DJ657">
        <f>DG657</f>
        <v>38.78</v>
      </c>
      <c r="DK657">
        <v>0</v>
      </c>
      <c r="DL657" t="s">
        <v>793</v>
      </c>
      <c r="DM657">
        <v>0</v>
      </c>
      <c r="DN657" t="s">
        <v>788</v>
      </c>
      <c r="DO657">
        <v>16.93</v>
      </c>
    </row>
    <row r="658" spans="1:119" x14ac:dyDescent="0.25">
      <c r="A658">
        <f>ROW(Source!A338)</f>
        <v>338</v>
      </c>
      <c r="B658">
        <v>86551703</v>
      </c>
      <c r="C658">
        <v>86552769</v>
      </c>
      <c r="D658">
        <v>85700705</v>
      </c>
      <c r="E658">
        <v>1</v>
      </c>
      <c r="F658">
        <v>1</v>
      </c>
      <c r="G658">
        <v>1081</v>
      </c>
      <c r="H658">
        <v>3</v>
      </c>
      <c r="I658" t="s">
        <v>803</v>
      </c>
      <c r="J658" t="s">
        <v>804</v>
      </c>
      <c r="K658" t="s">
        <v>805</v>
      </c>
      <c r="L658">
        <v>1339</v>
      </c>
      <c r="N658">
        <v>1007</v>
      </c>
      <c r="O658" t="s">
        <v>806</v>
      </c>
      <c r="P658" t="s">
        <v>806</v>
      </c>
      <c r="Q658">
        <v>1</v>
      </c>
      <c r="W658">
        <v>0</v>
      </c>
      <c r="X658">
        <v>-1622585150</v>
      </c>
      <c r="Y658">
        <f t="shared" ref="Y658:Y664" si="354">((AT658*1)*1)</f>
        <v>2.82</v>
      </c>
      <c r="AA658">
        <v>54.79</v>
      </c>
      <c r="AB658">
        <v>0</v>
      </c>
      <c r="AC658">
        <v>0</v>
      </c>
      <c r="AD658">
        <v>0</v>
      </c>
      <c r="AE658">
        <v>7.07</v>
      </c>
      <c r="AF658">
        <v>0</v>
      </c>
      <c r="AG658">
        <v>0</v>
      </c>
      <c r="AH658">
        <v>0</v>
      </c>
      <c r="AI658">
        <v>7.75</v>
      </c>
      <c r="AJ658">
        <v>1</v>
      </c>
      <c r="AK658">
        <v>1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2.82</v>
      </c>
      <c r="AU658" t="s">
        <v>360</v>
      </c>
      <c r="AV658">
        <v>0</v>
      </c>
      <c r="AW658">
        <v>2</v>
      </c>
      <c r="AX658">
        <v>86552785</v>
      </c>
      <c r="AY658">
        <v>1</v>
      </c>
      <c r="AZ658">
        <v>0</v>
      </c>
      <c r="BA658">
        <v>503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v>0</v>
      </c>
      <c r="CX658">
        <f>ROUND(Y658*Source!I338,9)</f>
        <v>0.28199999999999997</v>
      </c>
      <c r="CY658">
        <f t="shared" ref="CY658:CY664" si="355">AA658</f>
        <v>54.79</v>
      </c>
      <c r="CZ658">
        <f t="shared" ref="CZ658:CZ664" si="356">AE658</f>
        <v>7.07</v>
      </c>
      <c r="DA658">
        <f t="shared" ref="DA658:DA664" si="357">AI658</f>
        <v>7.75</v>
      </c>
      <c r="DB658">
        <f t="shared" ref="DB658:DB664" si="358">ROUND(((ROUND(AT658*CZ658,2)*1)*1),6)</f>
        <v>19.940000000000001</v>
      </c>
      <c r="DC658">
        <f t="shared" ref="DC658:DC664" si="359">ROUND(((ROUND(AT658*AG658,2)*1)*1),6)</f>
        <v>0</v>
      </c>
      <c r="DD658" t="s">
        <v>3</v>
      </c>
      <c r="DE658" t="s">
        <v>3</v>
      </c>
      <c r="DF658">
        <f t="shared" ref="DF658:DF664" si="360">ROUND(ROUND(AE658*AI658,2)*CX658,2)</f>
        <v>15.45</v>
      </c>
      <c r="DG658">
        <f t="shared" ref="DG658:DG673" si="361">ROUND(ROUND(AF658,2)*CX658,2)</f>
        <v>0</v>
      </c>
      <c r="DH658">
        <f t="shared" ref="DH658:DH674" si="362">ROUND(ROUND(AG658,2)*CX658,2)</f>
        <v>0</v>
      </c>
      <c r="DI658">
        <f t="shared" si="345"/>
        <v>0</v>
      </c>
      <c r="DJ658">
        <f t="shared" ref="DJ658:DJ664" si="363">DF658</f>
        <v>15.45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5">
      <c r="A659">
        <f>ROW(Source!A338)</f>
        <v>338</v>
      </c>
      <c r="B659">
        <v>86551703</v>
      </c>
      <c r="C659">
        <v>86552769</v>
      </c>
      <c r="D659">
        <v>85701843</v>
      </c>
      <c r="E659">
        <v>1</v>
      </c>
      <c r="F659">
        <v>1</v>
      </c>
      <c r="G659">
        <v>1081</v>
      </c>
      <c r="H659">
        <v>3</v>
      </c>
      <c r="I659" t="s">
        <v>826</v>
      </c>
      <c r="J659" t="s">
        <v>827</v>
      </c>
      <c r="K659" t="s">
        <v>828</v>
      </c>
      <c r="L659">
        <v>1346</v>
      </c>
      <c r="N659">
        <v>1009</v>
      </c>
      <c r="O659" t="s">
        <v>822</v>
      </c>
      <c r="P659" t="s">
        <v>822</v>
      </c>
      <c r="Q659">
        <v>1</v>
      </c>
      <c r="W659">
        <v>0</v>
      </c>
      <c r="X659">
        <v>732400950</v>
      </c>
      <c r="Y659">
        <f t="shared" si="354"/>
        <v>0.5</v>
      </c>
      <c r="AA659">
        <v>91.56</v>
      </c>
      <c r="AB659">
        <v>0</v>
      </c>
      <c r="AC659">
        <v>0</v>
      </c>
      <c r="AD659">
        <v>0</v>
      </c>
      <c r="AE659">
        <v>21</v>
      </c>
      <c r="AF659">
        <v>0</v>
      </c>
      <c r="AG659">
        <v>0</v>
      </c>
      <c r="AH659">
        <v>0</v>
      </c>
      <c r="AI659">
        <v>4.3600000000000003</v>
      </c>
      <c r="AJ659">
        <v>1</v>
      </c>
      <c r="AK659">
        <v>1</v>
      </c>
      <c r="AL659">
        <v>1</v>
      </c>
      <c r="AM659">
        <v>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0.5</v>
      </c>
      <c r="AU659" t="s">
        <v>360</v>
      </c>
      <c r="AV659">
        <v>0</v>
      </c>
      <c r="AW659">
        <v>2</v>
      </c>
      <c r="AX659">
        <v>86552786</v>
      </c>
      <c r="AY659">
        <v>1</v>
      </c>
      <c r="AZ659">
        <v>0</v>
      </c>
      <c r="BA659">
        <v>504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ROUND(Y659*Source!I338,9)</f>
        <v>0.05</v>
      </c>
      <c r="CY659">
        <f t="shared" si="355"/>
        <v>91.56</v>
      </c>
      <c r="CZ659">
        <f t="shared" si="356"/>
        <v>21</v>
      </c>
      <c r="DA659">
        <f t="shared" si="357"/>
        <v>4.3600000000000003</v>
      </c>
      <c r="DB659">
        <f t="shared" si="358"/>
        <v>10.5</v>
      </c>
      <c r="DC659">
        <f t="shared" si="359"/>
        <v>0</v>
      </c>
      <c r="DD659" t="s">
        <v>3</v>
      </c>
      <c r="DE659" t="s">
        <v>3</v>
      </c>
      <c r="DF659">
        <f t="shared" si="360"/>
        <v>4.58</v>
      </c>
      <c r="DG659">
        <f t="shared" si="361"/>
        <v>0</v>
      </c>
      <c r="DH659">
        <f t="shared" si="362"/>
        <v>0</v>
      </c>
      <c r="DI659">
        <f t="shared" si="345"/>
        <v>0</v>
      </c>
      <c r="DJ659">
        <f t="shared" si="363"/>
        <v>4.58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5">
      <c r="A660">
        <f>ROW(Source!A338)</f>
        <v>338</v>
      </c>
      <c r="B660">
        <v>86551703</v>
      </c>
      <c r="C660">
        <v>86552769</v>
      </c>
      <c r="D660">
        <v>85700824</v>
      </c>
      <c r="E660">
        <v>1</v>
      </c>
      <c r="F660">
        <v>1</v>
      </c>
      <c r="G660">
        <v>1081</v>
      </c>
      <c r="H660">
        <v>3</v>
      </c>
      <c r="I660" t="s">
        <v>832</v>
      </c>
      <c r="J660" t="s">
        <v>833</v>
      </c>
      <c r="K660" t="s">
        <v>834</v>
      </c>
      <c r="L660">
        <v>1348</v>
      </c>
      <c r="N660">
        <v>1009</v>
      </c>
      <c r="O660" t="s">
        <v>561</v>
      </c>
      <c r="P660" t="s">
        <v>561</v>
      </c>
      <c r="Q660">
        <v>1000</v>
      </c>
      <c r="W660">
        <v>0</v>
      </c>
      <c r="X660">
        <v>-1462767551</v>
      </c>
      <c r="Y660">
        <f t="shared" si="354"/>
        <v>4.0000000000000003E-5</v>
      </c>
      <c r="AA660">
        <v>65213.77</v>
      </c>
      <c r="AB660">
        <v>0</v>
      </c>
      <c r="AC660">
        <v>0</v>
      </c>
      <c r="AD660">
        <v>0</v>
      </c>
      <c r="AE660">
        <v>3234.81</v>
      </c>
      <c r="AF660">
        <v>0</v>
      </c>
      <c r="AG660">
        <v>0</v>
      </c>
      <c r="AH660">
        <v>0</v>
      </c>
      <c r="AI660">
        <v>20.16</v>
      </c>
      <c r="AJ660">
        <v>1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4.0000000000000003E-5</v>
      </c>
      <c r="AU660" t="s">
        <v>360</v>
      </c>
      <c r="AV660">
        <v>0</v>
      </c>
      <c r="AW660">
        <v>2</v>
      </c>
      <c r="AX660">
        <v>86552787</v>
      </c>
      <c r="AY660">
        <v>1</v>
      </c>
      <c r="AZ660">
        <v>0</v>
      </c>
      <c r="BA660">
        <v>505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ROUND(Y660*Source!I338,9)</f>
        <v>3.9999999999999998E-6</v>
      </c>
      <c r="CY660">
        <f t="shared" si="355"/>
        <v>65213.77</v>
      </c>
      <c r="CZ660">
        <f t="shared" si="356"/>
        <v>3234.81</v>
      </c>
      <c r="DA660">
        <f t="shared" si="357"/>
        <v>20.16</v>
      </c>
      <c r="DB660">
        <f t="shared" si="358"/>
        <v>0.13</v>
      </c>
      <c r="DC660">
        <f t="shared" si="359"/>
        <v>0</v>
      </c>
      <c r="DD660" t="s">
        <v>3</v>
      </c>
      <c r="DE660" t="s">
        <v>3</v>
      </c>
      <c r="DF660">
        <f t="shared" si="360"/>
        <v>0.26</v>
      </c>
      <c r="DG660">
        <f t="shared" si="361"/>
        <v>0</v>
      </c>
      <c r="DH660">
        <f t="shared" si="362"/>
        <v>0</v>
      </c>
      <c r="DI660">
        <f t="shared" si="345"/>
        <v>0</v>
      </c>
      <c r="DJ660">
        <f t="shared" si="363"/>
        <v>0.26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5">
      <c r="A661">
        <f>ROW(Source!A338)</f>
        <v>338</v>
      </c>
      <c r="B661">
        <v>86551703</v>
      </c>
      <c r="C661">
        <v>86552769</v>
      </c>
      <c r="D661">
        <v>85700637</v>
      </c>
      <c r="E661">
        <v>1</v>
      </c>
      <c r="F661">
        <v>1</v>
      </c>
      <c r="G661">
        <v>1081</v>
      </c>
      <c r="H661">
        <v>3</v>
      </c>
      <c r="I661" t="s">
        <v>835</v>
      </c>
      <c r="J661" t="s">
        <v>836</v>
      </c>
      <c r="K661" t="s">
        <v>837</v>
      </c>
      <c r="L661">
        <v>1339</v>
      </c>
      <c r="N661">
        <v>1007</v>
      </c>
      <c r="O661" t="s">
        <v>806</v>
      </c>
      <c r="P661" t="s">
        <v>806</v>
      </c>
      <c r="Q661">
        <v>1</v>
      </c>
      <c r="W661">
        <v>0</v>
      </c>
      <c r="X661">
        <v>-676034668</v>
      </c>
      <c r="Y661">
        <f t="shared" si="354"/>
        <v>0.61</v>
      </c>
      <c r="AA661">
        <v>760.17</v>
      </c>
      <c r="AB661">
        <v>0</v>
      </c>
      <c r="AC661">
        <v>0</v>
      </c>
      <c r="AD661">
        <v>0</v>
      </c>
      <c r="AE661">
        <v>53.42</v>
      </c>
      <c r="AF661">
        <v>0</v>
      </c>
      <c r="AG661">
        <v>0</v>
      </c>
      <c r="AH661">
        <v>0</v>
      </c>
      <c r="AI661">
        <v>14.23</v>
      </c>
      <c r="AJ661">
        <v>1</v>
      </c>
      <c r="AK661">
        <v>1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0.61</v>
      </c>
      <c r="AU661" t="s">
        <v>360</v>
      </c>
      <c r="AV661">
        <v>0</v>
      </c>
      <c r="AW661">
        <v>2</v>
      </c>
      <c r="AX661">
        <v>86552788</v>
      </c>
      <c r="AY661">
        <v>1</v>
      </c>
      <c r="AZ661">
        <v>0</v>
      </c>
      <c r="BA661">
        <v>506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ROUND(Y661*Source!I338,9)</f>
        <v>6.0999999999999999E-2</v>
      </c>
      <c r="CY661">
        <f t="shared" si="355"/>
        <v>760.17</v>
      </c>
      <c r="CZ661">
        <f t="shared" si="356"/>
        <v>53.42</v>
      </c>
      <c r="DA661">
        <f t="shared" si="357"/>
        <v>14.23</v>
      </c>
      <c r="DB661">
        <f t="shared" si="358"/>
        <v>32.590000000000003</v>
      </c>
      <c r="DC661">
        <f t="shared" si="359"/>
        <v>0</v>
      </c>
      <c r="DD661" t="s">
        <v>3</v>
      </c>
      <c r="DE661" t="s">
        <v>3</v>
      </c>
      <c r="DF661">
        <f t="shared" si="360"/>
        <v>46.37</v>
      </c>
      <c r="DG661">
        <f t="shared" si="361"/>
        <v>0</v>
      </c>
      <c r="DH661">
        <f t="shared" si="362"/>
        <v>0</v>
      </c>
      <c r="DI661">
        <f t="shared" si="345"/>
        <v>0</v>
      </c>
      <c r="DJ661">
        <f t="shared" si="363"/>
        <v>46.37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5">
      <c r="A662">
        <f>ROW(Source!A338)</f>
        <v>338</v>
      </c>
      <c r="B662">
        <v>86551703</v>
      </c>
      <c r="C662">
        <v>86552769</v>
      </c>
      <c r="D662">
        <v>85700903</v>
      </c>
      <c r="E662">
        <v>1</v>
      </c>
      <c r="F662">
        <v>1</v>
      </c>
      <c r="G662">
        <v>1081</v>
      </c>
      <c r="H662">
        <v>3</v>
      </c>
      <c r="I662" t="s">
        <v>838</v>
      </c>
      <c r="J662" t="s">
        <v>839</v>
      </c>
      <c r="K662" t="s">
        <v>840</v>
      </c>
      <c r="L662">
        <v>1339</v>
      </c>
      <c r="N662">
        <v>1007</v>
      </c>
      <c r="O662" t="s">
        <v>806</v>
      </c>
      <c r="P662" t="s">
        <v>806</v>
      </c>
      <c r="Q662">
        <v>1</v>
      </c>
      <c r="W662">
        <v>0</v>
      </c>
      <c r="X662">
        <v>-1235260082</v>
      </c>
      <c r="Y662">
        <f t="shared" si="354"/>
        <v>0.67</v>
      </c>
      <c r="AA662">
        <v>101.33</v>
      </c>
      <c r="AB662">
        <v>0</v>
      </c>
      <c r="AC662">
        <v>0</v>
      </c>
      <c r="AD662">
        <v>0</v>
      </c>
      <c r="AE662">
        <v>5.82</v>
      </c>
      <c r="AF662">
        <v>0</v>
      </c>
      <c r="AG662">
        <v>0</v>
      </c>
      <c r="AH662">
        <v>0</v>
      </c>
      <c r="AI662">
        <v>17.41</v>
      </c>
      <c r="AJ662">
        <v>1</v>
      </c>
      <c r="AK662">
        <v>1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0.67</v>
      </c>
      <c r="AU662" t="s">
        <v>360</v>
      </c>
      <c r="AV662">
        <v>0</v>
      </c>
      <c r="AW662">
        <v>2</v>
      </c>
      <c r="AX662">
        <v>86552789</v>
      </c>
      <c r="AY662">
        <v>1</v>
      </c>
      <c r="AZ662">
        <v>0</v>
      </c>
      <c r="BA662">
        <v>507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ROUND(Y662*Source!I338,9)</f>
        <v>6.7000000000000004E-2</v>
      </c>
      <c r="CY662">
        <f t="shared" si="355"/>
        <v>101.33</v>
      </c>
      <c r="CZ662">
        <f t="shared" si="356"/>
        <v>5.82</v>
      </c>
      <c r="DA662">
        <f t="shared" si="357"/>
        <v>17.41</v>
      </c>
      <c r="DB662">
        <f t="shared" si="358"/>
        <v>3.9</v>
      </c>
      <c r="DC662">
        <f t="shared" si="359"/>
        <v>0</v>
      </c>
      <c r="DD662" t="s">
        <v>3</v>
      </c>
      <c r="DE662" t="s">
        <v>3</v>
      </c>
      <c r="DF662">
        <f t="shared" si="360"/>
        <v>6.79</v>
      </c>
      <c r="DG662">
        <f t="shared" si="361"/>
        <v>0</v>
      </c>
      <c r="DH662">
        <f t="shared" si="362"/>
        <v>0</v>
      </c>
      <c r="DI662">
        <f t="shared" si="345"/>
        <v>0</v>
      </c>
      <c r="DJ662">
        <f t="shared" si="363"/>
        <v>6.79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5">
      <c r="A663">
        <f>ROW(Source!A338)</f>
        <v>338</v>
      </c>
      <c r="B663">
        <v>86551703</v>
      </c>
      <c r="C663">
        <v>86552769</v>
      </c>
      <c r="D663">
        <v>85713198</v>
      </c>
      <c r="E663">
        <v>1</v>
      </c>
      <c r="F663">
        <v>1</v>
      </c>
      <c r="G663">
        <v>1081</v>
      </c>
      <c r="H663">
        <v>3</v>
      </c>
      <c r="I663" t="s">
        <v>525</v>
      </c>
      <c r="J663" t="s">
        <v>527</v>
      </c>
      <c r="K663" t="s">
        <v>526</v>
      </c>
      <c r="L663">
        <v>1301</v>
      </c>
      <c r="N663">
        <v>1003</v>
      </c>
      <c r="O663" t="s">
        <v>454</v>
      </c>
      <c r="P663" t="s">
        <v>454</v>
      </c>
      <c r="Q663">
        <v>1</v>
      </c>
      <c r="W663">
        <v>0</v>
      </c>
      <c r="X663">
        <v>1897095614</v>
      </c>
      <c r="Y663">
        <f t="shared" si="354"/>
        <v>100</v>
      </c>
      <c r="AA663">
        <v>1814.2</v>
      </c>
      <c r="AB663">
        <v>0</v>
      </c>
      <c r="AC663">
        <v>0</v>
      </c>
      <c r="AD663">
        <v>0</v>
      </c>
      <c r="AE663">
        <v>108.7</v>
      </c>
      <c r="AF663">
        <v>0</v>
      </c>
      <c r="AG663">
        <v>0</v>
      </c>
      <c r="AH663">
        <v>0</v>
      </c>
      <c r="AI663">
        <v>16.690000000000001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 t="s">
        <v>3</v>
      </c>
      <c r="AT663">
        <v>100</v>
      </c>
      <c r="AU663" t="s">
        <v>360</v>
      </c>
      <c r="AV663">
        <v>0</v>
      </c>
      <c r="AW663">
        <v>1</v>
      </c>
      <c r="AX663">
        <v>-1</v>
      </c>
      <c r="AY663">
        <v>0</v>
      </c>
      <c r="AZ663">
        <v>0</v>
      </c>
      <c r="BA663" t="s">
        <v>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ROUND(Y663*Source!I338,9)</f>
        <v>10</v>
      </c>
      <c r="CY663">
        <f t="shared" si="355"/>
        <v>1814.2</v>
      </c>
      <c r="CZ663">
        <f t="shared" si="356"/>
        <v>108.7</v>
      </c>
      <c r="DA663">
        <f t="shared" si="357"/>
        <v>16.690000000000001</v>
      </c>
      <c r="DB663">
        <f t="shared" si="358"/>
        <v>10870</v>
      </c>
      <c r="DC663">
        <f t="shared" si="359"/>
        <v>0</v>
      </c>
      <c r="DD663" t="s">
        <v>3</v>
      </c>
      <c r="DE663" t="s">
        <v>3</v>
      </c>
      <c r="DF663">
        <f t="shared" si="360"/>
        <v>18142</v>
      </c>
      <c r="DG663">
        <f t="shared" si="361"/>
        <v>0</v>
      </c>
      <c r="DH663">
        <f t="shared" si="362"/>
        <v>0</v>
      </c>
      <c r="DI663">
        <f t="shared" si="345"/>
        <v>0</v>
      </c>
      <c r="DJ663">
        <f t="shared" si="363"/>
        <v>18142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5">
      <c r="A664">
        <f>ROW(Source!A338)</f>
        <v>338</v>
      </c>
      <c r="B664">
        <v>86551703</v>
      </c>
      <c r="C664">
        <v>86552769</v>
      </c>
      <c r="D664">
        <v>85708245</v>
      </c>
      <c r="E664">
        <v>1</v>
      </c>
      <c r="F664">
        <v>1</v>
      </c>
      <c r="G664">
        <v>1081</v>
      </c>
      <c r="H664">
        <v>3</v>
      </c>
      <c r="I664" t="s">
        <v>847</v>
      </c>
      <c r="J664" t="s">
        <v>848</v>
      </c>
      <c r="K664" t="s">
        <v>849</v>
      </c>
      <c r="L664">
        <v>1339</v>
      </c>
      <c r="N664">
        <v>1007</v>
      </c>
      <c r="O664" t="s">
        <v>806</v>
      </c>
      <c r="P664" t="s">
        <v>806</v>
      </c>
      <c r="Q664">
        <v>1</v>
      </c>
      <c r="W664">
        <v>0</v>
      </c>
      <c r="X664">
        <v>448104635</v>
      </c>
      <c r="Y664">
        <f t="shared" si="354"/>
        <v>2.1000000000000001E-2</v>
      </c>
      <c r="AA664">
        <v>5581.89</v>
      </c>
      <c r="AB664">
        <v>0</v>
      </c>
      <c r="AC664">
        <v>0</v>
      </c>
      <c r="AD664">
        <v>0</v>
      </c>
      <c r="AE664">
        <v>610.71</v>
      </c>
      <c r="AF664">
        <v>0</v>
      </c>
      <c r="AG664">
        <v>0</v>
      </c>
      <c r="AH664">
        <v>0</v>
      </c>
      <c r="AI664">
        <v>9.14</v>
      </c>
      <c r="AJ664">
        <v>1</v>
      </c>
      <c r="AK664">
        <v>1</v>
      </c>
      <c r="AL664">
        <v>1</v>
      </c>
      <c r="AM664">
        <v>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2.1000000000000001E-2</v>
      </c>
      <c r="AU664" t="s">
        <v>360</v>
      </c>
      <c r="AV664">
        <v>0</v>
      </c>
      <c r="AW664">
        <v>2</v>
      </c>
      <c r="AX664">
        <v>86552790</v>
      </c>
      <c r="AY664">
        <v>1</v>
      </c>
      <c r="AZ664">
        <v>0</v>
      </c>
      <c r="BA664">
        <v>508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ROUND(Y664*Source!I338,9)</f>
        <v>2.0999999999999999E-3</v>
      </c>
      <c r="CY664">
        <f t="shared" si="355"/>
        <v>5581.89</v>
      </c>
      <c r="CZ664">
        <f t="shared" si="356"/>
        <v>610.71</v>
      </c>
      <c r="DA664">
        <f t="shared" si="357"/>
        <v>9.14</v>
      </c>
      <c r="DB664">
        <f t="shared" si="358"/>
        <v>12.82</v>
      </c>
      <c r="DC664">
        <f t="shared" si="359"/>
        <v>0</v>
      </c>
      <c r="DD664" t="s">
        <v>3</v>
      </c>
      <c r="DE664" t="s">
        <v>3</v>
      </c>
      <c r="DF664">
        <f t="shared" si="360"/>
        <v>11.72</v>
      </c>
      <c r="DG664">
        <f t="shared" si="361"/>
        <v>0</v>
      </c>
      <c r="DH664">
        <f t="shared" si="362"/>
        <v>0</v>
      </c>
      <c r="DI664">
        <f t="shared" si="345"/>
        <v>0</v>
      </c>
      <c r="DJ664">
        <f t="shared" si="363"/>
        <v>11.72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5">
      <c r="A665">
        <f>ROW(Source!A341)</f>
        <v>341</v>
      </c>
      <c r="B665">
        <v>86551701</v>
      </c>
      <c r="C665">
        <v>86552794</v>
      </c>
      <c r="D665">
        <v>85665773</v>
      </c>
      <c r="E665">
        <v>1081</v>
      </c>
      <c r="F665">
        <v>1</v>
      </c>
      <c r="G665">
        <v>1081</v>
      </c>
      <c r="H665">
        <v>1</v>
      </c>
      <c r="I665" t="s">
        <v>786</v>
      </c>
      <c r="J665" t="s">
        <v>3</v>
      </c>
      <c r="K665" t="s">
        <v>787</v>
      </c>
      <c r="L665">
        <v>1191</v>
      </c>
      <c r="N665">
        <v>1013</v>
      </c>
      <c r="O665" t="s">
        <v>788</v>
      </c>
      <c r="P665" t="s">
        <v>788</v>
      </c>
      <c r="Q665">
        <v>1</v>
      </c>
      <c r="W665">
        <v>0</v>
      </c>
      <c r="X665">
        <v>476480486</v>
      </c>
      <c r="Y665">
        <f>((AT665*1.15)*1.2)</f>
        <v>3.5879999999999996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-2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2.6</v>
      </c>
      <c r="AU665" t="s">
        <v>362</v>
      </c>
      <c r="AV665">
        <v>1</v>
      </c>
      <c r="AW665">
        <v>2</v>
      </c>
      <c r="AX665">
        <v>86552803</v>
      </c>
      <c r="AY665">
        <v>1</v>
      </c>
      <c r="AZ665">
        <v>0</v>
      </c>
      <c r="BA665">
        <v>511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U665">
        <f>ROUND(AT665*Source!I341*AH665*AL665,2)</f>
        <v>0</v>
      </c>
      <c r="CV665">
        <f>ROUND(Y665*Source!I341,9)</f>
        <v>3.5880000000000001</v>
      </c>
      <c r="CW665">
        <v>0</v>
      </c>
      <c r="CX665">
        <f>ROUND(Y665*Source!I341,9)</f>
        <v>3.5880000000000001</v>
      </c>
      <c r="CY665">
        <f>AD665</f>
        <v>0</v>
      </c>
      <c r="CZ665">
        <f>AH665</f>
        <v>0</v>
      </c>
      <c r="DA665">
        <f>AL665</f>
        <v>1</v>
      </c>
      <c r="DB665">
        <f>ROUND(((ROUND(AT665*CZ665,2)*1.15)*1.2),6)</f>
        <v>0</v>
      </c>
      <c r="DC665">
        <f>ROUND(((ROUND(AT665*AG665,2)*1.15)*1.2),6)</f>
        <v>0</v>
      </c>
      <c r="DD665" t="s">
        <v>3</v>
      </c>
      <c r="DE665" t="s">
        <v>3</v>
      </c>
      <c r="DF665">
        <f t="shared" ref="DF665:DF675" si="364">ROUND(ROUND(AE665,2)*CX665,2)</f>
        <v>0</v>
      </c>
      <c r="DG665">
        <f t="shared" si="361"/>
        <v>0</v>
      </c>
      <c r="DH665">
        <f t="shared" si="362"/>
        <v>0</v>
      </c>
      <c r="DI665">
        <f t="shared" si="345"/>
        <v>0</v>
      </c>
      <c r="DJ665">
        <f>DI665</f>
        <v>0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5">
      <c r="A666">
        <f>ROW(Source!A341)</f>
        <v>341</v>
      </c>
      <c r="B666">
        <v>86551701</v>
      </c>
      <c r="C666">
        <v>86552794</v>
      </c>
      <c r="D666">
        <v>85731378</v>
      </c>
      <c r="E666">
        <v>1</v>
      </c>
      <c r="F666">
        <v>1</v>
      </c>
      <c r="G666">
        <v>1081</v>
      </c>
      <c r="H666">
        <v>2</v>
      </c>
      <c r="I666" t="s">
        <v>850</v>
      </c>
      <c r="J666" t="s">
        <v>851</v>
      </c>
      <c r="K666" t="s">
        <v>852</v>
      </c>
      <c r="L666">
        <v>1368</v>
      </c>
      <c r="N666">
        <v>1011</v>
      </c>
      <c r="O666" t="s">
        <v>792</v>
      </c>
      <c r="P666" t="s">
        <v>792</v>
      </c>
      <c r="Q666">
        <v>1</v>
      </c>
      <c r="W666">
        <v>0</v>
      </c>
      <c r="X666">
        <v>1498588441</v>
      </c>
      <c r="Y666">
        <f>((AT666*1.25)*1.2)</f>
        <v>0.94499999999999995</v>
      </c>
      <c r="AA666">
        <v>0</v>
      </c>
      <c r="AB666">
        <v>7.59</v>
      </c>
      <c r="AC666">
        <v>0</v>
      </c>
      <c r="AD666">
        <v>0</v>
      </c>
      <c r="AE666">
        <v>0</v>
      </c>
      <c r="AF666">
        <v>7.11</v>
      </c>
      <c r="AG666">
        <v>0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-2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0.63</v>
      </c>
      <c r="AU666" t="s">
        <v>361</v>
      </c>
      <c r="AV666">
        <v>0</v>
      </c>
      <c r="AW666">
        <v>2</v>
      </c>
      <c r="AX666">
        <v>86552804</v>
      </c>
      <c r="AY666">
        <v>1</v>
      </c>
      <c r="AZ666">
        <v>0</v>
      </c>
      <c r="BA666">
        <v>512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f>ROUND(Y666*Source!I341*DO666,9)</f>
        <v>0</v>
      </c>
      <c r="CX666">
        <f>ROUND(Y666*Source!I341,9)</f>
        <v>0.94499999999999995</v>
      </c>
      <c r="CY666">
        <f>AB666</f>
        <v>7.59</v>
      </c>
      <c r="CZ666">
        <f>AF666</f>
        <v>7.11</v>
      </c>
      <c r="DA666">
        <f>AJ666</f>
        <v>1</v>
      </c>
      <c r="DB666">
        <f>ROUND(((ROUND(AT666*CZ666,2)*1.25)*1.2),6)</f>
        <v>6.72</v>
      </c>
      <c r="DC666">
        <f>ROUND(((ROUND(AT666*AG666,2)*1.25)*1.2),6)</f>
        <v>0</v>
      </c>
      <c r="DD666" t="s">
        <v>3</v>
      </c>
      <c r="DE666" t="s">
        <v>3</v>
      </c>
      <c r="DF666">
        <f t="shared" si="364"/>
        <v>0</v>
      </c>
      <c r="DG666">
        <f t="shared" si="361"/>
        <v>6.72</v>
      </c>
      <c r="DH666">
        <f t="shared" si="362"/>
        <v>0</v>
      </c>
      <c r="DI666">
        <f t="shared" si="345"/>
        <v>0</v>
      </c>
      <c r="DJ666">
        <f>DG666</f>
        <v>6.72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5">
      <c r="A667">
        <f>ROW(Source!A341)</f>
        <v>341</v>
      </c>
      <c r="B667">
        <v>86551701</v>
      </c>
      <c r="C667">
        <v>86552794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789</v>
      </c>
      <c r="J667" t="s">
        <v>790</v>
      </c>
      <c r="K667" t="s">
        <v>791</v>
      </c>
      <c r="L667">
        <v>1368</v>
      </c>
      <c r="N667">
        <v>1011</v>
      </c>
      <c r="O667" t="s">
        <v>792</v>
      </c>
      <c r="P667" t="s">
        <v>792</v>
      </c>
      <c r="Q667">
        <v>1</v>
      </c>
      <c r="W667">
        <v>0</v>
      </c>
      <c r="X667">
        <v>874612079</v>
      </c>
      <c r="Y667">
        <f>((AT667*1.25)*1.2)</f>
        <v>0.03</v>
      </c>
      <c r="AA667">
        <v>0</v>
      </c>
      <c r="AB667">
        <v>88.67</v>
      </c>
      <c r="AC667">
        <v>13.47</v>
      </c>
      <c r="AD667">
        <v>0</v>
      </c>
      <c r="AE667">
        <v>0</v>
      </c>
      <c r="AF667">
        <v>83.1</v>
      </c>
      <c r="AG667">
        <v>12.62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0.02</v>
      </c>
      <c r="AU667" t="s">
        <v>361</v>
      </c>
      <c r="AV667">
        <v>0</v>
      </c>
      <c r="AW667">
        <v>2</v>
      </c>
      <c r="AX667">
        <v>86552805</v>
      </c>
      <c r="AY667">
        <v>1</v>
      </c>
      <c r="AZ667">
        <v>0</v>
      </c>
      <c r="BA667">
        <v>513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f>ROUND(Y667*Source!I341*DO667,9)</f>
        <v>0.37859999999999999</v>
      </c>
      <c r="CX667">
        <f>ROUND(Y667*Source!I341,9)</f>
        <v>0.03</v>
      </c>
      <c r="CY667">
        <f>AB667</f>
        <v>88.67</v>
      </c>
      <c r="CZ667">
        <f>AF667</f>
        <v>83.1</v>
      </c>
      <c r="DA667">
        <f>AJ667</f>
        <v>1</v>
      </c>
      <c r="DB667">
        <f>ROUND(((ROUND(AT667*CZ667,2)*1.25)*1.2),6)</f>
        <v>2.4900000000000002</v>
      </c>
      <c r="DC667">
        <f>ROUND(((ROUND(AT667*AG667,2)*1.25)*1.2),6)</f>
        <v>0.375</v>
      </c>
      <c r="DD667" t="s">
        <v>3</v>
      </c>
      <c r="DE667" t="s">
        <v>3</v>
      </c>
      <c r="DF667">
        <f t="shared" si="364"/>
        <v>0</v>
      </c>
      <c r="DG667">
        <f t="shared" si="361"/>
        <v>2.4900000000000002</v>
      </c>
      <c r="DH667">
        <f t="shared" si="362"/>
        <v>0.38</v>
      </c>
      <c r="DI667">
        <f t="shared" si="345"/>
        <v>0</v>
      </c>
      <c r="DJ667">
        <f>DG667</f>
        <v>2.4900000000000002</v>
      </c>
      <c r="DK667">
        <v>0</v>
      </c>
      <c r="DL667" t="s">
        <v>793</v>
      </c>
      <c r="DM667">
        <v>0</v>
      </c>
      <c r="DN667" t="s">
        <v>788</v>
      </c>
      <c r="DO667">
        <v>12.62</v>
      </c>
    </row>
    <row r="668" spans="1:119" x14ac:dyDescent="0.25">
      <c r="A668">
        <f>ROW(Source!A341)</f>
        <v>341</v>
      </c>
      <c r="B668">
        <v>86551701</v>
      </c>
      <c r="C668">
        <v>86552794</v>
      </c>
      <c r="D668">
        <v>85701847</v>
      </c>
      <c r="E668">
        <v>1</v>
      </c>
      <c r="F668">
        <v>1</v>
      </c>
      <c r="G668">
        <v>1081</v>
      </c>
      <c r="H668">
        <v>3</v>
      </c>
      <c r="I668" t="s">
        <v>853</v>
      </c>
      <c r="J668" t="s">
        <v>854</v>
      </c>
      <c r="K668" t="s">
        <v>855</v>
      </c>
      <c r="L668">
        <v>1348</v>
      </c>
      <c r="N668">
        <v>1009</v>
      </c>
      <c r="O668" t="s">
        <v>561</v>
      </c>
      <c r="P668" t="s">
        <v>561</v>
      </c>
      <c r="Q668">
        <v>1000</v>
      </c>
      <c r="W668">
        <v>0</v>
      </c>
      <c r="X668">
        <v>1001555392</v>
      </c>
      <c r="Y668">
        <f>((AT668*1)*1)</f>
        <v>3.3E-4</v>
      </c>
      <c r="AA668">
        <v>9879.51</v>
      </c>
      <c r="AB668">
        <v>0</v>
      </c>
      <c r="AC668">
        <v>0</v>
      </c>
      <c r="AD668">
        <v>0</v>
      </c>
      <c r="AE668">
        <v>9879.51</v>
      </c>
      <c r="AF668">
        <v>0</v>
      </c>
      <c r="AG668">
        <v>0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-2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3.3E-4</v>
      </c>
      <c r="AU668" t="s">
        <v>360</v>
      </c>
      <c r="AV668">
        <v>0</v>
      </c>
      <c r="AW668">
        <v>2</v>
      </c>
      <c r="AX668">
        <v>86552806</v>
      </c>
      <c r="AY668">
        <v>1</v>
      </c>
      <c r="AZ668">
        <v>0</v>
      </c>
      <c r="BA668">
        <v>514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ROUND(Y668*Source!I341,9)</f>
        <v>3.3E-4</v>
      </c>
      <c r="CY668">
        <f>AA668</f>
        <v>9879.51</v>
      </c>
      <c r="CZ668">
        <f>AE668</f>
        <v>9879.51</v>
      </c>
      <c r="DA668">
        <f>AI668</f>
        <v>1</v>
      </c>
      <c r="DB668">
        <f>ROUND(((ROUND(AT668*CZ668,2)*1)*1),6)</f>
        <v>3.26</v>
      </c>
      <c r="DC668">
        <f>ROUND(((ROUND(AT668*AG668,2)*1)*1),6)</f>
        <v>0</v>
      </c>
      <c r="DD668" t="s">
        <v>3</v>
      </c>
      <c r="DE668" t="s">
        <v>3</v>
      </c>
      <c r="DF668">
        <f t="shared" si="364"/>
        <v>3.26</v>
      </c>
      <c r="DG668">
        <f t="shared" si="361"/>
        <v>0</v>
      </c>
      <c r="DH668">
        <f t="shared" si="362"/>
        <v>0</v>
      </c>
      <c r="DI668">
        <f t="shared" si="345"/>
        <v>0</v>
      </c>
      <c r="DJ668">
        <f>DF668</f>
        <v>3.26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5">
      <c r="A669">
        <f>ROW(Source!A341)</f>
        <v>341</v>
      </c>
      <c r="B669">
        <v>86551701</v>
      </c>
      <c r="C669">
        <v>86552794</v>
      </c>
      <c r="D669">
        <v>85700656</v>
      </c>
      <c r="E669">
        <v>1</v>
      </c>
      <c r="F669">
        <v>1</v>
      </c>
      <c r="G669">
        <v>1081</v>
      </c>
      <c r="H669">
        <v>3</v>
      </c>
      <c r="I669" t="s">
        <v>856</v>
      </c>
      <c r="J669" t="s">
        <v>857</v>
      </c>
      <c r="K669" t="s">
        <v>858</v>
      </c>
      <c r="L669">
        <v>1348</v>
      </c>
      <c r="N669">
        <v>1009</v>
      </c>
      <c r="O669" t="s">
        <v>561</v>
      </c>
      <c r="P669" t="s">
        <v>561</v>
      </c>
      <c r="Q669">
        <v>1000</v>
      </c>
      <c r="W669">
        <v>0</v>
      </c>
      <c r="X669">
        <v>-268464753</v>
      </c>
      <c r="Y669">
        <f>((AT669*1)*1)</f>
        <v>2.0699999999999998E-3</v>
      </c>
      <c r="AA669">
        <v>17868.28</v>
      </c>
      <c r="AB669">
        <v>0</v>
      </c>
      <c r="AC669">
        <v>0</v>
      </c>
      <c r="AD669">
        <v>0</v>
      </c>
      <c r="AE669">
        <v>17868.28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2.0699999999999998E-3</v>
      </c>
      <c r="AU669" t="s">
        <v>360</v>
      </c>
      <c r="AV669">
        <v>0</v>
      </c>
      <c r="AW669">
        <v>2</v>
      </c>
      <c r="AX669">
        <v>86552807</v>
      </c>
      <c r="AY669">
        <v>1</v>
      </c>
      <c r="AZ669">
        <v>0</v>
      </c>
      <c r="BA669">
        <v>515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ROUND(Y669*Source!I341,9)</f>
        <v>2.0699999999999998E-3</v>
      </c>
      <c r="CY669">
        <f>AA669</f>
        <v>17868.28</v>
      </c>
      <c r="CZ669">
        <f>AE669</f>
        <v>17868.28</v>
      </c>
      <c r="DA669">
        <f>AI669</f>
        <v>1</v>
      </c>
      <c r="DB669">
        <f>ROUND(((ROUND(AT669*CZ669,2)*1)*1),6)</f>
        <v>36.99</v>
      </c>
      <c r="DC669">
        <f>ROUND(((ROUND(AT669*AG669,2)*1)*1),6)</f>
        <v>0</v>
      </c>
      <c r="DD669" t="s">
        <v>3</v>
      </c>
      <c r="DE669" t="s">
        <v>3</v>
      </c>
      <c r="DF669">
        <f t="shared" si="364"/>
        <v>36.99</v>
      </c>
      <c r="DG669">
        <f t="shared" si="361"/>
        <v>0</v>
      </c>
      <c r="DH669">
        <f t="shared" si="362"/>
        <v>0</v>
      </c>
      <c r="DI669">
        <f t="shared" si="345"/>
        <v>0</v>
      </c>
      <c r="DJ669">
        <f>DF669</f>
        <v>36.99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5">
      <c r="A670">
        <f>ROW(Source!A341)</f>
        <v>341</v>
      </c>
      <c r="B670">
        <v>86551701</v>
      </c>
      <c r="C670">
        <v>86552794</v>
      </c>
      <c r="D670">
        <v>85716935</v>
      </c>
      <c r="E670">
        <v>1</v>
      </c>
      <c r="F670">
        <v>1</v>
      </c>
      <c r="G670">
        <v>1081</v>
      </c>
      <c r="H670">
        <v>3</v>
      </c>
      <c r="I670" t="s">
        <v>533</v>
      </c>
      <c r="J670" t="s">
        <v>535</v>
      </c>
      <c r="K670" t="s">
        <v>534</v>
      </c>
      <c r="L670">
        <v>1354</v>
      </c>
      <c r="N670">
        <v>1010</v>
      </c>
      <c r="O670" t="s">
        <v>35</v>
      </c>
      <c r="P670" t="s">
        <v>35</v>
      </c>
      <c r="Q670">
        <v>1</v>
      </c>
      <c r="W670">
        <v>0</v>
      </c>
      <c r="X670">
        <v>235948314</v>
      </c>
      <c r="Y670">
        <f>((AT670*1)*1)</f>
        <v>2</v>
      </c>
      <c r="AA670">
        <v>107.23</v>
      </c>
      <c r="AB670">
        <v>0</v>
      </c>
      <c r="AC670">
        <v>0</v>
      </c>
      <c r="AD670">
        <v>0</v>
      </c>
      <c r="AE670">
        <v>107.23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0</v>
      </c>
      <c r="AN670">
        <v>0</v>
      </c>
      <c r="AO670">
        <v>0</v>
      </c>
      <c r="AP670">
        <v>1</v>
      </c>
      <c r="AQ670">
        <v>0</v>
      </c>
      <c r="AR670">
        <v>0</v>
      </c>
      <c r="AS670" t="s">
        <v>3</v>
      </c>
      <c r="AT670">
        <v>2</v>
      </c>
      <c r="AU670" t="s">
        <v>360</v>
      </c>
      <c r="AV670">
        <v>0</v>
      </c>
      <c r="AW670">
        <v>1</v>
      </c>
      <c r="AX670">
        <v>-1</v>
      </c>
      <c r="AY670">
        <v>0</v>
      </c>
      <c r="AZ670">
        <v>0</v>
      </c>
      <c r="BA670" t="s">
        <v>3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ROUND(Y670*Source!I341,9)</f>
        <v>2</v>
      </c>
      <c r="CY670">
        <f>AA670</f>
        <v>107.23</v>
      </c>
      <c r="CZ670">
        <f>AE670</f>
        <v>107.23</v>
      </c>
      <c r="DA670">
        <f>AI670</f>
        <v>1</v>
      </c>
      <c r="DB670">
        <f>ROUND(((ROUND(AT670*CZ670,2)*1)*1),6)</f>
        <v>214.46</v>
      </c>
      <c r="DC670">
        <f>ROUND(((ROUND(AT670*AG670,2)*1)*1),6)</f>
        <v>0</v>
      </c>
      <c r="DD670" t="s">
        <v>3</v>
      </c>
      <c r="DE670" t="s">
        <v>3</v>
      </c>
      <c r="DF670">
        <f t="shared" si="364"/>
        <v>214.46</v>
      </c>
      <c r="DG670">
        <f t="shared" si="361"/>
        <v>0</v>
      </c>
      <c r="DH670">
        <f t="shared" si="362"/>
        <v>0</v>
      </c>
      <c r="DI670">
        <f t="shared" si="345"/>
        <v>0</v>
      </c>
      <c r="DJ670">
        <f>DF670</f>
        <v>214.46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5">
      <c r="A671">
        <f>ROW(Source!A341)</f>
        <v>341</v>
      </c>
      <c r="B671">
        <v>86551701</v>
      </c>
      <c r="C671">
        <v>86552794</v>
      </c>
      <c r="D671">
        <v>85718235</v>
      </c>
      <c r="E671">
        <v>1</v>
      </c>
      <c r="F671">
        <v>1</v>
      </c>
      <c r="G671">
        <v>1081</v>
      </c>
      <c r="H671">
        <v>3</v>
      </c>
      <c r="I671" t="s">
        <v>537</v>
      </c>
      <c r="J671" t="s">
        <v>539</v>
      </c>
      <c r="K671" t="s">
        <v>538</v>
      </c>
      <c r="L671">
        <v>1354</v>
      </c>
      <c r="N671">
        <v>1010</v>
      </c>
      <c r="O671" t="s">
        <v>35</v>
      </c>
      <c r="P671" t="s">
        <v>35</v>
      </c>
      <c r="Q671">
        <v>1</v>
      </c>
      <c r="W671">
        <v>0</v>
      </c>
      <c r="X671">
        <v>441517876</v>
      </c>
      <c r="Y671">
        <f>((AT671*1)*1)</f>
        <v>1</v>
      </c>
      <c r="AA671">
        <v>554.79</v>
      </c>
      <c r="AB671">
        <v>0</v>
      </c>
      <c r="AC671">
        <v>0</v>
      </c>
      <c r="AD671">
        <v>0</v>
      </c>
      <c r="AE671">
        <v>554.79</v>
      </c>
      <c r="AF671">
        <v>0</v>
      </c>
      <c r="AG671">
        <v>0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 t="s">
        <v>3</v>
      </c>
      <c r="AT671">
        <v>1</v>
      </c>
      <c r="AU671" t="s">
        <v>360</v>
      </c>
      <c r="AV671">
        <v>0</v>
      </c>
      <c r="AW671">
        <v>1</v>
      </c>
      <c r="AX671">
        <v>-1</v>
      </c>
      <c r="AY671">
        <v>0</v>
      </c>
      <c r="AZ671">
        <v>0</v>
      </c>
      <c r="BA671" t="s">
        <v>3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v>0</v>
      </c>
      <c r="CX671">
        <f>ROUND(Y671*Source!I341,9)</f>
        <v>1</v>
      </c>
      <c r="CY671">
        <f>AA671</f>
        <v>554.79</v>
      </c>
      <c r="CZ671">
        <f>AE671</f>
        <v>554.79</v>
      </c>
      <c r="DA671">
        <f>AI671</f>
        <v>1</v>
      </c>
      <c r="DB671">
        <f>ROUND(((ROUND(AT671*CZ671,2)*1)*1),6)</f>
        <v>554.79</v>
      </c>
      <c r="DC671">
        <f>ROUND(((ROUND(AT671*AG671,2)*1)*1),6)</f>
        <v>0</v>
      </c>
      <c r="DD671" t="s">
        <v>3</v>
      </c>
      <c r="DE671" t="s">
        <v>3</v>
      </c>
      <c r="DF671">
        <f t="shared" si="364"/>
        <v>554.79</v>
      </c>
      <c r="DG671">
        <f t="shared" si="361"/>
        <v>0</v>
      </c>
      <c r="DH671">
        <f t="shared" si="362"/>
        <v>0</v>
      </c>
      <c r="DI671">
        <f t="shared" si="345"/>
        <v>0</v>
      </c>
      <c r="DJ671">
        <f>DF671</f>
        <v>554.79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5">
      <c r="A672">
        <f>ROW(Source!A341)</f>
        <v>341</v>
      </c>
      <c r="B672">
        <v>86551701</v>
      </c>
      <c r="C672">
        <v>86552794</v>
      </c>
      <c r="D672">
        <v>85721435</v>
      </c>
      <c r="E672">
        <v>1</v>
      </c>
      <c r="F672">
        <v>1</v>
      </c>
      <c r="G672">
        <v>1081</v>
      </c>
      <c r="H672">
        <v>3</v>
      </c>
      <c r="I672" t="s">
        <v>859</v>
      </c>
      <c r="J672" t="s">
        <v>860</v>
      </c>
      <c r="K672" t="s">
        <v>861</v>
      </c>
      <c r="L672">
        <v>1346</v>
      </c>
      <c r="N672">
        <v>1009</v>
      </c>
      <c r="O672" t="s">
        <v>822</v>
      </c>
      <c r="P672" t="s">
        <v>822</v>
      </c>
      <c r="Q672">
        <v>1</v>
      </c>
      <c r="W672">
        <v>0</v>
      </c>
      <c r="X672">
        <v>1225074207</v>
      </c>
      <c r="Y672">
        <f>((AT672*1)*1)</f>
        <v>0.1</v>
      </c>
      <c r="AA672">
        <v>19.28</v>
      </c>
      <c r="AB672">
        <v>0</v>
      </c>
      <c r="AC672">
        <v>0</v>
      </c>
      <c r="AD672">
        <v>0</v>
      </c>
      <c r="AE672">
        <v>19.28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-2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0.1</v>
      </c>
      <c r="AU672" t="s">
        <v>360</v>
      </c>
      <c r="AV672">
        <v>0</v>
      </c>
      <c r="AW672">
        <v>2</v>
      </c>
      <c r="AX672">
        <v>86552808</v>
      </c>
      <c r="AY672">
        <v>1</v>
      </c>
      <c r="AZ672">
        <v>0</v>
      </c>
      <c r="BA672">
        <v>516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ROUND(Y672*Source!I341,9)</f>
        <v>0.1</v>
      </c>
      <c r="CY672">
        <f>AA672</f>
        <v>19.28</v>
      </c>
      <c r="CZ672">
        <f>AE672</f>
        <v>19.28</v>
      </c>
      <c r="DA672">
        <f>AI672</f>
        <v>1</v>
      </c>
      <c r="DB672">
        <f>ROUND(((ROUND(AT672*CZ672,2)*1)*1),6)</f>
        <v>1.93</v>
      </c>
      <c r="DC672">
        <f>ROUND(((ROUND(AT672*AG672,2)*1)*1),6)</f>
        <v>0</v>
      </c>
      <c r="DD672" t="s">
        <v>3</v>
      </c>
      <c r="DE672" t="s">
        <v>3</v>
      </c>
      <c r="DF672">
        <f t="shared" si="364"/>
        <v>1.93</v>
      </c>
      <c r="DG672">
        <f t="shared" si="361"/>
        <v>0</v>
      </c>
      <c r="DH672">
        <f t="shared" si="362"/>
        <v>0</v>
      </c>
      <c r="DI672">
        <f t="shared" si="345"/>
        <v>0</v>
      </c>
      <c r="DJ672">
        <f>DF672</f>
        <v>1.93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5">
      <c r="A673">
        <f>ROW(Source!A342)</f>
        <v>342</v>
      </c>
      <c r="B673">
        <v>86551703</v>
      </c>
      <c r="C673">
        <v>86552794</v>
      </c>
      <c r="D673">
        <v>85665773</v>
      </c>
      <c r="E673">
        <v>1081</v>
      </c>
      <c r="F673">
        <v>1</v>
      </c>
      <c r="G673">
        <v>1081</v>
      </c>
      <c r="H673">
        <v>1</v>
      </c>
      <c r="I673" t="s">
        <v>786</v>
      </c>
      <c r="J673" t="s">
        <v>3</v>
      </c>
      <c r="K673" t="s">
        <v>787</v>
      </c>
      <c r="L673">
        <v>1191</v>
      </c>
      <c r="N673">
        <v>1013</v>
      </c>
      <c r="O673" t="s">
        <v>788</v>
      </c>
      <c r="P673" t="s">
        <v>788</v>
      </c>
      <c r="Q673">
        <v>1</v>
      </c>
      <c r="W673">
        <v>0</v>
      </c>
      <c r="X673">
        <v>476480486</v>
      </c>
      <c r="Y673">
        <f>((AT673*1.15)*1.2)</f>
        <v>3.5879999999999996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5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2.6</v>
      </c>
      <c r="AU673" t="s">
        <v>362</v>
      </c>
      <c r="AV673">
        <v>1</v>
      </c>
      <c r="AW673">
        <v>2</v>
      </c>
      <c r="AX673">
        <v>86552803</v>
      </c>
      <c r="AY673">
        <v>1</v>
      </c>
      <c r="AZ673">
        <v>0</v>
      </c>
      <c r="BA673">
        <v>519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U673">
        <f>ROUND(AT673*Source!I342*AH673*AL673,2)</f>
        <v>0</v>
      </c>
      <c r="CV673">
        <f>ROUND(Y673*Source!I342,9)</f>
        <v>3.5880000000000001</v>
      </c>
      <c r="CW673">
        <v>0</v>
      </c>
      <c r="CX673">
        <f>ROUND(Y673*Source!I342,9)</f>
        <v>3.5880000000000001</v>
      </c>
      <c r="CY673">
        <f>AD673</f>
        <v>0</v>
      </c>
      <c r="CZ673">
        <f>AH673</f>
        <v>0</v>
      </c>
      <c r="DA673">
        <f>AL673</f>
        <v>1</v>
      </c>
      <c r="DB673">
        <f>ROUND(((ROUND(AT673*CZ673,2)*1.15)*1.2),6)</f>
        <v>0</v>
      </c>
      <c r="DC673">
        <f>ROUND(((ROUND(AT673*AG673,2)*1.15)*1.2),6)</f>
        <v>0</v>
      </c>
      <c r="DD673" t="s">
        <v>3</v>
      </c>
      <c r="DE673" t="s">
        <v>3</v>
      </c>
      <c r="DF673">
        <f t="shared" si="364"/>
        <v>0</v>
      </c>
      <c r="DG673">
        <f t="shared" si="361"/>
        <v>0</v>
      </c>
      <c r="DH673">
        <f t="shared" si="362"/>
        <v>0</v>
      </c>
      <c r="DI673">
        <f t="shared" si="345"/>
        <v>0</v>
      </c>
      <c r="DJ673">
        <f>DI673</f>
        <v>0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5">
      <c r="A674">
        <f>ROW(Source!A342)</f>
        <v>342</v>
      </c>
      <c r="B674">
        <v>86551703</v>
      </c>
      <c r="C674">
        <v>86552794</v>
      </c>
      <c r="D674">
        <v>85731378</v>
      </c>
      <c r="E674">
        <v>1</v>
      </c>
      <c r="F674">
        <v>1</v>
      </c>
      <c r="G674">
        <v>1081</v>
      </c>
      <c r="H674">
        <v>2</v>
      </c>
      <c r="I674" t="s">
        <v>850</v>
      </c>
      <c r="J674" t="s">
        <v>851</v>
      </c>
      <c r="K674" t="s">
        <v>852</v>
      </c>
      <c r="L674">
        <v>1368</v>
      </c>
      <c r="N674">
        <v>1011</v>
      </c>
      <c r="O674" t="s">
        <v>792</v>
      </c>
      <c r="P674" t="s">
        <v>792</v>
      </c>
      <c r="Q674">
        <v>1</v>
      </c>
      <c r="W674">
        <v>0</v>
      </c>
      <c r="X674">
        <v>1498588441</v>
      </c>
      <c r="Y674">
        <f>((AT674*1.25)*1.2)</f>
        <v>0.94499999999999995</v>
      </c>
      <c r="AA674">
        <v>0</v>
      </c>
      <c r="AB674">
        <v>102.11</v>
      </c>
      <c r="AC674">
        <v>0</v>
      </c>
      <c r="AD674">
        <v>0</v>
      </c>
      <c r="AE674">
        <v>0</v>
      </c>
      <c r="AF674">
        <v>7.11</v>
      </c>
      <c r="AG674">
        <v>0</v>
      </c>
      <c r="AH674">
        <v>0</v>
      </c>
      <c r="AI674">
        <v>1</v>
      </c>
      <c r="AJ674">
        <v>13.46</v>
      </c>
      <c r="AK674">
        <v>1</v>
      </c>
      <c r="AL674">
        <v>1</v>
      </c>
      <c r="AM674">
        <v>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0.63</v>
      </c>
      <c r="AU674" t="s">
        <v>361</v>
      </c>
      <c r="AV674">
        <v>0</v>
      </c>
      <c r="AW674">
        <v>2</v>
      </c>
      <c r="AX674">
        <v>86552804</v>
      </c>
      <c r="AY674">
        <v>1</v>
      </c>
      <c r="AZ674">
        <v>0</v>
      </c>
      <c r="BA674">
        <v>520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f>ROUND(Y674*Source!I342*DO674,9)</f>
        <v>0</v>
      </c>
      <c r="CX674">
        <f>ROUND(Y674*Source!I342,9)</f>
        <v>0.94499999999999995</v>
      </c>
      <c r="CY674">
        <f>AB674</f>
        <v>102.11</v>
      </c>
      <c r="CZ674">
        <f>AF674</f>
        <v>7.11</v>
      </c>
      <c r="DA674">
        <f>AJ674</f>
        <v>13.46</v>
      </c>
      <c r="DB674">
        <f>ROUND(((ROUND(AT674*CZ674,2)*1.25)*1.2),6)</f>
        <v>6.72</v>
      </c>
      <c r="DC674">
        <f>ROUND(((ROUND(AT674*AG674,2)*1.25)*1.2),6)</f>
        <v>0</v>
      </c>
      <c r="DD674" t="s">
        <v>3</v>
      </c>
      <c r="DE674" t="s">
        <v>3</v>
      </c>
      <c r="DF674">
        <f t="shared" si="364"/>
        <v>0</v>
      </c>
      <c r="DG674">
        <f>ROUND(ROUND(AF674*AJ674,2)*CX674,2)</f>
        <v>90.44</v>
      </c>
      <c r="DH674">
        <f t="shared" si="362"/>
        <v>0</v>
      </c>
      <c r="DI674">
        <f t="shared" si="345"/>
        <v>0</v>
      </c>
      <c r="DJ674">
        <f>DG674</f>
        <v>90.44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5">
      <c r="A675">
        <f>ROW(Source!A342)</f>
        <v>342</v>
      </c>
      <c r="B675">
        <v>86551703</v>
      </c>
      <c r="C675">
        <v>86552794</v>
      </c>
      <c r="D675">
        <v>85731677</v>
      </c>
      <c r="E675">
        <v>1</v>
      </c>
      <c r="F675">
        <v>1</v>
      </c>
      <c r="G675">
        <v>1081</v>
      </c>
      <c r="H675">
        <v>2</v>
      </c>
      <c r="I675" t="s">
        <v>789</v>
      </c>
      <c r="J675" t="s">
        <v>790</v>
      </c>
      <c r="K675" t="s">
        <v>791</v>
      </c>
      <c r="L675">
        <v>1368</v>
      </c>
      <c r="N675">
        <v>1011</v>
      </c>
      <c r="O675" t="s">
        <v>792</v>
      </c>
      <c r="P675" t="s">
        <v>792</v>
      </c>
      <c r="Q675">
        <v>1</v>
      </c>
      <c r="W675">
        <v>0</v>
      </c>
      <c r="X675">
        <v>874612079</v>
      </c>
      <c r="Y675">
        <f>((AT675*1.25)*1.2)</f>
        <v>0.03</v>
      </c>
      <c r="AA675">
        <v>0</v>
      </c>
      <c r="AB675">
        <v>1513.56</v>
      </c>
      <c r="AC675">
        <v>758.78</v>
      </c>
      <c r="AD675">
        <v>0</v>
      </c>
      <c r="AE675">
        <v>0</v>
      </c>
      <c r="AF675">
        <v>83.1</v>
      </c>
      <c r="AG675">
        <v>12.62</v>
      </c>
      <c r="AH675">
        <v>0</v>
      </c>
      <c r="AI675">
        <v>1</v>
      </c>
      <c r="AJ675">
        <v>17.07</v>
      </c>
      <c r="AK675">
        <v>56.35</v>
      </c>
      <c r="AL675">
        <v>1</v>
      </c>
      <c r="AM675">
        <v>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0.02</v>
      </c>
      <c r="AU675" t="s">
        <v>361</v>
      </c>
      <c r="AV675">
        <v>0</v>
      </c>
      <c r="AW675">
        <v>2</v>
      </c>
      <c r="AX675">
        <v>86552805</v>
      </c>
      <c r="AY675">
        <v>1</v>
      </c>
      <c r="AZ675">
        <v>0</v>
      </c>
      <c r="BA675">
        <v>521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f>ROUND(Y675*Source!I342*DO675,9)</f>
        <v>0.37859999999999999</v>
      </c>
      <c r="CX675">
        <f>ROUND(Y675*Source!I342,9)</f>
        <v>0.03</v>
      </c>
      <c r="CY675">
        <f>AB675</f>
        <v>1513.56</v>
      </c>
      <c r="CZ675">
        <f>AF675</f>
        <v>83.1</v>
      </c>
      <c r="DA675">
        <f>AJ675</f>
        <v>17.07</v>
      </c>
      <c r="DB675">
        <f>ROUND(((ROUND(AT675*CZ675,2)*1.25)*1.2),6)</f>
        <v>2.4900000000000002</v>
      </c>
      <c r="DC675">
        <f>ROUND(((ROUND(AT675*AG675,2)*1.25)*1.2),6)</f>
        <v>0.375</v>
      </c>
      <c r="DD675" t="s">
        <v>3</v>
      </c>
      <c r="DE675" t="s">
        <v>3</v>
      </c>
      <c r="DF675">
        <f t="shared" si="364"/>
        <v>0</v>
      </c>
      <c r="DG675">
        <f>ROUND(ROUND(AF675*AJ675,2)*CX675,2)</f>
        <v>42.56</v>
      </c>
      <c r="DH675">
        <f>ROUND(ROUND(AG675*AK675,2)*CX675,2)</f>
        <v>21.33</v>
      </c>
      <c r="DI675">
        <f t="shared" si="345"/>
        <v>0</v>
      </c>
      <c r="DJ675">
        <f>DG675</f>
        <v>42.56</v>
      </c>
      <c r="DK675">
        <v>0</v>
      </c>
      <c r="DL675" t="s">
        <v>793</v>
      </c>
      <c r="DM675">
        <v>0</v>
      </c>
      <c r="DN675" t="s">
        <v>788</v>
      </c>
      <c r="DO675">
        <v>12.62</v>
      </c>
    </row>
    <row r="676" spans="1:119" x14ac:dyDescent="0.25">
      <c r="A676">
        <f>ROW(Source!A342)</f>
        <v>342</v>
      </c>
      <c r="B676">
        <v>86551703</v>
      </c>
      <c r="C676">
        <v>86552794</v>
      </c>
      <c r="D676">
        <v>85701847</v>
      </c>
      <c r="E676">
        <v>1</v>
      </c>
      <c r="F676">
        <v>1</v>
      </c>
      <c r="G676">
        <v>1081</v>
      </c>
      <c r="H676">
        <v>3</v>
      </c>
      <c r="I676" t="s">
        <v>853</v>
      </c>
      <c r="J676" t="s">
        <v>854</v>
      </c>
      <c r="K676" t="s">
        <v>855</v>
      </c>
      <c r="L676">
        <v>1348</v>
      </c>
      <c r="N676">
        <v>1009</v>
      </c>
      <c r="O676" t="s">
        <v>561</v>
      </c>
      <c r="P676" t="s">
        <v>561</v>
      </c>
      <c r="Q676">
        <v>1000</v>
      </c>
      <c r="W676">
        <v>0</v>
      </c>
      <c r="X676">
        <v>1001555392</v>
      </c>
      <c r="Y676">
        <f>((AT676*1)*1)</f>
        <v>3.3E-4</v>
      </c>
      <c r="AA676">
        <v>204110.68</v>
      </c>
      <c r="AB676">
        <v>0</v>
      </c>
      <c r="AC676">
        <v>0</v>
      </c>
      <c r="AD676">
        <v>0</v>
      </c>
      <c r="AE676">
        <v>9879.51</v>
      </c>
      <c r="AF676">
        <v>0</v>
      </c>
      <c r="AG676">
        <v>0</v>
      </c>
      <c r="AH676">
        <v>0</v>
      </c>
      <c r="AI676">
        <v>20.66</v>
      </c>
      <c r="AJ676">
        <v>1</v>
      </c>
      <c r="AK676">
        <v>1</v>
      </c>
      <c r="AL676">
        <v>1</v>
      </c>
      <c r="AM676">
        <v>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3.3E-4</v>
      </c>
      <c r="AU676" t="s">
        <v>360</v>
      </c>
      <c r="AV676">
        <v>0</v>
      </c>
      <c r="AW676">
        <v>2</v>
      </c>
      <c r="AX676">
        <v>86552806</v>
      </c>
      <c r="AY676">
        <v>1</v>
      </c>
      <c r="AZ676">
        <v>0</v>
      </c>
      <c r="BA676">
        <v>522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ROUND(Y676*Source!I342,9)</f>
        <v>3.3E-4</v>
      </c>
      <c r="CY676">
        <f>AA676</f>
        <v>204110.68</v>
      </c>
      <c r="CZ676">
        <f>AE676</f>
        <v>9879.51</v>
      </c>
      <c r="DA676">
        <f>AI676</f>
        <v>20.66</v>
      </c>
      <c r="DB676">
        <f>ROUND(((ROUND(AT676*CZ676,2)*1)*1),6)</f>
        <v>3.26</v>
      </c>
      <c r="DC676">
        <f>ROUND(((ROUND(AT676*AG676,2)*1)*1),6)</f>
        <v>0</v>
      </c>
      <c r="DD676" t="s">
        <v>3</v>
      </c>
      <c r="DE676" t="s">
        <v>3</v>
      </c>
      <c r="DF676">
        <f>ROUND(ROUND(AE676*AI676,2)*CX676,2)</f>
        <v>67.36</v>
      </c>
      <c r="DG676">
        <f t="shared" ref="DG676:DG708" si="365">ROUND(ROUND(AF676,2)*CX676,2)</f>
        <v>0</v>
      </c>
      <c r="DH676">
        <f t="shared" ref="DH676:DH709" si="366">ROUND(ROUND(AG676,2)*CX676,2)</f>
        <v>0</v>
      </c>
      <c r="DI676">
        <f t="shared" si="345"/>
        <v>0</v>
      </c>
      <c r="DJ676">
        <f>DF676</f>
        <v>67.36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5">
      <c r="A677">
        <f>ROW(Source!A342)</f>
        <v>342</v>
      </c>
      <c r="B677">
        <v>86551703</v>
      </c>
      <c r="C677">
        <v>86552794</v>
      </c>
      <c r="D677">
        <v>85700656</v>
      </c>
      <c r="E677">
        <v>1</v>
      </c>
      <c r="F677">
        <v>1</v>
      </c>
      <c r="G677">
        <v>1081</v>
      </c>
      <c r="H677">
        <v>3</v>
      </c>
      <c r="I677" t="s">
        <v>856</v>
      </c>
      <c r="J677" t="s">
        <v>857</v>
      </c>
      <c r="K677" t="s">
        <v>858</v>
      </c>
      <c r="L677">
        <v>1348</v>
      </c>
      <c r="N677">
        <v>1009</v>
      </c>
      <c r="O677" t="s">
        <v>561</v>
      </c>
      <c r="P677" t="s">
        <v>561</v>
      </c>
      <c r="Q677">
        <v>1000</v>
      </c>
      <c r="W677">
        <v>0</v>
      </c>
      <c r="X677">
        <v>-268464753</v>
      </c>
      <c r="Y677">
        <f>((AT677*1)*1)</f>
        <v>2.0699999999999998E-3</v>
      </c>
      <c r="AA677">
        <v>121682.99</v>
      </c>
      <c r="AB677">
        <v>0</v>
      </c>
      <c r="AC677">
        <v>0</v>
      </c>
      <c r="AD677">
        <v>0</v>
      </c>
      <c r="AE677">
        <v>17868.28</v>
      </c>
      <c r="AF677">
        <v>0</v>
      </c>
      <c r="AG677">
        <v>0</v>
      </c>
      <c r="AH677">
        <v>0</v>
      </c>
      <c r="AI677">
        <v>6.81</v>
      </c>
      <c r="AJ677">
        <v>1</v>
      </c>
      <c r="AK677">
        <v>1</v>
      </c>
      <c r="AL677">
        <v>1</v>
      </c>
      <c r="AM677">
        <v>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2.0699999999999998E-3</v>
      </c>
      <c r="AU677" t="s">
        <v>360</v>
      </c>
      <c r="AV677">
        <v>0</v>
      </c>
      <c r="AW677">
        <v>2</v>
      </c>
      <c r="AX677">
        <v>86552807</v>
      </c>
      <c r="AY677">
        <v>1</v>
      </c>
      <c r="AZ677">
        <v>0</v>
      </c>
      <c r="BA677">
        <v>523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ROUND(Y677*Source!I342,9)</f>
        <v>2.0699999999999998E-3</v>
      </c>
      <c r="CY677">
        <f>AA677</f>
        <v>121682.99</v>
      </c>
      <c r="CZ677">
        <f>AE677</f>
        <v>17868.28</v>
      </c>
      <c r="DA677">
        <f>AI677</f>
        <v>6.81</v>
      </c>
      <c r="DB677">
        <f>ROUND(((ROUND(AT677*CZ677,2)*1)*1),6)</f>
        <v>36.99</v>
      </c>
      <c r="DC677">
        <f>ROUND(((ROUND(AT677*AG677,2)*1)*1),6)</f>
        <v>0</v>
      </c>
      <c r="DD677" t="s">
        <v>3</v>
      </c>
      <c r="DE677" t="s">
        <v>3</v>
      </c>
      <c r="DF677">
        <f>ROUND(ROUND(AE677*AI677,2)*CX677,2)</f>
        <v>251.88</v>
      </c>
      <c r="DG677">
        <f t="shared" si="365"/>
        <v>0</v>
      </c>
      <c r="DH677">
        <f t="shared" si="366"/>
        <v>0</v>
      </c>
      <c r="DI677">
        <f t="shared" si="345"/>
        <v>0</v>
      </c>
      <c r="DJ677">
        <f>DF677</f>
        <v>251.88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5">
      <c r="A678">
        <f>ROW(Source!A342)</f>
        <v>342</v>
      </c>
      <c r="B678">
        <v>86551703</v>
      </c>
      <c r="C678">
        <v>86552794</v>
      </c>
      <c r="D678">
        <v>85716935</v>
      </c>
      <c r="E678">
        <v>1</v>
      </c>
      <c r="F678">
        <v>1</v>
      </c>
      <c r="G678">
        <v>1081</v>
      </c>
      <c r="H678">
        <v>3</v>
      </c>
      <c r="I678" t="s">
        <v>533</v>
      </c>
      <c r="J678" t="s">
        <v>535</v>
      </c>
      <c r="K678" t="s">
        <v>534</v>
      </c>
      <c r="L678">
        <v>1354</v>
      </c>
      <c r="N678">
        <v>1010</v>
      </c>
      <c r="O678" t="s">
        <v>35</v>
      </c>
      <c r="P678" t="s">
        <v>35</v>
      </c>
      <c r="Q678">
        <v>1</v>
      </c>
      <c r="W678">
        <v>0</v>
      </c>
      <c r="X678">
        <v>235948314</v>
      </c>
      <c r="Y678">
        <f>((AT678*1)*1)</f>
        <v>2</v>
      </c>
      <c r="AA678">
        <v>744.18</v>
      </c>
      <c r="AB678">
        <v>0</v>
      </c>
      <c r="AC678">
        <v>0</v>
      </c>
      <c r="AD678">
        <v>0</v>
      </c>
      <c r="AE678">
        <v>107.23</v>
      </c>
      <c r="AF678">
        <v>0</v>
      </c>
      <c r="AG678">
        <v>0</v>
      </c>
      <c r="AH678">
        <v>0</v>
      </c>
      <c r="AI678">
        <v>6.94</v>
      </c>
      <c r="AJ678">
        <v>1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1</v>
      </c>
      <c r="AQ678">
        <v>0</v>
      </c>
      <c r="AR678">
        <v>0</v>
      </c>
      <c r="AS678" t="s">
        <v>3</v>
      </c>
      <c r="AT678">
        <v>2</v>
      </c>
      <c r="AU678" t="s">
        <v>360</v>
      </c>
      <c r="AV678">
        <v>0</v>
      </c>
      <c r="AW678">
        <v>1</v>
      </c>
      <c r="AX678">
        <v>-1</v>
      </c>
      <c r="AY678">
        <v>0</v>
      </c>
      <c r="AZ678">
        <v>0</v>
      </c>
      <c r="BA678" t="s">
        <v>3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ROUND(Y678*Source!I342,9)</f>
        <v>2</v>
      </c>
      <c r="CY678">
        <f>AA678</f>
        <v>744.18</v>
      </c>
      <c r="CZ678">
        <f>AE678</f>
        <v>107.23</v>
      </c>
      <c r="DA678">
        <f>AI678</f>
        <v>6.94</v>
      </c>
      <c r="DB678">
        <f>ROUND(((ROUND(AT678*CZ678,2)*1)*1),6)</f>
        <v>214.46</v>
      </c>
      <c r="DC678">
        <f>ROUND(((ROUND(AT678*AG678,2)*1)*1),6)</f>
        <v>0</v>
      </c>
      <c r="DD678" t="s">
        <v>3</v>
      </c>
      <c r="DE678" t="s">
        <v>3</v>
      </c>
      <c r="DF678">
        <f>ROUND(ROUND(AE678*AI678,2)*CX678,2)</f>
        <v>1488.36</v>
      </c>
      <c r="DG678">
        <f t="shared" si="365"/>
        <v>0</v>
      </c>
      <c r="DH678">
        <f t="shared" si="366"/>
        <v>0</v>
      </c>
      <c r="DI678">
        <f t="shared" si="345"/>
        <v>0</v>
      </c>
      <c r="DJ678">
        <f>DF678</f>
        <v>1488.36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5">
      <c r="A679">
        <f>ROW(Source!A342)</f>
        <v>342</v>
      </c>
      <c r="B679">
        <v>86551703</v>
      </c>
      <c r="C679">
        <v>86552794</v>
      </c>
      <c r="D679">
        <v>85718235</v>
      </c>
      <c r="E679">
        <v>1</v>
      </c>
      <c r="F679">
        <v>1</v>
      </c>
      <c r="G679">
        <v>1081</v>
      </c>
      <c r="H679">
        <v>3</v>
      </c>
      <c r="I679" t="s">
        <v>537</v>
      </c>
      <c r="J679" t="s">
        <v>539</v>
      </c>
      <c r="K679" t="s">
        <v>538</v>
      </c>
      <c r="L679">
        <v>1354</v>
      </c>
      <c r="N679">
        <v>1010</v>
      </c>
      <c r="O679" t="s">
        <v>35</v>
      </c>
      <c r="P679" t="s">
        <v>35</v>
      </c>
      <c r="Q679">
        <v>1</v>
      </c>
      <c r="W679">
        <v>0</v>
      </c>
      <c r="X679">
        <v>441517876</v>
      </c>
      <c r="Y679">
        <f>((AT679*1)*1)</f>
        <v>1</v>
      </c>
      <c r="AA679">
        <v>5681.05</v>
      </c>
      <c r="AB679">
        <v>0</v>
      </c>
      <c r="AC679">
        <v>0</v>
      </c>
      <c r="AD679">
        <v>0</v>
      </c>
      <c r="AE679">
        <v>554.79</v>
      </c>
      <c r="AF679">
        <v>0</v>
      </c>
      <c r="AG679">
        <v>0</v>
      </c>
      <c r="AH679">
        <v>0</v>
      </c>
      <c r="AI679">
        <v>10.24</v>
      </c>
      <c r="AJ679">
        <v>1</v>
      </c>
      <c r="AK679">
        <v>1</v>
      </c>
      <c r="AL679">
        <v>1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 t="s">
        <v>3</v>
      </c>
      <c r="AT679">
        <v>1</v>
      </c>
      <c r="AU679" t="s">
        <v>360</v>
      </c>
      <c r="AV679">
        <v>0</v>
      </c>
      <c r="AW679">
        <v>1</v>
      </c>
      <c r="AX679">
        <v>-1</v>
      </c>
      <c r="AY679">
        <v>0</v>
      </c>
      <c r="AZ679">
        <v>0</v>
      </c>
      <c r="BA679" t="s">
        <v>3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ROUND(Y679*Source!I342,9)</f>
        <v>1</v>
      </c>
      <c r="CY679">
        <f>AA679</f>
        <v>5681.05</v>
      </c>
      <c r="CZ679">
        <f>AE679</f>
        <v>554.79</v>
      </c>
      <c r="DA679">
        <f>AI679</f>
        <v>10.24</v>
      </c>
      <c r="DB679">
        <f>ROUND(((ROUND(AT679*CZ679,2)*1)*1),6)</f>
        <v>554.79</v>
      </c>
      <c r="DC679">
        <f>ROUND(((ROUND(AT679*AG679,2)*1)*1),6)</f>
        <v>0</v>
      </c>
      <c r="DD679" t="s">
        <v>3</v>
      </c>
      <c r="DE679" t="s">
        <v>3</v>
      </c>
      <c r="DF679">
        <f>ROUND(ROUND(AE679*AI679,2)*CX679,2)</f>
        <v>5681.05</v>
      </c>
      <c r="DG679">
        <f t="shared" si="365"/>
        <v>0</v>
      </c>
      <c r="DH679">
        <f t="shared" si="366"/>
        <v>0</v>
      </c>
      <c r="DI679">
        <f t="shared" si="345"/>
        <v>0</v>
      </c>
      <c r="DJ679">
        <f>DF679</f>
        <v>5681.05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5">
      <c r="A680">
        <f>ROW(Source!A342)</f>
        <v>342</v>
      </c>
      <c r="B680">
        <v>86551703</v>
      </c>
      <c r="C680">
        <v>86552794</v>
      </c>
      <c r="D680">
        <v>85721435</v>
      </c>
      <c r="E680">
        <v>1</v>
      </c>
      <c r="F680">
        <v>1</v>
      </c>
      <c r="G680">
        <v>1081</v>
      </c>
      <c r="H680">
        <v>3</v>
      </c>
      <c r="I680" t="s">
        <v>859</v>
      </c>
      <c r="J680" t="s">
        <v>860</v>
      </c>
      <c r="K680" t="s">
        <v>861</v>
      </c>
      <c r="L680">
        <v>1346</v>
      </c>
      <c r="N680">
        <v>1009</v>
      </c>
      <c r="O680" t="s">
        <v>822</v>
      </c>
      <c r="P680" t="s">
        <v>822</v>
      </c>
      <c r="Q680">
        <v>1</v>
      </c>
      <c r="W680">
        <v>0</v>
      </c>
      <c r="X680">
        <v>1225074207</v>
      </c>
      <c r="Y680">
        <f>((AT680*1)*1)</f>
        <v>0.1</v>
      </c>
      <c r="AA680">
        <v>333.16</v>
      </c>
      <c r="AB680">
        <v>0</v>
      </c>
      <c r="AC680">
        <v>0</v>
      </c>
      <c r="AD680">
        <v>0</v>
      </c>
      <c r="AE680">
        <v>19.28</v>
      </c>
      <c r="AF680">
        <v>0</v>
      </c>
      <c r="AG680">
        <v>0</v>
      </c>
      <c r="AH680">
        <v>0</v>
      </c>
      <c r="AI680">
        <v>17.28</v>
      </c>
      <c r="AJ680">
        <v>1</v>
      </c>
      <c r="AK680">
        <v>1</v>
      </c>
      <c r="AL680">
        <v>1</v>
      </c>
      <c r="AM680">
        <v>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0.1</v>
      </c>
      <c r="AU680" t="s">
        <v>360</v>
      </c>
      <c r="AV680">
        <v>0</v>
      </c>
      <c r="AW680">
        <v>2</v>
      </c>
      <c r="AX680">
        <v>86552808</v>
      </c>
      <c r="AY680">
        <v>1</v>
      </c>
      <c r="AZ680">
        <v>0</v>
      </c>
      <c r="BA680">
        <v>524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ROUND(Y680*Source!I342,9)</f>
        <v>0.1</v>
      </c>
      <c r="CY680">
        <f>AA680</f>
        <v>333.16</v>
      </c>
      <c r="CZ680">
        <f>AE680</f>
        <v>19.28</v>
      </c>
      <c r="DA680">
        <f>AI680</f>
        <v>17.28</v>
      </c>
      <c r="DB680">
        <f>ROUND(((ROUND(AT680*CZ680,2)*1)*1),6)</f>
        <v>1.93</v>
      </c>
      <c r="DC680">
        <f>ROUND(((ROUND(AT680*AG680,2)*1)*1),6)</f>
        <v>0</v>
      </c>
      <c r="DD680" t="s">
        <v>3</v>
      </c>
      <c r="DE680" t="s">
        <v>3</v>
      </c>
      <c r="DF680">
        <f>ROUND(ROUND(AE680*AI680,2)*CX680,2)</f>
        <v>33.32</v>
      </c>
      <c r="DG680">
        <f t="shared" si="365"/>
        <v>0</v>
      </c>
      <c r="DH680">
        <f t="shared" si="366"/>
        <v>0</v>
      </c>
      <c r="DI680">
        <f t="shared" si="345"/>
        <v>0</v>
      </c>
      <c r="DJ680">
        <f>DF680</f>
        <v>33.32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5">
      <c r="A681">
        <f>ROW(Source!A347)</f>
        <v>347</v>
      </c>
      <c r="B681">
        <v>86551701</v>
      </c>
      <c r="C681">
        <v>86552813</v>
      </c>
      <c r="D681">
        <v>85665773</v>
      </c>
      <c r="E681">
        <v>1081</v>
      </c>
      <c r="F681">
        <v>1</v>
      </c>
      <c r="G681">
        <v>1081</v>
      </c>
      <c r="H681">
        <v>1</v>
      </c>
      <c r="I681" t="s">
        <v>786</v>
      </c>
      <c r="J681" t="s">
        <v>3</v>
      </c>
      <c r="K681" t="s">
        <v>787</v>
      </c>
      <c r="L681">
        <v>1191</v>
      </c>
      <c r="N681">
        <v>1013</v>
      </c>
      <c r="O681" t="s">
        <v>788</v>
      </c>
      <c r="P681" t="s">
        <v>788</v>
      </c>
      <c r="Q681">
        <v>1</v>
      </c>
      <c r="W681">
        <v>0</v>
      </c>
      <c r="X681">
        <v>476480486</v>
      </c>
      <c r="Y681">
        <f>((AT681*1.15)*1.2)</f>
        <v>6.9137999999999984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-2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5.01</v>
      </c>
      <c r="AU681" t="s">
        <v>362</v>
      </c>
      <c r="AV681">
        <v>1</v>
      </c>
      <c r="AW681">
        <v>2</v>
      </c>
      <c r="AX681">
        <v>86552819</v>
      </c>
      <c r="AY681">
        <v>1</v>
      </c>
      <c r="AZ681">
        <v>0</v>
      </c>
      <c r="BA681">
        <v>527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U681">
        <f>ROUND(AT681*Source!I347*AH681*AL681,2)</f>
        <v>0</v>
      </c>
      <c r="CV681">
        <f>ROUND(Y681*Source!I347,9)</f>
        <v>248.55110999999999</v>
      </c>
      <c r="CW681">
        <v>0</v>
      </c>
      <c r="CX681">
        <f>ROUND(Y681*Source!I347,9)</f>
        <v>248.55110999999999</v>
      </c>
      <c r="CY681">
        <f>AD681</f>
        <v>0</v>
      </c>
      <c r="CZ681">
        <f>AH681</f>
        <v>0</v>
      </c>
      <c r="DA681">
        <f>AL681</f>
        <v>1</v>
      </c>
      <c r="DB681">
        <f>ROUND(((ROUND(AT681*CZ681,2)*1.15)*1.2),6)</f>
        <v>0</v>
      </c>
      <c r="DC681">
        <f>ROUND(((ROUND(AT681*AG681,2)*1.15)*1.2),6)</f>
        <v>0</v>
      </c>
      <c r="DD681" t="s">
        <v>3</v>
      </c>
      <c r="DE681" t="s">
        <v>3</v>
      </c>
      <c r="DF681">
        <f t="shared" ref="DF681:DF686" si="367">ROUND(ROUND(AE681,2)*CX681,2)</f>
        <v>0</v>
      </c>
      <c r="DG681">
        <f t="shared" si="365"/>
        <v>0</v>
      </c>
      <c r="DH681">
        <f t="shared" si="366"/>
        <v>0</v>
      </c>
      <c r="DI681">
        <f t="shared" si="345"/>
        <v>0</v>
      </c>
      <c r="DJ681">
        <f>DI681</f>
        <v>0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5">
      <c r="A682">
        <f>ROW(Source!A347)</f>
        <v>347</v>
      </c>
      <c r="B682">
        <v>86551701</v>
      </c>
      <c r="C682">
        <v>86552813</v>
      </c>
      <c r="D682">
        <v>85700705</v>
      </c>
      <c r="E682">
        <v>1</v>
      </c>
      <c r="F682">
        <v>1</v>
      </c>
      <c r="G682">
        <v>1081</v>
      </c>
      <c r="H682">
        <v>3</v>
      </c>
      <c r="I682" t="s">
        <v>803</v>
      </c>
      <c r="J682" t="s">
        <v>804</v>
      </c>
      <c r="K682" t="s">
        <v>805</v>
      </c>
      <c r="L682">
        <v>1339</v>
      </c>
      <c r="N682">
        <v>1007</v>
      </c>
      <c r="O682" t="s">
        <v>806</v>
      </c>
      <c r="P682" t="s">
        <v>806</v>
      </c>
      <c r="Q682">
        <v>1</v>
      </c>
      <c r="W682">
        <v>0</v>
      </c>
      <c r="X682">
        <v>-1622585150</v>
      </c>
      <c r="Y682">
        <f>((AT682*1)*1)</f>
        <v>1</v>
      </c>
      <c r="AA682">
        <v>7.07</v>
      </c>
      <c r="AB682">
        <v>0</v>
      </c>
      <c r="AC682">
        <v>0</v>
      </c>
      <c r="AD682">
        <v>0</v>
      </c>
      <c r="AE682">
        <v>7.07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-2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1</v>
      </c>
      <c r="AU682" t="s">
        <v>360</v>
      </c>
      <c r="AV682">
        <v>0</v>
      </c>
      <c r="AW682">
        <v>2</v>
      </c>
      <c r="AX682">
        <v>86552820</v>
      </c>
      <c r="AY682">
        <v>1</v>
      </c>
      <c r="AZ682">
        <v>0</v>
      </c>
      <c r="BA682">
        <v>528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ROUND(Y682*Source!I347,9)</f>
        <v>35.950000000000003</v>
      </c>
      <c r="CY682">
        <f>AA682</f>
        <v>7.07</v>
      </c>
      <c r="CZ682">
        <f>AE682</f>
        <v>7.07</v>
      </c>
      <c r="DA682">
        <f>AI682</f>
        <v>1</v>
      </c>
      <c r="DB682">
        <f>ROUND(((ROUND(AT682*CZ682,2)*1)*1),6)</f>
        <v>7.07</v>
      </c>
      <c r="DC682">
        <f>ROUND(((ROUND(AT682*AG682,2)*1)*1),6)</f>
        <v>0</v>
      </c>
      <c r="DD682" t="s">
        <v>3</v>
      </c>
      <c r="DE682" t="s">
        <v>3</v>
      </c>
      <c r="DF682">
        <f t="shared" si="367"/>
        <v>254.17</v>
      </c>
      <c r="DG682">
        <f t="shared" si="365"/>
        <v>0</v>
      </c>
      <c r="DH682">
        <f t="shared" si="366"/>
        <v>0</v>
      </c>
      <c r="DI682">
        <f t="shared" si="345"/>
        <v>0</v>
      </c>
      <c r="DJ682">
        <f>DF682</f>
        <v>254.17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5">
      <c r="A683">
        <f>ROW(Source!A347)</f>
        <v>347</v>
      </c>
      <c r="B683">
        <v>86551701</v>
      </c>
      <c r="C683">
        <v>86552813</v>
      </c>
      <c r="D683">
        <v>85702416</v>
      </c>
      <c r="E683">
        <v>1</v>
      </c>
      <c r="F683">
        <v>1</v>
      </c>
      <c r="G683">
        <v>1081</v>
      </c>
      <c r="H683">
        <v>3</v>
      </c>
      <c r="I683" t="s">
        <v>829</v>
      </c>
      <c r="J683" t="s">
        <v>830</v>
      </c>
      <c r="K683" t="s">
        <v>831</v>
      </c>
      <c r="L683">
        <v>1346</v>
      </c>
      <c r="N683">
        <v>1009</v>
      </c>
      <c r="O683" t="s">
        <v>822</v>
      </c>
      <c r="P683" t="s">
        <v>822</v>
      </c>
      <c r="Q683">
        <v>1</v>
      </c>
      <c r="W683">
        <v>0</v>
      </c>
      <c r="X683">
        <v>1021383118</v>
      </c>
      <c r="Y683">
        <f>((AT683*1)*1)</f>
        <v>0.02</v>
      </c>
      <c r="AA683">
        <v>37.979999999999997</v>
      </c>
      <c r="AB683">
        <v>0</v>
      </c>
      <c r="AC683">
        <v>0</v>
      </c>
      <c r="AD683">
        <v>0</v>
      </c>
      <c r="AE683">
        <v>37.979999999999997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-2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0.02</v>
      </c>
      <c r="AU683" t="s">
        <v>360</v>
      </c>
      <c r="AV683">
        <v>0</v>
      </c>
      <c r="AW683">
        <v>2</v>
      </c>
      <c r="AX683">
        <v>86552821</v>
      </c>
      <c r="AY683">
        <v>1</v>
      </c>
      <c r="AZ683">
        <v>0</v>
      </c>
      <c r="BA683">
        <v>529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ROUND(Y683*Source!I347,9)</f>
        <v>0.71899999999999997</v>
      </c>
      <c r="CY683">
        <f>AA683</f>
        <v>37.979999999999997</v>
      </c>
      <c r="CZ683">
        <f>AE683</f>
        <v>37.979999999999997</v>
      </c>
      <c r="DA683">
        <f>AI683</f>
        <v>1</v>
      </c>
      <c r="DB683">
        <f>ROUND(((ROUND(AT683*CZ683,2)*1)*1),6)</f>
        <v>0.76</v>
      </c>
      <c r="DC683">
        <f>ROUND(((ROUND(AT683*AG683,2)*1)*1),6)</f>
        <v>0</v>
      </c>
      <c r="DD683" t="s">
        <v>3</v>
      </c>
      <c r="DE683" t="s">
        <v>3</v>
      </c>
      <c r="DF683">
        <f t="shared" si="367"/>
        <v>27.31</v>
      </c>
      <c r="DG683">
        <f t="shared" si="365"/>
        <v>0</v>
      </c>
      <c r="DH683">
        <f t="shared" si="366"/>
        <v>0</v>
      </c>
      <c r="DI683">
        <f t="shared" si="345"/>
        <v>0</v>
      </c>
      <c r="DJ683">
        <f>DF683</f>
        <v>27.31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5">
      <c r="A684">
        <f>ROW(Source!A347)</f>
        <v>347</v>
      </c>
      <c r="B684">
        <v>86551701</v>
      </c>
      <c r="C684">
        <v>86552813</v>
      </c>
      <c r="D684">
        <v>85700975</v>
      </c>
      <c r="E684">
        <v>1</v>
      </c>
      <c r="F684">
        <v>1</v>
      </c>
      <c r="G684">
        <v>1081</v>
      </c>
      <c r="H684">
        <v>3</v>
      </c>
      <c r="I684" t="s">
        <v>841</v>
      </c>
      <c r="J684" t="s">
        <v>842</v>
      </c>
      <c r="K684" t="s">
        <v>843</v>
      </c>
      <c r="L684">
        <v>1348</v>
      </c>
      <c r="N684">
        <v>1009</v>
      </c>
      <c r="O684" t="s">
        <v>561</v>
      </c>
      <c r="P684" t="s">
        <v>561</v>
      </c>
      <c r="Q684">
        <v>1000</v>
      </c>
      <c r="W684">
        <v>0</v>
      </c>
      <c r="X684">
        <v>1270042986</v>
      </c>
      <c r="Y684">
        <f>((AT684*1)*1)</f>
        <v>5.0000000000000002E-5</v>
      </c>
      <c r="AA684">
        <v>16214.84</v>
      </c>
      <c r="AB684">
        <v>0</v>
      </c>
      <c r="AC684">
        <v>0</v>
      </c>
      <c r="AD684">
        <v>0</v>
      </c>
      <c r="AE684">
        <v>16214.84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-2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5.0000000000000002E-5</v>
      </c>
      <c r="AU684" t="s">
        <v>360</v>
      </c>
      <c r="AV684">
        <v>0</v>
      </c>
      <c r="AW684">
        <v>2</v>
      </c>
      <c r="AX684">
        <v>86552822</v>
      </c>
      <c r="AY684">
        <v>1</v>
      </c>
      <c r="AZ684">
        <v>0</v>
      </c>
      <c r="BA684">
        <v>530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ROUND(Y684*Source!I347,9)</f>
        <v>1.7975000000000001E-3</v>
      </c>
      <c r="CY684">
        <f>AA684</f>
        <v>16214.84</v>
      </c>
      <c r="CZ684">
        <f>AE684</f>
        <v>16214.84</v>
      </c>
      <c r="DA684">
        <f>AI684</f>
        <v>1</v>
      </c>
      <c r="DB684">
        <f>ROUND(((ROUND(AT684*CZ684,2)*1)*1),6)</f>
        <v>0.81</v>
      </c>
      <c r="DC684">
        <f>ROUND(((ROUND(AT684*AG684,2)*1)*1),6)</f>
        <v>0</v>
      </c>
      <c r="DD684" t="s">
        <v>3</v>
      </c>
      <c r="DE684" t="s">
        <v>3</v>
      </c>
      <c r="DF684">
        <f t="shared" si="367"/>
        <v>29.15</v>
      </c>
      <c r="DG684">
        <f t="shared" si="365"/>
        <v>0</v>
      </c>
      <c r="DH684">
        <f t="shared" si="366"/>
        <v>0</v>
      </c>
      <c r="DI684">
        <f t="shared" si="345"/>
        <v>0</v>
      </c>
      <c r="DJ684">
        <f>DF684</f>
        <v>29.15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5">
      <c r="A685">
        <f>ROW(Source!A347)</f>
        <v>347</v>
      </c>
      <c r="B685">
        <v>86551701</v>
      </c>
      <c r="C685">
        <v>86552813</v>
      </c>
      <c r="D685">
        <v>85701143</v>
      </c>
      <c r="E685">
        <v>1</v>
      </c>
      <c r="F685">
        <v>1</v>
      </c>
      <c r="G685">
        <v>1081</v>
      </c>
      <c r="H685">
        <v>3</v>
      </c>
      <c r="I685" t="s">
        <v>844</v>
      </c>
      <c r="J685" t="s">
        <v>845</v>
      </c>
      <c r="K685" t="s">
        <v>846</v>
      </c>
      <c r="L685">
        <v>1346</v>
      </c>
      <c r="N685">
        <v>1009</v>
      </c>
      <c r="O685" t="s">
        <v>822</v>
      </c>
      <c r="P685" t="s">
        <v>822</v>
      </c>
      <c r="Q685">
        <v>1</v>
      </c>
      <c r="W685">
        <v>0</v>
      </c>
      <c r="X685">
        <v>488689173</v>
      </c>
      <c r="Y685">
        <f>((AT685*1)*1)</f>
        <v>0.02</v>
      </c>
      <c r="AA685">
        <v>20.190000000000001</v>
      </c>
      <c r="AB685">
        <v>0</v>
      </c>
      <c r="AC685">
        <v>0</v>
      </c>
      <c r="AD685">
        <v>0</v>
      </c>
      <c r="AE685">
        <v>20.190000000000001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-2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0.02</v>
      </c>
      <c r="AU685" t="s">
        <v>360</v>
      </c>
      <c r="AV685">
        <v>0</v>
      </c>
      <c r="AW685">
        <v>2</v>
      </c>
      <c r="AX685">
        <v>86552823</v>
      </c>
      <c r="AY685">
        <v>1</v>
      </c>
      <c r="AZ685">
        <v>0</v>
      </c>
      <c r="BA685">
        <v>531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v>0</v>
      </c>
      <c r="CX685">
        <f>ROUND(Y685*Source!I347,9)</f>
        <v>0.71899999999999997</v>
      </c>
      <c r="CY685">
        <f>AA685</f>
        <v>20.190000000000001</v>
      </c>
      <c r="CZ685">
        <f>AE685</f>
        <v>20.190000000000001</v>
      </c>
      <c r="DA685">
        <f>AI685</f>
        <v>1</v>
      </c>
      <c r="DB685">
        <f>ROUND(((ROUND(AT685*CZ685,2)*1)*1),6)</f>
        <v>0.4</v>
      </c>
      <c r="DC685">
        <f>ROUND(((ROUND(AT685*AG685,2)*1)*1),6)</f>
        <v>0</v>
      </c>
      <c r="DD685" t="s">
        <v>3</v>
      </c>
      <c r="DE685" t="s">
        <v>3</v>
      </c>
      <c r="DF685">
        <f t="shared" si="367"/>
        <v>14.52</v>
      </c>
      <c r="DG685">
        <f t="shared" si="365"/>
        <v>0</v>
      </c>
      <c r="DH685">
        <f t="shared" si="366"/>
        <v>0</v>
      </c>
      <c r="DI685">
        <f t="shared" si="345"/>
        <v>0</v>
      </c>
      <c r="DJ685">
        <f>DF685</f>
        <v>14.52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5">
      <c r="A686">
        <f>ROW(Source!A348)</f>
        <v>348</v>
      </c>
      <c r="B686">
        <v>86551703</v>
      </c>
      <c r="C686">
        <v>86552813</v>
      </c>
      <c r="D686">
        <v>85665773</v>
      </c>
      <c r="E686">
        <v>1081</v>
      </c>
      <c r="F686">
        <v>1</v>
      </c>
      <c r="G686">
        <v>1081</v>
      </c>
      <c r="H686">
        <v>1</v>
      </c>
      <c r="I686" t="s">
        <v>786</v>
      </c>
      <c r="J686" t="s">
        <v>3</v>
      </c>
      <c r="K686" t="s">
        <v>787</v>
      </c>
      <c r="L686">
        <v>1191</v>
      </c>
      <c r="N686">
        <v>1013</v>
      </c>
      <c r="O686" t="s">
        <v>788</v>
      </c>
      <c r="P686" t="s">
        <v>788</v>
      </c>
      <c r="Q686">
        <v>1</v>
      </c>
      <c r="W686">
        <v>0</v>
      </c>
      <c r="X686">
        <v>476480486</v>
      </c>
      <c r="Y686">
        <f>((AT686*1.15)*1.2)</f>
        <v>6.9137999999999984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5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5.01</v>
      </c>
      <c r="AU686" t="s">
        <v>362</v>
      </c>
      <c r="AV686">
        <v>1</v>
      </c>
      <c r="AW686">
        <v>2</v>
      </c>
      <c r="AX686">
        <v>86552819</v>
      </c>
      <c r="AY686">
        <v>1</v>
      </c>
      <c r="AZ686">
        <v>0</v>
      </c>
      <c r="BA686">
        <v>532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U686">
        <f>ROUND(AT686*Source!I348*AH686*AL686,2)</f>
        <v>0</v>
      </c>
      <c r="CV686">
        <f>ROUND(Y686*Source!I348,9)</f>
        <v>248.55110999999999</v>
      </c>
      <c r="CW686">
        <v>0</v>
      </c>
      <c r="CX686">
        <f>ROUND(Y686*Source!I348,9)</f>
        <v>248.55110999999999</v>
      </c>
      <c r="CY686">
        <f>AD686</f>
        <v>0</v>
      </c>
      <c r="CZ686">
        <f>AH686</f>
        <v>0</v>
      </c>
      <c r="DA686">
        <f>AL686</f>
        <v>1</v>
      </c>
      <c r="DB686">
        <f>ROUND(((ROUND(AT686*CZ686,2)*1.15)*1.2),6)</f>
        <v>0</v>
      </c>
      <c r="DC686">
        <f>ROUND(((ROUND(AT686*AG686,2)*1.15)*1.2),6)</f>
        <v>0</v>
      </c>
      <c r="DD686" t="s">
        <v>3</v>
      </c>
      <c r="DE686" t="s">
        <v>3</v>
      </c>
      <c r="DF686">
        <f t="shared" si="367"/>
        <v>0</v>
      </c>
      <c r="DG686">
        <f t="shared" si="365"/>
        <v>0</v>
      </c>
      <c r="DH686">
        <f t="shared" si="366"/>
        <v>0</v>
      </c>
      <c r="DI686">
        <f t="shared" si="345"/>
        <v>0</v>
      </c>
      <c r="DJ686">
        <f>DI686</f>
        <v>0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5">
      <c r="A687">
        <f>ROW(Source!A348)</f>
        <v>348</v>
      </c>
      <c r="B687">
        <v>86551703</v>
      </c>
      <c r="C687">
        <v>86552813</v>
      </c>
      <c r="D687">
        <v>85700705</v>
      </c>
      <c r="E687">
        <v>1</v>
      </c>
      <c r="F687">
        <v>1</v>
      </c>
      <c r="G687">
        <v>1081</v>
      </c>
      <c r="H687">
        <v>3</v>
      </c>
      <c r="I687" t="s">
        <v>803</v>
      </c>
      <c r="J687" t="s">
        <v>804</v>
      </c>
      <c r="K687" t="s">
        <v>805</v>
      </c>
      <c r="L687">
        <v>1339</v>
      </c>
      <c r="N687">
        <v>1007</v>
      </c>
      <c r="O687" t="s">
        <v>806</v>
      </c>
      <c r="P687" t="s">
        <v>806</v>
      </c>
      <c r="Q687">
        <v>1</v>
      </c>
      <c r="W687">
        <v>0</v>
      </c>
      <c r="X687">
        <v>-1622585150</v>
      </c>
      <c r="Y687">
        <f>((AT687*1)*1)</f>
        <v>1</v>
      </c>
      <c r="AA687">
        <v>54.79</v>
      </c>
      <c r="AB687">
        <v>0</v>
      </c>
      <c r="AC687">
        <v>0</v>
      </c>
      <c r="AD687">
        <v>0</v>
      </c>
      <c r="AE687">
        <v>7.07</v>
      </c>
      <c r="AF687">
        <v>0</v>
      </c>
      <c r="AG687">
        <v>0</v>
      </c>
      <c r="AH687">
        <v>0</v>
      </c>
      <c r="AI687">
        <v>7.75</v>
      </c>
      <c r="AJ687">
        <v>1</v>
      </c>
      <c r="AK687">
        <v>1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1</v>
      </c>
      <c r="AU687" t="s">
        <v>360</v>
      </c>
      <c r="AV687">
        <v>0</v>
      </c>
      <c r="AW687">
        <v>2</v>
      </c>
      <c r="AX687">
        <v>86552820</v>
      </c>
      <c r="AY687">
        <v>1</v>
      </c>
      <c r="AZ687">
        <v>0</v>
      </c>
      <c r="BA687">
        <v>533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ROUND(Y687*Source!I348,9)</f>
        <v>35.950000000000003</v>
      </c>
      <c r="CY687">
        <f>AA687</f>
        <v>54.79</v>
      </c>
      <c r="CZ687">
        <f>AE687</f>
        <v>7.07</v>
      </c>
      <c r="DA687">
        <f>AI687</f>
        <v>7.75</v>
      </c>
      <c r="DB687">
        <f>ROUND(((ROUND(AT687*CZ687,2)*1)*1),6)</f>
        <v>7.07</v>
      </c>
      <c r="DC687">
        <f>ROUND(((ROUND(AT687*AG687,2)*1)*1),6)</f>
        <v>0</v>
      </c>
      <c r="DD687" t="s">
        <v>3</v>
      </c>
      <c r="DE687" t="s">
        <v>3</v>
      </c>
      <c r="DF687">
        <f>ROUND(ROUND(AE687*AI687,2)*CX687,2)</f>
        <v>1969.7</v>
      </c>
      <c r="DG687">
        <f t="shared" si="365"/>
        <v>0</v>
      </c>
      <c r="DH687">
        <f t="shared" si="366"/>
        <v>0</v>
      </c>
      <c r="DI687">
        <f t="shared" si="345"/>
        <v>0</v>
      </c>
      <c r="DJ687">
        <f>DF687</f>
        <v>1969.7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5">
      <c r="A688">
        <f>ROW(Source!A348)</f>
        <v>348</v>
      </c>
      <c r="B688">
        <v>86551703</v>
      </c>
      <c r="C688">
        <v>86552813</v>
      </c>
      <c r="D688">
        <v>85702416</v>
      </c>
      <c r="E688">
        <v>1</v>
      </c>
      <c r="F688">
        <v>1</v>
      </c>
      <c r="G688">
        <v>1081</v>
      </c>
      <c r="H688">
        <v>3</v>
      </c>
      <c r="I688" t="s">
        <v>829</v>
      </c>
      <c r="J688" t="s">
        <v>830</v>
      </c>
      <c r="K688" t="s">
        <v>831</v>
      </c>
      <c r="L688">
        <v>1346</v>
      </c>
      <c r="N688">
        <v>1009</v>
      </c>
      <c r="O688" t="s">
        <v>822</v>
      </c>
      <c r="P688" t="s">
        <v>822</v>
      </c>
      <c r="Q688">
        <v>1</v>
      </c>
      <c r="W688">
        <v>0</v>
      </c>
      <c r="X688">
        <v>1021383118</v>
      </c>
      <c r="Y688">
        <f>((AT688*1)*1)</f>
        <v>0.02</v>
      </c>
      <c r="AA688">
        <v>315.23</v>
      </c>
      <c r="AB688">
        <v>0</v>
      </c>
      <c r="AC688">
        <v>0</v>
      </c>
      <c r="AD688">
        <v>0</v>
      </c>
      <c r="AE688">
        <v>37.979999999999997</v>
      </c>
      <c r="AF688">
        <v>0</v>
      </c>
      <c r="AG688">
        <v>0</v>
      </c>
      <c r="AH688">
        <v>0</v>
      </c>
      <c r="AI688">
        <v>8.3000000000000007</v>
      </c>
      <c r="AJ688">
        <v>1</v>
      </c>
      <c r="AK688">
        <v>1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0.02</v>
      </c>
      <c r="AU688" t="s">
        <v>360</v>
      </c>
      <c r="AV688">
        <v>0</v>
      </c>
      <c r="AW688">
        <v>2</v>
      </c>
      <c r="AX688">
        <v>86552821</v>
      </c>
      <c r="AY688">
        <v>1</v>
      </c>
      <c r="AZ688">
        <v>0</v>
      </c>
      <c r="BA688">
        <v>534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ROUND(Y688*Source!I348,9)</f>
        <v>0.71899999999999997</v>
      </c>
      <c r="CY688">
        <f>AA688</f>
        <v>315.23</v>
      </c>
      <c r="CZ688">
        <f>AE688</f>
        <v>37.979999999999997</v>
      </c>
      <c r="DA688">
        <f>AI688</f>
        <v>8.3000000000000007</v>
      </c>
      <c r="DB688">
        <f>ROUND(((ROUND(AT688*CZ688,2)*1)*1),6)</f>
        <v>0.76</v>
      </c>
      <c r="DC688">
        <f>ROUND(((ROUND(AT688*AG688,2)*1)*1),6)</f>
        <v>0</v>
      </c>
      <c r="DD688" t="s">
        <v>3</v>
      </c>
      <c r="DE688" t="s">
        <v>3</v>
      </c>
      <c r="DF688">
        <f>ROUND(ROUND(AE688*AI688,2)*CX688,2)</f>
        <v>226.65</v>
      </c>
      <c r="DG688">
        <f t="shared" si="365"/>
        <v>0</v>
      </c>
      <c r="DH688">
        <f t="shared" si="366"/>
        <v>0</v>
      </c>
      <c r="DI688">
        <f t="shared" si="345"/>
        <v>0</v>
      </c>
      <c r="DJ688">
        <f>DF688</f>
        <v>226.65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5">
      <c r="A689">
        <f>ROW(Source!A348)</f>
        <v>348</v>
      </c>
      <c r="B689">
        <v>86551703</v>
      </c>
      <c r="C689">
        <v>86552813</v>
      </c>
      <c r="D689">
        <v>85700975</v>
      </c>
      <c r="E689">
        <v>1</v>
      </c>
      <c r="F689">
        <v>1</v>
      </c>
      <c r="G689">
        <v>1081</v>
      </c>
      <c r="H689">
        <v>3</v>
      </c>
      <c r="I689" t="s">
        <v>841</v>
      </c>
      <c r="J689" t="s">
        <v>842</v>
      </c>
      <c r="K689" t="s">
        <v>843</v>
      </c>
      <c r="L689">
        <v>1348</v>
      </c>
      <c r="N689">
        <v>1009</v>
      </c>
      <c r="O689" t="s">
        <v>561</v>
      </c>
      <c r="P689" t="s">
        <v>561</v>
      </c>
      <c r="Q689">
        <v>1000</v>
      </c>
      <c r="W689">
        <v>0</v>
      </c>
      <c r="X689">
        <v>1270042986</v>
      </c>
      <c r="Y689">
        <f>((AT689*1)*1)</f>
        <v>5.0000000000000002E-5</v>
      </c>
      <c r="AA689">
        <v>55941.2</v>
      </c>
      <c r="AB689">
        <v>0</v>
      </c>
      <c r="AC689">
        <v>0</v>
      </c>
      <c r="AD689">
        <v>0</v>
      </c>
      <c r="AE689">
        <v>16214.84</v>
      </c>
      <c r="AF689">
        <v>0</v>
      </c>
      <c r="AG689">
        <v>0</v>
      </c>
      <c r="AH689">
        <v>0</v>
      </c>
      <c r="AI689">
        <v>3.45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5.0000000000000002E-5</v>
      </c>
      <c r="AU689" t="s">
        <v>360</v>
      </c>
      <c r="AV689">
        <v>0</v>
      </c>
      <c r="AW689">
        <v>2</v>
      </c>
      <c r="AX689">
        <v>86552822</v>
      </c>
      <c r="AY689">
        <v>1</v>
      </c>
      <c r="AZ689">
        <v>0</v>
      </c>
      <c r="BA689">
        <v>535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ROUND(Y689*Source!I348,9)</f>
        <v>1.7975000000000001E-3</v>
      </c>
      <c r="CY689">
        <f>AA689</f>
        <v>55941.2</v>
      </c>
      <c r="CZ689">
        <f>AE689</f>
        <v>16214.84</v>
      </c>
      <c r="DA689">
        <f>AI689</f>
        <v>3.45</v>
      </c>
      <c r="DB689">
        <f>ROUND(((ROUND(AT689*CZ689,2)*1)*1),6)</f>
        <v>0.81</v>
      </c>
      <c r="DC689">
        <f>ROUND(((ROUND(AT689*AG689,2)*1)*1),6)</f>
        <v>0</v>
      </c>
      <c r="DD689" t="s">
        <v>3</v>
      </c>
      <c r="DE689" t="s">
        <v>3</v>
      </c>
      <c r="DF689">
        <f>ROUND(ROUND(AE689*AI689,2)*CX689,2)</f>
        <v>100.55</v>
      </c>
      <c r="DG689">
        <f t="shared" si="365"/>
        <v>0</v>
      </c>
      <c r="DH689">
        <f t="shared" si="366"/>
        <v>0</v>
      </c>
      <c r="DI689">
        <f t="shared" si="345"/>
        <v>0</v>
      </c>
      <c r="DJ689">
        <f>DF689</f>
        <v>100.55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5">
      <c r="A690">
        <f>ROW(Source!A348)</f>
        <v>348</v>
      </c>
      <c r="B690">
        <v>86551703</v>
      </c>
      <c r="C690">
        <v>86552813</v>
      </c>
      <c r="D690">
        <v>85701143</v>
      </c>
      <c r="E690">
        <v>1</v>
      </c>
      <c r="F690">
        <v>1</v>
      </c>
      <c r="G690">
        <v>1081</v>
      </c>
      <c r="H690">
        <v>3</v>
      </c>
      <c r="I690" t="s">
        <v>844</v>
      </c>
      <c r="J690" t="s">
        <v>845</v>
      </c>
      <c r="K690" t="s">
        <v>846</v>
      </c>
      <c r="L690">
        <v>1346</v>
      </c>
      <c r="N690">
        <v>1009</v>
      </c>
      <c r="O690" t="s">
        <v>822</v>
      </c>
      <c r="P690" t="s">
        <v>822</v>
      </c>
      <c r="Q690">
        <v>1</v>
      </c>
      <c r="W690">
        <v>0</v>
      </c>
      <c r="X690">
        <v>488689173</v>
      </c>
      <c r="Y690">
        <f>((AT690*1)*1)</f>
        <v>0.02</v>
      </c>
      <c r="AA690">
        <v>85.81</v>
      </c>
      <c r="AB690">
        <v>0</v>
      </c>
      <c r="AC690">
        <v>0</v>
      </c>
      <c r="AD690">
        <v>0</v>
      </c>
      <c r="AE690">
        <v>20.190000000000001</v>
      </c>
      <c r="AF690">
        <v>0</v>
      </c>
      <c r="AG690">
        <v>0</v>
      </c>
      <c r="AH690">
        <v>0</v>
      </c>
      <c r="AI690">
        <v>4.25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0.02</v>
      </c>
      <c r="AU690" t="s">
        <v>360</v>
      </c>
      <c r="AV690">
        <v>0</v>
      </c>
      <c r="AW690">
        <v>2</v>
      </c>
      <c r="AX690">
        <v>86552823</v>
      </c>
      <c r="AY690">
        <v>1</v>
      </c>
      <c r="AZ690">
        <v>0</v>
      </c>
      <c r="BA690">
        <v>536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ROUND(Y690*Source!I348,9)</f>
        <v>0.71899999999999997</v>
      </c>
      <c r="CY690">
        <f>AA690</f>
        <v>85.81</v>
      </c>
      <c r="CZ690">
        <f>AE690</f>
        <v>20.190000000000001</v>
      </c>
      <c r="DA690">
        <f>AI690</f>
        <v>4.25</v>
      </c>
      <c r="DB690">
        <f>ROUND(((ROUND(AT690*CZ690,2)*1)*1),6)</f>
        <v>0.4</v>
      </c>
      <c r="DC690">
        <f>ROUND(((ROUND(AT690*AG690,2)*1)*1),6)</f>
        <v>0</v>
      </c>
      <c r="DD690" t="s">
        <v>3</v>
      </c>
      <c r="DE690" t="s">
        <v>3</v>
      </c>
      <c r="DF690">
        <f>ROUND(ROUND(AE690*AI690,2)*CX690,2)</f>
        <v>61.7</v>
      </c>
      <c r="DG690">
        <f t="shared" si="365"/>
        <v>0</v>
      </c>
      <c r="DH690">
        <f t="shared" si="366"/>
        <v>0</v>
      </c>
      <c r="DI690">
        <f t="shared" si="345"/>
        <v>0</v>
      </c>
      <c r="DJ690">
        <f>DF690</f>
        <v>61.7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5">
      <c r="A691">
        <f>ROW(Source!A349)</f>
        <v>349</v>
      </c>
      <c r="B691">
        <v>86551701</v>
      </c>
      <c r="C691">
        <v>86552824</v>
      </c>
      <c r="D691">
        <v>85665773</v>
      </c>
      <c r="E691">
        <v>1081</v>
      </c>
      <c r="F691">
        <v>1</v>
      </c>
      <c r="G691">
        <v>1081</v>
      </c>
      <c r="H691">
        <v>1</v>
      </c>
      <c r="I691" t="s">
        <v>786</v>
      </c>
      <c r="J691" t="s">
        <v>3</v>
      </c>
      <c r="K691" t="s">
        <v>787</v>
      </c>
      <c r="L691">
        <v>1191</v>
      </c>
      <c r="N691">
        <v>1013</v>
      </c>
      <c r="O691" t="s">
        <v>788</v>
      </c>
      <c r="P691" t="s">
        <v>788</v>
      </c>
      <c r="Q691">
        <v>1</v>
      </c>
      <c r="W691">
        <v>0</v>
      </c>
      <c r="X691">
        <v>476480486</v>
      </c>
      <c r="Y691">
        <f>((AT691*1.15)*1.2)</f>
        <v>6.9137999999999984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1</v>
      </c>
      <c r="AL691">
        <v>1</v>
      </c>
      <c r="AM691">
        <v>-2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5.01</v>
      </c>
      <c r="AU691" t="s">
        <v>362</v>
      </c>
      <c r="AV691">
        <v>1</v>
      </c>
      <c r="AW691">
        <v>2</v>
      </c>
      <c r="AX691">
        <v>86552830</v>
      </c>
      <c r="AY691">
        <v>1</v>
      </c>
      <c r="AZ691">
        <v>0</v>
      </c>
      <c r="BA691">
        <v>537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U691">
        <f>ROUND(AT691*Source!I349*AH691*AL691,2)</f>
        <v>0</v>
      </c>
      <c r="CV691">
        <f>ROUND(Y691*Source!I349,9)</f>
        <v>12.79053</v>
      </c>
      <c r="CW691">
        <v>0</v>
      </c>
      <c r="CX691">
        <f>ROUND(Y691*Source!I349,9)</f>
        <v>12.79053</v>
      </c>
      <c r="CY691">
        <f>AD691</f>
        <v>0</v>
      </c>
      <c r="CZ691">
        <f>AH691</f>
        <v>0</v>
      </c>
      <c r="DA691">
        <f>AL691</f>
        <v>1</v>
      </c>
      <c r="DB691">
        <f>ROUND(((ROUND(AT691*CZ691,2)*1.15)*1.2),6)</f>
        <v>0</v>
      </c>
      <c r="DC691">
        <f>ROUND(((ROUND(AT691*AG691,2)*1.15)*1.2),6)</f>
        <v>0</v>
      </c>
      <c r="DD691" t="s">
        <v>3</v>
      </c>
      <c r="DE691" t="s">
        <v>3</v>
      </c>
      <c r="DF691">
        <f t="shared" ref="DF691:DF696" si="368">ROUND(ROUND(AE691,2)*CX691,2)</f>
        <v>0</v>
      </c>
      <c r="DG691">
        <f t="shared" si="365"/>
        <v>0</v>
      </c>
      <c r="DH691">
        <f t="shared" si="366"/>
        <v>0</v>
      </c>
      <c r="DI691">
        <f t="shared" si="345"/>
        <v>0</v>
      </c>
      <c r="DJ691">
        <f>DI691</f>
        <v>0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5">
      <c r="A692">
        <f>ROW(Source!A349)</f>
        <v>349</v>
      </c>
      <c r="B692">
        <v>86551701</v>
      </c>
      <c r="C692">
        <v>86552824</v>
      </c>
      <c r="D692">
        <v>85700705</v>
      </c>
      <c r="E692">
        <v>1</v>
      </c>
      <c r="F692">
        <v>1</v>
      </c>
      <c r="G692">
        <v>1081</v>
      </c>
      <c r="H692">
        <v>3</v>
      </c>
      <c r="I692" t="s">
        <v>803</v>
      </c>
      <c r="J692" t="s">
        <v>804</v>
      </c>
      <c r="K692" t="s">
        <v>805</v>
      </c>
      <c r="L692">
        <v>1339</v>
      </c>
      <c r="N692">
        <v>1007</v>
      </c>
      <c r="O692" t="s">
        <v>806</v>
      </c>
      <c r="P692" t="s">
        <v>806</v>
      </c>
      <c r="Q692">
        <v>1</v>
      </c>
      <c r="W692">
        <v>0</v>
      </c>
      <c r="X692">
        <v>-1622585150</v>
      </c>
      <c r="Y692">
        <f>((AT692*1)*1)</f>
        <v>3.8</v>
      </c>
      <c r="AA692">
        <v>7.07</v>
      </c>
      <c r="AB692">
        <v>0</v>
      </c>
      <c r="AC692">
        <v>0</v>
      </c>
      <c r="AD692">
        <v>0</v>
      </c>
      <c r="AE692">
        <v>7.07</v>
      </c>
      <c r="AF692">
        <v>0</v>
      </c>
      <c r="AG692">
        <v>0</v>
      </c>
      <c r="AH692">
        <v>0</v>
      </c>
      <c r="AI692">
        <v>1</v>
      </c>
      <c r="AJ692">
        <v>1</v>
      </c>
      <c r="AK692">
        <v>1</v>
      </c>
      <c r="AL692">
        <v>1</v>
      </c>
      <c r="AM692">
        <v>-2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3.8</v>
      </c>
      <c r="AU692" t="s">
        <v>360</v>
      </c>
      <c r="AV692">
        <v>0</v>
      </c>
      <c r="AW692">
        <v>2</v>
      </c>
      <c r="AX692">
        <v>86552831</v>
      </c>
      <c r="AY692">
        <v>1</v>
      </c>
      <c r="AZ692">
        <v>0</v>
      </c>
      <c r="BA692">
        <v>538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ROUND(Y692*Source!I349,9)</f>
        <v>7.03</v>
      </c>
      <c r="CY692">
        <f>AA692</f>
        <v>7.07</v>
      </c>
      <c r="CZ692">
        <f>AE692</f>
        <v>7.07</v>
      </c>
      <c r="DA692">
        <f>AI692</f>
        <v>1</v>
      </c>
      <c r="DB692">
        <f>ROUND(((ROUND(AT692*CZ692,2)*1)*1),6)</f>
        <v>26.87</v>
      </c>
      <c r="DC692">
        <f>ROUND(((ROUND(AT692*AG692,2)*1)*1),6)</f>
        <v>0</v>
      </c>
      <c r="DD692" t="s">
        <v>3</v>
      </c>
      <c r="DE692" t="s">
        <v>3</v>
      </c>
      <c r="DF692">
        <f t="shared" si="368"/>
        <v>49.7</v>
      </c>
      <c r="DG692">
        <f t="shared" si="365"/>
        <v>0</v>
      </c>
      <c r="DH692">
        <f t="shared" si="366"/>
        <v>0</v>
      </c>
      <c r="DI692">
        <f t="shared" si="345"/>
        <v>0</v>
      </c>
      <c r="DJ692">
        <f>DF692</f>
        <v>49.7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5">
      <c r="A693">
        <f>ROW(Source!A349)</f>
        <v>349</v>
      </c>
      <c r="B693">
        <v>86551701</v>
      </c>
      <c r="C693">
        <v>86552824</v>
      </c>
      <c r="D693">
        <v>85702416</v>
      </c>
      <c r="E693">
        <v>1</v>
      </c>
      <c r="F693">
        <v>1</v>
      </c>
      <c r="G693">
        <v>1081</v>
      </c>
      <c r="H693">
        <v>3</v>
      </c>
      <c r="I693" t="s">
        <v>829</v>
      </c>
      <c r="J693" t="s">
        <v>830</v>
      </c>
      <c r="K693" t="s">
        <v>831</v>
      </c>
      <c r="L693">
        <v>1346</v>
      </c>
      <c r="N693">
        <v>1009</v>
      </c>
      <c r="O693" t="s">
        <v>822</v>
      </c>
      <c r="P693" t="s">
        <v>822</v>
      </c>
      <c r="Q693">
        <v>1</v>
      </c>
      <c r="W693">
        <v>0</v>
      </c>
      <c r="X693">
        <v>1021383118</v>
      </c>
      <c r="Y693">
        <f>((AT693*1)*1)</f>
        <v>0.02</v>
      </c>
      <c r="AA693">
        <v>37.979999999999997</v>
      </c>
      <c r="AB693">
        <v>0</v>
      </c>
      <c r="AC693">
        <v>0</v>
      </c>
      <c r="AD693">
        <v>0</v>
      </c>
      <c r="AE693">
        <v>37.979999999999997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-2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0.02</v>
      </c>
      <c r="AU693" t="s">
        <v>360</v>
      </c>
      <c r="AV693">
        <v>0</v>
      </c>
      <c r="AW693">
        <v>2</v>
      </c>
      <c r="AX693">
        <v>86552832</v>
      </c>
      <c r="AY693">
        <v>1</v>
      </c>
      <c r="AZ693">
        <v>0</v>
      </c>
      <c r="BA693">
        <v>539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ROUND(Y693*Source!I349,9)</f>
        <v>3.6999999999999998E-2</v>
      </c>
      <c r="CY693">
        <f>AA693</f>
        <v>37.979999999999997</v>
      </c>
      <c r="CZ693">
        <f>AE693</f>
        <v>37.979999999999997</v>
      </c>
      <c r="DA693">
        <f>AI693</f>
        <v>1</v>
      </c>
      <c r="DB693">
        <f>ROUND(((ROUND(AT693*CZ693,2)*1)*1),6)</f>
        <v>0.76</v>
      </c>
      <c r="DC693">
        <f>ROUND(((ROUND(AT693*AG693,2)*1)*1),6)</f>
        <v>0</v>
      </c>
      <c r="DD693" t="s">
        <v>3</v>
      </c>
      <c r="DE693" t="s">
        <v>3</v>
      </c>
      <c r="DF693">
        <f t="shared" si="368"/>
        <v>1.41</v>
      </c>
      <c r="DG693">
        <f t="shared" si="365"/>
        <v>0</v>
      </c>
      <c r="DH693">
        <f t="shared" si="366"/>
        <v>0</v>
      </c>
      <c r="DI693">
        <f t="shared" si="345"/>
        <v>0</v>
      </c>
      <c r="DJ693">
        <f>DF693</f>
        <v>1.41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5">
      <c r="A694">
        <f>ROW(Source!A349)</f>
        <v>349</v>
      </c>
      <c r="B694">
        <v>86551701</v>
      </c>
      <c r="C694">
        <v>86552824</v>
      </c>
      <c r="D694">
        <v>85700975</v>
      </c>
      <c r="E694">
        <v>1</v>
      </c>
      <c r="F694">
        <v>1</v>
      </c>
      <c r="G694">
        <v>1081</v>
      </c>
      <c r="H694">
        <v>3</v>
      </c>
      <c r="I694" t="s">
        <v>841</v>
      </c>
      <c r="J694" t="s">
        <v>842</v>
      </c>
      <c r="K694" t="s">
        <v>843</v>
      </c>
      <c r="L694">
        <v>1348</v>
      </c>
      <c r="N694">
        <v>1009</v>
      </c>
      <c r="O694" t="s">
        <v>561</v>
      </c>
      <c r="P694" t="s">
        <v>561</v>
      </c>
      <c r="Q694">
        <v>1000</v>
      </c>
      <c r="W694">
        <v>0</v>
      </c>
      <c r="X694">
        <v>1270042986</v>
      </c>
      <c r="Y694">
        <f>((AT694*1)*1)</f>
        <v>5.0000000000000002E-5</v>
      </c>
      <c r="AA694">
        <v>16214.84</v>
      </c>
      <c r="AB694">
        <v>0</v>
      </c>
      <c r="AC694">
        <v>0</v>
      </c>
      <c r="AD694">
        <v>0</v>
      </c>
      <c r="AE694">
        <v>16214.84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-2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5.0000000000000002E-5</v>
      </c>
      <c r="AU694" t="s">
        <v>360</v>
      </c>
      <c r="AV694">
        <v>0</v>
      </c>
      <c r="AW694">
        <v>2</v>
      </c>
      <c r="AX694">
        <v>86552833</v>
      </c>
      <c r="AY694">
        <v>1</v>
      </c>
      <c r="AZ694">
        <v>0</v>
      </c>
      <c r="BA694">
        <v>540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ROUND(Y694*Source!I349,9)</f>
        <v>9.2499999999999999E-5</v>
      </c>
      <c r="CY694">
        <f>AA694</f>
        <v>16214.84</v>
      </c>
      <c r="CZ694">
        <f>AE694</f>
        <v>16214.84</v>
      </c>
      <c r="DA694">
        <f>AI694</f>
        <v>1</v>
      </c>
      <c r="DB694">
        <f>ROUND(((ROUND(AT694*CZ694,2)*1)*1),6)</f>
        <v>0.81</v>
      </c>
      <c r="DC694">
        <f>ROUND(((ROUND(AT694*AG694,2)*1)*1),6)</f>
        <v>0</v>
      </c>
      <c r="DD694" t="s">
        <v>3</v>
      </c>
      <c r="DE694" t="s">
        <v>3</v>
      </c>
      <c r="DF694">
        <f t="shared" si="368"/>
        <v>1.5</v>
      </c>
      <c r="DG694">
        <f t="shared" si="365"/>
        <v>0</v>
      </c>
      <c r="DH694">
        <f t="shared" si="366"/>
        <v>0</v>
      </c>
      <c r="DI694">
        <f t="shared" si="345"/>
        <v>0</v>
      </c>
      <c r="DJ694">
        <f>DF694</f>
        <v>1.5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5">
      <c r="A695">
        <f>ROW(Source!A349)</f>
        <v>349</v>
      </c>
      <c r="B695">
        <v>86551701</v>
      </c>
      <c r="C695">
        <v>86552824</v>
      </c>
      <c r="D695">
        <v>85701143</v>
      </c>
      <c r="E695">
        <v>1</v>
      </c>
      <c r="F695">
        <v>1</v>
      </c>
      <c r="G695">
        <v>1081</v>
      </c>
      <c r="H695">
        <v>3</v>
      </c>
      <c r="I695" t="s">
        <v>844</v>
      </c>
      <c r="J695" t="s">
        <v>845</v>
      </c>
      <c r="K695" t="s">
        <v>846</v>
      </c>
      <c r="L695">
        <v>1346</v>
      </c>
      <c r="N695">
        <v>1009</v>
      </c>
      <c r="O695" t="s">
        <v>822</v>
      </c>
      <c r="P695" t="s">
        <v>822</v>
      </c>
      <c r="Q695">
        <v>1</v>
      </c>
      <c r="W695">
        <v>0</v>
      </c>
      <c r="X695">
        <v>488689173</v>
      </c>
      <c r="Y695">
        <f>((AT695*1)*1)</f>
        <v>0.02</v>
      </c>
      <c r="AA695">
        <v>20.190000000000001</v>
      </c>
      <c r="AB695">
        <v>0</v>
      </c>
      <c r="AC695">
        <v>0</v>
      </c>
      <c r="AD695">
        <v>0</v>
      </c>
      <c r="AE695">
        <v>20.190000000000001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0.02</v>
      </c>
      <c r="AU695" t="s">
        <v>360</v>
      </c>
      <c r="AV695">
        <v>0</v>
      </c>
      <c r="AW695">
        <v>2</v>
      </c>
      <c r="AX695">
        <v>86552834</v>
      </c>
      <c r="AY695">
        <v>1</v>
      </c>
      <c r="AZ695">
        <v>0</v>
      </c>
      <c r="BA695">
        <v>541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ROUND(Y695*Source!I349,9)</f>
        <v>3.6999999999999998E-2</v>
      </c>
      <c r="CY695">
        <f>AA695</f>
        <v>20.190000000000001</v>
      </c>
      <c r="CZ695">
        <f>AE695</f>
        <v>20.190000000000001</v>
      </c>
      <c r="DA695">
        <f>AI695</f>
        <v>1</v>
      </c>
      <c r="DB695">
        <f>ROUND(((ROUND(AT695*CZ695,2)*1)*1),6)</f>
        <v>0.4</v>
      </c>
      <c r="DC695">
        <f>ROUND(((ROUND(AT695*AG695,2)*1)*1),6)</f>
        <v>0</v>
      </c>
      <c r="DD695" t="s">
        <v>3</v>
      </c>
      <c r="DE695" t="s">
        <v>3</v>
      </c>
      <c r="DF695">
        <f t="shared" si="368"/>
        <v>0.75</v>
      </c>
      <c r="DG695">
        <f t="shared" si="365"/>
        <v>0</v>
      </c>
      <c r="DH695">
        <f t="shared" si="366"/>
        <v>0</v>
      </c>
      <c r="DI695">
        <f t="shared" si="345"/>
        <v>0</v>
      </c>
      <c r="DJ695">
        <f>DF695</f>
        <v>0.75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5">
      <c r="A696">
        <f>ROW(Source!A350)</f>
        <v>350</v>
      </c>
      <c r="B696">
        <v>86551703</v>
      </c>
      <c r="C696">
        <v>86552824</v>
      </c>
      <c r="D696">
        <v>85665773</v>
      </c>
      <c r="E696">
        <v>1081</v>
      </c>
      <c r="F696">
        <v>1</v>
      </c>
      <c r="G696">
        <v>1081</v>
      </c>
      <c r="H696">
        <v>1</v>
      </c>
      <c r="I696" t="s">
        <v>786</v>
      </c>
      <c r="J696" t="s">
        <v>3</v>
      </c>
      <c r="K696" t="s">
        <v>787</v>
      </c>
      <c r="L696">
        <v>1191</v>
      </c>
      <c r="N696">
        <v>1013</v>
      </c>
      <c r="O696" t="s">
        <v>788</v>
      </c>
      <c r="P696" t="s">
        <v>788</v>
      </c>
      <c r="Q696">
        <v>1</v>
      </c>
      <c r="W696">
        <v>0</v>
      </c>
      <c r="X696">
        <v>476480486</v>
      </c>
      <c r="Y696">
        <f>((AT696*1.15)*1.2)</f>
        <v>6.9137999999999984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5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5.01</v>
      </c>
      <c r="AU696" t="s">
        <v>362</v>
      </c>
      <c r="AV696">
        <v>1</v>
      </c>
      <c r="AW696">
        <v>2</v>
      </c>
      <c r="AX696">
        <v>86552830</v>
      </c>
      <c r="AY696">
        <v>1</v>
      </c>
      <c r="AZ696">
        <v>0</v>
      </c>
      <c r="BA696">
        <v>542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U696">
        <f>ROUND(AT696*Source!I350*AH696*AL696,2)</f>
        <v>0</v>
      </c>
      <c r="CV696">
        <f>ROUND(Y696*Source!I350,9)</f>
        <v>12.79053</v>
      </c>
      <c r="CW696">
        <v>0</v>
      </c>
      <c r="CX696">
        <f>ROUND(Y696*Source!I350,9)</f>
        <v>12.79053</v>
      </c>
      <c r="CY696">
        <f>AD696</f>
        <v>0</v>
      </c>
      <c r="CZ696">
        <f>AH696</f>
        <v>0</v>
      </c>
      <c r="DA696">
        <f>AL696</f>
        <v>1</v>
      </c>
      <c r="DB696">
        <f>ROUND(((ROUND(AT696*CZ696,2)*1.15)*1.2),6)</f>
        <v>0</v>
      </c>
      <c r="DC696">
        <f>ROUND(((ROUND(AT696*AG696,2)*1.15)*1.2),6)</f>
        <v>0</v>
      </c>
      <c r="DD696" t="s">
        <v>3</v>
      </c>
      <c r="DE696" t="s">
        <v>3</v>
      </c>
      <c r="DF696">
        <f t="shared" si="368"/>
        <v>0</v>
      </c>
      <c r="DG696">
        <f t="shared" si="365"/>
        <v>0</v>
      </c>
      <c r="DH696">
        <f t="shared" si="366"/>
        <v>0</v>
      </c>
      <c r="DI696">
        <f t="shared" si="345"/>
        <v>0</v>
      </c>
      <c r="DJ696">
        <f>DI696</f>
        <v>0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5">
      <c r="A697">
        <f>ROW(Source!A350)</f>
        <v>350</v>
      </c>
      <c r="B697">
        <v>86551703</v>
      </c>
      <c r="C697">
        <v>86552824</v>
      </c>
      <c r="D697">
        <v>85700705</v>
      </c>
      <c r="E697">
        <v>1</v>
      </c>
      <c r="F697">
        <v>1</v>
      </c>
      <c r="G697">
        <v>1081</v>
      </c>
      <c r="H697">
        <v>3</v>
      </c>
      <c r="I697" t="s">
        <v>803</v>
      </c>
      <c r="J697" t="s">
        <v>804</v>
      </c>
      <c r="K697" t="s">
        <v>805</v>
      </c>
      <c r="L697">
        <v>1339</v>
      </c>
      <c r="N697">
        <v>1007</v>
      </c>
      <c r="O697" t="s">
        <v>806</v>
      </c>
      <c r="P697" t="s">
        <v>806</v>
      </c>
      <c r="Q697">
        <v>1</v>
      </c>
      <c r="W697">
        <v>0</v>
      </c>
      <c r="X697">
        <v>-1622585150</v>
      </c>
      <c r="Y697">
        <f>((AT697*1)*1)</f>
        <v>3.8</v>
      </c>
      <c r="AA697">
        <v>54.79</v>
      </c>
      <c r="AB697">
        <v>0</v>
      </c>
      <c r="AC697">
        <v>0</v>
      </c>
      <c r="AD697">
        <v>0</v>
      </c>
      <c r="AE697">
        <v>7.07</v>
      </c>
      <c r="AF697">
        <v>0</v>
      </c>
      <c r="AG697">
        <v>0</v>
      </c>
      <c r="AH697">
        <v>0</v>
      </c>
      <c r="AI697">
        <v>7.75</v>
      </c>
      <c r="AJ697">
        <v>1</v>
      </c>
      <c r="AK697">
        <v>1</v>
      </c>
      <c r="AL697">
        <v>1</v>
      </c>
      <c r="AM697">
        <v>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3.8</v>
      </c>
      <c r="AU697" t="s">
        <v>360</v>
      </c>
      <c r="AV697">
        <v>0</v>
      </c>
      <c r="AW697">
        <v>2</v>
      </c>
      <c r="AX697">
        <v>86552831</v>
      </c>
      <c r="AY697">
        <v>1</v>
      </c>
      <c r="AZ697">
        <v>0</v>
      </c>
      <c r="BA697">
        <v>543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v>0</v>
      </c>
      <c r="CX697">
        <f>ROUND(Y697*Source!I350,9)</f>
        <v>7.03</v>
      </c>
      <c r="CY697">
        <f>AA697</f>
        <v>54.79</v>
      </c>
      <c r="CZ697">
        <f>AE697</f>
        <v>7.07</v>
      </c>
      <c r="DA697">
        <f>AI697</f>
        <v>7.75</v>
      </c>
      <c r="DB697">
        <f>ROUND(((ROUND(AT697*CZ697,2)*1)*1),6)</f>
        <v>26.87</v>
      </c>
      <c r="DC697">
        <f>ROUND(((ROUND(AT697*AG697,2)*1)*1),6)</f>
        <v>0</v>
      </c>
      <c r="DD697" t="s">
        <v>3</v>
      </c>
      <c r="DE697" t="s">
        <v>3</v>
      </c>
      <c r="DF697">
        <f>ROUND(ROUND(AE697*AI697,2)*CX697,2)</f>
        <v>385.17</v>
      </c>
      <c r="DG697">
        <f t="shared" si="365"/>
        <v>0</v>
      </c>
      <c r="DH697">
        <f t="shared" si="366"/>
        <v>0</v>
      </c>
      <c r="DI697">
        <f t="shared" si="345"/>
        <v>0</v>
      </c>
      <c r="DJ697">
        <f>DF697</f>
        <v>385.17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5">
      <c r="A698">
        <f>ROW(Source!A350)</f>
        <v>350</v>
      </c>
      <c r="B698">
        <v>86551703</v>
      </c>
      <c r="C698">
        <v>86552824</v>
      </c>
      <c r="D698">
        <v>85702416</v>
      </c>
      <c r="E698">
        <v>1</v>
      </c>
      <c r="F698">
        <v>1</v>
      </c>
      <c r="G698">
        <v>1081</v>
      </c>
      <c r="H698">
        <v>3</v>
      </c>
      <c r="I698" t="s">
        <v>829</v>
      </c>
      <c r="J698" t="s">
        <v>830</v>
      </c>
      <c r="K698" t="s">
        <v>831</v>
      </c>
      <c r="L698">
        <v>1346</v>
      </c>
      <c r="N698">
        <v>1009</v>
      </c>
      <c r="O698" t="s">
        <v>822</v>
      </c>
      <c r="P698" t="s">
        <v>822</v>
      </c>
      <c r="Q698">
        <v>1</v>
      </c>
      <c r="W698">
        <v>0</v>
      </c>
      <c r="X698">
        <v>1021383118</v>
      </c>
      <c r="Y698">
        <f>((AT698*1)*1)</f>
        <v>0.02</v>
      </c>
      <c r="AA698">
        <v>315.23</v>
      </c>
      <c r="AB698">
        <v>0</v>
      </c>
      <c r="AC698">
        <v>0</v>
      </c>
      <c r="AD698">
        <v>0</v>
      </c>
      <c r="AE698">
        <v>37.979999999999997</v>
      </c>
      <c r="AF698">
        <v>0</v>
      </c>
      <c r="AG698">
        <v>0</v>
      </c>
      <c r="AH698">
        <v>0</v>
      </c>
      <c r="AI698">
        <v>8.3000000000000007</v>
      </c>
      <c r="AJ698">
        <v>1</v>
      </c>
      <c r="AK698">
        <v>1</v>
      </c>
      <c r="AL698">
        <v>1</v>
      </c>
      <c r="AM698">
        <v>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0.02</v>
      </c>
      <c r="AU698" t="s">
        <v>360</v>
      </c>
      <c r="AV698">
        <v>0</v>
      </c>
      <c r="AW698">
        <v>2</v>
      </c>
      <c r="AX698">
        <v>86552832</v>
      </c>
      <c r="AY698">
        <v>1</v>
      </c>
      <c r="AZ698">
        <v>0</v>
      </c>
      <c r="BA698">
        <v>544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v>0</v>
      </c>
      <c r="CX698">
        <f>ROUND(Y698*Source!I350,9)</f>
        <v>3.6999999999999998E-2</v>
      </c>
      <c r="CY698">
        <f>AA698</f>
        <v>315.23</v>
      </c>
      <c r="CZ698">
        <f>AE698</f>
        <v>37.979999999999997</v>
      </c>
      <c r="DA698">
        <f>AI698</f>
        <v>8.3000000000000007</v>
      </c>
      <c r="DB698">
        <f>ROUND(((ROUND(AT698*CZ698,2)*1)*1),6)</f>
        <v>0.76</v>
      </c>
      <c r="DC698">
        <f>ROUND(((ROUND(AT698*AG698,2)*1)*1),6)</f>
        <v>0</v>
      </c>
      <c r="DD698" t="s">
        <v>3</v>
      </c>
      <c r="DE698" t="s">
        <v>3</v>
      </c>
      <c r="DF698">
        <f>ROUND(ROUND(AE698*AI698,2)*CX698,2)</f>
        <v>11.66</v>
      </c>
      <c r="DG698">
        <f t="shared" si="365"/>
        <v>0</v>
      </c>
      <c r="DH698">
        <f t="shared" si="366"/>
        <v>0</v>
      </c>
      <c r="DI698">
        <f t="shared" si="345"/>
        <v>0</v>
      </c>
      <c r="DJ698">
        <f>DF698</f>
        <v>11.66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5">
      <c r="A699">
        <f>ROW(Source!A350)</f>
        <v>350</v>
      </c>
      <c r="B699">
        <v>86551703</v>
      </c>
      <c r="C699">
        <v>86552824</v>
      </c>
      <c r="D699">
        <v>85700975</v>
      </c>
      <c r="E699">
        <v>1</v>
      </c>
      <c r="F699">
        <v>1</v>
      </c>
      <c r="G699">
        <v>1081</v>
      </c>
      <c r="H699">
        <v>3</v>
      </c>
      <c r="I699" t="s">
        <v>841</v>
      </c>
      <c r="J699" t="s">
        <v>842</v>
      </c>
      <c r="K699" t="s">
        <v>843</v>
      </c>
      <c r="L699">
        <v>1348</v>
      </c>
      <c r="N699">
        <v>1009</v>
      </c>
      <c r="O699" t="s">
        <v>561</v>
      </c>
      <c r="P699" t="s">
        <v>561</v>
      </c>
      <c r="Q699">
        <v>1000</v>
      </c>
      <c r="W699">
        <v>0</v>
      </c>
      <c r="X699">
        <v>1270042986</v>
      </c>
      <c r="Y699">
        <f>((AT699*1)*1)</f>
        <v>5.0000000000000002E-5</v>
      </c>
      <c r="AA699">
        <v>55941.2</v>
      </c>
      <c r="AB699">
        <v>0</v>
      </c>
      <c r="AC699">
        <v>0</v>
      </c>
      <c r="AD699">
        <v>0</v>
      </c>
      <c r="AE699">
        <v>16214.84</v>
      </c>
      <c r="AF699">
        <v>0</v>
      </c>
      <c r="AG699">
        <v>0</v>
      </c>
      <c r="AH699">
        <v>0</v>
      </c>
      <c r="AI699">
        <v>3.45</v>
      </c>
      <c r="AJ699">
        <v>1</v>
      </c>
      <c r="AK699">
        <v>1</v>
      </c>
      <c r="AL699">
        <v>1</v>
      </c>
      <c r="AM699">
        <v>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5.0000000000000002E-5</v>
      </c>
      <c r="AU699" t="s">
        <v>360</v>
      </c>
      <c r="AV699">
        <v>0</v>
      </c>
      <c r="AW699">
        <v>2</v>
      </c>
      <c r="AX699">
        <v>86552833</v>
      </c>
      <c r="AY699">
        <v>1</v>
      </c>
      <c r="AZ699">
        <v>0</v>
      </c>
      <c r="BA699">
        <v>545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ROUND(Y699*Source!I350,9)</f>
        <v>9.2499999999999999E-5</v>
      </c>
      <c r="CY699">
        <f>AA699</f>
        <v>55941.2</v>
      </c>
      <c r="CZ699">
        <f>AE699</f>
        <v>16214.84</v>
      </c>
      <c r="DA699">
        <f>AI699</f>
        <v>3.45</v>
      </c>
      <c r="DB699">
        <f>ROUND(((ROUND(AT699*CZ699,2)*1)*1),6)</f>
        <v>0.81</v>
      </c>
      <c r="DC699">
        <f>ROUND(((ROUND(AT699*AG699,2)*1)*1),6)</f>
        <v>0</v>
      </c>
      <c r="DD699" t="s">
        <v>3</v>
      </c>
      <c r="DE699" t="s">
        <v>3</v>
      </c>
      <c r="DF699">
        <f>ROUND(ROUND(AE699*AI699,2)*CX699,2)</f>
        <v>5.17</v>
      </c>
      <c r="DG699">
        <f t="shared" si="365"/>
        <v>0</v>
      </c>
      <c r="DH699">
        <f t="shared" si="366"/>
        <v>0</v>
      </c>
      <c r="DI699">
        <f t="shared" si="345"/>
        <v>0</v>
      </c>
      <c r="DJ699">
        <f>DF699</f>
        <v>5.17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5">
      <c r="A700">
        <f>ROW(Source!A350)</f>
        <v>350</v>
      </c>
      <c r="B700">
        <v>86551703</v>
      </c>
      <c r="C700">
        <v>86552824</v>
      </c>
      <c r="D700">
        <v>85701143</v>
      </c>
      <c r="E700">
        <v>1</v>
      </c>
      <c r="F700">
        <v>1</v>
      </c>
      <c r="G700">
        <v>1081</v>
      </c>
      <c r="H700">
        <v>3</v>
      </c>
      <c r="I700" t="s">
        <v>844</v>
      </c>
      <c r="J700" t="s">
        <v>845</v>
      </c>
      <c r="K700" t="s">
        <v>846</v>
      </c>
      <c r="L700">
        <v>1346</v>
      </c>
      <c r="N700">
        <v>1009</v>
      </c>
      <c r="O700" t="s">
        <v>822</v>
      </c>
      <c r="P700" t="s">
        <v>822</v>
      </c>
      <c r="Q700">
        <v>1</v>
      </c>
      <c r="W700">
        <v>0</v>
      </c>
      <c r="X700">
        <v>488689173</v>
      </c>
      <c r="Y700">
        <f>((AT700*1)*1)</f>
        <v>0.02</v>
      </c>
      <c r="AA700">
        <v>85.81</v>
      </c>
      <c r="AB700">
        <v>0</v>
      </c>
      <c r="AC700">
        <v>0</v>
      </c>
      <c r="AD700">
        <v>0</v>
      </c>
      <c r="AE700">
        <v>20.190000000000001</v>
      </c>
      <c r="AF700">
        <v>0</v>
      </c>
      <c r="AG700">
        <v>0</v>
      </c>
      <c r="AH700">
        <v>0</v>
      </c>
      <c r="AI700">
        <v>4.25</v>
      </c>
      <c r="AJ700">
        <v>1</v>
      </c>
      <c r="AK700">
        <v>1</v>
      </c>
      <c r="AL700">
        <v>1</v>
      </c>
      <c r="AM700">
        <v>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0.02</v>
      </c>
      <c r="AU700" t="s">
        <v>360</v>
      </c>
      <c r="AV700">
        <v>0</v>
      </c>
      <c r="AW700">
        <v>2</v>
      </c>
      <c r="AX700">
        <v>86552834</v>
      </c>
      <c r="AY700">
        <v>1</v>
      </c>
      <c r="AZ700">
        <v>0</v>
      </c>
      <c r="BA700">
        <v>546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ROUND(Y700*Source!I350,9)</f>
        <v>3.6999999999999998E-2</v>
      </c>
      <c r="CY700">
        <f>AA700</f>
        <v>85.81</v>
      </c>
      <c r="CZ700">
        <f>AE700</f>
        <v>20.190000000000001</v>
      </c>
      <c r="DA700">
        <f>AI700</f>
        <v>4.25</v>
      </c>
      <c r="DB700">
        <f>ROUND(((ROUND(AT700*CZ700,2)*1)*1),6)</f>
        <v>0.4</v>
      </c>
      <c r="DC700">
        <f>ROUND(((ROUND(AT700*AG700,2)*1)*1),6)</f>
        <v>0</v>
      </c>
      <c r="DD700" t="s">
        <v>3</v>
      </c>
      <c r="DE700" t="s">
        <v>3</v>
      </c>
      <c r="DF700">
        <f>ROUND(ROUND(AE700*AI700,2)*CX700,2)</f>
        <v>3.17</v>
      </c>
      <c r="DG700">
        <f t="shared" si="365"/>
        <v>0</v>
      </c>
      <c r="DH700">
        <f t="shared" si="366"/>
        <v>0</v>
      </c>
      <c r="DI700">
        <f t="shared" si="345"/>
        <v>0</v>
      </c>
      <c r="DJ700">
        <f>DF700</f>
        <v>3.17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5">
      <c r="A701">
        <f>ROW(Source!A351)</f>
        <v>351</v>
      </c>
      <c r="B701">
        <v>86551701</v>
      </c>
      <c r="C701">
        <v>86552835</v>
      </c>
      <c r="D701">
        <v>85665773</v>
      </c>
      <c r="E701">
        <v>1081</v>
      </c>
      <c r="F701">
        <v>1</v>
      </c>
      <c r="G701">
        <v>1081</v>
      </c>
      <c r="H701">
        <v>1</v>
      </c>
      <c r="I701" t="s">
        <v>786</v>
      </c>
      <c r="J701" t="s">
        <v>3</v>
      </c>
      <c r="K701" t="s">
        <v>787</v>
      </c>
      <c r="L701">
        <v>1191</v>
      </c>
      <c r="N701">
        <v>1013</v>
      </c>
      <c r="O701" t="s">
        <v>788</v>
      </c>
      <c r="P701" t="s">
        <v>788</v>
      </c>
      <c r="Q701">
        <v>1</v>
      </c>
      <c r="W701">
        <v>0</v>
      </c>
      <c r="X701">
        <v>476480486</v>
      </c>
      <c r="Y701">
        <f>(((AT701*2)*1.15)*1.2)</f>
        <v>14.655599999999996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5.31</v>
      </c>
      <c r="AU701" t="s">
        <v>555</v>
      </c>
      <c r="AV701">
        <v>1</v>
      </c>
      <c r="AW701">
        <v>2</v>
      </c>
      <c r="AX701">
        <v>86552843</v>
      </c>
      <c r="AY701">
        <v>1</v>
      </c>
      <c r="AZ701">
        <v>0</v>
      </c>
      <c r="BA701">
        <v>547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U701">
        <f>ROUND(AT701*Source!I351*AH701*AL701,2)</f>
        <v>0</v>
      </c>
      <c r="CV701">
        <f>ROUND(Y701*Source!I351,9)</f>
        <v>76.824655199999995</v>
      </c>
      <c r="CW701">
        <v>0</v>
      </c>
      <c r="CX701">
        <f>ROUND(Y701*Source!I351,9)</f>
        <v>76.824655199999995</v>
      </c>
      <c r="CY701">
        <f>AD701</f>
        <v>0</v>
      </c>
      <c r="CZ701">
        <f>AH701</f>
        <v>0</v>
      </c>
      <c r="DA701">
        <f>AL701</f>
        <v>1</v>
      </c>
      <c r="DB701">
        <f>ROUND((((ROUND(AT701*CZ701,2)*2)*1.15)*1.2),6)</f>
        <v>0</v>
      </c>
      <c r="DC701">
        <f>ROUND((((ROUND(AT701*AG701,2)*2)*1.15)*1.2),6)</f>
        <v>0</v>
      </c>
      <c r="DD701" t="s">
        <v>3</v>
      </c>
      <c r="DE701" t="s">
        <v>3</v>
      </c>
      <c r="DF701">
        <f t="shared" ref="DF701:DF712" si="369">ROUND(ROUND(AE701,2)*CX701,2)</f>
        <v>0</v>
      </c>
      <c r="DG701">
        <f t="shared" si="365"/>
        <v>0</v>
      </c>
      <c r="DH701">
        <f t="shared" si="366"/>
        <v>0</v>
      </c>
      <c r="DI701">
        <f t="shared" si="345"/>
        <v>0</v>
      </c>
      <c r="DJ701">
        <f>DI701</f>
        <v>0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5">
      <c r="A702">
        <f>ROW(Source!A351)</f>
        <v>351</v>
      </c>
      <c r="B702">
        <v>86551701</v>
      </c>
      <c r="C702">
        <v>86552835</v>
      </c>
      <c r="D702">
        <v>85731277</v>
      </c>
      <c r="E702">
        <v>1</v>
      </c>
      <c r="F702">
        <v>1</v>
      </c>
      <c r="G702">
        <v>1081</v>
      </c>
      <c r="H702">
        <v>2</v>
      </c>
      <c r="I702" t="s">
        <v>862</v>
      </c>
      <c r="J702" t="s">
        <v>863</v>
      </c>
      <c r="K702" t="s">
        <v>864</v>
      </c>
      <c r="L702">
        <v>1368</v>
      </c>
      <c r="N702">
        <v>1011</v>
      </c>
      <c r="O702" t="s">
        <v>792</v>
      </c>
      <c r="P702" t="s">
        <v>792</v>
      </c>
      <c r="Q702">
        <v>1</v>
      </c>
      <c r="W702">
        <v>0</v>
      </c>
      <c r="X702">
        <v>1878265227</v>
      </c>
      <c r="Y702">
        <f>(((AT702*2)*1.25)*1.2)</f>
        <v>3.3600000000000003</v>
      </c>
      <c r="AA702">
        <v>0</v>
      </c>
      <c r="AB702">
        <v>10.89</v>
      </c>
      <c r="AC702">
        <v>0</v>
      </c>
      <c r="AD702">
        <v>0</v>
      </c>
      <c r="AE702">
        <v>0</v>
      </c>
      <c r="AF702">
        <v>10.4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1.1200000000000001</v>
      </c>
      <c r="AU702" t="s">
        <v>554</v>
      </c>
      <c r="AV702">
        <v>0</v>
      </c>
      <c r="AW702">
        <v>2</v>
      </c>
      <c r="AX702">
        <v>86552844</v>
      </c>
      <c r="AY702">
        <v>1</v>
      </c>
      <c r="AZ702">
        <v>0</v>
      </c>
      <c r="BA702">
        <v>548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f>ROUND(Y702*Source!I351*DO702,9)</f>
        <v>0</v>
      </c>
      <c r="CX702">
        <f>ROUND(Y702*Source!I351,9)</f>
        <v>17.613119999999999</v>
      </c>
      <c r="CY702">
        <f>AB702</f>
        <v>10.89</v>
      </c>
      <c r="CZ702">
        <f>AF702</f>
        <v>10.4</v>
      </c>
      <c r="DA702">
        <f>AJ702</f>
        <v>1</v>
      </c>
      <c r="DB702">
        <f>ROUND((((ROUND(AT702*CZ702,2)*2)*1.25)*1.2),6)</f>
        <v>34.950000000000003</v>
      </c>
      <c r="DC702">
        <f>ROUND((((ROUND(AT702*AG702,2)*2)*1.25)*1.2),6)</f>
        <v>0</v>
      </c>
      <c r="DD702" t="s">
        <v>3</v>
      </c>
      <c r="DE702" t="s">
        <v>3</v>
      </c>
      <c r="DF702">
        <f t="shared" si="369"/>
        <v>0</v>
      </c>
      <c r="DG702">
        <f t="shared" si="365"/>
        <v>183.18</v>
      </c>
      <c r="DH702">
        <f t="shared" si="366"/>
        <v>0</v>
      </c>
      <c r="DI702">
        <f t="shared" si="345"/>
        <v>0</v>
      </c>
      <c r="DJ702">
        <f>DG702</f>
        <v>183.18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5">
      <c r="A703">
        <f>ROW(Source!A351)</f>
        <v>351</v>
      </c>
      <c r="B703">
        <v>86551701</v>
      </c>
      <c r="C703">
        <v>86552835</v>
      </c>
      <c r="D703">
        <v>85731677</v>
      </c>
      <c r="E703">
        <v>1</v>
      </c>
      <c r="F703">
        <v>1</v>
      </c>
      <c r="G703">
        <v>1081</v>
      </c>
      <c r="H703">
        <v>2</v>
      </c>
      <c r="I703" t="s">
        <v>789</v>
      </c>
      <c r="J703" t="s">
        <v>790</v>
      </c>
      <c r="K703" t="s">
        <v>791</v>
      </c>
      <c r="L703">
        <v>1368</v>
      </c>
      <c r="N703">
        <v>1011</v>
      </c>
      <c r="O703" t="s">
        <v>792</v>
      </c>
      <c r="P703" t="s">
        <v>792</v>
      </c>
      <c r="Q703">
        <v>1</v>
      </c>
      <c r="W703">
        <v>0</v>
      </c>
      <c r="X703">
        <v>874612079</v>
      </c>
      <c r="Y703">
        <f>(((AT703*2)*1.25)*1.2)</f>
        <v>0.03</v>
      </c>
      <c r="AA703">
        <v>0</v>
      </c>
      <c r="AB703">
        <v>87.01</v>
      </c>
      <c r="AC703">
        <v>13.21</v>
      </c>
      <c r="AD703">
        <v>0</v>
      </c>
      <c r="AE703">
        <v>0</v>
      </c>
      <c r="AF703">
        <v>83.1</v>
      </c>
      <c r="AG703">
        <v>12.62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0.01</v>
      </c>
      <c r="AU703" t="s">
        <v>554</v>
      </c>
      <c r="AV703">
        <v>0</v>
      </c>
      <c r="AW703">
        <v>2</v>
      </c>
      <c r="AX703">
        <v>86552845</v>
      </c>
      <c r="AY703">
        <v>1</v>
      </c>
      <c r="AZ703">
        <v>0</v>
      </c>
      <c r="BA703">
        <v>549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f>ROUND(Y703*Source!I351*DO703,9)</f>
        <v>1.9846212000000001</v>
      </c>
      <c r="CX703">
        <f>ROUND(Y703*Source!I351,9)</f>
        <v>0.15726000000000001</v>
      </c>
      <c r="CY703">
        <f>AB703</f>
        <v>87.01</v>
      </c>
      <c r="CZ703">
        <f>AF703</f>
        <v>83.1</v>
      </c>
      <c r="DA703">
        <f>AJ703</f>
        <v>1</v>
      </c>
      <c r="DB703">
        <f>ROUND((((ROUND(AT703*CZ703,2)*2)*1.25)*1.2),6)</f>
        <v>2.4900000000000002</v>
      </c>
      <c r="DC703">
        <f>ROUND((((ROUND(AT703*AG703,2)*2)*1.25)*1.2),6)</f>
        <v>0.39</v>
      </c>
      <c r="DD703" t="s">
        <v>3</v>
      </c>
      <c r="DE703" t="s">
        <v>3</v>
      </c>
      <c r="DF703">
        <f t="shared" si="369"/>
        <v>0</v>
      </c>
      <c r="DG703">
        <f t="shared" si="365"/>
        <v>13.07</v>
      </c>
      <c r="DH703">
        <f t="shared" si="366"/>
        <v>1.98</v>
      </c>
      <c r="DI703">
        <f t="shared" si="345"/>
        <v>0</v>
      </c>
      <c r="DJ703">
        <f>DG703</f>
        <v>13.07</v>
      </c>
      <c r="DK703">
        <v>0</v>
      </c>
      <c r="DL703" t="s">
        <v>793</v>
      </c>
      <c r="DM703">
        <v>0</v>
      </c>
      <c r="DN703" t="s">
        <v>788</v>
      </c>
      <c r="DO703">
        <v>12.62</v>
      </c>
    </row>
    <row r="704" spans="1:119" x14ac:dyDescent="0.25">
      <c r="A704">
        <f>ROW(Source!A351)</f>
        <v>351</v>
      </c>
      <c r="B704">
        <v>86551701</v>
      </c>
      <c r="C704">
        <v>86552835</v>
      </c>
      <c r="D704">
        <v>85730981</v>
      </c>
      <c r="E704">
        <v>1</v>
      </c>
      <c r="F704">
        <v>1</v>
      </c>
      <c r="G704">
        <v>1081</v>
      </c>
      <c r="H704">
        <v>2</v>
      </c>
      <c r="I704" t="s">
        <v>865</v>
      </c>
      <c r="J704" t="s">
        <v>866</v>
      </c>
      <c r="K704" t="s">
        <v>867</v>
      </c>
      <c r="L704">
        <v>1368</v>
      </c>
      <c r="N704">
        <v>1011</v>
      </c>
      <c r="O704" t="s">
        <v>792</v>
      </c>
      <c r="P704" t="s">
        <v>792</v>
      </c>
      <c r="Q704">
        <v>1</v>
      </c>
      <c r="W704">
        <v>0</v>
      </c>
      <c r="X704">
        <v>-1520980008</v>
      </c>
      <c r="Y704">
        <f>(((AT704*2)*1.25)*1.2)</f>
        <v>0.03</v>
      </c>
      <c r="AA704">
        <v>0</v>
      </c>
      <c r="AB704">
        <v>120.23</v>
      </c>
      <c r="AC704">
        <v>13.21</v>
      </c>
      <c r="AD704">
        <v>0</v>
      </c>
      <c r="AE704">
        <v>0</v>
      </c>
      <c r="AF704">
        <v>114.83</v>
      </c>
      <c r="AG704">
        <v>12.62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0.01</v>
      </c>
      <c r="AU704" t="s">
        <v>554</v>
      </c>
      <c r="AV704">
        <v>0</v>
      </c>
      <c r="AW704">
        <v>2</v>
      </c>
      <c r="AX704">
        <v>86552846</v>
      </c>
      <c r="AY704">
        <v>1</v>
      </c>
      <c r="AZ704">
        <v>0</v>
      </c>
      <c r="BA704">
        <v>550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f>ROUND(Y704*Source!I351*DO704,9)</f>
        <v>1.9846212000000001</v>
      </c>
      <c r="CX704">
        <f>ROUND(Y704*Source!I351,9)</f>
        <v>0.15726000000000001</v>
      </c>
      <c r="CY704">
        <f>AB704</f>
        <v>120.23</v>
      </c>
      <c r="CZ704">
        <f>AF704</f>
        <v>114.83</v>
      </c>
      <c r="DA704">
        <f>AJ704</f>
        <v>1</v>
      </c>
      <c r="DB704">
        <f>ROUND((((ROUND(AT704*CZ704,2)*2)*1.25)*1.2),6)</f>
        <v>3.45</v>
      </c>
      <c r="DC704">
        <f>ROUND((((ROUND(AT704*AG704,2)*2)*1.25)*1.2),6)</f>
        <v>0.39</v>
      </c>
      <c r="DD704" t="s">
        <v>3</v>
      </c>
      <c r="DE704" t="s">
        <v>3</v>
      </c>
      <c r="DF704">
        <f t="shared" si="369"/>
        <v>0</v>
      </c>
      <c r="DG704">
        <f t="shared" si="365"/>
        <v>18.059999999999999</v>
      </c>
      <c r="DH704">
        <f t="shared" si="366"/>
        <v>1.98</v>
      </c>
      <c r="DI704">
        <f t="shared" si="345"/>
        <v>0</v>
      </c>
      <c r="DJ704">
        <f>DG704</f>
        <v>18.059999999999999</v>
      </c>
      <c r="DK704">
        <v>0</v>
      </c>
      <c r="DL704" t="s">
        <v>793</v>
      </c>
      <c r="DM704">
        <v>0</v>
      </c>
      <c r="DN704" t="s">
        <v>788</v>
      </c>
      <c r="DO704">
        <v>12.62</v>
      </c>
    </row>
    <row r="705" spans="1:119" x14ac:dyDescent="0.25">
      <c r="A705">
        <f>ROW(Source!A351)</f>
        <v>351</v>
      </c>
      <c r="B705">
        <v>86551701</v>
      </c>
      <c r="C705">
        <v>86552835</v>
      </c>
      <c r="D705">
        <v>85730993</v>
      </c>
      <c r="E705">
        <v>1</v>
      </c>
      <c r="F705">
        <v>1</v>
      </c>
      <c r="G705">
        <v>1081</v>
      </c>
      <c r="H705">
        <v>2</v>
      </c>
      <c r="I705" t="s">
        <v>868</v>
      </c>
      <c r="J705" t="s">
        <v>869</v>
      </c>
      <c r="K705" t="s">
        <v>870</v>
      </c>
      <c r="L705">
        <v>1368</v>
      </c>
      <c r="N705">
        <v>1011</v>
      </c>
      <c r="O705" t="s">
        <v>792</v>
      </c>
      <c r="P705" t="s">
        <v>792</v>
      </c>
      <c r="Q705">
        <v>1</v>
      </c>
      <c r="W705">
        <v>0</v>
      </c>
      <c r="X705">
        <v>444068027</v>
      </c>
      <c r="Y705">
        <f>(((AT705*2)*1.25)*1.2)</f>
        <v>0.03</v>
      </c>
      <c r="AA705">
        <v>0</v>
      </c>
      <c r="AB705">
        <v>0.81</v>
      </c>
      <c r="AC705">
        <v>0</v>
      </c>
      <c r="AD705">
        <v>0</v>
      </c>
      <c r="AE705">
        <v>0</v>
      </c>
      <c r="AF705">
        <v>0.77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0.01</v>
      </c>
      <c r="AU705" t="s">
        <v>554</v>
      </c>
      <c r="AV705">
        <v>0</v>
      </c>
      <c r="AW705">
        <v>2</v>
      </c>
      <c r="AX705">
        <v>86552847</v>
      </c>
      <c r="AY705">
        <v>1</v>
      </c>
      <c r="AZ705">
        <v>0</v>
      </c>
      <c r="BA705">
        <v>551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f>ROUND(Y705*Source!I351*DO705,9)</f>
        <v>0</v>
      </c>
      <c r="CX705">
        <f>ROUND(Y705*Source!I351,9)</f>
        <v>0.15726000000000001</v>
      </c>
      <c r="CY705">
        <f>AB705</f>
        <v>0.81</v>
      </c>
      <c r="CZ705">
        <f>AF705</f>
        <v>0.77</v>
      </c>
      <c r="DA705">
        <f>AJ705</f>
        <v>1</v>
      </c>
      <c r="DB705">
        <f>ROUND((((ROUND(AT705*CZ705,2)*2)*1.25)*1.2),6)</f>
        <v>0.03</v>
      </c>
      <c r="DC705">
        <f>ROUND((((ROUND(AT705*AG705,2)*2)*1.25)*1.2),6)</f>
        <v>0</v>
      </c>
      <c r="DD705" t="s">
        <v>3</v>
      </c>
      <c r="DE705" t="s">
        <v>3</v>
      </c>
      <c r="DF705">
        <f t="shared" si="369"/>
        <v>0</v>
      </c>
      <c r="DG705">
        <f t="shared" si="365"/>
        <v>0.12</v>
      </c>
      <c r="DH705">
        <f t="shared" si="366"/>
        <v>0</v>
      </c>
      <c r="DI705">
        <f t="shared" ref="DI705:DI768" si="370">ROUND(ROUND(AH705,2)*CX705,2)</f>
        <v>0</v>
      </c>
      <c r="DJ705">
        <f>DG705</f>
        <v>0.12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5">
      <c r="A706">
        <f>ROW(Source!A351)</f>
        <v>351</v>
      </c>
      <c r="B706">
        <v>86551701</v>
      </c>
      <c r="C706">
        <v>86552835</v>
      </c>
      <c r="D706">
        <v>85700748</v>
      </c>
      <c r="E706">
        <v>1</v>
      </c>
      <c r="F706">
        <v>1</v>
      </c>
      <c r="G706">
        <v>1081</v>
      </c>
      <c r="H706">
        <v>3</v>
      </c>
      <c r="I706" t="s">
        <v>559</v>
      </c>
      <c r="J706" t="s">
        <v>562</v>
      </c>
      <c r="K706" t="s">
        <v>560</v>
      </c>
      <c r="L706">
        <v>1348</v>
      </c>
      <c r="N706">
        <v>1009</v>
      </c>
      <c r="O706" t="s">
        <v>561</v>
      </c>
      <c r="P706" t="s">
        <v>561</v>
      </c>
      <c r="Q706">
        <v>1000</v>
      </c>
      <c r="W706">
        <v>0</v>
      </c>
      <c r="X706">
        <v>650902129</v>
      </c>
      <c r="Y706">
        <f>(((AT706*2)*1)*1)</f>
        <v>1.7999999999999999E-2</v>
      </c>
      <c r="AA706">
        <v>18653.07</v>
      </c>
      <c r="AB706">
        <v>0</v>
      </c>
      <c r="AC706">
        <v>0</v>
      </c>
      <c r="AD706">
        <v>0</v>
      </c>
      <c r="AE706">
        <v>18653.07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0</v>
      </c>
      <c r="AS706" t="s">
        <v>3</v>
      </c>
      <c r="AT706">
        <v>8.9999999999999993E-3</v>
      </c>
      <c r="AU706" t="s">
        <v>553</v>
      </c>
      <c r="AV706">
        <v>0</v>
      </c>
      <c r="AW706">
        <v>1</v>
      </c>
      <c r="AX706">
        <v>-1</v>
      </c>
      <c r="AY706">
        <v>0</v>
      </c>
      <c r="AZ706">
        <v>0</v>
      </c>
      <c r="BA706" t="s">
        <v>3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ROUND(Y706*Source!I351,9)</f>
        <v>9.4355999999999995E-2</v>
      </c>
      <c r="CY706">
        <f>AA706</f>
        <v>18653.07</v>
      </c>
      <c r="CZ706">
        <f>AE706</f>
        <v>18653.07</v>
      </c>
      <c r="DA706">
        <f>AI706</f>
        <v>1</v>
      </c>
      <c r="DB706">
        <f>ROUND((((ROUND(AT706*CZ706,2)*2)*1)*1),6)</f>
        <v>335.76</v>
      </c>
      <c r="DC706">
        <f>ROUND((((ROUND(AT706*AG706,2)*2)*1)*1),6)</f>
        <v>0</v>
      </c>
      <c r="DD706" t="s">
        <v>3</v>
      </c>
      <c r="DE706" t="s">
        <v>3</v>
      </c>
      <c r="DF706">
        <f t="shared" si="369"/>
        <v>1760.03</v>
      </c>
      <c r="DG706">
        <f t="shared" si="365"/>
        <v>0</v>
      </c>
      <c r="DH706">
        <f t="shared" si="366"/>
        <v>0</v>
      </c>
      <c r="DI706">
        <f t="shared" si="370"/>
        <v>0</v>
      </c>
      <c r="DJ706">
        <f>DF706</f>
        <v>1760.03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5">
      <c r="A707">
        <f>ROW(Source!A351)</f>
        <v>351</v>
      </c>
      <c r="B707">
        <v>86551701</v>
      </c>
      <c r="C707">
        <v>86552835</v>
      </c>
      <c r="D707">
        <v>85700980</v>
      </c>
      <c r="E707">
        <v>1</v>
      </c>
      <c r="F707">
        <v>1</v>
      </c>
      <c r="G707">
        <v>1081</v>
      </c>
      <c r="H707">
        <v>3</v>
      </c>
      <c r="I707" t="s">
        <v>871</v>
      </c>
      <c r="J707" t="s">
        <v>872</v>
      </c>
      <c r="K707" t="s">
        <v>873</v>
      </c>
      <c r="L707">
        <v>1348</v>
      </c>
      <c r="N707">
        <v>1009</v>
      </c>
      <c r="O707" t="s">
        <v>561</v>
      </c>
      <c r="P707" t="s">
        <v>561</v>
      </c>
      <c r="Q707">
        <v>1000</v>
      </c>
      <c r="W707">
        <v>0</v>
      </c>
      <c r="X707">
        <v>1089536089</v>
      </c>
      <c r="Y707">
        <f>(((AT707*2)*1)*1)</f>
        <v>3.0000000000000001E-3</v>
      </c>
      <c r="AA707">
        <v>6290.61</v>
      </c>
      <c r="AB707">
        <v>0</v>
      </c>
      <c r="AC707">
        <v>0</v>
      </c>
      <c r="AD707">
        <v>0</v>
      </c>
      <c r="AE707">
        <v>6290.61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1.5E-3</v>
      </c>
      <c r="AU707" t="s">
        <v>553</v>
      </c>
      <c r="AV707">
        <v>0</v>
      </c>
      <c r="AW707">
        <v>2</v>
      </c>
      <c r="AX707">
        <v>86552848</v>
      </c>
      <c r="AY707">
        <v>1</v>
      </c>
      <c r="AZ707">
        <v>0</v>
      </c>
      <c r="BA707">
        <v>552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ROUND(Y707*Source!I351,9)</f>
        <v>1.5726E-2</v>
      </c>
      <c r="CY707">
        <f>AA707</f>
        <v>6290.61</v>
      </c>
      <c r="CZ707">
        <f>AE707</f>
        <v>6290.61</v>
      </c>
      <c r="DA707">
        <f>AI707</f>
        <v>1</v>
      </c>
      <c r="DB707">
        <f>ROUND((((ROUND(AT707*CZ707,2)*2)*1)*1),6)</f>
        <v>18.88</v>
      </c>
      <c r="DC707">
        <f>ROUND((((ROUND(AT707*AG707,2)*2)*1)*1),6)</f>
        <v>0</v>
      </c>
      <c r="DD707" t="s">
        <v>3</v>
      </c>
      <c r="DE707" t="s">
        <v>3</v>
      </c>
      <c r="DF707">
        <f t="shared" si="369"/>
        <v>98.93</v>
      </c>
      <c r="DG707">
        <f t="shared" si="365"/>
        <v>0</v>
      </c>
      <c r="DH707">
        <f t="shared" si="366"/>
        <v>0</v>
      </c>
      <c r="DI707">
        <f t="shared" si="370"/>
        <v>0</v>
      </c>
      <c r="DJ707">
        <f>DF707</f>
        <v>98.93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5">
      <c r="A708">
        <f>ROW(Source!A352)</f>
        <v>352</v>
      </c>
      <c r="B708">
        <v>86551703</v>
      </c>
      <c r="C708">
        <v>86552835</v>
      </c>
      <c r="D708">
        <v>85665773</v>
      </c>
      <c r="E708">
        <v>1081</v>
      </c>
      <c r="F708">
        <v>1</v>
      </c>
      <c r="G708">
        <v>1081</v>
      </c>
      <c r="H708">
        <v>1</v>
      </c>
      <c r="I708" t="s">
        <v>786</v>
      </c>
      <c r="J708" t="s">
        <v>3</v>
      </c>
      <c r="K708" t="s">
        <v>787</v>
      </c>
      <c r="L708">
        <v>1191</v>
      </c>
      <c r="N708">
        <v>1013</v>
      </c>
      <c r="O708" t="s">
        <v>788</v>
      </c>
      <c r="P708" t="s">
        <v>788</v>
      </c>
      <c r="Q708">
        <v>1</v>
      </c>
      <c r="W708">
        <v>0</v>
      </c>
      <c r="X708">
        <v>476480486</v>
      </c>
      <c r="Y708">
        <f>(((AT708*2)*1.15)*1.2)</f>
        <v>14.655599999999996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5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5.31</v>
      </c>
      <c r="AU708" t="s">
        <v>555</v>
      </c>
      <c r="AV708">
        <v>1</v>
      </c>
      <c r="AW708">
        <v>2</v>
      </c>
      <c r="AX708">
        <v>86552843</v>
      </c>
      <c r="AY708">
        <v>1</v>
      </c>
      <c r="AZ708">
        <v>0</v>
      </c>
      <c r="BA708">
        <v>554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U708">
        <f>ROUND(AT708*Source!I352*AH708*AL708,2)</f>
        <v>0</v>
      </c>
      <c r="CV708">
        <f>ROUND(Y708*Source!I352,9)</f>
        <v>76.824655199999995</v>
      </c>
      <c r="CW708">
        <v>0</v>
      </c>
      <c r="CX708">
        <f>ROUND(Y708*Source!I352,9)</f>
        <v>76.824655199999995</v>
      </c>
      <c r="CY708">
        <f>AD708</f>
        <v>0</v>
      </c>
      <c r="CZ708">
        <f>AH708</f>
        <v>0</v>
      </c>
      <c r="DA708">
        <f>AL708</f>
        <v>1</v>
      </c>
      <c r="DB708">
        <f>ROUND((((ROUND(AT708*CZ708,2)*2)*1.15)*1.2),6)</f>
        <v>0</v>
      </c>
      <c r="DC708">
        <f>ROUND((((ROUND(AT708*AG708,2)*2)*1.15)*1.2),6)</f>
        <v>0</v>
      </c>
      <c r="DD708" t="s">
        <v>3</v>
      </c>
      <c r="DE708" t="s">
        <v>3</v>
      </c>
      <c r="DF708">
        <f t="shared" si="369"/>
        <v>0</v>
      </c>
      <c r="DG708">
        <f t="shared" si="365"/>
        <v>0</v>
      </c>
      <c r="DH708">
        <f t="shared" si="366"/>
        <v>0</v>
      </c>
      <c r="DI708">
        <f t="shared" si="370"/>
        <v>0</v>
      </c>
      <c r="DJ708">
        <f>DI708</f>
        <v>0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5">
      <c r="A709">
        <f>ROW(Source!A352)</f>
        <v>352</v>
      </c>
      <c r="B709">
        <v>86551703</v>
      </c>
      <c r="C709">
        <v>86552835</v>
      </c>
      <c r="D709">
        <v>85731277</v>
      </c>
      <c r="E709">
        <v>1</v>
      </c>
      <c r="F709">
        <v>1</v>
      </c>
      <c r="G709">
        <v>1081</v>
      </c>
      <c r="H709">
        <v>2</v>
      </c>
      <c r="I709" t="s">
        <v>862</v>
      </c>
      <c r="J709" t="s">
        <v>863</v>
      </c>
      <c r="K709" t="s">
        <v>864</v>
      </c>
      <c r="L709">
        <v>1368</v>
      </c>
      <c r="N709">
        <v>1011</v>
      </c>
      <c r="O709" t="s">
        <v>792</v>
      </c>
      <c r="P709" t="s">
        <v>792</v>
      </c>
      <c r="Q709">
        <v>1</v>
      </c>
      <c r="W709">
        <v>0</v>
      </c>
      <c r="X709">
        <v>1878265227</v>
      </c>
      <c r="Y709">
        <f>(((AT709*2)*1.25)*1.2)</f>
        <v>3.3600000000000003</v>
      </c>
      <c r="AA709">
        <v>0</v>
      </c>
      <c r="AB709">
        <v>120.54</v>
      </c>
      <c r="AC709">
        <v>0</v>
      </c>
      <c r="AD709">
        <v>0</v>
      </c>
      <c r="AE709">
        <v>0</v>
      </c>
      <c r="AF709">
        <v>10.4</v>
      </c>
      <c r="AG709">
        <v>0</v>
      </c>
      <c r="AH709">
        <v>0</v>
      </c>
      <c r="AI709">
        <v>1</v>
      </c>
      <c r="AJ709">
        <v>11.07</v>
      </c>
      <c r="AK709">
        <v>1</v>
      </c>
      <c r="AL709">
        <v>1</v>
      </c>
      <c r="AM709">
        <v>2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1.1200000000000001</v>
      </c>
      <c r="AU709" t="s">
        <v>554</v>
      </c>
      <c r="AV709">
        <v>0</v>
      </c>
      <c r="AW709">
        <v>2</v>
      </c>
      <c r="AX709">
        <v>86552844</v>
      </c>
      <c r="AY709">
        <v>1</v>
      </c>
      <c r="AZ709">
        <v>0</v>
      </c>
      <c r="BA709">
        <v>555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f>ROUND(Y709*Source!I352*DO709,9)</f>
        <v>0</v>
      </c>
      <c r="CX709">
        <f>ROUND(Y709*Source!I352,9)</f>
        <v>17.613119999999999</v>
      </c>
      <c r="CY709">
        <f>AB709</f>
        <v>120.54</v>
      </c>
      <c r="CZ709">
        <f>AF709</f>
        <v>10.4</v>
      </c>
      <c r="DA709">
        <f>AJ709</f>
        <v>11.07</v>
      </c>
      <c r="DB709">
        <f>ROUND((((ROUND(AT709*CZ709,2)*2)*1.25)*1.2),6)</f>
        <v>34.950000000000003</v>
      </c>
      <c r="DC709">
        <f>ROUND((((ROUND(AT709*AG709,2)*2)*1.25)*1.2),6)</f>
        <v>0</v>
      </c>
      <c r="DD709" t="s">
        <v>3</v>
      </c>
      <c r="DE709" t="s">
        <v>3</v>
      </c>
      <c r="DF709">
        <f t="shared" si="369"/>
        <v>0</v>
      </c>
      <c r="DG709">
        <f>ROUND(ROUND(AF709*AJ709,2)*CX709,2)</f>
        <v>2027.8</v>
      </c>
      <c r="DH709">
        <f t="shared" si="366"/>
        <v>0</v>
      </c>
      <c r="DI709">
        <f t="shared" si="370"/>
        <v>0</v>
      </c>
      <c r="DJ709">
        <f>DG709</f>
        <v>2027.8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5">
      <c r="A710">
        <f>ROW(Source!A352)</f>
        <v>352</v>
      </c>
      <c r="B710">
        <v>86551703</v>
      </c>
      <c r="C710">
        <v>86552835</v>
      </c>
      <c r="D710">
        <v>85731677</v>
      </c>
      <c r="E710">
        <v>1</v>
      </c>
      <c r="F710">
        <v>1</v>
      </c>
      <c r="G710">
        <v>1081</v>
      </c>
      <c r="H710">
        <v>2</v>
      </c>
      <c r="I710" t="s">
        <v>789</v>
      </c>
      <c r="J710" t="s">
        <v>790</v>
      </c>
      <c r="K710" t="s">
        <v>791</v>
      </c>
      <c r="L710">
        <v>1368</v>
      </c>
      <c r="N710">
        <v>1011</v>
      </c>
      <c r="O710" t="s">
        <v>792</v>
      </c>
      <c r="P710" t="s">
        <v>792</v>
      </c>
      <c r="Q710">
        <v>1</v>
      </c>
      <c r="W710">
        <v>0</v>
      </c>
      <c r="X710">
        <v>874612079</v>
      </c>
      <c r="Y710">
        <f>(((AT710*2)*1.25)*1.2)</f>
        <v>0.03</v>
      </c>
      <c r="AA710">
        <v>0</v>
      </c>
      <c r="AB710">
        <v>1485.19</v>
      </c>
      <c r="AC710">
        <v>744.56</v>
      </c>
      <c r="AD710">
        <v>0</v>
      </c>
      <c r="AE710">
        <v>0</v>
      </c>
      <c r="AF710">
        <v>83.1</v>
      </c>
      <c r="AG710">
        <v>12.62</v>
      </c>
      <c r="AH710">
        <v>0</v>
      </c>
      <c r="AI710">
        <v>1</v>
      </c>
      <c r="AJ710">
        <v>17.07</v>
      </c>
      <c r="AK710">
        <v>56.35</v>
      </c>
      <c r="AL710">
        <v>1</v>
      </c>
      <c r="AM710">
        <v>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0.01</v>
      </c>
      <c r="AU710" t="s">
        <v>554</v>
      </c>
      <c r="AV710">
        <v>0</v>
      </c>
      <c r="AW710">
        <v>2</v>
      </c>
      <c r="AX710">
        <v>86552845</v>
      </c>
      <c r="AY710">
        <v>1</v>
      </c>
      <c r="AZ710">
        <v>0</v>
      </c>
      <c r="BA710">
        <v>556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f>ROUND(Y710*Source!I352*DO710,9)</f>
        <v>1.9846212000000001</v>
      </c>
      <c r="CX710">
        <f>ROUND(Y710*Source!I352,9)</f>
        <v>0.15726000000000001</v>
      </c>
      <c r="CY710">
        <f>AB710</f>
        <v>1485.19</v>
      </c>
      <c r="CZ710">
        <f>AF710</f>
        <v>83.1</v>
      </c>
      <c r="DA710">
        <f>AJ710</f>
        <v>17.07</v>
      </c>
      <c r="DB710">
        <f>ROUND((((ROUND(AT710*CZ710,2)*2)*1.25)*1.2),6)</f>
        <v>2.4900000000000002</v>
      </c>
      <c r="DC710">
        <f>ROUND((((ROUND(AT710*AG710,2)*2)*1.25)*1.2),6)</f>
        <v>0.39</v>
      </c>
      <c r="DD710" t="s">
        <v>3</v>
      </c>
      <c r="DE710" t="s">
        <v>3</v>
      </c>
      <c r="DF710">
        <f t="shared" si="369"/>
        <v>0</v>
      </c>
      <c r="DG710">
        <f>ROUND(ROUND(AF710*AJ710,2)*CX710,2)</f>
        <v>223.08</v>
      </c>
      <c r="DH710">
        <f>ROUND(ROUND(AG710*AK710,2)*CX710,2)</f>
        <v>111.83</v>
      </c>
      <c r="DI710">
        <f t="shared" si="370"/>
        <v>0</v>
      </c>
      <c r="DJ710">
        <f>DG710</f>
        <v>223.08</v>
      </c>
      <c r="DK710">
        <v>0</v>
      </c>
      <c r="DL710" t="s">
        <v>793</v>
      </c>
      <c r="DM710">
        <v>0</v>
      </c>
      <c r="DN710" t="s">
        <v>788</v>
      </c>
      <c r="DO710">
        <v>12.62</v>
      </c>
    </row>
    <row r="711" spans="1:119" x14ac:dyDescent="0.25">
      <c r="A711">
        <f>ROW(Source!A352)</f>
        <v>352</v>
      </c>
      <c r="B711">
        <v>86551703</v>
      </c>
      <c r="C711">
        <v>86552835</v>
      </c>
      <c r="D711">
        <v>85730981</v>
      </c>
      <c r="E711">
        <v>1</v>
      </c>
      <c r="F711">
        <v>1</v>
      </c>
      <c r="G711">
        <v>1081</v>
      </c>
      <c r="H711">
        <v>2</v>
      </c>
      <c r="I711" t="s">
        <v>865</v>
      </c>
      <c r="J711" t="s">
        <v>866</v>
      </c>
      <c r="K711" t="s">
        <v>867</v>
      </c>
      <c r="L711">
        <v>1368</v>
      </c>
      <c r="N711">
        <v>1011</v>
      </c>
      <c r="O711" t="s">
        <v>792</v>
      </c>
      <c r="P711" t="s">
        <v>792</v>
      </c>
      <c r="Q711">
        <v>1</v>
      </c>
      <c r="W711">
        <v>0</v>
      </c>
      <c r="X711">
        <v>-1520980008</v>
      </c>
      <c r="Y711">
        <f>(((AT711*2)*1.25)*1.2)</f>
        <v>0.03</v>
      </c>
      <c r="AA711">
        <v>0</v>
      </c>
      <c r="AB711">
        <v>1942.87</v>
      </c>
      <c r="AC711">
        <v>744.56</v>
      </c>
      <c r="AD711">
        <v>0</v>
      </c>
      <c r="AE711">
        <v>0</v>
      </c>
      <c r="AF711">
        <v>114.83</v>
      </c>
      <c r="AG711">
        <v>12.62</v>
      </c>
      <c r="AH711">
        <v>0</v>
      </c>
      <c r="AI711">
        <v>1</v>
      </c>
      <c r="AJ711">
        <v>16.16</v>
      </c>
      <c r="AK711">
        <v>56.35</v>
      </c>
      <c r="AL711">
        <v>1</v>
      </c>
      <c r="AM711">
        <v>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0.01</v>
      </c>
      <c r="AU711" t="s">
        <v>554</v>
      </c>
      <c r="AV711">
        <v>0</v>
      </c>
      <c r="AW711">
        <v>2</v>
      </c>
      <c r="AX711">
        <v>86552846</v>
      </c>
      <c r="AY711">
        <v>1</v>
      </c>
      <c r="AZ711">
        <v>0</v>
      </c>
      <c r="BA711">
        <v>557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f>ROUND(Y711*Source!I352*DO711,9)</f>
        <v>1.9846212000000001</v>
      </c>
      <c r="CX711">
        <f>ROUND(Y711*Source!I352,9)</f>
        <v>0.15726000000000001</v>
      </c>
      <c r="CY711">
        <f>AB711</f>
        <v>1942.87</v>
      </c>
      <c r="CZ711">
        <f>AF711</f>
        <v>114.83</v>
      </c>
      <c r="DA711">
        <f>AJ711</f>
        <v>16.16</v>
      </c>
      <c r="DB711">
        <f>ROUND((((ROUND(AT711*CZ711,2)*2)*1.25)*1.2),6)</f>
        <v>3.45</v>
      </c>
      <c r="DC711">
        <f>ROUND((((ROUND(AT711*AG711,2)*2)*1.25)*1.2),6)</f>
        <v>0.39</v>
      </c>
      <c r="DD711" t="s">
        <v>3</v>
      </c>
      <c r="DE711" t="s">
        <v>3</v>
      </c>
      <c r="DF711">
        <f t="shared" si="369"/>
        <v>0</v>
      </c>
      <c r="DG711">
        <f>ROUND(ROUND(AF711*AJ711,2)*CX711,2)</f>
        <v>291.82</v>
      </c>
      <c r="DH711">
        <f>ROUND(ROUND(AG711*AK711,2)*CX711,2)</f>
        <v>111.83</v>
      </c>
      <c r="DI711">
        <f t="shared" si="370"/>
        <v>0</v>
      </c>
      <c r="DJ711">
        <f>DG711</f>
        <v>291.82</v>
      </c>
      <c r="DK711">
        <v>0</v>
      </c>
      <c r="DL711" t="s">
        <v>793</v>
      </c>
      <c r="DM711">
        <v>0</v>
      </c>
      <c r="DN711" t="s">
        <v>788</v>
      </c>
      <c r="DO711">
        <v>12.62</v>
      </c>
    </row>
    <row r="712" spans="1:119" x14ac:dyDescent="0.25">
      <c r="A712">
        <f>ROW(Source!A352)</f>
        <v>352</v>
      </c>
      <c r="B712">
        <v>86551703</v>
      </c>
      <c r="C712">
        <v>86552835</v>
      </c>
      <c r="D712">
        <v>85730993</v>
      </c>
      <c r="E712">
        <v>1</v>
      </c>
      <c r="F712">
        <v>1</v>
      </c>
      <c r="G712">
        <v>1081</v>
      </c>
      <c r="H712">
        <v>2</v>
      </c>
      <c r="I712" t="s">
        <v>868</v>
      </c>
      <c r="J712" t="s">
        <v>869</v>
      </c>
      <c r="K712" t="s">
        <v>870</v>
      </c>
      <c r="L712">
        <v>1368</v>
      </c>
      <c r="N712">
        <v>1011</v>
      </c>
      <c r="O712" t="s">
        <v>792</v>
      </c>
      <c r="P712" t="s">
        <v>792</v>
      </c>
      <c r="Q712">
        <v>1</v>
      </c>
      <c r="W712">
        <v>0</v>
      </c>
      <c r="X712">
        <v>444068027</v>
      </c>
      <c r="Y712">
        <f>(((AT712*2)*1.25)*1.2)</f>
        <v>0.03</v>
      </c>
      <c r="AA712">
        <v>0</v>
      </c>
      <c r="AB712">
        <v>7.96</v>
      </c>
      <c r="AC712">
        <v>0</v>
      </c>
      <c r="AD712">
        <v>0</v>
      </c>
      <c r="AE712">
        <v>0</v>
      </c>
      <c r="AF712">
        <v>0.77</v>
      </c>
      <c r="AG712">
        <v>0</v>
      </c>
      <c r="AH712">
        <v>0</v>
      </c>
      <c r="AI712">
        <v>1</v>
      </c>
      <c r="AJ712">
        <v>9.8699999999999992</v>
      </c>
      <c r="AK712">
        <v>1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0.01</v>
      </c>
      <c r="AU712" t="s">
        <v>554</v>
      </c>
      <c r="AV712">
        <v>0</v>
      </c>
      <c r="AW712">
        <v>2</v>
      </c>
      <c r="AX712">
        <v>86552847</v>
      </c>
      <c r="AY712">
        <v>1</v>
      </c>
      <c r="AZ712">
        <v>0</v>
      </c>
      <c r="BA712">
        <v>558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ROUND(Y712*Source!I352*DO712,9)</f>
        <v>0</v>
      </c>
      <c r="CX712">
        <f>ROUND(Y712*Source!I352,9)</f>
        <v>0.15726000000000001</v>
      </c>
      <c r="CY712">
        <f>AB712</f>
        <v>7.96</v>
      </c>
      <c r="CZ712">
        <f>AF712</f>
        <v>0.77</v>
      </c>
      <c r="DA712">
        <f>AJ712</f>
        <v>9.8699999999999992</v>
      </c>
      <c r="DB712">
        <f>ROUND((((ROUND(AT712*CZ712,2)*2)*1.25)*1.2),6)</f>
        <v>0.03</v>
      </c>
      <c r="DC712">
        <f>ROUND((((ROUND(AT712*AG712,2)*2)*1.25)*1.2),6)</f>
        <v>0</v>
      </c>
      <c r="DD712" t="s">
        <v>3</v>
      </c>
      <c r="DE712" t="s">
        <v>3</v>
      </c>
      <c r="DF712">
        <f t="shared" si="369"/>
        <v>0</v>
      </c>
      <c r="DG712">
        <f>ROUND(ROUND(AF712*AJ712,2)*CX712,2)</f>
        <v>1.2</v>
      </c>
      <c r="DH712">
        <f t="shared" ref="DH712:DH728" si="371">ROUND(ROUND(AG712,2)*CX712,2)</f>
        <v>0</v>
      </c>
      <c r="DI712">
        <f t="shared" si="370"/>
        <v>0</v>
      </c>
      <c r="DJ712">
        <f>DG712</f>
        <v>1.2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5">
      <c r="A713">
        <f>ROW(Source!A352)</f>
        <v>352</v>
      </c>
      <c r="B713">
        <v>86551703</v>
      </c>
      <c r="C713">
        <v>86552835</v>
      </c>
      <c r="D713">
        <v>85700748</v>
      </c>
      <c r="E713">
        <v>1</v>
      </c>
      <c r="F713">
        <v>1</v>
      </c>
      <c r="G713">
        <v>1081</v>
      </c>
      <c r="H713">
        <v>3</v>
      </c>
      <c r="I713" t="s">
        <v>559</v>
      </c>
      <c r="J713" t="s">
        <v>562</v>
      </c>
      <c r="K713" t="s">
        <v>560</v>
      </c>
      <c r="L713">
        <v>1348</v>
      </c>
      <c r="N713">
        <v>1009</v>
      </c>
      <c r="O713" t="s">
        <v>561</v>
      </c>
      <c r="P713" t="s">
        <v>561</v>
      </c>
      <c r="Q713">
        <v>1000</v>
      </c>
      <c r="W713">
        <v>0</v>
      </c>
      <c r="X713">
        <v>650902129</v>
      </c>
      <c r="Y713">
        <f>(((AT713*2)*1)*1)</f>
        <v>1.7999999999999999E-2</v>
      </c>
      <c r="AA713">
        <v>66964.52</v>
      </c>
      <c r="AB713">
        <v>0</v>
      </c>
      <c r="AC713">
        <v>0</v>
      </c>
      <c r="AD713">
        <v>0</v>
      </c>
      <c r="AE713">
        <v>18653.07</v>
      </c>
      <c r="AF713">
        <v>0</v>
      </c>
      <c r="AG713">
        <v>0</v>
      </c>
      <c r="AH713">
        <v>0</v>
      </c>
      <c r="AI713">
        <v>3.59</v>
      </c>
      <c r="AJ713">
        <v>1</v>
      </c>
      <c r="AK713">
        <v>1</v>
      </c>
      <c r="AL713">
        <v>1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0</v>
      </c>
      <c r="AS713" t="s">
        <v>3</v>
      </c>
      <c r="AT713">
        <v>8.9999999999999993E-3</v>
      </c>
      <c r="AU713" t="s">
        <v>553</v>
      </c>
      <c r="AV713">
        <v>0</v>
      </c>
      <c r="AW713">
        <v>1</v>
      </c>
      <c r="AX713">
        <v>-1</v>
      </c>
      <c r="AY713">
        <v>0</v>
      </c>
      <c r="AZ713">
        <v>0</v>
      </c>
      <c r="BA713" t="s">
        <v>3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ROUND(Y713*Source!I352,9)</f>
        <v>9.4355999999999995E-2</v>
      </c>
      <c r="CY713">
        <f>AA713</f>
        <v>66964.52</v>
      </c>
      <c r="CZ713">
        <f>AE713</f>
        <v>18653.07</v>
      </c>
      <c r="DA713">
        <f>AI713</f>
        <v>3.59</v>
      </c>
      <c r="DB713">
        <f>ROUND((((ROUND(AT713*CZ713,2)*2)*1)*1),6)</f>
        <v>335.76</v>
      </c>
      <c r="DC713">
        <f>ROUND((((ROUND(AT713*AG713,2)*2)*1)*1),6)</f>
        <v>0</v>
      </c>
      <c r="DD713" t="s">
        <v>3</v>
      </c>
      <c r="DE713" t="s">
        <v>3</v>
      </c>
      <c r="DF713">
        <f>ROUND(ROUND(AE713*AI713,2)*CX713,2)</f>
        <v>6318.5</v>
      </c>
      <c r="DG713">
        <f t="shared" ref="DG713:DG728" si="372">ROUND(ROUND(AF713,2)*CX713,2)</f>
        <v>0</v>
      </c>
      <c r="DH713">
        <f t="shared" si="371"/>
        <v>0</v>
      </c>
      <c r="DI713">
        <f t="shared" si="370"/>
        <v>0</v>
      </c>
      <c r="DJ713">
        <f>DF713</f>
        <v>6318.5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5">
      <c r="A714">
        <f>ROW(Source!A352)</f>
        <v>352</v>
      </c>
      <c r="B714">
        <v>86551703</v>
      </c>
      <c r="C714">
        <v>86552835</v>
      </c>
      <c r="D714">
        <v>85700980</v>
      </c>
      <c r="E714">
        <v>1</v>
      </c>
      <c r="F714">
        <v>1</v>
      </c>
      <c r="G714">
        <v>1081</v>
      </c>
      <c r="H714">
        <v>3</v>
      </c>
      <c r="I714" t="s">
        <v>871</v>
      </c>
      <c r="J714" t="s">
        <v>872</v>
      </c>
      <c r="K714" t="s">
        <v>873</v>
      </c>
      <c r="L714">
        <v>1348</v>
      </c>
      <c r="N714">
        <v>1009</v>
      </c>
      <c r="O714" t="s">
        <v>561</v>
      </c>
      <c r="P714" t="s">
        <v>561</v>
      </c>
      <c r="Q714">
        <v>1000</v>
      </c>
      <c r="W714">
        <v>0</v>
      </c>
      <c r="X714">
        <v>1089536089</v>
      </c>
      <c r="Y714">
        <f>(((AT714*2)*1)*1)</f>
        <v>3.0000000000000001E-3</v>
      </c>
      <c r="AA714">
        <v>219101.95</v>
      </c>
      <c r="AB714">
        <v>0</v>
      </c>
      <c r="AC714">
        <v>0</v>
      </c>
      <c r="AD714">
        <v>0</v>
      </c>
      <c r="AE714">
        <v>6290.61</v>
      </c>
      <c r="AF714">
        <v>0</v>
      </c>
      <c r="AG714">
        <v>0</v>
      </c>
      <c r="AH714">
        <v>0</v>
      </c>
      <c r="AI714">
        <v>34.83</v>
      </c>
      <c r="AJ714">
        <v>1</v>
      </c>
      <c r="AK714">
        <v>1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1.5E-3</v>
      </c>
      <c r="AU714" t="s">
        <v>553</v>
      </c>
      <c r="AV714">
        <v>0</v>
      </c>
      <c r="AW714">
        <v>2</v>
      </c>
      <c r="AX714">
        <v>86552848</v>
      </c>
      <c r="AY714">
        <v>1</v>
      </c>
      <c r="AZ714">
        <v>0</v>
      </c>
      <c r="BA714">
        <v>559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ROUND(Y714*Source!I352,9)</f>
        <v>1.5726E-2</v>
      </c>
      <c r="CY714">
        <f>AA714</f>
        <v>219101.95</v>
      </c>
      <c r="CZ714">
        <f>AE714</f>
        <v>6290.61</v>
      </c>
      <c r="DA714">
        <f>AI714</f>
        <v>34.83</v>
      </c>
      <c r="DB714">
        <f>ROUND((((ROUND(AT714*CZ714,2)*2)*1)*1),6)</f>
        <v>18.88</v>
      </c>
      <c r="DC714">
        <f>ROUND((((ROUND(AT714*AG714,2)*2)*1)*1),6)</f>
        <v>0</v>
      </c>
      <c r="DD714" t="s">
        <v>3</v>
      </c>
      <c r="DE714" t="s">
        <v>3</v>
      </c>
      <c r="DF714">
        <f>ROUND(ROUND(AE714*AI714,2)*CX714,2)</f>
        <v>3445.6</v>
      </c>
      <c r="DG714">
        <f t="shared" si="372"/>
        <v>0</v>
      </c>
      <c r="DH714">
        <f t="shared" si="371"/>
        <v>0</v>
      </c>
      <c r="DI714">
        <f t="shared" si="370"/>
        <v>0</v>
      </c>
      <c r="DJ714">
        <f>DF714</f>
        <v>3445.6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5">
      <c r="A715">
        <f>ROW(Source!A355)</f>
        <v>355</v>
      </c>
      <c r="B715">
        <v>86551701</v>
      </c>
      <c r="C715">
        <v>86552851</v>
      </c>
      <c r="D715">
        <v>85665773</v>
      </c>
      <c r="E715">
        <v>1081</v>
      </c>
      <c r="F715">
        <v>1</v>
      </c>
      <c r="G715">
        <v>1081</v>
      </c>
      <c r="H715">
        <v>1</v>
      </c>
      <c r="I715" t="s">
        <v>786</v>
      </c>
      <c r="J715" t="s">
        <v>3</v>
      </c>
      <c r="K715" t="s">
        <v>787</v>
      </c>
      <c r="L715">
        <v>1191</v>
      </c>
      <c r="N715">
        <v>1013</v>
      </c>
      <c r="O715" t="s">
        <v>788</v>
      </c>
      <c r="P715" t="s">
        <v>788</v>
      </c>
      <c r="Q715">
        <v>1</v>
      </c>
      <c r="W715">
        <v>0</v>
      </c>
      <c r="X715">
        <v>476480486</v>
      </c>
      <c r="Y715">
        <f>((AT715*1.15)*1.2)</f>
        <v>3.0359999999999996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1</v>
      </c>
      <c r="AL715">
        <v>1</v>
      </c>
      <c r="AM715">
        <v>-2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2.2000000000000002</v>
      </c>
      <c r="AU715" t="s">
        <v>362</v>
      </c>
      <c r="AV715">
        <v>1</v>
      </c>
      <c r="AW715">
        <v>2</v>
      </c>
      <c r="AX715">
        <v>86552867</v>
      </c>
      <c r="AY715">
        <v>1</v>
      </c>
      <c r="AZ715">
        <v>0</v>
      </c>
      <c r="BA715">
        <v>561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U715">
        <f>ROUND(AT715*Source!I355*AH715*AL715,2)</f>
        <v>0</v>
      </c>
      <c r="CV715">
        <f>ROUND(Y715*Source!I355,9)</f>
        <v>1146.6972000000001</v>
      </c>
      <c r="CW715">
        <v>0</v>
      </c>
      <c r="CX715">
        <f>ROUND(Y715*Source!I355,9)</f>
        <v>1146.6972000000001</v>
      </c>
      <c r="CY715">
        <f>AD715</f>
        <v>0</v>
      </c>
      <c r="CZ715">
        <f>AH715</f>
        <v>0</v>
      </c>
      <c r="DA715">
        <f>AL715</f>
        <v>1</v>
      </c>
      <c r="DB715">
        <f>ROUND(((ROUND(AT715*CZ715,2)*1.15)*1.2),6)</f>
        <v>0</v>
      </c>
      <c r="DC715">
        <f>ROUND(((ROUND(AT715*AG715,2)*1.15)*1.2),6)</f>
        <v>0</v>
      </c>
      <c r="DD715" t="s">
        <v>3</v>
      </c>
      <c r="DE715" t="s">
        <v>3</v>
      </c>
      <c r="DF715">
        <f t="shared" ref="DF715:DF729" si="373">ROUND(ROUND(AE715,2)*CX715,2)</f>
        <v>0</v>
      </c>
      <c r="DG715">
        <f t="shared" si="372"/>
        <v>0</v>
      </c>
      <c r="DH715">
        <f t="shared" si="371"/>
        <v>0</v>
      </c>
      <c r="DI715">
        <f t="shared" si="370"/>
        <v>0</v>
      </c>
      <c r="DJ715">
        <f>DI715</f>
        <v>0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5">
      <c r="A716">
        <f>ROW(Source!A355)</f>
        <v>355</v>
      </c>
      <c r="B716">
        <v>86551701</v>
      </c>
      <c r="C716">
        <v>86552851</v>
      </c>
      <c r="D716">
        <v>85731677</v>
      </c>
      <c r="E716">
        <v>1</v>
      </c>
      <c r="F716">
        <v>1</v>
      </c>
      <c r="G716">
        <v>1081</v>
      </c>
      <c r="H716">
        <v>2</v>
      </c>
      <c r="I716" t="s">
        <v>789</v>
      </c>
      <c r="J716" t="s">
        <v>790</v>
      </c>
      <c r="K716" t="s">
        <v>791</v>
      </c>
      <c r="L716">
        <v>1368</v>
      </c>
      <c r="N716">
        <v>1011</v>
      </c>
      <c r="O716" t="s">
        <v>792</v>
      </c>
      <c r="P716" t="s">
        <v>792</v>
      </c>
      <c r="Q716">
        <v>1</v>
      </c>
      <c r="W716">
        <v>0</v>
      </c>
      <c r="X716">
        <v>874612079</v>
      </c>
      <c r="Y716">
        <f>((AT716*1.25)*1.2)</f>
        <v>1.35E-2</v>
      </c>
      <c r="AA716">
        <v>0</v>
      </c>
      <c r="AB716">
        <v>87.01</v>
      </c>
      <c r="AC716">
        <v>13.21</v>
      </c>
      <c r="AD716">
        <v>0</v>
      </c>
      <c r="AE716">
        <v>0</v>
      </c>
      <c r="AF716">
        <v>83.1</v>
      </c>
      <c r="AG716">
        <v>12.62</v>
      </c>
      <c r="AH716">
        <v>0</v>
      </c>
      <c r="AI716">
        <v>1</v>
      </c>
      <c r="AJ716">
        <v>1</v>
      </c>
      <c r="AK716">
        <v>1</v>
      </c>
      <c r="AL716">
        <v>1</v>
      </c>
      <c r="AM716">
        <v>-2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8.9999999999999993E-3</v>
      </c>
      <c r="AU716" t="s">
        <v>361</v>
      </c>
      <c r="AV716">
        <v>0</v>
      </c>
      <c r="AW716">
        <v>2</v>
      </c>
      <c r="AX716">
        <v>86552868</v>
      </c>
      <c r="AY716">
        <v>1</v>
      </c>
      <c r="AZ716">
        <v>0</v>
      </c>
      <c r="BA716">
        <v>562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f>ROUND(Y716*Source!I355*DO716,9)</f>
        <v>64.348748999999998</v>
      </c>
      <c r="CX716">
        <f>ROUND(Y716*Source!I355,9)</f>
        <v>5.0989500000000003</v>
      </c>
      <c r="CY716">
        <f>AB716</f>
        <v>87.01</v>
      </c>
      <c r="CZ716">
        <f>AF716</f>
        <v>83.1</v>
      </c>
      <c r="DA716">
        <f>AJ716</f>
        <v>1</v>
      </c>
      <c r="DB716">
        <f>ROUND(((ROUND(AT716*CZ716,2)*1.25)*1.2),6)</f>
        <v>1.125</v>
      </c>
      <c r="DC716">
        <f>ROUND(((ROUND(AT716*AG716,2)*1.25)*1.2),6)</f>
        <v>0.16500000000000001</v>
      </c>
      <c r="DD716" t="s">
        <v>3</v>
      </c>
      <c r="DE716" t="s">
        <v>3</v>
      </c>
      <c r="DF716">
        <f t="shared" si="373"/>
        <v>0</v>
      </c>
      <c r="DG716">
        <f t="shared" si="372"/>
        <v>423.72</v>
      </c>
      <c r="DH716">
        <f t="shared" si="371"/>
        <v>64.349999999999994</v>
      </c>
      <c r="DI716">
        <f t="shared" si="370"/>
        <v>0</v>
      </c>
      <c r="DJ716">
        <f>DG716</f>
        <v>423.72</v>
      </c>
      <c r="DK716">
        <v>0</v>
      </c>
      <c r="DL716" t="s">
        <v>793</v>
      </c>
      <c r="DM716">
        <v>0</v>
      </c>
      <c r="DN716" t="s">
        <v>788</v>
      </c>
      <c r="DO716">
        <v>12.62</v>
      </c>
    </row>
    <row r="717" spans="1:119" x14ac:dyDescent="0.25">
      <c r="A717">
        <f>ROW(Source!A355)</f>
        <v>355</v>
      </c>
      <c r="B717">
        <v>86551701</v>
      </c>
      <c r="C717">
        <v>86552851</v>
      </c>
      <c r="D717">
        <v>85701513</v>
      </c>
      <c r="E717">
        <v>1</v>
      </c>
      <c r="F717">
        <v>1</v>
      </c>
      <c r="G717">
        <v>1081</v>
      </c>
      <c r="H717">
        <v>3</v>
      </c>
      <c r="I717" t="s">
        <v>575</v>
      </c>
      <c r="J717" t="s">
        <v>576</v>
      </c>
      <c r="K717" t="s">
        <v>967</v>
      </c>
      <c r="L717">
        <v>1301</v>
      </c>
      <c r="N717">
        <v>1003</v>
      </c>
      <c r="O717" t="s">
        <v>454</v>
      </c>
      <c r="P717" t="s">
        <v>454</v>
      </c>
      <c r="Q717">
        <v>1</v>
      </c>
      <c r="W717">
        <v>0</v>
      </c>
      <c r="X717">
        <v>-1279300490</v>
      </c>
      <c r="Y717">
        <f t="shared" ref="Y717:Y727" si="374">((AT717*1)*1)</f>
        <v>6.9499602859999996</v>
      </c>
      <c r="AA717">
        <v>9.67</v>
      </c>
      <c r="AB717">
        <v>0</v>
      </c>
      <c r="AC717">
        <v>0</v>
      </c>
      <c r="AD717">
        <v>0</v>
      </c>
      <c r="AE717">
        <v>9.49</v>
      </c>
      <c r="AF717">
        <v>0</v>
      </c>
      <c r="AG717">
        <v>0</v>
      </c>
      <c r="AH717">
        <v>0</v>
      </c>
      <c r="AI717">
        <v>1</v>
      </c>
      <c r="AJ717">
        <v>1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 t="s">
        <v>3</v>
      </c>
      <c r="AT717">
        <v>6.9499602859999996</v>
      </c>
      <c r="AU717" t="s">
        <v>360</v>
      </c>
      <c r="AV717">
        <v>0</v>
      </c>
      <c r="AW717">
        <v>1</v>
      </c>
      <c r="AX717">
        <v>-1</v>
      </c>
      <c r="AY717">
        <v>0</v>
      </c>
      <c r="AZ717">
        <v>0</v>
      </c>
      <c r="BA717" t="s">
        <v>3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ROUND(Y717*Source!I355,9)</f>
        <v>2625.0000000220002</v>
      </c>
      <c r="CY717">
        <f t="shared" ref="CY717:CY727" si="375">AA717</f>
        <v>9.67</v>
      </c>
      <c r="CZ717">
        <f t="shared" ref="CZ717:CZ727" si="376">AE717</f>
        <v>9.49</v>
      </c>
      <c r="DA717">
        <f t="shared" ref="DA717:DA727" si="377">AI717</f>
        <v>1</v>
      </c>
      <c r="DB717">
        <f t="shared" ref="DB717:DB727" si="378">ROUND(((ROUND(AT717*CZ717,2)*1)*1),6)</f>
        <v>65.959999999999994</v>
      </c>
      <c r="DC717">
        <f t="shared" ref="DC717:DC727" si="379">ROUND(((ROUND(AT717*AG717,2)*1)*1),6)</f>
        <v>0</v>
      </c>
      <c r="DD717" t="s">
        <v>3</v>
      </c>
      <c r="DE717" t="s">
        <v>3</v>
      </c>
      <c r="DF717">
        <f t="shared" si="373"/>
        <v>24911.25</v>
      </c>
      <c r="DG717">
        <f t="shared" si="372"/>
        <v>0</v>
      </c>
      <c r="DH717">
        <f t="shared" si="371"/>
        <v>0</v>
      </c>
      <c r="DI717">
        <f t="shared" si="370"/>
        <v>0</v>
      </c>
      <c r="DJ717">
        <f t="shared" ref="DJ717:DJ727" si="380">DF717</f>
        <v>24911.25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5">
      <c r="A718">
        <f>ROW(Source!A355)</f>
        <v>355</v>
      </c>
      <c r="B718">
        <v>86551701</v>
      </c>
      <c r="C718">
        <v>86552851</v>
      </c>
      <c r="D718">
        <v>85701515</v>
      </c>
      <c r="E718">
        <v>1</v>
      </c>
      <c r="F718">
        <v>1</v>
      </c>
      <c r="G718">
        <v>1081</v>
      </c>
      <c r="H718">
        <v>3</v>
      </c>
      <c r="I718" t="s">
        <v>578</v>
      </c>
      <c r="J718" t="s">
        <v>579</v>
      </c>
      <c r="K718" t="s">
        <v>968</v>
      </c>
      <c r="L718">
        <v>1301</v>
      </c>
      <c r="N718">
        <v>1003</v>
      </c>
      <c r="O718" t="s">
        <v>454</v>
      </c>
      <c r="P718" t="s">
        <v>454</v>
      </c>
      <c r="Q718">
        <v>1</v>
      </c>
      <c r="W718">
        <v>0</v>
      </c>
      <c r="X718">
        <v>442356811</v>
      </c>
      <c r="Y718">
        <f t="shared" si="374"/>
        <v>1.1814932490000001</v>
      </c>
      <c r="AA718">
        <v>10.58</v>
      </c>
      <c r="AB718">
        <v>0</v>
      </c>
      <c r="AC718">
        <v>0</v>
      </c>
      <c r="AD718">
        <v>0</v>
      </c>
      <c r="AE718">
        <v>10.38</v>
      </c>
      <c r="AF718">
        <v>0</v>
      </c>
      <c r="AG718">
        <v>0</v>
      </c>
      <c r="AH718">
        <v>0</v>
      </c>
      <c r="AI718">
        <v>1</v>
      </c>
      <c r="AJ718">
        <v>1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 t="s">
        <v>3</v>
      </c>
      <c r="AT718">
        <v>1.1814932490000001</v>
      </c>
      <c r="AU718" t="s">
        <v>360</v>
      </c>
      <c r="AV718">
        <v>0</v>
      </c>
      <c r="AW718">
        <v>1</v>
      </c>
      <c r="AX718">
        <v>-1</v>
      </c>
      <c r="AY718">
        <v>0</v>
      </c>
      <c r="AZ718">
        <v>0</v>
      </c>
      <c r="BA718" t="s">
        <v>3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ROUND(Y718*Source!I355,9)</f>
        <v>446.25000014699998</v>
      </c>
      <c r="CY718">
        <f t="shared" si="375"/>
        <v>10.58</v>
      </c>
      <c r="CZ718">
        <f t="shared" si="376"/>
        <v>10.38</v>
      </c>
      <c r="DA718">
        <f t="shared" si="377"/>
        <v>1</v>
      </c>
      <c r="DB718">
        <f t="shared" si="378"/>
        <v>12.26</v>
      </c>
      <c r="DC718">
        <f t="shared" si="379"/>
        <v>0</v>
      </c>
      <c r="DD718" t="s">
        <v>3</v>
      </c>
      <c r="DE718" t="s">
        <v>3</v>
      </c>
      <c r="DF718">
        <f t="shared" si="373"/>
        <v>4632.08</v>
      </c>
      <c r="DG718">
        <f t="shared" si="372"/>
        <v>0</v>
      </c>
      <c r="DH718">
        <f t="shared" si="371"/>
        <v>0</v>
      </c>
      <c r="DI718">
        <f t="shared" si="370"/>
        <v>0</v>
      </c>
      <c r="DJ718">
        <f t="shared" si="380"/>
        <v>4632.08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5">
      <c r="A719">
        <f>ROW(Source!A355)</f>
        <v>355</v>
      </c>
      <c r="B719">
        <v>86551701</v>
      </c>
      <c r="C719">
        <v>86552851</v>
      </c>
      <c r="D719">
        <v>85701516</v>
      </c>
      <c r="E719">
        <v>1</v>
      </c>
      <c r="F719">
        <v>1</v>
      </c>
      <c r="G719">
        <v>1081</v>
      </c>
      <c r="H719">
        <v>3</v>
      </c>
      <c r="I719" t="s">
        <v>581</v>
      </c>
      <c r="J719" t="s">
        <v>582</v>
      </c>
      <c r="K719" t="s">
        <v>969</v>
      </c>
      <c r="L719">
        <v>1301</v>
      </c>
      <c r="N719">
        <v>1003</v>
      </c>
      <c r="O719" t="s">
        <v>454</v>
      </c>
      <c r="P719" t="s">
        <v>454</v>
      </c>
      <c r="Q719">
        <v>1</v>
      </c>
      <c r="W719">
        <v>0</v>
      </c>
      <c r="X719">
        <v>996614633</v>
      </c>
      <c r="Y719">
        <f t="shared" si="374"/>
        <v>0.84789515500000001</v>
      </c>
      <c r="AA719">
        <v>12.27</v>
      </c>
      <c r="AB719">
        <v>0</v>
      </c>
      <c r="AC719">
        <v>0</v>
      </c>
      <c r="AD719">
        <v>0</v>
      </c>
      <c r="AE719">
        <v>12.04</v>
      </c>
      <c r="AF719">
        <v>0</v>
      </c>
      <c r="AG719">
        <v>0</v>
      </c>
      <c r="AH719">
        <v>0</v>
      </c>
      <c r="AI719">
        <v>1</v>
      </c>
      <c r="AJ719">
        <v>1</v>
      </c>
      <c r="AK719">
        <v>1</v>
      </c>
      <c r="AL719">
        <v>1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0</v>
      </c>
      <c r="AS719" t="s">
        <v>3</v>
      </c>
      <c r="AT719">
        <v>0.84789515500000001</v>
      </c>
      <c r="AU719" t="s">
        <v>360</v>
      </c>
      <c r="AV719">
        <v>0</v>
      </c>
      <c r="AW719">
        <v>1</v>
      </c>
      <c r="AX719">
        <v>-1</v>
      </c>
      <c r="AY719">
        <v>0</v>
      </c>
      <c r="AZ719">
        <v>0</v>
      </c>
      <c r="BA719" t="s">
        <v>3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ROUND(Y719*Source!I355,9)</f>
        <v>320.25000004399999</v>
      </c>
      <c r="CY719">
        <f t="shared" si="375"/>
        <v>12.27</v>
      </c>
      <c r="CZ719">
        <f t="shared" si="376"/>
        <v>12.04</v>
      </c>
      <c r="DA719">
        <f t="shared" si="377"/>
        <v>1</v>
      </c>
      <c r="DB719">
        <f t="shared" si="378"/>
        <v>10.210000000000001</v>
      </c>
      <c r="DC719">
        <f t="shared" si="379"/>
        <v>0</v>
      </c>
      <c r="DD719" t="s">
        <v>3</v>
      </c>
      <c r="DE719" t="s">
        <v>3</v>
      </c>
      <c r="DF719">
        <f t="shared" si="373"/>
        <v>3855.81</v>
      </c>
      <c r="DG719">
        <f t="shared" si="372"/>
        <v>0</v>
      </c>
      <c r="DH719">
        <f t="shared" si="371"/>
        <v>0</v>
      </c>
      <c r="DI719">
        <f t="shared" si="370"/>
        <v>0</v>
      </c>
      <c r="DJ719">
        <f t="shared" si="380"/>
        <v>3855.81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5">
      <c r="A720">
        <f>ROW(Source!A355)</f>
        <v>355</v>
      </c>
      <c r="B720">
        <v>86551701</v>
      </c>
      <c r="C720">
        <v>86552851</v>
      </c>
      <c r="D720">
        <v>85701517</v>
      </c>
      <c r="E720">
        <v>1</v>
      </c>
      <c r="F720">
        <v>1</v>
      </c>
      <c r="G720">
        <v>1081</v>
      </c>
      <c r="H720">
        <v>3</v>
      </c>
      <c r="I720" t="s">
        <v>584</v>
      </c>
      <c r="J720" t="s">
        <v>585</v>
      </c>
      <c r="K720" t="s">
        <v>970</v>
      </c>
      <c r="L720">
        <v>1301</v>
      </c>
      <c r="N720">
        <v>1003</v>
      </c>
      <c r="O720" t="s">
        <v>454</v>
      </c>
      <c r="P720" t="s">
        <v>454</v>
      </c>
      <c r="Q720">
        <v>1</v>
      </c>
      <c r="W720">
        <v>0</v>
      </c>
      <c r="X720">
        <v>-1335964830</v>
      </c>
      <c r="Y720">
        <f t="shared" si="374"/>
        <v>0.44479745799999998</v>
      </c>
      <c r="AA720">
        <v>14.72</v>
      </c>
      <c r="AB720">
        <v>0</v>
      </c>
      <c r="AC720">
        <v>0</v>
      </c>
      <c r="AD720">
        <v>0</v>
      </c>
      <c r="AE720">
        <v>14.45</v>
      </c>
      <c r="AF720">
        <v>0</v>
      </c>
      <c r="AG720">
        <v>0</v>
      </c>
      <c r="AH720">
        <v>0</v>
      </c>
      <c r="AI720">
        <v>1</v>
      </c>
      <c r="AJ720">
        <v>1</v>
      </c>
      <c r="AK720">
        <v>1</v>
      </c>
      <c r="AL720">
        <v>1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 t="s">
        <v>3</v>
      </c>
      <c r="AT720">
        <v>0.44479745799999998</v>
      </c>
      <c r="AU720" t="s">
        <v>360</v>
      </c>
      <c r="AV720">
        <v>0</v>
      </c>
      <c r="AW720">
        <v>1</v>
      </c>
      <c r="AX720">
        <v>-1</v>
      </c>
      <c r="AY720">
        <v>0</v>
      </c>
      <c r="AZ720">
        <v>0</v>
      </c>
      <c r="BA720" t="s">
        <v>3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ROUND(Y720*Source!I355,9)</f>
        <v>167.999999887</v>
      </c>
      <c r="CY720">
        <f t="shared" si="375"/>
        <v>14.72</v>
      </c>
      <c r="CZ720">
        <f t="shared" si="376"/>
        <v>14.45</v>
      </c>
      <c r="DA720">
        <f t="shared" si="377"/>
        <v>1</v>
      </c>
      <c r="DB720">
        <f t="shared" si="378"/>
        <v>6.43</v>
      </c>
      <c r="DC720">
        <f t="shared" si="379"/>
        <v>0</v>
      </c>
      <c r="DD720" t="s">
        <v>3</v>
      </c>
      <c r="DE720" t="s">
        <v>3</v>
      </c>
      <c r="DF720">
        <f t="shared" si="373"/>
        <v>2427.6</v>
      </c>
      <c r="DG720">
        <f t="shared" si="372"/>
        <v>0</v>
      </c>
      <c r="DH720">
        <f t="shared" si="371"/>
        <v>0</v>
      </c>
      <c r="DI720">
        <f t="shared" si="370"/>
        <v>0</v>
      </c>
      <c r="DJ720">
        <f t="shared" si="380"/>
        <v>2427.6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5">
      <c r="A721">
        <f>ROW(Source!A355)</f>
        <v>355</v>
      </c>
      <c r="B721">
        <v>86551701</v>
      </c>
      <c r="C721">
        <v>86552851</v>
      </c>
      <c r="D721">
        <v>85701518</v>
      </c>
      <c r="E721">
        <v>1</v>
      </c>
      <c r="F721">
        <v>1</v>
      </c>
      <c r="G721">
        <v>1081</v>
      </c>
      <c r="H721">
        <v>3</v>
      </c>
      <c r="I721" t="s">
        <v>587</v>
      </c>
      <c r="J721" t="s">
        <v>588</v>
      </c>
      <c r="K721" t="s">
        <v>971</v>
      </c>
      <c r="L721">
        <v>1301</v>
      </c>
      <c r="N721">
        <v>1003</v>
      </c>
      <c r="O721" t="s">
        <v>454</v>
      </c>
      <c r="P721" t="s">
        <v>454</v>
      </c>
      <c r="Q721">
        <v>1</v>
      </c>
      <c r="W721">
        <v>0</v>
      </c>
      <c r="X721">
        <v>1800936510</v>
      </c>
      <c r="Y721">
        <f t="shared" si="374"/>
        <v>0.361397935</v>
      </c>
      <c r="AA721">
        <v>17.18</v>
      </c>
      <c r="AB721">
        <v>0</v>
      </c>
      <c r="AC721">
        <v>0</v>
      </c>
      <c r="AD721">
        <v>0</v>
      </c>
      <c r="AE721">
        <v>16.86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0</v>
      </c>
      <c r="AS721" t="s">
        <v>3</v>
      </c>
      <c r="AT721">
        <v>0.361397935</v>
      </c>
      <c r="AU721" t="s">
        <v>360</v>
      </c>
      <c r="AV721">
        <v>0</v>
      </c>
      <c r="AW721">
        <v>1</v>
      </c>
      <c r="AX721">
        <v>-1</v>
      </c>
      <c r="AY721">
        <v>0</v>
      </c>
      <c r="AZ721">
        <v>0</v>
      </c>
      <c r="BA721" t="s">
        <v>3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ROUND(Y721*Source!I355,9)</f>
        <v>136.50000005000001</v>
      </c>
      <c r="CY721">
        <f t="shared" si="375"/>
        <v>17.18</v>
      </c>
      <c r="CZ721">
        <f t="shared" si="376"/>
        <v>16.86</v>
      </c>
      <c r="DA721">
        <f t="shared" si="377"/>
        <v>1</v>
      </c>
      <c r="DB721">
        <f t="shared" si="378"/>
        <v>6.09</v>
      </c>
      <c r="DC721">
        <f t="shared" si="379"/>
        <v>0</v>
      </c>
      <c r="DD721" t="s">
        <v>3</v>
      </c>
      <c r="DE721" t="s">
        <v>3</v>
      </c>
      <c r="DF721">
        <f t="shared" si="373"/>
        <v>2301.39</v>
      </c>
      <c r="DG721">
        <f t="shared" si="372"/>
        <v>0</v>
      </c>
      <c r="DH721">
        <f t="shared" si="371"/>
        <v>0</v>
      </c>
      <c r="DI721">
        <f t="shared" si="370"/>
        <v>0</v>
      </c>
      <c r="DJ721">
        <f t="shared" si="380"/>
        <v>2301.39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5">
      <c r="A722">
        <f>ROW(Source!A355)</f>
        <v>355</v>
      </c>
      <c r="B722">
        <v>86551701</v>
      </c>
      <c r="C722">
        <v>86552851</v>
      </c>
      <c r="D722">
        <v>85701519</v>
      </c>
      <c r="E722">
        <v>1</v>
      </c>
      <c r="F722">
        <v>1</v>
      </c>
      <c r="G722">
        <v>1081</v>
      </c>
      <c r="H722">
        <v>3</v>
      </c>
      <c r="I722" t="s">
        <v>590</v>
      </c>
      <c r="J722" t="s">
        <v>591</v>
      </c>
      <c r="K722" t="s">
        <v>972</v>
      </c>
      <c r="L722">
        <v>1301</v>
      </c>
      <c r="N722">
        <v>1003</v>
      </c>
      <c r="O722" t="s">
        <v>454</v>
      </c>
      <c r="P722" t="s">
        <v>454</v>
      </c>
      <c r="Q722">
        <v>1</v>
      </c>
      <c r="W722">
        <v>0</v>
      </c>
      <c r="X722">
        <v>591400329</v>
      </c>
      <c r="Y722">
        <f t="shared" si="374"/>
        <v>0.20849880900000001</v>
      </c>
      <c r="AA722">
        <v>18.690000000000001</v>
      </c>
      <c r="AB722">
        <v>0</v>
      </c>
      <c r="AC722">
        <v>0</v>
      </c>
      <c r="AD722">
        <v>0</v>
      </c>
      <c r="AE722">
        <v>18.34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 t="s">
        <v>3</v>
      </c>
      <c r="AT722">
        <v>0.20849880900000001</v>
      </c>
      <c r="AU722" t="s">
        <v>360</v>
      </c>
      <c r="AV722">
        <v>0</v>
      </c>
      <c r="AW722">
        <v>1</v>
      </c>
      <c r="AX722">
        <v>-1</v>
      </c>
      <c r="AY722">
        <v>0</v>
      </c>
      <c r="AZ722">
        <v>0</v>
      </c>
      <c r="BA722" t="s">
        <v>3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ROUND(Y722*Source!I355,9)</f>
        <v>78.750000158999995</v>
      </c>
      <c r="CY722">
        <f t="shared" si="375"/>
        <v>18.690000000000001</v>
      </c>
      <c r="CZ722">
        <f t="shared" si="376"/>
        <v>18.34</v>
      </c>
      <c r="DA722">
        <f t="shared" si="377"/>
        <v>1</v>
      </c>
      <c r="DB722">
        <f t="shared" si="378"/>
        <v>3.82</v>
      </c>
      <c r="DC722">
        <f t="shared" si="379"/>
        <v>0</v>
      </c>
      <c r="DD722" t="s">
        <v>3</v>
      </c>
      <c r="DE722" t="s">
        <v>3</v>
      </c>
      <c r="DF722">
        <f t="shared" si="373"/>
        <v>1444.28</v>
      </c>
      <c r="DG722">
        <f t="shared" si="372"/>
        <v>0</v>
      </c>
      <c r="DH722">
        <f t="shared" si="371"/>
        <v>0</v>
      </c>
      <c r="DI722">
        <f t="shared" si="370"/>
        <v>0</v>
      </c>
      <c r="DJ722">
        <f t="shared" si="380"/>
        <v>1444.28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5">
      <c r="A723">
        <f>ROW(Source!A355)</f>
        <v>355</v>
      </c>
      <c r="B723">
        <v>86551701</v>
      </c>
      <c r="C723">
        <v>86552851</v>
      </c>
      <c r="D723">
        <v>85701521</v>
      </c>
      <c r="E723">
        <v>1</v>
      </c>
      <c r="F723">
        <v>1</v>
      </c>
      <c r="G723">
        <v>1081</v>
      </c>
      <c r="H723">
        <v>3</v>
      </c>
      <c r="I723" t="s">
        <v>593</v>
      </c>
      <c r="J723" t="s">
        <v>594</v>
      </c>
      <c r="K723" t="s">
        <v>973</v>
      </c>
      <c r="L723">
        <v>1301</v>
      </c>
      <c r="N723">
        <v>1003</v>
      </c>
      <c r="O723" t="s">
        <v>454</v>
      </c>
      <c r="P723" t="s">
        <v>454</v>
      </c>
      <c r="Q723">
        <v>1</v>
      </c>
      <c r="W723">
        <v>0</v>
      </c>
      <c r="X723">
        <v>-1997428832</v>
      </c>
      <c r="Y723">
        <f t="shared" si="374"/>
        <v>0.48649722000000001</v>
      </c>
      <c r="AA723">
        <v>30.96</v>
      </c>
      <c r="AB723">
        <v>0</v>
      </c>
      <c r="AC723">
        <v>0</v>
      </c>
      <c r="AD723">
        <v>0</v>
      </c>
      <c r="AE723">
        <v>30.38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 t="s">
        <v>3</v>
      </c>
      <c r="AT723">
        <v>0.48649722000000001</v>
      </c>
      <c r="AU723" t="s">
        <v>360</v>
      </c>
      <c r="AV723">
        <v>0</v>
      </c>
      <c r="AW723">
        <v>1</v>
      </c>
      <c r="AX723">
        <v>-1</v>
      </c>
      <c r="AY723">
        <v>0</v>
      </c>
      <c r="AZ723">
        <v>0</v>
      </c>
      <c r="BA723" t="s">
        <v>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v>0</v>
      </c>
      <c r="CX723">
        <f>ROUND(Y723*Source!I355,9)</f>
        <v>183.74999999400001</v>
      </c>
      <c r="CY723">
        <f t="shared" si="375"/>
        <v>30.96</v>
      </c>
      <c r="CZ723">
        <f t="shared" si="376"/>
        <v>30.38</v>
      </c>
      <c r="DA723">
        <f t="shared" si="377"/>
        <v>1</v>
      </c>
      <c r="DB723">
        <f t="shared" si="378"/>
        <v>14.78</v>
      </c>
      <c r="DC723">
        <f t="shared" si="379"/>
        <v>0</v>
      </c>
      <c r="DD723" t="s">
        <v>3</v>
      </c>
      <c r="DE723" t="s">
        <v>3</v>
      </c>
      <c r="DF723">
        <f t="shared" si="373"/>
        <v>5582.32</v>
      </c>
      <c r="DG723">
        <f t="shared" si="372"/>
        <v>0</v>
      </c>
      <c r="DH723">
        <f t="shared" si="371"/>
        <v>0</v>
      </c>
      <c r="DI723">
        <f t="shared" si="370"/>
        <v>0</v>
      </c>
      <c r="DJ723">
        <f t="shared" si="380"/>
        <v>5582.32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5">
      <c r="A724">
        <f>ROW(Source!A355)</f>
        <v>355</v>
      </c>
      <c r="B724">
        <v>86551701</v>
      </c>
      <c r="C724">
        <v>86552851</v>
      </c>
      <c r="D724">
        <v>85701523</v>
      </c>
      <c r="E724">
        <v>1</v>
      </c>
      <c r="F724">
        <v>1</v>
      </c>
      <c r="G724">
        <v>1081</v>
      </c>
      <c r="H724">
        <v>3</v>
      </c>
      <c r="I724" t="s">
        <v>596</v>
      </c>
      <c r="J724" t="s">
        <v>597</v>
      </c>
      <c r="K724" t="s">
        <v>974</v>
      </c>
      <c r="L724">
        <v>1301</v>
      </c>
      <c r="N724">
        <v>1003</v>
      </c>
      <c r="O724" t="s">
        <v>454</v>
      </c>
      <c r="P724" t="s">
        <v>454</v>
      </c>
      <c r="Q724">
        <v>1</v>
      </c>
      <c r="W724">
        <v>0</v>
      </c>
      <c r="X724">
        <v>-1892572576</v>
      </c>
      <c r="Y724">
        <f t="shared" si="374"/>
        <v>2.7799839999999999E-2</v>
      </c>
      <c r="AA724">
        <v>73.62</v>
      </c>
      <c r="AB724">
        <v>0</v>
      </c>
      <c r="AC724">
        <v>0</v>
      </c>
      <c r="AD724">
        <v>0</v>
      </c>
      <c r="AE724">
        <v>72.25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 t="s">
        <v>3</v>
      </c>
      <c r="AT724">
        <v>2.7799839999999999E-2</v>
      </c>
      <c r="AU724" t="s">
        <v>360</v>
      </c>
      <c r="AV724">
        <v>0</v>
      </c>
      <c r="AW724">
        <v>1</v>
      </c>
      <c r="AX724">
        <v>-1</v>
      </c>
      <c r="AY724">
        <v>0</v>
      </c>
      <c r="AZ724">
        <v>0</v>
      </c>
      <c r="BA724" t="s">
        <v>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ROUND(Y724*Source!I355,9)</f>
        <v>10.499999568</v>
      </c>
      <c r="CY724">
        <f t="shared" si="375"/>
        <v>73.62</v>
      </c>
      <c r="CZ724">
        <f t="shared" si="376"/>
        <v>72.25</v>
      </c>
      <c r="DA724">
        <f t="shared" si="377"/>
        <v>1</v>
      </c>
      <c r="DB724">
        <f t="shared" si="378"/>
        <v>2.0099999999999998</v>
      </c>
      <c r="DC724">
        <f t="shared" si="379"/>
        <v>0</v>
      </c>
      <c r="DD724" t="s">
        <v>3</v>
      </c>
      <c r="DE724" t="s">
        <v>3</v>
      </c>
      <c r="DF724">
        <f t="shared" si="373"/>
        <v>758.62</v>
      </c>
      <c r="DG724">
        <f t="shared" si="372"/>
        <v>0</v>
      </c>
      <c r="DH724">
        <f t="shared" si="371"/>
        <v>0</v>
      </c>
      <c r="DI724">
        <f t="shared" si="370"/>
        <v>0</v>
      </c>
      <c r="DJ724">
        <f t="shared" si="380"/>
        <v>758.62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5">
      <c r="A725">
        <f>ROW(Source!A355)</f>
        <v>355</v>
      </c>
      <c r="B725">
        <v>86551701</v>
      </c>
      <c r="C725">
        <v>86552851</v>
      </c>
      <c r="D725">
        <v>85703190</v>
      </c>
      <c r="E725">
        <v>1</v>
      </c>
      <c r="F725">
        <v>1</v>
      </c>
      <c r="G725">
        <v>1081</v>
      </c>
      <c r="H725">
        <v>3</v>
      </c>
      <c r="I725" t="s">
        <v>874</v>
      </c>
      <c r="J725" t="s">
        <v>875</v>
      </c>
      <c r="K725" t="s">
        <v>876</v>
      </c>
      <c r="L725">
        <v>1346</v>
      </c>
      <c r="N725">
        <v>1009</v>
      </c>
      <c r="O725" t="s">
        <v>822</v>
      </c>
      <c r="P725" t="s">
        <v>822</v>
      </c>
      <c r="Q725">
        <v>1</v>
      </c>
      <c r="W725">
        <v>0</v>
      </c>
      <c r="X725">
        <v>1006061021</v>
      </c>
      <c r="Y725">
        <f t="shared" si="374"/>
        <v>1.6400000000000001E-2</v>
      </c>
      <c r="AA725">
        <v>54.34</v>
      </c>
      <c r="AB725">
        <v>0</v>
      </c>
      <c r="AC725">
        <v>0</v>
      </c>
      <c r="AD725">
        <v>0</v>
      </c>
      <c r="AE725">
        <v>53.33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1.6400000000000001E-2</v>
      </c>
      <c r="AU725" t="s">
        <v>360</v>
      </c>
      <c r="AV725">
        <v>0</v>
      </c>
      <c r="AW725">
        <v>2</v>
      </c>
      <c r="AX725">
        <v>86552869</v>
      </c>
      <c r="AY725">
        <v>1</v>
      </c>
      <c r="AZ725">
        <v>0</v>
      </c>
      <c r="BA725">
        <v>563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ROUND(Y725*Source!I355,9)</f>
        <v>6.19428</v>
      </c>
      <c r="CY725">
        <f t="shared" si="375"/>
        <v>54.34</v>
      </c>
      <c r="CZ725">
        <f t="shared" si="376"/>
        <v>53.33</v>
      </c>
      <c r="DA725">
        <f t="shared" si="377"/>
        <v>1</v>
      </c>
      <c r="DB725">
        <f t="shared" si="378"/>
        <v>0.87</v>
      </c>
      <c r="DC725">
        <f t="shared" si="379"/>
        <v>0</v>
      </c>
      <c r="DD725" t="s">
        <v>3</v>
      </c>
      <c r="DE725" t="s">
        <v>3</v>
      </c>
      <c r="DF725">
        <f t="shared" si="373"/>
        <v>330.34</v>
      </c>
      <c r="DG725">
        <f t="shared" si="372"/>
        <v>0</v>
      </c>
      <c r="DH725">
        <f t="shared" si="371"/>
        <v>0</v>
      </c>
      <c r="DI725">
        <f t="shared" si="370"/>
        <v>0</v>
      </c>
      <c r="DJ725">
        <f t="shared" si="380"/>
        <v>330.34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5">
      <c r="A726">
        <f>ROW(Source!A355)</f>
        <v>355</v>
      </c>
      <c r="B726">
        <v>86551701</v>
      </c>
      <c r="C726">
        <v>86552851</v>
      </c>
      <c r="D726">
        <v>85700926</v>
      </c>
      <c r="E726">
        <v>1</v>
      </c>
      <c r="F726">
        <v>1</v>
      </c>
      <c r="G726">
        <v>1081</v>
      </c>
      <c r="H726">
        <v>3</v>
      </c>
      <c r="I726" t="s">
        <v>877</v>
      </c>
      <c r="J726" t="s">
        <v>878</v>
      </c>
      <c r="K726" t="s">
        <v>879</v>
      </c>
      <c r="L726">
        <v>1354</v>
      </c>
      <c r="N726">
        <v>1010</v>
      </c>
      <c r="O726" t="s">
        <v>35</v>
      </c>
      <c r="P726" t="s">
        <v>35</v>
      </c>
      <c r="Q726">
        <v>1</v>
      </c>
      <c r="W726">
        <v>0</v>
      </c>
      <c r="X726">
        <v>1238705036</v>
      </c>
      <c r="Y726">
        <f t="shared" si="374"/>
        <v>30</v>
      </c>
      <c r="AA726">
        <v>0.76</v>
      </c>
      <c r="AB726">
        <v>0</v>
      </c>
      <c r="AC726">
        <v>0</v>
      </c>
      <c r="AD726">
        <v>0</v>
      </c>
      <c r="AE726">
        <v>0.75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30</v>
      </c>
      <c r="AU726" t="s">
        <v>360</v>
      </c>
      <c r="AV726">
        <v>0</v>
      </c>
      <c r="AW726">
        <v>2</v>
      </c>
      <c r="AX726">
        <v>86552870</v>
      </c>
      <c r="AY726">
        <v>1</v>
      </c>
      <c r="AZ726">
        <v>0</v>
      </c>
      <c r="BA726">
        <v>564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ROUND(Y726*Source!I355,9)</f>
        <v>11331</v>
      </c>
      <c r="CY726">
        <f t="shared" si="375"/>
        <v>0.76</v>
      </c>
      <c r="CZ726">
        <f t="shared" si="376"/>
        <v>0.75</v>
      </c>
      <c r="DA726">
        <f t="shared" si="377"/>
        <v>1</v>
      </c>
      <c r="DB726">
        <f t="shared" si="378"/>
        <v>22.5</v>
      </c>
      <c r="DC726">
        <f t="shared" si="379"/>
        <v>0</v>
      </c>
      <c r="DD726" t="s">
        <v>3</v>
      </c>
      <c r="DE726" t="s">
        <v>3</v>
      </c>
      <c r="DF726">
        <f t="shared" si="373"/>
        <v>8498.25</v>
      </c>
      <c r="DG726">
        <f t="shared" si="372"/>
        <v>0</v>
      </c>
      <c r="DH726">
        <f t="shared" si="371"/>
        <v>0</v>
      </c>
      <c r="DI726">
        <f t="shared" si="370"/>
        <v>0</v>
      </c>
      <c r="DJ726">
        <f t="shared" si="380"/>
        <v>8498.25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5">
      <c r="A727">
        <f>ROW(Source!A355)</f>
        <v>355</v>
      </c>
      <c r="B727">
        <v>86551701</v>
      </c>
      <c r="C727">
        <v>86552851</v>
      </c>
      <c r="D727">
        <v>85701002</v>
      </c>
      <c r="E727">
        <v>1</v>
      </c>
      <c r="F727">
        <v>1</v>
      </c>
      <c r="G727">
        <v>1081</v>
      </c>
      <c r="H727">
        <v>3</v>
      </c>
      <c r="I727" t="s">
        <v>571</v>
      </c>
      <c r="J727" t="s">
        <v>573</v>
      </c>
      <c r="K727" t="s">
        <v>572</v>
      </c>
      <c r="L727">
        <v>1301</v>
      </c>
      <c r="N727">
        <v>1003</v>
      </c>
      <c r="O727" t="s">
        <v>454</v>
      </c>
      <c r="P727" t="s">
        <v>454</v>
      </c>
      <c r="Q727">
        <v>1</v>
      </c>
      <c r="W727">
        <v>0</v>
      </c>
      <c r="X727">
        <v>1628137600</v>
      </c>
      <c r="Y727">
        <f t="shared" si="374"/>
        <v>15</v>
      </c>
      <c r="AA727">
        <v>2.39</v>
      </c>
      <c r="AB727">
        <v>0</v>
      </c>
      <c r="AC727">
        <v>0</v>
      </c>
      <c r="AD727">
        <v>0</v>
      </c>
      <c r="AE727">
        <v>2.35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 t="s">
        <v>3</v>
      </c>
      <c r="AT727">
        <v>15</v>
      </c>
      <c r="AU727" t="s">
        <v>360</v>
      </c>
      <c r="AV727">
        <v>0</v>
      </c>
      <c r="AW727">
        <v>1</v>
      </c>
      <c r="AX727">
        <v>-1</v>
      </c>
      <c r="AY727">
        <v>0</v>
      </c>
      <c r="AZ727">
        <v>0</v>
      </c>
      <c r="BA727" t="s">
        <v>3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ROUND(Y727*Source!I355,9)</f>
        <v>5665.5</v>
      </c>
      <c r="CY727">
        <f t="shared" si="375"/>
        <v>2.39</v>
      </c>
      <c r="CZ727">
        <f t="shared" si="376"/>
        <v>2.35</v>
      </c>
      <c r="DA727">
        <f t="shared" si="377"/>
        <v>1</v>
      </c>
      <c r="DB727">
        <f t="shared" si="378"/>
        <v>35.25</v>
      </c>
      <c r="DC727">
        <f t="shared" si="379"/>
        <v>0</v>
      </c>
      <c r="DD727" t="s">
        <v>3</v>
      </c>
      <c r="DE727" t="s">
        <v>3</v>
      </c>
      <c r="DF727">
        <f t="shared" si="373"/>
        <v>13313.93</v>
      </c>
      <c r="DG727">
        <f t="shared" si="372"/>
        <v>0</v>
      </c>
      <c r="DH727">
        <f t="shared" si="371"/>
        <v>0</v>
      </c>
      <c r="DI727">
        <f t="shared" si="370"/>
        <v>0</v>
      </c>
      <c r="DJ727">
        <f t="shared" si="380"/>
        <v>13313.93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5">
      <c r="A728">
        <f>ROW(Source!A356)</f>
        <v>356</v>
      </c>
      <c r="B728">
        <v>86551703</v>
      </c>
      <c r="C728">
        <v>86552851</v>
      </c>
      <c r="D728">
        <v>85665773</v>
      </c>
      <c r="E728">
        <v>1081</v>
      </c>
      <c r="F728">
        <v>1</v>
      </c>
      <c r="G728">
        <v>1081</v>
      </c>
      <c r="H728">
        <v>1</v>
      </c>
      <c r="I728" t="s">
        <v>786</v>
      </c>
      <c r="J728" t="s">
        <v>3</v>
      </c>
      <c r="K728" t="s">
        <v>787</v>
      </c>
      <c r="L728">
        <v>1191</v>
      </c>
      <c r="N728">
        <v>1013</v>
      </c>
      <c r="O728" t="s">
        <v>788</v>
      </c>
      <c r="P728" t="s">
        <v>788</v>
      </c>
      <c r="Q728">
        <v>1</v>
      </c>
      <c r="W728">
        <v>0</v>
      </c>
      <c r="X728">
        <v>476480486</v>
      </c>
      <c r="Y728">
        <f>((AT728*1.15)*1.2)</f>
        <v>3.0359999999999996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5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2.2000000000000002</v>
      </c>
      <c r="AU728" t="s">
        <v>362</v>
      </c>
      <c r="AV728">
        <v>1</v>
      </c>
      <c r="AW728">
        <v>2</v>
      </c>
      <c r="AX728">
        <v>86552867</v>
      </c>
      <c r="AY728">
        <v>1</v>
      </c>
      <c r="AZ728">
        <v>0</v>
      </c>
      <c r="BA728">
        <v>570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U728">
        <f>ROUND(AT728*Source!I356*AH728*AL728,2)</f>
        <v>0</v>
      </c>
      <c r="CV728">
        <f>ROUND(Y728*Source!I356,9)</f>
        <v>1146.6972000000001</v>
      </c>
      <c r="CW728">
        <v>0</v>
      </c>
      <c r="CX728">
        <f>ROUND(Y728*Source!I356,9)</f>
        <v>1146.6972000000001</v>
      </c>
      <c r="CY728">
        <f>AD728</f>
        <v>0</v>
      </c>
      <c r="CZ728">
        <f>AH728</f>
        <v>0</v>
      </c>
      <c r="DA728">
        <f>AL728</f>
        <v>1</v>
      </c>
      <c r="DB728">
        <f>ROUND(((ROUND(AT728*CZ728,2)*1.15)*1.2),6)</f>
        <v>0</v>
      </c>
      <c r="DC728">
        <f>ROUND(((ROUND(AT728*AG728,2)*1.15)*1.2),6)</f>
        <v>0</v>
      </c>
      <c r="DD728" t="s">
        <v>3</v>
      </c>
      <c r="DE728" t="s">
        <v>3</v>
      </c>
      <c r="DF728">
        <f t="shared" si="373"/>
        <v>0</v>
      </c>
      <c r="DG728">
        <f t="shared" si="372"/>
        <v>0</v>
      </c>
      <c r="DH728">
        <f t="shared" si="371"/>
        <v>0</v>
      </c>
      <c r="DI728">
        <f t="shared" si="370"/>
        <v>0</v>
      </c>
      <c r="DJ728">
        <f>DI728</f>
        <v>0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5">
      <c r="A729">
        <f>ROW(Source!A356)</f>
        <v>356</v>
      </c>
      <c r="B729">
        <v>86551703</v>
      </c>
      <c r="C729">
        <v>86552851</v>
      </c>
      <c r="D729">
        <v>85731677</v>
      </c>
      <c r="E729">
        <v>1</v>
      </c>
      <c r="F729">
        <v>1</v>
      </c>
      <c r="G729">
        <v>1081</v>
      </c>
      <c r="H729">
        <v>2</v>
      </c>
      <c r="I729" t="s">
        <v>789</v>
      </c>
      <c r="J729" t="s">
        <v>790</v>
      </c>
      <c r="K729" t="s">
        <v>791</v>
      </c>
      <c r="L729">
        <v>1368</v>
      </c>
      <c r="N729">
        <v>1011</v>
      </c>
      <c r="O729" t="s">
        <v>792</v>
      </c>
      <c r="P729" t="s">
        <v>792</v>
      </c>
      <c r="Q729">
        <v>1</v>
      </c>
      <c r="W729">
        <v>0</v>
      </c>
      <c r="X729">
        <v>874612079</v>
      </c>
      <c r="Y729">
        <f>((AT729*1.25)*1.2)</f>
        <v>1.35E-2</v>
      </c>
      <c r="AA729">
        <v>0</v>
      </c>
      <c r="AB729">
        <v>1485.19</v>
      </c>
      <c r="AC729">
        <v>744.56</v>
      </c>
      <c r="AD729">
        <v>0</v>
      </c>
      <c r="AE729">
        <v>0</v>
      </c>
      <c r="AF729">
        <v>83.1</v>
      </c>
      <c r="AG729">
        <v>12.62</v>
      </c>
      <c r="AH729">
        <v>0</v>
      </c>
      <c r="AI729">
        <v>1</v>
      </c>
      <c r="AJ729">
        <v>17.07</v>
      </c>
      <c r="AK729">
        <v>56.35</v>
      </c>
      <c r="AL729">
        <v>1</v>
      </c>
      <c r="AM729">
        <v>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8.9999999999999993E-3</v>
      </c>
      <c r="AU729" t="s">
        <v>361</v>
      </c>
      <c r="AV729">
        <v>0</v>
      </c>
      <c r="AW729">
        <v>2</v>
      </c>
      <c r="AX729">
        <v>86552868</v>
      </c>
      <c r="AY729">
        <v>1</v>
      </c>
      <c r="AZ729">
        <v>0</v>
      </c>
      <c r="BA729">
        <v>571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f>ROUND(Y729*Source!I356*DO729,9)</f>
        <v>64.348748999999998</v>
      </c>
      <c r="CX729">
        <f>ROUND(Y729*Source!I356,9)</f>
        <v>5.0989500000000003</v>
      </c>
      <c r="CY729">
        <f>AB729</f>
        <v>1485.19</v>
      </c>
      <c r="CZ729">
        <f>AF729</f>
        <v>83.1</v>
      </c>
      <c r="DA729">
        <f>AJ729</f>
        <v>17.07</v>
      </c>
      <c r="DB729">
        <f>ROUND(((ROUND(AT729*CZ729,2)*1.25)*1.2),6)</f>
        <v>1.125</v>
      </c>
      <c r="DC729">
        <f>ROUND(((ROUND(AT729*AG729,2)*1.25)*1.2),6)</f>
        <v>0.16500000000000001</v>
      </c>
      <c r="DD729" t="s">
        <v>3</v>
      </c>
      <c r="DE729" t="s">
        <v>3</v>
      </c>
      <c r="DF729">
        <f t="shared" si="373"/>
        <v>0</v>
      </c>
      <c r="DG729">
        <f>ROUND(ROUND(AF729*AJ729,2)*CX729,2)</f>
        <v>7232.96</v>
      </c>
      <c r="DH729">
        <f>ROUND(ROUND(AG729*AK729,2)*CX729,2)</f>
        <v>3626.07</v>
      </c>
      <c r="DI729">
        <f t="shared" si="370"/>
        <v>0</v>
      </c>
      <c r="DJ729">
        <f>DG729</f>
        <v>7232.96</v>
      </c>
      <c r="DK729">
        <v>0</v>
      </c>
      <c r="DL729" t="s">
        <v>793</v>
      </c>
      <c r="DM729">
        <v>0</v>
      </c>
      <c r="DN729" t="s">
        <v>788</v>
      </c>
      <c r="DO729">
        <v>12.62</v>
      </c>
    </row>
    <row r="730" spans="1:119" x14ac:dyDescent="0.25">
      <c r="A730">
        <f>ROW(Source!A356)</f>
        <v>356</v>
      </c>
      <c r="B730">
        <v>86551703</v>
      </c>
      <c r="C730">
        <v>86552851</v>
      </c>
      <c r="D730">
        <v>85701513</v>
      </c>
      <c r="E730">
        <v>1</v>
      </c>
      <c r="F730">
        <v>1</v>
      </c>
      <c r="G730">
        <v>1081</v>
      </c>
      <c r="H730">
        <v>3</v>
      </c>
      <c r="I730" t="s">
        <v>575</v>
      </c>
      <c r="J730" t="s">
        <v>576</v>
      </c>
      <c r="K730" t="s">
        <v>967</v>
      </c>
      <c r="L730">
        <v>1301</v>
      </c>
      <c r="N730">
        <v>1003</v>
      </c>
      <c r="O730" t="s">
        <v>454</v>
      </c>
      <c r="P730" t="s">
        <v>454</v>
      </c>
      <c r="Q730">
        <v>1</v>
      </c>
      <c r="W730">
        <v>0</v>
      </c>
      <c r="X730">
        <v>-1279300490</v>
      </c>
      <c r="Y730">
        <f t="shared" ref="Y730:Y740" si="381">((AT730*1)*1)</f>
        <v>6.9499602859999996</v>
      </c>
      <c r="AA730">
        <v>69.819999999999993</v>
      </c>
      <c r="AB730">
        <v>0</v>
      </c>
      <c r="AC730">
        <v>0</v>
      </c>
      <c r="AD730">
        <v>0</v>
      </c>
      <c r="AE730">
        <v>9.49</v>
      </c>
      <c r="AF730">
        <v>0</v>
      </c>
      <c r="AG730">
        <v>0</v>
      </c>
      <c r="AH730">
        <v>0</v>
      </c>
      <c r="AI730">
        <v>7.22</v>
      </c>
      <c r="AJ730">
        <v>1</v>
      </c>
      <c r="AK730">
        <v>1</v>
      </c>
      <c r="AL730">
        <v>1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 t="s">
        <v>3</v>
      </c>
      <c r="AT730">
        <v>6.9499602859999996</v>
      </c>
      <c r="AU730" t="s">
        <v>360</v>
      </c>
      <c r="AV730">
        <v>0</v>
      </c>
      <c r="AW730">
        <v>1</v>
      </c>
      <c r="AX730">
        <v>-1</v>
      </c>
      <c r="AY730">
        <v>0</v>
      </c>
      <c r="AZ730">
        <v>0</v>
      </c>
      <c r="BA730" t="s">
        <v>3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ROUND(Y730*Source!I356,9)</f>
        <v>2625.0000000220002</v>
      </c>
      <c r="CY730">
        <f t="shared" ref="CY730:CY740" si="382">AA730</f>
        <v>69.819999999999993</v>
      </c>
      <c r="CZ730">
        <f t="shared" ref="CZ730:CZ740" si="383">AE730</f>
        <v>9.49</v>
      </c>
      <c r="DA730">
        <f t="shared" ref="DA730:DA740" si="384">AI730</f>
        <v>7.22</v>
      </c>
      <c r="DB730">
        <f t="shared" ref="DB730:DB740" si="385">ROUND(((ROUND(AT730*CZ730,2)*1)*1),6)</f>
        <v>65.959999999999994</v>
      </c>
      <c r="DC730">
        <f t="shared" ref="DC730:DC740" si="386">ROUND(((ROUND(AT730*AG730,2)*1)*1),6)</f>
        <v>0</v>
      </c>
      <c r="DD730" t="s">
        <v>3</v>
      </c>
      <c r="DE730" t="s">
        <v>3</v>
      </c>
      <c r="DF730">
        <f t="shared" ref="DF730:DF740" si="387">ROUND(ROUND(AE730*AI730,2)*CX730,2)</f>
        <v>179865</v>
      </c>
      <c r="DG730">
        <f t="shared" ref="DG730:DG750" si="388">ROUND(ROUND(AF730,2)*CX730,2)</f>
        <v>0</v>
      </c>
      <c r="DH730">
        <f t="shared" ref="DH730:DH751" si="389">ROUND(ROUND(AG730,2)*CX730,2)</f>
        <v>0</v>
      </c>
      <c r="DI730">
        <f t="shared" si="370"/>
        <v>0</v>
      </c>
      <c r="DJ730">
        <f t="shared" ref="DJ730:DJ740" si="390">DF730</f>
        <v>179865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5">
      <c r="A731">
        <f>ROW(Source!A356)</f>
        <v>356</v>
      </c>
      <c r="B731">
        <v>86551703</v>
      </c>
      <c r="C731">
        <v>86552851</v>
      </c>
      <c r="D731">
        <v>85701515</v>
      </c>
      <c r="E731">
        <v>1</v>
      </c>
      <c r="F731">
        <v>1</v>
      </c>
      <c r="G731">
        <v>1081</v>
      </c>
      <c r="H731">
        <v>3</v>
      </c>
      <c r="I731" t="s">
        <v>578</v>
      </c>
      <c r="J731" t="s">
        <v>579</v>
      </c>
      <c r="K731" t="s">
        <v>968</v>
      </c>
      <c r="L731">
        <v>1301</v>
      </c>
      <c r="N731">
        <v>1003</v>
      </c>
      <c r="O731" t="s">
        <v>454</v>
      </c>
      <c r="P731" t="s">
        <v>454</v>
      </c>
      <c r="Q731">
        <v>1</v>
      </c>
      <c r="W731">
        <v>0</v>
      </c>
      <c r="X731">
        <v>442356811</v>
      </c>
      <c r="Y731">
        <f t="shared" si="381"/>
        <v>1.1814932490000001</v>
      </c>
      <c r="AA731">
        <v>75.31</v>
      </c>
      <c r="AB731">
        <v>0</v>
      </c>
      <c r="AC731">
        <v>0</v>
      </c>
      <c r="AD731">
        <v>0</v>
      </c>
      <c r="AE731">
        <v>10.38</v>
      </c>
      <c r="AF731">
        <v>0</v>
      </c>
      <c r="AG731">
        <v>0</v>
      </c>
      <c r="AH731">
        <v>0</v>
      </c>
      <c r="AI731">
        <v>7.12</v>
      </c>
      <c r="AJ731">
        <v>1</v>
      </c>
      <c r="AK731">
        <v>1</v>
      </c>
      <c r="AL731">
        <v>1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 t="s">
        <v>3</v>
      </c>
      <c r="AT731">
        <v>1.1814932490000001</v>
      </c>
      <c r="AU731" t="s">
        <v>360</v>
      </c>
      <c r="AV731">
        <v>0</v>
      </c>
      <c r="AW731">
        <v>1</v>
      </c>
      <c r="AX731">
        <v>-1</v>
      </c>
      <c r="AY731">
        <v>0</v>
      </c>
      <c r="AZ731">
        <v>0</v>
      </c>
      <c r="BA731" t="s">
        <v>3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ROUND(Y731*Source!I356,9)</f>
        <v>446.25000014699998</v>
      </c>
      <c r="CY731">
        <f t="shared" si="382"/>
        <v>75.31</v>
      </c>
      <c r="CZ731">
        <f t="shared" si="383"/>
        <v>10.38</v>
      </c>
      <c r="DA731">
        <f t="shared" si="384"/>
        <v>7.12</v>
      </c>
      <c r="DB731">
        <f t="shared" si="385"/>
        <v>12.26</v>
      </c>
      <c r="DC731">
        <f t="shared" si="386"/>
        <v>0</v>
      </c>
      <c r="DD731" t="s">
        <v>3</v>
      </c>
      <c r="DE731" t="s">
        <v>3</v>
      </c>
      <c r="DF731">
        <f t="shared" si="387"/>
        <v>32982.339999999997</v>
      </c>
      <c r="DG731">
        <f t="shared" si="388"/>
        <v>0</v>
      </c>
      <c r="DH731">
        <f t="shared" si="389"/>
        <v>0</v>
      </c>
      <c r="DI731">
        <f t="shared" si="370"/>
        <v>0</v>
      </c>
      <c r="DJ731">
        <f t="shared" si="390"/>
        <v>32982.339999999997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5">
      <c r="A732">
        <f>ROW(Source!A356)</f>
        <v>356</v>
      </c>
      <c r="B732">
        <v>86551703</v>
      </c>
      <c r="C732">
        <v>86552851</v>
      </c>
      <c r="D732">
        <v>85701516</v>
      </c>
      <c r="E732">
        <v>1</v>
      </c>
      <c r="F732">
        <v>1</v>
      </c>
      <c r="G732">
        <v>1081</v>
      </c>
      <c r="H732">
        <v>3</v>
      </c>
      <c r="I732" t="s">
        <v>581</v>
      </c>
      <c r="J732" t="s">
        <v>582</v>
      </c>
      <c r="K732" t="s">
        <v>969</v>
      </c>
      <c r="L732">
        <v>1301</v>
      </c>
      <c r="N732">
        <v>1003</v>
      </c>
      <c r="O732" t="s">
        <v>454</v>
      </c>
      <c r="P732" t="s">
        <v>454</v>
      </c>
      <c r="Q732">
        <v>1</v>
      </c>
      <c r="W732">
        <v>0</v>
      </c>
      <c r="X732">
        <v>996614633</v>
      </c>
      <c r="Y732">
        <f t="shared" si="381"/>
        <v>0.84789515500000001</v>
      </c>
      <c r="AA732">
        <v>88.95</v>
      </c>
      <c r="AB732">
        <v>0</v>
      </c>
      <c r="AC732">
        <v>0</v>
      </c>
      <c r="AD732">
        <v>0</v>
      </c>
      <c r="AE732">
        <v>12.04</v>
      </c>
      <c r="AF732">
        <v>0</v>
      </c>
      <c r="AG732">
        <v>0</v>
      </c>
      <c r="AH732">
        <v>0</v>
      </c>
      <c r="AI732">
        <v>7.25</v>
      </c>
      <c r="AJ732">
        <v>1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 t="s">
        <v>3</v>
      </c>
      <c r="AT732">
        <v>0.84789515500000001</v>
      </c>
      <c r="AU732" t="s">
        <v>360</v>
      </c>
      <c r="AV732">
        <v>0</v>
      </c>
      <c r="AW732">
        <v>1</v>
      </c>
      <c r="AX732">
        <v>-1</v>
      </c>
      <c r="AY732">
        <v>0</v>
      </c>
      <c r="AZ732">
        <v>0</v>
      </c>
      <c r="BA732" t="s">
        <v>3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ROUND(Y732*Source!I356,9)</f>
        <v>320.25000004399999</v>
      </c>
      <c r="CY732">
        <f t="shared" si="382"/>
        <v>88.95</v>
      </c>
      <c r="CZ732">
        <f t="shared" si="383"/>
        <v>12.04</v>
      </c>
      <c r="DA732">
        <f t="shared" si="384"/>
        <v>7.25</v>
      </c>
      <c r="DB732">
        <f t="shared" si="385"/>
        <v>10.210000000000001</v>
      </c>
      <c r="DC732">
        <f t="shared" si="386"/>
        <v>0</v>
      </c>
      <c r="DD732" t="s">
        <v>3</v>
      </c>
      <c r="DE732" t="s">
        <v>3</v>
      </c>
      <c r="DF732">
        <f t="shared" si="387"/>
        <v>27954.62</v>
      </c>
      <c r="DG732">
        <f t="shared" si="388"/>
        <v>0</v>
      </c>
      <c r="DH732">
        <f t="shared" si="389"/>
        <v>0</v>
      </c>
      <c r="DI732">
        <f t="shared" si="370"/>
        <v>0</v>
      </c>
      <c r="DJ732">
        <f t="shared" si="390"/>
        <v>27954.62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5">
      <c r="A733">
        <f>ROW(Source!A356)</f>
        <v>356</v>
      </c>
      <c r="B733">
        <v>86551703</v>
      </c>
      <c r="C733">
        <v>86552851</v>
      </c>
      <c r="D733">
        <v>85701517</v>
      </c>
      <c r="E733">
        <v>1</v>
      </c>
      <c r="F733">
        <v>1</v>
      </c>
      <c r="G733">
        <v>1081</v>
      </c>
      <c r="H733">
        <v>3</v>
      </c>
      <c r="I733" t="s">
        <v>584</v>
      </c>
      <c r="J733" t="s">
        <v>585</v>
      </c>
      <c r="K733" t="s">
        <v>970</v>
      </c>
      <c r="L733">
        <v>1301</v>
      </c>
      <c r="N733">
        <v>1003</v>
      </c>
      <c r="O733" t="s">
        <v>454</v>
      </c>
      <c r="P733" t="s">
        <v>454</v>
      </c>
      <c r="Q733">
        <v>1</v>
      </c>
      <c r="W733">
        <v>0</v>
      </c>
      <c r="X733">
        <v>-1335964830</v>
      </c>
      <c r="Y733">
        <f t="shared" si="381"/>
        <v>0.44479745799999998</v>
      </c>
      <c r="AA733">
        <v>108.67</v>
      </c>
      <c r="AB733">
        <v>0</v>
      </c>
      <c r="AC733">
        <v>0</v>
      </c>
      <c r="AD733">
        <v>0</v>
      </c>
      <c r="AE733">
        <v>14.45</v>
      </c>
      <c r="AF733">
        <v>0</v>
      </c>
      <c r="AG733">
        <v>0</v>
      </c>
      <c r="AH733">
        <v>0</v>
      </c>
      <c r="AI733">
        <v>7.38</v>
      </c>
      <c r="AJ733">
        <v>1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1</v>
      </c>
      <c r="AQ733">
        <v>0</v>
      </c>
      <c r="AR733">
        <v>0</v>
      </c>
      <c r="AS733" t="s">
        <v>3</v>
      </c>
      <c r="AT733">
        <v>0.44479745799999998</v>
      </c>
      <c r="AU733" t="s">
        <v>360</v>
      </c>
      <c r="AV733">
        <v>0</v>
      </c>
      <c r="AW733">
        <v>1</v>
      </c>
      <c r="AX733">
        <v>-1</v>
      </c>
      <c r="AY733">
        <v>0</v>
      </c>
      <c r="AZ733">
        <v>0</v>
      </c>
      <c r="BA733" t="s">
        <v>3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v>0</v>
      </c>
      <c r="CX733">
        <f>ROUND(Y733*Source!I356,9)</f>
        <v>167.999999887</v>
      </c>
      <c r="CY733">
        <f t="shared" si="382"/>
        <v>108.67</v>
      </c>
      <c r="CZ733">
        <f t="shared" si="383"/>
        <v>14.45</v>
      </c>
      <c r="DA733">
        <f t="shared" si="384"/>
        <v>7.38</v>
      </c>
      <c r="DB733">
        <f t="shared" si="385"/>
        <v>6.43</v>
      </c>
      <c r="DC733">
        <f t="shared" si="386"/>
        <v>0</v>
      </c>
      <c r="DD733" t="s">
        <v>3</v>
      </c>
      <c r="DE733" t="s">
        <v>3</v>
      </c>
      <c r="DF733">
        <f t="shared" si="387"/>
        <v>17915.52</v>
      </c>
      <c r="DG733">
        <f t="shared" si="388"/>
        <v>0</v>
      </c>
      <c r="DH733">
        <f t="shared" si="389"/>
        <v>0</v>
      </c>
      <c r="DI733">
        <f t="shared" si="370"/>
        <v>0</v>
      </c>
      <c r="DJ733">
        <f t="shared" si="390"/>
        <v>17915.52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5">
      <c r="A734">
        <f>ROW(Source!A356)</f>
        <v>356</v>
      </c>
      <c r="B734">
        <v>86551703</v>
      </c>
      <c r="C734">
        <v>86552851</v>
      </c>
      <c r="D734">
        <v>85701518</v>
      </c>
      <c r="E734">
        <v>1</v>
      </c>
      <c r="F734">
        <v>1</v>
      </c>
      <c r="G734">
        <v>1081</v>
      </c>
      <c r="H734">
        <v>3</v>
      </c>
      <c r="I734" t="s">
        <v>587</v>
      </c>
      <c r="J734" t="s">
        <v>588</v>
      </c>
      <c r="K734" t="s">
        <v>971</v>
      </c>
      <c r="L734">
        <v>1301</v>
      </c>
      <c r="N734">
        <v>1003</v>
      </c>
      <c r="O734" t="s">
        <v>454</v>
      </c>
      <c r="P734" t="s">
        <v>454</v>
      </c>
      <c r="Q734">
        <v>1</v>
      </c>
      <c r="W734">
        <v>0</v>
      </c>
      <c r="X734">
        <v>1800936510</v>
      </c>
      <c r="Y734">
        <f t="shared" si="381"/>
        <v>0.361397935</v>
      </c>
      <c r="AA734">
        <v>114.59</v>
      </c>
      <c r="AB734">
        <v>0</v>
      </c>
      <c r="AC734">
        <v>0</v>
      </c>
      <c r="AD734">
        <v>0</v>
      </c>
      <c r="AE734">
        <v>16.86</v>
      </c>
      <c r="AF734">
        <v>0</v>
      </c>
      <c r="AG734">
        <v>0</v>
      </c>
      <c r="AH734">
        <v>0</v>
      </c>
      <c r="AI734">
        <v>6.67</v>
      </c>
      <c r="AJ734">
        <v>1</v>
      </c>
      <c r="AK734">
        <v>1</v>
      </c>
      <c r="AL734">
        <v>1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 t="s">
        <v>3</v>
      </c>
      <c r="AT734">
        <v>0.361397935</v>
      </c>
      <c r="AU734" t="s">
        <v>360</v>
      </c>
      <c r="AV734">
        <v>0</v>
      </c>
      <c r="AW734">
        <v>1</v>
      </c>
      <c r="AX734">
        <v>-1</v>
      </c>
      <c r="AY734">
        <v>0</v>
      </c>
      <c r="AZ734">
        <v>0</v>
      </c>
      <c r="BA734" t="s">
        <v>3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ROUND(Y734*Source!I356,9)</f>
        <v>136.50000005000001</v>
      </c>
      <c r="CY734">
        <f t="shared" si="382"/>
        <v>114.59</v>
      </c>
      <c r="CZ734">
        <f t="shared" si="383"/>
        <v>16.86</v>
      </c>
      <c r="DA734">
        <f t="shared" si="384"/>
        <v>6.67</v>
      </c>
      <c r="DB734">
        <f t="shared" si="385"/>
        <v>6.09</v>
      </c>
      <c r="DC734">
        <f t="shared" si="386"/>
        <v>0</v>
      </c>
      <c r="DD734" t="s">
        <v>3</v>
      </c>
      <c r="DE734" t="s">
        <v>3</v>
      </c>
      <c r="DF734">
        <f t="shared" si="387"/>
        <v>15350.79</v>
      </c>
      <c r="DG734">
        <f t="shared" si="388"/>
        <v>0</v>
      </c>
      <c r="DH734">
        <f t="shared" si="389"/>
        <v>0</v>
      </c>
      <c r="DI734">
        <f t="shared" si="370"/>
        <v>0</v>
      </c>
      <c r="DJ734">
        <f t="shared" si="390"/>
        <v>15350.79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5">
      <c r="A735">
        <f>ROW(Source!A356)</f>
        <v>356</v>
      </c>
      <c r="B735">
        <v>86551703</v>
      </c>
      <c r="C735">
        <v>86552851</v>
      </c>
      <c r="D735">
        <v>85701519</v>
      </c>
      <c r="E735">
        <v>1</v>
      </c>
      <c r="F735">
        <v>1</v>
      </c>
      <c r="G735">
        <v>1081</v>
      </c>
      <c r="H735">
        <v>3</v>
      </c>
      <c r="I735" t="s">
        <v>590</v>
      </c>
      <c r="J735" t="s">
        <v>591</v>
      </c>
      <c r="K735" t="s">
        <v>972</v>
      </c>
      <c r="L735">
        <v>1301</v>
      </c>
      <c r="N735">
        <v>1003</v>
      </c>
      <c r="O735" t="s">
        <v>454</v>
      </c>
      <c r="P735" t="s">
        <v>454</v>
      </c>
      <c r="Q735">
        <v>1</v>
      </c>
      <c r="W735">
        <v>0</v>
      </c>
      <c r="X735">
        <v>591400329</v>
      </c>
      <c r="Y735">
        <f t="shared" si="381"/>
        <v>0.20849880900000001</v>
      </c>
      <c r="AA735">
        <v>132.87</v>
      </c>
      <c r="AB735">
        <v>0</v>
      </c>
      <c r="AC735">
        <v>0</v>
      </c>
      <c r="AD735">
        <v>0</v>
      </c>
      <c r="AE735">
        <v>18.34</v>
      </c>
      <c r="AF735">
        <v>0</v>
      </c>
      <c r="AG735">
        <v>0</v>
      </c>
      <c r="AH735">
        <v>0</v>
      </c>
      <c r="AI735">
        <v>7.11</v>
      </c>
      <c r="AJ735">
        <v>1</v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 t="s">
        <v>3</v>
      </c>
      <c r="AT735">
        <v>0.20849880900000001</v>
      </c>
      <c r="AU735" t="s">
        <v>360</v>
      </c>
      <c r="AV735">
        <v>0</v>
      </c>
      <c r="AW735">
        <v>1</v>
      </c>
      <c r="AX735">
        <v>-1</v>
      </c>
      <c r="AY735">
        <v>0</v>
      </c>
      <c r="AZ735">
        <v>0</v>
      </c>
      <c r="BA735" t="s">
        <v>3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ROUND(Y735*Source!I356,9)</f>
        <v>78.750000158999995</v>
      </c>
      <c r="CY735">
        <f t="shared" si="382"/>
        <v>132.87</v>
      </c>
      <c r="CZ735">
        <f t="shared" si="383"/>
        <v>18.34</v>
      </c>
      <c r="DA735">
        <f t="shared" si="384"/>
        <v>7.11</v>
      </c>
      <c r="DB735">
        <f t="shared" si="385"/>
        <v>3.82</v>
      </c>
      <c r="DC735">
        <f t="shared" si="386"/>
        <v>0</v>
      </c>
      <c r="DD735" t="s">
        <v>3</v>
      </c>
      <c r="DE735" t="s">
        <v>3</v>
      </c>
      <c r="DF735">
        <f t="shared" si="387"/>
        <v>10269</v>
      </c>
      <c r="DG735">
        <f t="shared" si="388"/>
        <v>0</v>
      </c>
      <c r="DH735">
        <f t="shared" si="389"/>
        <v>0</v>
      </c>
      <c r="DI735">
        <f t="shared" si="370"/>
        <v>0</v>
      </c>
      <c r="DJ735">
        <f t="shared" si="390"/>
        <v>10269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5">
      <c r="A736">
        <f>ROW(Source!A356)</f>
        <v>356</v>
      </c>
      <c r="B736">
        <v>86551703</v>
      </c>
      <c r="C736">
        <v>86552851</v>
      </c>
      <c r="D736">
        <v>85701521</v>
      </c>
      <c r="E736">
        <v>1</v>
      </c>
      <c r="F736">
        <v>1</v>
      </c>
      <c r="G736">
        <v>1081</v>
      </c>
      <c r="H736">
        <v>3</v>
      </c>
      <c r="I736" t="s">
        <v>593</v>
      </c>
      <c r="J736" t="s">
        <v>594</v>
      </c>
      <c r="K736" t="s">
        <v>973</v>
      </c>
      <c r="L736">
        <v>1301</v>
      </c>
      <c r="N736">
        <v>1003</v>
      </c>
      <c r="O736" t="s">
        <v>454</v>
      </c>
      <c r="P736" t="s">
        <v>454</v>
      </c>
      <c r="Q736">
        <v>1</v>
      </c>
      <c r="W736">
        <v>0</v>
      </c>
      <c r="X736">
        <v>-1997428832</v>
      </c>
      <c r="Y736">
        <f t="shared" si="381"/>
        <v>0.48649722000000001</v>
      </c>
      <c r="AA736">
        <v>203.39</v>
      </c>
      <c r="AB736">
        <v>0</v>
      </c>
      <c r="AC736">
        <v>0</v>
      </c>
      <c r="AD736">
        <v>0</v>
      </c>
      <c r="AE736">
        <v>30.38</v>
      </c>
      <c r="AF736">
        <v>0</v>
      </c>
      <c r="AG736">
        <v>0</v>
      </c>
      <c r="AH736">
        <v>0</v>
      </c>
      <c r="AI736">
        <v>6.57</v>
      </c>
      <c r="AJ736">
        <v>1</v>
      </c>
      <c r="AK736">
        <v>1</v>
      </c>
      <c r="AL736">
        <v>1</v>
      </c>
      <c r="AM736">
        <v>0</v>
      </c>
      <c r="AN736">
        <v>0</v>
      </c>
      <c r="AO736">
        <v>0</v>
      </c>
      <c r="AP736">
        <v>1</v>
      </c>
      <c r="AQ736">
        <v>0</v>
      </c>
      <c r="AR736">
        <v>0</v>
      </c>
      <c r="AS736" t="s">
        <v>3</v>
      </c>
      <c r="AT736">
        <v>0.48649722000000001</v>
      </c>
      <c r="AU736" t="s">
        <v>360</v>
      </c>
      <c r="AV736">
        <v>0</v>
      </c>
      <c r="AW736">
        <v>1</v>
      </c>
      <c r="AX736">
        <v>-1</v>
      </c>
      <c r="AY736">
        <v>0</v>
      </c>
      <c r="AZ736">
        <v>0</v>
      </c>
      <c r="BA736" t="s">
        <v>3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ROUND(Y736*Source!I356,9)</f>
        <v>183.74999999400001</v>
      </c>
      <c r="CY736">
        <f t="shared" si="382"/>
        <v>203.39</v>
      </c>
      <c r="CZ736">
        <f t="shared" si="383"/>
        <v>30.38</v>
      </c>
      <c r="DA736">
        <f t="shared" si="384"/>
        <v>6.57</v>
      </c>
      <c r="DB736">
        <f t="shared" si="385"/>
        <v>14.78</v>
      </c>
      <c r="DC736">
        <f t="shared" si="386"/>
        <v>0</v>
      </c>
      <c r="DD736" t="s">
        <v>3</v>
      </c>
      <c r="DE736" t="s">
        <v>3</v>
      </c>
      <c r="DF736">
        <f t="shared" si="387"/>
        <v>36676.5</v>
      </c>
      <c r="DG736">
        <f t="shared" si="388"/>
        <v>0</v>
      </c>
      <c r="DH736">
        <f t="shared" si="389"/>
        <v>0</v>
      </c>
      <c r="DI736">
        <f t="shared" si="370"/>
        <v>0</v>
      </c>
      <c r="DJ736">
        <f t="shared" si="390"/>
        <v>36676.5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5">
      <c r="A737">
        <f>ROW(Source!A356)</f>
        <v>356</v>
      </c>
      <c r="B737">
        <v>86551703</v>
      </c>
      <c r="C737">
        <v>86552851</v>
      </c>
      <c r="D737">
        <v>85701523</v>
      </c>
      <c r="E737">
        <v>1</v>
      </c>
      <c r="F737">
        <v>1</v>
      </c>
      <c r="G737">
        <v>1081</v>
      </c>
      <c r="H737">
        <v>3</v>
      </c>
      <c r="I737" t="s">
        <v>596</v>
      </c>
      <c r="J737" t="s">
        <v>597</v>
      </c>
      <c r="K737" t="s">
        <v>974</v>
      </c>
      <c r="L737">
        <v>1301</v>
      </c>
      <c r="N737">
        <v>1003</v>
      </c>
      <c r="O737" t="s">
        <v>454</v>
      </c>
      <c r="P737" t="s">
        <v>454</v>
      </c>
      <c r="Q737">
        <v>1</v>
      </c>
      <c r="W737">
        <v>0</v>
      </c>
      <c r="X737">
        <v>-1892572576</v>
      </c>
      <c r="Y737">
        <f t="shared" si="381"/>
        <v>2.7799839999999999E-2</v>
      </c>
      <c r="AA737">
        <v>414.5</v>
      </c>
      <c r="AB737">
        <v>0</v>
      </c>
      <c r="AC737">
        <v>0</v>
      </c>
      <c r="AD737">
        <v>0</v>
      </c>
      <c r="AE737">
        <v>72.25</v>
      </c>
      <c r="AF737">
        <v>0</v>
      </c>
      <c r="AG737">
        <v>0</v>
      </c>
      <c r="AH737">
        <v>0</v>
      </c>
      <c r="AI737">
        <v>5.63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 t="s">
        <v>3</v>
      </c>
      <c r="AT737">
        <v>2.7799839999999999E-2</v>
      </c>
      <c r="AU737" t="s">
        <v>360</v>
      </c>
      <c r="AV737">
        <v>0</v>
      </c>
      <c r="AW737">
        <v>1</v>
      </c>
      <c r="AX737">
        <v>-1</v>
      </c>
      <c r="AY737">
        <v>0</v>
      </c>
      <c r="AZ737">
        <v>0</v>
      </c>
      <c r="BA737" t="s">
        <v>3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ROUND(Y737*Source!I356,9)</f>
        <v>10.499999568</v>
      </c>
      <c r="CY737">
        <f t="shared" si="382"/>
        <v>414.5</v>
      </c>
      <c r="CZ737">
        <f t="shared" si="383"/>
        <v>72.25</v>
      </c>
      <c r="DA737">
        <f t="shared" si="384"/>
        <v>5.63</v>
      </c>
      <c r="DB737">
        <f t="shared" si="385"/>
        <v>2.0099999999999998</v>
      </c>
      <c r="DC737">
        <f t="shared" si="386"/>
        <v>0</v>
      </c>
      <c r="DD737" t="s">
        <v>3</v>
      </c>
      <c r="DE737" t="s">
        <v>3</v>
      </c>
      <c r="DF737">
        <f t="shared" si="387"/>
        <v>4271.08</v>
      </c>
      <c r="DG737">
        <f t="shared" si="388"/>
        <v>0</v>
      </c>
      <c r="DH737">
        <f t="shared" si="389"/>
        <v>0</v>
      </c>
      <c r="DI737">
        <f t="shared" si="370"/>
        <v>0</v>
      </c>
      <c r="DJ737">
        <f t="shared" si="390"/>
        <v>4271.08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5">
      <c r="A738">
        <f>ROW(Source!A356)</f>
        <v>356</v>
      </c>
      <c r="B738">
        <v>86551703</v>
      </c>
      <c r="C738">
        <v>86552851</v>
      </c>
      <c r="D738">
        <v>85703190</v>
      </c>
      <c r="E738">
        <v>1</v>
      </c>
      <c r="F738">
        <v>1</v>
      </c>
      <c r="G738">
        <v>1081</v>
      </c>
      <c r="H738">
        <v>3</v>
      </c>
      <c r="I738" t="s">
        <v>874</v>
      </c>
      <c r="J738" t="s">
        <v>875</v>
      </c>
      <c r="K738" t="s">
        <v>876</v>
      </c>
      <c r="L738">
        <v>1346</v>
      </c>
      <c r="N738">
        <v>1009</v>
      </c>
      <c r="O738" t="s">
        <v>822</v>
      </c>
      <c r="P738" t="s">
        <v>822</v>
      </c>
      <c r="Q738">
        <v>1</v>
      </c>
      <c r="W738">
        <v>0</v>
      </c>
      <c r="X738">
        <v>1006061021</v>
      </c>
      <c r="Y738">
        <f t="shared" si="381"/>
        <v>1.6400000000000001E-2</v>
      </c>
      <c r="AA738">
        <v>1419.99</v>
      </c>
      <c r="AB738">
        <v>0</v>
      </c>
      <c r="AC738">
        <v>0</v>
      </c>
      <c r="AD738">
        <v>0</v>
      </c>
      <c r="AE738">
        <v>53.33</v>
      </c>
      <c r="AF738">
        <v>0</v>
      </c>
      <c r="AG738">
        <v>0</v>
      </c>
      <c r="AH738">
        <v>0</v>
      </c>
      <c r="AI738">
        <v>26.13</v>
      </c>
      <c r="AJ738">
        <v>1</v>
      </c>
      <c r="AK738">
        <v>1</v>
      </c>
      <c r="AL738">
        <v>1</v>
      </c>
      <c r="AM738">
        <v>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1.6400000000000001E-2</v>
      </c>
      <c r="AU738" t="s">
        <v>360</v>
      </c>
      <c r="AV738">
        <v>0</v>
      </c>
      <c r="AW738">
        <v>2</v>
      </c>
      <c r="AX738">
        <v>86552869</v>
      </c>
      <c r="AY738">
        <v>1</v>
      </c>
      <c r="AZ738">
        <v>0</v>
      </c>
      <c r="BA738">
        <v>572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ROUND(Y738*Source!I356,9)</f>
        <v>6.19428</v>
      </c>
      <c r="CY738">
        <f t="shared" si="382"/>
        <v>1419.99</v>
      </c>
      <c r="CZ738">
        <f t="shared" si="383"/>
        <v>53.33</v>
      </c>
      <c r="DA738">
        <f t="shared" si="384"/>
        <v>26.13</v>
      </c>
      <c r="DB738">
        <f t="shared" si="385"/>
        <v>0.87</v>
      </c>
      <c r="DC738">
        <f t="shared" si="386"/>
        <v>0</v>
      </c>
      <c r="DD738" t="s">
        <v>3</v>
      </c>
      <c r="DE738" t="s">
        <v>3</v>
      </c>
      <c r="DF738">
        <f t="shared" si="387"/>
        <v>8631.7900000000009</v>
      </c>
      <c r="DG738">
        <f t="shared" si="388"/>
        <v>0</v>
      </c>
      <c r="DH738">
        <f t="shared" si="389"/>
        <v>0</v>
      </c>
      <c r="DI738">
        <f t="shared" si="370"/>
        <v>0</v>
      </c>
      <c r="DJ738">
        <f t="shared" si="390"/>
        <v>8631.7900000000009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5">
      <c r="A739">
        <f>ROW(Source!A356)</f>
        <v>356</v>
      </c>
      <c r="B739">
        <v>86551703</v>
      </c>
      <c r="C739">
        <v>86552851</v>
      </c>
      <c r="D739">
        <v>85700926</v>
      </c>
      <c r="E739">
        <v>1</v>
      </c>
      <c r="F739">
        <v>1</v>
      </c>
      <c r="G739">
        <v>1081</v>
      </c>
      <c r="H739">
        <v>3</v>
      </c>
      <c r="I739" t="s">
        <v>877</v>
      </c>
      <c r="J739" t="s">
        <v>878</v>
      </c>
      <c r="K739" t="s">
        <v>879</v>
      </c>
      <c r="L739">
        <v>1354</v>
      </c>
      <c r="N739">
        <v>1010</v>
      </c>
      <c r="O739" t="s">
        <v>35</v>
      </c>
      <c r="P739" t="s">
        <v>35</v>
      </c>
      <c r="Q739">
        <v>1</v>
      </c>
      <c r="W739">
        <v>0</v>
      </c>
      <c r="X739">
        <v>1238705036</v>
      </c>
      <c r="Y739">
        <f t="shared" si="381"/>
        <v>30</v>
      </c>
      <c r="AA739">
        <v>2.88</v>
      </c>
      <c r="AB739">
        <v>0</v>
      </c>
      <c r="AC739">
        <v>0</v>
      </c>
      <c r="AD739">
        <v>0</v>
      </c>
      <c r="AE739">
        <v>0.75</v>
      </c>
      <c r="AF739">
        <v>0</v>
      </c>
      <c r="AG739">
        <v>0</v>
      </c>
      <c r="AH739">
        <v>0</v>
      </c>
      <c r="AI739">
        <v>3.77</v>
      </c>
      <c r="AJ739">
        <v>1</v>
      </c>
      <c r="AK739">
        <v>1</v>
      </c>
      <c r="AL739">
        <v>1</v>
      </c>
      <c r="AM739">
        <v>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30</v>
      </c>
      <c r="AU739" t="s">
        <v>360</v>
      </c>
      <c r="AV739">
        <v>0</v>
      </c>
      <c r="AW739">
        <v>2</v>
      </c>
      <c r="AX739">
        <v>86552870</v>
      </c>
      <c r="AY739">
        <v>1</v>
      </c>
      <c r="AZ739">
        <v>0</v>
      </c>
      <c r="BA739">
        <v>573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ROUND(Y739*Source!I356,9)</f>
        <v>11331</v>
      </c>
      <c r="CY739">
        <f t="shared" si="382"/>
        <v>2.88</v>
      </c>
      <c r="CZ739">
        <f t="shared" si="383"/>
        <v>0.75</v>
      </c>
      <c r="DA739">
        <f t="shared" si="384"/>
        <v>3.77</v>
      </c>
      <c r="DB739">
        <f t="shared" si="385"/>
        <v>22.5</v>
      </c>
      <c r="DC739">
        <f t="shared" si="386"/>
        <v>0</v>
      </c>
      <c r="DD739" t="s">
        <v>3</v>
      </c>
      <c r="DE739" t="s">
        <v>3</v>
      </c>
      <c r="DF739">
        <f t="shared" si="387"/>
        <v>32066.73</v>
      </c>
      <c r="DG739">
        <f t="shared" si="388"/>
        <v>0</v>
      </c>
      <c r="DH739">
        <f t="shared" si="389"/>
        <v>0</v>
      </c>
      <c r="DI739">
        <f t="shared" si="370"/>
        <v>0</v>
      </c>
      <c r="DJ739">
        <f t="shared" si="390"/>
        <v>32066.73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5">
      <c r="A740">
        <f>ROW(Source!A356)</f>
        <v>356</v>
      </c>
      <c r="B740">
        <v>86551703</v>
      </c>
      <c r="C740">
        <v>86552851</v>
      </c>
      <c r="D740">
        <v>85701002</v>
      </c>
      <c r="E740">
        <v>1</v>
      </c>
      <c r="F740">
        <v>1</v>
      </c>
      <c r="G740">
        <v>1081</v>
      </c>
      <c r="H740">
        <v>3</v>
      </c>
      <c r="I740" t="s">
        <v>571</v>
      </c>
      <c r="J740" t="s">
        <v>573</v>
      </c>
      <c r="K740" t="s">
        <v>572</v>
      </c>
      <c r="L740">
        <v>1301</v>
      </c>
      <c r="N740">
        <v>1003</v>
      </c>
      <c r="O740" t="s">
        <v>454</v>
      </c>
      <c r="P740" t="s">
        <v>454</v>
      </c>
      <c r="Q740">
        <v>1</v>
      </c>
      <c r="W740">
        <v>0</v>
      </c>
      <c r="X740">
        <v>1628137600</v>
      </c>
      <c r="Y740">
        <f t="shared" si="381"/>
        <v>15</v>
      </c>
      <c r="AA740">
        <v>37.33</v>
      </c>
      <c r="AB740">
        <v>0</v>
      </c>
      <c r="AC740">
        <v>0</v>
      </c>
      <c r="AD740">
        <v>0</v>
      </c>
      <c r="AE740">
        <v>2.35</v>
      </c>
      <c r="AF740">
        <v>0</v>
      </c>
      <c r="AG740">
        <v>0</v>
      </c>
      <c r="AH740">
        <v>0</v>
      </c>
      <c r="AI740">
        <v>15.59</v>
      </c>
      <c r="AJ740">
        <v>1</v>
      </c>
      <c r="AK740">
        <v>1</v>
      </c>
      <c r="AL740">
        <v>1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 t="s">
        <v>3</v>
      </c>
      <c r="AT740">
        <v>15</v>
      </c>
      <c r="AU740" t="s">
        <v>360</v>
      </c>
      <c r="AV740">
        <v>0</v>
      </c>
      <c r="AW740">
        <v>1</v>
      </c>
      <c r="AX740">
        <v>-1</v>
      </c>
      <c r="AY740">
        <v>0</v>
      </c>
      <c r="AZ740">
        <v>0</v>
      </c>
      <c r="BA740" t="s">
        <v>3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ROUND(Y740*Source!I356,9)</f>
        <v>5665.5</v>
      </c>
      <c r="CY740">
        <f t="shared" si="382"/>
        <v>37.33</v>
      </c>
      <c r="CZ740">
        <f t="shared" si="383"/>
        <v>2.35</v>
      </c>
      <c r="DA740">
        <f t="shared" si="384"/>
        <v>15.59</v>
      </c>
      <c r="DB740">
        <f t="shared" si="385"/>
        <v>35.25</v>
      </c>
      <c r="DC740">
        <f t="shared" si="386"/>
        <v>0</v>
      </c>
      <c r="DD740" t="s">
        <v>3</v>
      </c>
      <c r="DE740" t="s">
        <v>3</v>
      </c>
      <c r="DF740">
        <f t="shared" si="387"/>
        <v>207583.92</v>
      </c>
      <c r="DG740">
        <f t="shared" si="388"/>
        <v>0</v>
      </c>
      <c r="DH740">
        <f t="shared" si="389"/>
        <v>0</v>
      </c>
      <c r="DI740">
        <f t="shared" si="370"/>
        <v>0</v>
      </c>
      <c r="DJ740">
        <f t="shared" si="390"/>
        <v>207583.92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5">
      <c r="A741">
        <f>ROW(Source!A379)</f>
        <v>379</v>
      </c>
      <c r="B741">
        <v>86551701</v>
      </c>
      <c r="C741">
        <v>86552887</v>
      </c>
      <c r="D741">
        <v>85665773</v>
      </c>
      <c r="E741">
        <v>1081</v>
      </c>
      <c r="F741">
        <v>1</v>
      </c>
      <c r="G741">
        <v>1081</v>
      </c>
      <c r="H741">
        <v>1</v>
      </c>
      <c r="I741" t="s">
        <v>786</v>
      </c>
      <c r="J741" t="s">
        <v>3</v>
      </c>
      <c r="K741" t="s">
        <v>787</v>
      </c>
      <c r="L741">
        <v>1191</v>
      </c>
      <c r="N741">
        <v>1013</v>
      </c>
      <c r="O741" t="s">
        <v>788</v>
      </c>
      <c r="P741" t="s">
        <v>788</v>
      </c>
      <c r="Q741">
        <v>1</v>
      </c>
      <c r="W741">
        <v>0</v>
      </c>
      <c r="X741">
        <v>476480486</v>
      </c>
      <c r="Y741">
        <f>((AT741*1.15)*1.2)</f>
        <v>1.2833999999999999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-2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0.93</v>
      </c>
      <c r="AU741" t="s">
        <v>362</v>
      </c>
      <c r="AV741">
        <v>1</v>
      </c>
      <c r="AW741">
        <v>2</v>
      </c>
      <c r="AX741">
        <v>86552897</v>
      </c>
      <c r="AY741">
        <v>1</v>
      </c>
      <c r="AZ741">
        <v>0</v>
      </c>
      <c r="BA741">
        <v>579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U741">
        <f>ROUND(AT741*Source!I379*AH741*AL741,2)</f>
        <v>0</v>
      </c>
      <c r="CV741">
        <f>ROUND(Y741*Source!I379,9)</f>
        <v>62.886600000000001</v>
      </c>
      <c r="CW741">
        <v>0</v>
      </c>
      <c r="CX741">
        <f>ROUND(Y741*Source!I379,9)</f>
        <v>62.886600000000001</v>
      </c>
      <c r="CY741">
        <f>AD741</f>
        <v>0</v>
      </c>
      <c r="CZ741">
        <f>AH741</f>
        <v>0</v>
      </c>
      <c r="DA741">
        <f>AL741</f>
        <v>1</v>
      </c>
      <c r="DB741">
        <f>ROUND(((ROUND(AT741*CZ741,2)*1.15)*1.2),6)</f>
        <v>0</v>
      </c>
      <c r="DC741">
        <f>ROUND(((ROUND(AT741*AG741,2)*1.15)*1.2),6)</f>
        <v>0</v>
      </c>
      <c r="DD741" t="s">
        <v>3</v>
      </c>
      <c r="DE741" t="s">
        <v>3</v>
      </c>
      <c r="DF741">
        <f t="shared" ref="DF741:DF752" si="391">ROUND(ROUND(AE741,2)*CX741,2)</f>
        <v>0</v>
      </c>
      <c r="DG741">
        <f t="shared" si="388"/>
        <v>0</v>
      </c>
      <c r="DH741">
        <f t="shared" si="389"/>
        <v>0</v>
      </c>
      <c r="DI741">
        <f t="shared" si="370"/>
        <v>0</v>
      </c>
      <c r="DJ741">
        <f>DI741</f>
        <v>0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5">
      <c r="A742">
        <f>ROW(Source!A379)</f>
        <v>379</v>
      </c>
      <c r="B742">
        <v>86551701</v>
      </c>
      <c r="C742">
        <v>86552887</v>
      </c>
      <c r="D742">
        <v>85731378</v>
      </c>
      <c r="E742">
        <v>1</v>
      </c>
      <c r="F742">
        <v>1</v>
      </c>
      <c r="G742">
        <v>1081</v>
      </c>
      <c r="H742">
        <v>2</v>
      </c>
      <c r="I742" t="s">
        <v>850</v>
      </c>
      <c r="J742" t="s">
        <v>851</v>
      </c>
      <c r="K742" t="s">
        <v>852</v>
      </c>
      <c r="L742">
        <v>1368</v>
      </c>
      <c r="N742">
        <v>1011</v>
      </c>
      <c r="O742" t="s">
        <v>792</v>
      </c>
      <c r="P742" t="s">
        <v>792</v>
      </c>
      <c r="Q742">
        <v>1</v>
      </c>
      <c r="W742">
        <v>0</v>
      </c>
      <c r="X742">
        <v>1498588441</v>
      </c>
      <c r="Y742">
        <f>((AT742*1.25)*1.2)</f>
        <v>0.39</v>
      </c>
      <c r="AA742">
        <v>0</v>
      </c>
      <c r="AB742">
        <v>7.59</v>
      </c>
      <c r="AC742">
        <v>0</v>
      </c>
      <c r="AD742">
        <v>0</v>
      </c>
      <c r="AE742">
        <v>0</v>
      </c>
      <c r="AF742">
        <v>7.11</v>
      </c>
      <c r="AG742">
        <v>0</v>
      </c>
      <c r="AH742">
        <v>0</v>
      </c>
      <c r="AI742">
        <v>1</v>
      </c>
      <c r="AJ742">
        <v>1</v>
      </c>
      <c r="AK742">
        <v>1</v>
      </c>
      <c r="AL742">
        <v>1</v>
      </c>
      <c r="AM742">
        <v>-2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0.26</v>
      </c>
      <c r="AU742" t="s">
        <v>361</v>
      </c>
      <c r="AV742">
        <v>0</v>
      </c>
      <c r="AW742">
        <v>2</v>
      </c>
      <c r="AX742">
        <v>86552898</v>
      </c>
      <c r="AY742">
        <v>1</v>
      </c>
      <c r="AZ742">
        <v>0</v>
      </c>
      <c r="BA742">
        <v>580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f>ROUND(Y742*Source!I379*DO742,9)</f>
        <v>0</v>
      </c>
      <c r="CX742">
        <f>ROUND(Y742*Source!I379,9)</f>
        <v>19.11</v>
      </c>
      <c r="CY742">
        <f>AB742</f>
        <v>7.59</v>
      </c>
      <c r="CZ742">
        <f>AF742</f>
        <v>7.11</v>
      </c>
      <c r="DA742">
        <f>AJ742</f>
        <v>1</v>
      </c>
      <c r="DB742">
        <f>ROUND(((ROUND(AT742*CZ742,2)*1.25)*1.2),6)</f>
        <v>2.7749999999999999</v>
      </c>
      <c r="DC742">
        <f>ROUND(((ROUND(AT742*AG742,2)*1.25)*1.2),6)</f>
        <v>0</v>
      </c>
      <c r="DD742" t="s">
        <v>3</v>
      </c>
      <c r="DE742" t="s">
        <v>3</v>
      </c>
      <c r="DF742">
        <f t="shared" si="391"/>
        <v>0</v>
      </c>
      <c r="DG742">
        <f t="shared" si="388"/>
        <v>135.87</v>
      </c>
      <c r="DH742">
        <f t="shared" si="389"/>
        <v>0</v>
      </c>
      <c r="DI742">
        <f t="shared" si="370"/>
        <v>0</v>
      </c>
      <c r="DJ742">
        <f>DG742</f>
        <v>135.87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5">
      <c r="A743">
        <f>ROW(Source!A379)</f>
        <v>379</v>
      </c>
      <c r="B743">
        <v>86551701</v>
      </c>
      <c r="C743">
        <v>86552887</v>
      </c>
      <c r="D743">
        <v>85731677</v>
      </c>
      <c r="E743">
        <v>1</v>
      </c>
      <c r="F743">
        <v>1</v>
      </c>
      <c r="G743">
        <v>1081</v>
      </c>
      <c r="H743">
        <v>2</v>
      </c>
      <c r="I743" t="s">
        <v>789</v>
      </c>
      <c r="J743" t="s">
        <v>790</v>
      </c>
      <c r="K743" t="s">
        <v>791</v>
      </c>
      <c r="L743">
        <v>1368</v>
      </c>
      <c r="N743">
        <v>1011</v>
      </c>
      <c r="O743" t="s">
        <v>792</v>
      </c>
      <c r="P743" t="s">
        <v>792</v>
      </c>
      <c r="Q743">
        <v>1</v>
      </c>
      <c r="W743">
        <v>0</v>
      </c>
      <c r="X743">
        <v>874612079</v>
      </c>
      <c r="Y743">
        <f>((AT743*1.25)*1.2)</f>
        <v>1.4999999999999999E-2</v>
      </c>
      <c r="AA743">
        <v>0</v>
      </c>
      <c r="AB743">
        <v>88.67</v>
      </c>
      <c r="AC743">
        <v>13.47</v>
      </c>
      <c r="AD743">
        <v>0</v>
      </c>
      <c r="AE743">
        <v>0</v>
      </c>
      <c r="AF743">
        <v>83.1</v>
      </c>
      <c r="AG743">
        <v>12.62</v>
      </c>
      <c r="AH743">
        <v>0</v>
      </c>
      <c r="AI743">
        <v>1</v>
      </c>
      <c r="AJ743">
        <v>1</v>
      </c>
      <c r="AK743">
        <v>1</v>
      </c>
      <c r="AL743">
        <v>1</v>
      </c>
      <c r="AM743">
        <v>-2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0.01</v>
      </c>
      <c r="AU743" t="s">
        <v>361</v>
      </c>
      <c r="AV743">
        <v>0</v>
      </c>
      <c r="AW743">
        <v>2</v>
      </c>
      <c r="AX743">
        <v>86552899</v>
      </c>
      <c r="AY743">
        <v>1</v>
      </c>
      <c r="AZ743">
        <v>0</v>
      </c>
      <c r="BA743">
        <v>581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f>ROUND(Y743*Source!I379*DO743,9)</f>
        <v>9.2757000000000005</v>
      </c>
      <c r="CX743">
        <f>ROUND(Y743*Source!I379,9)</f>
        <v>0.73499999999999999</v>
      </c>
      <c r="CY743">
        <f>AB743</f>
        <v>88.67</v>
      </c>
      <c r="CZ743">
        <f>AF743</f>
        <v>83.1</v>
      </c>
      <c r="DA743">
        <f>AJ743</f>
        <v>1</v>
      </c>
      <c r="DB743">
        <f>ROUND(((ROUND(AT743*CZ743,2)*1.25)*1.2),6)</f>
        <v>1.2450000000000001</v>
      </c>
      <c r="DC743">
        <f>ROUND(((ROUND(AT743*AG743,2)*1.25)*1.2),6)</f>
        <v>0.19500000000000001</v>
      </c>
      <c r="DD743" t="s">
        <v>3</v>
      </c>
      <c r="DE743" t="s">
        <v>3</v>
      </c>
      <c r="DF743">
        <f t="shared" si="391"/>
        <v>0</v>
      </c>
      <c r="DG743">
        <f t="shared" si="388"/>
        <v>61.08</v>
      </c>
      <c r="DH743">
        <f t="shared" si="389"/>
        <v>9.2799999999999994</v>
      </c>
      <c r="DI743">
        <f t="shared" si="370"/>
        <v>0</v>
      </c>
      <c r="DJ743">
        <f>DG743</f>
        <v>61.08</v>
      </c>
      <c r="DK743">
        <v>0</v>
      </c>
      <c r="DL743" t="s">
        <v>793</v>
      </c>
      <c r="DM743">
        <v>0</v>
      </c>
      <c r="DN743" t="s">
        <v>788</v>
      </c>
      <c r="DO743">
        <v>12.62</v>
      </c>
    </row>
    <row r="744" spans="1:119" x14ac:dyDescent="0.25">
      <c r="A744">
        <f>ROW(Source!A379)</f>
        <v>379</v>
      </c>
      <c r="B744">
        <v>86551701</v>
      </c>
      <c r="C744">
        <v>86552887</v>
      </c>
      <c r="D744">
        <v>85701847</v>
      </c>
      <c r="E744">
        <v>1</v>
      </c>
      <c r="F744">
        <v>1</v>
      </c>
      <c r="G744">
        <v>1081</v>
      </c>
      <c r="H744">
        <v>3</v>
      </c>
      <c r="I744" t="s">
        <v>853</v>
      </c>
      <c r="J744" t="s">
        <v>854</v>
      </c>
      <c r="K744" t="s">
        <v>855</v>
      </c>
      <c r="L744">
        <v>1348</v>
      </c>
      <c r="N744">
        <v>1009</v>
      </c>
      <c r="O744" t="s">
        <v>561</v>
      </c>
      <c r="P744" t="s">
        <v>561</v>
      </c>
      <c r="Q744">
        <v>1000</v>
      </c>
      <c r="W744">
        <v>0</v>
      </c>
      <c r="X744">
        <v>1001555392</v>
      </c>
      <c r="Y744">
        <f t="shared" ref="Y744:Y749" si="392">((AT744*1)*1)</f>
        <v>1.2E-4</v>
      </c>
      <c r="AA744">
        <v>9879.51</v>
      </c>
      <c r="AB744">
        <v>0</v>
      </c>
      <c r="AC744">
        <v>0</v>
      </c>
      <c r="AD744">
        <v>0</v>
      </c>
      <c r="AE744">
        <v>9879.51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-2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1.2E-4</v>
      </c>
      <c r="AU744" t="s">
        <v>360</v>
      </c>
      <c r="AV744">
        <v>0</v>
      </c>
      <c r="AW744">
        <v>2</v>
      </c>
      <c r="AX744">
        <v>86552900</v>
      </c>
      <c r="AY744">
        <v>1</v>
      </c>
      <c r="AZ744">
        <v>0</v>
      </c>
      <c r="BA744">
        <v>582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ROUND(Y744*Source!I379,9)</f>
        <v>5.8799999999999998E-3</v>
      </c>
      <c r="CY744">
        <f t="shared" ref="CY744:CY749" si="393">AA744</f>
        <v>9879.51</v>
      </c>
      <c r="CZ744">
        <f t="shared" ref="CZ744:CZ749" si="394">AE744</f>
        <v>9879.51</v>
      </c>
      <c r="DA744">
        <f t="shared" ref="DA744:DA749" si="395">AI744</f>
        <v>1</v>
      </c>
      <c r="DB744">
        <f t="shared" ref="DB744:DB749" si="396">ROUND(((ROUND(AT744*CZ744,2)*1)*1),6)</f>
        <v>1.19</v>
      </c>
      <c r="DC744">
        <f t="shared" ref="DC744:DC749" si="397">ROUND(((ROUND(AT744*AG744,2)*1)*1),6)</f>
        <v>0</v>
      </c>
      <c r="DD744" t="s">
        <v>3</v>
      </c>
      <c r="DE744" t="s">
        <v>3</v>
      </c>
      <c r="DF744">
        <f t="shared" si="391"/>
        <v>58.09</v>
      </c>
      <c r="DG744">
        <f t="shared" si="388"/>
        <v>0</v>
      </c>
      <c r="DH744">
        <f t="shared" si="389"/>
        <v>0</v>
      </c>
      <c r="DI744">
        <f t="shared" si="370"/>
        <v>0</v>
      </c>
      <c r="DJ744">
        <f t="shared" ref="DJ744:DJ749" si="398">DF744</f>
        <v>58.09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5">
      <c r="A745">
        <f>ROW(Source!A379)</f>
        <v>379</v>
      </c>
      <c r="B745">
        <v>86551701</v>
      </c>
      <c r="C745">
        <v>86552887</v>
      </c>
      <c r="D745">
        <v>85700656</v>
      </c>
      <c r="E745">
        <v>1</v>
      </c>
      <c r="F745">
        <v>1</v>
      </c>
      <c r="G745">
        <v>1081</v>
      </c>
      <c r="H745">
        <v>3</v>
      </c>
      <c r="I745" t="s">
        <v>856</v>
      </c>
      <c r="J745" t="s">
        <v>857</v>
      </c>
      <c r="K745" t="s">
        <v>858</v>
      </c>
      <c r="L745">
        <v>1348</v>
      </c>
      <c r="N745">
        <v>1009</v>
      </c>
      <c r="O745" t="s">
        <v>561</v>
      </c>
      <c r="P745" t="s">
        <v>561</v>
      </c>
      <c r="Q745">
        <v>1000</v>
      </c>
      <c r="W745">
        <v>0</v>
      </c>
      <c r="X745">
        <v>-268464753</v>
      </c>
      <c r="Y745">
        <f t="shared" si="392"/>
        <v>5.9999999999999995E-4</v>
      </c>
      <c r="AA745">
        <v>17868.28</v>
      </c>
      <c r="AB745">
        <v>0</v>
      </c>
      <c r="AC745">
        <v>0</v>
      </c>
      <c r="AD745">
        <v>0</v>
      </c>
      <c r="AE745">
        <v>17868.28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-2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5.9999999999999995E-4</v>
      </c>
      <c r="AU745" t="s">
        <v>360</v>
      </c>
      <c r="AV745">
        <v>0</v>
      </c>
      <c r="AW745">
        <v>2</v>
      </c>
      <c r="AX745">
        <v>86552901</v>
      </c>
      <c r="AY745">
        <v>1</v>
      </c>
      <c r="AZ745">
        <v>0</v>
      </c>
      <c r="BA745">
        <v>583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ROUND(Y745*Source!I379,9)</f>
        <v>2.9399999999999999E-2</v>
      </c>
      <c r="CY745">
        <f t="shared" si="393"/>
        <v>17868.28</v>
      </c>
      <c r="CZ745">
        <f t="shared" si="394"/>
        <v>17868.28</v>
      </c>
      <c r="DA745">
        <f t="shared" si="395"/>
        <v>1</v>
      </c>
      <c r="DB745">
        <f t="shared" si="396"/>
        <v>10.72</v>
      </c>
      <c r="DC745">
        <f t="shared" si="397"/>
        <v>0</v>
      </c>
      <c r="DD745" t="s">
        <v>3</v>
      </c>
      <c r="DE745" t="s">
        <v>3</v>
      </c>
      <c r="DF745">
        <f t="shared" si="391"/>
        <v>525.33000000000004</v>
      </c>
      <c r="DG745">
        <f t="shared" si="388"/>
        <v>0</v>
      </c>
      <c r="DH745">
        <f t="shared" si="389"/>
        <v>0</v>
      </c>
      <c r="DI745">
        <f t="shared" si="370"/>
        <v>0</v>
      </c>
      <c r="DJ745">
        <f t="shared" si="398"/>
        <v>525.33000000000004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5">
      <c r="A746">
        <f>ROW(Source!A379)</f>
        <v>379</v>
      </c>
      <c r="B746">
        <v>86551701</v>
      </c>
      <c r="C746">
        <v>86552887</v>
      </c>
      <c r="D746">
        <v>85718785</v>
      </c>
      <c r="E746">
        <v>1</v>
      </c>
      <c r="F746">
        <v>1</v>
      </c>
      <c r="G746">
        <v>1081</v>
      </c>
      <c r="H746">
        <v>3</v>
      </c>
      <c r="I746" t="s">
        <v>612</v>
      </c>
      <c r="J746" t="s">
        <v>613</v>
      </c>
      <c r="K746" t="s">
        <v>975</v>
      </c>
      <c r="L746">
        <v>1354</v>
      </c>
      <c r="N746">
        <v>1010</v>
      </c>
      <c r="O746" t="s">
        <v>35</v>
      </c>
      <c r="P746" t="s">
        <v>35</v>
      </c>
      <c r="Q746">
        <v>1</v>
      </c>
      <c r="W746">
        <v>0</v>
      </c>
      <c r="X746">
        <v>-1907245307</v>
      </c>
      <c r="Y746">
        <f t="shared" si="392"/>
        <v>0.75510204000000003</v>
      </c>
      <c r="AA746">
        <v>1427.4</v>
      </c>
      <c r="AB746">
        <v>0</v>
      </c>
      <c r="AC746">
        <v>0</v>
      </c>
      <c r="AD746">
        <v>0</v>
      </c>
      <c r="AE746">
        <v>1427.4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1</v>
      </c>
      <c r="AL746">
        <v>1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 t="s">
        <v>3</v>
      </c>
      <c r="AT746">
        <v>0.75510204000000003</v>
      </c>
      <c r="AU746" t="s">
        <v>360</v>
      </c>
      <c r="AV746">
        <v>0</v>
      </c>
      <c r="AW746">
        <v>1</v>
      </c>
      <c r="AX746">
        <v>-1</v>
      </c>
      <c r="AY746">
        <v>0</v>
      </c>
      <c r="AZ746">
        <v>0</v>
      </c>
      <c r="BA746" t="s">
        <v>3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ROUND(Y746*Source!I379,9)</f>
        <v>36.999999959999997</v>
      </c>
      <c r="CY746">
        <f t="shared" si="393"/>
        <v>1427.4</v>
      </c>
      <c r="CZ746">
        <f t="shared" si="394"/>
        <v>1427.4</v>
      </c>
      <c r="DA746">
        <f t="shared" si="395"/>
        <v>1</v>
      </c>
      <c r="DB746">
        <f t="shared" si="396"/>
        <v>1077.83</v>
      </c>
      <c r="DC746">
        <f t="shared" si="397"/>
        <v>0</v>
      </c>
      <c r="DD746" t="s">
        <v>3</v>
      </c>
      <c r="DE746" t="s">
        <v>3</v>
      </c>
      <c r="DF746">
        <f t="shared" si="391"/>
        <v>52813.8</v>
      </c>
      <c r="DG746">
        <f t="shared" si="388"/>
        <v>0</v>
      </c>
      <c r="DH746">
        <f t="shared" si="389"/>
        <v>0</v>
      </c>
      <c r="DI746">
        <f t="shared" si="370"/>
        <v>0</v>
      </c>
      <c r="DJ746">
        <f t="shared" si="398"/>
        <v>52813.8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5">
      <c r="A747">
        <f>ROW(Source!A379)</f>
        <v>379</v>
      </c>
      <c r="B747">
        <v>86551701</v>
      </c>
      <c r="C747">
        <v>86552887</v>
      </c>
      <c r="D747">
        <v>85718786</v>
      </c>
      <c r="E747">
        <v>1</v>
      </c>
      <c r="F747">
        <v>1</v>
      </c>
      <c r="G747">
        <v>1081</v>
      </c>
      <c r="H747">
        <v>3</v>
      </c>
      <c r="I747" t="s">
        <v>615</v>
      </c>
      <c r="J747" t="s">
        <v>616</v>
      </c>
      <c r="K747" t="s">
        <v>976</v>
      </c>
      <c r="L747">
        <v>1354</v>
      </c>
      <c r="N747">
        <v>1010</v>
      </c>
      <c r="O747" t="s">
        <v>35</v>
      </c>
      <c r="P747" t="s">
        <v>35</v>
      </c>
      <c r="Q747">
        <v>1</v>
      </c>
      <c r="W747">
        <v>0</v>
      </c>
      <c r="X747">
        <v>-427872047</v>
      </c>
      <c r="Y747">
        <f t="shared" si="392"/>
        <v>0.18367347000000001</v>
      </c>
      <c r="AA747">
        <v>1546.27</v>
      </c>
      <c r="AB747">
        <v>0</v>
      </c>
      <c r="AC747">
        <v>0</v>
      </c>
      <c r="AD747">
        <v>0</v>
      </c>
      <c r="AE747">
        <v>1546.27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 t="s">
        <v>3</v>
      </c>
      <c r="AT747">
        <v>0.18367347000000001</v>
      </c>
      <c r="AU747" t="s">
        <v>360</v>
      </c>
      <c r="AV747">
        <v>0</v>
      </c>
      <c r="AW747">
        <v>1</v>
      </c>
      <c r="AX747">
        <v>-1</v>
      </c>
      <c r="AY747">
        <v>0</v>
      </c>
      <c r="AZ747">
        <v>0</v>
      </c>
      <c r="BA747" t="s">
        <v>3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ROUND(Y747*Source!I379,9)</f>
        <v>9.0000000300000007</v>
      </c>
      <c r="CY747">
        <f t="shared" si="393"/>
        <v>1546.27</v>
      </c>
      <c r="CZ747">
        <f t="shared" si="394"/>
        <v>1546.27</v>
      </c>
      <c r="DA747">
        <f t="shared" si="395"/>
        <v>1</v>
      </c>
      <c r="DB747">
        <f t="shared" si="396"/>
        <v>284.01</v>
      </c>
      <c r="DC747">
        <f t="shared" si="397"/>
        <v>0</v>
      </c>
      <c r="DD747" t="s">
        <v>3</v>
      </c>
      <c r="DE747" t="s">
        <v>3</v>
      </c>
      <c r="DF747">
        <f t="shared" si="391"/>
        <v>13916.43</v>
      </c>
      <c r="DG747">
        <f t="shared" si="388"/>
        <v>0</v>
      </c>
      <c r="DH747">
        <f t="shared" si="389"/>
        <v>0</v>
      </c>
      <c r="DI747">
        <f t="shared" si="370"/>
        <v>0</v>
      </c>
      <c r="DJ747">
        <f t="shared" si="398"/>
        <v>13916.43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5">
      <c r="A748">
        <f>ROW(Source!A379)</f>
        <v>379</v>
      </c>
      <c r="B748">
        <v>86551701</v>
      </c>
      <c r="C748">
        <v>86552887</v>
      </c>
      <c r="D748">
        <v>85718787</v>
      </c>
      <c r="E748">
        <v>1</v>
      </c>
      <c r="F748">
        <v>1</v>
      </c>
      <c r="G748">
        <v>1081</v>
      </c>
      <c r="H748">
        <v>3</v>
      </c>
      <c r="I748" t="s">
        <v>618</v>
      </c>
      <c r="J748" t="s">
        <v>619</v>
      </c>
      <c r="K748" t="s">
        <v>977</v>
      </c>
      <c r="L748">
        <v>1354</v>
      </c>
      <c r="N748">
        <v>1010</v>
      </c>
      <c r="O748" t="s">
        <v>35</v>
      </c>
      <c r="P748" t="s">
        <v>35</v>
      </c>
      <c r="Q748">
        <v>1</v>
      </c>
      <c r="W748">
        <v>0</v>
      </c>
      <c r="X748">
        <v>-963512693</v>
      </c>
      <c r="Y748">
        <f t="shared" si="392"/>
        <v>6.1224489999999999E-2</v>
      </c>
      <c r="AA748">
        <v>1763.29</v>
      </c>
      <c r="AB748">
        <v>0</v>
      </c>
      <c r="AC748">
        <v>0</v>
      </c>
      <c r="AD748">
        <v>0</v>
      </c>
      <c r="AE748">
        <v>1763.29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1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 t="s">
        <v>3</v>
      </c>
      <c r="AT748">
        <v>6.1224489999999999E-2</v>
      </c>
      <c r="AU748" t="s">
        <v>360</v>
      </c>
      <c r="AV748">
        <v>0</v>
      </c>
      <c r="AW748">
        <v>1</v>
      </c>
      <c r="AX748">
        <v>-1</v>
      </c>
      <c r="AY748">
        <v>0</v>
      </c>
      <c r="AZ748">
        <v>0</v>
      </c>
      <c r="BA748" t="s">
        <v>3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ROUND(Y748*Source!I379,9)</f>
        <v>3.0000000099999999</v>
      </c>
      <c r="CY748">
        <f t="shared" si="393"/>
        <v>1763.29</v>
      </c>
      <c r="CZ748">
        <f t="shared" si="394"/>
        <v>1763.29</v>
      </c>
      <c r="DA748">
        <f t="shared" si="395"/>
        <v>1</v>
      </c>
      <c r="DB748">
        <f t="shared" si="396"/>
        <v>107.96</v>
      </c>
      <c r="DC748">
        <f t="shared" si="397"/>
        <v>0</v>
      </c>
      <c r="DD748" t="s">
        <v>3</v>
      </c>
      <c r="DE748" t="s">
        <v>3</v>
      </c>
      <c r="DF748">
        <f t="shared" si="391"/>
        <v>5289.87</v>
      </c>
      <c r="DG748">
        <f t="shared" si="388"/>
        <v>0</v>
      </c>
      <c r="DH748">
        <f t="shared" si="389"/>
        <v>0</v>
      </c>
      <c r="DI748">
        <f t="shared" si="370"/>
        <v>0</v>
      </c>
      <c r="DJ748">
        <f t="shared" si="398"/>
        <v>5289.87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5">
      <c r="A749">
        <f>ROW(Source!A379)</f>
        <v>379</v>
      </c>
      <c r="B749">
        <v>86551701</v>
      </c>
      <c r="C749">
        <v>86552887</v>
      </c>
      <c r="D749">
        <v>85721435</v>
      </c>
      <c r="E749">
        <v>1</v>
      </c>
      <c r="F749">
        <v>1</v>
      </c>
      <c r="G749">
        <v>1081</v>
      </c>
      <c r="H749">
        <v>3</v>
      </c>
      <c r="I749" t="s">
        <v>859</v>
      </c>
      <c r="J749" t="s">
        <v>860</v>
      </c>
      <c r="K749" t="s">
        <v>861</v>
      </c>
      <c r="L749">
        <v>1346</v>
      </c>
      <c r="N749">
        <v>1009</v>
      </c>
      <c r="O749" t="s">
        <v>822</v>
      </c>
      <c r="P749" t="s">
        <v>822</v>
      </c>
      <c r="Q749">
        <v>1</v>
      </c>
      <c r="W749">
        <v>0</v>
      </c>
      <c r="X749">
        <v>1225074207</v>
      </c>
      <c r="Y749">
        <f t="shared" si="392"/>
        <v>0.02</v>
      </c>
      <c r="AA749">
        <v>19.28</v>
      </c>
      <c r="AB749">
        <v>0</v>
      </c>
      <c r="AC749">
        <v>0</v>
      </c>
      <c r="AD749">
        <v>0</v>
      </c>
      <c r="AE749">
        <v>19.28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-2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0.02</v>
      </c>
      <c r="AU749" t="s">
        <v>360</v>
      </c>
      <c r="AV749">
        <v>0</v>
      </c>
      <c r="AW749">
        <v>2</v>
      </c>
      <c r="AX749">
        <v>86552902</v>
      </c>
      <c r="AY749">
        <v>1</v>
      </c>
      <c r="AZ749">
        <v>0</v>
      </c>
      <c r="BA749">
        <v>584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ROUND(Y749*Source!I379,9)</f>
        <v>0.98</v>
      </c>
      <c r="CY749">
        <f t="shared" si="393"/>
        <v>19.28</v>
      </c>
      <c r="CZ749">
        <f t="shared" si="394"/>
        <v>19.28</v>
      </c>
      <c r="DA749">
        <f t="shared" si="395"/>
        <v>1</v>
      </c>
      <c r="DB749">
        <f t="shared" si="396"/>
        <v>0.39</v>
      </c>
      <c r="DC749">
        <f t="shared" si="397"/>
        <v>0</v>
      </c>
      <c r="DD749" t="s">
        <v>3</v>
      </c>
      <c r="DE749" t="s">
        <v>3</v>
      </c>
      <c r="DF749">
        <f t="shared" si="391"/>
        <v>18.89</v>
      </c>
      <c r="DG749">
        <f t="shared" si="388"/>
        <v>0</v>
      </c>
      <c r="DH749">
        <f t="shared" si="389"/>
        <v>0</v>
      </c>
      <c r="DI749">
        <f t="shared" si="370"/>
        <v>0</v>
      </c>
      <c r="DJ749">
        <f t="shared" si="398"/>
        <v>18.89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5">
      <c r="A750">
        <f>ROW(Source!A380)</f>
        <v>380</v>
      </c>
      <c r="B750">
        <v>86551703</v>
      </c>
      <c r="C750">
        <v>86552887</v>
      </c>
      <c r="D750">
        <v>85665773</v>
      </c>
      <c r="E750">
        <v>1081</v>
      </c>
      <c r="F750">
        <v>1</v>
      </c>
      <c r="G750">
        <v>1081</v>
      </c>
      <c r="H750">
        <v>1</v>
      </c>
      <c r="I750" t="s">
        <v>786</v>
      </c>
      <c r="J750" t="s">
        <v>3</v>
      </c>
      <c r="K750" t="s">
        <v>787</v>
      </c>
      <c r="L750">
        <v>1191</v>
      </c>
      <c r="N750">
        <v>1013</v>
      </c>
      <c r="O750" t="s">
        <v>788</v>
      </c>
      <c r="P750" t="s">
        <v>788</v>
      </c>
      <c r="Q750">
        <v>1</v>
      </c>
      <c r="W750">
        <v>0</v>
      </c>
      <c r="X750">
        <v>476480486</v>
      </c>
      <c r="Y750">
        <f>((AT750*1.15)*1.2)</f>
        <v>1.2833999999999999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1</v>
      </c>
      <c r="AK750">
        <v>1</v>
      </c>
      <c r="AL750">
        <v>1</v>
      </c>
      <c r="AM750">
        <v>5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0.93</v>
      </c>
      <c r="AU750" t="s">
        <v>362</v>
      </c>
      <c r="AV750">
        <v>1</v>
      </c>
      <c r="AW750">
        <v>2</v>
      </c>
      <c r="AX750">
        <v>86552897</v>
      </c>
      <c r="AY750">
        <v>1</v>
      </c>
      <c r="AZ750">
        <v>0</v>
      </c>
      <c r="BA750">
        <v>587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U750">
        <f>ROUND(AT750*Source!I380*AH750*AL750,2)</f>
        <v>0</v>
      </c>
      <c r="CV750">
        <f>ROUND(Y750*Source!I380,9)</f>
        <v>62.886600000000001</v>
      </c>
      <c r="CW750">
        <v>0</v>
      </c>
      <c r="CX750">
        <f>ROUND(Y750*Source!I380,9)</f>
        <v>62.886600000000001</v>
      </c>
      <c r="CY750">
        <f>AD750</f>
        <v>0</v>
      </c>
      <c r="CZ750">
        <f>AH750</f>
        <v>0</v>
      </c>
      <c r="DA750">
        <f>AL750</f>
        <v>1</v>
      </c>
      <c r="DB750">
        <f>ROUND(((ROUND(AT750*CZ750,2)*1.15)*1.2),6)</f>
        <v>0</v>
      </c>
      <c r="DC750">
        <f>ROUND(((ROUND(AT750*AG750,2)*1.15)*1.2),6)</f>
        <v>0</v>
      </c>
      <c r="DD750" t="s">
        <v>3</v>
      </c>
      <c r="DE750" t="s">
        <v>3</v>
      </c>
      <c r="DF750">
        <f t="shared" si="391"/>
        <v>0</v>
      </c>
      <c r="DG750">
        <f t="shared" si="388"/>
        <v>0</v>
      </c>
      <c r="DH750">
        <f t="shared" si="389"/>
        <v>0</v>
      </c>
      <c r="DI750">
        <f t="shared" si="370"/>
        <v>0</v>
      </c>
      <c r="DJ750">
        <f>DI750</f>
        <v>0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5">
      <c r="A751">
        <f>ROW(Source!A380)</f>
        <v>380</v>
      </c>
      <c r="B751">
        <v>86551703</v>
      </c>
      <c r="C751">
        <v>86552887</v>
      </c>
      <c r="D751">
        <v>85731378</v>
      </c>
      <c r="E751">
        <v>1</v>
      </c>
      <c r="F751">
        <v>1</v>
      </c>
      <c r="G751">
        <v>1081</v>
      </c>
      <c r="H751">
        <v>2</v>
      </c>
      <c r="I751" t="s">
        <v>850</v>
      </c>
      <c r="J751" t="s">
        <v>851</v>
      </c>
      <c r="K751" t="s">
        <v>852</v>
      </c>
      <c r="L751">
        <v>1368</v>
      </c>
      <c r="N751">
        <v>1011</v>
      </c>
      <c r="O751" t="s">
        <v>792</v>
      </c>
      <c r="P751" t="s">
        <v>792</v>
      </c>
      <c r="Q751">
        <v>1</v>
      </c>
      <c r="W751">
        <v>0</v>
      </c>
      <c r="X751">
        <v>1498588441</v>
      </c>
      <c r="Y751">
        <f>((AT751*1.25)*1.2)</f>
        <v>0.39</v>
      </c>
      <c r="AA751">
        <v>0</v>
      </c>
      <c r="AB751">
        <v>102.11</v>
      </c>
      <c r="AC751">
        <v>0</v>
      </c>
      <c r="AD751">
        <v>0</v>
      </c>
      <c r="AE751">
        <v>0</v>
      </c>
      <c r="AF751">
        <v>7.11</v>
      </c>
      <c r="AG751">
        <v>0</v>
      </c>
      <c r="AH751">
        <v>0</v>
      </c>
      <c r="AI751">
        <v>1</v>
      </c>
      <c r="AJ751">
        <v>13.46</v>
      </c>
      <c r="AK751">
        <v>1</v>
      </c>
      <c r="AL751">
        <v>1</v>
      </c>
      <c r="AM751">
        <v>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0.26</v>
      </c>
      <c r="AU751" t="s">
        <v>361</v>
      </c>
      <c r="AV751">
        <v>0</v>
      </c>
      <c r="AW751">
        <v>2</v>
      </c>
      <c r="AX751">
        <v>86552898</v>
      </c>
      <c r="AY751">
        <v>1</v>
      </c>
      <c r="AZ751">
        <v>0</v>
      </c>
      <c r="BA751">
        <v>588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f>ROUND(Y751*Source!I380*DO751,9)</f>
        <v>0</v>
      </c>
      <c r="CX751">
        <f>ROUND(Y751*Source!I380,9)</f>
        <v>19.11</v>
      </c>
      <c r="CY751">
        <f>AB751</f>
        <v>102.11</v>
      </c>
      <c r="CZ751">
        <f>AF751</f>
        <v>7.11</v>
      </c>
      <c r="DA751">
        <f>AJ751</f>
        <v>13.46</v>
      </c>
      <c r="DB751">
        <f>ROUND(((ROUND(AT751*CZ751,2)*1.25)*1.2),6)</f>
        <v>2.7749999999999999</v>
      </c>
      <c r="DC751">
        <f>ROUND(((ROUND(AT751*AG751,2)*1.25)*1.2),6)</f>
        <v>0</v>
      </c>
      <c r="DD751" t="s">
        <v>3</v>
      </c>
      <c r="DE751" t="s">
        <v>3</v>
      </c>
      <c r="DF751">
        <f t="shared" si="391"/>
        <v>0</v>
      </c>
      <c r="DG751">
        <f>ROUND(ROUND(AF751*AJ751,2)*CX751,2)</f>
        <v>1828.83</v>
      </c>
      <c r="DH751">
        <f t="shared" si="389"/>
        <v>0</v>
      </c>
      <c r="DI751">
        <f t="shared" si="370"/>
        <v>0</v>
      </c>
      <c r="DJ751">
        <f>DG751</f>
        <v>1828.83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5">
      <c r="A752">
        <f>ROW(Source!A380)</f>
        <v>380</v>
      </c>
      <c r="B752">
        <v>86551703</v>
      </c>
      <c r="C752">
        <v>86552887</v>
      </c>
      <c r="D752">
        <v>85731677</v>
      </c>
      <c r="E752">
        <v>1</v>
      </c>
      <c r="F752">
        <v>1</v>
      </c>
      <c r="G752">
        <v>1081</v>
      </c>
      <c r="H752">
        <v>2</v>
      </c>
      <c r="I752" t="s">
        <v>789</v>
      </c>
      <c r="J752" t="s">
        <v>790</v>
      </c>
      <c r="K752" t="s">
        <v>791</v>
      </c>
      <c r="L752">
        <v>1368</v>
      </c>
      <c r="N752">
        <v>1011</v>
      </c>
      <c r="O752" t="s">
        <v>792</v>
      </c>
      <c r="P752" t="s">
        <v>792</v>
      </c>
      <c r="Q752">
        <v>1</v>
      </c>
      <c r="W752">
        <v>0</v>
      </c>
      <c r="X752">
        <v>874612079</v>
      </c>
      <c r="Y752">
        <f>((AT752*1.25)*1.2)</f>
        <v>1.4999999999999999E-2</v>
      </c>
      <c r="AA752">
        <v>0</v>
      </c>
      <c r="AB752">
        <v>1513.56</v>
      </c>
      <c r="AC752">
        <v>758.78</v>
      </c>
      <c r="AD752">
        <v>0</v>
      </c>
      <c r="AE752">
        <v>0</v>
      </c>
      <c r="AF752">
        <v>83.1</v>
      </c>
      <c r="AG752">
        <v>12.62</v>
      </c>
      <c r="AH752">
        <v>0</v>
      </c>
      <c r="AI752">
        <v>1</v>
      </c>
      <c r="AJ752">
        <v>17.07</v>
      </c>
      <c r="AK752">
        <v>56.35</v>
      </c>
      <c r="AL752">
        <v>1</v>
      </c>
      <c r="AM752">
        <v>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0.01</v>
      </c>
      <c r="AU752" t="s">
        <v>361</v>
      </c>
      <c r="AV752">
        <v>0</v>
      </c>
      <c r="AW752">
        <v>2</v>
      </c>
      <c r="AX752">
        <v>86552899</v>
      </c>
      <c r="AY752">
        <v>1</v>
      </c>
      <c r="AZ752">
        <v>0</v>
      </c>
      <c r="BA752">
        <v>589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f>ROUND(Y752*Source!I380*DO752,9)</f>
        <v>9.2757000000000005</v>
      </c>
      <c r="CX752">
        <f>ROUND(Y752*Source!I380,9)</f>
        <v>0.73499999999999999</v>
      </c>
      <c r="CY752">
        <f>AB752</f>
        <v>1513.56</v>
      </c>
      <c r="CZ752">
        <f>AF752</f>
        <v>83.1</v>
      </c>
      <c r="DA752">
        <f>AJ752</f>
        <v>17.07</v>
      </c>
      <c r="DB752">
        <f>ROUND(((ROUND(AT752*CZ752,2)*1.25)*1.2),6)</f>
        <v>1.2450000000000001</v>
      </c>
      <c r="DC752">
        <f>ROUND(((ROUND(AT752*AG752,2)*1.25)*1.2),6)</f>
        <v>0.19500000000000001</v>
      </c>
      <c r="DD752" t="s">
        <v>3</v>
      </c>
      <c r="DE752" t="s">
        <v>3</v>
      </c>
      <c r="DF752">
        <f t="shared" si="391"/>
        <v>0</v>
      </c>
      <c r="DG752">
        <f>ROUND(ROUND(AF752*AJ752,2)*CX752,2)</f>
        <v>1042.6099999999999</v>
      </c>
      <c r="DH752">
        <f>ROUND(ROUND(AG752*AK752,2)*CX752,2)</f>
        <v>522.69000000000005</v>
      </c>
      <c r="DI752">
        <f t="shared" si="370"/>
        <v>0</v>
      </c>
      <c r="DJ752">
        <f>DG752</f>
        <v>1042.6099999999999</v>
      </c>
      <c r="DK752">
        <v>0</v>
      </c>
      <c r="DL752" t="s">
        <v>793</v>
      </c>
      <c r="DM752">
        <v>0</v>
      </c>
      <c r="DN752" t="s">
        <v>788</v>
      </c>
      <c r="DO752">
        <v>12.62</v>
      </c>
    </row>
    <row r="753" spans="1:119" x14ac:dyDescent="0.25">
      <c r="A753">
        <f>ROW(Source!A380)</f>
        <v>380</v>
      </c>
      <c r="B753">
        <v>86551703</v>
      </c>
      <c r="C753">
        <v>86552887</v>
      </c>
      <c r="D753">
        <v>85701847</v>
      </c>
      <c r="E753">
        <v>1</v>
      </c>
      <c r="F753">
        <v>1</v>
      </c>
      <c r="G753">
        <v>1081</v>
      </c>
      <c r="H753">
        <v>3</v>
      </c>
      <c r="I753" t="s">
        <v>853</v>
      </c>
      <c r="J753" t="s">
        <v>854</v>
      </c>
      <c r="K753" t="s">
        <v>855</v>
      </c>
      <c r="L753">
        <v>1348</v>
      </c>
      <c r="N753">
        <v>1009</v>
      </c>
      <c r="O753" t="s">
        <v>561</v>
      </c>
      <c r="P753" t="s">
        <v>561</v>
      </c>
      <c r="Q753">
        <v>1000</v>
      </c>
      <c r="W753">
        <v>0</v>
      </c>
      <c r="X753">
        <v>1001555392</v>
      </c>
      <c r="Y753">
        <f t="shared" ref="Y753:Y758" si="399">((AT753*1)*1)</f>
        <v>1.2E-4</v>
      </c>
      <c r="AA753">
        <v>204110.68</v>
      </c>
      <c r="AB753">
        <v>0</v>
      </c>
      <c r="AC753">
        <v>0</v>
      </c>
      <c r="AD753">
        <v>0</v>
      </c>
      <c r="AE753">
        <v>9879.51</v>
      </c>
      <c r="AF753">
        <v>0</v>
      </c>
      <c r="AG753">
        <v>0</v>
      </c>
      <c r="AH753">
        <v>0</v>
      </c>
      <c r="AI753">
        <v>20.66</v>
      </c>
      <c r="AJ753">
        <v>1</v>
      </c>
      <c r="AK753">
        <v>1</v>
      </c>
      <c r="AL753">
        <v>1</v>
      </c>
      <c r="AM753">
        <v>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1.2E-4</v>
      </c>
      <c r="AU753" t="s">
        <v>360</v>
      </c>
      <c r="AV753">
        <v>0</v>
      </c>
      <c r="AW753">
        <v>2</v>
      </c>
      <c r="AX753">
        <v>86552900</v>
      </c>
      <c r="AY753">
        <v>1</v>
      </c>
      <c r="AZ753">
        <v>0</v>
      </c>
      <c r="BA753">
        <v>590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ROUND(Y753*Source!I380,9)</f>
        <v>5.8799999999999998E-3</v>
      </c>
      <c r="CY753">
        <f t="shared" ref="CY753:CY758" si="400">AA753</f>
        <v>204110.68</v>
      </c>
      <c r="CZ753">
        <f t="shared" ref="CZ753:CZ758" si="401">AE753</f>
        <v>9879.51</v>
      </c>
      <c r="DA753">
        <f t="shared" ref="DA753:DA758" si="402">AI753</f>
        <v>20.66</v>
      </c>
      <c r="DB753">
        <f t="shared" ref="DB753:DB758" si="403">ROUND(((ROUND(AT753*CZ753,2)*1)*1),6)</f>
        <v>1.19</v>
      </c>
      <c r="DC753">
        <f t="shared" ref="DC753:DC758" si="404">ROUND(((ROUND(AT753*AG753,2)*1)*1),6)</f>
        <v>0</v>
      </c>
      <c r="DD753" t="s">
        <v>3</v>
      </c>
      <c r="DE753" t="s">
        <v>3</v>
      </c>
      <c r="DF753">
        <f t="shared" ref="DF753:DF758" si="405">ROUND(ROUND(AE753*AI753,2)*CX753,2)</f>
        <v>1200.17</v>
      </c>
      <c r="DG753">
        <f t="shared" ref="DG753:DG766" si="406">ROUND(ROUND(AF753,2)*CX753,2)</f>
        <v>0</v>
      </c>
      <c r="DH753">
        <f t="shared" ref="DH753:DH767" si="407">ROUND(ROUND(AG753,2)*CX753,2)</f>
        <v>0</v>
      </c>
      <c r="DI753">
        <f t="shared" si="370"/>
        <v>0</v>
      </c>
      <c r="DJ753">
        <f t="shared" ref="DJ753:DJ758" si="408">DF753</f>
        <v>1200.17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5">
      <c r="A754">
        <f>ROW(Source!A380)</f>
        <v>380</v>
      </c>
      <c r="B754">
        <v>86551703</v>
      </c>
      <c r="C754">
        <v>86552887</v>
      </c>
      <c r="D754">
        <v>85700656</v>
      </c>
      <c r="E754">
        <v>1</v>
      </c>
      <c r="F754">
        <v>1</v>
      </c>
      <c r="G754">
        <v>1081</v>
      </c>
      <c r="H754">
        <v>3</v>
      </c>
      <c r="I754" t="s">
        <v>856</v>
      </c>
      <c r="J754" t="s">
        <v>857</v>
      </c>
      <c r="K754" t="s">
        <v>858</v>
      </c>
      <c r="L754">
        <v>1348</v>
      </c>
      <c r="N754">
        <v>1009</v>
      </c>
      <c r="O754" t="s">
        <v>561</v>
      </c>
      <c r="P754" t="s">
        <v>561</v>
      </c>
      <c r="Q754">
        <v>1000</v>
      </c>
      <c r="W754">
        <v>0</v>
      </c>
      <c r="X754">
        <v>-268464753</v>
      </c>
      <c r="Y754">
        <f t="shared" si="399"/>
        <v>5.9999999999999995E-4</v>
      </c>
      <c r="AA754">
        <v>121682.99</v>
      </c>
      <c r="AB754">
        <v>0</v>
      </c>
      <c r="AC754">
        <v>0</v>
      </c>
      <c r="AD754">
        <v>0</v>
      </c>
      <c r="AE754">
        <v>17868.28</v>
      </c>
      <c r="AF754">
        <v>0</v>
      </c>
      <c r="AG754">
        <v>0</v>
      </c>
      <c r="AH754">
        <v>0</v>
      </c>
      <c r="AI754">
        <v>6.81</v>
      </c>
      <c r="AJ754">
        <v>1</v>
      </c>
      <c r="AK754">
        <v>1</v>
      </c>
      <c r="AL754">
        <v>1</v>
      </c>
      <c r="AM754">
        <v>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5.9999999999999995E-4</v>
      </c>
      <c r="AU754" t="s">
        <v>360</v>
      </c>
      <c r="AV754">
        <v>0</v>
      </c>
      <c r="AW754">
        <v>2</v>
      </c>
      <c r="AX754">
        <v>86552901</v>
      </c>
      <c r="AY754">
        <v>1</v>
      </c>
      <c r="AZ754">
        <v>0</v>
      </c>
      <c r="BA754">
        <v>591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ROUND(Y754*Source!I380,9)</f>
        <v>2.9399999999999999E-2</v>
      </c>
      <c r="CY754">
        <f t="shared" si="400"/>
        <v>121682.99</v>
      </c>
      <c r="CZ754">
        <f t="shared" si="401"/>
        <v>17868.28</v>
      </c>
      <c r="DA754">
        <f t="shared" si="402"/>
        <v>6.81</v>
      </c>
      <c r="DB754">
        <f t="shared" si="403"/>
        <v>10.72</v>
      </c>
      <c r="DC754">
        <f t="shared" si="404"/>
        <v>0</v>
      </c>
      <c r="DD754" t="s">
        <v>3</v>
      </c>
      <c r="DE754" t="s">
        <v>3</v>
      </c>
      <c r="DF754">
        <f t="shared" si="405"/>
        <v>3577.48</v>
      </c>
      <c r="DG754">
        <f t="shared" si="406"/>
        <v>0</v>
      </c>
      <c r="DH754">
        <f t="shared" si="407"/>
        <v>0</v>
      </c>
      <c r="DI754">
        <f t="shared" si="370"/>
        <v>0</v>
      </c>
      <c r="DJ754">
        <f t="shared" si="408"/>
        <v>3577.48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5">
      <c r="A755">
        <f>ROW(Source!A380)</f>
        <v>380</v>
      </c>
      <c r="B755">
        <v>86551703</v>
      </c>
      <c r="C755">
        <v>86552887</v>
      </c>
      <c r="D755">
        <v>85718785</v>
      </c>
      <c r="E755">
        <v>1</v>
      </c>
      <c r="F755">
        <v>1</v>
      </c>
      <c r="G755">
        <v>1081</v>
      </c>
      <c r="H755">
        <v>3</v>
      </c>
      <c r="I755" t="s">
        <v>612</v>
      </c>
      <c r="J755" t="s">
        <v>613</v>
      </c>
      <c r="K755" t="s">
        <v>975</v>
      </c>
      <c r="L755">
        <v>1354</v>
      </c>
      <c r="N755">
        <v>1010</v>
      </c>
      <c r="O755" t="s">
        <v>35</v>
      </c>
      <c r="P755" t="s">
        <v>35</v>
      </c>
      <c r="Q755">
        <v>1</v>
      </c>
      <c r="W755">
        <v>0</v>
      </c>
      <c r="X755">
        <v>-1907245307</v>
      </c>
      <c r="Y755">
        <f t="shared" si="399"/>
        <v>0.75510204000000003</v>
      </c>
      <c r="AA755">
        <v>7593.77</v>
      </c>
      <c r="AB755">
        <v>0</v>
      </c>
      <c r="AC755">
        <v>0</v>
      </c>
      <c r="AD755">
        <v>0</v>
      </c>
      <c r="AE755">
        <v>1427.4</v>
      </c>
      <c r="AF755">
        <v>0</v>
      </c>
      <c r="AG755">
        <v>0</v>
      </c>
      <c r="AH755">
        <v>0</v>
      </c>
      <c r="AI755">
        <v>5.32</v>
      </c>
      <c r="AJ755">
        <v>1</v>
      </c>
      <c r="AK755">
        <v>1</v>
      </c>
      <c r="AL755">
        <v>1</v>
      </c>
      <c r="AM755">
        <v>0</v>
      </c>
      <c r="AN755">
        <v>0</v>
      </c>
      <c r="AO755">
        <v>0</v>
      </c>
      <c r="AP755">
        <v>1</v>
      </c>
      <c r="AQ755">
        <v>0</v>
      </c>
      <c r="AR755">
        <v>0</v>
      </c>
      <c r="AS755" t="s">
        <v>3</v>
      </c>
      <c r="AT755">
        <v>0.75510204000000003</v>
      </c>
      <c r="AU755" t="s">
        <v>360</v>
      </c>
      <c r="AV755">
        <v>0</v>
      </c>
      <c r="AW755">
        <v>1</v>
      </c>
      <c r="AX755">
        <v>-1</v>
      </c>
      <c r="AY755">
        <v>0</v>
      </c>
      <c r="AZ755">
        <v>0</v>
      </c>
      <c r="BA755" t="s">
        <v>3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v>0</v>
      </c>
      <c r="CX755">
        <f>ROUND(Y755*Source!I380,9)</f>
        <v>36.999999959999997</v>
      </c>
      <c r="CY755">
        <f t="shared" si="400"/>
        <v>7593.77</v>
      </c>
      <c r="CZ755">
        <f t="shared" si="401"/>
        <v>1427.4</v>
      </c>
      <c r="DA755">
        <f t="shared" si="402"/>
        <v>5.32</v>
      </c>
      <c r="DB755">
        <f t="shared" si="403"/>
        <v>1077.83</v>
      </c>
      <c r="DC755">
        <f t="shared" si="404"/>
        <v>0</v>
      </c>
      <c r="DD755" t="s">
        <v>3</v>
      </c>
      <c r="DE755" t="s">
        <v>3</v>
      </c>
      <c r="DF755">
        <f t="shared" si="405"/>
        <v>280969.49</v>
      </c>
      <c r="DG755">
        <f t="shared" si="406"/>
        <v>0</v>
      </c>
      <c r="DH755">
        <f t="shared" si="407"/>
        <v>0</v>
      </c>
      <c r="DI755">
        <f t="shared" si="370"/>
        <v>0</v>
      </c>
      <c r="DJ755">
        <f t="shared" si="408"/>
        <v>280969.49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5">
      <c r="A756">
        <f>ROW(Source!A380)</f>
        <v>380</v>
      </c>
      <c r="B756">
        <v>86551703</v>
      </c>
      <c r="C756">
        <v>86552887</v>
      </c>
      <c r="D756">
        <v>85718786</v>
      </c>
      <c r="E756">
        <v>1</v>
      </c>
      <c r="F756">
        <v>1</v>
      </c>
      <c r="G756">
        <v>1081</v>
      </c>
      <c r="H756">
        <v>3</v>
      </c>
      <c r="I756" t="s">
        <v>615</v>
      </c>
      <c r="J756" t="s">
        <v>616</v>
      </c>
      <c r="K756" t="s">
        <v>976</v>
      </c>
      <c r="L756">
        <v>1354</v>
      </c>
      <c r="N756">
        <v>1010</v>
      </c>
      <c r="O756" t="s">
        <v>35</v>
      </c>
      <c r="P756" t="s">
        <v>35</v>
      </c>
      <c r="Q756">
        <v>1</v>
      </c>
      <c r="W756">
        <v>0</v>
      </c>
      <c r="X756">
        <v>-427872047</v>
      </c>
      <c r="Y756">
        <f t="shared" si="399"/>
        <v>0.18367347000000001</v>
      </c>
      <c r="AA756">
        <v>7839.59</v>
      </c>
      <c r="AB756">
        <v>0</v>
      </c>
      <c r="AC756">
        <v>0</v>
      </c>
      <c r="AD756">
        <v>0</v>
      </c>
      <c r="AE756">
        <v>1546.27</v>
      </c>
      <c r="AF756">
        <v>0</v>
      </c>
      <c r="AG756">
        <v>0</v>
      </c>
      <c r="AH756">
        <v>0</v>
      </c>
      <c r="AI756">
        <v>5.07</v>
      </c>
      <c r="AJ756">
        <v>1</v>
      </c>
      <c r="AK756">
        <v>1</v>
      </c>
      <c r="AL756">
        <v>1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0</v>
      </c>
      <c r="AS756" t="s">
        <v>3</v>
      </c>
      <c r="AT756">
        <v>0.18367347000000001</v>
      </c>
      <c r="AU756" t="s">
        <v>360</v>
      </c>
      <c r="AV756">
        <v>0</v>
      </c>
      <c r="AW756">
        <v>1</v>
      </c>
      <c r="AX756">
        <v>-1</v>
      </c>
      <c r="AY756">
        <v>0</v>
      </c>
      <c r="AZ756">
        <v>0</v>
      </c>
      <c r="BA756" t="s">
        <v>3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ROUND(Y756*Source!I380,9)</f>
        <v>9.0000000300000007</v>
      </c>
      <c r="CY756">
        <f t="shared" si="400"/>
        <v>7839.59</v>
      </c>
      <c r="CZ756">
        <f t="shared" si="401"/>
        <v>1546.27</v>
      </c>
      <c r="DA756">
        <f t="shared" si="402"/>
        <v>5.07</v>
      </c>
      <c r="DB756">
        <f t="shared" si="403"/>
        <v>284.01</v>
      </c>
      <c r="DC756">
        <f t="shared" si="404"/>
        <v>0</v>
      </c>
      <c r="DD756" t="s">
        <v>3</v>
      </c>
      <c r="DE756" t="s">
        <v>3</v>
      </c>
      <c r="DF756">
        <f t="shared" si="405"/>
        <v>70556.31</v>
      </c>
      <c r="DG756">
        <f t="shared" si="406"/>
        <v>0</v>
      </c>
      <c r="DH756">
        <f t="shared" si="407"/>
        <v>0</v>
      </c>
      <c r="DI756">
        <f t="shared" si="370"/>
        <v>0</v>
      </c>
      <c r="DJ756">
        <f t="shared" si="408"/>
        <v>70556.31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5">
      <c r="A757">
        <f>ROW(Source!A380)</f>
        <v>380</v>
      </c>
      <c r="B757">
        <v>86551703</v>
      </c>
      <c r="C757">
        <v>86552887</v>
      </c>
      <c r="D757">
        <v>85718787</v>
      </c>
      <c r="E757">
        <v>1</v>
      </c>
      <c r="F757">
        <v>1</v>
      </c>
      <c r="G757">
        <v>1081</v>
      </c>
      <c r="H757">
        <v>3</v>
      </c>
      <c r="I757" t="s">
        <v>618</v>
      </c>
      <c r="J757" t="s">
        <v>619</v>
      </c>
      <c r="K757" t="s">
        <v>977</v>
      </c>
      <c r="L757">
        <v>1354</v>
      </c>
      <c r="N757">
        <v>1010</v>
      </c>
      <c r="O757" t="s">
        <v>35</v>
      </c>
      <c r="P757" t="s">
        <v>35</v>
      </c>
      <c r="Q757">
        <v>1</v>
      </c>
      <c r="W757">
        <v>0</v>
      </c>
      <c r="X757">
        <v>-963512693</v>
      </c>
      <c r="Y757">
        <f t="shared" si="399"/>
        <v>6.1224489999999999E-2</v>
      </c>
      <c r="AA757">
        <v>12184.33</v>
      </c>
      <c r="AB757">
        <v>0</v>
      </c>
      <c r="AC757">
        <v>0</v>
      </c>
      <c r="AD757">
        <v>0</v>
      </c>
      <c r="AE757">
        <v>1763.29</v>
      </c>
      <c r="AF757">
        <v>0</v>
      </c>
      <c r="AG757">
        <v>0</v>
      </c>
      <c r="AH757">
        <v>0</v>
      </c>
      <c r="AI757">
        <v>6.91</v>
      </c>
      <c r="AJ757">
        <v>1</v>
      </c>
      <c r="AK757">
        <v>1</v>
      </c>
      <c r="AL757">
        <v>1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 t="s">
        <v>3</v>
      </c>
      <c r="AT757">
        <v>6.1224489999999999E-2</v>
      </c>
      <c r="AU757" t="s">
        <v>360</v>
      </c>
      <c r="AV757">
        <v>0</v>
      </c>
      <c r="AW757">
        <v>1</v>
      </c>
      <c r="AX757">
        <v>-1</v>
      </c>
      <c r="AY757">
        <v>0</v>
      </c>
      <c r="AZ757">
        <v>0</v>
      </c>
      <c r="BA757" t="s">
        <v>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ROUND(Y757*Source!I380,9)</f>
        <v>3.0000000099999999</v>
      </c>
      <c r="CY757">
        <f t="shared" si="400"/>
        <v>12184.33</v>
      </c>
      <c r="CZ757">
        <f t="shared" si="401"/>
        <v>1763.29</v>
      </c>
      <c r="DA757">
        <f t="shared" si="402"/>
        <v>6.91</v>
      </c>
      <c r="DB757">
        <f t="shared" si="403"/>
        <v>107.96</v>
      </c>
      <c r="DC757">
        <f t="shared" si="404"/>
        <v>0</v>
      </c>
      <c r="DD757" t="s">
        <v>3</v>
      </c>
      <c r="DE757" t="s">
        <v>3</v>
      </c>
      <c r="DF757">
        <f t="shared" si="405"/>
        <v>36552.99</v>
      </c>
      <c r="DG757">
        <f t="shared" si="406"/>
        <v>0</v>
      </c>
      <c r="DH757">
        <f t="shared" si="407"/>
        <v>0</v>
      </c>
      <c r="DI757">
        <f t="shared" si="370"/>
        <v>0</v>
      </c>
      <c r="DJ757">
        <f t="shared" si="408"/>
        <v>36552.99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5">
      <c r="A758">
        <f>ROW(Source!A380)</f>
        <v>380</v>
      </c>
      <c r="B758">
        <v>86551703</v>
      </c>
      <c r="C758">
        <v>86552887</v>
      </c>
      <c r="D758">
        <v>85721435</v>
      </c>
      <c r="E758">
        <v>1</v>
      </c>
      <c r="F758">
        <v>1</v>
      </c>
      <c r="G758">
        <v>1081</v>
      </c>
      <c r="H758">
        <v>3</v>
      </c>
      <c r="I758" t="s">
        <v>859</v>
      </c>
      <c r="J758" t="s">
        <v>860</v>
      </c>
      <c r="K758" t="s">
        <v>861</v>
      </c>
      <c r="L758">
        <v>1346</v>
      </c>
      <c r="N758">
        <v>1009</v>
      </c>
      <c r="O758" t="s">
        <v>822</v>
      </c>
      <c r="P758" t="s">
        <v>822</v>
      </c>
      <c r="Q758">
        <v>1</v>
      </c>
      <c r="W758">
        <v>0</v>
      </c>
      <c r="X758">
        <v>1225074207</v>
      </c>
      <c r="Y758">
        <f t="shared" si="399"/>
        <v>0.02</v>
      </c>
      <c r="AA758">
        <v>333.16</v>
      </c>
      <c r="AB758">
        <v>0</v>
      </c>
      <c r="AC758">
        <v>0</v>
      </c>
      <c r="AD758">
        <v>0</v>
      </c>
      <c r="AE758">
        <v>19.28</v>
      </c>
      <c r="AF758">
        <v>0</v>
      </c>
      <c r="AG758">
        <v>0</v>
      </c>
      <c r="AH758">
        <v>0</v>
      </c>
      <c r="AI758">
        <v>17.28</v>
      </c>
      <c r="AJ758">
        <v>1</v>
      </c>
      <c r="AK758">
        <v>1</v>
      </c>
      <c r="AL758">
        <v>1</v>
      </c>
      <c r="AM758">
        <v>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0.02</v>
      </c>
      <c r="AU758" t="s">
        <v>360</v>
      </c>
      <c r="AV758">
        <v>0</v>
      </c>
      <c r="AW758">
        <v>2</v>
      </c>
      <c r="AX758">
        <v>86552902</v>
      </c>
      <c r="AY758">
        <v>1</v>
      </c>
      <c r="AZ758">
        <v>0</v>
      </c>
      <c r="BA758">
        <v>592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ROUND(Y758*Source!I380,9)</f>
        <v>0.98</v>
      </c>
      <c r="CY758">
        <f t="shared" si="400"/>
        <v>333.16</v>
      </c>
      <c r="CZ758">
        <f t="shared" si="401"/>
        <v>19.28</v>
      </c>
      <c r="DA758">
        <f t="shared" si="402"/>
        <v>17.28</v>
      </c>
      <c r="DB758">
        <f t="shared" si="403"/>
        <v>0.39</v>
      </c>
      <c r="DC758">
        <f t="shared" si="404"/>
        <v>0</v>
      </c>
      <c r="DD758" t="s">
        <v>3</v>
      </c>
      <c r="DE758" t="s">
        <v>3</v>
      </c>
      <c r="DF758">
        <f t="shared" si="405"/>
        <v>326.5</v>
      </c>
      <c r="DG758">
        <f t="shared" si="406"/>
        <v>0</v>
      </c>
      <c r="DH758">
        <f t="shared" si="407"/>
        <v>0</v>
      </c>
      <c r="DI758">
        <f t="shared" si="370"/>
        <v>0</v>
      </c>
      <c r="DJ758">
        <f t="shared" si="408"/>
        <v>326.5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5">
      <c r="A759">
        <f>ROW(Source!A387)</f>
        <v>387</v>
      </c>
      <c r="B759">
        <v>86551701</v>
      </c>
      <c r="C759">
        <v>86552908</v>
      </c>
      <c r="D759">
        <v>85665773</v>
      </c>
      <c r="E759">
        <v>1081</v>
      </c>
      <c r="F759">
        <v>1</v>
      </c>
      <c r="G759">
        <v>1081</v>
      </c>
      <c r="H759">
        <v>1</v>
      </c>
      <c r="I759" t="s">
        <v>786</v>
      </c>
      <c r="J759" t="s">
        <v>3</v>
      </c>
      <c r="K759" t="s">
        <v>787</v>
      </c>
      <c r="L759">
        <v>1191</v>
      </c>
      <c r="N759">
        <v>1013</v>
      </c>
      <c r="O759" t="s">
        <v>788</v>
      </c>
      <c r="P759" t="s">
        <v>788</v>
      </c>
      <c r="Q759">
        <v>1</v>
      </c>
      <c r="W759">
        <v>0</v>
      </c>
      <c r="X759">
        <v>476480486</v>
      </c>
      <c r="Y759">
        <f>((AT759*1.15)*1.2)</f>
        <v>1.9319999999999997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1.4</v>
      </c>
      <c r="AU759" t="s">
        <v>362</v>
      </c>
      <c r="AV759">
        <v>1</v>
      </c>
      <c r="AW759">
        <v>2</v>
      </c>
      <c r="AX759">
        <v>86552916</v>
      </c>
      <c r="AY759">
        <v>1</v>
      </c>
      <c r="AZ759">
        <v>0</v>
      </c>
      <c r="BA759">
        <v>595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U759">
        <f>ROUND(AT759*Source!I387*AH759*AL759,2)</f>
        <v>0</v>
      </c>
      <c r="CV759">
        <f>ROUND(Y759*Source!I387,9)</f>
        <v>5.7960000000000003</v>
      </c>
      <c r="CW759">
        <v>0</v>
      </c>
      <c r="CX759">
        <f>ROUND(Y759*Source!I387,9)</f>
        <v>5.7960000000000003</v>
      </c>
      <c r="CY759">
        <f>AD759</f>
        <v>0</v>
      </c>
      <c r="CZ759">
        <f>AH759</f>
        <v>0</v>
      </c>
      <c r="DA759">
        <f>AL759</f>
        <v>1</v>
      </c>
      <c r="DB759">
        <f>ROUND(((ROUND(AT759*CZ759,2)*1.15)*1.2),6)</f>
        <v>0</v>
      </c>
      <c r="DC759">
        <f>ROUND(((ROUND(AT759*AG759,2)*1.15)*1.2),6)</f>
        <v>0</v>
      </c>
      <c r="DD759" t="s">
        <v>3</v>
      </c>
      <c r="DE759" t="s">
        <v>3</v>
      </c>
      <c r="DF759">
        <f t="shared" ref="DF759:DF768" si="409">ROUND(ROUND(AE759,2)*CX759,2)</f>
        <v>0</v>
      </c>
      <c r="DG759">
        <f t="shared" si="406"/>
        <v>0</v>
      </c>
      <c r="DH759">
        <f t="shared" si="407"/>
        <v>0</v>
      </c>
      <c r="DI759">
        <f t="shared" si="370"/>
        <v>0</v>
      </c>
      <c r="DJ759">
        <f>DI759</f>
        <v>0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5">
      <c r="A760">
        <f>ROW(Source!A387)</f>
        <v>387</v>
      </c>
      <c r="B760">
        <v>86551701</v>
      </c>
      <c r="C760">
        <v>86552908</v>
      </c>
      <c r="D760">
        <v>85731378</v>
      </c>
      <c r="E760">
        <v>1</v>
      </c>
      <c r="F760">
        <v>1</v>
      </c>
      <c r="G760">
        <v>1081</v>
      </c>
      <c r="H760">
        <v>2</v>
      </c>
      <c r="I760" t="s">
        <v>850</v>
      </c>
      <c r="J760" t="s">
        <v>851</v>
      </c>
      <c r="K760" t="s">
        <v>852</v>
      </c>
      <c r="L760">
        <v>1368</v>
      </c>
      <c r="N760">
        <v>1011</v>
      </c>
      <c r="O760" t="s">
        <v>792</v>
      </c>
      <c r="P760" t="s">
        <v>792</v>
      </c>
      <c r="Q760">
        <v>1</v>
      </c>
      <c r="W760">
        <v>0</v>
      </c>
      <c r="X760">
        <v>1498588441</v>
      </c>
      <c r="Y760">
        <f>((AT760*1.25)*1.2)</f>
        <v>0.52500000000000002</v>
      </c>
      <c r="AA760">
        <v>0</v>
      </c>
      <c r="AB760">
        <v>7.59</v>
      </c>
      <c r="AC760">
        <v>0</v>
      </c>
      <c r="AD760">
        <v>0</v>
      </c>
      <c r="AE760">
        <v>0</v>
      </c>
      <c r="AF760">
        <v>7.11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-2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0.35</v>
      </c>
      <c r="AU760" t="s">
        <v>361</v>
      </c>
      <c r="AV760">
        <v>0</v>
      </c>
      <c r="AW760">
        <v>2</v>
      </c>
      <c r="AX760">
        <v>86552917</v>
      </c>
      <c r="AY760">
        <v>1</v>
      </c>
      <c r="AZ760">
        <v>0</v>
      </c>
      <c r="BA760">
        <v>596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f>ROUND(Y760*Source!I387*DO760,9)</f>
        <v>0</v>
      </c>
      <c r="CX760">
        <f>ROUND(Y760*Source!I387,9)</f>
        <v>1.575</v>
      </c>
      <c r="CY760">
        <f>AB760</f>
        <v>7.59</v>
      </c>
      <c r="CZ760">
        <f>AF760</f>
        <v>7.11</v>
      </c>
      <c r="DA760">
        <f>AJ760</f>
        <v>1</v>
      </c>
      <c r="DB760">
        <f>ROUND(((ROUND(AT760*CZ760,2)*1.25)*1.2),6)</f>
        <v>3.7349999999999999</v>
      </c>
      <c r="DC760">
        <f>ROUND(((ROUND(AT760*AG760,2)*1.25)*1.2),6)</f>
        <v>0</v>
      </c>
      <c r="DD760" t="s">
        <v>3</v>
      </c>
      <c r="DE760" t="s">
        <v>3</v>
      </c>
      <c r="DF760">
        <f t="shared" si="409"/>
        <v>0</v>
      </c>
      <c r="DG760">
        <f t="shared" si="406"/>
        <v>11.2</v>
      </c>
      <c r="DH760">
        <f t="shared" si="407"/>
        <v>0</v>
      </c>
      <c r="DI760">
        <f t="shared" si="370"/>
        <v>0</v>
      </c>
      <c r="DJ760">
        <f>DG760</f>
        <v>11.2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5">
      <c r="A761">
        <f>ROW(Source!A387)</f>
        <v>387</v>
      </c>
      <c r="B761">
        <v>86551701</v>
      </c>
      <c r="C761">
        <v>86552908</v>
      </c>
      <c r="D761">
        <v>85731677</v>
      </c>
      <c r="E761">
        <v>1</v>
      </c>
      <c r="F761">
        <v>1</v>
      </c>
      <c r="G761">
        <v>1081</v>
      </c>
      <c r="H761">
        <v>2</v>
      </c>
      <c r="I761" t="s">
        <v>789</v>
      </c>
      <c r="J761" t="s">
        <v>790</v>
      </c>
      <c r="K761" t="s">
        <v>791</v>
      </c>
      <c r="L761">
        <v>1368</v>
      </c>
      <c r="N761">
        <v>1011</v>
      </c>
      <c r="O761" t="s">
        <v>792</v>
      </c>
      <c r="P761" t="s">
        <v>792</v>
      </c>
      <c r="Q761">
        <v>1</v>
      </c>
      <c r="W761">
        <v>0</v>
      </c>
      <c r="X761">
        <v>874612079</v>
      </c>
      <c r="Y761">
        <f>((AT761*1.25)*1.2)</f>
        <v>0.03</v>
      </c>
      <c r="AA761">
        <v>0</v>
      </c>
      <c r="AB761">
        <v>88.67</v>
      </c>
      <c r="AC761">
        <v>13.47</v>
      </c>
      <c r="AD761">
        <v>0</v>
      </c>
      <c r="AE761">
        <v>0</v>
      </c>
      <c r="AF761">
        <v>83.1</v>
      </c>
      <c r="AG761">
        <v>12.62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-2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0.02</v>
      </c>
      <c r="AU761" t="s">
        <v>361</v>
      </c>
      <c r="AV761">
        <v>0</v>
      </c>
      <c r="AW761">
        <v>2</v>
      </c>
      <c r="AX761">
        <v>86552918</v>
      </c>
      <c r="AY761">
        <v>1</v>
      </c>
      <c r="AZ761">
        <v>0</v>
      </c>
      <c r="BA761">
        <v>597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f>ROUND(Y761*Source!I387*DO761,9)</f>
        <v>1.1357999999999999</v>
      </c>
      <c r="CX761">
        <f>ROUND(Y761*Source!I387,9)</f>
        <v>0.09</v>
      </c>
      <c r="CY761">
        <f>AB761</f>
        <v>88.67</v>
      </c>
      <c r="CZ761">
        <f>AF761</f>
        <v>83.1</v>
      </c>
      <c r="DA761">
        <f>AJ761</f>
        <v>1</v>
      </c>
      <c r="DB761">
        <f>ROUND(((ROUND(AT761*CZ761,2)*1.25)*1.2),6)</f>
        <v>2.4900000000000002</v>
      </c>
      <c r="DC761">
        <f>ROUND(((ROUND(AT761*AG761,2)*1.25)*1.2),6)</f>
        <v>0.375</v>
      </c>
      <c r="DD761" t="s">
        <v>3</v>
      </c>
      <c r="DE761" t="s">
        <v>3</v>
      </c>
      <c r="DF761">
        <f t="shared" si="409"/>
        <v>0</v>
      </c>
      <c r="DG761">
        <f t="shared" si="406"/>
        <v>7.48</v>
      </c>
      <c r="DH761">
        <f t="shared" si="407"/>
        <v>1.1399999999999999</v>
      </c>
      <c r="DI761">
        <f t="shared" si="370"/>
        <v>0</v>
      </c>
      <c r="DJ761">
        <f>DG761</f>
        <v>7.48</v>
      </c>
      <c r="DK761">
        <v>0</v>
      </c>
      <c r="DL761" t="s">
        <v>793</v>
      </c>
      <c r="DM761">
        <v>0</v>
      </c>
      <c r="DN761" t="s">
        <v>788</v>
      </c>
      <c r="DO761">
        <v>12.62</v>
      </c>
    </row>
    <row r="762" spans="1:119" x14ac:dyDescent="0.25">
      <c r="A762">
        <f>ROW(Source!A387)</f>
        <v>387</v>
      </c>
      <c r="B762">
        <v>86551701</v>
      </c>
      <c r="C762">
        <v>86552908</v>
      </c>
      <c r="D762">
        <v>85701847</v>
      </c>
      <c r="E762">
        <v>1</v>
      </c>
      <c r="F762">
        <v>1</v>
      </c>
      <c r="G762">
        <v>1081</v>
      </c>
      <c r="H762">
        <v>3</v>
      </c>
      <c r="I762" t="s">
        <v>853</v>
      </c>
      <c r="J762" t="s">
        <v>854</v>
      </c>
      <c r="K762" t="s">
        <v>855</v>
      </c>
      <c r="L762">
        <v>1348</v>
      </c>
      <c r="N762">
        <v>1009</v>
      </c>
      <c r="O762" t="s">
        <v>561</v>
      </c>
      <c r="P762" t="s">
        <v>561</v>
      </c>
      <c r="Q762">
        <v>1000</v>
      </c>
      <c r="W762">
        <v>0</v>
      </c>
      <c r="X762">
        <v>1001555392</v>
      </c>
      <c r="Y762">
        <f>((AT762*1)*1)</f>
        <v>3.6999999999999999E-4</v>
      </c>
      <c r="AA762">
        <v>9879.51</v>
      </c>
      <c r="AB762">
        <v>0</v>
      </c>
      <c r="AC762">
        <v>0</v>
      </c>
      <c r="AD762">
        <v>0</v>
      </c>
      <c r="AE762">
        <v>9879.51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-2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3.6999999999999999E-4</v>
      </c>
      <c r="AU762" t="s">
        <v>360</v>
      </c>
      <c r="AV762">
        <v>0</v>
      </c>
      <c r="AW762">
        <v>2</v>
      </c>
      <c r="AX762">
        <v>86552919</v>
      </c>
      <c r="AY762">
        <v>1</v>
      </c>
      <c r="AZ762">
        <v>0</v>
      </c>
      <c r="BA762">
        <v>598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ROUND(Y762*Source!I387,9)</f>
        <v>1.1100000000000001E-3</v>
      </c>
      <c r="CY762">
        <f>AA762</f>
        <v>9879.51</v>
      </c>
      <c r="CZ762">
        <f>AE762</f>
        <v>9879.51</v>
      </c>
      <c r="DA762">
        <f>AI762</f>
        <v>1</v>
      </c>
      <c r="DB762">
        <f>ROUND(((ROUND(AT762*CZ762,2)*1)*1),6)</f>
        <v>3.66</v>
      </c>
      <c r="DC762">
        <f>ROUND(((ROUND(AT762*AG762,2)*1)*1),6)</f>
        <v>0</v>
      </c>
      <c r="DD762" t="s">
        <v>3</v>
      </c>
      <c r="DE762" t="s">
        <v>3</v>
      </c>
      <c r="DF762">
        <f t="shared" si="409"/>
        <v>10.97</v>
      </c>
      <c r="DG762">
        <f t="shared" si="406"/>
        <v>0</v>
      </c>
      <c r="DH762">
        <f t="shared" si="407"/>
        <v>0</v>
      </c>
      <c r="DI762">
        <f t="shared" si="370"/>
        <v>0</v>
      </c>
      <c r="DJ762">
        <f>DF762</f>
        <v>10.97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5">
      <c r="A763">
        <f>ROW(Source!A387)</f>
        <v>387</v>
      </c>
      <c r="B763">
        <v>86551701</v>
      </c>
      <c r="C763">
        <v>86552908</v>
      </c>
      <c r="D763">
        <v>85700656</v>
      </c>
      <c r="E763">
        <v>1</v>
      </c>
      <c r="F763">
        <v>1</v>
      </c>
      <c r="G763">
        <v>1081</v>
      </c>
      <c r="H763">
        <v>3</v>
      </c>
      <c r="I763" t="s">
        <v>856</v>
      </c>
      <c r="J763" t="s">
        <v>857</v>
      </c>
      <c r="K763" t="s">
        <v>858</v>
      </c>
      <c r="L763">
        <v>1348</v>
      </c>
      <c r="N763">
        <v>1009</v>
      </c>
      <c r="O763" t="s">
        <v>561</v>
      </c>
      <c r="P763" t="s">
        <v>561</v>
      </c>
      <c r="Q763">
        <v>1000</v>
      </c>
      <c r="W763">
        <v>0</v>
      </c>
      <c r="X763">
        <v>-268464753</v>
      </c>
      <c r="Y763">
        <f>((AT763*1)*1)</f>
        <v>1.24E-3</v>
      </c>
      <c r="AA763">
        <v>17868.28</v>
      </c>
      <c r="AB763">
        <v>0</v>
      </c>
      <c r="AC763">
        <v>0</v>
      </c>
      <c r="AD763">
        <v>0</v>
      </c>
      <c r="AE763">
        <v>17868.28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1</v>
      </c>
      <c r="AM763">
        <v>-2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1.24E-3</v>
      </c>
      <c r="AU763" t="s">
        <v>360</v>
      </c>
      <c r="AV763">
        <v>0</v>
      </c>
      <c r="AW763">
        <v>2</v>
      </c>
      <c r="AX763">
        <v>86552920</v>
      </c>
      <c r="AY763">
        <v>1</v>
      </c>
      <c r="AZ763">
        <v>0</v>
      </c>
      <c r="BA763">
        <v>599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ROUND(Y763*Source!I387,9)</f>
        <v>3.7200000000000002E-3</v>
      </c>
      <c r="CY763">
        <f>AA763</f>
        <v>17868.28</v>
      </c>
      <c r="CZ763">
        <f>AE763</f>
        <v>17868.28</v>
      </c>
      <c r="DA763">
        <f>AI763</f>
        <v>1</v>
      </c>
      <c r="DB763">
        <f>ROUND(((ROUND(AT763*CZ763,2)*1)*1),6)</f>
        <v>22.16</v>
      </c>
      <c r="DC763">
        <f>ROUND(((ROUND(AT763*AG763,2)*1)*1),6)</f>
        <v>0</v>
      </c>
      <c r="DD763" t="s">
        <v>3</v>
      </c>
      <c r="DE763" t="s">
        <v>3</v>
      </c>
      <c r="DF763">
        <f t="shared" si="409"/>
        <v>66.47</v>
      </c>
      <c r="DG763">
        <f t="shared" si="406"/>
        <v>0</v>
      </c>
      <c r="DH763">
        <f t="shared" si="407"/>
        <v>0</v>
      </c>
      <c r="DI763">
        <f t="shared" si="370"/>
        <v>0</v>
      </c>
      <c r="DJ763">
        <f>DF763</f>
        <v>66.47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5">
      <c r="A764">
        <f>ROW(Source!A387)</f>
        <v>387</v>
      </c>
      <c r="B764">
        <v>86551701</v>
      </c>
      <c r="C764">
        <v>86552908</v>
      </c>
      <c r="D764">
        <v>85721434</v>
      </c>
      <c r="E764">
        <v>1</v>
      </c>
      <c r="F764">
        <v>1</v>
      </c>
      <c r="G764">
        <v>1081</v>
      </c>
      <c r="H764">
        <v>3</v>
      </c>
      <c r="I764" t="s">
        <v>625</v>
      </c>
      <c r="J764" t="s">
        <v>627</v>
      </c>
      <c r="K764" t="s">
        <v>626</v>
      </c>
      <c r="L764">
        <v>1354</v>
      </c>
      <c r="N764">
        <v>1010</v>
      </c>
      <c r="O764" t="s">
        <v>35</v>
      </c>
      <c r="P764" t="s">
        <v>35</v>
      </c>
      <c r="Q764">
        <v>1</v>
      </c>
      <c r="W764">
        <v>0</v>
      </c>
      <c r="X764">
        <v>-249114740</v>
      </c>
      <c r="Y764">
        <f>((AT764*1)*1)</f>
        <v>1</v>
      </c>
      <c r="AA764">
        <v>11434.64</v>
      </c>
      <c r="AB764">
        <v>0</v>
      </c>
      <c r="AC764">
        <v>0</v>
      </c>
      <c r="AD764">
        <v>0</v>
      </c>
      <c r="AE764">
        <v>11434.64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 t="s">
        <v>3</v>
      </c>
      <c r="AT764">
        <v>1</v>
      </c>
      <c r="AU764" t="s">
        <v>360</v>
      </c>
      <c r="AV764">
        <v>0</v>
      </c>
      <c r="AW764">
        <v>1</v>
      </c>
      <c r="AX764">
        <v>-1</v>
      </c>
      <c r="AY764">
        <v>0</v>
      </c>
      <c r="AZ764">
        <v>0</v>
      </c>
      <c r="BA764" t="s">
        <v>3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ROUND(Y764*Source!I387,9)</f>
        <v>3</v>
      </c>
      <c r="CY764">
        <f>AA764</f>
        <v>11434.64</v>
      </c>
      <c r="CZ764">
        <f>AE764</f>
        <v>11434.64</v>
      </c>
      <c r="DA764">
        <f>AI764</f>
        <v>1</v>
      </c>
      <c r="DB764">
        <f>ROUND(((ROUND(AT764*CZ764,2)*1)*1),6)</f>
        <v>11434.64</v>
      </c>
      <c r="DC764">
        <f>ROUND(((ROUND(AT764*AG764,2)*1)*1),6)</f>
        <v>0</v>
      </c>
      <c r="DD764" t="s">
        <v>3</v>
      </c>
      <c r="DE764" t="s">
        <v>3</v>
      </c>
      <c r="DF764">
        <f t="shared" si="409"/>
        <v>34303.919999999998</v>
      </c>
      <c r="DG764">
        <f t="shared" si="406"/>
        <v>0</v>
      </c>
      <c r="DH764">
        <f t="shared" si="407"/>
        <v>0</v>
      </c>
      <c r="DI764">
        <f t="shared" si="370"/>
        <v>0</v>
      </c>
      <c r="DJ764">
        <f>DF764</f>
        <v>34303.919999999998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5">
      <c r="A765">
        <f>ROW(Source!A387)</f>
        <v>387</v>
      </c>
      <c r="B765">
        <v>86551701</v>
      </c>
      <c r="C765">
        <v>86552908</v>
      </c>
      <c r="D765">
        <v>85721435</v>
      </c>
      <c r="E765">
        <v>1</v>
      </c>
      <c r="F765">
        <v>1</v>
      </c>
      <c r="G765">
        <v>1081</v>
      </c>
      <c r="H765">
        <v>3</v>
      </c>
      <c r="I765" t="s">
        <v>859</v>
      </c>
      <c r="J765" t="s">
        <v>860</v>
      </c>
      <c r="K765" t="s">
        <v>861</v>
      </c>
      <c r="L765">
        <v>1346</v>
      </c>
      <c r="N765">
        <v>1009</v>
      </c>
      <c r="O765" t="s">
        <v>822</v>
      </c>
      <c r="P765" t="s">
        <v>822</v>
      </c>
      <c r="Q765">
        <v>1</v>
      </c>
      <c r="W765">
        <v>0</v>
      </c>
      <c r="X765">
        <v>1225074207</v>
      </c>
      <c r="Y765">
        <f>((AT765*1)*1)</f>
        <v>0.04</v>
      </c>
      <c r="AA765">
        <v>19.28</v>
      </c>
      <c r="AB765">
        <v>0</v>
      </c>
      <c r="AC765">
        <v>0</v>
      </c>
      <c r="AD765">
        <v>0</v>
      </c>
      <c r="AE765">
        <v>19.28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0.04</v>
      </c>
      <c r="AU765" t="s">
        <v>360</v>
      </c>
      <c r="AV765">
        <v>0</v>
      </c>
      <c r="AW765">
        <v>2</v>
      </c>
      <c r="AX765">
        <v>86552921</v>
      </c>
      <c r="AY765">
        <v>1</v>
      </c>
      <c r="AZ765">
        <v>0</v>
      </c>
      <c r="BA765">
        <v>600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v>0</v>
      </c>
      <c r="CX765">
        <f>ROUND(Y765*Source!I387,9)</f>
        <v>0.12</v>
      </c>
      <c r="CY765">
        <f>AA765</f>
        <v>19.28</v>
      </c>
      <c r="CZ765">
        <f>AE765</f>
        <v>19.28</v>
      </c>
      <c r="DA765">
        <f>AI765</f>
        <v>1</v>
      </c>
      <c r="DB765">
        <f>ROUND(((ROUND(AT765*CZ765,2)*1)*1),6)</f>
        <v>0.77</v>
      </c>
      <c r="DC765">
        <f>ROUND(((ROUND(AT765*AG765,2)*1)*1),6)</f>
        <v>0</v>
      </c>
      <c r="DD765" t="s">
        <v>3</v>
      </c>
      <c r="DE765" t="s">
        <v>3</v>
      </c>
      <c r="DF765">
        <f t="shared" si="409"/>
        <v>2.31</v>
      </c>
      <c r="DG765">
        <f t="shared" si="406"/>
        <v>0</v>
      </c>
      <c r="DH765">
        <f t="shared" si="407"/>
        <v>0</v>
      </c>
      <c r="DI765">
        <f t="shared" si="370"/>
        <v>0</v>
      </c>
      <c r="DJ765">
        <f>DF765</f>
        <v>2.31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5">
      <c r="A766">
        <f>ROW(Source!A388)</f>
        <v>388</v>
      </c>
      <c r="B766">
        <v>86551703</v>
      </c>
      <c r="C766">
        <v>86552908</v>
      </c>
      <c r="D766">
        <v>85665773</v>
      </c>
      <c r="E766">
        <v>1081</v>
      </c>
      <c r="F766">
        <v>1</v>
      </c>
      <c r="G766">
        <v>1081</v>
      </c>
      <c r="H766">
        <v>1</v>
      </c>
      <c r="I766" t="s">
        <v>786</v>
      </c>
      <c r="J766" t="s">
        <v>3</v>
      </c>
      <c r="K766" t="s">
        <v>787</v>
      </c>
      <c r="L766">
        <v>1191</v>
      </c>
      <c r="N766">
        <v>1013</v>
      </c>
      <c r="O766" t="s">
        <v>788</v>
      </c>
      <c r="P766" t="s">
        <v>788</v>
      </c>
      <c r="Q766">
        <v>1</v>
      </c>
      <c r="W766">
        <v>0</v>
      </c>
      <c r="X766">
        <v>476480486</v>
      </c>
      <c r="Y766">
        <f>((AT766*1.15)*1.2)</f>
        <v>1.9319999999999997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5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1.4</v>
      </c>
      <c r="AU766" t="s">
        <v>362</v>
      </c>
      <c r="AV766">
        <v>1</v>
      </c>
      <c r="AW766">
        <v>2</v>
      </c>
      <c r="AX766">
        <v>86552916</v>
      </c>
      <c r="AY766">
        <v>1</v>
      </c>
      <c r="AZ766">
        <v>0</v>
      </c>
      <c r="BA766">
        <v>603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U766">
        <f>ROUND(AT766*Source!I388*AH766*AL766,2)</f>
        <v>0</v>
      </c>
      <c r="CV766">
        <f>ROUND(Y766*Source!I388,9)</f>
        <v>5.7960000000000003</v>
      </c>
      <c r="CW766">
        <v>0</v>
      </c>
      <c r="CX766">
        <f>ROUND(Y766*Source!I388,9)</f>
        <v>5.7960000000000003</v>
      </c>
      <c r="CY766">
        <f>AD766</f>
        <v>0</v>
      </c>
      <c r="CZ766">
        <f>AH766</f>
        <v>0</v>
      </c>
      <c r="DA766">
        <f>AL766</f>
        <v>1</v>
      </c>
      <c r="DB766">
        <f>ROUND(((ROUND(AT766*CZ766,2)*1.15)*1.2),6)</f>
        <v>0</v>
      </c>
      <c r="DC766">
        <f>ROUND(((ROUND(AT766*AG766,2)*1.15)*1.2),6)</f>
        <v>0</v>
      </c>
      <c r="DD766" t="s">
        <v>3</v>
      </c>
      <c r="DE766" t="s">
        <v>3</v>
      </c>
      <c r="DF766">
        <f t="shared" si="409"/>
        <v>0</v>
      </c>
      <c r="DG766">
        <f t="shared" si="406"/>
        <v>0</v>
      </c>
      <c r="DH766">
        <f t="shared" si="407"/>
        <v>0</v>
      </c>
      <c r="DI766">
        <f t="shared" si="370"/>
        <v>0</v>
      </c>
      <c r="DJ766">
        <f>DI766</f>
        <v>0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5">
      <c r="A767">
        <f>ROW(Source!A388)</f>
        <v>388</v>
      </c>
      <c r="B767">
        <v>86551703</v>
      </c>
      <c r="C767">
        <v>86552908</v>
      </c>
      <c r="D767">
        <v>85731378</v>
      </c>
      <c r="E767">
        <v>1</v>
      </c>
      <c r="F767">
        <v>1</v>
      </c>
      <c r="G767">
        <v>1081</v>
      </c>
      <c r="H767">
        <v>2</v>
      </c>
      <c r="I767" t="s">
        <v>850</v>
      </c>
      <c r="J767" t="s">
        <v>851</v>
      </c>
      <c r="K767" t="s">
        <v>852</v>
      </c>
      <c r="L767">
        <v>1368</v>
      </c>
      <c r="N767">
        <v>1011</v>
      </c>
      <c r="O767" t="s">
        <v>792</v>
      </c>
      <c r="P767" t="s">
        <v>792</v>
      </c>
      <c r="Q767">
        <v>1</v>
      </c>
      <c r="W767">
        <v>0</v>
      </c>
      <c r="X767">
        <v>1498588441</v>
      </c>
      <c r="Y767">
        <f>((AT767*1.25)*1.2)</f>
        <v>0.52500000000000002</v>
      </c>
      <c r="AA767">
        <v>0</v>
      </c>
      <c r="AB767">
        <v>102.11</v>
      </c>
      <c r="AC767">
        <v>0</v>
      </c>
      <c r="AD767">
        <v>0</v>
      </c>
      <c r="AE767">
        <v>0</v>
      </c>
      <c r="AF767">
        <v>7.11</v>
      </c>
      <c r="AG767">
        <v>0</v>
      </c>
      <c r="AH767">
        <v>0</v>
      </c>
      <c r="AI767">
        <v>1</v>
      </c>
      <c r="AJ767">
        <v>13.46</v>
      </c>
      <c r="AK767">
        <v>1</v>
      </c>
      <c r="AL767">
        <v>1</v>
      </c>
      <c r="AM767">
        <v>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0.35</v>
      </c>
      <c r="AU767" t="s">
        <v>361</v>
      </c>
      <c r="AV767">
        <v>0</v>
      </c>
      <c r="AW767">
        <v>2</v>
      </c>
      <c r="AX767">
        <v>86552917</v>
      </c>
      <c r="AY767">
        <v>1</v>
      </c>
      <c r="AZ767">
        <v>0</v>
      </c>
      <c r="BA767">
        <v>604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f>ROUND(Y767*Source!I388*DO767,9)</f>
        <v>0</v>
      </c>
      <c r="CX767">
        <f>ROUND(Y767*Source!I388,9)</f>
        <v>1.575</v>
      </c>
      <c r="CY767">
        <f>AB767</f>
        <v>102.11</v>
      </c>
      <c r="CZ767">
        <f>AF767</f>
        <v>7.11</v>
      </c>
      <c r="DA767">
        <f>AJ767</f>
        <v>13.46</v>
      </c>
      <c r="DB767">
        <f>ROUND(((ROUND(AT767*CZ767,2)*1.25)*1.2),6)</f>
        <v>3.7349999999999999</v>
      </c>
      <c r="DC767">
        <f>ROUND(((ROUND(AT767*AG767,2)*1.25)*1.2),6)</f>
        <v>0</v>
      </c>
      <c r="DD767" t="s">
        <v>3</v>
      </c>
      <c r="DE767" t="s">
        <v>3</v>
      </c>
      <c r="DF767">
        <f t="shared" si="409"/>
        <v>0</v>
      </c>
      <c r="DG767">
        <f>ROUND(ROUND(AF767*AJ767,2)*CX767,2)</f>
        <v>150.72999999999999</v>
      </c>
      <c r="DH767">
        <f t="shared" si="407"/>
        <v>0</v>
      </c>
      <c r="DI767">
        <f t="shared" si="370"/>
        <v>0</v>
      </c>
      <c r="DJ767">
        <f>DG767</f>
        <v>150.72999999999999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5">
      <c r="A768">
        <f>ROW(Source!A388)</f>
        <v>388</v>
      </c>
      <c r="B768">
        <v>86551703</v>
      </c>
      <c r="C768">
        <v>86552908</v>
      </c>
      <c r="D768">
        <v>85731677</v>
      </c>
      <c r="E768">
        <v>1</v>
      </c>
      <c r="F768">
        <v>1</v>
      </c>
      <c r="G768">
        <v>1081</v>
      </c>
      <c r="H768">
        <v>2</v>
      </c>
      <c r="I768" t="s">
        <v>789</v>
      </c>
      <c r="J768" t="s">
        <v>790</v>
      </c>
      <c r="K768" t="s">
        <v>791</v>
      </c>
      <c r="L768">
        <v>1368</v>
      </c>
      <c r="N768">
        <v>1011</v>
      </c>
      <c r="O768" t="s">
        <v>792</v>
      </c>
      <c r="P768" t="s">
        <v>792</v>
      </c>
      <c r="Q768">
        <v>1</v>
      </c>
      <c r="W768">
        <v>0</v>
      </c>
      <c r="X768">
        <v>874612079</v>
      </c>
      <c r="Y768">
        <f>((AT768*1.25)*1.2)</f>
        <v>0.03</v>
      </c>
      <c r="AA768">
        <v>0</v>
      </c>
      <c r="AB768">
        <v>1513.56</v>
      </c>
      <c r="AC768">
        <v>758.78</v>
      </c>
      <c r="AD768">
        <v>0</v>
      </c>
      <c r="AE768">
        <v>0</v>
      </c>
      <c r="AF768">
        <v>83.1</v>
      </c>
      <c r="AG768">
        <v>12.62</v>
      </c>
      <c r="AH768">
        <v>0</v>
      </c>
      <c r="AI768">
        <v>1</v>
      </c>
      <c r="AJ768">
        <v>17.07</v>
      </c>
      <c r="AK768">
        <v>56.35</v>
      </c>
      <c r="AL768">
        <v>1</v>
      </c>
      <c r="AM768">
        <v>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0.02</v>
      </c>
      <c r="AU768" t="s">
        <v>361</v>
      </c>
      <c r="AV768">
        <v>0</v>
      </c>
      <c r="AW768">
        <v>2</v>
      </c>
      <c r="AX768">
        <v>86552918</v>
      </c>
      <c r="AY768">
        <v>1</v>
      </c>
      <c r="AZ768">
        <v>0</v>
      </c>
      <c r="BA768">
        <v>605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f>ROUND(Y768*Source!I388*DO768,9)</f>
        <v>1.1357999999999999</v>
      </c>
      <c r="CX768">
        <f>ROUND(Y768*Source!I388,9)</f>
        <v>0.09</v>
      </c>
      <c r="CY768">
        <f>AB768</f>
        <v>1513.56</v>
      </c>
      <c r="CZ768">
        <f>AF768</f>
        <v>83.1</v>
      </c>
      <c r="DA768">
        <f>AJ768</f>
        <v>17.07</v>
      </c>
      <c r="DB768">
        <f>ROUND(((ROUND(AT768*CZ768,2)*1.25)*1.2),6)</f>
        <v>2.4900000000000002</v>
      </c>
      <c r="DC768">
        <f>ROUND(((ROUND(AT768*AG768,2)*1.25)*1.2),6)</f>
        <v>0.375</v>
      </c>
      <c r="DD768" t="s">
        <v>3</v>
      </c>
      <c r="DE768" t="s">
        <v>3</v>
      </c>
      <c r="DF768">
        <f t="shared" si="409"/>
        <v>0</v>
      </c>
      <c r="DG768">
        <f>ROUND(ROUND(AF768*AJ768,2)*CX768,2)</f>
        <v>127.67</v>
      </c>
      <c r="DH768">
        <f>ROUND(ROUND(AG768*AK768,2)*CX768,2)</f>
        <v>64</v>
      </c>
      <c r="DI768">
        <f t="shared" si="370"/>
        <v>0</v>
      </c>
      <c r="DJ768">
        <f>DG768</f>
        <v>127.67</v>
      </c>
      <c r="DK768">
        <v>0</v>
      </c>
      <c r="DL768" t="s">
        <v>793</v>
      </c>
      <c r="DM768">
        <v>0</v>
      </c>
      <c r="DN768" t="s">
        <v>788</v>
      </c>
      <c r="DO768">
        <v>12.62</v>
      </c>
    </row>
    <row r="769" spans="1:119" x14ac:dyDescent="0.25">
      <c r="A769">
        <f>ROW(Source!A388)</f>
        <v>388</v>
      </c>
      <c r="B769">
        <v>86551703</v>
      </c>
      <c r="C769">
        <v>86552908</v>
      </c>
      <c r="D769">
        <v>85701847</v>
      </c>
      <c r="E769">
        <v>1</v>
      </c>
      <c r="F769">
        <v>1</v>
      </c>
      <c r="G769">
        <v>1081</v>
      </c>
      <c r="H769">
        <v>3</v>
      </c>
      <c r="I769" t="s">
        <v>853</v>
      </c>
      <c r="J769" t="s">
        <v>854</v>
      </c>
      <c r="K769" t="s">
        <v>855</v>
      </c>
      <c r="L769">
        <v>1348</v>
      </c>
      <c r="N769">
        <v>1009</v>
      </c>
      <c r="O769" t="s">
        <v>561</v>
      </c>
      <c r="P769" t="s">
        <v>561</v>
      </c>
      <c r="Q769">
        <v>1000</v>
      </c>
      <c r="W769">
        <v>0</v>
      </c>
      <c r="X769">
        <v>1001555392</v>
      </c>
      <c r="Y769">
        <f>((AT769*1)*1)</f>
        <v>3.6999999999999999E-4</v>
      </c>
      <c r="AA769">
        <v>204110.68</v>
      </c>
      <c r="AB769">
        <v>0</v>
      </c>
      <c r="AC769">
        <v>0</v>
      </c>
      <c r="AD769">
        <v>0</v>
      </c>
      <c r="AE769">
        <v>9879.51</v>
      </c>
      <c r="AF769">
        <v>0</v>
      </c>
      <c r="AG769">
        <v>0</v>
      </c>
      <c r="AH769">
        <v>0</v>
      </c>
      <c r="AI769">
        <v>20.66</v>
      </c>
      <c r="AJ769">
        <v>1</v>
      </c>
      <c r="AK769">
        <v>1</v>
      </c>
      <c r="AL769">
        <v>1</v>
      </c>
      <c r="AM769">
        <v>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3.6999999999999999E-4</v>
      </c>
      <c r="AU769" t="s">
        <v>360</v>
      </c>
      <c r="AV769">
        <v>0</v>
      </c>
      <c r="AW769">
        <v>2</v>
      </c>
      <c r="AX769">
        <v>86552919</v>
      </c>
      <c r="AY769">
        <v>1</v>
      </c>
      <c r="AZ769">
        <v>0</v>
      </c>
      <c r="BA769">
        <v>606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ROUND(Y769*Source!I388,9)</f>
        <v>1.1100000000000001E-3</v>
      </c>
      <c r="CY769">
        <f>AA769</f>
        <v>204110.68</v>
      </c>
      <c r="CZ769">
        <f>AE769</f>
        <v>9879.51</v>
      </c>
      <c r="DA769">
        <f>AI769</f>
        <v>20.66</v>
      </c>
      <c r="DB769">
        <f>ROUND(((ROUND(AT769*CZ769,2)*1)*1),6)</f>
        <v>3.66</v>
      </c>
      <c r="DC769">
        <f>ROUND(((ROUND(AT769*AG769,2)*1)*1),6)</f>
        <v>0</v>
      </c>
      <c r="DD769" t="s">
        <v>3</v>
      </c>
      <c r="DE769" t="s">
        <v>3</v>
      </c>
      <c r="DF769">
        <f>ROUND(ROUND(AE769*AI769,2)*CX769,2)</f>
        <v>226.56</v>
      </c>
      <c r="DG769">
        <f t="shared" ref="DG769:DG781" si="410">ROUND(ROUND(AF769,2)*CX769,2)</f>
        <v>0</v>
      </c>
      <c r="DH769">
        <f t="shared" ref="DH769:DH782" si="411">ROUND(ROUND(AG769,2)*CX769,2)</f>
        <v>0</v>
      </c>
      <c r="DI769">
        <f t="shared" ref="DI769:DI832" si="412">ROUND(ROUND(AH769,2)*CX769,2)</f>
        <v>0</v>
      </c>
      <c r="DJ769">
        <f>DF769</f>
        <v>226.56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5">
      <c r="A770">
        <f>ROW(Source!A388)</f>
        <v>388</v>
      </c>
      <c r="B770">
        <v>86551703</v>
      </c>
      <c r="C770">
        <v>86552908</v>
      </c>
      <c r="D770">
        <v>85700656</v>
      </c>
      <c r="E770">
        <v>1</v>
      </c>
      <c r="F770">
        <v>1</v>
      </c>
      <c r="G770">
        <v>1081</v>
      </c>
      <c r="H770">
        <v>3</v>
      </c>
      <c r="I770" t="s">
        <v>856</v>
      </c>
      <c r="J770" t="s">
        <v>857</v>
      </c>
      <c r="K770" t="s">
        <v>858</v>
      </c>
      <c r="L770">
        <v>1348</v>
      </c>
      <c r="N770">
        <v>1009</v>
      </c>
      <c r="O770" t="s">
        <v>561</v>
      </c>
      <c r="P770" t="s">
        <v>561</v>
      </c>
      <c r="Q770">
        <v>1000</v>
      </c>
      <c r="W770">
        <v>0</v>
      </c>
      <c r="X770">
        <v>-268464753</v>
      </c>
      <c r="Y770">
        <f>((AT770*1)*1)</f>
        <v>1.24E-3</v>
      </c>
      <c r="AA770">
        <v>121682.99</v>
      </c>
      <c r="AB770">
        <v>0</v>
      </c>
      <c r="AC770">
        <v>0</v>
      </c>
      <c r="AD770">
        <v>0</v>
      </c>
      <c r="AE770">
        <v>17868.28</v>
      </c>
      <c r="AF770">
        <v>0</v>
      </c>
      <c r="AG770">
        <v>0</v>
      </c>
      <c r="AH770">
        <v>0</v>
      </c>
      <c r="AI770">
        <v>6.81</v>
      </c>
      <c r="AJ770">
        <v>1</v>
      </c>
      <c r="AK770">
        <v>1</v>
      </c>
      <c r="AL770">
        <v>1</v>
      </c>
      <c r="AM770">
        <v>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1.24E-3</v>
      </c>
      <c r="AU770" t="s">
        <v>360</v>
      </c>
      <c r="AV770">
        <v>0</v>
      </c>
      <c r="AW770">
        <v>2</v>
      </c>
      <c r="AX770">
        <v>86552920</v>
      </c>
      <c r="AY770">
        <v>1</v>
      </c>
      <c r="AZ770">
        <v>0</v>
      </c>
      <c r="BA770">
        <v>607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ROUND(Y770*Source!I388,9)</f>
        <v>3.7200000000000002E-3</v>
      </c>
      <c r="CY770">
        <f>AA770</f>
        <v>121682.99</v>
      </c>
      <c r="CZ770">
        <f>AE770</f>
        <v>17868.28</v>
      </c>
      <c r="DA770">
        <f>AI770</f>
        <v>6.81</v>
      </c>
      <c r="DB770">
        <f>ROUND(((ROUND(AT770*CZ770,2)*1)*1),6)</f>
        <v>22.16</v>
      </c>
      <c r="DC770">
        <f>ROUND(((ROUND(AT770*AG770,2)*1)*1),6)</f>
        <v>0</v>
      </c>
      <c r="DD770" t="s">
        <v>3</v>
      </c>
      <c r="DE770" t="s">
        <v>3</v>
      </c>
      <c r="DF770">
        <f>ROUND(ROUND(AE770*AI770,2)*CX770,2)</f>
        <v>452.66</v>
      </c>
      <c r="DG770">
        <f t="shared" si="410"/>
        <v>0</v>
      </c>
      <c r="DH770">
        <f t="shared" si="411"/>
        <v>0</v>
      </c>
      <c r="DI770">
        <f t="shared" si="412"/>
        <v>0</v>
      </c>
      <c r="DJ770">
        <f>DF770</f>
        <v>452.66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5">
      <c r="A771">
        <f>ROW(Source!A388)</f>
        <v>388</v>
      </c>
      <c r="B771">
        <v>86551703</v>
      </c>
      <c r="C771">
        <v>86552908</v>
      </c>
      <c r="D771">
        <v>85721434</v>
      </c>
      <c r="E771">
        <v>1</v>
      </c>
      <c r="F771">
        <v>1</v>
      </c>
      <c r="G771">
        <v>1081</v>
      </c>
      <c r="H771">
        <v>3</v>
      </c>
      <c r="I771" t="s">
        <v>625</v>
      </c>
      <c r="J771" t="s">
        <v>627</v>
      </c>
      <c r="K771" t="s">
        <v>626</v>
      </c>
      <c r="L771">
        <v>1354</v>
      </c>
      <c r="N771">
        <v>1010</v>
      </c>
      <c r="O771" t="s">
        <v>35</v>
      </c>
      <c r="P771" t="s">
        <v>35</v>
      </c>
      <c r="Q771">
        <v>1</v>
      </c>
      <c r="W771">
        <v>0</v>
      </c>
      <c r="X771">
        <v>-249114740</v>
      </c>
      <c r="Y771">
        <f>((AT771*1)*1)</f>
        <v>1</v>
      </c>
      <c r="AA771">
        <v>61747.06</v>
      </c>
      <c r="AB771">
        <v>0</v>
      </c>
      <c r="AC771">
        <v>0</v>
      </c>
      <c r="AD771">
        <v>0</v>
      </c>
      <c r="AE771">
        <v>11434.64</v>
      </c>
      <c r="AF771">
        <v>0</v>
      </c>
      <c r="AG771">
        <v>0</v>
      </c>
      <c r="AH771">
        <v>0</v>
      </c>
      <c r="AI771">
        <v>5.4</v>
      </c>
      <c r="AJ771">
        <v>1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 t="s">
        <v>3</v>
      </c>
      <c r="AT771">
        <v>1</v>
      </c>
      <c r="AU771" t="s">
        <v>360</v>
      </c>
      <c r="AV771">
        <v>0</v>
      </c>
      <c r="AW771">
        <v>1</v>
      </c>
      <c r="AX771">
        <v>-1</v>
      </c>
      <c r="AY771">
        <v>0</v>
      </c>
      <c r="AZ771">
        <v>0</v>
      </c>
      <c r="BA771" t="s">
        <v>3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ROUND(Y771*Source!I388,9)</f>
        <v>3</v>
      </c>
      <c r="CY771">
        <f>AA771</f>
        <v>61747.06</v>
      </c>
      <c r="CZ771">
        <f>AE771</f>
        <v>11434.64</v>
      </c>
      <c r="DA771">
        <f>AI771</f>
        <v>5.4</v>
      </c>
      <c r="DB771">
        <f>ROUND(((ROUND(AT771*CZ771,2)*1)*1),6)</f>
        <v>11434.64</v>
      </c>
      <c r="DC771">
        <f>ROUND(((ROUND(AT771*AG771,2)*1)*1),6)</f>
        <v>0</v>
      </c>
      <c r="DD771" t="s">
        <v>3</v>
      </c>
      <c r="DE771" t="s">
        <v>3</v>
      </c>
      <c r="DF771">
        <f>ROUND(ROUND(AE771*AI771,2)*CX771,2)</f>
        <v>185241.18</v>
      </c>
      <c r="DG771">
        <f t="shared" si="410"/>
        <v>0</v>
      </c>
      <c r="DH771">
        <f t="shared" si="411"/>
        <v>0</v>
      </c>
      <c r="DI771">
        <f t="shared" si="412"/>
        <v>0</v>
      </c>
      <c r="DJ771">
        <f>DF771</f>
        <v>185241.18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5">
      <c r="A772">
        <f>ROW(Source!A388)</f>
        <v>388</v>
      </c>
      <c r="B772">
        <v>86551703</v>
      </c>
      <c r="C772">
        <v>86552908</v>
      </c>
      <c r="D772">
        <v>85721435</v>
      </c>
      <c r="E772">
        <v>1</v>
      </c>
      <c r="F772">
        <v>1</v>
      </c>
      <c r="G772">
        <v>1081</v>
      </c>
      <c r="H772">
        <v>3</v>
      </c>
      <c r="I772" t="s">
        <v>859</v>
      </c>
      <c r="J772" t="s">
        <v>860</v>
      </c>
      <c r="K772" t="s">
        <v>861</v>
      </c>
      <c r="L772">
        <v>1346</v>
      </c>
      <c r="N772">
        <v>1009</v>
      </c>
      <c r="O772" t="s">
        <v>822</v>
      </c>
      <c r="P772" t="s">
        <v>822</v>
      </c>
      <c r="Q772">
        <v>1</v>
      </c>
      <c r="W772">
        <v>0</v>
      </c>
      <c r="X772">
        <v>1225074207</v>
      </c>
      <c r="Y772">
        <f>((AT772*1)*1)</f>
        <v>0.04</v>
      </c>
      <c r="AA772">
        <v>333.16</v>
      </c>
      <c r="AB772">
        <v>0</v>
      </c>
      <c r="AC772">
        <v>0</v>
      </c>
      <c r="AD772">
        <v>0</v>
      </c>
      <c r="AE772">
        <v>19.28</v>
      </c>
      <c r="AF772">
        <v>0</v>
      </c>
      <c r="AG772">
        <v>0</v>
      </c>
      <c r="AH772">
        <v>0</v>
      </c>
      <c r="AI772">
        <v>17.28</v>
      </c>
      <c r="AJ772">
        <v>1</v>
      </c>
      <c r="AK772">
        <v>1</v>
      </c>
      <c r="AL772">
        <v>1</v>
      </c>
      <c r="AM772">
        <v>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0.04</v>
      </c>
      <c r="AU772" t="s">
        <v>360</v>
      </c>
      <c r="AV772">
        <v>0</v>
      </c>
      <c r="AW772">
        <v>2</v>
      </c>
      <c r="AX772">
        <v>86552921</v>
      </c>
      <c r="AY772">
        <v>1</v>
      </c>
      <c r="AZ772">
        <v>0</v>
      </c>
      <c r="BA772">
        <v>608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ROUND(Y772*Source!I388,9)</f>
        <v>0.12</v>
      </c>
      <c r="CY772">
        <f>AA772</f>
        <v>333.16</v>
      </c>
      <c r="CZ772">
        <f>AE772</f>
        <v>19.28</v>
      </c>
      <c r="DA772">
        <f>AI772</f>
        <v>17.28</v>
      </c>
      <c r="DB772">
        <f>ROUND(((ROUND(AT772*CZ772,2)*1)*1),6)</f>
        <v>0.77</v>
      </c>
      <c r="DC772">
        <f>ROUND(((ROUND(AT772*AG772,2)*1)*1),6)</f>
        <v>0</v>
      </c>
      <c r="DD772" t="s">
        <v>3</v>
      </c>
      <c r="DE772" t="s">
        <v>3</v>
      </c>
      <c r="DF772">
        <f>ROUND(ROUND(AE772*AI772,2)*CX772,2)</f>
        <v>39.979999999999997</v>
      </c>
      <c r="DG772">
        <f t="shared" si="410"/>
        <v>0</v>
      </c>
      <c r="DH772">
        <f t="shared" si="411"/>
        <v>0</v>
      </c>
      <c r="DI772">
        <f t="shared" si="412"/>
        <v>0</v>
      </c>
      <c r="DJ772">
        <f>DF772</f>
        <v>39.979999999999997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5">
      <c r="A773">
        <f>ROW(Source!A426)</f>
        <v>426</v>
      </c>
      <c r="B773">
        <v>86551701</v>
      </c>
      <c r="C773">
        <v>86552925</v>
      </c>
      <c r="D773">
        <v>85665773</v>
      </c>
      <c r="E773">
        <v>1081</v>
      </c>
      <c r="F773">
        <v>1</v>
      </c>
      <c r="G773">
        <v>1081</v>
      </c>
      <c r="H773">
        <v>1</v>
      </c>
      <c r="I773" t="s">
        <v>786</v>
      </c>
      <c r="J773" t="s">
        <v>3</v>
      </c>
      <c r="K773" t="s">
        <v>787</v>
      </c>
      <c r="L773">
        <v>1191</v>
      </c>
      <c r="N773">
        <v>1013</v>
      </c>
      <c r="O773" t="s">
        <v>788</v>
      </c>
      <c r="P773" t="s">
        <v>788</v>
      </c>
      <c r="Q773">
        <v>1</v>
      </c>
      <c r="W773">
        <v>0</v>
      </c>
      <c r="X773">
        <v>476480486</v>
      </c>
      <c r="Y773">
        <f>((AT773*1.15)*1.2)</f>
        <v>1.2833999999999999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-2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0.93</v>
      </c>
      <c r="AU773" t="s">
        <v>362</v>
      </c>
      <c r="AV773">
        <v>1</v>
      </c>
      <c r="AW773">
        <v>2</v>
      </c>
      <c r="AX773">
        <v>86552934</v>
      </c>
      <c r="AY773">
        <v>1</v>
      </c>
      <c r="AZ773">
        <v>0</v>
      </c>
      <c r="BA773">
        <v>611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U773">
        <f>ROUND(AT773*Source!I426*AH773*AL773,2)</f>
        <v>0</v>
      </c>
      <c r="CV773">
        <f>ROUND(Y773*Source!I426,9)</f>
        <v>2.5668000000000002</v>
      </c>
      <c r="CW773">
        <v>0</v>
      </c>
      <c r="CX773">
        <f>ROUND(Y773*Source!I426,9)</f>
        <v>2.5668000000000002</v>
      </c>
      <c r="CY773">
        <f>AD773</f>
        <v>0</v>
      </c>
      <c r="CZ773">
        <f>AH773</f>
        <v>0</v>
      </c>
      <c r="DA773">
        <f>AL773</f>
        <v>1</v>
      </c>
      <c r="DB773">
        <f>ROUND(((ROUND(AT773*CZ773,2)*1.15)*1.2),6)</f>
        <v>0</v>
      </c>
      <c r="DC773">
        <f>ROUND(((ROUND(AT773*AG773,2)*1.15)*1.2),6)</f>
        <v>0</v>
      </c>
      <c r="DD773" t="s">
        <v>3</v>
      </c>
      <c r="DE773" t="s">
        <v>3</v>
      </c>
      <c r="DF773">
        <f t="shared" ref="DF773:DF783" si="413">ROUND(ROUND(AE773,2)*CX773,2)</f>
        <v>0</v>
      </c>
      <c r="DG773">
        <f t="shared" si="410"/>
        <v>0</v>
      </c>
      <c r="DH773">
        <f t="shared" si="411"/>
        <v>0</v>
      </c>
      <c r="DI773">
        <f t="shared" si="412"/>
        <v>0</v>
      </c>
      <c r="DJ773">
        <f>DI773</f>
        <v>0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5">
      <c r="A774">
        <f>ROW(Source!A426)</f>
        <v>426</v>
      </c>
      <c r="B774">
        <v>86551701</v>
      </c>
      <c r="C774">
        <v>86552925</v>
      </c>
      <c r="D774">
        <v>85731378</v>
      </c>
      <c r="E774">
        <v>1</v>
      </c>
      <c r="F774">
        <v>1</v>
      </c>
      <c r="G774">
        <v>1081</v>
      </c>
      <c r="H774">
        <v>2</v>
      </c>
      <c r="I774" t="s">
        <v>850</v>
      </c>
      <c r="J774" t="s">
        <v>851</v>
      </c>
      <c r="K774" t="s">
        <v>852</v>
      </c>
      <c r="L774">
        <v>1368</v>
      </c>
      <c r="N774">
        <v>1011</v>
      </c>
      <c r="O774" t="s">
        <v>792</v>
      </c>
      <c r="P774" t="s">
        <v>792</v>
      </c>
      <c r="Q774">
        <v>1</v>
      </c>
      <c r="W774">
        <v>0</v>
      </c>
      <c r="X774">
        <v>1498588441</v>
      </c>
      <c r="Y774">
        <f>((AT774*1.25)*1.2)</f>
        <v>0.39</v>
      </c>
      <c r="AA774">
        <v>0</v>
      </c>
      <c r="AB774">
        <v>7.59</v>
      </c>
      <c r="AC774">
        <v>0</v>
      </c>
      <c r="AD774">
        <v>0</v>
      </c>
      <c r="AE774">
        <v>0</v>
      </c>
      <c r="AF774">
        <v>7.11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-2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0.26</v>
      </c>
      <c r="AU774" t="s">
        <v>361</v>
      </c>
      <c r="AV774">
        <v>0</v>
      </c>
      <c r="AW774">
        <v>2</v>
      </c>
      <c r="AX774">
        <v>86552935</v>
      </c>
      <c r="AY774">
        <v>1</v>
      </c>
      <c r="AZ774">
        <v>0</v>
      </c>
      <c r="BA774">
        <v>612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f>ROUND(Y774*Source!I426*DO774,9)</f>
        <v>0</v>
      </c>
      <c r="CX774">
        <f>ROUND(Y774*Source!I426,9)</f>
        <v>0.78</v>
      </c>
      <c r="CY774">
        <f>AB774</f>
        <v>7.59</v>
      </c>
      <c r="CZ774">
        <f>AF774</f>
        <v>7.11</v>
      </c>
      <c r="DA774">
        <f>AJ774</f>
        <v>1</v>
      </c>
      <c r="DB774">
        <f>ROUND(((ROUND(AT774*CZ774,2)*1.25)*1.2),6)</f>
        <v>2.7749999999999999</v>
      </c>
      <c r="DC774">
        <f>ROUND(((ROUND(AT774*AG774,2)*1.25)*1.2),6)</f>
        <v>0</v>
      </c>
      <c r="DD774" t="s">
        <v>3</v>
      </c>
      <c r="DE774" t="s">
        <v>3</v>
      </c>
      <c r="DF774">
        <f t="shared" si="413"/>
        <v>0</v>
      </c>
      <c r="DG774">
        <f t="shared" si="410"/>
        <v>5.55</v>
      </c>
      <c r="DH774">
        <f t="shared" si="411"/>
        <v>0</v>
      </c>
      <c r="DI774">
        <f t="shared" si="412"/>
        <v>0</v>
      </c>
      <c r="DJ774">
        <f>DG774</f>
        <v>5.55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5">
      <c r="A775">
        <f>ROW(Source!A426)</f>
        <v>426</v>
      </c>
      <c r="B775">
        <v>86551701</v>
      </c>
      <c r="C775">
        <v>86552925</v>
      </c>
      <c r="D775">
        <v>85731677</v>
      </c>
      <c r="E775">
        <v>1</v>
      </c>
      <c r="F775">
        <v>1</v>
      </c>
      <c r="G775">
        <v>1081</v>
      </c>
      <c r="H775">
        <v>2</v>
      </c>
      <c r="I775" t="s">
        <v>789</v>
      </c>
      <c r="J775" t="s">
        <v>790</v>
      </c>
      <c r="K775" t="s">
        <v>791</v>
      </c>
      <c r="L775">
        <v>1368</v>
      </c>
      <c r="N775">
        <v>1011</v>
      </c>
      <c r="O775" t="s">
        <v>792</v>
      </c>
      <c r="P775" t="s">
        <v>792</v>
      </c>
      <c r="Q775">
        <v>1</v>
      </c>
      <c r="W775">
        <v>0</v>
      </c>
      <c r="X775">
        <v>874612079</v>
      </c>
      <c r="Y775">
        <f>((AT775*1.25)*1.2)</f>
        <v>1.4999999999999999E-2</v>
      </c>
      <c r="AA775">
        <v>0</v>
      </c>
      <c r="AB775">
        <v>88.67</v>
      </c>
      <c r="AC775">
        <v>13.47</v>
      </c>
      <c r="AD775">
        <v>0</v>
      </c>
      <c r="AE775">
        <v>0</v>
      </c>
      <c r="AF775">
        <v>83.1</v>
      </c>
      <c r="AG775">
        <v>12.62</v>
      </c>
      <c r="AH775">
        <v>0</v>
      </c>
      <c r="AI775">
        <v>1</v>
      </c>
      <c r="AJ775">
        <v>1</v>
      </c>
      <c r="AK775">
        <v>1</v>
      </c>
      <c r="AL775">
        <v>1</v>
      </c>
      <c r="AM775">
        <v>-2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0.01</v>
      </c>
      <c r="AU775" t="s">
        <v>361</v>
      </c>
      <c r="AV775">
        <v>0</v>
      </c>
      <c r="AW775">
        <v>2</v>
      </c>
      <c r="AX775">
        <v>86552936</v>
      </c>
      <c r="AY775">
        <v>1</v>
      </c>
      <c r="AZ775">
        <v>0</v>
      </c>
      <c r="BA775">
        <v>613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ROUND(Y775*Source!I426*DO775,9)</f>
        <v>0.37859999999999999</v>
      </c>
      <c r="CX775">
        <f>ROUND(Y775*Source!I426,9)</f>
        <v>0.03</v>
      </c>
      <c r="CY775">
        <f>AB775</f>
        <v>88.67</v>
      </c>
      <c r="CZ775">
        <f>AF775</f>
        <v>83.1</v>
      </c>
      <c r="DA775">
        <f>AJ775</f>
        <v>1</v>
      </c>
      <c r="DB775">
        <f>ROUND(((ROUND(AT775*CZ775,2)*1.25)*1.2),6)</f>
        <v>1.2450000000000001</v>
      </c>
      <c r="DC775">
        <f>ROUND(((ROUND(AT775*AG775,2)*1.25)*1.2),6)</f>
        <v>0.19500000000000001</v>
      </c>
      <c r="DD775" t="s">
        <v>3</v>
      </c>
      <c r="DE775" t="s">
        <v>3</v>
      </c>
      <c r="DF775">
        <f t="shared" si="413"/>
        <v>0</v>
      </c>
      <c r="DG775">
        <f t="shared" si="410"/>
        <v>2.4900000000000002</v>
      </c>
      <c r="DH775">
        <f t="shared" si="411"/>
        <v>0.38</v>
      </c>
      <c r="DI775">
        <f t="shared" si="412"/>
        <v>0</v>
      </c>
      <c r="DJ775">
        <f>DG775</f>
        <v>2.4900000000000002</v>
      </c>
      <c r="DK775">
        <v>0</v>
      </c>
      <c r="DL775" t="s">
        <v>793</v>
      </c>
      <c r="DM775">
        <v>0</v>
      </c>
      <c r="DN775" t="s">
        <v>788</v>
      </c>
      <c r="DO775">
        <v>12.62</v>
      </c>
    </row>
    <row r="776" spans="1:119" x14ac:dyDescent="0.25">
      <c r="A776">
        <f>ROW(Source!A426)</f>
        <v>426</v>
      </c>
      <c r="B776">
        <v>86551701</v>
      </c>
      <c r="C776">
        <v>86552925</v>
      </c>
      <c r="D776">
        <v>85701847</v>
      </c>
      <c r="E776">
        <v>1</v>
      </c>
      <c r="F776">
        <v>1</v>
      </c>
      <c r="G776">
        <v>1081</v>
      </c>
      <c r="H776">
        <v>3</v>
      </c>
      <c r="I776" t="s">
        <v>853</v>
      </c>
      <c r="J776" t="s">
        <v>854</v>
      </c>
      <c r="K776" t="s">
        <v>855</v>
      </c>
      <c r="L776">
        <v>1348</v>
      </c>
      <c r="N776">
        <v>1009</v>
      </c>
      <c r="O776" t="s">
        <v>561</v>
      </c>
      <c r="P776" t="s">
        <v>561</v>
      </c>
      <c r="Q776">
        <v>1000</v>
      </c>
      <c r="W776">
        <v>0</v>
      </c>
      <c r="X776">
        <v>1001555392</v>
      </c>
      <c r="Y776">
        <f>((AT776*1)*1)</f>
        <v>1.2E-4</v>
      </c>
      <c r="AA776">
        <v>9879.51</v>
      </c>
      <c r="AB776">
        <v>0</v>
      </c>
      <c r="AC776">
        <v>0</v>
      </c>
      <c r="AD776">
        <v>0</v>
      </c>
      <c r="AE776">
        <v>9879.51</v>
      </c>
      <c r="AF776">
        <v>0</v>
      </c>
      <c r="AG776">
        <v>0</v>
      </c>
      <c r="AH776">
        <v>0</v>
      </c>
      <c r="AI776">
        <v>1</v>
      </c>
      <c r="AJ776">
        <v>1</v>
      </c>
      <c r="AK776">
        <v>1</v>
      </c>
      <c r="AL776">
        <v>1</v>
      </c>
      <c r="AM776">
        <v>-2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1.2E-4</v>
      </c>
      <c r="AU776" t="s">
        <v>360</v>
      </c>
      <c r="AV776">
        <v>0</v>
      </c>
      <c r="AW776">
        <v>2</v>
      </c>
      <c r="AX776">
        <v>86552937</v>
      </c>
      <c r="AY776">
        <v>1</v>
      </c>
      <c r="AZ776">
        <v>0</v>
      </c>
      <c r="BA776">
        <v>614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ROUND(Y776*Source!I426,9)</f>
        <v>2.4000000000000001E-4</v>
      </c>
      <c r="CY776">
        <f>AA776</f>
        <v>9879.51</v>
      </c>
      <c r="CZ776">
        <f>AE776</f>
        <v>9879.51</v>
      </c>
      <c r="DA776">
        <f>AI776</f>
        <v>1</v>
      </c>
      <c r="DB776">
        <f>ROUND(((ROUND(AT776*CZ776,2)*1)*1),6)</f>
        <v>1.19</v>
      </c>
      <c r="DC776">
        <f>ROUND(((ROUND(AT776*AG776,2)*1)*1),6)</f>
        <v>0</v>
      </c>
      <c r="DD776" t="s">
        <v>3</v>
      </c>
      <c r="DE776" t="s">
        <v>3</v>
      </c>
      <c r="DF776">
        <f t="shared" si="413"/>
        <v>2.37</v>
      </c>
      <c r="DG776">
        <f t="shared" si="410"/>
        <v>0</v>
      </c>
      <c r="DH776">
        <f t="shared" si="411"/>
        <v>0</v>
      </c>
      <c r="DI776">
        <f t="shared" si="412"/>
        <v>0</v>
      </c>
      <c r="DJ776">
        <f>DF776</f>
        <v>2.37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5">
      <c r="A777">
        <f>ROW(Source!A426)</f>
        <v>426</v>
      </c>
      <c r="B777">
        <v>86551701</v>
      </c>
      <c r="C777">
        <v>86552925</v>
      </c>
      <c r="D777">
        <v>85700656</v>
      </c>
      <c r="E777">
        <v>1</v>
      </c>
      <c r="F777">
        <v>1</v>
      </c>
      <c r="G777">
        <v>1081</v>
      </c>
      <c r="H777">
        <v>3</v>
      </c>
      <c r="I777" t="s">
        <v>856</v>
      </c>
      <c r="J777" t="s">
        <v>857</v>
      </c>
      <c r="K777" t="s">
        <v>858</v>
      </c>
      <c r="L777">
        <v>1348</v>
      </c>
      <c r="N777">
        <v>1009</v>
      </c>
      <c r="O777" t="s">
        <v>561</v>
      </c>
      <c r="P777" t="s">
        <v>561</v>
      </c>
      <c r="Q777">
        <v>1000</v>
      </c>
      <c r="W777">
        <v>0</v>
      </c>
      <c r="X777">
        <v>-268464753</v>
      </c>
      <c r="Y777">
        <f>((AT777*1)*1)</f>
        <v>5.9999999999999995E-4</v>
      </c>
      <c r="AA777">
        <v>17868.28</v>
      </c>
      <c r="AB777">
        <v>0</v>
      </c>
      <c r="AC777">
        <v>0</v>
      </c>
      <c r="AD777">
        <v>0</v>
      </c>
      <c r="AE777">
        <v>17868.28</v>
      </c>
      <c r="AF777">
        <v>0</v>
      </c>
      <c r="AG777">
        <v>0</v>
      </c>
      <c r="AH777">
        <v>0</v>
      </c>
      <c r="AI777">
        <v>1</v>
      </c>
      <c r="AJ777">
        <v>1</v>
      </c>
      <c r="AK777">
        <v>1</v>
      </c>
      <c r="AL777">
        <v>1</v>
      </c>
      <c r="AM777">
        <v>-2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5.9999999999999995E-4</v>
      </c>
      <c r="AU777" t="s">
        <v>360</v>
      </c>
      <c r="AV777">
        <v>0</v>
      </c>
      <c r="AW777">
        <v>2</v>
      </c>
      <c r="AX777">
        <v>86552938</v>
      </c>
      <c r="AY777">
        <v>1</v>
      </c>
      <c r="AZ777">
        <v>0</v>
      </c>
      <c r="BA777">
        <v>615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ROUND(Y777*Source!I426,9)</f>
        <v>1.1999999999999999E-3</v>
      </c>
      <c r="CY777">
        <f>AA777</f>
        <v>17868.28</v>
      </c>
      <c r="CZ777">
        <f>AE777</f>
        <v>17868.28</v>
      </c>
      <c r="DA777">
        <f>AI777</f>
        <v>1</v>
      </c>
      <c r="DB777">
        <f>ROUND(((ROUND(AT777*CZ777,2)*1)*1),6)</f>
        <v>10.72</v>
      </c>
      <c r="DC777">
        <f>ROUND(((ROUND(AT777*AG777,2)*1)*1),6)</f>
        <v>0</v>
      </c>
      <c r="DD777" t="s">
        <v>3</v>
      </c>
      <c r="DE777" t="s">
        <v>3</v>
      </c>
      <c r="DF777">
        <f t="shared" si="413"/>
        <v>21.44</v>
      </c>
      <c r="DG777">
        <f t="shared" si="410"/>
        <v>0</v>
      </c>
      <c r="DH777">
        <f t="shared" si="411"/>
        <v>0</v>
      </c>
      <c r="DI777">
        <f t="shared" si="412"/>
        <v>0</v>
      </c>
      <c r="DJ777">
        <f>DF777</f>
        <v>21.44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5">
      <c r="A778">
        <f>ROW(Source!A426)</f>
        <v>426</v>
      </c>
      <c r="B778">
        <v>86551701</v>
      </c>
      <c r="C778">
        <v>86552925</v>
      </c>
      <c r="D778">
        <v>85718384</v>
      </c>
      <c r="E778">
        <v>1</v>
      </c>
      <c r="F778">
        <v>1</v>
      </c>
      <c r="G778">
        <v>1081</v>
      </c>
      <c r="H778">
        <v>3</v>
      </c>
      <c r="I778" t="s">
        <v>631</v>
      </c>
      <c r="J778" t="s">
        <v>633</v>
      </c>
      <c r="K778" t="s">
        <v>632</v>
      </c>
      <c r="L778">
        <v>1354</v>
      </c>
      <c r="N778">
        <v>1010</v>
      </c>
      <c r="O778" t="s">
        <v>35</v>
      </c>
      <c r="P778" t="s">
        <v>35</v>
      </c>
      <c r="Q778">
        <v>1</v>
      </c>
      <c r="W778">
        <v>0</v>
      </c>
      <c r="X778">
        <v>-1637197167</v>
      </c>
      <c r="Y778">
        <f>((AT778*1)*1)</f>
        <v>0.5</v>
      </c>
      <c r="AA778">
        <v>1199.5999999999999</v>
      </c>
      <c r="AB778">
        <v>0</v>
      </c>
      <c r="AC778">
        <v>0</v>
      </c>
      <c r="AD778">
        <v>0</v>
      </c>
      <c r="AE778">
        <v>1199.5999999999999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 t="s">
        <v>3</v>
      </c>
      <c r="AT778">
        <v>0.5</v>
      </c>
      <c r="AU778" t="s">
        <v>360</v>
      </c>
      <c r="AV778">
        <v>0</v>
      </c>
      <c r="AW778">
        <v>1</v>
      </c>
      <c r="AX778">
        <v>-1</v>
      </c>
      <c r="AY778">
        <v>0</v>
      </c>
      <c r="AZ778">
        <v>0</v>
      </c>
      <c r="BA778" t="s">
        <v>3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ROUND(Y778*Source!I426,9)</f>
        <v>1</v>
      </c>
      <c r="CY778">
        <f>AA778</f>
        <v>1199.5999999999999</v>
      </c>
      <c r="CZ778">
        <f>AE778</f>
        <v>1199.5999999999999</v>
      </c>
      <c r="DA778">
        <f>AI778</f>
        <v>1</v>
      </c>
      <c r="DB778">
        <f>ROUND(((ROUND(AT778*CZ778,2)*1)*1),6)</f>
        <v>599.79999999999995</v>
      </c>
      <c r="DC778">
        <f>ROUND(((ROUND(AT778*AG778,2)*1)*1),6)</f>
        <v>0</v>
      </c>
      <c r="DD778" t="s">
        <v>3</v>
      </c>
      <c r="DE778" t="s">
        <v>3</v>
      </c>
      <c r="DF778">
        <f t="shared" si="413"/>
        <v>1199.5999999999999</v>
      </c>
      <c r="DG778">
        <f t="shared" si="410"/>
        <v>0</v>
      </c>
      <c r="DH778">
        <f t="shared" si="411"/>
        <v>0</v>
      </c>
      <c r="DI778">
        <f t="shared" si="412"/>
        <v>0</v>
      </c>
      <c r="DJ778">
        <f>DF778</f>
        <v>1199.5999999999999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5">
      <c r="A779">
        <f>ROW(Source!A426)</f>
        <v>426</v>
      </c>
      <c r="B779">
        <v>86551701</v>
      </c>
      <c r="C779">
        <v>86552925</v>
      </c>
      <c r="D779">
        <v>85718385</v>
      </c>
      <c r="E779">
        <v>1</v>
      </c>
      <c r="F779">
        <v>1</v>
      </c>
      <c r="G779">
        <v>1081</v>
      </c>
      <c r="H779">
        <v>3</v>
      </c>
      <c r="I779" t="s">
        <v>635</v>
      </c>
      <c r="J779" t="s">
        <v>637</v>
      </c>
      <c r="K779" t="s">
        <v>636</v>
      </c>
      <c r="L779">
        <v>1354</v>
      </c>
      <c r="N779">
        <v>1010</v>
      </c>
      <c r="O779" t="s">
        <v>35</v>
      </c>
      <c r="P779" t="s">
        <v>35</v>
      </c>
      <c r="Q779">
        <v>1</v>
      </c>
      <c r="W779">
        <v>0</v>
      </c>
      <c r="X779">
        <v>273279262</v>
      </c>
      <c r="Y779">
        <f>((AT779*1)*1)</f>
        <v>0.5</v>
      </c>
      <c r="AA779">
        <v>1344.18</v>
      </c>
      <c r="AB779">
        <v>0</v>
      </c>
      <c r="AC779">
        <v>0</v>
      </c>
      <c r="AD779">
        <v>0</v>
      </c>
      <c r="AE779">
        <v>1344.18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1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0</v>
      </c>
      <c r="AS779" t="s">
        <v>3</v>
      </c>
      <c r="AT779">
        <v>0.5</v>
      </c>
      <c r="AU779" t="s">
        <v>360</v>
      </c>
      <c r="AV779">
        <v>0</v>
      </c>
      <c r="AW779">
        <v>1</v>
      </c>
      <c r="AX779">
        <v>-1</v>
      </c>
      <c r="AY779">
        <v>0</v>
      </c>
      <c r="AZ779">
        <v>0</v>
      </c>
      <c r="BA779" t="s">
        <v>3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v>0</v>
      </c>
      <c r="CX779">
        <f>ROUND(Y779*Source!I426,9)</f>
        <v>1</v>
      </c>
      <c r="CY779">
        <f>AA779</f>
        <v>1344.18</v>
      </c>
      <c r="CZ779">
        <f>AE779</f>
        <v>1344.18</v>
      </c>
      <c r="DA779">
        <f>AI779</f>
        <v>1</v>
      </c>
      <c r="DB779">
        <f>ROUND(((ROUND(AT779*CZ779,2)*1)*1),6)</f>
        <v>672.09</v>
      </c>
      <c r="DC779">
        <f>ROUND(((ROUND(AT779*AG779,2)*1)*1),6)</f>
        <v>0</v>
      </c>
      <c r="DD779" t="s">
        <v>3</v>
      </c>
      <c r="DE779" t="s">
        <v>3</v>
      </c>
      <c r="DF779">
        <f t="shared" si="413"/>
        <v>1344.18</v>
      </c>
      <c r="DG779">
        <f t="shared" si="410"/>
        <v>0</v>
      </c>
      <c r="DH779">
        <f t="shared" si="411"/>
        <v>0</v>
      </c>
      <c r="DI779">
        <f t="shared" si="412"/>
        <v>0</v>
      </c>
      <c r="DJ779">
        <f>DF779</f>
        <v>1344.18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5">
      <c r="A780">
        <f>ROW(Source!A426)</f>
        <v>426</v>
      </c>
      <c r="B780">
        <v>86551701</v>
      </c>
      <c r="C780">
        <v>86552925</v>
      </c>
      <c r="D780">
        <v>85721435</v>
      </c>
      <c r="E780">
        <v>1</v>
      </c>
      <c r="F780">
        <v>1</v>
      </c>
      <c r="G780">
        <v>1081</v>
      </c>
      <c r="H780">
        <v>3</v>
      </c>
      <c r="I780" t="s">
        <v>859</v>
      </c>
      <c r="J780" t="s">
        <v>860</v>
      </c>
      <c r="K780" t="s">
        <v>861</v>
      </c>
      <c r="L780">
        <v>1346</v>
      </c>
      <c r="N780">
        <v>1009</v>
      </c>
      <c r="O780" t="s">
        <v>822</v>
      </c>
      <c r="P780" t="s">
        <v>822</v>
      </c>
      <c r="Q780">
        <v>1</v>
      </c>
      <c r="W780">
        <v>0</v>
      </c>
      <c r="X780">
        <v>1225074207</v>
      </c>
      <c r="Y780">
        <f>((AT780*1)*1)</f>
        <v>0.02</v>
      </c>
      <c r="AA780">
        <v>19.28</v>
      </c>
      <c r="AB780">
        <v>0</v>
      </c>
      <c r="AC780">
        <v>0</v>
      </c>
      <c r="AD780">
        <v>0</v>
      </c>
      <c r="AE780">
        <v>19.28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-2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0.02</v>
      </c>
      <c r="AU780" t="s">
        <v>360</v>
      </c>
      <c r="AV780">
        <v>0</v>
      </c>
      <c r="AW780">
        <v>2</v>
      </c>
      <c r="AX780">
        <v>86552939</v>
      </c>
      <c r="AY780">
        <v>1</v>
      </c>
      <c r="AZ780">
        <v>0</v>
      </c>
      <c r="BA780">
        <v>616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ROUND(Y780*Source!I426,9)</f>
        <v>0.04</v>
      </c>
      <c r="CY780">
        <f>AA780</f>
        <v>19.28</v>
      </c>
      <c r="CZ780">
        <f>AE780</f>
        <v>19.28</v>
      </c>
      <c r="DA780">
        <f>AI780</f>
        <v>1</v>
      </c>
      <c r="DB780">
        <f>ROUND(((ROUND(AT780*CZ780,2)*1)*1),6)</f>
        <v>0.39</v>
      </c>
      <c r="DC780">
        <f>ROUND(((ROUND(AT780*AG780,2)*1)*1),6)</f>
        <v>0</v>
      </c>
      <c r="DD780" t="s">
        <v>3</v>
      </c>
      <c r="DE780" t="s">
        <v>3</v>
      </c>
      <c r="DF780">
        <f t="shared" si="413"/>
        <v>0.77</v>
      </c>
      <c r="DG780">
        <f t="shared" si="410"/>
        <v>0</v>
      </c>
      <c r="DH780">
        <f t="shared" si="411"/>
        <v>0</v>
      </c>
      <c r="DI780">
        <f t="shared" si="412"/>
        <v>0</v>
      </c>
      <c r="DJ780">
        <f>DF780</f>
        <v>0.77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5">
      <c r="A781">
        <f>ROW(Source!A427)</f>
        <v>427</v>
      </c>
      <c r="B781">
        <v>86551703</v>
      </c>
      <c r="C781">
        <v>86552925</v>
      </c>
      <c r="D781">
        <v>85665773</v>
      </c>
      <c r="E781">
        <v>1081</v>
      </c>
      <c r="F781">
        <v>1</v>
      </c>
      <c r="G781">
        <v>1081</v>
      </c>
      <c r="H781">
        <v>1</v>
      </c>
      <c r="I781" t="s">
        <v>786</v>
      </c>
      <c r="J781" t="s">
        <v>3</v>
      </c>
      <c r="K781" t="s">
        <v>787</v>
      </c>
      <c r="L781">
        <v>1191</v>
      </c>
      <c r="N781">
        <v>1013</v>
      </c>
      <c r="O781" t="s">
        <v>788</v>
      </c>
      <c r="P781" t="s">
        <v>788</v>
      </c>
      <c r="Q781">
        <v>1</v>
      </c>
      <c r="W781">
        <v>0</v>
      </c>
      <c r="X781">
        <v>476480486</v>
      </c>
      <c r="Y781">
        <f>((AT781*1.15)*1.2)</f>
        <v>1.2833999999999999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1</v>
      </c>
      <c r="AL781">
        <v>1</v>
      </c>
      <c r="AM781">
        <v>5</v>
      </c>
      <c r="AN781">
        <v>0</v>
      </c>
      <c r="AO781">
        <v>1</v>
      </c>
      <c r="AP781">
        <v>1</v>
      </c>
      <c r="AQ781">
        <v>0</v>
      </c>
      <c r="AR781">
        <v>0</v>
      </c>
      <c r="AS781" t="s">
        <v>3</v>
      </c>
      <c r="AT781">
        <v>0.93</v>
      </c>
      <c r="AU781" t="s">
        <v>362</v>
      </c>
      <c r="AV781">
        <v>1</v>
      </c>
      <c r="AW781">
        <v>2</v>
      </c>
      <c r="AX781">
        <v>86552934</v>
      </c>
      <c r="AY781">
        <v>1</v>
      </c>
      <c r="AZ781">
        <v>0</v>
      </c>
      <c r="BA781">
        <v>619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U781">
        <f>ROUND(AT781*Source!I427*AH781*AL781,2)</f>
        <v>0</v>
      </c>
      <c r="CV781">
        <f>ROUND(Y781*Source!I427,9)</f>
        <v>2.5668000000000002</v>
      </c>
      <c r="CW781">
        <v>0</v>
      </c>
      <c r="CX781">
        <f>ROUND(Y781*Source!I427,9)</f>
        <v>2.5668000000000002</v>
      </c>
      <c r="CY781">
        <f>AD781</f>
        <v>0</v>
      </c>
      <c r="CZ781">
        <f>AH781</f>
        <v>0</v>
      </c>
      <c r="DA781">
        <f>AL781</f>
        <v>1</v>
      </c>
      <c r="DB781">
        <f>ROUND(((ROUND(AT781*CZ781,2)*1.15)*1.2),6)</f>
        <v>0</v>
      </c>
      <c r="DC781">
        <f>ROUND(((ROUND(AT781*AG781,2)*1.15)*1.2),6)</f>
        <v>0</v>
      </c>
      <c r="DD781" t="s">
        <v>3</v>
      </c>
      <c r="DE781" t="s">
        <v>3</v>
      </c>
      <c r="DF781">
        <f t="shared" si="413"/>
        <v>0</v>
      </c>
      <c r="DG781">
        <f t="shared" si="410"/>
        <v>0</v>
      </c>
      <c r="DH781">
        <f t="shared" si="411"/>
        <v>0</v>
      </c>
      <c r="DI781">
        <f t="shared" si="412"/>
        <v>0</v>
      </c>
      <c r="DJ781">
        <f>DI781</f>
        <v>0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5">
      <c r="A782">
        <f>ROW(Source!A427)</f>
        <v>427</v>
      </c>
      <c r="B782">
        <v>86551703</v>
      </c>
      <c r="C782">
        <v>86552925</v>
      </c>
      <c r="D782">
        <v>85731378</v>
      </c>
      <c r="E782">
        <v>1</v>
      </c>
      <c r="F782">
        <v>1</v>
      </c>
      <c r="G782">
        <v>1081</v>
      </c>
      <c r="H782">
        <v>2</v>
      </c>
      <c r="I782" t="s">
        <v>850</v>
      </c>
      <c r="J782" t="s">
        <v>851</v>
      </c>
      <c r="K782" t="s">
        <v>852</v>
      </c>
      <c r="L782">
        <v>1368</v>
      </c>
      <c r="N782">
        <v>1011</v>
      </c>
      <c r="O782" t="s">
        <v>792</v>
      </c>
      <c r="P782" t="s">
        <v>792</v>
      </c>
      <c r="Q782">
        <v>1</v>
      </c>
      <c r="W782">
        <v>0</v>
      </c>
      <c r="X782">
        <v>1498588441</v>
      </c>
      <c r="Y782">
        <f>((AT782*1.25)*1.2)</f>
        <v>0.39</v>
      </c>
      <c r="AA782">
        <v>0</v>
      </c>
      <c r="AB782">
        <v>102.11</v>
      </c>
      <c r="AC782">
        <v>0</v>
      </c>
      <c r="AD782">
        <v>0</v>
      </c>
      <c r="AE782">
        <v>0</v>
      </c>
      <c r="AF782">
        <v>7.11</v>
      </c>
      <c r="AG782">
        <v>0</v>
      </c>
      <c r="AH782">
        <v>0</v>
      </c>
      <c r="AI782">
        <v>1</v>
      </c>
      <c r="AJ782">
        <v>13.46</v>
      </c>
      <c r="AK782">
        <v>1</v>
      </c>
      <c r="AL782">
        <v>1</v>
      </c>
      <c r="AM782">
        <v>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0.26</v>
      </c>
      <c r="AU782" t="s">
        <v>361</v>
      </c>
      <c r="AV782">
        <v>0</v>
      </c>
      <c r="AW782">
        <v>2</v>
      </c>
      <c r="AX782">
        <v>86552935</v>
      </c>
      <c r="AY782">
        <v>1</v>
      </c>
      <c r="AZ782">
        <v>0</v>
      </c>
      <c r="BA782">
        <v>620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f>ROUND(Y782*Source!I427*DO782,9)</f>
        <v>0</v>
      </c>
      <c r="CX782">
        <f>ROUND(Y782*Source!I427,9)</f>
        <v>0.78</v>
      </c>
      <c r="CY782">
        <f>AB782</f>
        <v>102.11</v>
      </c>
      <c r="CZ782">
        <f>AF782</f>
        <v>7.11</v>
      </c>
      <c r="DA782">
        <f>AJ782</f>
        <v>13.46</v>
      </c>
      <c r="DB782">
        <f>ROUND(((ROUND(AT782*CZ782,2)*1.25)*1.2),6)</f>
        <v>2.7749999999999999</v>
      </c>
      <c r="DC782">
        <f>ROUND(((ROUND(AT782*AG782,2)*1.25)*1.2),6)</f>
        <v>0</v>
      </c>
      <c r="DD782" t="s">
        <v>3</v>
      </c>
      <c r="DE782" t="s">
        <v>3</v>
      </c>
      <c r="DF782">
        <f t="shared" si="413"/>
        <v>0</v>
      </c>
      <c r="DG782">
        <f>ROUND(ROUND(AF782*AJ782,2)*CX782,2)</f>
        <v>74.650000000000006</v>
      </c>
      <c r="DH782">
        <f t="shared" si="411"/>
        <v>0</v>
      </c>
      <c r="DI782">
        <f t="shared" si="412"/>
        <v>0</v>
      </c>
      <c r="DJ782">
        <f>DG782</f>
        <v>74.650000000000006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5">
      <c r="A783">
        <f>ROW(Source!A427)</f>
        <v>427</v>
      </c>
      <c r="B783">
        <v>86551703</v>
      </c>
      <c r="C783">
        <v>86552925</v>
      </c>
      <c r="D783">
        <v>85731677</v>
      </c>
      <c r="E783">
        <v>1</v>
      </c>
      <c r="F783">
        <v>1</v>
      </c>
      <c r="G783">
        <v>1081</v>
      </c>
      <c r="H783">
        <v>2</v>
      </c>
      <c r="I783" t="s">
        <v>789</v>
      </c>
      <c r="J783" t="s">
        <v>790</v>
      </c>
      <c r="K783" t="s">
        <v>791</v>
      </c>
      <c r="L783">
        <v>1368</v>
      </c>
      <c r="N783">
        <v>1011</v>
      </c>
      <c r="O783" t="s">
        <v>792</v>
      </c>
      <c r="P783" t="s">
        <v>792</v>
      </c>
      <c r="Q783">
        <v>1</v>
      </c>
      <c r="W783">
        <v>0</v>
      </c>
      <c r="X783">
        <v>874612079</v>
      </c>
      <c r="Y783">
        <f>((AT783*1.25)*1.2)</f>
        <v>1.4999999999999999E-2</v>
      </c>
      <c r="AA783">
        <v>0</v>
      </c>
      <c r="AB783">
        <v>1513.56</v>
      </c>
      <c r="AC783">
        <v>758.78</v>
      </c>
      <c r="AD783">
        <v>0</v>
      </c>
      <c r="AE783">
        <v>0</v>
      </c>
      <c r="AF783">
        <v>83.1</v>
      </c>
      <c r="AG783">
        <v>12.62</v>
      </c>
      <c r="AH783">
        <v>0</v>
      </c>
      <c r="AI783">
        <v>1</v>
      </c>
      <c r="AJ783">
        <v>17.07</v>
      </c>
      <c r="AK783">
        <v>56.35</v>
      </c>
      <c r="AL783">
        <v>1</v>
      </c>
      <c r="AM783">
        <v>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0.01</v>
      </c>
      <c r="AU783" t="s">
        <v>361</v>
      </c>
      <c r="AV783">
        <v>0</v>
      </c>
      <c r="AW783">
        <v>2</v>
      </c>
      <c r="AX783">
        <v>86552936</v>
      </c>
      <c r="AY783">
        <v>1</v>
      </c>
      <c r="AZ783">
        <v>0</v>
      </c>
      <c r="BA783">
        <v>621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f>ROUND(Y783*Source!I427*DO783,9)</f>
        <v>0.37859999999999999</v>
      </c>
      <c r="CX783">
        <f>ROUND(Y783*Source!I427,9)</f>
        <v>0.03</v>
      </c>
      <c r="CY783">
        <f>AB783</f>
        <v>1513.56</v>
      </c>
      <c r="CZ783">
        <f>AF783</f>
        <v>83.1</v>
      </c>
      <c r="DA783">
        <f>AJ783</f>
        <v>17.07</v>
      </c>
      <c r="DB783">
        <f>ROUND(((ROUND(AT783*CZ783,2)*1.25)*1.2),6)</f>
        <v>1.2450000000000001</v>
      </c>
      <c r="DC783">
        <f>ROUND(((ROUND(AT783*AG783,2)*1.25)*1.2),6)</f>
        <v>0.19500000000000001</v>
      </c>
      <c r="DD783" t="s">
        <v>3</v>
      </c>
      <c r="DE783" t="s">
        <v>3</v>
      </c>
      <c r="DF783">
        <f t="shared" si="413"/>
        <v>0</v>
      </c>
      <c r="DG783">
        <f>ROUND(ROUND(AF783*AJ783,2)*CX783,2)</f>
        <v>42.56</v>
      </c>
      <c r="DH783">
        <f>ROUND(ROUND(AG783*AK783,2)*CX783,2)</f>
        <v>21.33</v>
      </c>
      <c r="DI783">
        <f t="shared" si="412"/>
        <v>0</v>
      </c>
      <c r="DJ783">
        <f>DG783</f>
        <v>42.56</v>
      </c>
      <c r="DK783">
        <v>0</v>
      </c>
      <c r="DL783" t="s">
        <v>793</v>
      </c>
      <c r="DM783">
        <v>0</v>
      </c>
      <c r="DN783" t="s">
        <v>788</v>
      </c>
      <c r="DO783">
        <v>12.62</v>
      </c>
    </row>
    <row r="784" spans="1:119" x14ac:dyDescent="0.25">
      <c r="A784">
        <f>ROW(Source!A427)</f>
        <v>427</v>
      </c>
      <c r="B784">
        <v>86551703</v>
      </c>
      <c r="C784">
        <v>86552925</v>
      </c>
      <c r="D784">
        <v>85701847</v>
      </c>
      <c r="E784">
        <v>1</v>
      </c>
      <c r="F784">
        <v>1</v>
      </c>
      <c r="G784">
        <v>1081</v>
      </c>
      <c r="H784">
        <v>3</v>
      </c>
      <c r="I784" t="s">
        <v>853</v>
      </c>
      <c r="J784" t="s">
        <v>854</v>
      </c>
      <c r="K784" t="s">
        <v>855</v>
      </c>
      <c r="L784">
        <v>1348</v>
      </c>
      <c r="N784">
        <v>1009</v>
      </c>
      <c r="O784" t="s">
        <v>561</v>
      </c>
      <c r="P784" t="s">
        <v>561</v>
      </c>
      <c r="Q784">
        <v>1000</v>
      </c>
      <c r="W784">
        <v>0</v>
      </c>
      <c r="X784">
        <v>1001555392</v>
      </c>
      <c r="Y784">
        <f>((AT784*1)*1)</f>
        <v>1.2E-4</v>
      </c>
      <c r="AA784">
        <v>204110.68</v>
      </c>
      <c r="AB784">
        <v>0</v>
      </c>
      <c r="AC784">
        <v>0</v>
      </c>
      <c r="AD784">
        <v>0</v>
      </c>
      <c r="AE784">
        <v>9879.51</v>
      </c>
      <c r="AF784">
        <v>0</v>
      </c>
      <c r="AG784">
        <v>0</v>
      </c>
      <c r="AH784">
        <v>0</v>
      </c>
      <c r="AI784">
        <v>20.66</v>
      </c>
      <c r="AJ784">
        <v>1</v>
      </c>
      <c r="AK784">
        <v>1</v>
      </c>
      <c r="AL784">
        <v>1</v>
      </c>
      <c r="AM784">
        <v>2</v>
      </c>
      <c r="AN784">
        <v>0</v>
      </c>
      <c r="AO784">
        <v>1</v>
      </c>
      <c r="AP784">
        <v>1</v>
      </c>
      <c r="AQ784">
        <v>0</v>
      </c>
      <c r="AR784">
        <v>0</v>
      </c>
      <c r="AS784" t="s">
        <v>3</v>
      </c>
      <c r="AT784">
        <v>1.2E-4</v>
      </c>
      <c r="AU784" t="s">
        <v>360</v>
      </c>
      <c r="AV784">
        <v>0</v>
      </c>
      <c r="AW784">
        <v>2</v>
      </c>
      <c r="AX784">
        <v>86552937</v>
      </c>
      <c r="AY784">
        <v>1</v>
      </c>
      <c r="AZ784">
        <v>0</v>
      </c>
      <c r="BA784">
        <v>622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v>0</v>
      </c>
      <c r="CX784">
        <f>ROUND(Y784*Source!I427,9)</f>
        <v>2.4000000000000001E-4</v>
      </c>
      <c r="CY784">
        <f>AA784</f>
        <v>204110.68</v>
      </c>
      <c r="CZ784">
        <f>AE784</f>
        <v>9879.51</v>
      </c>
      <c r="DA784">
        <f>AI784</f>
        <v>20.66</v>
      </c>
      <c r="DB784">
        <f>ROUND(((ROUND(AT784*CZ784,2)*1)*1),6)</f>
        <v>1.19</v>
      </c>
      <c r="DC784">
        <f>ROUND(((ROUND(AT784*AG784,2)*1)*1),6)</f>
        <v>0</v>
      </c>
      <c r="DD784" t="s">
        <v>3</v>
      </c>
      <c r="DE784" t="s">
        <v>3</v>
      </c>
      <c r="DF784">
        <f>ROUND(ROUND(AE784*AI784,2)*CX784,2)</f>
        <v>48.99</v>
      </c>
      <c r="DG784">
        <f t="shared" ref="DG784:DG798" si="414">ROUND(ROUND(AF784,2)*CX784,2)</f>
        <v>0</v>
      </c>
      <c r="DH784">
        <f t="shared" ref="DH784:DH799" si="415">ROUND(ROUND(AG784,2)*CX784,2)</f>
        <v>0</v>
      </c>
      <c r="DI784">
        <f t="shared" si="412"/>
        <v>0</v>
      </c>
      <c r="DJ784">
        <f>DF784</f>
        <v>48.99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5">
      <c r="A785">
        <f>ROW(Source!A427)</f>
        <v>427</v>
      </c>
      <c r="B785">
        <v>86551703</v>
      </c>
      <c r="C785">
        <v>86552925</v>
      </c>
      <c r="D785">
        <v>85700656</v>
      </c>
      <c r="E785">
        <v>1</v>
      </c>
      <c r="F785">
        <v>1</v>
      </c>
      <c r="G785">
        <v>1081</v>
      </c>
      <c r="H785">
        <v>3</v>
      </c>
      <c r="I785" t="s">
        <v>856</v>
      </c>
      <c r="J785" t="s">
        <v>857</v>
      </c>
      <c r="K785" t="s">
        <v>858</v>
      </c>
      <c r="L785">
        <v>1348</v>
      </c>
      <c r="N785">
        <v>1009</v>
      </c>
      <c r="O785" t="s">
        <v>561</v>
      </c>
      <c r="P785" t="s">
        <v>561</v>
      </c>
      <c r="Q785">
        <v>1000</v>
      </c>
      <c r="W785">
        <v>0</v>
      </c>
      <c r="X785">
        <v>-268464753</v>
      </c>
      <c r="Y785">
        <f>((AT785*1)*1)</f>
        <v>5.9999999999999995E-4</v>
      </c>
      <c r="AA785">
        <v>121682.99</v>
      </c>
      <c r="AB785">
        <v>0</v>
      </c>
      <c r="AC785">
        <v>0</v>
      </c>
      <c r="AD785">
        <v>0</v>
      </c>
      <c r="AE785">
        <v>17868.28</v>
      </c>
      <c r="AF785">
        <v>0</v>
      </c>
      <c r="AG785">
        <v>0</v>
      </c>
      <c r="AH785">
        <v>0</v>
      </c>
      <c r="AI785">
        <v>6.81</v>
      </c>
      <c r="AJ785">
        <v>1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5.9999999999999995E-4</v>
      </c>
      <c r="AU785" t="s">
        <v>360</v>
      </c>
      <c r="AV785">
        <v>0</v>
      </c>
      <c r="AW785">
        <v>2</v>
      </c>
      <c r="AX785">
        <v>86552938</v>
      </c>
      <c r="AY785">
        <v>1</v>
      </c>
      <c r="AZ785">
        <v>0</v>
      </c>
      <c r="BA785">
        <v>623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ROUND(Y785*Source!I427,9)</f>
        <v>1.1999999999999999E-3</v>
      </c>
      <c r="CY785">
        <f>AA785</f>
        <v>121682.99</v>
      </c>
      <c r="CZ785">
        <f>AE785</f>
        <v>17868.28</v>
      </c>
      <c r="DA785">
        <f>AI785</f>
        <v>6.81</v>
      </c>
      <c r="DB785">
        <f>ROUND(((ROUND(AT785*CZ785,2)*1)*1),6)</f>
        <v>10.72</v>
      </c>
      <c r="DC785">
        <f>ROUND(((ROUND(AT785*AG785,2)*1)*1),6)</f>
        <v>0</v>
      </c>
      <c r="DD785" t="s">
        <v>3</v>
      </c>
      <c r="DE785" t="s">
        <v>3</v>
      </c>
      <c r="DF785">
        <f>ROUND(ROUND(AE785*AI785,2)*CX785,2)</f>
        <v>146.02000000000001</v>
      </c>
      <c r="DG785">
        <f t="shared" si="414"/>
        <v>0</v>
      </c>
      <c r="DH785">
        <f t="shared" si="415"/>
        <v>0</v>
      </c>
      <c r="DI785">
        <f t="shared" si="412"/>
        <v>0</v>
      </c>
      <c r="DJ785">
        <f>DF785</f>
        <v>146.02000000000001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5">
      <c r="A786">
        <f>ROW(Source!A427)</f>
        <v>427</v>
      </c>
      <c r="B786">
        <v>86551703</v>
      </c>
      <c r="C786">
        <v>86552925</v>
      </c>
      <c r="D786">
        <v>85718384</v>
      </c>
      <c r="E786">
        <v>1</v>
      </c>
      <c r="F786">
        <v>1</v>
      </c>
      <c r="G786">
        <v>1081</v>
      </c>
      <c r="H786">
        <v>3</v>
      </c>
      <c r="I786" t="s">
        <v>631</v>
      </c>
      <c r="J786" t="s">
        <v>633</v>
      </c>
      <c r="K786" t="s">
        <v>632</v>
      </c>
      <c r="L786">
        <v>1354</v>
      </c>
      <c r="N786">
        <v>1010</v>
      </c>
      <c r="O786" t="s">
        <v>35</v>
      </c>
      <c r="P786" t="s">
        <v>35</v>
      </c>
      <c r="Q786">
        <v>1</v>
      </c>
      <c r="W786">
        <v>0</v>
      </c>
      <c r="X786">
        <v>-1637197167</v>
      </c>
      <c r="Y786">
        <f>((AT786*1)*1)</f>
        <v>0.5</v>
      </c>
      <c r="AA786">
        <v>3874.71</v>
      </c>
      <c r="AB786">
        <v>0</v>
      </c>
      <c r="AC786">
        <v>0</v>
      </c>
      <c r="AD786">
        <v>0</v>
      </c>
      <c r="AE786">
        <v>1199.5999999999999</v>
      </c>
      <c r="AF786">
        <v>0</v>
      </c>
      <c r="AG786">
        <v>0</v>
      </c>
      <c r="AH786">
        <v>0</v>
      </c>
      <c r="AI786">
        <v>3.23</v>
      </c>
      <c r="AJ786">
        <v>1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 t="s">
        <v>3</v>
      </c>
      <c r="AT786">
        <v>0.5</v>
      </c>
      <c r="AU786" t="s">
        <v>360</v>
      </c>
      <c r="AV786">
        <v>0</v>
      </c>
      <c r="AW786">
        <v>1</v>
      </c>
      <c r="AX786">
        <v>-1</v>
      </c>
      <c r="AY786">
        <v>0</v>
      </c>
      <c r="AZ786">
        <v>0</v>
      </c>
      <c r="BA786" t="s">
        <v>3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ROUND(Y786*Source!I427,9)</f>
        <v>1</v>
      </c>
      <c r="CY786">
        <f>AA786</f>
        <v>3874.71</v>
      </c>
      <c r="CZ786">
        <f>AE786</f>
        <v>1199.5999999999999</v>
      </c>
      <c r="DA786">
        <f>AI786</f>
        <v>3.23</v>
      </c>
      <c r="DB786">
        <f>ROUND(((ROUND(AT786*CZ786,2)*1)*1),6)</f>
        <v>599.79999999999995</v>
      </c>
      <c r="DC786">
        <f>ROUND(((ROUND(AT786*AG786,2)*1)*1),6)</f>
        <v>0</v>
      </c>
      <c r="DD786" t="s">
        <v>3</v>
      </c>
      <c r="DE786" t="s">
        <v>3</v>
      </c>
      <c r="DF786">
        <f>ROUND(ROUND(AE786*AI786,2)*CX786,2)</f>
        <v>3874.71</v>
      </c>
      <c r="DG786">
        <f t="shared" si="414"/>
        <v>0</v>
      </c>
      <c r="DH786">
        <f t="shared" si="415"/>
        <v>0</v>
      </c>
      <c r="DI786">
        <f t="shared" si="412"/>
        <v>0</v>
      </c>
      <c r="DJ786">
        <f>DF786</f>
        <v>3874.71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5">
      <c r="A787">
        <f>ROW(Source!A427)</f>
        <v>427</v>
      </c>
      <c r="B787">
        <v>86551703</v>
      </c>
      <c r="C787">
        <v>86552925</v>
      </c>
      <c r="D787">
        <v>85718385</v>
      </c>
      <c r="E787">
        <v>1</v>
      </c>
      <c r="F787">
        <v>1</v>
      </c>
      <c r="G787">
        <v>1081</v>
      </c>
      <c r="H787">
        <v>3</v>
      </c>
      <c r="I787" t="s">
        <v>635</v>
      </c>
      <c r="J787" t="s">
        <v>637</v>
      </c>
      <c r="K787" t="s">
        <v>636</v>
      </c>
      <c r="L787">
        <v>1354</v>
      </c>
      <c r="N787">
        <v>1010</v>
      </c>
      <c r="O787" t="s">
        <v>35</v>
      </c>
      <c r="P787" t="s">
        <v>35</v>
      </c>
      <c r="Q787">
        <v>1</v>
      </c>
      <c r="W787">
        <v>0</v>
      </c>
      <c r="X787">
        <v>273279262</v>
      </c>
      <c r="Y787">
        <f>((AT787*1)*1)</f>
        <v>0.5</v>
      </c>
      <c r="AA787">
        <v>4462.68</v>
      </c>
      <c r="AB787">
        <v>0</v>
      </c>
      <c r="AC787">
        <v>0</v>
      </c>
      <c r="AD787">
        <v>0</v>
      </c>
      <c r="AE787">
        <v>1344.18</v>
      </c>
      <c r="AF787">
        <v>0</v>
      </c>
      <c r="AG787">
        <v>0</v>
      </c>
      <c r="AH787">
        <v>0</v>
      </c>
      <c r="AI787">
        <v>3.32</v>
      </c>
      <c r="AJ787">
        <v>1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 t="s">
        <v>3</v>
      </c>
      <c r="AT787">
        <v>0.5</v>
      </c>
      <c r="AU787" t="s">
        <v>360</v>
      </c>
      <c r="AV787">
        <v>0</v>
      </c>
      <c r="AW787">
        <v>1</v>
      </c>
      <c r="AX787">
        <v>-1</v>
      </c>
      <c r="AY787">
        <v>0</v>
      </c>
      <c r="AZ787">
        <v>0</v>
      </c>
      <c r="BA787" t="s">
        <v>3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ROUND(Y787*Source!I427,9)</f>
        <v>1</v>
      </c>
      <c r="CY787">
        <f>AA787</f>
        <v>4462.68</v>
      </c>
      <c r="CZ787">
        <f>AE787</f>
        <v>1344.18</v>
      </c>
      <c r="DA787">
        <f>AI787</f>
        <v>3.32</v>
      </c>
      <c r="DB787">
        <f>ROUND(((ROUND(AT787*CZ787,2)*1)*1),6)</f>
        <v>672.09</v>
      </c>
      <c r="DC787">
        <f>ROUND(((ROUND(AT787*AG787,2)*1)*1),6)</f>
        <v>0</v>
      </c>
      <c r="DD787" t="s">
        <v>3</v>
      </c>
      <c r="DE787" t="s">
        <v>3</v>
      </c>
      <c r="DF787">
        <f>ROUND(ROUND(AE787*AI787,2)*CX787,2)</f>
        <v>4462.68</v>
      </c>
      <c r="DG787">
        <f t="shared" si="414"/>
        <v>0</v>
      </c>
      <c r="DH787">
        <f t="shared" si="415"/>
        <v>0</v>
      </c>
      <c r="DI787">
        <f t="shared" si="412"/>
        <v>0</v>
      </c>
      <c r="DJ787">
        <f>DF787</f>
        <v>4462.68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5">
      <c r="A788">
        <f>ROW(Source!A427)</f>
        <v>427</v>
      </c>
      <c r="B788">
        <v>86551703</v>
      </c>
      <c r="C788">
        <v>86552925</v>
      </c>
      <c r="D788">
        <v>85721435</v>
      </c>
      <c r="E788">
        <v>1</v>
      </c>
      <c r="F788">
        <v>1</v>
      </c>
      <c r="G788">
        <v>1081</v>
      </c>
      <c r="H788">
        <v>3</v>
      </c>
      <c r="I788" t="s">
        <v>859</v>
      </c>
      <c r="J788" t="s">
        <v>860</v>
      </c>
      <c r="K788" t="s">
        <v>861</v>
      </c>
      <c r="L788">
        <v>1346</v>
      </c>
      <c r="N788">
        <v>1009</v>
      </c>
      <c r="O788" t="s">
        <v>822</v>
      </c>
      <c r="P788" t="s">
        <v>822</v>
      </c>
      <c r="Q788">
        <v>1</v>
      </c>
      <c r="W788">
        <v>0</v>
      </c>
      <c r="X788">
        <v>1225074207</v>
      </c>
      <c r="Y788">
        <f>((AT788*1)*1)</f>
        <v>0.02</v>
      </c>
      <c r="AA788">
        <v>333.16</v>
      </c>
      <c r="AB788">
        <v>0</v>
      </c>
      <c r="AC788">
        <v>0</v>
      </c>
      <c r="AD788">
        <v>0</v>
      </c>
      <c r="AE788">
        <v>19.28</v>
      </c>
      <c r="AF788">
        <v>0</v>
      </c>
      <c r="AG788">
        <v>0</v>
      </c>
      <c r="AH788">
        <v>0</v>
      </c>
      <c r="AI788">
        <v>17.28</v>
      </c>
      <c r="AJ788">
        <v>1</v>
      </c>
      <c r="AK788">
        <v>1</v>
      </c>
      <c r="AL788">
        <v>1</v>
      </c>
      <c r="AM788">
        <v>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0.02</v>
      </c>
      <c r="AU788" t="s">
        <v>360</v>
      </c>
      <c r="AV788">
        <v>0</v>
      </c>
      <c r="AW788">
        <v>2</v>
      </c>
      <c r="AX788">
        <v>86552939</v>
      </c>
      <c r="AY788">
        <v>1</v>
      </c>
      <c r="AZ788">
        <v>0</v>
      </c>
      <c r="BA788">
        <v>624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ROUND(Y788*Source!I427,9)</f>
        <v>0.04</v>
      </c>
      <c r="CY788">
        <f>AA788</f>
        <v>333.16</v>
      </c>
      <c r="CZ788">
        <f>AE788</f>
        <v>19.28</v>
      </c>
      <c r="DA788">
        <f>AI788</f>
        <v>17.28</v>
      </c>
      <c r="DB788">
        <f>ROUND(((ROUND(AT788*CZ788,2)*1)*1),6)</f>
        <v>0.39</v>
      </c>
      <c r="DC788">
        <f>ROUND(((ROUND(AT788*AG788,2)*1)*1),6)</f>
        <v>0</v>
      </c>
      <c r="DD788" t="s">
        <v>3</v>
      </c>
      <c r="DE788" t="s">
        <v>3</v>
      </c>
      <c r="DF788">
        <f>ROUND(ROUND(AE788*AI788,2)*CX788,2)</f>
        <v>13.33</v>
      </c>
      <c r="DG788">
        <f t="shared" si="414"/>
        <v>0</v>
      </c>
      <c r="DH788">
        <f t="shared" si="415"/>
        <v>0</v>
      </c>
      <c r="DI788">
        <f t="shared" si="412"/>
        <v>0</v>
      </c>
      <c r="DJ788">
        <f>DF788</f>
        <v>13.33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5">
      <c r="A789">
        <f>ROW(Source!A432)</f>
        <v>432</v>
      </c>
      <c r="B789">
        <v>86551701</v>
      </c>
      <c r="C789">
        <v>86552944</v>
      </c>
      <c r="D789">
        <v>85665773</v>
      </c>
      <c r="E789">
        <v>1081</v>
      </c>
      <c r="F789">
        <v>1</v>
      </c>
      <c r="G789">
        <v>1081</v>
      </c>
      <c r="H789">
        <v>1</v>
      </c>
      <c r="I789" t="s">
        <v>786</v>
      </c>
      <c r="J789" t="s">
        <v>3</v>
      </c>
      <c r="K789" t="s">
        <v>787</v>
      </c>
      <c r="L789">
        <v>1191</v>
      </c>
      <c r="N789">
        <v>1013</v>
      </c>
      <c r="O789" t="s">
        <v>788</v>
      </c>
      <c r="P789" t="s">
        <v>788</v>
      </c>
      <c r="Q789">
        <v>1</v>
      </c>
      <c r="W789">
        <v>0</v>
      </c>
      <c r="X789">
        <v>476480486</v>
      </c>
      <c r="Y789">
        <f>((AT789*1.15)*1.2)</f>
        <v>3.4499999999999997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-2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2.5</v>
      </c>
      <c r="AU789" t="s">
        <v>362</v>
      </c>
      <c r="AV789">
        <v>1</v>
      </c>
      <c r="AW789">
        <v>2</v>
      </c>
      <c r="AX789">
        <v>86552954</v>
      </c>
      <c r="AY789">
        <v>1</v>
      </c>
      <c r="AZ789">
        <v>0</v>
      </c>
      <c r="BA789">
        <v>627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U789">
        <f>ROUND(AT789*Source!I432*AH789*AL789,2)</f>
        <v>0</v>
      </c>
      <c r="CV789">
        <f>ROUND(Y789*Source!I432,9)</f>
        <v>3.45</v>
      </c>
      <c r="CW789">
        <v>0</v>
      </c>
      <c r="CX789">
        <f>ROUND(Y789*Source!I432,9)</f>
        <v>3.45</v>
      </c>
      <c r="CY789">
        <f>AD789</f>
        <v>0</v>
      </c>
      <c r="CZ789">
        <f>AH789</f>
        <v>0</v>
      </c>
      <c r="DA789">
        <f>AL789</f>
        <v>1</v>
      </c>
      <c r="DB789">
        <f>ROUND(((ROUND(AT789*CZ789,2)*1.15)*1.2),6)</f>
        <v>0</v>
      </c>
      <c r="DC789">
        <f>ROUND(((ROUND(AT789*AG789,2)*1.15)*1.2),6)</f>
        <v>0</v>
      </c>
      <c r="DD789" t="s">
        <v>3</v>
      </c>
      <c r="DE789" t="s">
        <v>3</v>
      </c>
      <c r="DF789">
        <f t="shared" ref="DF789:DF801" si="416">ROUND(ROUND(AE789,2)*CX789,2)</f>
        <v>0</v>
      </c>
      <c r="DG789">
        <f t="shared" si="414"/>
        <v>0</v>
      </c>
      <c r="DH789">
        <f t="shared" si="415"/>
        <v>0</v>
      </c>
      <c r="DI789">
        <f t="shared" si="412"/>
        <v>0</v>
      </c>
      <c r="DJ789">
        <f>DI789</f>
        <v>0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5">
      <c r="A790">
        <f>ROW(Source!A432)</f>
        <v>432</v>
      </c>
      <c r="B790">
        <v>86551701</v>
      </c>
      <c r="C790">
        <v>86552944</v>
      </c>
      <c r="D790">
        <v>85731378</v>
      </c>
      <c r="E790">
        <v>1</v>
      </c>
      <c r="F790">
        <v>1</v>
      </c>
      <c r="G790">
        <v>1081</v>
      </c>
      <c r="H790">
        <v>2</v>
      </c>
      <c r="I790" t="s">
        <v>850</v>
      </c>
      <c r="J790" t="s">
        <v>851</v>
      </c>
      <c r="K790" t="s">
        <v>852</v>
      </c>
      <c r="L790">
        <v>1368</v>
      </c>
      <c r="N790">
        <v>1011</v>
      </c>
      <c r="O790" t="s">
        <v>792</v>
      </c>
      <c r="P790" t="s">
        <v>792</v>
      </c>
      <c r="Q790">
        <v>1</v>
      </c>
      <c r="W790">
        <v>0</v>
      </c>
      <c r="X790">
        <v>1498588441</v>
      </c>
      <c r="Y790">
        <f>((AT790*1.25)*1.2)</f>
        <v>0.84000000000000008</v>
      </c>
      <c r="AA790">
        <v>0</v>
      </c>
      <c r="AB790">
        <v>7.59</v>
      </c>
      <c r="AC790">
        <v>0</v>
      </c>
      <c r="AD790">
        <v>0</v>
      </c>
      <c r="AE790">
        <v>0</v>
      </c>
      <c r="AF790">
        <v>7.11</v>
      </c>
      <c r="AG790">
        <v>0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0.56000000000000005</v>
      </c>
      <c r="AU790" t="s">
        <v>361</v>
      </c>
      <c r="AV790">
        <v>0</v>
      </c>
      <c r="AW790">
        <v>2</v>
      </c>
      <c r="AX790">
        <v>86552955</v>
      </c>
      <c r="AY790">
        <v>1</v>
      </c>
      <c r="AZ790">
        <v>0</v>
      </c>
      <c r="BA790">
        <v>628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ROUND(Y790*Source!I432*DO790,9)</f>
        <v>0</v>
      </c>
      <c r="CX790">
        <f>ROUND(Y790*Source!I432,9)</f>
        <v>0.84</v>
      </c>
      <c r="CY790">
        <f>AB790</f>
        <v>7.59</v>
      </c>
      <c r="CZ790">
        <f>AF790</f>
        <v>7.11</v>
      </c>
      <c r="DA790">
        <f>AJ790</f>
        <v>1</v>
      </c>
      <c r="DB790">
        <f>ROUND(((ROUND(AT790*CZ790,2)*1.25)*1.2),6)</f>
        <v>5.97</v>
      </c>
      <c r="DC790">
        <f>ROUND(((ROUND(AT790*AG790,2)*1.25)*1.2),6)</f>
        <v>0</v>
      </c>
      <c r="DD790" t="s">
        <v>3</v>
      </c>
      <c r="DE790" t="s">
        <v>3</v>
      </c>
      <c r="DF790">
        <f t="shared" si="416"/>
        <v>0</v>
      </c>
      <c r="DG790">
        <f t="shared" si="414"/>
        <v>5.97</v>
      </c>
      <c r="DH790">
        <f t="shared" si="415"/>
        <v>0</v>
      </c>
      <c r="DI790">
        <f t="shared" si="412"/>
        <v>0</v>
      </c>
      <c r="DJ790">
        <f>DG790</f>
        <v>5.97</v>
      </c>
      <c r="DK790">
        <v>0</v>
      </c>
      <c r="DL790" t="s">
        <v>3</v>
      </c>
      <c r="DM790">
        <v>0</v>
      </c>
      <c r="DN790" t="s">
        <v>3</v>
      </c>
      <c r="DO790">
        <v>0</v>
      </c>
    </row>
    <row r="791" spans="1:119" x14ac:dyDescent="0.25">
      <c r="A791">
        <f>ROW(Source!A432)</f>
        <v>432</v>
      </c>
      <c r="B791">
        <v>86551701</v>
      </c>
      <c r="C791">
        <v>86552944</v>
      </c>
      <c r="D791">
        <v>85731677</v>
      </c>
      <c r="E791">
        <v>1</v>
      </c>
      <c r="F791">
        <v>1</v>
      </c>
      <c r="G791">
        <v>1081</v>
      </c>
      <c r="H791">
        <v>2</v>
      </c>
      <c r="I791" t="s">
        <v>789</v>
      </c>
      <c r="J791" t="s">
        <v>790</v>
      </c>
      <c r="K791" t="s">
        <v>791</v>
      </c>
      <c r="L791">
        <v>1368</v>
      </c>
      <c r="N791">
        <v>1011</v>
      </c>
      <c r="O791" t="s">
        <v>792</v>
      </c>
      <c r="P791" t="s">
        <v>792</v>
      </c>
      <c r="Q791">
        <v>1</v>
      </c>
      <c r="W791">
        <v>0</v>
      </c>
      <c r="X791">
        <v>874612079</v>
      </c>
      <c r="Y791">
        <f>((AT791*1.25)*1.2)</f>
        <v>4.4999999999999998E-2</v>
      </c>
      <c r="AA791">
        <v>0</v>
      </c>
      <c r="AB791">
        <v>88.67</v>
      </c>
      <c r="AC791">
        <v>13.47</v>
      </c>
      <c r="AD791">
        <v>0</v>
      </c>
      <c r="AE791">
        <v>0</v>
      </c>
      <c r="AF791">
        <v>83.1</v>
      </c>
      <c r="AG791">
        <v>12.62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-2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0.03</v>
      </c>
      <c r="AU791" t="s">
        <v>361</v>
      </c>
      <c r="AV791">
        <v>0</v>
      </c>
      <c r="AW791">
        <v>2</v>
      </c>
      <c r="AX791">
        <v>86552956</v>
      </c>
      <c r="AY791">
        <v>1</v>
      </c>
      <c r="AZ791">
        <v>0</v>
      </c>
      <c r="BA791">
        <v>629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f>ROUND(Y791*Source!I432*DO791,9)</f>
        <v>0.56789999999999996</v>
      </c>
      <c r="CX791">
        <f>ROUND(Y791*Source!I432,9)</f>
        <v>4.4999999999999998E-2</v>
      </c>
      <c r="CY791">
        <f>AB791</f>
        <v>88.67</v>
      </c>
      <c r="CZ791">
        <f>AF791</f>
        <v>83.1</v>
      </c>
      <c r="DA791">
        <f>AJ791</f>
        <v>1</v>
      </c>
      <c r="DB791">
        <f>ROUND(((ROUND(AT791*CZ791,2)*1.25)*1.2),6)</f>
        <v>3.7349999999999999</v>
      </c>
      <c r="DC791">
        <f>ROUND(((ROUND(AT791*AG791,2)*1.25)*1.2),6)</f>
        <v>0.56999999999999995</v>
      </c>
      <c r="DD791" t="s">
        <v>3</v>
      </c>
      <c r="DE791" t="s">
        <v>3</v>
      </c>
      <c r="DF791">
        <f t="shared" si="416"/>
        <v>0</v>
      </c>
      <c r="DG791">
        <f t="shared" si="414"/>
        <v>3.74</v>
      </c>
      <c r="DH791">
        <f t="shared" si="415"/>
        <v>0.56999999999999995</v>
      </c>
      <c r="DI791">
        <f t="shared" si="412"/>
        <v>0</v>
      </c>
      <c r="DJ791">
        <f>DG791</f>
        <v>3.74</v>
      </c>
      <c r="DK791">
        <v>0</v>
      </c>
      <c r="DL791" t="s">
        <v>793</v>
      </c>
      <c r="DM791">
        <v>0</v>
      </c>
      <c r="DN791" t="s">
        <v>788</v>
      </c>
      <c r="DO791">
        <v>12.62</v>
      </c>
    </row>
    <row r="792" spans="1:119" x14ac:dyDescent="0.25">
      <c r="A792">
        <f>ROW(Source!A432)</f>
        <v>432</v>
      </c>
      <c r="B792">
        <v>86551701</v>
      </c>
      <c r="C792">
        <v>86552944</v>
      </c>
      <c r="D792">
        <v>85730911</v>
      </c>
      <c r="E792">
        <v>1</v>
      </c>
      <c r="F792">
        <v>1</v>
      </c>
      <c r="G792">
        <v>1081</v>
      </c>
      <c r="H792">
        <v>2</v>
      </c>
      <c r="I792" t="s">
        <v>800</v>
      </c>
      <c r="J792" t="s">
        <v>801</v>
      </c>
      <c r="K792" t="s">
        <v>802</v>
      </c>
      <c r="L792">
        <v>1368</v>
      </c>
      <c r="N792">
        <v>1011</v>
      </c>
      <c r="O792" t="s">
        <v>792</v>
      </c>
      <c r="P792" t="s">
        <v>792</v>
      </c>
      <c r="Q792">
        <v>1</v>
      </c>
      <c r="W792">
        <v>0</v>
      </c>
      <c r="X792">
        <v>-44940208</v>
      </c>
      <c r="Y792">
        <f>((AT792*1.25)*1.2)</f>
        <v>1.4999999999999999E-2</v>
      </c>
      <c r="AA792">
        <v>0</v>
      </c>
      <c r="AB792">
        <v>191.17</v>
      </c>
      <c r="AC792">
        <v>18.059999999999999</v>
      </c>
      <c r="AD792">
        <v>0</v>
      </c>
      <c r="AE792">
        <v>0</v>
      </c>
      <c r="AF792">
        <v>179.17</v>
      </c>
      <c r="AG792">
        <v>16.93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-2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0.01</v>
      </c>
      <c r="AU792" t="s">
        <v>361</v>
      </c>
      <c r="AV792">
        <v>0</v>
      </c>
      <c r="AW792">
        <v>2</v>
      </c>
      <c r="AX792">
        <v>86552957</v>
      </c>
      <c r="AY792">
        <v>1</v>
      </c>
      <c r="AZ792">
        <v>0</v>
      </c>
      <c r="BA792">
        <v>630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f>ROUND(Y792*Source!I432*DO792,9)</f>
        <v>0.25395000000000001</v>
      </c>
      <c r="CX792">
        <f>ROUND(Y792*Source!I432,9)</f>
        <v>1.4999999999999999E-2</v>
      </c>
      <c r="CY792">
        <f>AB792</f>
        <v>191.17</v>
      </c>
      <c r="CZ792">
        <f>AF792</f>
        <v>179.17</v>
      </c>
      <c r="DA792">
        <f>AJ792</f>
        <v>1</v>
      </c>
      <c r="DB792">
        <f>ROUND(((ROUND(AT792*CZ792,2)*1.25)*1.2),6)</f>
        <v>2.6850000000000001</v>
      </c>
      <c r="DC792">
        <f>ROUND(((ROUND(AT792*AG792,2)*1.25)*1.2),6)</f>
        <v>0.255</v>
      </c>
      <c r="DD792" t="s">
        <v>3</v>
      </c>
      <c r="DE792" t="s">
        <v>3</v>
      </c>
      <c r="DF792">
        <f t="shared" si="416"/>
        <v>0</v>
      </c>
      <c r="DG792">
        <f t="shared" si="414"/>
        <v>2.69</v>
      </c>
      <c r="DH792">
        <f t="shared" si="415"/>
        <v>0.25</v>
      </c>
      <c r="DI792">
        <f t="shared" si="412"/>
        <v>0</v>
      </c>
      <c r="DJ792">
        <f>DG792</f>
        <v>2.69</v>
      </c>
      <c r="DK792">
        <v>0</v>
      </c>
      <c r="DL792" t="s">
        <v>793</v>
      </c>
      <c r="DM792">
        <v>0</v>
      </c>
      <c r="DN792" t="s">
        <v>788</v>
      </c>
      <c r="DO792">
        <v>16.93</v>
      </c>
    </row>
    <row r="793" spans="1:119" x14ac:dyDescent="0.25">
      <c r="A793">
        <f>ROW(Source!A432)</f>
        <v>432</v>
      </c>
      <c r="B793">
        <v>86551701</v>
      </c>
      <c r="C793">
        <v>86552944</v>
      </c>
      <c r="D793">
        <v>85701847</v>
      </c>
      <c r="E793">
        <v>1</v>
      </c>
      <c r="F793">
        <v>1</v>
      </c>
      <c r="G793">
        <v>1081</v>
      </c>
      <c r="H793">
        <v>3</v>
      </c>
      <c r="I793" t="s">
        <v>853</v>
      </c>
      <c r="J793" t="s">
        <v>854</v>
      </c>
      <c r="K793" t="s">
        <v>855</v>
      </c>
      <c r="L793">
        <v>1348</v>
      </c>
      <c r="N793">
        <v>1009</v>
      </c>
      <c r="O793" t="s">
        <v>561</v>
      </c>
      <c r="P793" t="s">
        <v>561</v>
      </c>
      <c r="Q793">
        <v>1000</v>
      </c>
      <c r="W793">
        <v>0</v>
      </c>
      <c r="X793">
        <v>1001555392</v>
      </c>
      <c r="Y793">
        <f>((AT793*1)*1)</f>
        <v>4.6000000000000001E-4</v>
      </c>
      <c r="AA793">
        <v>9879.51</v>
      </c>
      <c r="AB793">
        <v>0</v>
      </c>
      <c r="AC793">
        <v>0</v>
      </c>
      <c r="AD793">
        <v>0</v>
      </c>
      <c r="AE793">
        <v>9879.51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-2</v>
      </c>
      <c r="AN793">
        <v>0</v>
      </c>
      <c r="AO793">
        <v>1</v>
      </c>
      <c r="AP793">
        <v>1</v>
      </c>
      <c r="AQ793">
        <v>0</v>
      </c>
      <c r="AR793">
        <v>0</v>
      </c>
      <c r="AS793" t="s">
        <v>3</v>
      </c>
      <c r="AT793">
        <v>4.6000000000000001E-4</v>
      </c>
      <c r="AU793" t="s">
        <v>360</v>
      </c>
      <c r="AV793">
        <v>0</v>
      </c>
      <c r="AW793">
        <v>2</v>
      </c>
      <c r="AX793">
        <v>86552958</v>
      </c>
      <c r="AY793">
        <v>1</v>
      </c>
      <c r="AZ793">
        <v>0</v>
      </c>
      <c r="BA793">
        <v>631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ROUND(Y793*Source!I432,9)</f>
        <v>4.6000000000000001E-4</v>
      </c>
      <c r="CY793">
        <f>AA793</f>
        <v>9879.51</v>
      </c>
      <c r="CZ793">
        <f>AE793</f>
        <v>9879.51</v>
      </c>
      <c r="DA793">
        <f>AI793</f>
        <v>1</v>
      </c>
      <c r="DB793">
        <f>ROUND(((ROUND(AT793*CZ793,2)*1)*1),6)</f>
        <v>4.54</v>
      </c>
      <c r="DC793">
        <f>ROUND(((ROUND(AT793*AG793,2)*1)*1),6)</f>
        <v>0</v>
      </c>
      <c r="DD793" t="s">
        <v>3</v>
      </c>
      <c r="DE793" t="s">
        <v>3</v>
      </c>
      <c r="DF793">
        <f t="shared" si="416"/>
        <v>4.54</v>
      </c>
      <c r="DG793">
        <f t="shared" si="414"/>
        <v>0</v>
      </c>
      <c r="DH793">
        <f t="shared" si="415"/>
        <v>0</v>
      </c>
      <c r="DI793">
        <f t="shared" si="412"/>
        <v>0</v>
      </c>
      <c r="DJ793">
        <f>DF793</f>
        <v>4.54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5">
      <c r="A794">
        <f>ROW(Source!A432)</f>
        <v>432</v>
      </c>
      <c r="B794">
        <v>86551701</v>
      </c>
      <c r="C794">
        <v>86552944</v>
      </c>
      <c r="D794">
        <v>85700656</v>
      </c>
      <c r="E794">
        <v>1</v>
      </c>
      <c r="F794">
        <v>1</v>
      </c>
      <c r="G794">
        <v>1081</v>
      </c>
      <c r="H794">
        <v>3</v>
      </c>
      <c r="I794" t="s">
        <v>856</v>
      </c>
      <c r="J794" t="s">
        <v>857</v>
      </c>
      <c r="K794" t="s">
        <v>858</v>
      </c>
      <c r="L794">
        <v>1348</v>
      </c>
      <c r="N794">
        <v>1009</v>
      </c>
      <c r="O794" t="s">
        <v>561</v>
      </c>
      <c r="P794" t="s">
        <v>561</v>
      </c>
      <c r="Q794">
        <v>1000</v>
      </c>
      <c r="W794">
        <v>0</v>
      </c>
      <c r="X794">
        <v>-268464753</v>
      </c>
      <c r="Y794">
        <f>((AT794*1)*1)</f>
        <v>1.2999999999999999E-3</v>
      </c>
      <c r="AA794">
        <v>17868.28</v>
      </c>
      <c r="AB794">
        <v>0</v>
      </c>
      <c r="AC794">
        <v>0</v>
      </c>
      <c r="AD794">
        <v>0</v>
      </c>
      <c r="AE794">
        <v>17868.28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1.2999999999999999E-3</v>
      </c>
      <c r="AU794" t="s">
        <v>360</v>
      </c>
      <c r="AV794">
        <v>0</v>
      </c>
      <c r="AW794">
        <v>2</v>
      </c>
      <c r="AX794">
        <v>86552959</v>
      </c>
      <c r="AY794">
        <v>1</v>
      </c>
      <c r="AZ794">
        <v>0</v>
      </c>
      <c r="BA794">
        <v>632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ROUND(Y794*Source!I432,9)</f>
        <v>1.2999999999999999E-3</v>
      </c>
      <c r="CY794">
        <f>AA794</f>
        <v>17868.28</v>
      </c>
      <c r="CZ794">
        <f>AE794</f>
        <v>17868.28</v>
      </c>
      <c r="DA794">
        <f>AI794</f>
        <v>1</v>
      </c>
      <c r="DB794">
        <f>ROUND(((ROUND(AT794*CZ794,2)*1)*1),6)</f>
        <v>23.23</v>
      </c>
      <c r="DC794">
        <f>ROUND(((ROUND(AT794*AG794,2)*1)*1),6)</f>
        <v>0</v>
      </c>
      <c r="DD794" t="s">
        <v>3</v>
      </c>
      <c r="DE794" t="s">
        <v>3</v>
      </c>
      <c r="DF794">
        <f t="shared" si="416"/>
        <v>23.23</v>
      </c>
      <c r="DG794">
        <f t="shared" si="414"/>
        <v>0</v>
      </c>
      <c r="DH794">
        <f t="shared" si="415"/>
        <v>0</v>
      </c>
      <c r="DI794">
        <f t="shared" si="412"/>
        <v>0</v>
      </c>
      <c r="DJ794">
        <f>DF794</f>
        <v>23.23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5">
      <c r="A795">
        <f>ROW(Source!A432)</f>
        <v>432</v>
      </c>
      <c r="B795">
        <v>86551701</v>
      </c>
      <c r="C795">
        <v>86552944</v>
      </c>
      <c r="D795">
        <v>85716933</v>
      </c>
      <c r="E795">
        <v>1</v>
      </c>
      <c r="F795">
        <v>1</v>
      </c>
      <c r="G795">
        <v>1081</v>
      </c>
      <c r="H795">
        <v>3</v>
      </c>
      <c r="I795" t="s">
        <v>643</v>
      </c>
      <c r="J795" t="s">
        <v>645</v>
      </c>
      <c r="K795" t="s">
        <v>644</v>
      </c>
      <c r="L795">
        <v>1354</v>
      </c>
      <c r="N795">
        <v>1010</v>
      </c>
      <c r="O795" t="s">
        <v>35</v>
      </c>
      <c r="P795" t="s">
        <v>35</v>
      </c>
      <c r="Q795">
        <v>1</v>
      </c>
      <c r="W795">
        <v>0</v>
      </c>
      <c r="X795">
        <v>-423272285</v>
      </c>
      <c r="Y795">
        <f>((AT795*1)*1)</f>
        <v>2</v>
      </c>
      <c r="AA795">
        <v>62</v>
      </c>
      <c r="AB795">
        <v>0</v>
      </c>
      <c r="AC795">
        <v>0</v>
      </c>
      <c r="AD795">
        <v>0</v>
      </c>
      <c r="AE795">
        <v>62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1</v>
      </c>
      <c r="AQ795">
        <v>0</v>
      </c>
      <c r="AR795">
        <v>0</v>
      </c>
      <c r="AS795" t="s">
        <v>3</v>
      </c>
      <c r="AT795">
        <v>2</v>
      </c>
      <c r="AU795" t="s">
        <v>360</v>
      </c>
      <c r="AV795">
        <v>0</v>
      </c>
      <c r="AW795">
        <v>1</v>
      </c>
      <c r="AX795">
        <v>-1</v>
      </c>
      <c r="AY795">
        <v>0</v>
      </c>
      <c r="AZ795">
        <v>0</v>
      </c>
      <c r="BA795" t="s">
        <v>3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ROUND(Y795*Source!I432,9)</f>
        <v>2</v>
      </c>
      <c r="CY795">
        <f>AA795</f>
        <v>62</v>
      </c>
      <c r="CZ795">
        <f>AE795</f>
        <v>62</v>
      </c>
      <c r="DA795">
        <f>AI795</f>
        <v>1</v>
      </c>
      <c r="DB795">
        <f>ROUND(((ROUND(AT795*CZ795,2)*1)*1),6)</f>
        <v>124</v>
      </c>
      <c r="DC795">
        <f>ROUND(((ROUND(AT795*AG795,2)*1)*1),6)</f>
        <v>0</v>
      </c>
      <c r="DD795" t="s">
        <v>3</v>
      </c>
      <c r="DE795" t="s">
        <v>3</v>
      </c>
      <c r="DF795">
        <f t="shared" si="416"/>
        <v>124</v>
      </c>
      <c r="DG795">
        <f t="shared" si="414"/>
        <v>0</v>
      </c>
      <c r="DH795">
        <f t="shared" si="415"/>
        <v>0</v>
      </c>
      <c r="DI795">
        <f t="shared" si="412"/>
        <v>0</v>
      </c>
      <c r="DJ795">
        <f>DF795</f>
        <v>124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5">
      <c r="A796">
        <f>ROW(Source!A432)</f>
        <v>432</v>
      </c>
      <c r="B796">
        <v>86551701</v>
      </c>
      <c r="C796">
        <v>86552944</v>
      </c>
      <c r="D796">
        <v>85718388</v>
      </c>
      <c r="E796">
        <v>1</v>
      </c>
      <c r="F796">
        <v>1</v>
      </c>
      <c r="G796">
        <v>1081</v>
      </c>
      <c r="H796">
        <v>3</v>
      </c>
      <c r="I796" t="s">
        <v>647</v>
      </c>
      <c r="J796" t="s">
        <v>649</v>
      </c>
      <c r="K796" t="s">
        <v>648</v>
      </c>
      <c r="L796">
        <v>1354</v>
      </c>
      <c r="N796">
        <v>1010</v>
      </c>
      <c r="O796" t="s">
        <v>35</v>
      </c>
      <c r="P796" t="s">
        <v>35</v>
      </c>
      <c r="Q796">
        <v>1</v>
      </c>
      <c r="W796">
        <v>0</v>
      </c>
      <c r="X796">
        <v>-1918147740</v>
      </c>
      <c r="Y796">
        <f>((AT796*1)*1)</f>
        <v>1</v>
      </c>
      <c r="AA796">
        <v>5280.34</v>
      </c>
      <c r="AB796">
        <v>0</v>
      </c>
      <c r="AC796">
        <v>0</v>
      </c>
      <c r="AD796">
        <v>0</v>
      </c>
      <c r="AE796">
        <v>5280.34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0</v>
      </c>
      <c r="AS796" t="s">
        <v>3</v>
      </c>
      <c r="AT796">
        <v>1</v>
      </c>
      <c r="AU796" t="s">
        <v>360</v>
      </c>
      <c r="AV796">
        <v>0</v>
      </c>
      <c r="AW796">
        <v>1</v>
      </c>
      <c r="AX796">
        <v>-1</v>
      </c>
      <c r="AY796">
        <v>0</v>
      </c>
      <c r="AZ796">
        <v>0</v>
      </c>
      <c r="BA796" t="s">
        <v>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v>0</v>
      </c>
      <c r="CX796">
        <f>ROUND(Y796*Source!I432,9)</f>
        <v>1</v>
      </c>
      <c r="CY796">
        <f>AA796</f>
        <v>5280.34</v>
      </c>
      <c r="CZ796">
        <f>AE796</f>
        <v>5280.34</v>
      </c>
      <c r="DA796">
        <f>AI796</f>
        <v>1</v>
      </c>
      <c r="DB796">
        <f>ROUND(((ROUND(AT796*CZ796,2)*1)*1),6)</f>
        <v>5280.34</v>
      </c>
      <c r="DC796">
        <f>ROUND(((ROUND(AT796*AG796,2)*1)*1),6)</f>
        <v>0</v>
      </c>
      <c r="DD796" t="s">
        <v>3</v>
      </c>
      <c r="DE796" t="s">
        <v>3</v>
      </c>
      <c r="DF796">
        <f t="shared" si="416"/>
        <v>5280.34</v>
      </c>
      <c r="DG796">
        <f t="shared" si="414"/>
        <v>0</v>
      </c>
      <c r="DH796">
        <f t="shared" si="415"/>
        <v>0</v>
      </c>
      <c r="DI796">
        <f t="shared" si="412"/>
        <v>0</v>
      </c>
      <c r="DJ796">
        <f>DF796</f>
        <v>5280.34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5">
      <c r="A797">
        <f>ROW(Source!A432)</f>
        <v>432</v>
      </c>
      <c r="B797">
        <v>86551701</v>
      </c>
      <c r="C797">
        <v>86552944</v>
      </c>
      <c r="D797">
        <v>85721435</v>
      </c>
      <c r="E797">
        <v>1</v>
      </c>
      <c r="F797">
        <v>1</v>
      </c>
      <c r="G797">
        <v>1081</v>
      </c>
      <c r="H797">
        <v>3</v>
      </c>
      <c r="I797" t="s">
        <v>859</v>
      </c>
      <c r="J797" t="s">
        <v>860</v>
      </c>
      <c r="K797" t="s">
        <v>861</v>
      </c>
      <c r="L797">
        <v>1346</v>
      </c>
      <c r="N797">
        <v>1009</v>
      </c>
      <c r="O797" t="s">
        <v>822</v>
      </c>
      <c r="P797" t="s">
        <v>822</v>
      </c>
      <c r="Q797">
        <v>1</v>
      </c>
      <c r="W797">
        <v>0</v>
      </c>
      <c r="X797">
        <v>1225074207</v>
      </c>
      <c r="Y797">
        <f>((AT797*1)*1)</f>
        <v>0.1</v>
      </c>
      <c r="AA797">
        <v>19.28</v>
      </c>
      <c r="AB797">
        <v>0</v>
      </c>
      <c r="AC797">
        <v>0</v>
      </c>
      <c r="AD797">
        <v>0</v>
      </c>
      <c r="AE797">
        <v>19.28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-2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0.1</v>
      </c>
      <c r="AU797" t="s">
        <v>360</v>
      </c>
      <c r="AV797">
        <v>0</v>
      </c>
      <c r="AW797">
        <v>2</v>
      </c>
      <c r="AX797">
        <v>86552960</v>
      </c>
      <c r="AY797">
        <v>1</v>
      </c>
      <c r="AZ797">
        <v>0</v>
      </c>
      <c r="BA797">
        <v>633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v>0</v>
      </c>
      <c r="CX797">
        <f>ROUND(Y797*Source!I432,9)</f>
        <v>0.1</v>
      </c>
      <c r="CY797">
        <f>AA797</f>
        <v>19.28</v>
      </c>
      <c r="CZ797">
        <f>AE797</f>
        <v>19.28</v>
      </c>
      <c r="DA797">
        <f>AI797</f>
        <v>1</v>
      </c>
      <c r="DB797">
        <f>ROUND(((ROUND(AT797*CZ797,2)*1)*1),6)</f>
        <v>1.93</v>
      </c>
      <c r="DC797">
        <f>ROUND(((ROUND(AT797*AG797,2)*1)*1),6)</f>
        <v>0</v>
      </c>
      <c r="DD797" t="s">
        <v>3</v>
      </c>
      <c r="DE797" t="s">
        <v>3</v>
      </c>
      <c r="DF797">
        <f t="shared" si="416"/>
        <v>1.93</v>
      </c>
      <c r="DG797">
        <f t="shared" si="414"/>
        <v>0</v>
      </c>
      <c r="DH797">
        <f t="shared" si="415"/>
        <v>0</v>
      </c>
      <c r="DI797">
        <f t="shared" si="412"/>
        <v>0</v>
      </c>
      <c r="DJ797">
        <f>DF797</f>
        <v>1.93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5">
      <c r="A798">
        <f>ROW(Source!A433)</f>
        <v>433</v>
      </c>
      <c r="B798">
        <v>86551703</v>
      </c>
      <c r="C798">
        <v>86552944</v>
      </c>
      <c r="D798">
        <v>85665773</v>
      </c>
      <c r="E798">
        <v>1081</v>
      </c>
      <c r="F798">
        <v>1</v>
      </c>
      <c r="G798">
        <v>1081</v>
      </c>
      <c r="H798">
        <v>1</v>
      </c>
      <c r="I798" t="s">
        <v>786</v>
      </c>
      <c r="J798" t="s">
        <v>3</v>
      </c>
      <c r="K798" t="s">
        <v>787</v>
      </c>
      <c r="L798">
        <v>1191</v>
      </c>
      <c r="N798">
        <v>1013</v>
      </c>
      <c r="O798" t="s">
        <v>788</v>
      </c>
      <c r="P798" t="s">
        <v>788</v>
      </c>
      <c r="Q798">
        <v>1</v>
      </c>
      <c r="W798">
        <v>0</v>
      </c>
      <c r="X798">
        <v>476480486</v>
      </c>
      <c r="Y798">
        <f>((AT798*1.15)*1.2)</f>
        <v>3.4499999999999997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5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2.5</v>
      </c>
      <c r="AU798" t="s">
        <v>362</v>
      </c>
      <c r="AV798">
        <v>1</v>
      </c>
      <c r="AW798">
        <v>2</v>
      </c>
      <c r="AX798">
        <v>86552954</v>
      </c>
      <c r="AY798">
        <v>1</v>
      </c>
      <c r="AZ798">
        <v>0</v>
      </c>
      <c r="BA798">
        <v>636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U798">
        <f>ROUND(AT798*Source!I433*AH798*AL798,2)</f>
        <v>0</v>
      </c>
      <c r="CV798">
        <f>ROUND(Y798*Source!I433,9)</f>
        <v>3.45</v>
      </c>
      <c r="CW798">
        <v>0</v>
      </c>
      <c r="CX798">
        <f>ROUND(Y798*Source!I433,9)</f>
        <v>3.45</v>
      </c>
      <c r="CY798">
        <f>AD798</f>
        <v>0</v>
      </c>
      <c r="CZ798">
        <f>AH798</f>
        <v>0</v>
      </c>
      <c r="DA798">
        <f>AL798</f>
        <v>1</v>
      </c>
      <c r="DB798">
        <f>ROUND(((ROUND(AT798*CZ798,2)*1.15)*1.2),6)</f>
        <v>0</v>
      </c>
      <c r="DC798">
        <f>ROUND(((ROUND(AT798*AG798,2)*1.15)*1.2),6)</f>
        <v>0</v>
      </c>
      <c r="DD798" t="s">
        <v>3</v>
      </c>
      <c r="DE798" t="s">
        <v>3</v>
      </c>
      <c r="DF798">
        <f t="shared" si="416"/>
        <v>0</v>
      </c>
      <c r="DG798">
        <f t="shared" si="414"/>
        <v>0</v>
      </c>
      <c r="DH798">
        <f t="shared" si="415"/>
        <v>0</v>
      </c>
      <c r="DI798">
        <f t="shared" si="412"/>
        <v>0</v>
      </c>
      <c r="DJ798">
        <f>DI798</f>
        <v>0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5">
      <c r="A799">
        <f>ROW(Source!A433)</f>
        <v>433</v>
      </c>
      <c r="B799">
        <v>86551703</v>
      </c>
      <c r="C799">
        <v>86552944</v>
      </c>
      <c r="D799">
        <v>85731378</v>
      </c>
      <c r="E799">
        <v>1</v>
      </c>
      <c r="F799">
        <v>1</v>
      </c>
      <c r="G799">
        <v>1081</v>
      </c>
      <c r="H799">
        <v>2</v>
      </c>
      <c r="I799" t="s">
        <v>850</v>
      </c>
      <c r="J799" t="s">
        <v>851</v>
      </c>
      <c r="K799" t="s">
        <v>852</v>
      </c>
      <c r="L799">
        <v>1368</v>
      </c>
      <c r="N799">
        <v>1011</v>
      </c>
      <c r="O799" t="s">
        <v>792</v>
      </c>
      <c r="P799" t="s">
        <v>792</v>
      </c>
      <c r="Q799">
        <v>1</v>
      </c>
      <c r="W799">
        <v>0</v>
      </c>
      <c r="X799">
        <v>1498588441</v>
      </c>
      <c r="Y799">
        <f>((AT799*1.25)*1.2)</f>
        <v>0.84000000000000008</v>
      </c>
      <c r="AA799">
        <v>0</v>
      </c>
      <c r="AB799">
        <v>102.11</v>
      </c>
      <c r="AC799">
        <v>0</v>
      </c>
      <c r="AD799">
        <v>0</v>
      </c>
      <c r="AE799">
        <v>0</v>
      </c>
      <c r="AF799">
        <v>7.11</v>
      </c>
      <c r="AG799">
        <v>0</v>
      </c>
      <c r="AH799">
        <v>0</v>
      </c>
      <c r="AI799">
        <v>1</v>
      </c>
      <c r="AJ799">
        <v>13.46</v>
      </c>
      <c r="AK799">
        <v>1</v>
      </c>
      <c r="AL799">
        <v>1</v>
      </c>
      <c r="AM799">
        <v>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0.56000000000000005</v>
      </c>
      <c r="AU799" t="s">
        <v>361</v>
      </c>
      <c r="AV799">
        <v>0</v>
      </c>
      <c r="AW799">
        <v>2</v>
      </c>
      <c r="AX799">
        <v>86552955</v>
      </c>
      <c r="AY799">
        <v>1</v>
      </c>
      <c r="AZ799">
        <v>0</v>
      </c>
      <c r="BA799">
        <v>637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f>ROUND(Y799*Source!I433*DO799,9)</f>
        <v>0</v>
      </c>
      <c r="CX799">
        <f>ROUND(Y799*Source!I433,9)</f>
        <v>0.84</v>
      </c>
      <c r="CY799">
        <f>AB799</f>
        <v>102.11</v>
      </c>
      <c r="CZ799">
        <f>AF799</f>
        <v>7.11</v>
      </c>
      <c r="DA799">
        <f>AJ799</f>
        <v>13.46</v>
      </c>
      <c r="DB799">
        <f>ROUND(((ROUND(AT799*CZ799,2)*1.25)*1.2),6)</f>
        <v>5.97</v>
      </c>
      <c r="DC799">
        <f>ROUND(((ROUND(AT799*AG799,2)*1.25)*1.2),6)</f>
        <v>0</v>
      </c>
      <c r="DD799" t="s">
        <v>3</v>
      </c>
      <c r="DE799" t="s">
        <v>3</v>
      </c>
      <c r="DF799">
        <f t="shared" si="416"/>
        <v>0</v>
      </c>
      <c r="DG799">
        <f>ROUND(ROUND(AF799*AJ799,2)*CX799,2)</f>
        <v>80.39</v>
      </c>
      <c r="DH799">
        <f t="shared" si="415"/>
        <v>0</v>
      </c>
      <c r="DI799">
        <f t="shared" si="412"/>
        <v>0</v>
      </c>
      <c r="DJ799">
        <f>DG799</f>
        <v>80.39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5">
      <c r="A800">
        <f>ROW(Source!A433)</f>
        <v>433</v>
      </c>
      <c r="B800">
        <v>86551703</v>
      </c>
      <c r="C800">
        <v>86552944</v>
      </c>
      <c r="D800">
        <v>85731677</v>
      </c>
      <c r="E800">
        <v>1</v>
      </c>
      <c r="F800">
        <v>1</v>
      </c>
      <c r="G800">
        <v>1081</v>
      </c>
      <c r="H800">
        <v>2</v>
      </c>
      <c r="I800" t="s">
        <v>789</v>
      </c>
      <c r="J800" t="s">
        <v>790</v>
      </c>
      <c r="K800" t="s">
        <v>791</v>
      </c>
      <c r="L800">
        <v>1368</v>
      </c>
      <c r="N800">
        <v>1011</v>
      </c>
      <c r="O800" t="s">
        <v>792</v>
      </c>
      <c r="P800" t="s">
        <v>792</v>
      </c>
      <c r="Q800">
        <v>1</v>
      </c>
      <c r="W800">
        <v>0</v>
      </c>
      <c r="X800">
        <v>874612079</v>
      </c>
      <c r="Y800">
        <f>((AT800*1.25)*1.2)</f>
        <v>4.4999999999999998E-2</v>
      </c>
      <c r="AA800">
        <v>0</v>
      </c>
      <c r="AB800">
        <v>1513.56</v>
      </c>
      <c r="AC800">
        <v>758.78</v>
      </c>
      <c r="AD800">
        <v>0</v>
      </c>
      <c r="AE800">
        <v>0</v>
      </c>
      <c r="AF800">
        <v>83.1</v>
      </c>
      <c r="AG800">
        <v>12.62</v>
      </c>
      <c r="AH800">
        <v>0</v>
      </c>
      <c r="AI800">
        <v>1</v>
      </c>
      <c r="AJ800">
        <v>17.07</v>
      </c>
      <c r="AK800">
        <v>56.35</v>
      </c>
      <c r="AL800">
        <v>1</v>
      </c>
      <c r="AM800">
        <v>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0.03</v>
      </c>
      <c r="AU800" t="s">
        <v>361</v>
      </c>
      <c r="AV800">
        <v>0</v>
      </c>
      <c r="AW800">
        <v>2</v>
      </c>
      <c r="AX800">
        <v>86552956</v>
      </c>
      <c r="AY800">
        <v>1</v>
      </c>
      <c r="AZ800">
        <v>0</v>
      </c>
      <c r="BA800">
        <v>638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f>ROUND(Y800*Source!I433*DO800,9)</f>
        <v>0.56789999999999996</v>
      </c>
      <c r="CX800">
        <f>ROUND(Y800*Source!I433,9)</f>
        <v>4.4999999999999998E-2</v>
      </c>
      <c r="CY800">
        <f>AB800</f>
        <v>1513.56</v>
      </c>
      <c r="CZ800">
        <f>AF800</f>
        <v>83.1</v>
      </c>
      <c r="DA800">
        <f>AJ800</f>
        <v>17.07</v>
      </c>
      <c r="DB800">
        <f>ROUND(((ROUND(AT800*CZ800,2)*1.25)*1.2),6)</f>
        <v>3.7349999999999999</v>
      </c>
      <c r="DC800">
        <f>ROUND(((ROUND(AT800*AG800,2)*1.25)*1.2),6)</f>
        <v>0.56999999999999995</v>
      </c>
      <c r="DD800" t="s">
        <v>3</v>
      </c>
      <c r="DE800" t="s">
        <v>3</v>
      </c>
      <c r="DF800">
        <f t="shared" si="416"/>
        <v>0</v>
      </c>
      <c r="DG800">
        <f>ROUND(ROUND(AF800*AJ800,2)*CX800,2)</f>
        <v>63.83</v>
      </c>
      <c r="DH800">
        <f>ROUND(ROUND(AG800*AK800,2)*CX800,2)</f>
        <v>32</v>
      </c>
      <c r="DI800">
        <f t="shared" si="412"/>
        <v>0</v>
      </c>
      <c r="DJ800">
        <f>DG800</f>
        <v>63.83</v>
      </c>
      <c r="DK800">
        <v>0</v>
      </c>
      <c r="DL800" t="s">
        <v>793</v>
      </c>
      <c r="DM800">
        <v>0</v>
      </c>
      <c r="DN800" t="s">
        <v>788</v>
      </c>
      <c r="DO800">
        <v>12.62</v>
      </c>
    </row>
    <row r="801" spans="1:119" x14ac:dyDescent="0.25">
      <c r="A801">
        <f>ROW(Source!A433)</f>
        <v>433</v>
      </c>
      <c r="B801">
        <v>86551703</v>
      </c>
      <c r="C801">
        <v>86552944</v>
      </c>
      <c r="D801">
        <v>85730911</v>
      </c>
      <c r="E801">
        <v>1</v>
      </c>
      <c r="F801">
        <v>1</v>
      </c>
      <c r="G801">
        <v>1081</v>
      </c>
      <c r="H801">
        <v>2</v>
      </c>
      <c r="I801" t="s">
        <v>800</v>
      </c>
      <c r="J801" t="s">
        <v>801</v>
      </c>
      <c r="K801" t="s">
        <v>802</v>
      </c>
      <c r="L801">
        <v>1368</v>
      </c>
      <c r="N801">
        <v>1011</v>
      </c>
      <c r="O801" t="s">
        <v>792</v>
      </c>
      <c r="P801" t="s">
        <v>792</v>
      </c>
      <c r="Q801">
        <v>1</v>
      </c>
      <c r="W801">
        <v>0</v>
      </c>
      <c r="X801">
        <v>-44940208</v>
      </c>
      <c r="Y801">
        <f>((AT801*1.25)*1.2)</f>
        <v>1.4999999999999999E-2</v>
      </c>
      <c r="AA801">
        <v>0</v>
      </c>
      <c r="AB801">
        <v>2758.65</v>
      </c>
      <c r="AC801">
        <v>1017.92</v>
      </c>
      <c r="AD801">
        <v>0</v>
      </c>
      <c r="AE801">
        <v>0</v>
      </c>
      <c r="AF801">
        <v>179.17</v>
      </c>
      <c r="AG801">
        <v>16.93</v>
      </c>
      <c r="AH801">
        <v>0</v>
      </c>
      <c r="AI801">
        <v>1</v>
      </c>
      <c r="AJ801">
        <v>14.43</v>
      </c>
      <c r="AK801">
        <v>56.35</v>
      </c>
      <c r="AL801">
        <v>1</v>
      </c>
      <c r="AM801">
        <v>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0.01</v>
      </c>
      <c r="AU801" t="s">
        <v>361</v>
      </c>
      <c r="AV801">
        <v>0</v>
      </c>
      <c r="AW801">
        <v>2</v>
      </c>
      <c r="AX801">
        <v>86552957</v>
      </c>
      <c r="AY801">
        <v>1</v>
      </c>
      <c r="AZ801">
        <v>0</v>
      </c>
      <c r="BA801">
        <v>639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f>ROUND(Y801*Source!I433*DO801,9)</f>
        <v>0.25395000000000001</v>
      </c>
      <c r="CX801">
        <f>ROUND(Y801*Source!I433,9)</f>
        <v>1.4999999999999999E-2</v>
      </c>
      <c r="CY801">
        <f>AB801</f>
        <v>2758.65</v>
      </c>
      <c r="CZ801">
        <f>AF801</f>
        <v>179.17</v>
      </c>
      <c r="DA801">
        <f>AJ801</f>
        <v>14.43</v>
      </c>
      <c r="DB801">
        <f>ROUND(((ROUND(AT801*CZ801,2)*1.25)*1.2),6)</f>
        <v>2.6850000000000001</v>
      </c>
      <c r="DC801">
        <f>ROUND(((ROUND(AT801*AG801,2)*1.25)*1.2),6)</f>
        <v>0.255</v>
      </c>
      <c r="DD801" t="s">
        <v>3</v>
      </c>
      <c r="DE801" t="s">
        <v>3</v>
      </c>
      <c r="DF801">
        <f t="shared" si="416"/>
        <v>0</v>
      </c>
      <c r="DG801">
        <f>ROUND(ROUND(AF801*AJ801,2)*CX801,2)</f>
        <v>38.78</v>
      </c>
      <c r="DH801">
        <f>ROUND(ROUND(AG801*AK801,2)*CX801,2)</f>
        <v>14.31</v>
      </c>
      <c r="DI801">
        <f t="shared" si="412"/>
        <v>0</v>
      </c>
      <c r="DJ801">
        <f>DG801</f>
        <v>38.78</v>
      </c>
      <c r="DK801">
        <v>0</v>
      </c>
      <c r="DL801" t="s">
        <v>793</v>
      </c>
      <c r="DM801">
        <v>0</v>
      </c>
      <c r="DN801" t="s">
        <v>788</v>
      </c>
      <c r="DO801">
        <v>16.93</v>
      </c>
    </row>
    <row r="802" spans="1:119" x14ac:dyDescent="0.25">
      <c r="A802">
        <f>ROW(Source!A433)</f>
        <v>433</v>
      </c>
      <c r="B802">
        <v>86551703</v>
      </c>
      <c r="C802">
        <v>86552944</v>
      </c>
      <c r="D802">
        <v>85701847</v>
      </c>
      <c r="E802">
        <v>1</v>
      </c>
      <c r="F802">
        <v>1</v>
      </c>
      <c r="G802">
        <v>1081</v>
      </c>
      <c r="H802">
        <v>3</v>
      </c>
      <c r="I802" t="s">
        <v>853</v>
      </c>
      <c r="J802" t="s">
        <v>854</v>
      </c>
      <c r="K802" t="s">
        <v>855</v>
      </c>
      <c r="L802">
        <v>1348</v>
      </c>
      <c r="N802">
        <v>1009</v>
      </c>
      <c r="O802" t="s">
        <v>561</v>
      </c>
      <c r="P802" t="s">
        <v>561</v>
      </c>
      <c r="Q802">
        <v>1000</v>
      </c>
      <c r="W802">
        <v>0</v>
      </c>
      <c r="X802">
        <v>1001555392</v>
      </c>
      <c r="Y802">
        <f>((AT802*1)*1)</f>
        <v>4.6000000000000001E-4</v>
      </c>
      <c r="AA802">
        <v>204110.68</v>
      </c>
      <c r="AB802">
        <v>0</v>
      </c>
      <c r="AC802">
        <v>0</v>
      </c>
      <c r="AD802">
        <v>0</v>
      </c>
      <c r="AE802">
        <v>9879.51</v>
      </c>
      <c r="AF802">
        <v>0</v>
      </c>
      <c r="AG802">
        <v>0</v>
      </c>
      <c r="AH802">
        <v>0</v>
      </c>
      <c r="AI802">
        <v>20.66</v>
      </c>
      <c r="AJ802">
        <v>1</v>
      </c>
      <c r="AK802">
        <v>1</v>
      </c>
      <c r="AL802">
        <v>1</v>
      </c>
      <c r="AM802">
        <v>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4.6000000000000001E-4</v>
      </c>
      <c r="AU802" t="s">
        <v>360</v>
      </c>
      <c r="AV802">
        <v>0</v>
      </c>
      <c r="AW802">
        <v>2</v>
      </c>
      <c r="AX802">
        <v>86552958</v>
      </c>
      <c r="AY802">
        <v>1</v>
      </c>
      <c r="AZ802">
        <v>0</v>
      </c>
      <c r="BA802">
        <v>640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ROUND(Y802*Source!I433,9)</f>
        <v>4.6000000000000001E-4</v>
      </c>
      <c r="CY802">
        <f>AA802</f>
        <v>204110.68</v>
      </c>
      <c r="CZ802">
        <f>AE802</f>
        <v>9879.51</v>
      </c>
      <c r="DA802">
        <f>AI802</f>
        <v>20.66</v>
      </c>
      <c r="DB802">
        <f>ROUND(((ROUND(AT802*CZ802,2)*1)*1),6)</f>
        <v>4.54</v>
      </c>
      <c r="DC802">
        <f>ROUND(((ROUND(AT802*AG802,2)*1)*1),6)</f>
        <v>0</v>
      </c>
      <c r="DD802" t="s">
        <v>3</v>
      </c>
      <c r="DE802" t="s">
        <v>3</v>
      </c>
      <c r="DF802">
        <f>ROUND(ROUND(AE802*AI802,2)*CX802,2)</f>
        <v>93.89</v>
      </c>
      <c r="DG802">
        <f t="shared" ref="DG802:DG815" si="417">ROUND(ROUND(AF802,2)*CX802,2)</f>
        <v>0</v>
      </c>
      <c r="DH802">
        <f t="shared" ref="DH802:DH816" si="418">ROUND(ROUND(AG802,2)*CX802,2)</f>
        <v>0</v>
      </c>
      <c r="DI802">
        <f t="shared" si="412"/>
        <v>0</v>
      </c>
      <c r="DJ802">
        <f>DF802</f>
        <v>93.89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5">
      <c r="A803">
        <f>ROW(Source!A433)</f>
        <v>433</v>
      </c>
      <c r="B803">
        <v>86551703</v>
      </c>
      <c r="C803">
        <v>86552944</v>
      </c>
      <c r="D803">
        <v>85700656</v>
      </c>
      <c r="E803">
        <v>1</v>
      </c>
      <c r="F803">
        <v>1</v>
      </c>
      <c r="G803">
        <v>1081</v>
      </c>
      <c r="H803">
        <v>3</v>
      </c>
      <c r="I803" t="s">
        <v>856</v>
      </c>
      <c r="J803" t="s">
        <v>857</v>
      </c>
      <c r="K803" t="s">
        <v>858</v>
      </c>
      <c r="L803">
        <v>1348</v>
      </c>
      <c r="N803">
        <v>1009</v>
      </c>
      <c r="O803" t="s">
        <v>561</v>
      </c>
      <c r="P803" t="s">
        <v>561</v>
      </c>
      <c r="Q803">
        <v>1000</v>
      </c>
      <c r="W803">
        <v>0</v>
      </c>
      <c r="X803">
        <v>-268464753</v>
      </c>
      <c r="Y803">
        <f>((AT803*1)*1)</f>
        <v>1.2999999999999999E-3</v>
      </c>
      <c r="AA803">
        <v>121682.99</v>
      </c>
      <c r="AB803">
        <v>0</v>
      </c>
      <c r="AC803">
        <v>0</v>
      </c>
      <c r="AD803">
        <v>0</v>
      </c>
      <c r="AE803">
        <v>17868.28</v>
      </c>
      <c r="AF803">
        <v>0</v>
      </c>
      <c r="AG803">
        <v>0</v>
      </c>
      <c r="AH803">
        <v>0</v>
      </c>
      <c r="AI803">
        <v>6.81</v>
      </c>
      <c r="AJ803">
        <v>1</v>
      </c>
      <c r="AK803">
        <v>1</v>
      </c>
      <c r="AL803">
        <v>1</v>
      </c>
      <c r="AM803">
        <v>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1.2999999999999999E-3</v>
      </c>
      <c r="AU803" t="s">
        <v>360</v>
      </c>
      <c r="AV803">
        <v>0</v>
      </c>
      <c r="AW803">
        <v>2</v>
      </c>
      <c r="AX803">
        <v>86552959</v>
      </c>
      <c r="AY803">
        <v>1</v>
      </c>
      <c r="AZ803">
        <v>0</v>
      </c>
      <c r="BA803">
        <v>641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v>0</v>
      </c>
      <c r="CX803">
        <f>ROUND(Y803*Source!I433,9)</f>
        <v>1.2999999999999999E-3</v>
      </c>
      <c r="CY803">
        <f>AA803</f>
        <v>121682.99</v>
      </c>
      <c r="CZ803">
        <f>AE803</f>
        <v>17868.28</v>
      </c>
      <c r="DA803">
        <f>AI803</f>
        <v>6.81</v>
      </c>
      <c r="DB803">
        <f>ROUND(((ROUND(AT803*CZ803,2)*1)*1),6)</f>
        <v>23.23</v>
      </c>
      <c r="DC803">
        <f>ROUND(((ROUND(AT803*AG803,2)*1)*1),6)</f>
        <v>0</v>
      </c>
      <c r="DD803" t="s">
        <v>3</v>
      </c>
      <c r="DE803" t="s">
        <v>3</v>
      </c>
      <c r="DF803">
        <f>ROUND(ROUND(AE803*AI803,2)*CX803,2)</f>
        <v>158.19</v>
      </c>
      <c r="DG803">
        <f t="shared" si="417"/>
        <v>0</v>
      </c>
      <c r="DH803">
        <f t="shared" si="418"/>
        <v>0</v>
      </c>
      <c r="DI803">
        <f t="shared" si="412"/>
        <v>0</v>
      </c>
      <c r="DJ803">
        <f>DF803</f>
        <v>158.19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5">
      <c r="A804">
        <f>ROW(Source!A433)</f>
        <v>433</v>
      </c>
      <c r="B804">
        <v>86551703</v>
      </c>
      <c r="C804">
        <v>86552944</v>
      </c>
      <c r="D804">
        <v>85716933</v>
      </c>
      <c r="E804">
        <v>1</v>
      </c>
      <c r="F804">
        <v>1</v>
      </c>
      <c r="G804">
        <v>1081</v>
      </c>
      <c r="H804">
        <v>3</v>
      </c>
      <c r="I804" t="s">
        <v>643</v>
      </c>
      <c r="J804" t="s">
        <v>645</v>
      </c>
      <c r="K804" t="s">
        <v>644</v>
      </c>
      <c r="L804">
        <v>1354</v>
      </c>
      <c r="N804">
        <v>1010</v>
      </c>
      <c r="O804" t="s">
        <v>35</v>
      </c>
      <c r="P804" t="s">
        <v>35</v>
      </c>
      <c r="Q804">
        <v>1</v>
      </c>
      <c r="W804">
        <v>0</v>
      </c>
      <c r="X804">
        <v>-423272285</v>
      </c>
      <c r="Y804">
        <f>((AT804*1)*1)</f>
        <v>2</v>
      </c>
      <c r="AA804">
        <v>537.54</v>
      </c>
      <c r="AB804">
        <v>0</v>
      </c>
      <c r="AC804">
        <v>0</v>
      </c>
      <c r="AD804">
        <v>0</v>
      </c>
      <c r="AE804">
        <v>62</v>
      </c>
      <c r="AF804">
        <v>0</v>
      </c>
      <c r="AG804">
        <v>0</v>
      </c>
      <c r="AH804">
        <v>0</v>
      </c>
      <c r="AI804">
        <v>8.67</v>
      </c>
      <c r="AJ804">
        <v>1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 t="s">
        <v>3</v>
      </c>
      <c r="AT804">
        <v>2</v>
      </c>
      <c r="AU804" t="s">
        <v>360</v>
      </c>
      <c r="AV804">
        <v>0</v>
      </c>
      <c r="AW804">
        <v>1</v>
      </c>
      <c r="AX804">
        <v>-1</v>
      </c>
      <c r="AY804">
        <v>0</v>
      </c>
      <c r="AZ804">
        <v>0</v>
      </c>
      <c r="BA804" t="s">
        <v>3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v>0</v>
      </c>
      <c r="CX804">
        <f>ROUND(Y804*Source!I433,9)</f>
        <v>2</v>
      </c>
      <c r="CY804">
        <f>AA804</f>
        <v>537.54</v>
      </c>
      <c r="CZ804">
        <f>AE804</f>
        <v>62</v>
      </c>
      <c r="DA804">
        <f>AI804</f>
        <v>8.67</v>
      </c>
      <c r="DB804">
        <f>ROUND(((ROUND(AT804*CZ804,2)*1)*1),6)</f>
        <v>124</v>
      </c>
      <c r="DC804">
        <f>ROUND(((ROUND(AT804*AG804,2)*1)*1),6)</f>
        <v>0</v>
      </c>
      <c r="DD804" t="s">
        <v>3</v>
      </c>
      <c r="DE804" t="s">
        <v>3</v>
      </c>
      <c r="DF804">
        <f>ROUND(ROUND(AE804*AI804,2)*CX804,2)</f>
        <v>1075.08</v>
      </c>
      <c r="DG804">
        <f t="shared" si="417"/>
        <v>0</v>
      </c>
      <c r="DH804">
        <f t="shared" si="418"/>
        <v>0</v>
      </c>
      <c r="DI804">
        <f t="shared" si="412"/>
        <v>0</v>
      </c>
      <c r="DJ804">
        <f>DF804</f>
        <v>1075.08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5">
      <c r="A805">
        <f>ROW(Source!A433)</f>
        <v>433</v>
      </c>
      <c r="B805">
        <v>86551703</v>
      </c>
      <c r="C805">
        <v>86552944</v>
      </c>
      <c r="D805">
        <v>85718388</v>
      </c>
      <c r="E805">
        <v>1</v>
      </c>
      <c r="F805">
        <v>1</v>
      </c>
      <c r="G805">
        <v>1081</v>
      </c>
      <c r="H805">
        <v>3</v>
      </c>
      <c r="I805" t="s">
        <v>647</v>
      </c>
      <c r="J805" t="s">
        <v>649</v>
      </c>
      <c r="K805" t="s">
        <v>648</v>
      </c>
      <c r="L805">
        <v>1354</v>
      </c>
      <c r="N805">
        <v>1010</v>
      </c>
      <c r="O805" t="s">
        <v>35</v>
      </c>
      <c r="P805" t="s">
        <v>35</v>
      </c>
      <c r="Q805">
        <v>1</v>
      </c>
      <c r="W805">
        <v>0</v>
      </c>
      <c r="X805">
        <v>-1918147740</v>
      </c>
      <c r="Y805">
        <f>((AT805*1)*1)</f>
        <v>1</v>
      </c>
      <c r="AA805">
        <v>47259.040000000001</v>
      </c>
      <c r="AB805">
        <v>0</v>
      </c>
      <c r="AC805">
        <v>0</v>
      </c>
      <c r="AD805">
        <v>0</v>
      </c>
      <c r="AE805">
        <v>5280.34</v>
      </c>
      <c r="AF805">
        <v>0</v>
      </c>
      <c r="AG805">
        <v>0</v>
      </c>
      <c r="AH805">
        <v>0</v>
      </c>
      <c r="AI805">
        <v>8.9499999999999993</v>
      </c>
      <c r="AJ805">
        <v>1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  <c r="AS805" t="s">
        <v>3</v>
      </c>
      <c r="AT805">
        <v>1</v>
      </c>
      <c r="AU805" t="s">
        <v>360</v>
      </c>
      <c r="AV805">
        <v>0</v>
      </c>
      <c r="AW805">
        <v>1</v>
      </c>
      <c r="AX805">
        <v>-1</v>
      </c>
      <c r="AY805">
        <v>0</v>
      </c>
      <c r="AZ805">
        <v>0</v>
      </c>
      <c r="BA805" t="s">
        <v>3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ROUND(Y805*Source!I433,9)</f>
        <v>1</v>
      </c>
      <c r="CY805">
        <f>AA805</f>
        <v>47259.040000000001</v>
      </c>
      <c r="CZ805">
        <f>AE805</f>
        <v>5280.34</v>
      </c>
      <c r="DA805">
        <f>AI805</f>
        <v>8.9499999999999993</v>
      </c>
      <c r="DB805">
        <f>ROUND(((ROUND(AT805*CZ805,2)*1)*1),6)</f>
        <v>5280.34</v>
      </c>
      <c r="DC805">
        <f>ROUND(((ROUND(AT805*AG805,2)*1)*1),6)</f>
        <v>0</v>
      </c>
      <c r="DD805" t="s">
        <v>3</v>
      </c>
      <c r="DE805" t="s">
        <v>3</v>
      </c>
      <c r="DF805">
        <f>ROUND(ROUND(AE805*AI805,2)*CX805,2)</f>
        <v>47259.040000000001</v>
      </c>
      <c r="DG805">
        <f t="shared" si="417"/>
        <v>0</v>
      </c>
      <c r="DH805">
        <f t="shared" si="418"/>
        <v>0</v>
      </c>
      <c r="DI805">
        <f t="shared" si="412"/>
        <v>0</v>
      </c>
      <c r="DJ805">
        <f>DF805</f>
        <v>47259.040000000001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5">
      <c r="A806">
        <f>ROW(Source!A433)</f>
        <v>433</v>
      </c>
      <c r="B806">
        <v>86551703</v>
      </c>
      <c r="C806">
        <v>86552944</v>
      </c>
      <c r="D806">
        <v>85721435</v>
      </c>
      <c r="E806">
        <v>1</v>
      </c>
      <c r="F806">
        <v>1</v>
      </c>
      <c r="G806">
        <v>1081</v>
      </c>
      <c r="H806">
        <v>3</v>
      </c>
      <c r="I806" t="s">
        <v>859</v>
      </c>
      <c r="J806" t="s">
        <v>860</v>
      </c>
      <c r="K806" t="s">
        <v>861</v>
      </c>
      <c r="L806">
        <v>1346</v>
      </c>
      <c r="N806">
        <v>1009</v>
      </c>
      <c r="O806" t="s">
        <v>822</v>
      </c>
      <c r="P806" t="s">
        <v>822</v>
      </c>
      <c r="Q806">
        <v>1</v>
      </c>
      <c r="W806">
        <v>0</v>
      </c>
      <c r="X806">
        <v>1225074207</v>
      </c>
      <c r="Y806">
        <f>((AT806*1)*1)</f>
        <v>0.1</v>
      </c>
      <c r="AA806">
        <v>333.16</v>
      </c>
      <c r="AB806">
        <v>0</v>
      </c>
      <c r="AC806">
        <v>0</v>
      </c>
      <c r="AD806">
        <v>0</v>
      </c>
      <c r="AE806">
        <v>19.28</v>
      </c>
      <c r="AF806">
        <v>0</v>
      </c>
      <c r="AG806">
        <v>0</v>
      </c>
      <c r="AH806">
        <v>0</v>
      </c>
      <c r="AI806">
        <v>17.28</v>
      </c>
      <c r="AJ806">
        <v>1</v>
      </c>
      <c r="AK806">
        <v>1</v>
      </c>
      <c r="AL806">
        <v>1</v>
      </c>
      <c r="AM806">
        <v>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0.1</v>
      </c>
      <c r="AU806" t="s">
        <v>360</v>
      </c>
      <c r="AV806">
        <v>0</v>
      </c>
      <c r="AW806">
        <v>2</v>
      </c>
      <c r="AX806">
        <v>86552960</v>
      </c>
      <c r="AY806">
        <v>1</v>
      </c>
      <c r="AZ806">
        <v>0</v>
      </c>
      <c r="BA806">
        <v>642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ROUND(Y806*Source!I433,9)</f>
        <v>0.1</v>
      </c>
      <c r="CY806">
        <f>AA806</f>
        <v>333.16</v>
      </c>
      <c r="CZ806">
        <f>AE806</f>
        <v>19.28</v>
      </c>
      <c r="DA806">
        <f>AI806</f>
        <v>17.28</v>
      </c>
      <c r="DB806">
        <f>ROUND(((ROUND(AT806*CZ806,2)*1)*1),6)</f>
        <v>1.93</v>
      </c>
      <c r="DC806">
        <f>ROUND(((ROUND(AT806*AG806,2)*1)*1),6)</f>
        <v>0</v>
      </c>
      <c r="DD806" t="s">
        <v>3</v>
      </c>
      <c r="DE806" t="s">
        <v>3</v>
      </c>
      <c r="DF806">
        <f>ROUND(ROUND(AE806*AI806,2)*CX806,2)</f>
        <v>33.32</v>
      </c>
      <c r="DG806">
        <f t="shared" si="417"/>
        <v>0</v>
      </c>
      <c r="DH806">
        <f t="shared" si="418"/>
        <v>0</v>
      </c>
      <c r="DI806">
        <f t="shared" si="412"/>
        <v>0</v>
      </c>
      <c r="DJ806">
        <f>DF806</f>
        <v>33.32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5">
      <c r="A807">
        <f>ROW(Source!A438)</f>
        <v>438</v>
      </c>
      <c r="B807">
        <v>86551701</v>
      </c>
      <c r="C807">
        <v>86552965</v>
      </c>
      <c r="D807">
        <v>85665773</v>
      </c>
      <c r="E807">
        <v>1081</v>
      </c>
      <c r="F807">
        <v>1</v>
      </c>
      <c r="G807">
        <v>1081</v>
      </c>
      <c r="H807">
        <v>1</v>
      </c>
      <c r="I807" t="s">
        <v>786</v>
      </c>
      <c r="J807" t="s">
        <v>3</v>
      </c>
      <c r="K807" t="s">
        <v>787</v>
      </c>
      <c r="L807">
        <v>1191</v>
      </c>
      <c r="N807">
        <v>1013</v>
      </c>
      <c r="O807" t="s">
        <v>788</v>
      </c>
      <c r="P807" t="s">
        <v>788</v>
      </c>
      <c r="Q807">
        <v>1</v>
      </c>
      <c r="W807">
        <v>0</v>
      </c>
      <c r="X807">
        <v>476480486</v>
      </c>
      <c r="Y807">
        <f>((AT807*1.15)*1.2)</f>
        <v>2.0286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1.47</v>
      </c>
      <c r="AU807" t="s">
        <v>362</v>
      </c>
      <c r="AV807">
        <v>1</v>
      </c>
      <c r="AW807">
        <v>2</v>
      </c>
      <c r="AX807">
        <v>86552974</v>
      </c>
      <c r="AY807">
        <v>1</v>
      </c>
      <c r="AZ807">
        <v>0</v>
      </c>
      <c r="BA807">
        <v>645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U807">
        <f>ROUND(AT807*Source!I438*AH807*AL807,2)</f>
        <v>0</v>
      </c>
      <c r="CV807">
        <f>ROUND(Y807*Source!I438,9)</f>
        <v>4.0571999999999999</v>
      </c>
      <c r="CW807">
        <v>0</v>
      </c>
      <c r="CX807">
        <f>ROUND(Y807*Source!I438,9)</f>
        <v>4.0571999999999999</v>
      </c>
      <c r="CY807">
        <f>AD807</f>
        <v>0</v>
      </c>
      <c r="CZ807">
        <f>AH807</f>
        <v>0</v>
      </c>
      <c r="DA807">
        <f>AL807</f>
        <v>1</v>
      </c>
      <c r="DB807">
        <f>ROUND(((ROUND(AT807*CZ807,2)*1.15)*1.2),6)</f>
        <v>0</v>
      </c>
      <c r="DC807">
        <f>ROUND(((ROUND(AT807*AG807,2)*1.15)*1.2),6)</f>
        <v>0</v>
      </c>
      <c r="DD807" t="s">
        <v>3</v>
      </c>
      <c r="DE807" t="s">
        <v>3</v>
      </c>
      <c r="DF807">
        <f t="shared" ref="DF807:DF817" si="419">ROUND(ROUND(AE807,2)*CX807,2)</f>
        <v>0</v>
      </c>
      <c r="DG807">
        <f t="shared" si="417"/>
        <v>0</v>
      </c>
      <c r="DH807">
        <f t="shared" si="418"/>
        <v>0</v>
      </c>
      <c r="DI807">
        <f t="shared" si="412"/>
        <v>0</v>
      </c>
      <c r="DJ807">
        <f>DI807</f>
        <v>0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5">
      <c r="A808">
        <f>ROW(Source!A438)</f>
        <v>438</v>
      </c>
      <c r="B808">
        <v>86551701</v>
      </c>
      <c r="C808">
        <v>86552965</v>
      </c>
      <c r="D808">
        <v>85731378</v>
      </c>
      <c r="E808">
        <v>1</v>
      </c>
      <c r="F808">
        <v>1</v>
      </c>
      <c r="G808">
        <v>1081</v>
      </c>
      <c r="H808">
        <v>2</v>
      </c>
      <c r="I808" t="s">
        <v>850</v>
      </c>
      <c r="J808" t="s">
        <v>851</v>
      </c>
      <c r="K808" t="s">
        <v>852</v>
      </c>
      <c r="L808">
        <v>1368</v>
      </c>
      <c r="N808">
        <v>1011</v>
      </c>
      <c r="O808" t="s">
        <v>792</v>
      </c>
      <c r="P808" t="s">
        <v>792</v>
      </c>
      <c r="Q808">
        <v>1</v>
      </c>
      <c r="W808">
        <v>0</v>
      </c>
      <c r="X808">
        <v>1498588441</v>
      </c>
      <c r="Y808">
        <f>((AT808*1.25)*1.2)</f>
        <v>0.52500000000000002</v>
      </c>
      <c r="AA808">
        <v>0</v>
      </c>
      <c r="AB808">
        <v>7.59</v>
      </c>
      <c r="AC808">
        <v>0</v>
      </c>
      <c r="AD808">
        <v>0</v>
      </c>
      <c r="AE808">
        <v>0</v>
      </c>
      <c r="AF808">
        <v>7.11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-2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0.35</v>
      </c>
      <c r="AU808" t="s">
        <v>361</v>
      </c>
      <c r="AV808">
        <v>0</v>
      </c>
      <c r="AW808">
        <v>2</v>
      </c>
      <c r="AX808">
        <v>86552975</v>
      </c>
      <c r="AY808">
        <v>1</v>
      </c>
      <c r="AZ808">
        <v>0</v>
      </c>
      <c r="BA808">
        <v>646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f>ROUND(Y808*Source!I438*DO808,9)</f>
        <v>0</v>
      </c>
      <c r="CX808">
        <f>ROUND(Y808*Source!I438,9)</f>
        <v>1.05</v>
      </c>
      <c r="CY808">
        <f>AB808</f>
        <v>7.59</v>
      </c>
      <c r="CZ808">
        <f>AF808</f>
        <v>7.11</v>
      </c>
      <c r="DA808">
        <f>AJ808</f>
        <v>1</v>
      </c>
      <c r="DB808">
        <f>ROUND(((ROUND(AT808*CZ808,2)*1.25)*1.2),6)</f>
        <v>3.7349999999999999</v>
      </c>
      <c r="DC808">
        <f>ROUND(((ROUND(AT808*AG808,2)*1.25)*1.2),6)</f>
        <v>0</v>
      </c>
      <c r="DD808" t="s">
        <v>3</v>
      </c>
      <c r="DE808" t="s">
        <v>3</v>
      </c>
      <c r="DF808">
        <f t="shared" si="419"/>
        <v>0</v>
      </c>
      <c r="DG808">
        <f t="shared" si="417"/>
        <v>7.47</v>
      </c>
      <c r="DH808">
        <f t="shared" si="418"/>
        <v>0</v>
      </c>
      <c r="DI808">
        <f t="shared" si="412"/>
        <v>0</v>
      </c>
      <c r="DJ808">
        <f>DG808</f>
        <v>7.47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5">
      <c r="A809">
        <f>ROW(Source!A438)</f>
        <v>438</v>
      </c>
      <c r="B809">
        <v>86551701</v>
      </c>
      <c r="C809">
        <v>86552965</v>
      </c>
      <c r="D809">
        <v>85731677</v>
      </c>
      <c r="E809">
        <v>1</v>
      </c>
      <c r="F809">
        <v>1</v>
      </c>
      <c r="G809">
        <v>1081</v>
      </c>
      <c r="H809">
        <v>2</v>
      </c>
      <c r="I809" t="s">
        <v>789</v>
      </c>
      <c r="J809" t="s">
        <v>790</v>
      </c>
      <c r="K809" t="s">
        <v>791</v>
      </c>
      <c r="L809">
        <v>1368</v>
      </c>
      <c r="N809">
        <v>1011</v>
      </c>
      <c r="O809" t="s">
        <v>792</v>
      </c>
      <c r="P809" t="s">
        <v>792</v>
      </c>
      <c r="Q809">
        <v>1</v>
      </c>
      <c r="W809">
        <v>0</v>
      </c>
      <c r="X809">
        <v>874612079</v>
      </c>
      <c r="Y809">
        <f>((AT809*1.25)*1.2)</f>
        <v>1.4999999999999999E-2</v>
      </c>
      <c r="AA809">
        <v>0</v>
      </c>
      <c r="AB809">
        <v>88.67</v>
      </c>
      <c r="AC809">
        <v>13.47</v>
      </c>
      <c r="AD809">
        <v>0</v>
      </c>
      <c r="AE809">
        <v>0</v>
      </c>
      <c r="AF809">
        <v>83.1</v>
      </c>
      <c r="AG809">
        <v>12.62</v>
      </c>
      <c r="AH809">
        <v>0</v>
      </c>
      <c r="AI809">
        <v>1</v>
      </c>
      <c r="AJ809">
        <v>1</v>
      </c>
      <c r="AK809">
        <v>1</v>
      </c>
      <c r="AL809">
        <v>1</v>
      </c>
      <c r="AM809">
        <v>-2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0.01</v>
      </c>
      <c r="AU809" t="s">
        <v>361</v>
      </c>
      <c r="AV809">
        <v>0</v>
      </c>
      <c r="AW809">
        <v>2</v>
      </c>
      <c r="AX809">
        <v>86552976</v>
      </c>
      <c r="AY809">
        <v>1</v>
      </c>
      <c r="AZ809">
        <v>0</v>
      </c>
      <c r="BA809">
        <v>647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f>ROUND(Y809*Source!I438*DO809,9)</f>
        <v>0.37859999999999999</v>
      </c>
      <c r="CX809">
        <f>ROUND(Y809*Source!I438,9)</f>
        <v>0.03</v>
      </c>
      <c r="CY809">
        <f>AB809</f>
        <v>88.67</v>
      </c>
      <c r="CZ809">
        <f>AF809</f>
        <v>83.1</v>
      </c>
      <c r="DA809">
        <f>AJ809</f>
        <v>1</v>
      </c>
      <c r="DB809">
        <f>ROUND(((ROUND(AT809*CZ809,2)*1.25)*1.2),6)</f>
        <v>1.2450000000000001</v>
      </c>
      <c r="DC809">
        <f>ROUND(((ROUND(AT809*AG809,2)*1.25)*1.2),6)</f>
        <v>0.19500000000000001</v>
      </c>
      <c r="DD809" t="s">
        <v>3</v>
      </c>
      <c r="DE809" t="s">
        <v>3</v>
      </c>
      <c r="DF809">
        <f t="shared" si="419"/>
        <v>0</v>
      </c>
      <c r="DG809">
        <f t="shared" si="417"/>
        <v>2.4900000000000002</v>
      </c>
      <c r="DH809">
        <f t="shared" si="418"/>
        <v>0.38</v>
      </c>
      <c r="DI809">
        <f t="shared" si="412"/>
        <v>0</v>
      </c>
      <c r="DJ809">
        <f>DG809</f>
        <v>2.4900000000000002</v>
      </c>
      <c r="DK809">
        <v>0</v>
      </c>
      <c r="DL809" t="s">
        <v>793</v>
      </c>
      <c r="DM809">
        <v>0</v>
      </c>
      <c r="DN809" t="s">
        <v>788</v>
      </c>
      <c r="DO809">
        <v>12.62</v>
      </c>
    </row>
    <row r="810" spans="1:119" x14ac:dyDescent="0.25">
      <c r="A810">
        <f>ROW(Source!A438)</f>
        <v>438</v>
      </c>
      <c r="B810">
        <v>86551701</v>
      </c>
      <c r="C810">
        <v>86552965</v>
      </c>
      <c r="D810">
        <v>85701847</v>
      </c>
      <c r="E810">
        <v>1</v>
      </c>
      <c r="F810">
        <v>1</v>
      </c>
      <c r="G810">
        <v>1081</v>
      </c>
      <c r="H810">
        <v>3</v>
      </c>
      <c r="I810" t="s">
        <v>853</v>
      </c>
      <c r="J810" t="s">
        <v>854</v>
      </c>
      <c r="K810" t="s">
        <v>855</v>
      </c>
      <c r="L810">
        <v>1348</v>
      </c>
      <c r="N810">
        <v>1009</v>
      </c>
      <c r="O810" t="s">
        <v>561</v>
      </c>
      <c r="P810" t="s">
        <v>561</v>
      </c>
      <c r="Q810">
        <v>1000</v>
      </c>
      <c r="W810">
        <v>0</v>
      </c>
      <c r="X810">
        <v>1001555392</v>
      </c>
      <c r="Y810">
        <f>((AT810*1)*1)</f>
        <v>1.3999999999999999E-4</v>
      </c>
      <c r="AA810">
        <v>9879.51</v>
      </c>
      <c r="AB810">
        <v>0</v>
      </c>
      <c r="AC810">
        <v>0</v>
      </c>
      <c r="AD810">
        <v>0</v>
      </c>
      <c r="AE810">
        <v>9879.51</v>
      </c>
      <c r="AF810">
        <v>0</v>
      </c>
      <c r="AG810">
        <v>0</v>
      </c>
      <c r="AH810">
        <v>0</v>
      </c>
      <c r="AI810">
        <v>1</v>
      </c>
      <c r="AJ810">
        <v>1</v>
      </c>
      <c r="AK810">
        <v>1</v>
      </c>
      <c r="AL810">
        <v>1</v>
      </c>
      <c r="AM810">
        <v>-2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1.3999999999999999E-4</v>
      </c>
      <c r="AU810" t="s">
        <v>360</v>
      </c>
      <c r="AV810">
        <v>0</v>
      </c>
      <c r="AW810">
        <v>2</v>
      </c>
      <c r="AX810">
        <v>86552977</v>
      </c>
      <c r="AY810">
        <v>1</v>
      </c>
      <c r="AZ810">
        <v>0</v>
      </c>
      <c r="BA810">
        <v>648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v>0</v>
      </c>
      <c r="CX810">
        <f>ROUND(Y810*Source!I438,9)</f>
        <v>2.7999999999999998E-4</v>
      </c>
      <c r="CY810">
        <f>AA810</f>
        <v>9879.51</v>
      </c>
      <c r="CZ810">
        <f>AE810</f>
        <v>9879.51</v>
      </c>
      <c r="DA810">
        <f>AI810</f>
        <v>1</v>
      </c>
      <c r="DB810">
        <f>ROUND(((ROUND(AT810*CZ810,2)*1)*1),6)</f>
        <v>1.38</v>
      </c>
      <c r="DC810">
        <f>ROUND(((ROUND(AT810*AG810,2)*1)*1),6)</f>
        <v>0</v>
      </c>
      <c r="DD810" t="s">
        <v>3</v>
      </c>
      <c r="DE810" t="s">
        <v>3</v>
      </c>
      <c r="DF810">
        <f t="shared" si="419"/>
        <v>2.77</v>
      </c>
      <c r="DG810">
        <f t="shared" si="417"/>
        <v>0</v>
      </c>
      <c r="DH810">
        <f t="shared" si="418"/>
        <v>0</v>
      </c>
      <c r="DI810">
        <f t="shared" si="412"/>
        <v>0</v>
      </c>
      <c r="DJ810">
        <f>DF810</f>
        <v>2.77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5">
      <c r="A811">
        <f>ROW(Source!A438)</f>
        <v>438</v>
      </c>
      <c r="B811">
        <v>86551701</v>
      </c>
      <c r="C811">
        <v>86552965</v>
      </c>
      <c r="D811">
        <v>85700656</v>
      </c>
      <c r="E811">
        <v>1</v>
      </c>
      <c r="F811">
        <v>1</v>
      </c>
      <c r="G811">
        <v>1081</v>
      </c>
      <c r="H811">
        <v>3</v>
      </c>
      <c r="I811" t="s">
        <v>856</v>
      </c>
      <c r="J811" t="s">
        <v>857</v>
      </c>
      <c r="K811" t="s">
        <v>858</v>
      </c>
      <c r="L811">
        <v>1348</v>
      </c>
      <c r="N811">
        <v>1009</v>
      </c>
      <c r="O811" t="s">
        <v>561</v>
      </c>
      <c r="P811" t="s">
        <v>561</v>
      </c>
      <c r="Q811">
        <v>1000</v>
      </c>
      <c r="W811">
        <v>0</v>
      </c>
      <c r="X811">
        <v>-268464753</v>
      </c>
      <c r="Y811">
        <f>((AT811*1)*1)</f>
        <v>1.1000000000000001E-3</v>
      </c>
      <c r="AA811">
        <v>17868.28</v>
      </c>
      <c r="AB811">
        <v>0</v>
      </c>
      <c r="AC811">
        <v>0</v>
      </c>
      <c r="AD811">
        <v>0</v>
      </c>
      <c r="AE811">
        <v>17868.28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-2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1.1000000000000001E-3</v>
      </c>
      <c r="AU811" t="s">
        <v>360</v>
      </c>
      <c r="AV811">
        <v>0</v>
      </c>
      <c r="AW811">
        <v>2</v>
      </c>
      <c r="AX811">
        <v>86552978</v>
      </c>
      <c r="AY811">
        <v>1</v>
      </c>
      <c r="AZ811">
        <v>0</v>
      </c>
      <c r="BA811">
        <v>649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ROUND(Y811*Source!I438,9)</f>
        <v>2.2000000000000001E-3</v>
      </c>
      <c r="CY811">
        <f>AA811</f>
        <v>17868.28</v>
      </c>
      <c r="CZ811">
        <f>AE811</f>
        <v>17868.28</v>
      </c>
      <c r="DA811">
        <f>AI811</f>
        <v>1</v>
      </c>
      <c r="DB811">
        <f>ROUND(((ROUND(AT811*CZ811,2)*1)*1),6)</f>
        <v>19.66</v>
      </c>
      <c r="DC811">
        <f>ROUND(((ROUND(AT811*AG811,2)*1)*1),6)</f>
        <v>0</v>
      </c>
      <c r="DD811" t="s">
        <v>3</v>
      </c>
      <c r="DE811" t="s">
        <v>3</v>
      </c>
      <c r="DF811">
        <f t="shared" si="419"/>
        <v>39.31</v>
      </c>
      <c r="DG811">
        <f t="shared" si="417"/>
        <v>0</v>
      </c>
      <c r="DH811">
        <f t="shared" si="418"/>
        <v>0</v>
      </c>
      <c r="DI811">
        <f t="shared" si="412"/>
        <v>0</v>
      </c>
      <c r="DJ811">
        <f>DF811</f>
        <v>39.31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5">
      <c r="A812">
        <f>ROW(Source!A438)</f>
        <v>438</v>
      </c>
      <c r="B812">
        <v>86551701</v>
      </c>
      <c r="C812">
        <v>86552965</v>
      </c>
      <c r="D812">
        <v>85718530</v>
      </c>
      <c r="E812">
        <v>1</v>
      </c>
      <c r="F812">
        <v>1</v>
      </c>
      <c r="G812">
        <v>1081</v>
      </c>
      <c r="H812">
        <v>3</v>
      </c>
      <c r="I812" t="s">
        <v>461</v>
      </c>
      <c r="J812" t="s">
        <v>463</v>
      </c>
      <c r="K812" t="s">
        <v>462</v>
      </c>
      <c r="L812">
        <v>1354</v>
      </c>
      <c r="N812">
        <v>1010</v>
      </c>
      <c r="O812" t="s">
        <v>35</v>
      </c>
      <c r="P812" t="s">
        <v>35</v>
      </c>
      <c r="Q812">
        <v>1</v>
      </c>
      <c r="W812">
        <v>0</v>
      </c>
      <c r="X812">
        <v>1594978431</v>
      </c>
      <c r="Y812">
        <f>((AT812*1)*1)</f>
        <v>0.5</v>
      </c>
      <c r="AA812">
        <v>61.53</v>
      </c>
      <c r="AB812">
        <v>0</v>
      </c>
      <c r="AC812">
        <v>0</v>
      </c>
      <c r="AD812">
        <v>0</v>
      </c>
      <c r="AE812">
        <v>61.53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 t="s">
        <v>3</v>
      </c>
      <c r="AT812">
        <v>0.5</v>
      </c>
      <c r="AU812" t="s">
        <v>360</v>
      </c>
      <c r="AV812">
        <v>0</v>
      </c>
      <c r="AW812">
        <v>1</v>
      </c>
      <c r="AX812">
        <v>-1</v>
      </c>
      <c r="AY812">
        <v>0</v>
      </c>
      <c r="AZ812">
        <v>0</v>
      </c>
      <c r="BA812" t="s">
        <v>3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ROUND(Y812*Source!I438,9)</f>
        <v>1</v>
      </c>
      <c r="CY812">
        <f>AA812</f>
        <v>61.53</v>
      </c>
      <c r="CZ812">
        <f>AE812</f>
        <v>61.53</v>
      </c>
      <c r="DA812">
        <f>AI812</f>
        <v>1</v>
      </c>
      <c r="DB812">
        <f>ROUND(((ROUND(AT812*CZ812,2)*1)*1),6)</f>
        <v>30.77</v>
      </c>
      <c r="DC812">
        <f>ROUND(((ROUND(AT812*AG812,2)*1)*1),6)</f>
        <v>0</v>
      </c>
      <c r="DD812" t="s">
        <v>3</v>
      </c>
      <c r="DE812" t="s">
        <v>3</v>
      </c>
      <c r="DF812">
        <f t="shared" si="419"/>
        <v>61.53</v>
      </c>
      <c r="DG812">
        <f t="shared" si="417"/>
        <v>0</v>
      </c>
      <c r="DH812">
        <f t="shared" si="418"/>
        <v>0</v>
      </c>
      <c r="DI812">
        <f t="shared" si="412"/>
        <v>0</v>
      </c>
      <c r="DJ812">
        <f>DF812</f>
        <v>61.53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5">
      <c r="A813">
        <f>ROW(Source!A438)</f>
        <v>438</v>
      </c>
      <c r="B813">
        <v>86551701</v>
      </c>
      <c r="C813">
        <v>86552965</v>
      </c>
      <c r="D813">
        <v>85718531</v>
      </c>
      <c r="E813">
        <v>1</v>
      </c>
      <c r="F813">
        <v>1</v>
      </c>
      <c r="G813">
        <v>1081</v>
      </c>
      <c r="H813">
        <v>3</v>
      </c>
      <c r="I813" t="s">
        <v>473</v>
      </c>
      <c r="J813" t="s">
        <v>475</v>
      </c>
      <c r="K813" t="s">
        <v>474</v>
      </c>
      <c r="L813">
        <v>1354</v>
      </c>
      <c r="N813">
        <v>1010</v>
      </c>
      <c r="O813" t="s">
        <v>35</v>
      </c>
      <c r="P813" t="s">
        <v>35</v>
      </c>
      <c r="Q813">
        <v>1</v>
      </c>
      <c r="W813">
        <v>0</v>
      </c>
      <c r="X813">
        <v>-293498917</v>
      </c>
      <c r="Y813">
        <f>((AT813*1)*1)</f>
        <v>0.5</v>
      </c>
      <c r="AA813">
        <v>87.52</v>
      </c>
      <c r="AB813">
        <v>0</v>
      </c>
      <c r="AC813">
        <v>0</v>
      </c>
      <c r="AD813">
        <v>0</v>
      </c>
      <c r="AE813">
        <v>87.52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0</v>
      </c>
      <c r="AN813">
        <v>0</v>
      </c>
      <c r="AO813">
        <v>0</v>
      </c>
      <c r="AP813">
        <v>1</v>
      </c>
      <c r="AQ813">
        <v>0</v>
      </c>
      <c r="AR813">
        <v>0</v>
      </c>
      <c r="AS813" t="s">
        <v>3</v>
      </c>
      <c r="AT813">
        <v>0.5</v>
      </c>
      <c r="AU813" t="s">
        <v>360</v>
      </c>
      <c r="AV813">
        <v>0</v>
      </c>
      <c r="AW813">
        <v>1</v>
      </c>
      <c r="AX813">
        <v>-1</v>
      </c>
      <c r="AY813">
        <v>0</v>
      </c>
      <c r="AZ813">
        <v>0</v>
      </c>
      <c r="BA813" t="s">
        <v>3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ROUND(Y813*Source!I438,9)</f>
        <v>1</v>
      </c>
      <c r="CY813">
        <f>AA813</f>
        <v>87.52</v>
      </c>
      <c r="CZ813">
        <f>AE813</f>
        <v>87.52</v>
      </c>
      <c r="DA813">
        <f>AI813</f>
        <v>1</v>
      </c>
      <c r="DB813">
        <f>ROUND(((ROUND(AT813*CZ813,2)*1)*1),6)</f>
        <v>43.76</v>
      </c>
      <c r="DC813">
        <f>ROUND(((ROUND(AT813*AG813,2)*1)*1),6)</f>
        <v>0</v>
      </c>
      <c r="DD813" t="s">
        <v>3</v>
      </c>
      <c r="DE813" t="s">
        <v>3</v>
      </c>
      <c r="DF813">
        <f t="shared" si="419"/>
        <v>87.52</v>
      </c>
      <c r="DG813">
        <f t="shared" si="417"/>
        <v>0</v>
      </c>
      <c r="DH813">
        <f t="shared" si="418"/>
        <v>0</v>
      </c>
      <c r="DI813">
        <f t="shared" si="412"/>
        <v>0</v>
      </c>
      <c r="DJ813">
        <f>DF813</f>
        <v>87.52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5">
      <c r="A814">
        <f>ROW(Source!A438)</f>
        <v>438</v>
      </c>
      <c r="B814">
        <v>86551701</v>
      </c>
      <c r="C814">
        <v>86552965</v>
      </c>
      <c r="D814">
        <v>85721435</v>
      </c>
      <c r="E814">
        <v>1</v>
      </c>
      <c r="F814">
        <v>1</v>
      </c>
      <c r="G814">
        <v>1081</v>
      </c>
      <c r="H814">
        <v>3</v>
      </c>
      <c r="I814" t="s">
        <v>859</v>
      </c>
      <c r="J814" t="s">
        <v>860</v>
      </c>
      <c r="K814" t="s">
        <v>861</v>
      </c>
      <c r="L814">
        <v>1346</v>
      </c>
      <c r="N814">
        <v>1009</v>
      </c>
      <c r="O814" t="s">
        <v>822</v>
      </c>
      <c r="P814" t="s">
        <v>822</v>
      </c>
      <c r="Q814">
        <v>1</v>
      </c>
      <c r="W814">
        <v>0</v>
      </c>
      <c r="X814">
        <v>1225074207</v>
      </c>
      <c r="Y814">
        <f>((AT814*1)*1)</f>
        <v>0.02</v>
      </c>
      <c r="AA814">
        <v>19.28</v>
      </c>
      <c r="AB814">
        <v>0</v>
      </c>
      <c r="AC814">
        <v>0</v>
      </c>
      <c r="AD814">
        <v>0</v>
      </c>
      <c r="AE814">
        <v>19.28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1</v>
      </c>
      <c r="AM814">
        <v>-2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0.02</v>
      </c>
      <c r="AU814" t="s">
        <v>360</v>
      </c>
      <c r="AV814">
        <v>0</v>
      </c>
      <c r="AW814">
        <v>2</v>
      </c>
      <c r="AX814">
        <v>86552979</v>
      </c>
      <c r="AY814">
        <v>1</v>
      </c>
      <c r="AZ814">
        <v>0</v>
      </c>
      <c r="BA814">
        <v>650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ROUND(Y814*Source!I438,9)</f>
        <v>0.04</v>
      </c>
      <c r="CY814">
        <f>AA814</f>
        <v>19.28</v>
      </c>
      <c r="CZ814">
        <f>AE814</f>
        <v>19.28</v>
      </c>
      <c r="DA814">
        <f>AI814</f>
        <v>1</v>
      </c>
      <c r="DB814">
        <f>ROUND(((ROUND(AT814*CZ814,2)*1)*1),6)</f>
        <v>0.39</v>
      </c>
      <c r="DC814">
        <f>ROUND(((ROUND(AT814*AG814,2)*1)*1),6)</f>
        <v>0</v>
      </c>
      <c r="DD814" t="s">
        <v>3</v>
      </c>
      <c r="DE814" t="s">
        <v>3</v>
      </c>
      <c r="DF814">
        <f t="shared" si="419"/>
        <v>0.77</v>
      </c>
      <c r="DG814">
        <f t="shared" si="417"/>
        <v>0</v>
      </c>
      <c r="DH814">
        <f t="shared" si="418"/>
        <v>0</v>
      </c>
      <c r="DI814">
        <f t="shared" si="412"/>
        <v>0</v>
      </c>
      <c r="DJ814">
        <f>DF814</f>
        <v>0.77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5">
      <c r="A815">
        <f>ROW(Source!A439)</f>
        <v>439</v>
      </c>
      <c r="B815">
        <v>86551703</v>
      </c>
      <c r="C815">
        <v>86552965</v>
      </c>
      <c r="D815">
        <v>85665773</v>
      </c>
      <c r="E815">
        <v>1081</v>
      </c>
      <c r="F815">
        <v>1</v>
      </c>
      <c r="G815">
        <v>1081</v>
      </c>
      <c r="H815">
        <v>1</v>
      </c>
      <c r="I815" t="s">
        <v>786</v>
      </c>
      <c r="J815" t="s">
        <v>3</v>
      </c>
      <c r="K815" t="s">
        <v>787</v>
      </c>
      <c r="L815">
        <v>1191</v>
      </c>
      <c r="N815">
        <v>1013</v>
      </c>
      <c r="O815" t="s">
        <v>788</v>
      </c>
      <c r="P815" t="s">
        <v>788</v>
      </c>
      <c r="Q815">
        <v>1</v>
      </c>
      <c r="W815">
        <v>0</v>
      </c>
      <c r="X815">
        <v>476480486</v>
      </c>
      <c r="Y815">
        <f>((AT815*1.15)*1.2)</f>
        <v>2.0286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1</v>
      </c>
      <c r="AM815">
        <v>5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1.47</v>
      </c>
      <c r="AU815" t="s">
        <v>362</v>
      </c>
      <c r="AV815">
        <v>1</v>
      </c>
      <c r="AW815">
        <v>2</v>
      </c>
      <c r="AX815">
        <v>86552974</v>
      </c>
      <c r="AY815">
        <v>1</v>
      </c>
      <c r="AZ815">
        <v>0</v>
      </c>
      <c r="BA815">
        <v>653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U815">
        <f>ROUND(AT815*Source!I439*AH815*AL815,2)</f>
        <v>0</v>
      </c>
      <c r="CV815">
        <f>ROUND(Y815*Source!I439,9)</f>
        <v>4.0571999999999999</v>
      </c>
      <c r="CW815">
        <v>0</v>
      </c>
      <c r="CX815">
        <f>ROUND(Y815*Source!I439,9)</f>
        <v>4.0571999999999999</v>
      </c>
      <c r="CY815">
        <f>AD815</f>
        <v>0</v>
      </c>
      <c r="CZ815">
        <f>AH815</f>
        <v>0</v>
      </c>
      <c r="DA815">
        <f>AL815</f>
        <v>1</v>
      </c>
      <c r="DB815">
        <f>ROUND(((ROUND(AT815*CZ815,2)*1.15)*1.2),6)</f>
        <v>0</v>
      </c>
      <c r="DC815">
        <f>ROUND(((ROUND(AT815*AG815,2)*1.15)*1.2),6)</f>
        <v>0</v>
      </c>
      <c r="DD815" t="s">
        <v>3</v>
      </c>
      <c r="DE815" t="s">
        <v>3</v>
      </c>
      <c r="DF815">
        <f t="shared" si="419"/>
        <v>0</v>
      </c>
      <c r="DG815">
        <f t="shared" si="417"/>
        <v>0</v>
      </c>
      <c r="DH815">
        <f t="shared" si="418"/>
        <v>0</v>
      </c>
      <c r="DI815">
        <f t="shared" si="412"/>
        <v>0</v>
      </c>
      <c r="DJ815">
        <f>DI815</f>
        <v>0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5">
      <c r="A816">
        <f>ROW(Source!A439)</f>
        <v>439</v>
      </c>
      <c r="B816">
        <v>86551703</v>
      </c>
      <c r="C816">
        <v>86552965</v>
      </c>
      <c r="D816">
        <v>85731378</v>
      </c>
      <c r="E816">
        <v>1</v>
      </c>
      <c r="F816">
        <v>1</v>
      </c>
      <c r="G816">
        <v>1081</v>
      </c>
      <c r="H816">
        <v>2</v>
      </c>
      <c r="I816" t="s">
        <v>850</v>
      </c>
      <c r="J816" t="s">
        <v>851</v>
      </c>
      <c r="K816" t="s">
        <v>852</v>
      </c>
      <c r="L816">
        <v>1368</v>
      </c>
      <c r="N816">
        <v>1011</v>
      </c>
      <c r="O816" t="s">
        <v>792</v>
      </c>
      <c r="P816" t="s">
        <v>792</v>
      </c>
      <c r="Q816">
        <v>1</v>
      </c>
      <c r="W816">
        <v>0</v>
      </c>
      <c r="X816">
        <v>1498588441</v>
      </c>
      <c r="Y816">
        <f>((AT816*1.25)*1.2)</f>
        <v>0.52500000000000002</v>
      </c>
      <c r="AA816">
        <v>0</v>
      </c>
      <c r="AB816">
        <v>102.11</v>
      </c>
      <c r="AC816">
        <v>0</v>
      </c>
      <c r="AD816">
        <v>0</v>
      </c>
      <c r="AE816">
        <v>0</v>
      </c>
      <c r="AF816">
        <v>7.11</v>
      </c>
      <c r="AG816">
        <v>0</v>
      </c>
      <c r="AH816">
        <v>0</v>
      </c>
      <c r="AI816">
        <v>1</v>
      </c>
      <c r="AJ816">
        <v>13.46</v>
      </c>
      <c r="AK816">
        <v>1</v>
      </c>
      <c r="AL816">
        <v>1</v>
      </c>
      <c r="AM816">
        <v>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0.35</v>
      </c>
      <c r="AU816" t="s">
        <v>361</v>
      </c>
      <c r="AV816">
        <v>0</v>
      </c>
      <c r="AW816">
        <v>2</v>
      </c>
      <c r="AX816">
        <v>86552975</v>
      </c>
      <c r="AY816">
        <v>1</v>
      </c>
      <c r="AZ816">
        <v>0</v>
      </c>
      <c r="BA816">
        <v>654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f>ROUND(Y816*Source!I439*DO816,9)</f>
        <v>0</v>
      </c>
      <c r="CX816">
        <f>ROUND(Y816*Source!I439,9)</f>
        <v>1.05</v>
      </c>
      <c r="CY816">
        <f>AB816</f>
        <v>102.11</v>
      </c>
      <c r="CZ816">
        <f>AF816</f>
        <v>7.11</v>
      </c>
      <c r="DA816">
        <f>AJ816</f>
        <v>13.46</v>
      </c>
      <c r="DB816">
        <f>ROUND(((ROUND(AT816*CZ816,2)*1.25)*1.2),6)</f>
        <v>3.7349999999999999</v>
      </c>
      <c r="DC816">
        <f>ROUND(((ROUND(AT816*AG816,2)*1.25)*1.2),6)</f>
        <v>0</v>
      </c>
      <c r="DD816" t="s">
        <v>3</v>
      </c>
      <c r="DE816" t="s">
        <v>3</v>
      </c>
      <c r="DF816">
        <f t="shared" si="419"/>
        <v>0</v>
      </c>
      <c r="DG816">
        <f>ROUND(ROUND(AF816*AJ816,2)*CX816,2)</f>
        <v>100.49</v>
      </c>
      <c r="DH816">
        <f t="shared" si="418"/>
        <v>0</v>
      </c>
      <c r="DI816">
        <f t="shared" si="412"/>
        <v>0</v>
      </c>
      <c r="DJ816">
        <f>DG816</f>
        <v>100.49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5">
      <c r="A817">
        <f>ROW(Source!A439)</f>
        <v>439</v>
      </c>
      <c r="B817">
        <v>86551703</v>
      </c>
      <c r="C817">
        <v>86552965</v>
      </c>
      <c r="D817">
        <v>85731677</v>
      </c>
      <c r="E817">
        <v>1</v>
      </c>
      <c r="F817">
        <v>1</v>
      </c>
      <c r="G817">
        <v>1081</v>
      </c>
      <c r="H817">
        <v>2</v>
      </c>
      <c r="I817" t="s">
        <v>789</v>
      </c>
      <c r="J817" t="s">
        <v>790</v>
      </c>
      <c r="K817" t="s">
        <v>791</v>
      </c>
      <c r="L817">
        <v>1368</v>
      </c>
      <c r="N817">
        <v>1011</v>
      </c>
      <c r="O817" t="s">
        <v>792</v>
      </c>
      <c r="P817" t="s">
        <v>792</v>
      </c>
      <c r="Q817">
        <v>1</v>
      </c>
      <c r="W817">
        <v>0</v>
      </c>
      <c r="X817">
        <v>874612079</v>
      </c>
      <c r="Y817">
        <f>((AT817*1.25)*1.2)</f>
        <v>1.4999999999999999E-2</v>
      </c>
      <c r="AA817">
        <v>0</v>
      </c>
      <c r="AB817">
        <v>1513.56</v>
      </c>
      <c r="AC817">
        <v>758.78</v>
      </c>
      <c r="AD817">
        <v>0</v>
      </c>
      <c r="AE817">
        <v>0</v>
      </c>
      <c r="AF817">
        <v>83.1</v>
      </c>
      <c r="AG817">
        <v>12.62</v>
      </c>
      <c r="AH817">
        <v>0</v>
      </c>
      <c r="AI817">
        <v>1</v>
      </c>
      <c r="AJ817">
        <v>17.07</v>
      </c>
      <c r="AK817">
        <v>56.35</v>
      </c>
      <c r="AL817">
        <v>1</v>
      </c>
      <c r="AM817">
        <v>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0.01</v>
      </c>
      <c r="AU817" t="s">
        <v>361</v>
      </c>
      <c r="AV817">
        <v>0</v>
      </c>
      <c r="AW817">
        <v>2</v>
      </c>
      <c r="AX817">
        <v>86552976</v>
      </c>
      <c r="AY817">
        <v>1</v>
      </c>
      <c r="AZ817">
        <v>0</v>
      </c>
      <c r="BA817">
        <v>655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f>ROUND(Y817*Source!I439*DO817,9)</f>
        <v>0.37859999999999999</v>
      </c>
      <c r="CX817">
        <f>ROUND(Y817*Source!I439,9)</f>
        <v>0.03</v>
      </c>
      <c r="CY817">
        <f>AB817</f>
        <v>1513.56</v>
      </c>
      <c r="CZ817">
        <f>AF817</f>
        <v>83.1</v>
      </c>
      <c r="DA817">
        <f>AJ817</f>
        <v>17.07</v>
      </c>
      <c r="DB817">
        <f>ROUND(((ROUND(AT817*CZ817,2)*1.25)*1.2),6)</f>
        <v>1.2450000000000001</v>
      </c>
      <c r="DC817">
        <f>ROUND(((ROUND(AT817*AG817,2)*1.25)*1.2),6)</f>
        <v>0.19500000000000001</v>
      </c>
      <c r="DD817" t="s">
        <v>3</v>
      </c>
      <c r="DE817" t="s">
        <v>3</v>
      </c>
      <c r="DF817">
        <f t="shared" si="419"/>
        <v>0</v>
      </c>
      <c r="DG817">
        <f>ROUND(ROUND(AF817*AJ817,2)*CX817,2)</f>
        <v>42.56</v>
      </c>
      <c r="DH817">
        <f>ROUND(ROUND(AG817*AK817,2)*CX817,2)</f>
        <v>21.33</v>
      </c>
      <c r="DI817">
        <f t="shared" si="412"/>
        <v>0</v>
      </c>
      <c r="DJ817">
        <f>DG817</f>
        <v>42.56</v>
      </c>
      <c r="DK817">
        <v>0</v>
      </c>
      <c r="DL817" t="s">
        <v>793</v>
      </c>
      <c r="DM817">
        <v>0</v>
      </c>
      <c r="DN817" t="s">
        <v>788</v>
      </c>
      <c r="DO817">
        <v>12.62</v>
      </c>
    </row>
    <row r="818" spans="1:119" x14ac:dyDescent="0.25">
      <c r="A818">
        <f>ROW(Source!A439)</f>
        <v>439</v>
      </c>
      <c r="B818">
        <v>86551703</v>
      </c>
      <c r="C818">
        <v>86552965</v>
      </c>
      <c r="D818">
        <v>85701847</v>
      </c>
      <c r="E818">
        <v>1</v>
      </c>
      <c r="F818">
        <v>1</v>
      </c>
      <c r="G818">
        <v>1081</v>
      </c>
      <c r="H818">
        <v>3</v>
      </c>
      <c r="I818" t="s">
        <v>853</v>
      </c>
      <c r="J818" t="s">
        <v>854</v>
      </c>
      <c r="K818" t="s">
        <v>855</v>
      </c>
      <c r="L818">
        <v>1348</v>
      </c>
      <c r="N818">
        <v>1009</v>
      </c>
      <c r="O818" t="s">
        <v>561</v>
      </c>
      <c r="P818" t="s">
        <v>561</v>
      </c>
      <c r="Q818">
        <v>1000</v>
      </c>
      <c r="W818">
        <v>0</v>
      </c>
      <c r="X818">
        <v>1001555392</v>
      </c>
      <c r="Y818">
        <f>((AT818*1)*1)</f>
        <v>1.3999999999999999E-4</v>
      </c>
      <c r="AA818">
        <v>204110.68</v>
      </c>
      <c r="AB818">
        <v>0</v>
      </c>
      <c r="AC818">
        <v>0</v>
      </c>
      <c r="AD818">
        <v>0</v>
      </c>
      <c r="AE818">
        <v>9879.51</v>
      </c>
      <c r="AF818">
        <v>0</v>
      </c>
      <c r="AG818">
        <v>0</v>
      </c>
      <c r="AH818">
        <v>0</v>
      </c>
      <c r="AI818">
        <v>20.66</v>
      </c>
      <c r="AJ818">
        <v>1</v>
      </c>
      <c r="AK818">
        <v>1</v>
      </c>
      <c r="AL818">
        <v>1</v>
      </c>
      <c r="AM818">
        <v>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1.3999999999999999E-4</v>
      </c>
      <c r="AU818" t="s">
        <v>360</v>
      </c>
      <c r="AV818">
        <v>0</v>
      </c>
      <c r="AW818">
        <v>2</v>
      </c>
      <c r="AX818">
        <v>86552977</v>
      </c>
      <c r="AY818">
        <v>1</v>
      </c>
      <c r="AZ818">
        <v>0</v>
      </c>
      <c r="BA818">
        <v>656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ROUND(Y818*Source!I439,9)</f>
        <v>2.7999999999999998E-4</v>
      </c>
      <c r="CY818">
        <f>AA818</f>
        <v>204110.68</v>
      </c>
      <c r="CZ818">
        <f>AE818</f>
        <v>9879.51</v>
      </c>
      <c r="DA818">
        <f>AI818</f>
        <v>20.66</v>
      </c>
      <c r="DB818">
        <f>ROUND(((ROUND(AT818*CZ818,2)*1)*1),6)</f>
        <v>1.38</v>
      </c>
      <c r="DC818">
        <f>ROUND(((ROUND(AT818*AG818,2)*1)*1),6)</f>
        <v>0</v>
      </c>
      <c r="DD818" t="s">
        <v>3</v>
      </c>
      <c r="DE818" t="s">
        <v>3</v>
      </c>
      <c r="DF818">
        <f>ROUND(ROUND(AE818*AI818,2)*CX818,2)</f>
        <v>57.15</v>
      </c>
      <c r="DG818">
        <f t="shared" ref="DG818:DG830" si="420">ROUND(ROUND(AF818,2)*CX818,2)</f>
        <v>0</v>
      </c>
      <c r="DH818">
        <f t="shared" ref="DH818:DH831" si="421">ROUND(ROUND(AG818,2)*CX818,2)</f>
        <v>0</v>
      </c>
      <c r="DI818">
        <f t="shared" si="412"/>
        <v>0</v>
      </c>
      <c r="DJ818">
        <f>DF818</f>
        <v>57.15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5">
      <c r="A819">
        <f>ROW(Source!A439)</f>
        <v>439</v>
      </c>
      <c r="B819">
        <v>86551703</v>
      </c>
      <c r="C819">
        <v>86552965</v>
      </c>
      <c r="D819">
        <v>85700656</v>
      </c>
      <c r="E819">
        <v>1</v>
      </c>
      <c r="F819">
        <v>1</v>
      </c>
      <c r="G819">
        <v>1081</v>
      </c>
      <c r="H819">
        <v>3</v>
      </c>
      <c r="I819" t="s">
        <v>856</v>
      </c>
      <c r="J819" t="s">
        <v>857</v>
      </c>
      <c r="K819" t="s">
        <v>858</v>
      </c>
      <c r="L819">
        <v>1348</v>
      </c>
      <c r="N819">
        <v>1009</v>
      </c>
      <c r="O819" t="s">
        <v>561</v>
      </c>
      <c r="P819" t="s">
        <v>561</v>
      </c>
      <c r="Q819">
        <v>1000</v>
      </c>
      <c r="W819">
        <v>0</v>
      </c>
      <c r="X819">
        <v>-268464753</v>
      </c>
      <c r="Y819">
        <f>((AT819*1)*1)</f>
        <v>1.1000000000000001E-3</v>
      </c>
      <c r="AA819">
        <v>121682.99</v>
      </c>
      <c r="AB819">
        <v>0</v>
      </c>
      <c r="AC819">
        <v>0</v>
      </c>
      <c r="AD819">
        <v>0</v>
      </c>
      <c r="AE819">
        <v>17868.28</v>
      </c>
      <c r="AF819">
        <v>0</v>
      </c>
      <c r="AG819">
        <v>0</v>
      </c>
      <c r="AH819">
        <v>0</v>
      </c>
      <c r="AI819">
        <v>6.81</v>
      </c>
      <c r="AJ819">
        <v>1</v>
      </c>
      <c r="AK819">
        <v>1</v>
      </c>
      <c r="AL819">
        <v>1</v>
      </c>
      <c r="AM819">
        <v>2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1.1000000000000001E-3</v>
      </c>
      <c r="AU819" t="s">
        <v>360</v>
      </c>
      <c r="AV819">
        <v>0</v>
      </c>
      <c r="AW819">
        <v>2</v>
      </c>
      <c r="AX819">
        <v>86552978</v>
      </c>
      <c r="AY819">
        <v>1</v>
      </c>
      <c r="AZ819">
        <v>0</v>
      </c>
      <c r="BA819">
        <v>657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ROUND(Y819*Source!I439,9)</f>
        <v>2.2000000000000001E-3</v>
      </c>
      <c r="CY819">
        <f>AA819</f>
        <v>121682.99</v>
      </c>
      <c r="CZ819">
        <f>AE819</f>
        <v>17868.28</v>
      </c>
      <c r="DA819">
        <f>AI819</f>
        <v>6.81</v>
      </c>
      <c r="DB819">
        <f>ROUND(((ROUND(AT819*CZ819,2)*1)*1),6)</f>
        <v>19.66</v>
      </c>
      <c r="DC819">
        <f>ROUND(((ROUND(AT819*AG819,2)*1)*1),6)</f>
        <v>0</v>
      </c>
      <c r="DD819" t="s">
        <v>3</v>
      </c>
      <c r="DE819" t="s">
        <v>3</v>
      </c>
      <c r="DF819">
        <f>ROUND(ROUND(AE819*AI819,2)*CX819,2)</f>
        <v>267.7</v>
      </c>
      <c r="DG819">
        <f t="shared" si="420"/>
        <v>0</v>
      </c>
      <c r="DH819">
        <f t="shared" si="421"/>
        <v>0</v>
      </c>
      <c r="DI819">
        <f t="shared" si="412"/>
        <v>0</v>
      </c>
      <c r="DJ819">
        <f>DF819</f>
        <v>267.7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5">
      <c r="A820">
        <f>ROW(Source!A439)</f>
        <v>439</v>
      </c>
      <c r="B820">
        <v>86551703</v>
      </c>
      <c r="C820">
        <v>86552965</v>
      </c>
      <c r="D820">
        <v>85718530</v>
      </c>
      <c r="E820">
        <v>1</v>
      </c>
      <c r="F820">
        <v>1</v>
      </c>
      <c r="G820">
        <v>1081</v>
      </c>
      <c r="H820">
        <v>3</v>
      </c>
      <c r="I820" t="s">
        <v>461</v>
      </c>
      <c r="J820" t="s">
        <v>463</v>
      </c>
      <c r="K820" t="s">
        <v>462</v>
      </c>
      <c r="L820">
        <v>1354</v>
      </c>
      <c r="N820">
        <v>1010</v>
      </c>
      <c r="O820" t="s">
        <v>35</v>
      </c>
      <c r="P820" t="s">
        <v>35</v>
      </c>
      <c r="Q820">
        <v>1</v>
      </c>
      <c r="W820">
        <v>0</v>
      </c>
      <c r="X820">
        <v>1594978431</v>
      </c>
      <c r="Y820">
        <f>((AT820*1)*1)</f>
        <v>0.5</v>
      </c>
      <c r="AA820">
        <v>250.43</v>
      </c>
      <c r="AB820">
        <v>0</v>
      </c>
      <c r="AC820">
        <v>0</v>
      </c>
      <c r="AD820">
        <v>0</v>
      </c>
      <c r="AE820">
        <v>61.53</v>
      </c>
      <c r="AF820">
        <v>0</v>
      </c>
      <c r="AG820">
        <v>0</v>
      </c>
      <c r="AH820">
        <v>0</v>
      </c>
      <c r="AI820">
        <v>4.07</v>
      </c>
      <c r="AJ820">
        <v>1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 t="s">
        <v>3</v>
      </c>
      <c r="AT820">
        <v>0.5</v>
      </c>
      <c r="AU820" t="s">
        <v>360</v>
      </c>
      <c r="AV820">
        <v>0</v>
      </c>
      <c r="AW820">
        <v>1</v>
      </c>
      <c r="AX820">
        <v>-1</v>
      </c>
      <c r="AY820">
        <v>0</v>
      </c>
      <c r="AZ820">
        <v>0</v>
      </c>
      <c r="BA820" t="s">
        <v>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ROUND(Y820*Source!I439,9)</f>
        <v>1</v>
      </c>
      <c r="CY820">
        <f>AA820</f>
        <v>250.43</v>
      </c>
      <c r="CZ820">
        <f>AE820</f>
        <v>61.53</v>
      </c>
      <c r="DA820">
        <f>AI820</f>
        <v>4.07</v>
      </c>
      <c r="DB820">
        <f>ROUND(((ROUND(AT820*CZ820,2)*1)*1),6)</f>
        <v>30.77</v>
      </c>
      <c r="DC820">
        <f>ROUND(((ROUND(AT820*AG820,2)*1)*1),6)</f>
        <v>0</v>
      </c>
      <c r="DD820" t="s">
        <v>3</v>
      </c>
      <c r="DE820" t="s">
        <v>3</v>
      </c>
      <c r="DF820">
        <f>ROUND(ROUND(AE820*AI820,2)*CX820,2)</f>
        <v>250.43</v>
      </c>
      <c r="DG820">
        <f t="shared" si="420"/>
        <v>0</v>
      </c>
      <c r="DH820">
        <f t="shared" si="421"/>
        <v>0</v>
      </c>
      <c r="DI820">
        <f t="shared" si="412"/>
        <v>0</v>
      </c>
      <c r="DJ820">
        <f>DF820</f>
        <v>250.43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5">
      <c r="A821">
        <f>ROW(Source!A439)</f>
        <v>439</v>
      </c>
      <c r="B821">
        <v>86551703</v>
      </c>
      <c r="C821">
        <v>86552965</v>
      </c>
      <c r="D821">
        <v>85718531</v>
      </c>
      <c r="E821">
        <v>1</v>
      </c>
      <c r="F821">
        <v>1</v>
      </c>
      <c r="G821">
        <v>1081</v>
      </c>
      <c r="H821">
        <v>3</v>
      </c>
      <c r="I821" t="s">
        <v>473</v>
      </c>
      <c r="J821" t="s">
        <v>475</v>
      </c>
      <c r="K821" t="s">
        <v>474</v>
      </c>
      <c r="L821">
        <v>1354</v>
      </c>
      <c r="N821">
        <v>1010</v>
      </c>
      <c r="O821" t="s">
        <v>35</v>
      </c>
      <c r="P821" t="s">
        <v>35</v>
      </c>
      <c r="Q821">
        <v>1</v>
      </c>
      <c r="W821">
        <v>0</v>
      </c>
      <c r="X821">
        <v>-293498917</v>
      </c>
      <c r="Y821">
        <f>((AT821*1)*1)</f>
        <v>0.5</v>
      </c>
      <c r="AA821">
        <v>450.73</v>
      </c>
      <c r="AB821">
        <v>0</v>
      </c>
      <c r="AC821">
        <v>0</v>
      </c>
      <c r="AD821">
        <v>0</v>
      </c>
      <c r="AE821">
        <v>87.52</v>
      </c>
      <c r="AF821">
        <v>0</v>
      </c>
      <c r="AG821">
        <v>0</v>
      </c>
      <c r="AH821">
        <v>0</v>
      </c>
      <c r="AI821">
        <v>5.15</v>
      </c>
      <c r="AJ821">
        <v>1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 t="s">
        <v>3</v>
      </c>
      <c r="AT821">
        <v>0.5</v>
      </c>
      <c r="AU821" t="s">
        <v>360</v>
      </c>
      <c r="AV821">
        <v>0</v>
      </c>
      <c r="AW821">
        <v>1</v>
      </c>
      <c r="AX821">
        <v>-1</v>
      </c>
      <c r="AY821">
        <v>0</v>
      </c>
      <c r="AZ821">
        <v>0</v>
      </c>
      <c r="BA821" t="s">
        <v>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ROUND(Y821*Source!I439,9)</f>
        <v>1</v>
      </c>
      <c r="CY821">
        <f>AA821</f>
        <v>450.73</v>
      </c>
      <c r="CZ821">
        <f>AE821</f>
        <v>87.52</v>
      </c>
      <c r="DA821">
        <f>AI821</f>
        <v>5.15</v>
      </c>
      <c r="DB821">
        <f>ROUND(((ROUND(AT821*CZ821,2)*1)*1),6)</f>
        <v>43.76</v>
      </c>
      <c r="DC821">
        <f>ROUND(((ROUND(AT821*AG821,2)*1)*1),6)</f>
        <v>0</v>
      </c>
      <c r="DD821" t="s">
        <v>3</v>
      </c>
      <c r="DE821" t="s">
        <v>3</v>
      </c>
      <c r="DF821">
        <f>ROUND(ROUND(AE821*AI821,2)*CX821,2)</f>
        <v>450.73</v>
      </c>
      <c r="DG821">
        <f t="shared" si="420"/>
        <v>0</v>
      </c>
      <c r="DH821">
        <f t="shared" si="421"/>
        <v>0</v>
      </c>
      <c r="DI821">
        <f t="shared" si="412"/>
        <v>0</v>
      </c>
      <c r="DJ821">
        <f>DF821</f>
        <v>450.73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5">
      <c r="A822">
        <f>ROW(Source!A439)</f>
        <v>439</v>
      </c>
      <c r="B822">
        <v>86551703</v>
      </c>
      <c r="C822">
        <v>86552965</v>
      </c>
      <c r="D822">
        <v>85721435</v>
      </c>
      <c r="E822">
        <v>1</v>
      </c>
      <c r="F822">
        <v>1</v>
      </c>
      <c r="G822">
        <v>1081</v>
      </c>
      <c r="H822">
        <v>3</v>
      </c>
      <c r="I822" t="s">
        <v>859</v>
      </c>
      <c r="J822" t="s">
        <v>860</v>
      </c>
      <c r="K822" t="s">
        <v>861</v>
      </c>
      <c r="L822">
        <v>1346</v>
      </c>
      <c r="N822">
        <v>1009</v>
      </c>
      <c r="O822" t="s">
        <v>822</v>
      </c>
      <c r="P822" t="s">
        <v>822</v>
      </c>
      <c r="Q822">
        <v>1</v>
      </c>
      <c r="W822">
        <v>0</v>
      </c>
      <c r="X822">
        <v>1225074207</v>
      </c>
      <c r="Y822">
        <f>((AT822*1)*1)</f>
        <v>0.02</v>
      </c>
      <c r="AA822">
        <v>333.16</v>
      </c>
      <c r="AB822">
        <v>0</v>
      </c>
      <c r="AC822">
        <v>0</v>
      </c>
      <c r="AD822">
        <v>0</v>
      </c>
      <c r="AE822">
        <v>19.28</v>
      </c>
      <c r="AF822">
        <v>0</v>
      </c>
      <c r="AG822">
        <v>0</v>
      </c>
      <c r="AH822">
        <v>0</v>
      </c>
      <c r="AI822">
        <v>17.28</v>
      </c>
      <c r="AJ822">
        <v>1</v>
      </c>
      <c r="AK822">
        <v>1</v>
      </c>
      <c r="AL822">
        <v>1</v>
      </c>
      <c r="AM822">
        <v>2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0.02</v>
      </c>
      <c r="AU822" t="s">
        <v>360</v>
      </c>
      <c r="AV822">
        <v>0</v>
      </c>
      <c r="AW822">
        <v>2</v>
      </c>
      <c r="AX822">
        <v>86552979</v>
      </c>
      <c r="AY822">
        <v>1</v>
      </c>
      <c r="AZ822">
        <v>0</v>
      </c>
      <c r="BA822">
        <v>658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v>0</v>
      </c>
      <c r="CX822">
        <f>ROUND(Y822*Source!I439,9)</f>
        <v>0.04</v>
      </c>
      <c r="CY822">
        <f>AA822</f>
        <v>333.16</v>
      </c>
      <c r="CZ822">
        <f>AE822</f>
        <v>19.28</v>
      </c>
      <c r="DA822">
        <f>AI822</f>
        <v>17.28</v>
      </c>
      <c r="DB822">
        <f>ROUND(((ROUND(AT822*CZ822,2)*1)*1),6)</f>
        <v>0.39</v>
      </c>
      <c r="DC822">
        <f>ROUND(((ROUND(AT822*AG822,2)*1)*1),6)</f>
        <v>0</v>
      </c>
      <c r="DD822" t="s">
        <v>3</v>
      </c>
      <c r="DE822" t="s">
        <v>3</v>
      </c>
      <c r="DF822">
        <f>ROUND(ROUND(AE822*AI822,2)*CX822,2)</f>
        <v>13.33</v>
      </c>
      <c r="DG822">
        <f t="shared" si="420"/>
        <v>0</v>
      </c>
      <c r="DH822">
        <f t="shared" si="421"/>
        <v>0</v>
      </c>
      <c r="DI822">
        <f t="shared" si="412"/>
        <v>0</v>
      </c>
      <c r="DJ822">
        <f>DF822</f>
        <v>13.33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5">
      <c r="A823">
        <f>ROW(Source!A444)</f>
        <v>444</v>
      </c>
      <c r="B823">
        <v>86551701</v>
      </c>
      <c r="C823">
        <v>86552984</v>
      </c>
      <c r="D823">
        <v>85665773</v>
      </c>
      <c r="E823">
        <v>1081</v>
      </c>
      <c r="F823">
        <v>1</v>
      </c>
      <c r="G823">
        <v>1081</v>
      </c>
      <c r="H823">
        <v>1</v>
      </c>
      <c r="I823" t="s">
        <v>786</v>
      </c>
      <c r="J823" t="s">
        <v>3</v>
      </c>
      <c r="K823" t="s">
        <v>787</v>
      </c>
      <c r="L823">
        <v>1191</v>
      </c>
      <c r="N823">
        <v>1013</v>
      </c>
      <c r="O823" t="s">
        <v>788</v>
      </c>
      <c r="P823" t="s">
        <v>788</v>
      </c>
      <c r="Q823">
        <v>1</v>
      </c>
      <c r="W823">
        <v>0</v>
      </c>
      <c r="X823">
        <v>476480486</v>
      </c>
      <c r="Y823">
        <f>((AT823*1.15)*1.2)</f>
        <v>3.5879999999999996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1</v>
      </c>
      <c r="AL823">
        <v>1</v>
      </c>
      <c r="AM823">
        <v>-2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2.6</v>
      </c>
      <c r="AU823" t="s">
        <v>362</v>
      </c>
      <c r="AV823">
        <v>1</v>
      </c>
      <c r="AW823">
        <v>2</v>
      </c>
      <c r="AX823">
        <v>86552992</v>
      </c>
      <c r="AY823">
        <v>1</v>
      </c>
      <c r="AZ823">
        <v>0</v>
      </c>
      <c r="BA823">
        <v>661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U823">
        <f>ROUND(AT823*Source!I444*AH823*AL823,2)</f>
        <v>0</v>
      </c>
      <c r="CV823">
        <f>ROUND(Y823*Source!I444,9)</f>
        <v>3.5880000000000001</v>
      </c>
      <c r="CW823">
        <v>0</v>
      </c>
      <c r="CX823">
        <f>ROUND(Y823*Source!I444,9)</f>
        <v>3.5880000000000001</v>
      </c>
      <c r="CY823">
        <f>AD823</f>
        <v>0</v>
      </c>
      <c r="CZ823">
        <f>AH823</f>
        <v>0</v>
      </c>
      <c r="DA823">
        <f>AL823</f>
        <v>1</v>
      </c>
      <c r="DB823">
        <f>ROUND(((ROUND(AT823*CZ823,2)*1.15)*1.2),6)</f>
        <v>0</v>
      </c>
      <c r="DC823">
        <f>ROUND(((ROUND(AT823*AG823,2)*1.15)*1.2),6)</f>
        <v>0</v>
      </c>
      <c r="DD823" t="s">
        <v>3</v>
      </c>
      <c r="DE823" t="s">
        <v>3</v>
      </c>
      <c r="DF823">
        <f t="shared" ref="DF823:DF832" si="422">ROUND(ROUND(AE823,2)*CX823,2)</f>
        <v>0</v>
      </c>
      <c r="DG823">
        <f t="shared" si="420"/>
        <v>0</v>
      </c>
      <c r="DH823">
        <f t="shared" si="421"/>
        <v>0</v>
      </c>
      <c r="DI823">
        <f t="shared" si="412"/>
        <v>0</v>
      </c>
      <c r="DJ823">
        <f>DI823</f>
        <v>0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5">
      <c r="A824">
        <f>ROW(Source!A444)</f>
        <v>444</v>
      </c>
      <c r="B824">
        <v>86551701</v>
      </c>
      <c r="C824">
        <v>86552984</v>
      </c>
      <c r="D824">
        <v>85731378</v>
      </c>
      <c r="E824">
        <v>1</v>
      </c>
      <c r="F824">
        <v>1</v>
      </c>
      <c r="G824">
        <v>1081</v>
      </c>
      <c r="H824">
        <v>2</v>
      </c>
      <c r="I824" t="s">
        <v>850</v>
      </c>
      <c r="J824" t="s">
        <v>851</v>
      </c>
      <c r="K824" t="s">
        <v>852</v>
      </c>
      <c r="L824">
        <v>1368</v>
      </c>
      <c r="N824">
        <v>1011</v>
      </c>
      <c r="O824" t="s">
        <v>792</v>
      </c>
      <c r="P824" t="s">
        <v>792</v>
      </c>
      <c r="Q824">
        <v>1</v>
      </c>
      <c r="W824">
        <v>0</v>
      </c>
      <c r="X824">
        <v>1498588441</v>
      </c>
      <c r="Y824">
        <f>((AT824*1.25)*1.2)</f>
        <v>0.94499999999999995</v>
      </c>
      <c r="AA824">
        <v>0</v>
      </c>
      <c r="AB824">
        <v>7.59</v>
      </c>
      <c r="AC824">
        <v>0</v>
      </c>
      <c r="AD824">
        <v>0</v>
      </c>
      <c r="AE824">
        <v>0</v>
      </c>
      <c r="AF824">
        <v>7.11</v>
      </c>
      <c r="AG824">
        <v>0</v>
      </c>
      <c r="AH824">
        <v>0</v>
      </c>
      <c r="AI824">
        <v>1</v>
      </c>
      <c r="AJ824">
        <v>1</v>
      </c>
      <c r="AK824">
        <v>1</v>
      </c>
      <c r="AL824">
        <v>1</v>
      </c>
      <c r="AM824">
        <v>-2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0.63</v>
      </c>
      <c r="AU824" t="s">
        <v>361</v>
      </c>
      <c r="AV824">
        <v>0</v>
      </c>
      <c r="AW824">
        <v>2</v>
      </c>
      <c r="AX824">
        <v>86552993</v>
      </c>
      <c r="AY824">
        <v>1</v>
      </c>
      <c r="AZ824">
        <v>0</v>
      </c>
      <c r="BA824">
        <v>662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f>ROUND(Y824*Source!I444*DO824,9)</f>
        <v>0</v>
      </c>
      <c r="CX824">
        <f>ROUND(Y824*Source!I444,9)</f>
        <v>0.94499999999999995</v>
      </c>
      <c r="CY824">
        <f>AB824</f>
        <v>7.59</v>
      </c>
      <c r="CZ824">
        <f>AF824</f>
        <v>7.11</v>
      </c>
      <c r="DA824">
        <f>AJ824</f>
        <v>1</v>
      </c>
      <c r="DB824">
        <f>ROUND(((ROUND(AT824*CZ824,2)*1.25)*1.2),6)</f>
        <v>6.72</v>
      </c>
      <c r="DC824">
        <f>ROUND(((ROUND(AT824*AG824,2)*1.25)*1.2),6)</f>
        <v>0</v>
      </c>
      <c r="DD824" t="s">
        <v>3</v>
      </c>
      <c r="DE824" t="s">
        <v>3</v>
      </c>
      <c r="DF824">
        <f t="shared" si="422"/>
        <v>0</v>
      </c>
      <c r="DG824">
        <f t="shared" si="420"/>
        <v>6.72</v>
      </c>
      <c r="DH824">
        <f t="shared" si="421"/>
        <v>0</v>
      </c>
      <c r="DI824">
        <f t="shared" si="412"/>
        <v>0</v>
      </c>
      <c r="DJ824">
        <f>DG824</f>
        <v>6.72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5">
      <c r="A825">
        <f>ROW(Source!A444)</f>
        <v>444</v>
      </c>
      <c r="B825">
        <v>86551701</v>
      </c>
      <c r="C825">
        <v>86552984</v>
      </c>
      <c r="D825">
        <v>85731677</v>
      </c>
      <c r="E825">
        <v>1</v>
      </c>
      <c r="F825">
        <v>1</v>
      </c>
      <c r="G825">
        <v>1081</v>
      </c>
      <c r="H825">
        <v>2</v>
      </c>
      <c r="I825" t="s">
        <v>789</v>
      </c>
      <c r="J825" t="s">
        <v>790</v>
      </c>
      <c r="K825" t="s">
        <v>791</v>
      </c>
      <c r="L825">
        <v>1368</v>
      </c>
      <c r="N825">
        <v>1011</v>
      </c>
      <c r="O825" t="s">
        <v>792</v>
      </c>
      <c r="P825" t="s">
        <v>792</v>
      </c>
      <c r="Q825">
        <v>1</v>
      </c>
      <c r="W825">
        <v>0</v>
      </c>
      <c r="X825">
        <v>874612079</v>
      </c>
      <c r="Y825">
        <f>((AT825*1.25)*1.2)</f>
        <v>0.03</v>
      </c>
      <c r="AA825">
        <v>0</v>
      </c>
      <c r="AB825">
        <v>88.67</v>
      </c>
      <c r="AC825">
        <v>13.47</v>
      </c>
      <c r="AD825">
        <v>0</v>
      </c>
      <c r="AE825">
        <v>0</v>
      </c>
      <c r="AF825">
        <v>83.1</v>
      </c>
      <c r="AG825">
        <v>12.62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-2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0.02</v>
      </c>
      <c r="AU825" t="s">
        <v>361</v>
      </c>
      <c r="AV825">
        <v>0</v>
      </c>
      <c r="AW825">
        <v>2</v>
      </c>
      <c r="AX825">
        <v>86552994</v>
      </c>
      <c r="AY825">
        <v>1</v>
      </c>
      <c r="AZ825">
        <v>0</v>
      </c>
      <c r="BA825">
        <v>663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f>ROUND(Y825*Source!I444*DO825,9)</f>
        <v>0.37859999999999999</v>
      </c>
      <c r="CX825">
        <f>ROUND(Y825*Source!I444,9)</f>
        <v>0.03</v>
      </c>
      <c r="CY825">
        <f>AB825</f>
        <v>88.67</v>
      </c>
      <c r="CZ825">
        <f>AF825</f>
        <v>83.1</v>
      </c>
      <c r="DA825">
        <f>AJ825</f>
        <v>1</v>
      </c>
      <c r="DB825">
        <f>ROUND(((ROUND(AT825*CZ825,2)*1.25)*1.2),6)</f>
        <v>2.4900000000000002</v>
      </c>
      <c r="DC825">
        <f>ROUND(((ROUND(AT825*AG825,2)*1.25)*1.2),6)</f>
        <v>0.375</v>
      </c>
      <c r="DD825" t="s">
        <v>3</v>
      </c>
      <c r="DE825" t="s">
        <v>3</v>
      </c>
      <c r="DF825">
        <f t="shared" si="422"/>
        <v>0</v>
      </c>
      <c r="DG825">
        <f t="shared" si="420"/>
        <v>2.4900000000000002</v>
      </c>
      <c r="DH825">
        <f t="shared" si="421"/>
        <v>0.38</v>
      </c>
      <c r="DI825">
        <f t="shared" si="412"/>
        <v>0</v>
      </c>
      <c r="DJ825">
        <f>DG825</f>
        <v>2.4900000000000002</v>
      </c>
      <c r="DK825">
        <v>0</v>
      </c>
      <c r="DL825" t="s">
        <v>793</v>
      </c>
      <c r="DM825">
        <v>0</v>
      </c>
      <c r="DN825" t="s">
        <v>788</v>
      </c>
      <c r="DO825">
        <v>12.62</v>
      </c>
    </row>
    <row r="826" spans="1:119" x14ac:dyDescent="0.25">
      <c r="A826">
        <f>ROW(Source!A444)</f>
        <v>444</v>
      </c>
      <c r="B826">
        <v>86551701</v>
      </c>
      <c r="C826">
        <v>86552984</v>
      </c>
      <c r="D826">
        <v>85701847</v>
      </c>
      <c r="E826">
        <v>1</v>
      </c>
      <c r="F826">
        <v>1</v>
      </c>
      <c r="G826">
        <v>1081</v>
      </c>
      <c r="H826">
        <v>3</v>
      </c>
      <c r="I826" t="s">
        <v>853</v>
      </c>
      <c r="J826" t="s">
        <v>854</v>
      </c>
      <c r="K826" t="s">
        <v>855</v>
      </c>
      <c r="L826">
        <v>1348</v>
      </c>
      <c r="N826">
        <v>1009</v>
      </c>
      <c r="O826" t="s">
        <v>561</v>
      </c>
      <c r="P826" t="s">
        <v>561</v>
      </c>
      <c r="Q826">
        <v>1000</v>
      </c>
      <c r="W826">
        <v>0</v>
      </c>
      <c r="X826">
        <v>1001555392</v>
      </c>
      <c r="Y826">
        <f>((AT826*1)*1)</f>
        <v>3.3E-4</v>
      </c>
      <c r="AA826">
        <v>9879.51</v>
      </c>
      <c r="AB826">
        <v>0</v>
      </c>
      <c r="AC826">
        <v>0</v>
      </c>
      <c r="AD826">
        <v>0</v>
      </c>
      <c r="AE826">
        <v>9879.51</v>
      </c>
      <c r="AF826">
        <v>0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-2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3.3E-4</v>
      </c>
      <c r="AU826" t="s">
        <v>360</v>
      </c>
      <c r="AV826">
        <v>0</v>
      </c>
      <c r="AW826">
        <v>2</v>
      </c>
      <c r="AX826">
        <v>86552995</v>
      </c>
      <c r="AY826">
        <v>1</v>
      </c>
      <c r="AZ826">
        <v>0</v>
      </c>
      <c r="BA826">
        <v>664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ROUND(Y826*Source!I444,9)</f>
        <v>3.3E-4</v>
      </c>
      <c r="CY826">
        <f>AA826</f>
        <v>9879.51</v>
      </c>
      <c r="CZ826">
        <f>AE826</f>
        <v>9879.51</v>
      </c>
      <c r="DA826">
        <f>AI826</f>
        <v>1</v>
      </c>
      <c r="DB826">
        <f>ROUND(((ROUND(AT826*CZ826,2)*1)*1),6)</f>
        <v>3.26</v>
      </c>
      <c r="DC826">
        <f>ROUND(((ROUND(AT826*AG826,2)*1)*1),6)</f>
        <v>0</v>
      </c>
      <c r="DD826" t="s">
        <v>3</v>
      </c>
      <c r="DE826" t="s">
        <v>3</v>
      </c>
      <c r="DF826">
        <f t="shared" si="422"/>
        <v>3.26</v>
      </c>
      <c r="DG826">
        <f t="shared" si="420"/>
        <v>0</v>
      </c>
      <c r="DH826">
        <f t="shared" si="421"/>
        <v>0</v>
      </c>
      <c r="DI826">
        <f t="shared" si="412"/>
        <v>0</v>
      </c>
      <c r="DJ826">
        <f>DF826</f>
        <v>3.26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5">
      <c r="A827">
        <f>ROW(Source!A444)</f>
        <v>444</v>
      </c>
      <c r="B827">
        <v>86551701</v>
      </c>
      <c r="C827">
        <v>86552984</v>
      </c>
      <c r="D827">
        <v>85700656</v>
      </c>
      <c r="E827">
        <v>1</v>
      </c>
      <c r="F827">
        <v>1</v>
      </c>
      <c r="G827">
        <v>1081</v>
      </c>
      <c r="H827">
        <v>3</v>
      </c>
      <c r="I827" t="s">
        <v>856</v>
      </c>
      <c r="J827" t="s">
        <v>857</v>
      </c>
      <c r="K827" t="s">
        <v>858</v>
      </c>
      <c r="L827">
        <v>1348</v>
      </c>
      <c r="N827">
        <v>1009</v>
      </c>
      <c r="O827" t="s">
        <v>561</v>
      </c>
      <c r="P827" t="s">
        <v>561</v>
      </c>
      <c r="Q827">
        <v>1000</v>
      </c>
      <c r="W827">
        <v>0</v>
      </c>
      <c r="X827">
        <v>-268464753</v>
      </c>
      <c r="Y827">
        <f>((AT827*1)*1)</f>
        <v>2.0699999999999998E-3</v>
      </c>
      <c r="AA827">
        <v>17868.28</v>
      </c>
      <c r="AB827">
        <v>0</v>
      </c>
      <c r="AC827">
        <v>0</v>
      </c>
      <c r="AD827">
        <v>0</v>
      </c>
      <c r="AE827">
        <v>17868.28</v>
      </c>
      <c r="AF827">
        <v>0</v>
      </c>
      <c r="AG827">
        <v>0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-2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2.0699999999999998E-3</v>
      </c>
      <c r="AU827" t="s">
        <v>360</v>
      </c>
      <c r="AV827">
        <v>0</v>
      </c>
      <c r="AW827">
        <v>2</v>
      </c>
      <c r="AX827">
        <v>86552996</v>
      </c>
      <c r="AY827">
        <v>1</v>
      </c>
      <c r="AZ827">
        <v>0</v>
      </c>
      <c r="BA827">
        <v>665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v>0</v>
      </c>
      <c r="CX827">
        <f>ROUND(Y827*Source!I444,9)</f>
        <v>2.0699999999999998E-3</v>
      </c>
      <c r="CY827">
        <f>AA827</f>
        <v>17868.28</v>
      </c>
      <c r="CZ827">
        <f>AE827</f>
        <v>17868.28</v>
      </c>
      <c r="DA827">
        <f>AI827</f>
        <v>1</v>
      </c>
      <c r="DB827">
        <f>ROUND(((ROUND(AT827*CZ827,2)*1)*1),6)</f>
        <v>36.99</v>
      </c>
      <c r="DC827">
        <f>ROUND(((ROUND(AT827*AG827,2)*1)*1),6)</f>
        <v>0</v>
      </c>
      <c r="DD827" t="s">
        <v>3</v>
      </c>
      <c r="DE827" t="s">
        <v>3</v>
      </c>
      <c r="DF827">
        <f t="shared" si="422"/>
        <v>36.99</v>
      </c>
      <c r="DG827">
        <f t="shared" si="420"/>
        <v>0</v>
      </c>
      <c r="DH827">
        <f t="shared" si="421"/>
        <v>0</v>
      </c>
      <c r="DI827">
        <f t="shared" si="412"/>
        <v>0</v>
      </c>
      <c r="DJ827">
        <f>DF827</f>
        <v>36.99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5">
      <c r="A828">
        <f>ROW(Source!A444)</f>
        <v>444</v>
      </c>
      <c r="B828">
        <v>86551701</v>
      </c>
      <c r="C828">
        <v>86552984</v>
      </c>
      <c r="D828">
        <v>85718541</v>
      </c>
      <c r="E828">
        <v>1</v>
      </c>
      <c r="F828">
        <v>1</v>
      </c>
      <c r="G828">
        <v>1081</v>
      </c>
      <c r="H828">
        <v>3</v>
      </c>
      <c r="I828" t="s">
        <v>658</v>
      </c>
      <c r="J828" t="s">
        <v>660</v>
      </c>
      <c r="K828" t="s">
        <v>659</v>
      </c>
      <c r="L828">
        <v>1354</v>
      </c>
      <c r="N828">
        <v>1010</v>
      </c>
      <c r="O828" t="s">
        <v>35</v>
      </c>
      <c r="P828" t="s">
        <v>35</v>
      </c>
      <c r="Q828">
        <v>1</v>
      </c>
      <c r="W828">
        <v>0</v>
      </c>
      <c r="X828">
        <v>-1892198330</v>
      </c>
      <c r="Y828">
        <f>((AT828*1)*1)</f>
        <v>1</v>
      </c>
      <c r="AA828">
        <v>527.66999999999996</v>
      </c>
      <c r="AB828">
        <v>0</v>
      </c>
      <c r="AC828">
        <v>0</v>
      </c>
      <c r="AD828">
        <v>0</v>
      </c>
      <c r="AE828">
        <v>527.66999999999996</v>
      </c>
      <c r="AF828">
        <v>0</v>
      </c>
      <c r="AG828">
        <v>0</v>
      </c>
      <c r="AH828">
        <v>0</v>
      </c>
      <c r="AI828">
        <v>1</v>
      </c>
      <c r="AJ828">
        <v>1</v>
      </c>
      <c r="AK828">
        <v>1</v>
      </c>
      <c r="AL828">
        <v>1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 t="s">
        <v>3</v>
      </c>
      <c r="AT828">
        <v>1</v>
      </c>
      <c r="AU828" t="s">
        <v>360</v>
      </c>
      <c r="AV828">
        <v>0</v>
      </c>
      <c r="AW828">
        <v>1</v>
      </c>
      <c r="AX828">
        <v>-1</v>
      </c>
      <c r="AY828">
        <v>0</v>
      </c>
      <c r="AZ828">
        <v>0</v>
      </c>
      <c r="BA828" t="s">
        <v>3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v>0</v>
      </c>
      <c r="CX828">
        <f>ROUND(Y828*Source!I444,9)</f>
        <v>1</v>
      </c>
      <c r="CY828">
        <f>AA828</f>
        <v>527.66999999999996</v>
      </c>
      <c r="CZ828">
        <f>AE828</f>
        <v>527.66999999999996</v>
      </c>
      <c r="DA828">
        <f>AI828</f>
        <v>1</v>
      </c>
      <c r="DB828">
        <f>ROUND(((ROUND(AT828*CZ828,2)*1)*1),6)</f>
        <v>527.66999999999996</v>
      </c>
      <c r="DC828">
        <f>ROUND(((ROUND(AT828*AG828,2)*1)*1),6)</f>
        <v>0</v>
      </c>
      <c r="DD828" t="s">
        <v>3</v>
      </c>
      <c r="DE828" t="s">
        <v>3</v>
      </c>
      <c r="DF828">
        <f t="shared" si="422"/>
        <v>527.66999999999996</v>
      </c>
      <c r="DG828">
        <f t="shared" si="420"/>
        <v>0</v>
      </c>
      <c r="DH828">
        <f t="shared" si="421"/>
        <v>0</v>
      </c>
      <c r="DI828">
        <f t="shared" si="412"/>
        <v>0</v>
      </c>
      <c r="DJ828">
        <f>DF828</f>
        <v>527.66999999999996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5">
      <c r="A829">
        <f>ROW(Source!A444)</f>
        <v>444</v>
      </c>
      <c r="B829">
        <v>86551701</v>
      </c>
      <c r="C829">
        <v>86552984</v>
      </c>
      <c r="D829">
        <v>85721435</v>
      </c>
      <c r="E829">
        <v>1</v>
      </c>
      <c r="F829">
        <v>1</v>
      </c>
      <c r="G829">
        <v>1081</v>
      </c>
      <c r="H829">
        <v>3</v>
      </c>
      <c r="I829" t="s">
        <v>859</v>
      </c>
      <c r="J829" t="s">
        <v>860</v>
      </c>
      <c r="K829" t="s">
        <v>861</v>
      </c>
      <c r="L829">
        <v>1346</v>
      </c>
      <c r="N829">
        <v>1009</v>
      </c>
      <c r="O829" t="s">
        <v>822</v>
      </c>
      <c r="P829" t="s">
        <v>822</v>
      </c>
      <c r="Q829">
        <v>1</v>
      </c>
      <c r="W829">
        <v>0</v>
      </c>
      <c r="X829">
        <v>1225074207</v>
      </c>
      <c r="Y829">
        <f>((AT829*1)*1)</f>
        <v>0.1</v>
      </c>
      <c r="AA829">
        <v>19.28</v>
      </c>
      <c r="AB829">
        <v>0</v>
      </c>
      <c r="AC829">
        <v>0</v>
      </c>
      <c r="AD829">
        <v>0</v>
      </c>
      <c r="AE829">
        <v>19.28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1</v>
      </c>
      <c r="AL829">
        <v>1</v>
      </c>
      <c r="AM829">
        <v>-2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0.1</v>
      </c>
      <c r="AU829" t="s">
        <v>360</v>
      </c>
      <c r="AV829">
        <v>0</v>
      </c>
      <c r="AW829">
        <v>2</v>
      </c>
      <c r="AX829">
        <v>86552997</v>
      </c>
      <c r="AY829">
        <v>1</v>
      </c>
      <c r="AZ829">
        <v>0</v>
      </c>
      <c r="BA829">
        <v>666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ROUND(Y829*Source!I444,9)</f>
        <v>0.1</v>
      </c>
      <c r="CY829">
        <f>AA829</f>
        <v>19.28</v>
      </c>
      <c r="CZ829">
        <f>AE829</f>
        <v>19.28</v>
      </c>
      <c r="DA829">
        <f>AI829</f>
        <v>1</v>
      </c>
      <c r="DB829">
        <f>ROUND(((ROUND(AT829*CZ829,2)*1)*1),6)</f>
        <v>1.93</v>
      </c>
      <c r="DC829">
        <f>ROUND(((ROUND(AT829*AG829,2)*1)*1),6)</f>
        <v>0</v>
      </c>
      <c r="DD829" t="s">
        <v>3</v>
      </c>
      <c r="DE829" t="s">
        <v>3</v>
      </c>
      <c r="DF829">
        <f t="shared" si="422"/>
        <v>1.93</v>
      </c>
      <c r="DG829">
        <f t="shared" si="420"/>
        <v>0</v>
      </c>
      <c r="DH829">
        <f t="shared" si="421"/>
        <v>0</v>
      </c>
      <c r="DI829">
        <f t="shared" si="412"/>
        <v>0</v>
      </c>
      <c r="DJ829">
        <f>DF829</f>
        <v>1.93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5">
      <c r="A830">
        <f>ROW(Source!A445)</f>
        <v>445</v>
      </c>
      <c r="B830">
        <v>86551703</v>
      </c>
      <c r="C830">
        <v>86552984</v>
      </c>
      <c r="D830">
        <v>85665773</v>
      </c>
      <c r="E830">
        <v>1081</v>
      </c>
      <c r="F830">
        <v>1</v>
      </c>
      <c r="G830">
        <v>1081</v>
      </c>
      <c r="H830">
        <v>1</v>
      </c>
      <c r="I830" t="s">
        <v>786</v>
      </c>
      <c r="J830" t="s">
        <v>3</v>
      </c>
      <c r="K830" t="s">
        <v>787</v>
      </c>
      <c r="L830">
        <v>1191</v>
      </c>
      <c r="N830">
        <v>1013</v>
      </c>
      <c r="O830" t="s">
        <v>788</v>
      </c>
      <c r="P830" t="s">
        <v>788</v>
      </c>
      <c r="Q830">
        <v>1</v>
      </c>
      <c r="W830">
        <v>0</v>
      </c>
      <c r="X830">
        <v>476480486</v>
      </c>
      <c r="Y830">
        <f>((AT830*1.15)*1.2)</f>
        <v>3.5879999999999996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1</v>
      </c>
      <c r="AL830">
        <v>1</v>
      </c>
      <c r="AM830">
        <v>5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2.6</v>
      </c>
      <c r="AU830" t="s">
        <v>362</v>
      </c>
      <c r="AV830">
        <v>1</v>
      </c>
      <c r="AW830">
        <v>2</v>
      </c>
      <c r="AX830">
        <v>86552992</v>
      </c>
      <c r="AY830">
        <v>1</v>
      </c>
      <c r="AZ830">
        <v>0</v>
      </c>
      <c r="BA830">
        <v>669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U830">
        <f>ROUND(AT830*Source!I445*AH830*AL830,2)</f>
        <v>0</v>
      </c>
      <c r="CV830">
        <f>ROUND(Y830*Source!I445,9)</f>
        <v>3.5880000000000001</v>
      </c>
      <c r="CW830">
        <v>0</v>
      </c>
      <c r="CX830">
        <f>ROUND(Y830*Source!I445,9)</f>
        <v>3.5880000000000001</v>
      </c>
      <c r="CY830">
        <f>AD830</f>
        <v>0</v>
      </c>
      <c r="CZ830">
        <f>AH830</f>
        <v>0</v>
      </c>
      <c r="DA830">
        <f>AL830</f>
        <v>1</v>
      </c>
      <c r="DB830">
        <f>ROUND(((ROUND(AT830*CZ830,2)*1.15)*1.2),6)</f>
        <v>0</v>
      </c>
      <c r="DC830">
        <f>ROUND(((ROUND(AT830*AG830,2)*1.15)*1.2),6)</f>
        <v>0</v>
      </c>
      <c r="DD830" t="s">
        <v>3</v>
      </c>
      <c r="DE830" t="s">
        <v>3</v>
      </c>
      <c r="DF830">
        <f t="shared" si="422"/>
        <v>0</v>
      </c>
      <c r="DG830">
        <f t="shared" si="420"/>
        <v>0</v>
      </c>
      <c r="DH830">
        <f t="shared" si="421"/>
        <v>0</v>
      </c>
      <c r="DI830">
        <f t="shared" si="412"/>
        <v>0</v>
      </c>
      <c r="DJ830">
        <f>DI830</f>
        <v>0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5">
      <c r="A831">
        <f>ROW(Source!A445)</f>
        <v>445</v>
      </c>
      <c r="B831">
        <v>86551703</v>
      </c>
      <c r="C831">
        <v>86552984</v>
      </c>
      <c r="D831">
        <v>85731378</v>
      </c>
      <c r="E831">
        <v>1</v>
      </c>
      <c r="F831">
        <v>1</v>
      </c>
      <c r="G831">
        <v>1081</v>
      </c>
      <c r="H831">
        <v>2</v>
      </c>
      <c r="I831" t="s">
        <v>850</v>
      </c>
      <c r="J831" t="s">
        <v>851</v>
      </c>
      <c r="K831" t="s">
        <v>852</v>
      </c>
      <c r="L831">
        <v>1368</v>
      </c>
      <c r="N831">
        <v>1011</v>
      </c>
      <c r="O831" t="s">
        <v>792</v>
      </c>
      <c r="P831" t="s">
        <v>792</v>
      </c>
      <c r="Q831">
        <v>1</v>
      </c>
      <c r="W831">
        <v>0</v>
      </c>
      <c r="X831">
        <v>1498588441</v>
      </c>
      <c r="Y831">
        <f>((AT831*1.25)*1.2)</f>
        <v>0.94499999999999995</v>
      </c>
      <c r="AA831">
        <v>0</v>
      </c>
      <c r="AB831">
        <v>102.11</v>
      </c>
      <c r="AC831">
        <v>0</v>
      </c>
      <c r="AD831">
        <v>0</v>
      </c>
      <c r="AE831">
        <v>0</v>
      </c>
      <c r="AF831">
        <v>7.11</v>
      </c>
      <c r="AG831">
        <v>0</v>
      </c>
      <c r="AH831">
        <v>0</v>
      </c>
      <c r="AI831">
        <v>1</v>
      </c>
      <c r="AJ831">
        <v>13.46</v>
      </c>
      <c r="AK831">
        <v>1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0.63</v>
      </c>
      <c r="AU831" t="s">
        <v>361</v>
      </c>
      <c r="AV831">
        <v>0</v>
      </c>
      <c r="AW831">
        <v>2</v>
      </c>
      <c r="AX831">
        <v>86552993</v>
      </c>
      <c r="AY831">
        <v>1</v>
      </c>
      <c r="AZ831">
        <v>0</v>
      </c>
      <c r="BA831">
        <v>670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f>ROUND(Y831*Source!I445*DO831,9)</f>
        <v>0</v>
      </c>
      <c r="CX831">
        <f>ROUND(Y831*Source!I445,9)</f>
        <v>0.94499999999999995</v>
      </c>
      <c r="CY831">
        <f>AB831</f>
        <v>102.11</v>
      </c>
      <c r="CZ831">
        <f>AF831</f>
        <v>7.11</v>
      </c>
      <c r="DA831">
        <f>AJ831</f>
        <v>13.46</v>
      </c>
      <c r="DB831">
        <f>ROUND(((ROUND(AT831*CZ831,2)*1.25)*1.2),6)</f>
        <v>6.72</v>
      </c>
      <c r="DC831">
        <f>ROUND(((ROUND(AT831*AG831,2)*1.25)*1.2),6)</f>
        <v>0</v>
      </c>
      <c r="DD831" t="s">
        <v>3</v>
      </c>
      <c r="DE831" t="s">
        <v>3</v>
      </c>
      <c r="DF831">
        <f t="shared" si="422"/>
        <v>0</v>
      </c>
      <c r="DG831">
        <f>ROUND(ROUND(AF831*AJ831,2)*CX831,2)</f>
        <v>90.44</v>
      </c>
      <c r="DH831">
        <f t="shared" si="421"/>
        <v>0</v>
      </c>
      <c r="DI831">
        <f t="shared" si="412"/>
        <v>0</v>
      </c>
      <c r="DJ831">
        <f>DG831</f>
        <v>90.44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5">
      <c r="A832">
        <f>ROW(Source!A445)</f>
        <v>445</v>
      </c>
      <c r="B832">
        <v>86551703</v>
      </c>
      <c r="C832">
        <v>86552984</v>
      </c>
      <c r="D832">
        <v>85731677</v>
      </c>
      <c r="E832">
        <v>1</v>
      </c>
      <c r="F832">
        <v>1</v>
      </c>
      <c r="G832">
        <v>1081</v>
      </c>
      <c r="H832">
        <v>2</v>
      </c>
      <c r="I832" t="s">
        <v>789</v>
      </c>
      <c r="J832" t="s">
        <v>790</v>
      </c>
      <c r="K832" t="s">
        <v>791</v>
      </c>
      <c r="L832">
        <v>1368</v>
      </c>
      <c r="N832">
        <v>1011</v>
      </c>
      <c r="O832" t="s">
        <v>792</v>
      </c>
      <c r="P832" t="s">
        <v>792</v>
      </c>
      <c r="Q832">
        <v>1</v>
      </c>
      <c r="W832">
        <v>0</v>
      </c>
      <c r="X832">
        <v>874612079</v>
      </c>
      <c r="Y832">
        <f>((AT832*1.25)*1.2)</f>
        <v>0.03</v>
      </c>
      <c r="AA832">
        <v>0</v>
      </c>
      <c r="AB832">
        <v>1513.56</v>
      </c>
      <c r="AC832">
        <v>758.78</v>
      </c>
      <c r="AD832">
        <v>0</v>
      </c>
      <c r="AE832">
        <v>0</v>
      </c>
      <c r="AF832">
        <v>83.1</v>
      </c>
      <c r="AG832">
        <v>12.62</v>
      </c>
      <c r="AH832">
        <v>0</v>
      </c>
      <c r="AI832">
        <v>1</v>
      </c>
      <c r="AJ832">
        <v>17.07</v>
      </c>
      <c r="AK832">
        <v>56.35</v>
      </c>
      <c r="AL832">
        <v>1</v>
      </c>
      <c r="AM832">
        <v>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0.02</v>
      </c>
      <c r="AU832" t="s">
        <v>361</v>
      </c>
      <c r="AV832">
        <v>0</v>
      </c>
      <c r="AW832">
        <v>2</v>
      </c>
      <c r="AX832">
        <v>86552994</v>
      </c>
      <c r="AY832">
        <v>1</v>
      </c>
      <c r="AZ832">
        <v>0</v>
      </c>
      <c r="BA832">
        <v>671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f>ROUND(Y832*Source!I445*DO832,9)</f>
        <v>0.37859999999999999</v>
      </c>
      <c r="CX832">
        <f>ROUND(Y832*Source!I445,9)</f>
        <v>0.03</v>
      </c>
      <c r="CY832">
        <f>AB832</f>
        <v>1513.56</v>
      </c>
      <c r="CZ832">
        <f>AF832</f>
        <v>83.1</v>
      </c>
      <c r="DA832">
        <f>AJ832</f>
        <v>17.07</v>
      </c>
      <c r="DB832">
        <f>ROUND(((ROUND(AT832*CZ832,2)*1.25)*1.2),6)</f>
        <v>2.4900000000000002</v>
      </c>
      <c r="DC832">
        <f>ROUND(((ROUND(AT832*AG832,2)*1.25)*1.2),6)</f>
        <v>0.375</v>
      </c>
      <c r="DD832" t="s">
        <v>3</v>
      </c>
      <c r="DE832" t="s">
        <v>3</v>
      </c>
      <c r="DF832">
        <f t="shared" si="422"/>
        <v>0</v>
      </c>
      <c r="DG832">
        <f>ROUND(ROUND(AF832*AJ832,2)*CX832,2)</f>
        <v>42.56</v>
      </c>
      <c r="DH832">
        <f>ROUND(ROUND(AG832*AK832,2)*CX832,2)</f>
        <v>21.33</v>
      </c>
      <c r="DI832">
        <f t="shared" si="412"/>
        <v>0</v>
      </c>
      <c r="DJ832">
        <f>DG832</f>
        <v>42.56</v>
      </c>
      <c r="DK832">
        <v>0</v>
      </c>
      <c r="DL832" t="s">
        <v>793</v>
      </c>
      <c r="DM832">
        <v>0</v>
      </c>
      <c r="DN832" t="s">
        <v>788</v>
      </c>
      <c r="DO832">
        <v>12.62</v>
      </c>
    </row>
    <row r="833" spans="1:119" x14ac:dyDescent="0.25">
      <c r="A833">
        <f>ROW(Source!A445)</f>
        <v>445</v>
      </c>
      <c r="B833">
        <v>86551703</v>
      </c>
      <c r="C833">
        <v>86552984</v>
      </c>
      <c r="D833">
        <v>85701847</v>
      </c>
      <c r="E833">
        <v>1</v>
      </c>
      <c r="F833">
        <v>1</v>
      </c>
      <c r="G833">
        <v>1081</v>
      </c>
      <c r="H833">
        <v>3</v>
      </c>
      <c r="I833" t="s">
        <v>853</v>
      </c>
      <c r="J833" t="s">
        <v>854</v>
      </c>
      <c r="K833" t="s">
        <v>855</v>
      </c>
      <c r="L833">
        <v>1348</v>
      </c>
      <c r="N833">
        <v>1009</v>
      </c>
      <c r="O833" t="s">
        <v>561</v>
      </c>
      <c r="P833" t="s">
        <v>561</v>
      </c>
      <c r="Q833">
        <v>1000</v>
      </c>
      <c r="W833">
        <v>0</v>
      </c>
      <c r="X833">
        <v>1001555392</v>
      </c>
      <c r="Y833">
        <f>((AT833*1)*1)</f>
        <v>3.3E-4</v>
      </c>
      <c r="AA833">
        <v>204110.68</v>
      </c>
      <c r="AB833">
        <v>0</v>
      </c>
      <c r="AC833">
        <v>0</v>
      </c>
      <c r="AD833">
        <v>0</v>
      </c>
      <c r="AE833">
        <v>9879.51</v>
      </c>
      <c r="AF833">
        <v>0</v>
      </c>
      <c r="AG833">
        <v>0</v>
      </c>
      <c r="AH833">
        <v>0</v>
      </c>
      <c r="AI833">
        <v>20.66</v>
      </c>
      <c r="AJ833">
        <v>1</v>
      </c>
      <c r="AK833">
        <v>1</v>
      </c>
      <c r="AL833">
        <v>1</v>
      </c>
      <c r="AM833">
        <v>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3.3E-4</v>
      </c>
      <c r="AU833" t="s">
        <v>360</v>
      </c>
      <c r="AV833">
        <v>0</v>
      </c>
      <c r="AW833">
        <v>2</v>
      </c>
      <c r="AX833">
        <v>86552995</v>
      </c>
      <c r="AY833">
        <v>1</v>
      </c>
      <c r="AZ833">
        <v>0</v>
      </c>
      <c r="BA833">
        <v>672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ROUND(Y833*Source!I445,9)</f>
        <v>3.3E-4</v>
      </c>
      <c r="CY833">
        <f>AA833</f>
        <v>204110.68</v>
      </c>
      <c r="CZ833">
        <f>AE833</f>
        <v>9879.51</v>
      </c>
      <c r="DA833">
        <f>AI833</f>
        <v>20.66</v>
      </c>
      <c r="DB833">
        <f>ROUND(((ROUND(AT833*CZ833,2)*1)*1),6)</f>
        <v>3.26</v>
      </c>
      <c r="DC833">
        <f>ROUND(((ROUND(AT833*AG833,2)*1)*1),6)</f>
        <v>0</v>
      </c>
      <c r="DD833" t="s">
        <v>3</v>
      </c>
      <c r="DE833" t="s">
        <v>3</v>
      </c>
      <c r="DF833">
        <f>ROUND(ROUND(AE833*AI833,2)*CX833,2)</f>
        <v>67.36</v>
      </c>
      <c r="DG833">
        <f t="shared" ref="DG833:DG868" si="423">ROUND(ROUND(AF833,2)*CX833,2)</f>
        <v>0</v>
      </c>
      <c r="DH833">
        <f t="shared" ref="DH833:DH869" si="424">ROUND(ROUND(AG833,2)*CX833,2)</f>
        <v>0</v>
      </c>
      <c r="DI833">
        <f t="shared" ref="DI833:DI896" si="425">ROUND(ROUND(AH833,2)*CX833,2)</f>
        <v>0</v>
      </c>
      <c r="DJ833">
        <f>DF833</f>
        <v>67.36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5">
      <c r="A834">
        <f>ROW(Source!A445)</f>
        <v>445</v>
      </c>
      <c r="B834">
        <v>86551703</v>
      </c>
      <c r="C834">
        <v>86552984</v>
      </c>
      <c r="D834">
        <v>85700656</v>
      </c>
      <c r="E834">
        <v>1</v>
      </c>
      <c r="F834">
        <v>1</v>
      </c>
      <c r="G834">
        <v>1081</v>
      </c>
      <c r="H834">
        <v>3</v>
      </c>
      <c r="I834" t="s">
        <v>856</v>
      </c>
      <c r="J834" t="s">
        <v>857</v>
      </c>
      <c r="K834" t="s">
        <v>858</v>
      </c>
      <c r="L834">
        <v>1348</v>
      </c>
      <c r="N834">
        <v>1009</v>
      </c>
      <c r="O834" t="s">
        <v>561</v>
      </c>
      <c r="P834" t="s">
        <v>561</v>
      </c>
      <c r="Q834">
        <v>1000</v>
      </c>
      <c r="W834">
        <v>0</v>
      </c>
      <c r="X834">
        <v>-268464753</v>
      </c>
      <c r="Y834">
        <f>((AT834*1)*1)</f>
        <v>2.0699999999999998E-3</v>
      </c>
      <c r="AA834">
        <v>121682.99</v>
      </c>
      <c r="AB834">
        <v>0</v>
      </c>
      <c r="AC834">
        <v>0</v>
      </c>
      <c r="AD834">
        <v>0</v>
      </c>
      <c r="AE834">
        <v>17868.28</v>
      </c>
      <c r="AF834">
        <v>0</v>
      </c>
      <c r="AG834">
        <v>0</v>
      </c>
      <c r="AH834">
        <v>0</v>
      </c>
      <c r="AI834">
        <v>6.81</v>
      </c>
      <c r="AJ834">
        <v>1</v>
      </c>
      <c r="AK834">
        <v>1</v>
      </c>
      <c r="AL834">
        <v>1</v>
      </c>
      <c r="AM834">
        <v>2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2.0699999999999998E-3</v>
      </c>
      <c r="AU834" t="s">
        <v>360</v>
      </c>
      <c r="AV834">
        <v>0</v>
      </c>
      <c r="AW834">
        <v>2</v>
      </c>
      <c r="AX834">
        <v>86552996</v>
      </c>
      <c r="AY834">
        <v>1</v>
      </c>
      <c r="AZ834">
        <v>0</v>
      </c>
      <c r="BA834">
        <v>673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ROUND(Y834*Source!I445,9)</f>
        <v>2.0699999999999998E-3</v>
      </c>
      <c r="CY834">
        <f>AA834</f>
        <v>121682.99</v>
      </c>
      <c r="CZ834">
        <f>AE834</f>
        <v>17868.28</v>
      </c>
      <c r="DA834">
        <f>AI834</f>
        <v>6.81</v>
      </c>
      <c r="DB834">
        <f>ROUND(((ROUND(AT834*CZ834,2)*1)*1),6)</f>
        <v>36.99</v>
      </c>
      <c r="DC834">
        <f>ROUND(((ROUND(AT834*AG834,2)*1)*1),6)</f>
        <v>0</v>
      </c>
      <c r="DD834" t="s">
        <v>3</v>
      </c>
      <c r="DE834" t="s">
        <v>3</v>
      </c>
      <c r="DF834">
        <f>ROUND(ROUND(AE834*AI834,2)*CX834,2)</f>
        <v>251.88</v>
      </c>
      <c r="DG834">
        <f t="shared" si="423"/>
        <v>0</v>
      </c>
      <c r="DH834">
        <f t="shared" si="424"/>
        <v>0</v>
      </c>
      <c r="DI834">
        <f t="shared" si="425"/>
        <v>0</v>
      </c>
      <c r="DJ834">
        <f>DF834</f>
        <v>251.88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5">
      <c r="A835">
        <f>ROW(Source!A445)</f>
        <v>445</v>
      </c>
      <c r="B835">
        <v>86551703</v>
      </c>
      <c r="C835">
        <v>86552984</v>
      </c>
      <c r="D835">
        <v>85718541</v>
      </c>
      <c r="E835">
        <v>1</v>
      </c>
      <c r="F835">
        <v>1</v>
      </c>
      <c r="G835">
        <v>1081</v>
      </c>
      <c r="H835">
        <v>3</v>
      </c>
      <c r="I835" t="s">
        <v>658</v>
      </c>
      <c r="J835" t="s">
        <v>660</v>
      </c>
      <c r="K835" t="s">
        <v>659</v>
      </c>
      <c r="L835">
        <v>1354</v>
      </c>
      <c r="N835">
        <v>1010</v>
      </c>
      <c r="O835" t="s">
        <v>35</v>
      </c>
      <c r="P835" t="s">
        <v>35</v>
      </c>
      <c r="Q835">
        <v>1</v>
      </c>
      <c r="W835">
        <v>0</v>
      </c>
      <c r="X835">
        <v>-1892198330</v>
      </c>
      <c r="Y835">
        <f>((AT835*1)*1)</f>
        <v>1</v>
      </c>
      <c r="AA835">
        <v>12542.72</v>
      </c>
      <c r="AB835">
        <v>0</v>
      </c>
      <c r="AC835">
        <v>0</v>
      </c>
      <c r="AD835">
        <v>0</v>
      </c>
      <c r="AE835">
        <v>527.66999999999996</v>
      </c>
      <c r="AF835">
        <v>0</v>
      </c>
      <c r="AG835">
        <v>0</v>
      </c>
      <c r="AH835">
        <v>0</v>
      </c>
      <c r="AI835">
        <v>23.77</v>
      </c>
      <c r="AJ835">
        <v>1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 t="s">
        <v>3</v>
      </c>
      <c r="AT835">
        <v>1</v>
      </c>
      <c r="AU835" t="s">
        <v>360</v>
      </c>
      <c r="AV835">
        <v>0</v>
      </c>
      <c r="AW835">
        <v>1</v>
      </c>
      <c r="AX835">
        <v>-1</v>
      </c>
      <c r="AY835">
        <v>0</v>
      </c>
      <c r="AZ835">
        <v>0</v>
      </c>
      <c r="BA835" t="s">
        <v>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ROUND(Y835*Source!I445,9)</f>
        <v>1</v>
      </c>
      <c r="CY835">
        <f>AA835</f>
        <v>12542.72</v>
      </c>
      <c r="CZ835">
        <f>AE835</f>
        <v>527.66999999999996</v>
      </c>
      <c r="DA835">
        <f>AI835</f>
        <v>23.77</v>
      </c>
      <c r="DB835">
        <f>ROUND(((ROUND(AT835*CZ835,2)*1)*1),6)</f>
        <v>527.66999999999996</v>
      </c>
      <c r="DC835">
        <f>ROUND(((ROUND(AT835*AG835,2)*1)*1),6)</f>
        <v>0</v>
      </c>
      <c r="DD835" t="s">
        <v>3</v>
      </c>
      <c r="DE835" t="s">
        <v>3</v>
      </c>
      <c r="DF835">
        <f>ROUND(ROUND(AE835*AI835,2)*CX835,2)</f>
        <v>12542.72</v>
      </c>
      <c r="DG835">
        <f t="shared" si="423"/>
        <v>0</v>
      </c>
      <c r="DH835">
        <f t="shared" si="424"/>
        <v>0</v>
      </c>
      <c r="DI835">
        <f t="shared" si="425"/>
        <v>0</v>
      </c>
      <c r="DJ835">
        <f>DF835</f>
        <v>12542.72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5">
      <c r="A836">
        <f>ROW(Source!A445)</f>
        <v>445</v>
      </c>
      <c r="B836">
        <v>86551703</v>
      </c>
      <c r="C836">
        <v>86552984</v>
      </c>
      <c r="D836">
        <v>85721435</v>
      </c>
      <c r="E836">
        <v>1</v>
      </c>
      <c r="F836">
        <v>1</v>
      </c>
      <c r="G836">
        <v>1081</v>
      </c>
      <c r="H836">
        <v>3</v>
      </c>
      <c r="I836" t="s">
        <v>859</v>
      </c>
      <c r="J836" t="s">
        <v>860</v>
      </c>
      <c r="K836" t="s">
        <v>861</v>
      </c>
      <c r="L836">
        <v>1346</v>
      </c>
      <c r="N836">
        <v>1009</v>
      </c>
      <c r="O836" t="s">
        <v>822</v>
      </c>
      <c r="P836" t="s">
        <v>822</v>
      </c>
      <c r="Q836">
        <v>1</v>
      </c>
      <c r="W836">
        <v>0</v>
      </c>
      <c r="X836">
        <v>1225074207</v>
      </c>
      <c r="Y836">
        <f>((AT836*1)*1)</f>
        <v>0.1</v>
      </c>
      <c r="AA836">
        <v>333.16</v>
      </c>
      <c r="AB836">
        <v>0</v>
      </c>
      <c r="AC836">
        <v>0</v>
      </c>
      <c r="AD836">
        <v>0</v>
      </c>
      <c r="AE836">
        <v>19.28</v>
      </c>
      <c r="AF836">
        <v>0</v>
      </c>
      <c r="AG836">
        <v>0</v>
      </c>
      <c r="AH836">
        <v>0</v>
      </c>
      <c r="AI836">
        <v>17.28</v>
      </c>
      <c r="AJ836">
        <v>1</v>
      </c>
      <c r="AK836">
        <v>1</v>
      </c>
      <c r="AL836">
        <v>1</v>
      </c>
      <c r="AM836">
        <v>2</v>
      </c>
      <c r="AN836">
        <v>0</v>
      </c>
      <c r="AO836">
        <v>1</v>
      </c>
      <c r="AP836">
        <v>1</v>
      </c>
      <c r="AQ836">
        <v>0</v>
      </c>
      <c r="AR836">
        <v>0</v>
      </c>
      <c r="AS836" t="s">
        <v>3</v>
      </c>
      <c r="AT836">
        <v>0.1</v>
      </c>
      <c r="AU836" t="s">
        <v>360</v>
      </c>
      <c r="AV836">
        <v>0</v>
      </c>
      <c r="AW836">
        <v>2</v>
      </c>
      <c r="AX836">
        <v>86552997</v>
      </c>
      <c r="AY836">
        <v>1</v>
      </c>
      <c r="AZ836">
        <v>0</v>
      </c>
      <c r="BA836">
        <v>674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v>0</v>
      </c>
      <c r="CX836">
        <f>ROUND(Y836*Source!I445,9)</f>
        <v>0.1</v>
      </c>
      <c r="CY836">
        <f>AA836</f>
        <v>333.16</v>
      </c>
      <c r="CZ836">
        <f>AE836</f>
        <v>19.28</v>
      </c>
      <c r="DA836">
        <f>AI836</f>
        <v>17.28</v>
      </c>
      <c r="DB836">
        <f>ROUND(((ROUND(AT836*CZ836,2)*1)*1),6)</f>
        <v>1.93</v>
      </c>
      <c r="DC836">
        <f>ROUND(((ROUND(AT836*AG836,2)*1)*1),6)</f>
        <v>0</v>
      </c>
      <c r="DD836" t="s">
        <v>3</v>
      </c>
      <c r="DE836" t="s">
        <v>3</v>
      </c>
      <c r="DF836">
        <f>ROUND(ROUND(AE836*AI836,2)*CX836,2)</f>
        <v>33.32</v>
      </c>
      <c r="DG836">
        <f t="shared" si="423"/>
        <v>0</v>
      </c>
      <c r="DH836">
        <f t="shared" si="424"/>
        <v>0</v>
      </c>
      <c r="DI836">
        <f t="shared" si="425"/>
        <v>0</v>
      </c>
      <c r="DJ836">
        <f>DF836</f>
        <v>33.32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5">
      <c r="A837">
        <f>ROW(Source!A448)</f>
        <v>448</v>
      </c>
      <c r="B837">
        <v>86551701</v>
      </c>
      <c r="C837">
        <v>86553001</v>
      </c>
      <c r="D837">
        <v>85665773</v>
      </c>
      <c r="E837">
        <v>1081</v>
      </c>
      <c r="F837">
        <v>1</v>
      </c>
      <c r="G837">
        <v>1081</v>
      </c>
      <c r="H837">
        <v>1</v>
      </c>
      <c r="I837" t="s">
        <v>786</v>
      </c>
      <c r="J837" t="s">
        <v>3</v>
      </c>
      <c r="K837" t="s">
        <v>787</v>
      </c>
      <c r="L837">
        <v>1191</v>
      </c>
      <c r="N837">
        <v>1013</v>
      </c>
      <c r="O837" t="s">
        <v>788</v>
      </c>
      <c r="P837" t="s">
        <v>788</v>
      </c>
      <c r="Q837">
        <v>1</v>
      </c>
      <c r="W837">
        <v>0</v>
      </c>
      <c r="X837">
        <v>476480486</v>
      </c>
      <c r="Y837">
        <f>((AT837*1.15)*1.2)</f>
        <v>0.30359999999999998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-2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0.22</v>
      </c>
      <c r="AU837" t="s">
        <v>362</v>
      </c>
      <c r="AV837">
        <v>1</v>
      </c>
      <c r="AW837">
        <v>2</v>
      </c>
      <c r="AX837">
        <v>86553008</v>
      </c>
      <c r="AY837">
        <v>1</v>
      </c>
      <c r="AZ837">
        <v>0</v>
      </c>
      <c r="BA837">
        <v>677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U837">
        <f>ROUND(AT837*Source!I448*AH837*AL837,2)</f>
        <v>0</v>
      </c>
      <c r="CV837">
        <f>ROUND(Y837*Source!I448,9)</f>
        <v>1.8216000000000001</v>
      </c>
      <c r="CW837">
        <v>0</v>
      </c>
      <c r="CX837">
        <f>ROUND(Y837*Source!I448,9)</f>
        <v>1.8216000000000001</v>
      </c>
      <c r="CY837">
        <f>AD837</f>
        <v>0</v>
      </c>
      <c r="CZ837">
        <f>AH837</f>
        <v>0</v>
      </c>
      <c r="DA837">
        <f>AL837</f>
        <v>1</v>
      </c>
      <c r="DB837">
        <f>ROUND(((ROUND(AT837*CZ837,2)*1.15)*1.2),6)</f>
        <v>0</v>
      </c>
      <c r="DC837">
        <f>ROUND(((ROUND(AT837*AG837,2)*1.15)*1.2),6)</f>
        <v>0</v>
      </c>
      <c r="DD837" t="s">
        <v>3</v>
      </c>
      <c r="DE837" t="s">
        <v>3</v>
      </c>
      <c r="DF837">
        <f t="shared" ref="DF837:DF843" si="426">ROUND(ROUND(AE837,2)*CX837,2)</f>
        <v>0</v>
      </c>
      <c r="DG837">
        <f t="shared" si="423"/>
        <v>0</v>
      </c>
      <c r="DH837">
        <f t="shared" si="424"/>
        <v>0</v>
      </c>
      <c r="DI837">
        <f t="shared" si="425"/>
        <v>0</v>
      </c>
      <c r="DJ837">
        <f>DI837</f>
        <v>0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5">
      <c r="A838">
        <f>ROW(Source!A448)</f>
        <v>448</v>
      </c>
      <c r="B838">
        <v>86551701</v>
      </c>
      <c r="C838">
        <v>86553001</v>
      </c>
      <c r="D838">
        <v>85702416</v>
      </c>
      <c r="E838">
        <v>1</v>
      </c>
      <c r="F838">
        <v>1</v>
      </c>
      <c r="G838">
        <v>1081</v>
      </c>
      <c r="H838">
        <v>3</v>
      </c>
      <c r="I838" t="s">
        <v>829</v>
      </c>
      <c r="J838" t="s">
        <v>830</v>
      </c>
      <c r="K838" t="s">
        <v>831</v>
      </c>
      <c r="L838">
        <v>1346</v>
      </c>
      <c r="N838">
        <v>1009</v>
      </c>
      <c r="O838" t="s">
        <v>822</v>
      </c>
      <c r="P838" t="s">
        <v>822</v>
      </c>
      <c r="Q838">
        <v>1</v>
      </c>
      <c r="W838">
        <v>0</v>
      </c>
      <c r="X838">
        <v>1021383118</v>
      </c>
      <c r="Y838">
        <f>((AT838*1)*1)</f>
        <v>0.01</v>
      </c>
      <c r="AA838">
        <v>37.979999999999997</v>
      </c>
      <c r="AB838">
        <v>0</v>
      </c>
      <c r="AC838">
        <v>0</v>
      </c>
      <c r="AD838">
        <v>0</v>
      </c>
      <c r="AE838">
        <v>37.979999999999997</v>
      </c>
      <c r="AF838">
        <v>0</v>
      </c>
      <c r="AG838">
        <v>0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-2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0.01</v>
      </c>
      <c r="AU838" t="s">
        <v>360</v>
      </c>
      <c r="AV838">
        <v>0</v>
      </c>
      <c r="AW838">
        <v>2</v>
      </c>
      <c r="AX838">
        <v>86553009</v>
      </c>
      <c r="AY838">
        <v>1</v>
      </c>
      <c r="AZ838">
        <v>0</v>
      </c>
      <c r="BA838">
        <v>678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v>0</v>
      </c>
      <c r="CX838">
        <f>ROUND(Y838*Source!I448,9)</f>
        <v>0.06</v>
      </c>
      <c r="CY838">
        <f>AA838</f>
        <v>37.979999999999997</v>
      </c>
      <c r="CZ838">
        <f>AE838</f>
        <v>37.979999999999997</v>
      </c>
      <c r="DA838">
        <f>AI838</f>
        <v>1</v>
      </c>
      <c r="DB838">
        <f>ROUND(((ROUND(AT838*CZ838,2)*1)*1),6)</f>
        <v>0.38</v>
      </c>
      <c r="DC838">
        <f>ROUND(((ROUND(AT838*AG838,2)*1)*1),6)</f>
        <v>0</v>
      </c>
      <c r="DD838" t="s">
        <v>3</v>
      </c>
      <c r="DE838" t="s">
        <v>3</v>
      </c>
      <c r="DF838">
        <f t="shared" si="426"/>
        <v>2.2799999999999998</v>
      </c>
      <c r="DG838">
        <f t="shared" si="423"/>
        <v>0</v>
      </c>
      <c r="DH838">
        <f t="shared" si="424"/>
        <v>0</v>
      </c>
      <c r="DI838">
        <f t="shared" si="425"/>
        <v>0</v>
      </c>
      <c r="DJ838">
        <f>DF838</f>
        <v>2.2799999999999998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5">
      <c r="A839">
        <f>ROW(Source!A448)</f>
        <v>448</v>
      </c>
      <c r="B839">
        <v>86551701</v>
      </c>
      <c r="C839">
        <v>86553001</v>
      </c>
      <c r="D839">
        <v>85700975</v>
      </c>
      <c r="E839">
        <v>1</v>
      </c>
      <c r="F839">
        <v>1</v>
      </c>
      <c r="G839">
        <v>1081</v>
      </c>
      <c r="H839">
        <v>3</v>
      </c>
      <c r="I839" t="s">
        <v>841</v>
      </c>
      <c r="J839" t="s">
        <v>842</v>
      </c>
      <c r="K839" t="s">
        <v>843</v>
      </c>
      <c r="L839">
        <v>1348</v>
      </c>
      <c r="N839">
        <v>1009</v>
      </c>
      <c r="O839" t="s">
        <v>561</v>
      </c>
      <c r="P839" t="s">
        <v>561</v>
      </c>
      <c r="Q839">
        <v>1000</v>
      </c>
      <c r="W839">
        <v>0</v>
      </c>
      <c r="X839">
        <v>1270042986</v>
      </c>
      <c r="Y839">
        <f>((AT839*1)*1)</f>
        <v>3.0000000000000001E-5</v>
      </c>
      <c r="AA839">
        <v>16214.84</v>
      </c>
      <c r="AB839">
        <v>0</v>
      </c>
      <c r="AC839">
        <v>0</v>
      </c>
      <c r="AD839">
        <v>0</v>
      </c>
      <c r="AE839">
        <v>16214.84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-2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3.0000000000000001E-5</v>
      </c>
      <c r="AU839" t="s">
        <v>360</v>
      </c>
      <c r="AV839">
        <v>0</v>
      </c>
      <c r="AW839">
        <v>2</v>
      </c>
      <c r="AX839">
        <v>86553010</v>
      </c>
      <c r="AY839">
        <v>1</v>
      </c>
      <c r="AZ839">
        <v>0</v>
      </c>
      <c r="BA839">
        <v>679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v>0</v>
      </c>
      <c r="CX839">
        <f>ROUND(Y839*Source!I448,9)</f>
        <v>1.8000000000000001E-4</v>
      </c>
      <c r="CY839">
        <f>AA839</f>
        <v>16214.84</v>
      </c>
      <c r="CZ839">
        <f>AE839</f>
        <v>16214.84</v>
      </c>
      <c r="DA839">
        <f>AI839</f>
        <v>1</v>
      </c>
      <c r="DB839">
        <f>ROUND(((ROUND(AT839*CZ839,2)*1)*1),6)</f>
        <v>0.49</v>
      </c>
      <c r="DC839">
        <f>ROUND(((ROUND(AT839*AG839,2)*1)*1),6)</f>
        <v>0</v>
      </c>
      <c r="DD839" t="s">
        <v>3</v>
      </c>
      <c r="DE839" t="s">
        <v>3</v>
      </c>
      <c r="DF839">
        <f t="shared" si="426"/>
        <v>2.92</v>
      </c>
      <c r="DG839">
        <f t="shared" si="423"/>
        <v>0</v>
      </c>
      <c r="DH839">
        <f t="shared" si="424"/>
        <v>0</v>
      </c>
      <c r="DI839">
        <f t="shared" si="425"/>
        <v>0</v>
      </c>
      <c r="DJ839">
        <f>DF839</f>
        <v>2.92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5">
      <c r="A840">
        <f>ROW(Source!A448)</f>
        <v>448</v>
      </c>
      <c r="B840">
        <v>86551701</v>
      </c>
      <c r="C840">
        <v>86553001</v>
      </c>
      <c r="D840">
        <v>85701143</v>
      </c>
      <c r="E840">
        <v>1</v>
      </c>
      <c r="F840">
        <v>1</v>
      </c>
      <c r="G840">
        <v>1081</v>
      </c>
      <c r="H840">
        <v>3</v>
      </c>
      <c r="I840" t="s">
        <v>844</v>
      </c>
      <c r="J840" t="s">
        <v>845</v>
      </c>
      <c r="K840" t="s">
        <v>846</v>
      </c>
      <c r="L840">
        <v>1346</v>
      </c>
      <c r="N840">
        <v>1009</v>
      </c>
      <c r="O840" t="s">
        <v>822</v>
      </c>
      <c r="P840" t="s">
        <v>822</v>
      </c>
      <c r="Q840">
        <v>1</v>
      </c>
      <c r="W840">
        <v>0</v>
      </c>
      <c r="X840">
        <v>488689173</v>
      </c>
      <c r="Y840">
        <f>((AT840*1)*1)</f>
        <v>3.0000000000000001E-3</v>
      </c>
      <c r="AA840">
        <v>20.190000000000001</v>
      </c>
      <c r="AB840">
        <v>0</v>
      </c>
      <c r="AC840">
        <v>0</v>
      </c>
      <c r="AD840">
        <v>0</v>
      </c>
      <c r="AE840">
        <v>20.190000000000001</v>
      </c>
      <c r="AF840">
        <v>0</v>
      </c>
      <c r="AG840">
        <v>0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-2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3.0000000000000001E-3</v>
      </c>
      <c r="AU840" t="s">
        <v>360</v>
      </c>
      <c r="AV840">
        <v>0</v>
      </c>
      <c r="AW840">
        <v>2</v>
      </c>
      <c r="AX840">
        <v>86553011</v>
      </c>
      <c r="AY840">
        <v>1</v>
      </c>
      <c r="AZ840">
        <v>0</v>
      </c>
      <c r="BA840">
        <v>680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v>0</v>
      </c>
      <c r="CX840">
        <f>ROUND(Y840*Source!I448,9)</f>
        <v>1.7999999999999999E-2</v>
      </c>
      <c r="CY840">
        <f>AA840</f>
        <v>20.190000000000001</v>
      </c>
      <c r="CZ840">
        <f>AE840</f>
        <v>20.190000000000001</v>
      </c>
      <c r="DA840">
        <f>AI840</f>
        <v>1</v>
      </c>
      <c r="DB840">
        <f>ROUND(((ROUND(AT840*CZ840,2)*1)*1),6)</f>
        <v>0.06</v>
      </c>
      <c r="DC840">
        <f>ROUND(((ROUND(AT840*AG840,2)*1)*1),6)</f>
        <v>0</v>
      </c>
      <c r="DD840" t="s">
        <v>3</v>
      </c>
      <c r="DE840" t="s">
        <v>3</v>
      </c>
      <c r="DF840">
        <f t="shared" si="426"/>
        <v>0.36</v>
      </c>
      <c r="DG840">
        <f t="shared" si="423"/>
        <v>0</v>
      </c>
      <c r="DH840">
        <f t="shared" si="424"/>
        <v>0</v>
      </c>
      <c r="DI840">
        <f t="shared" si="425"/>
        <v>0</v>
      </c>
      <c r="DJ840">
        <f>DF840</f>
        <v>0.36</v>
      </c>
      <c r="DK840">
        <v>0</v>
      </c>
      <c r="DL840" t="s">
        <v>3</v>
      </c>
      <c r="DM840">
        <v>0</v>
      </c>
      <c r="DN840" t="s">
        <v>3</v>
      </c>
      <c r="DO840">
        <v>0</v>
      </c>
    </row>
    <row r="841" spans="1:119" x14ac:dyDescent="0.25">
      <c r="A841">
        <f>ROW(Source!A448)</f>
        <v>448</v>
      </c>
      <c r="B841">
        <v>86551701</v>
      </c>
      <c r="C841">
        <v>86553001</v>
      </c>
      <c r="D841">
        <v>85718526</v>
      </c>
      <c r="E841">
        <v>1</v>
      </c>
      <c r="F841">
        <v>1</v>
      </c>
      <c r="G841">
        <v>1081</v>
      </c>
      <c r="H841">
        <v>3</v>
      </c>
      <c r="I841" t="s">
        <v>667</v>
      </c>
      <c r="J841" t="s">
        <v>669</v>
      </c>
      <c r="K841" t="s">
        <v>668</v>
      </c>
      <c r="L841">
        <v>1354</v>
      </c>
      <c r="N841">
        <v>1010</v>
      </c>
      <c r="O841" t="s">
        <v>35</v>
      </c>
      <c r="P841" t="s">
        <v>35</v>
      </c>
      <c r="Q841">
        <v>1</v>
      </c>
      <c r="W841">
        <v>0</v>
      </c>
      <c r="X841">
        <v>702296437</v>
      </c>
      <c r="Y841">
        <f>((AT841*1)*1)</f>
        <v>1</v>
      </c>
      <c r="AA841">
        <v>55.46</v>
      </c>
      <c r="AB841">
        <v>0</v>
      </c>
      <c r="AC841">
        <v>0</v>
      </c>
      <c r="AD841">
        <v>0</v>
      </c>
      <c r="AE841">
        <v>55.46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  <c r="AS841" t="s">
        <v>3</v>
      </c>
      <c r="AT841">
        <v>1</v>
      </c>
      <c r="AU841" t="s">
        <v>360</v>
      </c>
      <c r="AV841">
        <v>0</v>
      </c>
      <c r="AW841">
        <v>1</v>
      </c>
      <c r="AX841">
        <v>-1</v>
      </c>
      <c r="AY841">
        <v>0</v>
      </c>
      <c r="AZ841">
        <v>0</v>
      </c>
      <c r="BA841" t="s">
        <v>3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ROUND(Y841*Source!I448,9)</f>
        <v>6</v>
      </c>
      <c r="CY841">
        <f>AA841</f>
        <v>55.46</v>
      </c>
      <c r="CZ841">
        <f>AE841</f>
        <v>55.46</v>
      </c>
      <c r="DA841">
        <f>AI841</f>
        <v>1</v>
      </c>
      <c r="DB841">
        <f>ROUND(((ROUND(AT841*CZ841,2)*1)*1),6)</f>
        <v>55.46</v>
      </c>
      <c r="DC841">
        <f>ROUND(((ROUND(AT841*AG841,2)*1)*1),6)</f>
        <v>0</v>
      </c>
      <c r="DD841" t="s">
        <v>3</v>
      </c>
      <c r="DE841" t="s">
        <v>3</v>
      </c>
      <c r="DF841">
        <f t="shared" si="426"/>
        <v>332.76</v>
      </c>
      <c r="DG841">
        <f t="shared" si="423"/>
        <v>0</v>
      </c>
      <c r="DH841">
        <f t="shared" si="424"/>
        <v>0</v>
      </c>
      <c r="DI841">
        <f t="shared" si="425"/>
        <v>0</v>
      </c>
      <c r="DJ841">
        <f>DF841</f>
        <v>332.76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5">
      <c r="A842">
        <f>ROW(Source!A448)</f>
        <v>448</v>
      </c>
      <c r="B842">
        <v>86551701</v>
      </c>
      <c r="C842">
        <v>86553001</v>
      </c>
      <c r="D842">
        <v>85721250</v>
      </c>
      <c r="E842">
        <v>1</v>
      </c>
      <c r="F842">
        <v>1</v>
      </c>
      <c r="G842">
        <v>1081</v>
      </c>
      <c r="H842">
        <v>3</v>
      </c>
      <c r="I842" t="s">
        <v>671</v>
      </c>
      <c r="J842" t="s">
        <v>672</v>
      </c>
      <c r="K842" t="s">
        <v>978</v>
      </c>
      <c r="L842">
        <v>1354</v>
      </c>
      <c r="N842">
        <v>1010</v>
      </c>
      <c r="O842" t="s">
        <v>35</v>
      </c>
      <c r="P842" t="s">
        <v>35</v>
      </c>
      <c r="Q842">
        <v>1</v>
      </c>
      <c r="W842">
        <v>0</v>
      </c>
      <c r="X842">
        <v>662460552</v>
      </c>
      <c r="Y842">
        <f>((AT842*1)*1)</f>
        <v>1</v>
      </c>
      <c r="AA842">
        <v>161.21</v>
      </c>
      <c r="AB842">
        <v>0</v>
      </c>
      <c r="AC842">
        <v>0</v>
      </c>
      <c r="AD842">
        <v>0</v>
      </c>
      <c r="AE842">
        <v>161.21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 t="s">
        <v>3</v>
      </c>
      <c r="AT842">
        <v>1</v>
      </c>
      <c r="AU842" t="s">
        <v>360</v>
      </c>
      <c r="AV842">
        <v>0</v>
      </c>
      <c r="AW842">
        <v>1</v>
      </c>
      <c r="AX842">
        <v>-1</v>
      </c>
      <c r="AY842">
        <v>0</v>
      </c>
      <c r="AZ842">
        <v>0</v>
      </c>
      <c r="BA842" t="s">
        <v>3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ROUND(Y842*Source!I448,9)</f>
        <v>6</v>
      </c>
      <c r="CY842">
        <f>AA842</f>
        <v>161.21</v>
      </c>
      <c r="CZ842">
        <f>AE842</f>
        <v>161.21</v>
      </c>
      <c r="DA842">
        <f>AI842</f>
        <v>1</v>
      </c>
      <c r="DB842">
        <f>ROUND(((ROUND(AT842*CZ842,2)*1)*1),6)</f>
        <v>161.21</v>
      </c>
      <c r="DC842">
        <f>ROUND(((ROUND(AT842*AG842,2)*1)*1),6)</f>
        <v>0</v>
      </c>
      <c r="DD842" t="s">
        <v>3</v>
      </c>
      <c r="DE842" t="s">
        <v>3</v>
      </c>
      <c r="DF842">
        <f t="shared" si="426"/>
        <v>967.26</v>
      </c>
      <c r="DG842">
        <f t="shared" si="423"/>
        <v>0</v>
      </c>
      <c r="DH842">
        <f t="shared" si="424"/>
        <v>0</v>
      </c>
      <c r="DI842">
        <f t="shared" si="425"/>
        <v>0</v>
      </c>
      <c r="DJ842">
        <f>DF842</f>
        <v>967.26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5">
      <c r="A843">
        <f>ROW(Source!A449)</f>
        <v>449</v>
      </c>
      <c r="B843">
        <v>86551703</v>
      </c>
      <c r="C843">
        <v>86553001</v>
      </c>
      <c r="D843">
        <v>85665773</v>
      </c>
      <c r="E843">
        <v>1081</v>
      </c>
      <c r="F843">
        <v>1</v>
      </c>
      <c r="G843">
        <v>1081</v>
      </c>
      <c r="H843">
        <v>1</v>
      </c>
      <c r="I843" t="s">
        <v>786</v>
      </c>
      <c r="J843" t="s">
        <v>3</v>
      </c>
      <c r="K843" t="s">
        <v>787</v>
      </c>
      <c r="L843">
        <v>1191</v>
      </c>
      <c r="N843">
        <v>1013</v>
      </c>
      <c r="O843" t="s">
        <v>788</v>
      </c>
      <c r="P843" t="s">
        <v>788</v>
      </c>
      <c r="Q843">
        <v>1</v>
      </c>
      <c r="W843">
        <v>0</v>
      </c>
      <c r="X843">
        <v>476480486</v>
      </c>
      <c r="Y843">
        <f>((AT843*1.15)*1.2)</f>
        <v>0.30359999999999998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5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0.22</v>
      </c>
      <c r="AU843" t="s">
        <v>362</v>
      </c>
      <c r="AV843">
        <v>1</v>
      </c>
      <c r="AW843">
        <v>2</v>
      </c>
      <c r="AX843">
        <v>86553008</v>
      </c>
      <c r="AY843">
        <v>1</v>
      </c>
      <c r="AZ843">
        <v>0</v>
      </c>
      <c r="BA843">
        <v>683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U843">
        <f>ROUND(AT843*Source!I449*AH843*AL843,2)</f>
        <v>0</v>
      </c>
      <c r="CV843">
        <f>ROUND(Y843*Source!I449,9)</f>
        <v>1.8216000000000001</v>
      </c>
      <c r="CW843">
        <v>0</v>
      </c>
      <c r="CX843">
        <f>ROUND(Y843*Source!I449,9)</f>
        <v>1.8216000000000001</v>
      </c>
      <c r="CY843">
        <f>AD843</f>
        <v>0</v>
      </c>
      <c r="CZ843">
        <f>AH843</f>
        <v>0</v>
      </c>
      <c r="DA843">
        <f>AL843</f>
        <v>1</v>
      </c>
      <c r="DB843">
        <f>ROUND(((ROUND(AT843*CZ843,2)*1.15)*1.2),6)</f>
        <v>0</v>
      </c>
      <c r="DC843">
        <f>ROUND(((ROUND(AT843*AG843,2)*1.15)*1.2),6)</f>
        <v>0</v>
      </c>
      <c r="DD843" t="s">
        <v>3</v>
      </c>
      <c r="DE843" t="s">
        <v>3</v>
      </c>
      <c r="DF843">
        <f t="shared" si="426"/>
        <v>0</v>
      </c>
      <c r="DG843">
        <f t="shared" si="423"/>
        <v>0</v>
      </c>
      <c r="DH843">
        <f t="shared" si="424"/>
        <v>0</v>
      </c>
      <c r="DI843">
        <f t="shared" si="425"/>
        <v>0</v>
      </c>
      <c r="DJ843">
        <f>DI843</f>
        <v>0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5">
      <c r="A844">
        <f>ROW(Source!A449)</f>
        <v>449</v>
      </c>
      <c r="B844">
        <v>86551703</v>
      </c>
      <c r="C844">
        <v>86553001</v>
      </c>
      <c r="D844">
        <v>85702416</v>
      </c>
      <c r="E844">
        <v>1</v>
      </c>
      <c r="F844">
        <v>1</v>
      </c>
      <c r="G844">
        <v>1081</v>
      </c>
      <c r="H844">
        <v>3</v>
      </c>
      <c r="I844" t="s">
        <v>829</v>
      </c>
      <c r="J844" t="s">
        <v>830</v>
      </c>
      <c r="K844" t="s">
        <v>831</v>
      </c>
      <c r="L844">
        <v>1346</v>
      </c>
      <c r="N844">
        <v>1009</v>
      </c>
      <c r="O844" t="s">
        <v>822</v>
      </c>
      <c r="P844" t="s">
        <v>822</v>
      </c>
      <c r="Q844">
        <v>1</v>
      </c>
      <c r="W844">
        <v>0</v>
      </c>
      <c r="X844">
        <v>1021383118</v>
      </c>
      <c r="Y844">
        <f>((AT844*1)*1)</f>
        <v>0.01</v>
      </c>
      <c r="AA844">
        <v>315.23</v>
      </c>
      <c r="AB844">
        <v>0</v>
      </c>
      <c r="AC844">
        <v>0</v>
      </c>
      <c r="AD844">
        <v>0</v>
      </c>
      <c r="AE844">
        <v>37.979999999999997</v>
      </c>
      <c r="AF844">
        <v>0</v>
      </c>
      <c r="AG844">
        <v>0</v>
      </c>
      <c r="AH844">
        <v>0</v>
      </c>
      <c r="AI844">
        <v>8.3000000000000007</v>
      </c>
      <c r="AJ844">
        <v>1</v>
      </c>
      <c r="AK844">
        <v>1</v>
      </c>
      <c r="AL844">
        <v>1</v>
      </c>
      <c r="AM844">
        <v>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0.01</v>
      </c>
      <c r="AU844" t="s">
        <v>360</v>
      </c>
      <c r="AV844">
        <v>0</v>
      </c>
      <c r="AW844">
        <v>2</v>
      </c>
      <c r="AX844">
        <v>86553009</v>
      </c>
      <c r="AY844">
        <v>1</v>
      </c>
      <c r="AZ844">
        <v>0</v>
      </c>
      <c r="BA844">
        <v>684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ROUND(Y844*Source!I449,9)</f>
        <v>0.06</v>
      </c>
      <c r="CY844">
        <f>AA844</f>
        <v>315.23</v>
      </c>
      <c r="CZ844">
        <f>AE844</f>
        <v>37.979999999999997</v>
      </c>
      <c r="DA844">
        <f>AI844</f>
        <v>8.3000000000000007</v>
      </c>
      <c r="DB844">
        <f>ROUND(((ROUND(AT844*CZ844,2)*1)*1),6)</f>
        <v>0.38</v>
      </c>
      <c r="DC844">
        <f>ROUND(((ROUND(AT844*AG844,2)*1)*1),6)</f>
        <v>0</v>
      </c>
      <c r="DD844" t="s">
        <v>3</v>
      </c>
      <c r="DE844" t="s">
        <v>3</v>
      </c>
      <c r="DF844">
        <f>ROUND(ROUND(AE844*AI844,2)*CX844,2)</f>
        <v>18.91</v>
      </c>
      <c r="DG844">
        <f t="shared" si="423"/>
        <v>0</v>
      </c>
      <c r="DH844">
        <f t="shared" si="424"/>
        <v>0</v>
      </c>
      <c r="DI844">
        <f t="shared" si="425"/>
        <v>0</v>
      </c>
      <c r="DJ844">
        <f>DF844</f>
        <v>18.91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5">
      <c r="A845">
        <f>ROW(Source!A449)</f>
        <v>449</v>
      </c>
      <c r="B845">
        <v>86551703</v>
      </c>
      <c r="C845">
        <v>86553001</v>
      </c>
      <c r="D845">
        <v>85700975</v>
      </c>
      <c r="E845">
        <v>1</v>
      </c>
      <c r="F845">
        <v>1</v>
      </c>
      <c r="G845">
        <v>1081</v>
      </c>
      <c r="H845">
        <v>3</v>
      </c>
      <c r="I845" t="s">
        <v>841</v>
      </c>
      <c r="J845" t="s">
        <v>842</v>
      </c>
      <c r="K845" t="s">
        <v>843</v>
      </c>
      <c r="L845">
        <v>1348</v>
      </c>
      <c r="N845">
        <v>1009</v>
      </c>
      <c r="O845" t="s">
        <v>561</v>
      </c>
      <c r="P845" t="s">
        <v>561</v>
      </c>
      <c r="Q845">
        <v>1000</v>
      </c>
      <c r="W845">
        <v>0</v>
      </c>
      <c r="X845">
        <v>1270042986</v>
      </c>
      <c r="Y845">
        <f>((AT845*1)*1)</f>
        <v>3.0000000000000001E-5</v>
      </c>
      <c r="AA845">
        <v>55941.2</v>
      </c>
      <c r="AB845">
        <v>0</v>
      </c>
      <c r="AC845">
        <v>0</v>
      </c>
      <c r="AD845">
        <v>0</v>
      </c>
      <c r="AE845">
        <v>16214.84</v>
      </c>
      <c r="AF845">
        <v>0</v>
      </c>
      <c r="AG845">
        <v>0</v>
      </c>
      <c r="AH845">
        <v>0</v>
      </c>
      <c r="AI845">
        <v>3.45</v>
      </c>
      <c r="AJ845">
        <v>1</v>
      </c>
      <c r="AK845">
        <v>1</v>
      </c>
      <c r="AL845">
        <v>1</v>
      </c>
      <c r="AM845">
        <v>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3.0000000000000001E-5</v>
      </c>
      <c r="AU845" t="s">
        <v>360</v>
      </c>
      <c r="AV845">
        <v>0</v>
      </c>
      <c r="AW845">
        <v>2</v>
      </c>
      <c r="AX845">
        <v>86553010</v>
      </c>
      <c r="AY845">
        <v>1</v>
      </c>
      <c r="AZ845">
        <v>0</v>
      </c>
      <c r="BA845">
        <v>685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ROUND(Y845*Source!I449,9)</f>
        <v>1.8000000000000001E-4</v>
      </c>
      <c r="CY845">
        <f>AA845</f>
        <v>55941.2</v>
      </c>
      <c r="CZ845">
        <f>AE845</f>
        <v>16214.84</v>
      </c>
      <c r="DA845">
        <f>AI845</f>
        <v>3.45</v>
      </c>
      <c r="DB845">
        <f>ROUND(((ROUND(AT845*CZ845,2)*1)*1),6)</f>
        <v>0.49</v>
      </c>
      <c r="DC845">
        <f>ROUND(((ROUND(AT845*AG845,2)*1)*1),6)</f>
        <v>0</v>
      </c>
      <c r="DD845" t="s">
        <v>3</v>
      </c>
      <c r="DE845" t="s">
        <v>3</v>
      </c>
      <c r="DF845">
        <f>ROUND(ROUND(AE845*AI845,2)*CX845,2)</f>
        <v>10.07</v>
      </c>
      <c r="DG845">
        <f t="shared" si="423"/>
        <v>0</v>
      </c>
      <c r="DH845">
        <f t="shared" si="424"/>
        <v>0</v>
      </c>
      <c r="DI845">
        <f t="shared" si="425"/>
        <v>0</v>
      </c>
      <c r="DJ845">
        <f>DF845</f>
        <v>10.07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5">
      <c r="A846">
        <f>ROW(Source!A449)</f>
        <v>449</v>
      </c>
      <c r="B846">
        <v>86551703</v>
      </c>
      <c r="C846">
        <v>86553001</v>
      </c>
      <c r="D846">
        <v>85701143</v>
      </c>
      <c r="E846">
        <v>1</v>
      </c>
      <c r="F846">
        <v>1</v>
      </c>
      <c r="G846">
        <v>1081</v>
      </c>
      <c r="H846">
        <v>3</v>
      </c>
      <c r="I846" t="s">
        <v>844</v>
      </c>
      <c r="J846" t="s">
        <v>845</v>
      </c>
      <c r="K846" t="s">
        <v>846</v>
      </c>
      <c r="L846">
        <v>1346</v>
      </c>
      <c r="N846">
        <v>1009</v>
      </c>
      <c r="O846" t="s">
        <v>822</v>
      </c>
      <c r="P846" t="s">
        <v>822</v>
      </c>
      <c r="Q846">
        <v>1</v>
      </c>
      <c r="W846">
        <v>0</v>
      </c>
      <c r="X846">
        <v>488689173</v>
      </c>
      <c r="Y846">
        <f>((AT846*1)*1)</f>
        <v>3.0000000000000001E-3</v>
      </c>
      <c r="AA846">
        <v>85.81</v>
      </c>
      <c r="AB846">
        <v>0</v>
      </c>
      <c r="AC846">
        <v>0</v>
      </c>
      <c r="AD846">
        <v>0</v>
      </c>
      <c r="AE846">
        <v>20.190000000000001</v>
      </c>
      <c r="AF846">
        <v>0</v>
      </c>
      <c r="AG846">
        <v>0</v>
      </c>
      <c r="AH846">
        <v>0</v>
      </c>
      <c r="AI846">
        <v>4.25</v>
      </c>
      <c r="AJ846">
        <v>1</v>
      </c>
      <c r="AK846">
        <v>1</v>
      </c>
      <c r="AL846">
        <v>1</v>
      </c>
      <c r="AM846">
        <v>2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3.0000000000000001E-3</v>
      </c>
      <c r="AU846" t="s">
        <v>360</v>
      </c>
      <c r="AV846">
        <v>0</v>
      </c>
      <c r="AW846">
        <v>2</v>
      </c>
      <c r="AX846">
        <v>86553011</v>
      </c>
      <c r="AY846">
        <v>1</v>
      </c>
      <c r="AZ846">
        <v>0</v>
      </c>
      <c r="BA846">
        <v>686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ROUND(Y846*Source!I449,9)</f>
        <v>1.7999999999999999E-2</v>
      </c>
      <c r="CY846">
        <f>AA846</f>
        <v>85.81</v>
      </c>
      <c r="CZ846">
        <f>AE846</f>
        <v>20.190000000000001</v>
      </c>
      <c r="DA846">
        <f>AI846</f>
        <v>4.25</v>
      </c>
      <c r="DB846">
        <f>ROUND(((ROUND(AT846*CZ846,2)*1)*1),6)</f>
        <v>0.06</v>
      </c>
      <c r="DC846">
        <f>ROUND(((ROUND(AT846*AG846,2)*1)*1),6)</f>
        <v>0</v>
      </c>
      <c r="DD846" t="s">
        <v>3</v>
      </c>
      <c r="DE846" t="s">
        <v>3</v>
      </c>
      <c r="DF846">
        <f>ROUND(ROUND(AE846*AI846,2)*CX846,2)</f>
        <v>1.54</v>
      </c>
      <c r="DG846">
        <f t="shared" si="423"/>
        <v>0</v>
      </c>
      <c r="DH846">
        <f t="shared" si="424"/>
        <v>0</v>
      </c>
      <c r="DI846">
        <f t="shared" si="425"/>
        <v>0</v>
      </c>
      <c r="DJ846">
        <f>DF846</f>
        <v>1.54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5">
      <c r="A847">
        <f>ROW(Source!A449)</f>
        <v>449</v>
      </c>
      <c r="B847">
        <v>86551703</v>
      </c>
      <c r="C847">
        <v>86553001</v>
      </c>
      <c r="D847">
        <v>85718526</v>
      </c>
      <c r="E847">
        <v>1</v>
      </c>
      <c r="F847">
        <v>1</v>
      </c>
      <c r="G847">
        <v>1081</v>
      </c>
      <c r="H847">
        <v>3</v>
      </c>
      <c r="I847" t="s">
        <v>667</v>
      </c>
      <c r="J847" t="s">
        <v>669</v>
      </c>
      <c r="K847" t="s">
        <v>668</v>
      </c>
      <c r="L847">
        <v>1354</v>
      </c>
      <c r="N847">
        <v>1010</v>
      </c>
      <c r="O847" t="s">
        <v>35</v>
      </c>
      <c r="P847" t="s">
        <v>35</v>
      </c>
      <c r="Q847">
        <v>1</v>
      </c>
      <c r="W847">
        <v>0</v>
      </c>
      <c r="X847">
        <v>702296437</v>
      </c>
      <c r="Y847">
        <f>((AT847*1)*1)</f>
        <v>1</v>
      </c>
      <c r="AA847">
        <v>243.47</v>
      </c>
      <c r="AB847">
        <v>0</v>
      </c>
      <c r="AC847">
        <v>0</v>
      </c>
      <c r="AD847">
        <v>0</v>
      </c>
      <c r="AE847">
        <v>55.46</v>
      </c>
      <c r="AF847">
        <v>0</v>
      </c>
      <c r="AG847">
        <v>0</v>
      </c>
      <c r="AH847">
        <v>0</v>
      </c>
      <c r="AI847">
        <v>4.3899999999999997</v>
      </c>
      <c r="AJ847">
        <v>1</v>
      </c>
      <c r="AK847">
        <v>1</v>
      </c>
      <c r="AL847">
        <v>1</v>
      </c>
      <c r="AM847">
        <v>0</v>
      </c>
      <c r="AN847">
        <v>0</v>
      </c>
      <c r="AO847">
        <v>0</v>
      </c>
      <c r="AP847">
        <v>1</v>
      </c>
      <c r="AQ847">
        <v>0</v>
      </c>
      <c r="AR847">
        <v>0</v>
      </c>
      <c r="AS847" t="s">
        <v>3</v>
      </c>
      <c r="AT847">
        <v>1</v>
      </c>
      <c r="AU847" t="s">
        <v>360</v>
      </c>
      <c r="AV847">
        <v>0</v>
      </c>
      <c r="AW847">
        <v>1</v>
      </c>
      <c r="AX847">
        <v>-1</v>
      </c>
      <c r="AY847">
        <v>0</v>
      </c>
      <c r="AZ847">
        <v>0</v>
      </c>
      <c r="BA847" t="s">
        <v>3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v>0</v>
      </c>
      <c r="CX847">
        <f>ROUND(Y847*Source!I449,9)</f>
        <v>6</v>
      </c>
      <c r="CY847">
        <f>AA847</f>
        <v>243.47</v>
      </c>
      <c r="CZ847">
        <f>AE847</f>
        <v>55.46</v>
      </c>
      <c r="DA847">
        <f>AI847</f>
        <v>4.3899999999999997</v>
      </c>
      <c r="DB847">
        <f>ROUND(((ROUND(AT847*CZ847,2)*1)*1),6)</f>
        <v>55.46</v>
      </c>
      <c r="DC847">
        <f>ROUND(((ROUND(AT847*AG847,2)*1)*1),6)</f>
        <v>0</v>
      </c>
      <c r="DD847" t="s">
        <v>3</v>
      </c>
      <c r="DE847" t="s">
        <v>3</v>
      </c>
      <c r="DF847">
        <f>ROUND(ROUND(AE847*AI847,2)*CX847,2)</f>
        <v>1460.82</v>
      </c>
      <c r="DG847">
        <f t="shared" si="423"/>
        <v>0</v>
      </c>
      <c r="DH847">
        <f t="shared" si="424"/>
        <v>0</v>
      </c>
      <c r="DI847">
        <f t="shared" si="425"/>
        <v>0</v>
      </c>
      <c r="DJ847">
        <f>DF847</f>
        <v>1460.82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5">
      <c r="A848">
        <f>ROW(Source!A449)</f>
        <v>449</v>
      </c>
      <c r="B848">
        <v>86551703</v>
      </c>
      <c r="C848">
        <v>86553001</v>
      </c>
      <c r="D848">
        <v>85721250</v>
      </c>
      <c r="E848">
        <v>1</v>
      </c>
      <c r="F848">
        <v>1</v>
      </c>
      <c r="G848">
        <v>1081</v>
      </c>
      <c r="H848">
        <v>3</v>
      </c>
      <c r="I848" t="s">
        <v>671</v>
      </c>
      <c r="J848" t="s">
        <v>672</v>
      </c>
      <c r="K848" t="s">
        <v>978</v>
      </c>
      <c r="L848">
        <v>1354</v>
      </c>
      <c r="N848">
        <v>1010</v>
      </c>
      <c r="O848" t="s">
        <v>35</v>
      </c>
      <c r="P848" t="s">
        <v>35</v>
      </c>
      <c r="Q848">
        <v>1</v>
      </c>
      <c r="W848">
        <v>0</v>
      </c>
      <c r="X848">
        <v>662460552</v>
      </c>
      <c r="Y848">
        <f>((AT848*1)*1)</f>
        <v>1</v>
      </c>
      <c r="AA848">
        <v>596.48</v>
      </c>
      <c r="AB848">
        <v>0</v>
      </c>
      <c r="AC848">
        <v>0</v>
      </c>
      <c r="AD848">
        <v>0</v>
      </c>
      <c r="AE848">
        <v>161.21</v>
      </c>
      <c r="AF848">
        <v>0</v>
      </c>
      <c r="AG848">
        <v>0</v>
      </c>
      <c r="AH848">
        <v>0</v>
      </c>
      <c r="AI848">
        <v>3.7</v>
      </c>
      <c r="AJ848">
        <v>1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 t="s">
        <v>3</v>
      </c>
      <c r="AT848">
        <v>1</v>
      </c>
      <c r="AU848" t="s">
        <v>360</v>
      </c>
      <c r="AV848">
        <v>0</v>
      </c>
      <c r="AW848">
        <v>1</v>
      </c>
      <c r="AX848">
        <v>-1</v>
      </c>
      <c r="AY848">
        <v>0</v>
      </c>
      <c r="AZ848">
        <v>0</v>
      </c>
      <c r="BA848" t="s">
        <v>3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v>0</v>
      </c>
      <c r="CX848">
        <f>ROUND(Y848*Source!I449,9)</f>
        <v>6</v>
      </c>
      <c r="CY848">
        <f>AA848</f>
        <v>596.48</v>
      </c>
      <c r="CZ848">
        <f>AE848</f>
        <v>161.21</v>
      </c>
      <c r="DA848">
        <f>AI848</f>
        <v>3.7</v>
      </c>
      <c r="DB848">
        <f>ROUND(((ROUND(AT848*CZ848,2)*1)*1),6)</f>
        <v>161.21</v>
      </c>
      <c r="DC848">
        <f>ROUND(((ROUND(AT848*AG848,2)*1)*1),6)</f>
        <v>0</v>
      </c>
      <c r="DD848" t="s">
        <v>3</v>
      </c>
      <c r="DE848" t="s">
        <v>3</v>
      </c>
      <c r="DF848">
        <f>ROUND(ROUND(AE848*AI848,2)*CX848,2)</f>
        <v>3578.88</v>
      </c>
      <c r="DG848">
        <f t="shared" si="423"/>
        <v>0</v>
      </c>
      <c r="DH848">
        <f t="shared" si="424"/>
        <v>0</v>
      </c>
      <c r="DI848">
        <f t="shared" si="425"/>
        <v>0</v>
      </c>
      <c r="DJ848">
        <f>DF848</f>
        <v>3578.88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5">
      <c r="A849">
        <f>ROW(Source!A454)</f>
        <v>454</v>
      </c>
      <c r="B849">
        <v>86551701</v>
      </c>
      <c r="C849">
        <v>86553016</v>
      </c>
      <c r="D849">
        <v>85665773</v>
      </c>
      <c r="E849">
        <v>1081</v>
      </c>
      <c r="F849">
        <v>1</v>
      </c>
      <c r="G849">
        <v>1081</v>
      </c>
      <c r="H849">
        <v>1</v>
      </c>
      <c r="I849" t="s">
        <v>786</v>
      </c>
      <c r="J849" t="s">
        <v>3</v>
      </c>
      <c r="K849" t="s">
        <v>787</v>
      </c>
      <c r="L849">
        <v>1191</v>
      </c>
      <c r="N849">
        <v>1013</v>
      </c>
      <c r="O849" t="s">
        <v>788</v>
      </c>
      <c r="P849" t="s">
        <v>788</v>
      </c>
      <c r="Q849">
        <v>1</v>
      </c>
      <c r="W849">
        <v>0</v>
      </c>
      <c r="X849">
        <v>476480486</v>
      </c>
      <c r="Y849">
        <f>((AT849*1.15)*1.2)</f>
        <v>0.42779999999999996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-2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0.31</v>
      </c>
      <c r="AU849" t="s">
        <v>362</v>
      </c>
      <c r="AV849">
        <v>1</v>
      </c>
      <c r="AW849">
        <v>2</v>
      </c>
      <c r="AX849">
        <v>86553023</v>
      </c>
      <c r="AY849">
        <v>1</v>
      </c>
      <c r="AZ849">
        <v>0</v>
      </c>
      <c r="BA849">
        <v>689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U849">
        <f>ROUND(AT849*Source!I454*AH849*AL849,2)</f>
        <v>0</v>
      </c>
      <c r="CV849">
        <f>ROUND(Y849*Source!I454,9)</f>
        <v>2.5668000000000002</v>
      </c>
      <c r="CW849">
        <v>0</v>
      </c>
      <c r="CX849">
        <f>ROUND(Y849*Source!I454,9)</f>
        <v>2.5668000000000002</v>
      </c>
      <c r="CY849">
        <f>AD849</f>
        <v>0</v>
      </c>
      <c r="CZ849">
        <f>AH849</f>
        <v>0</v>
      </c>
      <c r="DA849">
        <f>AL849</f>
        <v>1</v>
      </c>
      <c r="DB849">
        <f>ROUND(((ROUND(AT849*CZ849,2)*1.15)*1.2),6)</f>
        <v>0</v>
      </c>
      <c r="DC849">
        <f>ROUND(((ROUND(AT849*AG849,2)*1.15)*1.2),6)</f>
        <v>0</v>
      </c>
      <c r="DD849" t="s">
        <v>3</v>
      </c>
      <c r="DE849" t="s">
        <v>3</v>
      </c>
      <c r="DF849">
        <f t="shared" ref="DF849:DF855" si="427">ROUND(ROUND(AE849,2)*CX849,2)</f>
        <v>0</v>
      </c>
      <c r="DG849">
        <f t="shared" si="423"/>
        <v>0</v>
      </c>
      <c r="DH849">
        <f t="shared" si="424"/>
        <v>0</v>
      </c>
      <c r="DI849">
        <f t="shared" si="425"/>
        <v>0</v>
      </c>
      <c r="DJ849">
        <f>DI849</f>
        <v>0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5">
      <c r="A850">
        <f>ROW(Source!A454)</f>
        <v>454</v>
      </c>
      <c r="B850">
        <v>86551701</v>
      </c>
      <c r="C850">
        <v>86553016</v>
      </c>
      <c r="D850">
        <v>85702416</v>
      </c>
      <c r="E850">
        <v>1</v>
      </c>
      <c r="F850">
        <v>1</v>
      </c>
      <c r="G850">
        <v>1081</v>
      </c>
      <c r="H850">
        <v>3</v>
      </c>
      <c r="I850" t="s">
        <v>829</v>
      </c>
      <c r="J850" t="s">
        <v>830</v>
      </c>
      <c r="K850" t="s">
        <v>831</v>
      </c>
      <c r="L850">
        <v>1346</v>
      </c>
      <c r="N850">
        <v>1009</v>
      </c>
      <c r="O850" t="s">
        <v>822</v>
      </c>
      <c r="P850" t="s">
        <v>822</v>
      </c>
      <c r="Q850">
        <v>1</v>
      </c>
      <c r="W850">
        <v>0</v>
      </c>
      <c r="X850">
        <v>1021383118</v>
      </c>
      <c r="Y850">
        <f>((AT850*1)*1)</f>
        <v>0.01</v>
      </c>
      <c r="AA850">
        <v>37.979999999999997</v>
      </c>
      <c r="AB850">
        <v>0</v>
      </c>
      <c r="AC850">
        <v>0</v>
      </c>
      <c r="AD850">
        <v>0</v>
      </c>
      <c r="AE850">
        <v>37.979999999999997</v>
      </c>
      <c r="AF850">
        <v>0</v>
      </c>
      <c r="AG850">
        <v>0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-2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0.01</v>
      </c>
      <c r="AU850" t="s">
        <v>360</v>
      </c>
      <c r="AV850">
        <v>0</v>
      </c>
      <c r="AW850">
        <v>2</v>
      </c>
      <c r="AX850">
        <v>86553024</v>
      </c>
      <c r="AY850">
        <v>1</v>
      </c>
      <c r="AZ850">
        <v>0</v>
      </c>
      <c r="BA850">
        <v>690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v>0</v>
      </c>
      <c r="CX850">
        <f>ROUND(Y850*Source!I454,9)</f>
        <v>0.06</v>
      </c>
      <c r="CY850">
        <f>AA850</f>
        <v>37.979999999999997</v>
      </c>
      <c r="CZ850">
        <f>AE850</f>
        <v>37.979999999999997</v>
      </c>
      <c r="DA850">
        <f>AI850</f>
        <v>1</v>
      </c>
      <c r="DB850">
        <f>ROUND(((ROUND(AT850*CZ850,2)*1)*1),6)</f>
        <v>0.38</v>
      </c>
      <c r="DC850">
        <f>ROUND(((ROUND(AT850*AG850,2)*1)*1),6)</f>
        <v>0</v>
      </c>
      <c r="DD850" t="s">
        <v>3</v>
      </c>
      <c r="DE850" t="s">
        <v>3</v>
      </c>
      <c r="DF850">
        <f t="shared" si="427"/>
        <v>2.2799999999999998</v>
      </c>
      <c r="DG850">
        <f t="shared" si="423"/>
        <v>0</v>
      </c>
      <c r="DH850">
        <f t="shared" si="424"/>
        <v>0</v>
      </c>
      <c r="DI850">
        <f t="shared" si="425"/>
        <v>0</v>
      </c>
      <c r="DJ850">
        <f>DF850</f>
        <v>2.2799999999999998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5">
      <c r="A851">
        <f>ROW(Source!A454)</f>
        <v>454</v>
      </c>
      <c r="B851">
        <v>86551701</v>
      </c>
      <c r="C851">
        <v>86553016</v>
      </c>
      <c r="D851">
        <v>85700975</v>
      </c>
      <c r="E851">
        <v>1</v>
      </c>
      <c r="F851">
        <v>1</v>
      </c>
      <c r="G851">
        <v>1081</v>
      </c>
      <c r="H851">
        <v>3</v>
      </c>
      <c r="I851" t="s">
        <v>841</v>
      </c>
      <c r="J851" t="s">
        <v>842</v>
      </c>
      <c r="K851" t="s">
        <v>843</v>
      </c>
      <c r="L851">
        <v>1348</v>
      </c>
      <c r="N851">
        <v>1009</v>
      </c>
      <c r="O851" t="s">
        <v>561</v>
      </c>
      <c r="P851" t="s">
        <v>561</v>
      </c>
      <c r="Q851">
        <v>1000</v>
      </c>
      <c r="W851">
        <v>0</v>
      </c>
      <c r="X851">
        <v>1270042986</v>
      </c>
      <c r="Y851">
        <f>((AT851*1)*1)</f>
        <v>3.0000000000000001E-5</v>
      </c>
      <c r="AA851">
        <v>16214.84</v>
      </c>
      <c r="AB851">
        <v>0</v>
      </c>
      <c r="AC851">
        <v>0</v>
      </c>
      <c r="AD851">
        <v>0</v>
      </c>
      <c r="AE851">
        <v>16214.84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-2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3.0000000000000001E-5</v>
      </c>
      <c r="AU851" t="s">
        <v>360</v>
      </c>
      <c r="AV851">
        <v>0</v>
      </c>
      <c r="AW851">
        <v>2</v>
      </c>
      <c r="AX851">
        <v>86553025</v>
      </c>
      <c r="AY851">
        <v>1</v>
      </c>
      <c r="AZ851">
        <v>0</v>
      </c>
      <c r="BA851">
        <v>691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v>0</v>
      </c>
      <c r="CX851">
        <f>ROUND(Y851*Source!I454,9)</f>
        <v>1.8000000000000001E-4</v>
      </c>
      <c r="CY851">
        <f>AA851</f>
        <v>16214.84</v>
      </c>
      <c r="CZ851">
        <f>AE851</f>
        <v>16214.84</v>
      </c>
      <c r="DA851">
        <f>AI851</f>
        <v>1</v>
      </c>
      <c r="DB851">
        <f>ROUND(((ROUND(AT851*CZ851,2)*1)*1),6)</f>
        <v>0.49</v>
      </c>
      <c r="DC851">
        <f>ROUND(((ROUND(AT851*AG851,2)*1)*1),6)</f>
        <v>0</v>
      </c>
      <c r="DD851" t="s">
        <v>3</v>
      </c>
      <c r="DE851" t="s">
        <v>3</v>
      </c>
      <c r="DF851">
        <f t="shared" si="427"/>
        <v>2.92</v>
      </c>
      <c r="DG851">
        <f t="shared" si="423"/>
        <v>0</v>
      </c>
      <c r="DH851">
        <f t="shared" si="424"/>
        <v>0</v>
      </c>
      <c r="DI851">
        <f t="shared" si="425"/>
        <v>0</v>
      </c>
      <c r="DJ851">
        <f>DF851</f>
        <v>2.92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5">
      <c r="A852">
        <f>ROW(Source!A454)</f>
        <v>454</v>
      </c>
      <c r="B852">
        <v>86551701</v>
      </c>
      <c r="C852">
        <v>86553016</v>
      </c>
      <c r="D852">
        <v>85701057</v>
      </c>
      <c r="E852">
        <v>1</v>
      </c>
      <c r="F852">
        <v>1</v>
      </c>
      <c r="G852">
        <v>1081</v>
      </c>
      <c r="H852">
        <v>3</v>
      </c>
      <c r="I852" t="s">
        <v>880</v>
      </c>
      <c r="J852" t="s">
        <v>881</v>
      </c>
      <c r="K852" t="s">
        <v>882</v>
      </c>
      <c r="L852">
        <v>1296</v>
      </c>
      <c r="N852">
        <v>1002</v>
      </c>
      <c r="O852" t="s">
        <v>601</v>
      </c>
      <c r="P852" t="s">
        <v>601</v>
      </c>
      <c r="Q852">
        <v>1</v>
      </c>
      <c r="W852">
        <v>0</v>
      </c>
      <c r="X852">
        <v>1663857000</v>
      </c>
      <c r="Y852">
        <f>((AT852*1)*1)</f>
        <v>9.1700000000000004E-2</v>
      </c>
      <c r="AA852">
        <v>6.03</v>
      </c>
      <c r="AB852">
        <v>0</v>
      </c>
      <c r="AC852">
        <v>0</v>
      </c>
      <c r="AD852">
        <v>0</v>
      </c>
      <c r="AE852">
        <v>6.03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-2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9.1700000000000004E-2</v>
      </c>
      <c r="AU852" t="s">
        <v>360</v>
      </c>
      <c r="AV852">
        <v>0</v>
      </c>
      <c r="AW852">
        <v>2</v>
      </c>
      <c r="AX852">
        <v>86553026</v>
      </c>
      <c r="AY852">
        <v>1</v>
      </c>
      <c r="AZ852">
        <v>0</v>
      </c>
      <c r="BA852">
        <v>692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v>0</v>
      </c>
      <c r="CX852">
        <f>ROUND(Y852*Source!I454,9)</f>
        <v>0.55020000000000002</v>
      </c>
      <c r="CY852">
        <f>AA852</f>
        <v>6.03</v>
      </c>
      <c r="CZ852">
        <f>AE852</f>
        <v>6.03</v>
      </c>
      <c r="DA852">
        <f>AI852</f>
        <v>1</v>
      </c>
      <c r="DB852">
        <f>ROUND(((ROUND(AT852*CZ852,2)*1)*1),6)</f>
        <v>0.55000000000000004</v>
      </c>
      <c r="DC852">
        <f>ROUND(((ROUND(AT852*AG852,2)*1)*1),6)</f>
        <v>0</v>
      </c>
      <c r="DD852" t="s">
        <v>3</v>
      </c>
      <c r="DE852" t="s">
        <v>3</v>
      </c>
      <c r="DF852">
        <f t="shared" si="427"/>
        <v>3.32</v>
      </c>
      <c r="DG852">
        <f t="shared" si="423"/>
        <v>0</v>
      </c>
      <c r="DH852">
        <f t="shared" si="424"/>
        <v>0</v>
      </c>
      <c r="DI852">
        <f t="shared" si="425"/>
        <v>0</v>
      </c>
      <c r="DJ852">
        <f>DF852</f>
        <v>3.32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5">
      <c r="A853">
        <f>ROW(Source!A454)</f>
        <v>454</v>
      </c>
      <c r="B853">
        <v>86551701</v>
      </c>
      <c r="C853">
        <v>86553016</v>
      </c>
      <c r="D853">
        <v>85701143</v>
      </c>
      <c r="E853">
        <v>1</v>
      </c>
      <c r="F853">
        <v>1</v>
      </c>
      <c r="G853">
        <v>1081</v>
      </c>
      <c r="H853">
        <v>3</v>
      </c>
      <c r="I853" t="s">
        <v>844</v>
      </c>
      <c r="J853" t="s">
        <v>845</v>
      </c>
      <c r="K853" t="s">
        <v>846</v>
      </c>
      <c r="L853">
        <v>1346</v>
      </c>
      <c r="N853">
        <v>1009</v>
      </c>
      <c r="O853" t="s">
        <v>822</v>
      </c>
      <c r="P853" t="s">
        <v>822</v>
      </c>
      <c r="Q853">
        <v>1</v>
      </c>
      <c r="W853">
        <v>0</v>
      </c>
      <c r="X853">
        <v>488689173</v>
      </c>
      <c r="Y853">
        <f>((AT853*1)*1)</f>
        <v>3.0000000000000001E-3</v>
      </c>
      <c r="AA853">
        <v>20.190000000000001</v>
      </c>
      <c r="AB853">
        <v>0</v>
      </c>
      <c r="AC853">
        <v>0</v>
      </c>
      <c r="AD853">
        <v>0</v>
      </c>
      <c r="AE853">
        <v>20.190000000000001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-2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3.0000000000000001E-3</v>
      </c>
      <c r="AU853" t="s">
        <v>360</v>
      </c>
      <c r="AV853">
        <v>0</v>
      </c>
      <c r="AW853">
        <v>2</v>
      </c>
      <c r="AX853">
        <v>86553027</v>
      </c>
      <c r="AY853">
        <v>1</v>
      </c>
      <c r="AZ853">
        <v>0</v>
      </c>
      <c r="BA853">
        <v>693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v>0</v>
      </c>
      <c r="CX853">
        <f>ROUND(Y853*Source!I454,9)</f>
        <v>1.7999999999999999E-2</v>
      </c>
      <c r="CY853">
        <f>AA853</f>
        <v>20.190000000000001</v>
      </c>
      <c r="CZ853">
        <f>AE853</f>
        <v>20.190000000000001</v>
      </c>
      <c r="DA853">
        <f>AI853</f>
        <v>1</v>
      </c>
      <c r="DB853">
        <f>ROUND(((ROUND(AT853*CZ853,2)*1)*1),6)</f>
        <v>0.06</v>
      </c>
      <c r="DC853">
        <f>ROUND(((ROUND(AT853*AG853,2)*1)*1),6)</f>
        <v>0</v>
      </c>
      <c r="DD853" t="s">
        <v>3</v>
      </c>
      <c r="DE853" t="s">
        <v>3</v>
      </c>
      <c r="DF853">
        <f t="shared" si="427"/>
        <v>0.36</v>
      </c>
      <c r="DG853">
        <f t="shared" si="423"/>
        <v>0</v>
      </c>
      <c r="DH853">
        <f t="shared" si="424"/>
        <v>0</v>
      </c>
      <c r="DI853">
        <f t="shared" si="425"/>
        <v>0</v>
      </c>
      <c r="DJ853">
        <f>DF853</f>
        <v>0.36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5">
      <c r="A854">
        <f>ROW(Source!A454)</f>
        <v>454</v>
      </c>
      <c r="B854">
        <v>86551701</v>
      </c>
      <c r="C854">
        <v>86553016</v>
      </c>
      <c r="D854">
        <v>85805044</v>
      </c>
      <c r="E854">
        <v>1</v>
      </c>
      <c r="F854">
        <v>1</v>
      </c>
      <c r="G854">
        <v>1081</v>
      </c>
      <c r="H854">
        <v>3</v>
      </c>
      <c r="I854" t="s">
        <v>678</v>
      </c>
      <c r="J854" t="s">
        <v>679</v>
      </c>
      <c r="K854" t="s">
        <v>979</v>
      </c>
      <c r="L854">
        <v>1354</v>
      </c>
      <c r="N854">
        <v>1010</v>
      </c>
      <c r="O854" t="s">
        <v>35</v>
      </c>
      <c r="P854" t="s">
        <v>35</v>
      </c>
      <c r="Q854">
        <v>1</v>
      </c>
      <c r="W854">
        <v>0</v>
      </c>
      <c r="X854">
        <v>-776488268</v>
      </c>
      <c r="Y854">
        <f>((AT854*1)*1)</f>
        <v>1</v>
      </c>
      <c r="AA854">
        <v>311.52</v>
      </c>
      <c r="AB854">
        <v>0</v>
      </c>
      <c r="AC854">
        <v>0</v>
      </c>
      <c r="AD854">
        <v>0</v>
      </c>
      <c r="AE854">
        <v>311.52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 t="s">
        <v>3</v>
      </c>
      <c r="AT854">
        <v>1</v>
      </c>
      <c r="AU854" t="s">
        <v>360</v>
      </c>
      <c r="AV854">
        <v>0</v>
      </c>
      <c r="AW854">
        <v>1</v>
      </c>
      <c r="AX854">
        <v>-1</v>
      </c>
      <c r="AY854">
        <v>0</v>
      </c>
      <c r="AZ854">
        <v>0</v>
      </c>
      <c r="BA854" t="s">
        <v>3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v>0</v>
      </c>
      <c r="CX854">
        <f>ROUND(Y854*Source!I454,9)</f>
        <v>6</v>
      </c>
      <c r="CY854">
        <f>AA854</f>
        <v>311.52</v>
      </c>
      <c r="CZ854">
        <f>AE854</f>
        <v>311.52</v>
      </c>
      <c r="DA854">
        <f>AI854</f>
        <v>1</v>
      </c>
      <c r="DB854">
        <f>ROUND(((ROUND(AT854*CZ854,2)*1)*1),6)</f>
        <v>311.52</v>
      </c>
      <c r="DC854">
        <f>ROUND(((ROUND(AT854*AG854,2)*1)*1),6)</f>
        <v>0</v>
      </c>
      <c r="DD854" t="s">
        <v>3</v>
      </c>
      <c r="DE854" t="s">
        <v>3</v>
      </c>
      <c r="DF854">
        <f t="shared" si="427"/>
        <v>1869.12</v>
      </c>
      <c r="DG854">
        <f t="shared" si="423"/>
        <v>0</v>
      </c>
      <c r="DH854">
        <f t="shared" si="424"/>
        <v>0</v>
      </c>
      <c r="DI854">
        <f t="shared" si="425"/>
        <v>0</v>
      </c>
      <c r="DJ854">
        <f>DF854</f>
        <v>1869.12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5">
      <c r="A855">
        <f>ROW(Source!A455)</f>
        <v>455</v>
      </c>
      <c r="B855">
        <v>86551703</v>
      </c>
      <c r="C855">
        <v>86553016</v>
      </c>
      <c r="D855">
        <v>85665773</v>
      </c>
      <c r="E855">
        <v>1081</v>
      </c>
      <c r="F855">
        <v>1</v>
      </c>
      <c r="G855">
        <v>1081</v>
      </c>
      <c r="H855">
        <v>1</v>
      </c>
      <c r="I855" t="s">
        <v>786</v>
      </c>
      <c r="J855" t="s">
        <v>3</v>
      </c>
      <c r="K855" t="s">
        <v>787</v>
      </c>
      <c r="L855">
        <v>1191</v>
      </c>
      <c r="N855">
        <v>1013</v>
      </c>
      <c r="O855" t="s">
        <v>788</v>
      </c>
      <c r="P855" t="s">
        <v>788</v>
      </c>
      <c r="Q855">
        <v>1</v>
      </c>
      <c r="W855">
        <v>0</v>
      </c>
      <c r="X855">
        <v>476480486</v>
      </c>
      <c r="Y855">
        <f>((AT855*1.15)*1.2)</f>
        <v>0.42779999999999996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5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0.31</v>
      </c>
      <c r="AU855" t="s">
        <v>362</v>
      </c>
      <c r="AV855">
        <v>1</v>
      </c>
      <c r="AW855">
        <v>2</v>
      </c>
      <c r="AX855">
        <v>86553023</v>
      </c>
      <c r="AY855">
        <v>1</v>
      </c>
      <c r="AZ855">
        <v>0</v>
      </c>
      <c r="BA855">
        <v>695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U855">
        <f>ROUND(AT855*Source!I455*AH855*AL855,2)</f>
        <v>0</v>
      </c>
      <c r="CV855">
        <f>ROUND(Y855*Source!I455,9)</f>
        <v>2.5668000000000002</v>
      </c>
      <c r="CW855">
        <v>0</v>
      </c>
      <c r="CX855">
        <f>ROUND(Y855*Source!I455,9)</f>
        <v>2.5668000000000002</v>
      </c>
      <c r="CY855">
        <f>AD855</f>
        <v>0</v>
      </c>
      <c r="CZ855">
        <f>AH855</f>
        <v>0</v>
      </c>
      <c r="DA855">
        <f>AL855</f>
        <v>1</v>
      </c>
      <c r="DB855">
        <f>ROUND(((ROUND(AT855*CZ855,2)*1.15)*1.2),6)</f>
        <v>0</v>
      </c>
      <c r="DC855">
        <f>ROUND(((ROUND(AT855*AG855,2)*1.15)*1.2),6)</f>
        <v>0</v>
      </c>
      <c r="DD855" t="s">
        <v>3</v>
      </c>
      <c r="DE855" t="s">
        <v>3</v>
      </c>
      <c r="DF855">
        <f t="shared" si="427"/>
        <v>0</v>
      </c>
      <c r="DG855">
        <f t="shared" si="423"/>
        <v>0</v>
      </c>
      <c r="DH855">
        <f t="shared" si="424"/>
        <v>0</v>
      </c>
      <c r="DI855">
        <f t="shared" si="425"/>
        <v>0</v>
      </c>
      <c r="DJ855">
        <f>DI855</f>
        <v>0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5">
      <c r="A856">
        <f>ROW(Source!A455)</f>
        <v>455</v>
      </c>
      <c r="B856">
        <v>86551703</v>
      </c>
      <c r="C856">
        <v>86553016</v>
      </c>
      <c r="D856">
        <v>85702416</v>
      </c>
      <c r="E856">
        <v>1</v>
      </c>
      <c r="F856">
        <v>1</v>
      </c>
      <c r="G856">
        <v>1081</v>
      </c>
      <c r="H856">
        <v>3</v>
      </c>
      <c r="I856" t="s">
        <v>829</v>
      </c>
      <c r="J856" t="s">
        <v>830</v>
      </c>
      <c r="K856" t="s">
        <v>831</v>
      </c>
      <c r="L856">
        <v>1346</v>
      </c>
      <c r="N856">
        <v>1009</v>
      </c>
      <c r="O856" t="s">
        <v>822</v>
      </c>
      <c r="P856" t="s">
        <v>822</v>
      </c>
      <c r="Q856">
        <v>1</v>
      </c>
      <c r="W856">
        <v>0</v>
      </c>
      <c r="X856">
        <v>1021383118</v>
      </c>
      <c r="Y856">
        <f>((AT856*1)*1)</f>
        <v>0.01</v>
      </c>
      <c r="AA856">
        <v>315.23</v>
      </c>
      <c r="AB856">
        <v>0</v>
      </c>
      <c r="AC856">
        <v>0</v>
      </c>
      <c r="AD856">
        <v>0</v>
      </c>
      <c r="AE856">
        <v>37.979999999999997</v>
      </c>
      <c r="AF856">
        <v>0</v>
      </c>
      <c r="AG856">
        <v>0</v>
      </c>
      <c r="AH856">
        <v>0</v>
      </c>
      <c r="AI856">
        <v>8.3000000000000007</v>
      </c>
      <c r="AJ856">
        <v>1</v>
      </c>
      <c r="AK856">
        <v>1</v>
      </c>
      <c r="AL856">
        <v>1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0.01</v>
      </c>
      <c r="AU856" t="s">
        <v>360</v>
      </c>
      <c r="AV856">
        <v>0</v>
      </c>
      <c r="AW856">
        <v>2</v>
      </c>
      <c r="AX856">
        <v>86553024</v>
      </c>
      <c r="AY856">
        <v>1</v>
      </c>
      <c r="AZ856">
        <v>0</v>
      </c>
      <c r="BA856">
        <v>696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ROUND(Y856*Source!I455,9)</f>
        <v>0.06</v>
      </c>
      <c r="CY856">
        <f>AA856</f>
        <v>315.23</v>
      </c>
      <c r="CZ856">
        <f>AE856</f>
        <v>37.979999999999997</v>
      </c>
      <c r="DA856">
        <f>AI856</f>
        <v>8.3000000000000007</v>
      </c>
      <c r="DB856">
        <f>ROUND(((ROUND(AT856*CZ856,2)*1)*1),6)</f>
        <v>0.38</v>
      </c>
      <c r="DC856">
        <f>ROUND(((ROUND(AT856*AG856,2)*1)*1),6)</f>
        <v>0</v>
      </c>
      <c r="DD856" t="s">
        <v>3</v>
      </c>
      <c r="DE856" t="s">
        <v>3</v>
      </c>
      <c r="DF856">
        <f>ROUND(ROUND(AE856*AI856,2)*CX856,2)</f>
        <v>18.91</v>
      </c>
      <c r="DG856">
        <f t="shared" si="423"/>
        <v>0</v>
      </c>
      <c r="DH856">
        <f t="shared" si="424"/>
        <v>0</v>
      </c>
      <c r="DI856">
        <f t="shared" si="425"/>
        <v>0</v>
      </c>
      <c r="DJ856">
        <f>DF856</f>
        <v>18.91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5">
      <c r="A857">
        <f>ROW(Source!A455)</f>
        <v>455</v>
      </c>
      <c r="B857">
        <v>86551703</v>
      </c>
      <c r="C857">
        <v>86553016</v>
      </c>
      <c r="D857">
        <v>85700975</v>
      </c>
      <c r="E857">
        <v>1</v>
      </c>
      <c r="F857">
        <v>1</v>
      </c>
      <c r="G857">
        <v>1081</v>
      </c>
      <c r="H857">
        <v>3</v>
      </c>
      <c r="I857" t="s">
        <v>841</v>
      </c>
      <c r="J857" t="s">
        <v>842</v>
      </c>
      <c r="K857" t="s">
        <v>843</v>
      </c>
      <c r="L857">
        <v>1348</v>
      </c>
      <c r="N857">
        <v>1009</v>
      </c>
      <c r="O857" t="s">
        <v>561</v>
      </c>
      <c r="P857" t="s">
        <v>561</v>
      </c>
      <c r="Q857">
        <v>1000</v>
      </c>
      <c r="W857">
        <v>0</v>
      </c>
      <c r="X857">
        <v>1270042986</v>
      </c>
      <c r="Y857">
        <f>((AT857*1)*1)</f>
        <v>3.0000000000000001E-5</v>
      </c>
      <c r="AA857">
        <v>55941.2</v>
      </c>
      <c r="AB857">
        <v>0</v>
      </c>
      <c r="AC857">
        <v>0</v>
      </c>
      <c r="AD857">
        <v>0</v>
      </c>
      <c r="AE857">
        <v>16214.84</v>
      </c>
      <c r="AF857">
        <v>0</v>
      </c>
      <c r="AG857">
        <v>0</v>
      </c>
      <c r="AH857">
        <v>0</v>
      </c>
      <c r="AI857">
        <v>3.45</v>
      </c>
      <c r="AJ857">
        <v>1</v>
      </c>
      <c r="AK857">
        <v>1</v>
      </c>
      <c r="AL857">
        <v>1</v>
      </c>
      <c r="AM857">
        <v>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3.0000000000000001E-5</v>
      </c>
      <c r="AU857" t="s">
        <v>360</v>
      </c>
      <c r="AV857">
        <v>0</v>
      </c>
      <c r="AW857">
        <v>2</v>
      </c>
      <c r="AX857">
        <v>86553025</v>
      </c>
      <c r="AY857">
        <v>1</v>
      </c>
      <c r="AZ857">
        <v>0</v>
      </c>
      <c r="BA857">
        <v>697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ROUND(Y857*Source!I455,9)</f>
        <v>1.8000000000000001E-4</v>
      </c>
      <c r="CY857">
        <f>AA857</f>
        <v>55941.2</v>
      </c>
      <c r="CZ857">
        <f>AE857</f>
        <v>16214.84</v>
      </c>
      <c r="DA857">
        <f>AI857</f>
        <v>3.45</v>
      </c>
      <c r="DB857">
        <f>ROUND(((ROUND(AT857*CZ857,2)*1)*1),6)</f>
        <v>0.49</v>
      </c>
      <c r="DC857">
        <f>ROUND(((ROUND(AT857*AG857,2)*1)*1),6)</f>
        <v>0</v>
      </c>
      <c r="DD857" t="s">
        <v>3</v>
      </c>
      <c r="DE857" t="s">
        <v>3</v>
      </c>
      <c r="DF857">
        <f>ROUND(ROUND(AE857*AI857,2)*CX857,2)</f>
        <v>10.07</v>
      </c>
      <c r="DG857">
        <f t="shared" si="423"/>
        <v>0</v>
      </c>
      <c r="DH857">
        <f t="shared" si="424"/>
        <v>0</v>
      </c>
      <c r="DI857">
        <f t="shared" si="425"/>
        <v>0</v>
      </c>
      <c r="DJ857">
        <f>DF857</f>
        <v>10.07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5">
      <c r="A858">
        <f>ROW(Source!A455)</f>
        <v>455</v>
      </c>
      <c r="B858">
        <v>86551703</v>
      </c>
      <c r="C858">
        <v>86553016</v>
      </c>
      <c r="D858">
        <v>85701057</v>
      </c>
      <c r="E858">
        <v>1</v>
      </c>
      <c r="F858">
        <v>1</v>
      </c>
      <c r="G858">
        <v>1081</v>
      </c>
      <c r="H858">
        <v>3</v>
      </c>
      <c r="I858" t="s">
        <v>880</v>
      </c>
      <c r="J858" t="s">
        <v>881</v>
      </c>
      <c r="K858" t="s">
        <v>882</v>
      </c>
      <c r="L858">
        <v>1296</v>
      </c>
      <c r="N858">
        <v>1002</v>
      </c>
      <c r="O858" t="s">
        <v>601</v>
      </c>
      <c r="P858" t="s">
        <v>601</v>
      </c>
      <c r="Q858">
        <v>1</v>
      </c>
      <c r="W858">
        <v>0</v>
      </c>
      <c r="X858">
        <v>1663857000</v>
      </c>
      <c r="Y858">
        <f>((AT858*1)*1)</f>
        <v>9.1700000000000004E-2</v>
      </c>
      <c r="AA858">
        <v>133.93</v>
      </c>
      <c r="AB858">
        <v>0</v>
      </c>
      <c r="AC858">
        <v>0</v>
      </c>
      <c r="AD858">
        <v>0</v>
      </c>
      <c r="AE858">
        <v>6.03</v>
      </c>
      <c r="AF858">
        <v>0</v>
      </c>
      <c r="AG858">
        <v>0</v>
      </c>
      <c r="AH858">
        <v>0</v>
      </c>
      <c r="AI858">
        <v>22.21</v>
      </c>
      <c r="AJ858">
        <v>1</v>
      </c>
      <c r="AK858">
        <v>1</v>
      </c>
      <c r="AL858">
        <v>1</v>
      </c>
      <c r="AM858">
        <v>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9.1700000000000004E-2</v>
      </c>
      <c r="AU858" t="s">
        <v>360</v>
      </c>
      <c r="AV858">
        <v>0</v>
      </c>
      <c r="AW858">
        <v>2</v>
      </c>
      <c r="AX858">
        <v>86553026</v>
      </c>
      <c r="AY858">
        <v>1</v>
      </c>
      <c r="AZ858">
        <v>0</v>
      </c>
      <c r="BA858">
        <v>698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ROUND(Y858*Source!I455,9)</f>
        <v>0.55020000000000002</v>
      </c>
      <c r="CY858">
        <f>AA858</f>
        <v>133.93</v>
      </c>
      <c r="CZ858">
        <f>AE858</f>
        <v>6.03</v>
      </c>
      <c r="DA858">
        <f>AI858</f>
        <v>22.21</v>
      </c>
      <c r="DB858">
        <f>ROUND(((ROUND(AT858*CZ858,2)*1)*1),6)</f>
        <v>0.55000000000000004</v>
      </c>
      <c r="DC858">
        <f>ROUND(((ROUND(AT858*AG858,2)*1)*1),6)</f>
        <v>0</v>
      </c>
      <c r="DD858" t="s">
        <v>3</v>
      </c>
      <c r="DE858" t="s">
        <v>3</v>
      </c>
      <c r="DF858">
        <f>ROUND(ROUND(AE858*AI858,2)*CX858,2)</f>
        <v>73.69</v>
      </c>
      <c r="DG858">
        <f t="shared" si="423"/>
        <v>0</v>
      </c>
      <c r="DH858">
        <f t="shared" si="424"/>
        <v>0</v>
      </c>
      <c r="DI858">
        <f t="shared" si="425"/>
        <v>0</v>
      </c>
      <c r="DJ858">
        <f>DF858</f>
        <v>73.69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5">
      <c r="A859">
        <f>ROW(Source!A455)</f>
        <v>455</v>
      </c>
      <c r="B859">
        <v>86551703</v>
      </c>
      <c r="C859">
        <v>86553016</v>
      </c>
      <c r="D859">
        <v>85701143</v>
      </c>
      <c r="E859">
        <v>1</v>
      </c>
      <c r="F859">
        <v>1</v>
      </c>
      <c r="G859">
        <v>1081</v>
      </c>
      <c r="H859">
        <v>3</v>
      </c>
      <c r="I859" t="s">
        <v>844</v>
      </c>
      <c r="J859" t="s">
        <v>845</v>
      </c>
      <c r="K859" t="s">
        <v>846</v>
      </c>
      <c r="L859">
        <v>1346</v>
      </c>
      <c r="N859">
        <v>1009</v>
      </c>
      <c r="O859" t="s">
        <v>822</v>
      </c>
      <c r="P859" t="s">
        <v>822</v>
      </c>
      <c r="Q859">
        <v>1</v>
      </c>
      <c r="W859">
        <v>0</v>
      </c>
      <c r="X859">
        <v>488689173</v>
      </c>
      <c r="Y859">
        <f>((AT859*1)*1)</f>
        <v>3.0000000000000001E-3</v>
      </c>
      <c r="AA859">
        <v>85.81</v>
      </c>
      <c r="AB859">
        <v>0</v>
      </c>
      <c r="AC859">
        <v>0</v>
      </c>
      <c r="AD859">
        <v>0</v>
      </c>
      <c r="AE859">
        <v>20.190000000000001</v>
      </c>
      <c r="AF859">
        <v>0</v>
      </c>
      <c r="AG859">
        <v>0</v>
      </c>
      <c r="AH859">
        <v>0</v>
      </c>
      <c r="AI859">
        <v>4.25</v>
      </c>
      <c r="AJ859">
        <v>1</v>
      </c>
      <c r="AK859">
        <v>1</v>
      </c>
      <c r="AL859">
        <v>1</v>
      </c>
      <c r="AM859">
        <v>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3.0000000000000001E-3</v>
      </c>
      <c r="AU859" t="s">
        <v>360</v>
      </c>
      <c r="AV859">
        <v>0</v>
      </c>
      <c r="AW859">
        <v>2</v>
      </c>
      <c r="AX859">
        <v>86553027</v>
      </c>
      <c r="AY859">
        <v>1</v>
      </c>
      <c r="AZ859">
        <v>0</v>
      </c>
      <c r="BA859">
        <v>699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v>0</v>
      </c>
      <c r="CX859">
        <f>ROUND(Y859*Source!I455,9)</f>
        <v>1.7999999999999999E-2</v>
      </c>
      <c r="CY859">
        <f>AA859</f>
        <v>85.81</v>
      </c>
      <c r="CZ859">
        <f>AE859</f>
        <v>20.190000000000001</v>
      </c>
      <c r="DA859">
        <f>AI859</f>
        <v>4.25</v>
      </c>
      <c r="DB859">
        <f>ROUND(((ROUND(AT859*CZ859,2)*1)*1),6)</f>
        <v>0.06</v>
      </c>
      <c r="DC859">
        <f>ROUND(((ROUND(AT859*AG859,2)*1)*1),6)</f>
        <v>0</v>
      </c>
      <c r="DD859" t="s">
        <v>3</v>
      </c>
      <c r="DE859" t="s">
        <v>3</v>
      </c>
      <c r="DF859">
        <f>ROUND(ROUND(AE859*AI859,2)*CX859,2)</f>
        <v>1.54</v>
      </c>
      <c r="DG859">
        <f t="shared" si="423"/>
        <v>0</v>
      </c>
      <c r="DH859">
        <f t="shared" si="424"/>
        <v>0</v>
      </c>
      <c r="DI859">
        <f t="shared" si="425"/>
        <v>0</v>
      </c>
      <c r="DJ859">
        <f>DF859</f>
        <v>1.54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5">
      <c r="A860">
        <f>ROW(Source!A455)</f>
        <v>455</v>
      </c>
      <c r="B860">
        <v>86551703</v>
      </c>
      <c r="C860">
        <v>86553016</v>
      </c>
      <c r="D860">
        <v>85805044</v>
      </c>
      <c r="E860">
        <v>1</v>
      </c>
      <c r="F860">
        <v>1</v>
      </c>
      <c r="G860">
        <v>1081</v>
      </c>
      <c r="H860">
        <v>3</v>
      </c>
      <c r="I860" t="s">
        <v>678</v>
      </c>
      <c r="J860" t="s">
        <v>679</v>
      </c>
      <c r="K860" t="s">
        <v>979</v>
      </c>
      <c r="L860">
        <v>1354</v>
      </c>
      <c r="N860">
        <v>1010</v>
      </c>
      <c r="O860" t="s">
        <v>35</v>
      </c>
      <c r="P860" t="s">
        <v>35</v>
      </c>
      <c r="Q860">
        <v>1</v>
      </c>
      <c r="W860">
        <v>0</v>
      </c>
      <c r="X860">
        <v>-776488268</v>
      </c>
      <c r="Y860">
        <f>((AT860*1)*1)</f>
        <v>1</v>
      </c>
      <c r="AA860">
        <v>1018.67</v>
      </c>
      <c r="AB860">
        <v>0</v>
      </c>
      <c r="AC860">
        <v>0</v>
      </c>
      <c r="AD860">
        <v>0</v>
      </c>
      <c r="AE860">
        <v>311.52</v>
      </c>
      <c r="AF860">
        <v>0</v>
      </c>
      <c r="AG860">
        <v>0</v>
      </c>
      <c r="AH860">
        <v>0</v>
      </c>
      <c r="AI860">
        <v>3.27</v>
      </c>
      <c r="AJ860">
        <v>1</v>
      </c>
      <c r="AK860">
        <v>1</v>
      </c>
      <c r="AL860">
        <v>1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 t="s">
        <v>3</v>
      </c>
      <c r="AT860">
        <v>1</v>
      </c>
      <c r="AU860" t="s">
        <v>360</v>
      </c>
      <c r="AV860">
        <v>0</v>
      </c>
      <c r="AW860">
        <v>1</v>
      </c>
      <c r="AX860">
        <v>-1</v>
      </c>
      <c r="AY860">
        <v>0</v>
      </c>
      <c r="AZ860">
        <v>0</v>
      </c>
      <c r="BA860" t="s">
        <v>3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ROUND(Y860*Source!I455,9)</f>
        <v>6</v>
      </c>
      <c r="CY860">
        <f>AA860</f>
        <v>1018.67</v>
      </c>
      <c r="CZ860">
        <f>AE860</f>
        <v>311.52</v>
      </c>
      <c r="DA860">
        <f>AI860</f>
        <v>3.27</v>
      </c>
      <c r="DB860">
        <f>ROUND(((ROUND(AT860*CZ860,2)*1)*1),6)</f>
        <v>311.52</v>
      </c>
      <c r="DC860">
        <f>ROUND(((ROUND(AT860*AG860,2)*1)*1),6)</f>
        <v>0</v>
      </c>
      <c r="DD860" t="s">
        <v>3</v>
      </c>
      <c r="DE860" t="s">
        <v>3</v>
      </c>
      <c r="DF860">
        <f>ROUND(ROUND(AE860*AI860,2)*CX860,2)</f>
        <v>6112.02</v>
      </c>
      <c r="DG860">
        <f t="shared" si="423"/>
        <v>0</v>
      </c>
      <c r="DH860">
        <f t="shared" si="424"/>
        <v>0</v>
      </c>
      <c r="DI860">
        <f t="shared" si="425"/>
        <v>0</v>
      </c>
      <c r="DJ860">
        <f>DF860</f>
        <v>6112.02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5">
      <c r="A861">
        <f>ROW(Source!A458)</f>
        <v>458</v>
      </c>
      <c r="B861">
        <v>86551701</v>
      </c>
      <c r="C861">
        <v>86553030</v>
      </c>
      <c r="D861">
        <v>85665773</v>
      </c>
      <c r="E861">
        <v>1081</v>
      </c>
      <c r="F861">
        <v>1</v>
      </c>
      <c r="G861">
        <v>1081</v>
      </c>
      <c r="H861">
        <v>1</v>
      </c>
      <c r="I861" t="s">
        <v>786</v>
      </c>
      <c r="J861" t="s">
        <v>3</v>
      </c>
      <c r="K861" t="s">
        <v>787</v>
      </c>
      <c r="L861">
        <v>1191</v>
      </c>
      <c r="N861">
        <v>1013</v>
      </c>
      <c r="O861" t="s">
        <v>788</v>
      </c>
      <c r="P861" t="s">
        <v>788</v>
      </c>
      <c r="Q861">
        <v>1</v>
      </c>
      <c r="W861">
        <v>0</v>
      </c>
      <c r="X861">
        <v>476480486</v>
      </c>
      <c r="Y861">
        <f>((AT861*1.15)*1.2)</f>
        <v>2.0286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1</v>
      </c>
      <c r="AK861">
        <v>1</v>
      </c>
      <c r="AL861">
        <v>1</v>
      </c>
      <c r="AM861">
        <v>-2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1.47</v>
      </c>
      <c r="AU861" t="s">
        <v>362</v>
      </c>
      <c r="AV861">
        <v>1</v>
      </c>
      <c r="AW861">
        <v>2</v>
      </c>
      <c r="AX861">
        <v>86553038</v>
      </c>
      <c r="AY861">
        <v>1</v>
      </c>
      <c r="AZ861">
        <v>0</v>
      </c>
      <c r="BA861">
        <v>701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U861">
        <f>ROUND(AT861*Source!I458*AH861*AL861,2)</f>
        <v>0</v>
      </c>
      <c r="CV861">
        <f>ROUND(Y861*Source!I458,9)</f>
        <v>16.2288</v>
      </c>
      <c r="CW861">
        <v>0</v>
      </c>
      <c r="CX861">
        <f>ROUND(Y861*Source!I458,9)</f>
        <v>16.2288</v>
      </c>
      <c r="CY861">
        <f>AD861</f>
        <v>0</v>
      </c>
      <c r="CZ861">
        <f>AH861</f>
        <v>0</v>
      </c>
      <c r="DA861">
        <f>AL861</f>
        <v>1</v>
      </c>
      <c r="DB861">
        <f>ROUND(((ROUND(AT861*CZ861,2)*1.15)*1.2),6)</f>
        <v>0</v>
      </c>
      <c r="DC861">
        <f>ROUND(((ROUND(AT861*AG861,2)*1.15)*1.2),6)</f>
        <v>0</v>
      </c>
      <c r="DD861" t="s">
        <v>3</v>
      </c>
      <c r="DE861" t="s">
        <v>3</v>
      </c>
      <c r="DF861">
        <f t="shared" ref="DF861:DF870" si="428">ROUND(ROUND(AE861,2)*CX861,2)</f>
        <v>0</v>
      </c>
      <c r="DG861">
        <f t="shared" si="423"/>
        <v>0</v>
      </c>
      <c r="DH861">
        <f t="shared" si="424"/>
        <v>0</v>
      </c>
      <c r="DI861">
        <f t="shared" si="425"/>
        <v>0</v>
      </c>
      <c r="DJ861">
        <f>DI861</f>
        <v>0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5">
      <c r="A862">
        <f>ROW(Source!A458)</f>
        <v>458</v>
      </c>
      <c r="B862">
        <v>86551701</v>
      </c>
      <c r="C862">
        <v>86553030</v>
      </c>
      <c r="D862">
        <v>85731378</v>
      </c>
      <c r="E862">
        <v>1</v>
      </c>
      <c r="F862">
        <v>1</v>
      </c>
      <c r="G862">
        <v>1081</v>
      </c>
      <c r="H862">
        <v>2</v>
      </c>
      <c r="I862" t="s">
        <v>850</v>
      </c>
      <c r="J862" t="s">
        <v>851</v>
      </c>
      <c r="K862" t="s">
        <v>852</v>
      </c>
      <c r="L862">
        <v>1368</v>
      </c>
      <c r="N862">
        <v>1011</v>
      </c>
      <c r="O862" t="s">
        <v>792</v>
      </c>
      <c r="P862" t="s">
        <v>792</v>
      </c>
      <c r="Q862">
        <v>1</v>
      </c>
      <c r="W862">
        <v>0</v>
      </c>
      <c r="X862">
        <v>1498588441</v>
      </c>
      <c r="Y862">
        <f>((AT862*1.25)*1.2)</f>
        <v>0.52500000000000002</v>
      </c>
      <c r="AA862">
        <v>0</v>
      </c>
      <c r="AB862">
        <v>7.59</v>
      </c>
      <c r="AC862">
        <v>0</v>
      </c>
      <c r="AD862">
        <v>0</v>
      </c>
      <c r="AE862">
        <v>0</v>
      </c>
      <c r="AF862">
        <v>7.11</v>
      </c>
      <c r="AG862">
        <v>0</v>
      </c>
      <c r="AH862">
        <v>0</v>
      </c>
      <c r="AI862">
        <v>1</v>
      </c>
      <c r="AJ862">
        <v>1</v>
      </c>
      <c r="AK862">
        <v>1</v>
      </c>
      <c r="AL862">
        <v>1</v>
      </c>
      <c r="AM862">
        <v>-2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0.35</v>
      </c>
      <c r="AU862" t="s">
        <v>361</v>
      </c>
      <c r="AV862">
        <v>0</v>
      </c>
      <c r="AW862">
        <v>2</v>
      </c>
      <c r="AX862">
        <v>86553039</v>
      </c>
      <c r="AY862">
        <v>1</v>
      </c>
      <c r="AZ862">
        <v>0</v>
      </c>
      <c r="BA862">
        <v>702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f>ROUND(Y862*Source!I458*DO862,9)</f>
        <v>0</v>
      </c>
      <c r="CX862">
        <f>ROUND(Y862*Source!I458,9)</f>
        <v>4.2</v>
      </c>
      <c r="CY862">
        <f>AB862</f>
        <v>7.59</v>
      </c>
      <c r="CZ862">
        <f>AF862</f>
        <v>7.11</v>
      </c>
      <c r="DA862">
        <f>AJ862</f>
        <v>1</v>
      </c>
      <c r="DB862">
        <f>ROUND(((ROUND(AT862*CZ862,2)*1.25)*1.2),6)</f>
        <v>3.7349999999999999</v>
      </c>
      <c r="DC862">
        <f>ROUND(((ROUND(AT862*AG862,2)*1.25)*1.2),6)</f>
        <v>0</v>
      </c>
      <c r="DD862" t="s">
        <v>3</v>
      </c>
      <c r="DE862" t="s">
        <v>3</v>
      </c>
      <c r="DF862">
        <f t="shared" si="428"/>
        <v>0</v>
      </c>
      <c r="DG862">
        <f t="shared" si="423"/>
        <v>29.86</v>
      </c>
      <c r="DH862">
        <f t="shared" si="424"/>
        <v>0</v>
      </c>
      <c r="DI862">
        <f t="shared" si="425"/>
        <v>0</v>
      </c>
      <c r="DJ862">
        <f>DG862</f>
        <v>29.86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5">
      <c r="A863">
        <f>ROW(Source!A458)</f>
        <v>458</v>
      </c>
      <c r="B863">
        <v>86551701</v>
      </c>
      <c r="C863">
        <v>86553030</v>
      </c>
      <c r="D863">
        <v>85731677</v>
      </c>
      <c r="E863">
        <v>1</v>
      </c>
      <c r="F863">
        <v>1</v>
      </c>
      <c r="G863">
        <v>1081</v>
      </c>
      <c r="H863">
        <v>2</v>
      </c>
      <c r="I863" t="s">
        <v>789</v>
      </c>
      <c r="J863" t="s">
        <v>790</v>
      </c>
      <c r="K863" t="s">
        <v>791</v>
      </c>
      <c r="L863">
        <v>1368</v>
      </c>
      <c r="N863">
        <v>1011</v>
      </c>
      <c r="O863" t="s">
        <v>792</v>
      </c>
      <c r="P863" t="s">
        <v>792</v>
      </c>
      <c r="Q863">
        <v>1</v>
      </c>
      <c r="W863">
        <v>0</v>
      </c>
      <c r="X863">
        <v>874612079</v>
      </c>
      <c r="Y863">
        <f>((AT863*1.25)*1.2)</f>
        <v>1.4999999999999999E-2</v>
      </c>
      <c r="AA863">
        <v>0</v>
      </c>
      <c r="AB863">
        <v>88.67</v>
      </c>
      <c r="AC863">
        <v>13.47</v>
      </c>
      <c r="AD863">
        <v>0</v>
      </c>
      <c r="AE863">
        <v>0</v>
      </c>
      <c r="AF863">
        <v>83.1</v>
      </c>
      <c r="AG863">
        <v>12.62</v>
      </c>
      <c r="AH863">
        <v>0</v>
      </c>
      <c r="AI863">
        <v>1</v>
      </c>
      <c r="AJ863">
        <v>1</v>
      </c>
      <c r="AK863">
        <v>1</v>
      </c>
      <c r="AL863">
        <v>1</v>
      </c>
      <c r="AM863">
        <v>-2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0.01</v>
      </c>
      <c r="AU863" t="s">
        <v>361</v>
      </c>
      <c r="AV863">
        <v>0</v>
      </c>
      <c r="AW863">
        <v>2</v>
      </c>
      <c r="AX863">
        <v>86553040</v>
      </c>
      <c r="AY863">
        <v>1</v>
      </c>
      <c r="AZ863">
        <v>0</v>
      </c>
      <c r="BA863">
        <v>703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f>ROUND(Y863*Source!I458*DO863,9)</f>
        <v>1.5144</v>
      </c>
      <c r="CX863">
        <f>ROUND(Y863*Source!I458,9)</f>
        <v>0.12</v>
      </c>
      <c r="CY863">
        <f>AB863</f>
        <v>88.67</v>
      </c>
      <c r="CZ863">
        <f>AF863</f>
        <v>83.1</v>
      </c>
      <c r="DA863">
        <f>AJ863</f>
        <v>1</v>
      </c>
      <c r="DB863">
        <f>ROUND(((ROUND(AT863*CZ863,2)*1.25)*1.2),6)</f>
        <v>1.2450000000000001</v>
      </c>
      <c r="DC863">
        <f>ROUND(((ROUND(AT863*AG863,2)*1.25)*1.2),6)</f>
        <v>0.19500000000000001</v>
      </c>
      <c r="DD863" t="s">
        <v>3</v>
      </c>
      <c r="DE863" t="s">
        <v>3</v>
      </c>
      <c r="DF863">
        <f t="shared" si="428"/>
        <v>0</v>
      </c>
      <c r="DG863">
        <f t="shared" si="423"/>
        <v>9.9700000000000006</v>
      </c>
      <c r="DH863">
        <f t="shared" si="424"/>
        <v>1.51</v>
      </c>
      <c r="DI863">
        <f t="shared" si="425"/>
        <v>0</v>
      </c>
      <c r="DJ863">
        <f>DG863</f>
        <v>9.9700000000000006</v>
      </c>
      <c r="DK863">
        <v>0</v>
      </c>
      <c r="DL863" t="s">
        <v>793</v>
      </c>
      <c r="DM863">
        <v>0</v>
      </c>
      <c r="DN863" t="s">
        <v>788</v>
      </c>
      <c r="DO863">
        <v>12.62</v>
      </c>
    </row>
    <row r="864" spans="1:119" x14ac:dyDescent="0.25">
      <c r="A864">
        <f>ROW(Source!A458)</f>
        <v>458</v>
      </c>
      <c r="B864">
        <v>86551701</v>
      </c>
      <c r="C864">
        <v>86553030</v>
      </c>
      <c r="D864">
        <v>85701847</v>
      </c>
      <c r="E864">
        <v>1</v>
      </c>
      <c r="F864">
        <v>1</v>
      </c>
      <c r="G864">
        <v>1081</v>
      </c>
      <c r="H864">
        <v>3</v>
      </c>
      <c r="I864" t="s">
        <v>853</v>
      </c>
      <c r="J864" t="s">
        <v>854</v>
      </c>
      <c r="K864" t="s">
        <v>855</v>
      </c>
      <c r="L864">
        <v>1348</v>
      </c>
      <c r="N864">
        <v>1009</v>
      </c>
      <c r="O864" t="s">
        <v>561</v>
      </c>
      <c r="P864" t="s">
        <v>561</v>
      </c>
      <c r="Q864">
        <v>1000</v>
      </c>
      <c r="W864">
        <v>0</v>
      </c>
      <c r="X864">
        <v>1001555392</v>
      </c>
      <c r="Y864">
        <f>((AT864*1)*1)</f>
        <v>1.3999999999999999E-4</v>
      </c>
      <c r="AA864">
        <v>9879.51</v>
      </c>
      <c r="AB864">
        <v>0</v>
      </c>
      <c r="AC864">
        <v>0</v>
      </c>
      <c r="AD864">
        <v>0</v>
      </c>
      <c r="AE864">
        <v>9879.51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1</v>
      </c>
      <c r="AL864">
        <v>1</v>
      </c>
      <c r="AM864">
        <v>-2</v>
      </c>
      <c r="AN864">
        <v>0</v>
      </c>
      <c r="AO864">
        <v>1</v>
      </c>
      <c r="AP864">
        <v>1</v>
      </c>
      <c r="AQ864">
        <v>0</v>
      </c>
      <c r="AR864">
        <v>0</v>
      </c>
      <c r="AS864" t="s">
        <v>3</v>
      </c>
      <c r="AT864">
        <v>1.3999999999999999E-4</v>
      </c>
      <c r="AU864" t="s">
        <v>360</v>
      </c>
      <c r="AV864">
        <v>0</v>
      </c>
      <c r="AW864">
        <v>2</v>
      </c>
      <c r="AX864">
        <v>86553041</v>
      </c>
      <c r="AY864">
        <v>1</v>
      </c>
      <c r="AZ864">
        <v>0</v>
      </c>
      <c r="BA864">
        <v>704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ROUND(Y864*Source!I458,9)</f>
        <v>1.1199999999999999E-3</v>
      </c>
      <c r="CY864">
        <f>AA864</f>
        <v>9879.51</v>
      </c>
      <c r="CZ864">
        <f>AE864</f>
        <v>9879.51</v>
      </c>
      <c r="DA864">
        <f>AI864</f>
        <v>1</v>
      </c>
      <c r="DB864">
        <f>ROUND(((ROUND(AT864*CZ864,2)*1)*1),6)</f>
        <v>1.38</v>
      </c>
      <c r="DC864">
        <f>ROUND(((ROUND(AT864*AG864,2)*1)*1),6)</f>
        <v>0</v>
      </c>
      <c r="DD864" t="s">
        <v>3</v>
      </c>
      <c r="DE864" t="s">
        <v>3</v>
      </c>
      <c r="DF864">
        <f t="shared" si="428"/>
        <v>11.07</v>
      </c>
      <c r="DG864">
        <f t="shared" si="423"/>
        <v>0</v>
      </c>
      <c r="DH864">
        <f t="shared" si="424"/>
        <v>0</v>
      </c>
      <c r="DI864">
        <f t="shared" si="425"/>
        <v>0</v>
      </c>
      <c r="DJ864">
        <f>DF864</f>
        <v>11.07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5">
      <c r="A865">
        <f>ROW(Source!A458)</f>
        <v>458</v>
      </c>
      <c r="B865">
        <v>86551701</v>
      </c>
      <c r="C865">
        <v>86553030</v>
      </c>
      <c r="D865">
        <v>85700656</v>
      </c>
      <c r="E865">
        <v>1</v>
      </c>
      <c r="F865">
        <v>1</v>
      </c>
      <c r="G865">
        <v>1081</v>
      </c>
      <c r="H865">
        <v>3</v>
      </c>
      <c r="I865" t="s">
        <v>856</v>
      </c>
      <c r="J865" t="s">
        <v>857</v>
      </c>
      <c r="K865" t="s">
        <v>858</v>
      </c>
      <c r="L865">
        <v>1348</v>
      </c>
      <c r="N865">
        <v>1009</v>
      </c>
      <c r="O865" t="s">
        <v>561</v>
      </c>
      <c r="P865" t="s">
        <v>561</v>
      </c>
      <c r="Q865">
        <v>1000</v>
      </c>
      <c r="W865">
        <v>0</v>
      </c>
      <c r="X865">
        <v>-268464753</v>
      </c>
      <c r="Y865">
        <f>((AT865*1)*1)</f>
        <v>1.1000000000000001E-3</v>
      </c>
      <c r="AA865">
        <v>17868.28</v>
      </c>
      <c r="AB865">
        <v>0</v>
      </c>
      <c r="AC865">
        <v>0</v>
      </c>
      <c r="AD865">
        <v>0</v>
      </c>
      <c r="AE865">
        <v>17868.28</v>
      </c>
      <c r="AF865">
        <v>0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1</v>
      </c>
      <c r="AM865">
        <v>-2</v>
      </c>
      <c r="AN865">
        <v>0</v>
      </c>
      <c r="AO865">
        <v>1</v>
      </c>
      <c r="AP865">
        <v>1</v>
      </c>
      <c r="AQ865">
        <v>0</v>
      </c>
      <c r="AR865">
        <v>0</v>
      </c>
      <c r="AS865" t="s">
        <v>3</v>
      </c>
      <c r="AT865">
        <v>1.1000000000000001E-3</v>
      </c>
      <c r="AU865" t="s">
        <v>360</v>
      </c>
      <c r="AV865">
        <v>0</v>
      </c>
      <c r="AW865">
        <v>2</v>
      </c>
      <c r="AX865">
        <v>86553042</v>
      </c>
      <c r="AY865">
        <v>1</v>
      </c>
      <c r="AZ865">
        <v>0</v>
      </c>
      <c r="BA865">
        <v>705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ROUND(Y865*Source!I458,9)</f>
        <v>8.8000000000000005E-3</v>
      </c>
      <c r="CY865">
        <f>AA865</f>
        <v>17868.28</v>
      </c>
      <c r="CZ865">
        <f>AE865</f>
        <v>17868.28</v>
      </c>
      <c r="DA865">
        <f>AI865</f>
        <v>1</v>
      </c>
      <c r="DB865">
        <f>ROUND(((ROUND(AT865*CZ865,2)*1)*1),6)</f>
        <v>19.66</v>
      </c>
      <c r="DC865">
        <f>ROUND(((ROUND(AT865*AG865,2)*1)*1),6)</f>
        <v>0</v>
      </c>
      <c r="DD865" t="s">
        <v>3</v>
      </c>
      <c r="DE865" t="s">
        <v>3</v>
      </c>
      <c r="DF865">
        <f t="shared" si="428"/>
        <v>157.24</v>
      </c>
      <c r="DG865">
        <f t="shared" si="423"/>
        <v>0</v>
      </c>
      <c r="DH865">
        <f t="shared" si="424"/>
        <v>0</v>
      </c>
      <c r="DI865">
        <f t="shared" si="425"/>
        <v>0</v>
      </c>
      <c r="DJ865">
        <f>DF865</f>
        <v>157.24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5">
      <c r="A866">
        <f>ROW(Source!A458)</f>
        <v>458</v>
      </c>
      <c r="B866">
        <v>86551701</v>
      </c>
      <c r="C866">
        <v>86553030</v>
      </c>
      <c r="D866">
        <v>85718529</v>
      </c>
      <c r="E866">
        <v>1</v>
      </c>
      <c r="F866">
        <v>1</v>
      </c>
      <c r="G866">
        <v>1081</v>
      </c>
      <c r="H866">
        <v>3</v>
      </c>
      <c r="I866" t="s">
        <v>448</v>
      </c>
      <c r="J866" t="s">
        <v>450</v>
      </c>
      <c r="K866" t="s">
        <v>449</v>
      </c>
      <c r="L866">
        <v>1354</v>
      </c>
      <c r="N866">
        <v>1010</v>
      </c>
      <c r="O866" t="s">
        <v>35</v>
      </c>
      <c r="P866" t="s">
        <v>35</v>
      </c>
      <c r="Q866">
        <v>1</v>
      </c>
      <c r="W866">
        <v>0</v>
      </c>
      <c r="X866">
        <v>-1405244845</v>
      </c>
      <c r="Y866">
        <f>((AT866*1)*1)</f>
        <v>1</v>
      </c>
      <c r="AA866">
        <v>44.45</v>
      </c>
      <c r="AB866">
        <v>0</v>
      </c>
      <c r="AC866">
        <v>0</v>
      </c>
      <c r="AD866">
        <v>0</v>
      </c>
      <c r="AE866">
        <v>44.45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  <c r="AS866" t="s">
        <v>3</v>
      </c>
      <c r="AT866">
        <v>1</v>
      </c>
      <c r="AU866" t="s">
        <v>360</v>
      </c>
      <c r="AV866">
        <v>0</v>
      </c>
      <c r="AW866">
        <v>1</v>
      </c>
      <c r="AX866">
        <v>-1</v>
      </c>
      <c r="AY866">
        <v>0</v>
      </c>
      <c r="AZ866">
        <v>0</v>
      </c>
      <c r="BA866" t="s">
        <v>3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ROUND(Y866*Source!I458,9)</f>
        <v>8</v>
      </c>
      <c r="CY866">
        <f>AA866</f>
        <v>44.45</v>
      </c>
      <c r="CZ866">
        <f>AE866</f>
        <v>44.45</v>
      </c>
      <c r="DA866">
        <f>AI866</f>
        <v>1</v>
      </c>
      <c r="DB866">
        <f>ROUND(((ROUND(AT866*CZ866,2)*1)*1),6)</f>
        <v>44.45</v>
      </c>
      <c r="DC866">
        <f>ROUND(((ROUND(AT866*AG866,2)*1)*1),6)</f>
        <v>0</v>
      </c>
      <c r="DD866" t="s">
        <v>3</v>
      </c>
      <c r="DE866" t="s">
        <v>3</v>
      </c>
      <c r="DF866">
        <f t="shared" si="428"/>
        <v>355.6</v>
      </c>
      <c r="DG866">
        <f t="shared" si="423"/>
        <v>0</v>
      </c>
      <c r="DH866">
        <f t="shared" si="424"/>
        <v>0</v>
      </c>
      <c r="DI866">
        <f t="shared" si="425"/>
        <v>0</v>
      </c>
      <c r="DJ866">
        <f>DF866</f>
        <v>355.6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5">
      <c r="A867">
        <f>ROW(Source!A458)</f>
        <v>458</v>
      </c>
      <c r="B867">
        <v>86551701</v>
      </c>
      <c r="C867">
        <v>86553030</v>
      </c>
      <c r="D867">
        <v>85721435</v>
      </c>
      <c r="E867">
        <v>1</v>
      </c>
      <c r="F867">
        <v>1</v>
      </c>
      <c r="G867">
        <v>1081</v>
      </c>
      <c r="H867">
        <v>3</v>
      </c>
      <c r="I867" t="s">
        <v>859</v>
      </c>
      <c r="J867" t="s">
        <v>860</v>
      </c>
      <c r="K867" t="s">
        <v>861</v>
      </c>
      <c r="L867">
        <v>1346</v>
      </c>
      <c r="N867">
        <v>1009</v>
      </c>
      <c r="O867" t="s">
        <v>822</v>
      </c>
      <c r="P867" t="s">
        <v>822</v>
      </c>
      <c r="Q867">
        <v>1</v>
      </c>
      <c r="W867">
        <v>0</v>
      </c>
      <c r="X867">
        <v>1225074207</v>
      </c>
      <c r="Y867">
        <f>((AT867*1)*1)</f>
        <v>0.02</v>
      </c>
      <c r="AA867">
        <v>19.28</v>
      </c>
      <c r="AB867">
        <v>0</v>
      </c>
      <c r="AC867">
        <v>0</v>
      </c>
      <c r="AD867">
        <v>0</v>
      </c>
      <c r="AE867">
        <v>19.28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-2</v>
      </c>
      <c r="AN867">
        <v>0</v>
      </c>
      <c r="AO867">
        <v>1</v>
      </c>
      <c r="AP867">
        <v>1</v>
      </c>
      <c r="AQ867">
        <v>0</v>
      </c>
      <c r="AR867">
        <v>0</v>
      </c>
      <c r="AS867" t="s">
        <v>3</v>
      </c>
      <c r="AT867">
        <v>0.02</v>
      </c>
      <c r="AU867" t="s">
        <v>360</v>
      </c>
      <c r="AV867">
        <v>0</v>
      </c>
      <c r="AW867">
        <v>2</v>
      </c>
      <c r="AX867">
        <v>86553043</v>
      </c>
      <c r="AY867">
        <v>1</v>
      </c>
      <c r="AZ867">
        <v>0</v>
      </c>
      <c r="BA867">
        <v>706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ROUND(Y867*Source!I458,9)</f>
        <v>0.16</v>
      </c>
      <c r="CY867">
        <f>AA867</f>
        <v>19.28</v>
      </c>
      <c r="CZ867">
        <f>AE867</f>
        <v>19.28</v>
      </c>
      <c r="DA867">
        <f>AI867</f>
        <v>1</v>
      </c>
      <c r="DB867">
        <f>ROUND(((ROUND(AT867*CZ867,2)*1)*1),6)</f>
        <v>0.39</v>
      </c>
      <c r="DC867">
        <f>ROUND(((ROUND(AT867*AG867,2)*1)*1),6)</f>
        <v>0</v>
      </c>
      <c r="DD867" t="s">
        <v>3</v>
      </c>
      <c r="DE867" t="s">
        <v>3</v>
      </c>
      <c r="DF867">
        <f t="shared" si="428"/>
        <v>3.08</v>
      </c>
      <c r="DG867">
        <f t="shared" si="423"/>
        <v>0</v>
      </c>
      <c r="DH867">
        <f t="shared" si="424"/>
        <v>0</v>
      </c>
      <c r="DI867">
        <f t="shared" si="425"/>
        <v>0</v>
      </c>
      <c r="DJ867">
        <f>DF867</f>
        <v>3.08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5">
      <c r="A868">
        <f>ROW(Source!A459)</f>
        <v>459</v>
      </c>
      <c r="B868">
        <v>86551703</v>
      </c>
      <c r="C868">
        <v>86553030</v>
      </c>
      <c r="D868">
        <v>85665773</v>
      </c>
      <c r="E868">
        <v>1081</v>
      </c>
      <c r="F868">
        <v>1</v>
      </c>
      <c r="G868">
        <v>1081</v>
      </c>
      <c r="H868">
        <v>1</v>
      </c>
      <c r="I868" t="s">
        <v>786</v>
      </c>
      <c r="J868" t="s">
        <v>3</v>
      </c>
      <c r="K868" t="s">
        <v>787</v>
      </c>
      <c r="L868">
        <v>1191</v>
      </c>
      <c r="N868">
        <v>1013</v>
      </c>
      <c r="O868" t="s">
        <v>788</v>
      </c>
      <c r="P868" t="s">
        <v>788</v>
      </c>
      <c r="Q868">
        <v>1</v>
      </c>
      <c r="W868">
        <v>0</v>
      </c>
      <c r="X868">
        <v>476480486</v>
      </c>
      <c r="Y868">
        <f>((AT868*1.15)*1.2)</f>
        <v>2.0286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5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1.47</v>
      </c>
      <c r="AU868" t="s">
        <v>362</v>
      </c>
      <c r="AV868">
        <v>1</v>
      </c>
      <c r="AW868">
        <v>2</v>
      </c>
      <c r="AX868">
        <v>86553038</v>
      </c>
      <c r="AY868">
        <v>1</v>
      </c>
      <c r="AZ868">
        <v>0</v>
      </c>
      <c r="BA868">
        <v>709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U868">
        <f>ROUND(AT868*Source!I459*AH868*AL868,2)</f>
        <v>0</v>
      </c>
      <c r="CV868">
        <f>ROUND(Y868*Source!I459,9)</f>
        <v>16.2288</v>
      </c>
      <c r="CW868">
        <v>0</v>
      </c>
      <c r="CX868">
        <f>ROUND(Y868*Source!I459,9)</f>
        <v>16.2288</v>
      </c>
      <c r="CY868">
        <f>AD868</f>
        <v>0</v>
      </c>
      <c r="CZ868">
        <f>AH868</f>
        <v>0</v>
      </c>
      <c r="DA868">
        <f>AL868</f>
        <v>1</v>
      </c>
      <c r="DB868">
        <f>ROUND(((ROUND(AT868*CZ868,2)*1.15)*1.2),6)</f>
        <v>0</v>
      </c>
      <c r="DC868">
        <f>ROUND(((ROUND(AT868*AG868,2)*1.15)*1.2),6)</f>
        <v>0</v>
      </c>
      <c r="DD868" t="s">
        <v>3</v>
      </c>
      <c r="DE868" t="s">
        <v>3</v>
      </c>
      <c r="DF868">
        <f t="shared" si="428"/>
        <v>0</v>
      </c>
      <c r="DG868">
        <f t="shared" si="423"/>
        <v>0</v>
      </c>
      <c r="DH868">
        <f t="shared" si="424"/>
        <v>0</v>
      </c>
      <c r="DI868">
        <f t="shared" si="425"/>
        <v>0</v>
      </c>
      <c r="DJ868">
        <f>DI868</f>
        <v>0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5">
      <c r="A869">
        <f>ROW(Source!A459)</f>
        <v>459</v>
      </c>
      <c r="B869">
        <v>86551703</v>
      </c>
      <c r="C869">
        <v>86553030</v>
      </c>
      <c r="D869">
        <v>85731378</v>
      </c>
      <c r="E869">
        <v>1</v>
      </c>
      <c r="F869">
        <v>1</v>
      </c>
      <c r="G869">
        <v>1081</v>
      </c>
      <c r="H869">
        <v>2</v>
      </c>
      <c r="I869" t="s">
        <v>850</v>
      </c>
      <c r="J869" t="s">
        <v>851</v>
      </c>
      <c r="K869" t="s">
        <v>852</v>
      </c>
      <c r="L869">
        <v>1368</v>
      </c>
      <c r="N869">
        <v>1011</v>
      </c>
      <c r="O869" t="s">
        <v>792</v>
      </c>
      <c r="P869" t="s">
        <v>792</v>
      </c>
      <c r="Q869">
        <v>1</v>
      </c>
      <c r="W869">
        <v>0</v>
      </c>
      <c r="X869">
        <v>1498588441</v>
      </c>
      <c r="Y869">
        <f>((AT869*1.25)*1.2)</f>
        <v>0.52500000000000002</v>
      </c>
      <c r="AA869">
        <v>0</v>
      </c>
      <c r="AB869">
        <v>102.11</v>
      </c>
      <c r="AC869">
        <v>0</v>
      </c>
      <c r="AD869">
        <v>0</v>
      </c>
      <c r="AE869">
        <v>0</v>
      </c>
      <c r="AF869">
        <v>7.11</v>
      </c>
      <c r="AG869">
        <v>0</v>
      </c>
      <c r="AH869">
        <v>0</v>
      </c>
      <c r="AI869">
        <v>1</v>
      </c>
      <c r="AJ869">
        <v>13.46</v>
      </c>
      <c r="AK869">
        <v>1</v>
      </c>
      <c r="AL869">
        <v>1</v>
      </c>
      <c r="AM869">
        <v>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0.35</v>
      </c>
      <c r="AU869" t="s">
        <v>361</v>
      </c>
      <c r="AV869">
        <v>0</v>
      </c>
      <c r="AW869">
        <v>2</v>
      </c>
      <c r="AX869">
        <v>86553039</v>
      </c>
      <c r="AY869">
        <v>1</v>
      </c>
      <c r="AZ869">
        <v>0</v>
      </c>
      <c r="BA869">
        <v>710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f>ROUND(Y869*Source!I459*DO869,9)</f>
        <v>0</v>
      </c>
      <c r="CX869">
        <f>ROUND(Y869*Source!I459,9)</f>
        <v>4.2</v>
      </c>
      <c r="CY869">
        <f>AB869</f>
        <v>102.11</v>
      </c>
      <c r="CZ869">
        <f>AF869</f>
        <v>7.11</v>
      </c>
      <c r="DA869">
        <f>AJ869</f>
        <v>13.46</v>
      </c>
      <c r="DB869">
        <f>ROUND(((ROUND(AT869*CZ869,2)*1.25)*1.2),6)</f>
        <v>3.7349999999999999</v>
      </c>
      <c r="DC869">
        <f>ROUND(((ROUND(AT869*AG869,2)*1.25)*1.2),6)</f>
        <v>0</v>
      </c>
      <c r="DD869" t="s">
        <v>3</v>
      </c>
      <c r="DE869" t="s">
        <v>3</v>
      </c>
      <c r="DF869">
        <f t="shared" si="428"/>
        <v>0</v>
      </c>
      <c r="DG869">
        <f>ROUND(ROUND(AF869*AJ869,2)*CX869,2)</f>
        <v>401.94</v>
      </c>
      <c r="DH869">
        <f t="shared" si="424"/>
        <v>0</v>
      </c>
      <c r="DI869">
        <f t="shared" si="425"/>
        <v>0</v>
      </c>
      <c r="DJ869">
        <f>DG869</f>
        <v>401.94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5">
      <c r="A870">
        <f>ROW(Source!A459)</f>
        <v>459</v>
      </c>
      <c r="B870">
        <v>86551703</v>
      </c>
      <c r="C870">
        <v>86553030</v>
      </c>
      <c r="D870">
        <v>85731677</v>
      </c>
      <c r="E870">
        <v>1</v>
      </c>
      <c r="F870">
        <v>1</v>
      </c>
      <c r="G870">
        <v>1081</v>
      </c>
      <c r="H870">
        <v>2</v>
      </c>
      <c r="I870" t="s">
        <v>789</v>
      </c>
      <c r="J870" t="s">
        <v>790</v>
      </c>
      <c r="K870" t="s">
        <v>791</v>
      </c>
      <c r="L870">
        <v>1368</v>
      </c>
      <c r="N870">
        <v>1011</v>
      </c>
      <c r="O870" t="s">
        <v>792</v>
      </c>
      <c r="P870" t="s">
        <v>792</v>
      </c>
      <c r="Q870">
        <v>1</v>
      </c>
      <c r="W870">
        <v>0</v>
      </c>
      <c r="X870">
        <v>874612079</v>
      </c>
      <c r="Y870">
        <f>((AT870*1.25)*1.2)</f>
        <v>1.4999999999999999E-2</v>
      </c>
      <c r="AA870">
        <v>0</v>
      </c>
      <c r="AB870">
        <v>1513.56</v>
      </c>
      <c r="AC870">
        <v>758.78</v>
      </c>
      <c r="AD870">
        <v>0</v>
      </c>
      <c r="AE870">
        <v>0</v>
      </c>
      <c r="AF870">
        <v>83.1</v>
      </c>
      <c r="AG870">
        <v>12.62</v>
      </c>
      <c r="AH870">
        <v>0</v>
      </c>
      <c r="AI870">
        <v>1</v>
      </c>
      <c r="AJ870">
        <v>17.07</v>
      </c>
      <c r="AK870">
        <v>56.35</v>
      </c>
      <c r="AL870">
        <v>1</v>
      </c>
      <c r="AM870">
        <v>2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0.01</v>
      </c>
      <c r="AU870" t="s">
        <v>361</v>
      </c>
      <c r="AV870">
        <v>0</v>
      </c>
      <c r="AW870">
        <v>2</v>
      </c>
      <c r="AX870">
        <v>86553040</v>
      </c>
      <c r="AY870">
        <v>1</v>
      </c>
      <c r="AZ870">
        <v>0</v>
      </c>
      <c r="BA870">
        <v>711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f>ROUND(Y870*Source!I459*DO870,9)</f>
        <v>1.5144</v>
      </c>
      <c r="CX870">
        <f>ROUND(Y870*Source!I459,9)</f>
        <v>0.12</v>
      </c>
      <c r="CY870">
        <f>AB870</f>
        <v>1513.56</v>
      </c>
      <c r="CZ870">
        <f>AF870</f>
        <v>83.1</v>
      </c>
      <c r="DA870">
        <f>AJ870</f>
        <v>17.07</v>
      </c>
      <c r="DB870">
        <f>ROUND(((ROUND(AT870*CZ870,2)*1.25)*1.2),6)</f>
        <v>1.2450000000000001</v>
      </c>
      <c r="DC870">
        <f>ROUND(((ROUND(AT870*AG870,2)*1.25)*1.2),6)</f>
        <v>0.19500000000000001</v>
      </c>
      <c r="DD870" t="s">
        <v>3</v>
      </c>
      <c r="DE870" t="s">
        <v>3</v>
      </c>
      <c r="DF870">
        <f t="shared" si="428"/>
        <v>0</v>
      </c>
      <c r="DG870">
        <f>ROUND(ROUND(AF870*AJ870,2)*CX870,2)</f>
        <v>170.22</v>
      </c>
      <c r="DH870">
        <f>ROUND(ROUND(AG870*AK870,2)*CX870,2)</f>
        <v>85.34</v>
      </c>
      <c r="DI870">
        <f t="shared" si="425"/>
        <v>0</v>
      </c>
      <c r="DJ870">
        <f>DG870</f>
        <v>170.22</v>
      </c>
      <c r="DK870">
        <v>0</v>
      </c>
      <c r="DL870" t="s">
        <v>793</v>
      </c>
      <c r="DM870">
        <v>0</v>
      </c>
      <c r="DN870" t="s">
        <v>788</v>
      </c>
      <c r="DO870">
        <v>12.62</v>
      </c>
    </row>
    <row r="871" spans="1:119" x14ac:dyDescent="0.25">
      <c r="A871">
        <f>ROW(Source!A459)</f>
        <v>459</v>
      </c>
      <c r="B871">
        <v>86551703</v>
      </c>
      <c r="C871">
        <v>86553030</v>
      </c>
      <c r="D871">
        <v>85701847</v>
      </c>
      <c r="E871">
        <v>1</v>
      </c>
      <c r="F871">
        <v>1</v>
      </c>
      <c r="G871">
        <v>1081</v>
      </c>
      <c r="H871">
        <v>3</v>
      </c>
      <c r="I871" t="s">
        <v>853</v>
      </c>
      <c r="J871" t="s">
        <v>854</v>
      </c>
      <c r="K871" t="s">
        <v>855</v>
      </c>
      <c r="L871">
        <v>1348</v>
      </c>
      <c r="N871">
        <v>1009</v>
      </c>
      <c r="O871" t="s">
        <v>561</v>
      </c>
      <c r="P871" t="s">
        <v>561</v>
      </c>
      <c r="Q871">
        <v>1000</v>
      </c>
      <c r="W871">
        <v>0</v>
      </c>
      <c r="X871">
        <v>1001555392</v>
      </c>
      <c r="Y871">
        <f>((AT871*1)*1)</f>
        <v>1.3999999999999999E-4</v>
      </c>
      <c r="AA871">
        <v>204110.68</v>
      </c>
      <c r="AB871">
        <v>0</v>
      </c>
      <c r="AC871">
        <v>0</v>
      </c>
      <c r="AD871">
        <v>0</v>
      </c>
      <c r="AE871">
        <v>9879.51</v>
      </c>
      <c r="AF871">
        <v>0</v>
      </c>
      <c r="AG871">
        <v>0</v>
      </c>
      <c r="AH871">
        <v>0</v>
      </c>
      <c r="AI871">
        <v>20.66</v>
      </c>
      <c r="AJ871">
        <v>1</v>
      </c>
      <c r="AK871">
        <v>1</v>
      </c>
      <c r="AL871">
        <v>1</v>
      </c>
      <c r="AM871">
        <v>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1.3999999999999999E-4</v>
      </c>
      <c r="AU871" t="s">
        <v>360</v>
      </c>
      <c r="AV871">
        <v>0</v>
      </c>
      <c r="AW871">
        <v>2</v>
      </c>
      <c r="AX871">
        <v>86553041</v>
      </c>
      <c r="AY871">
        <v>1</v>
      </c>
      <c r="AZ871">
        <v>0</v>
      </c>
      <c r="BA871">
        <v>712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v>0</v>
      </c>
      <c r="CX871">
        <f>ROUND(Y871*Source!I459,9)</f>
        <v>1.1199999999999999E-3</v>
      </c>
      <c r="CY871">
        <f>AA871</f>
        <v>204110.68</v>
      </c>
      <c r="CZ871">
        <f>AE871</f>
        <v>9879.51</v>
      </c>
      <c r="DA871">
        <f>AI871</f>
        <v>20.66</v>
      </c>
      <c r="DB871">
        <f>ROUND(((ROUND(AT871*CZ871,2)*1)*1),6)</f>
        <v>1.38</v>
      </c>
      <c r="DC871">
        <f>ROUND(((ROUND(AT871*AG871,2)*1)*1),6)</f>
        <v>0</v>
      </c>
      <c r="DD871" t="s">
        <v>3</v>
      </c>
      <c r="DE871" t="s">
        <v>3</v>
      </c>
      <c r="DF871">
        <f>ROUND(ROUND(AE871*AI871,2)*CX871,2)</f>
        <v>228.6</v>
      </c>
      <c r="DG871">
        <f t="shared" ref="DG871:DG883" si="429">ROUND(ROUND(AF871,2)*CX871,2)</f>
        <v>0</v>
      </c>
      <c r="DH871">
        <f t="shared" ref="DH871:DH884" si="430">ROUND(ROUND(AG871,2)*CX871,2)</f>
        <v>0</v>
      </c>
      <c r="DI871">
        <f t="shared" si="425"/>
        <v>0</v>
      </c>
      <c r="DJ871">
        <f>DF871</f>
        <v>228.6</v>
      </c>
      <c r="DK871">
        <v>0</v>
      </c>
      <c r="DL871" t="s">
        <v>3</v>
      </c>
      <c r="DM871">
        <v>0</v>
      </c>
      <c r="DN871" t="s">
        <v>3</v>
      </c>
      <c r="DO871">
        <v>0</v>
      </c>
    </row>
    <row r="872" spans="1:119" x14ac:dyDescent="0.25">
      <c r="A872">
        <f>ROW(Source!A459)</f>
        <v>459</v>
      </c>
      <c r="B872">
        <v>86551703</v>
      </c>
      <c r="C872">
        <v>86553030</v>
      </c>
      <c r="D872">
        <v>85700656</v>
      </c>
      <c r="E872">
        <v>1</v>
      </c>
      <c r="F872">
        <v>1</v>
      </c>
      <c r="G872">
        <v>1081</v>
      </c>
      <c r="H872">
        <v>3</v>
      </c>
      <c r="I872" t="s">
        <v>856</v>
      </c>
      <c r="J872" t="s">
        <v>857</v>
      </c>
      <c r="K872" t="s">
        <v>858</v>
      </c>
      <c r="L872">
        <v>1348</v>
      </c>
      <c r="N872">
        <v>1009</v>
      </c>
      <c r="O872" t="s">
        <v>561</v>
      </c>
      <c r="P872" t="s">
        <v>561</v>
      </c>
      <c r="Q872">
        <v>1000</v>
      </c>
      <c r="W872">
        <v>0</v>
      </c>
      <c r="X872">
        <v>-268464753</v>
      </c>
      <c r="Y872">
        <f>((AT872*1)*1)</f>
        <v>1.1000000000000001E-3</v>
      </c>
      <c r="AA872">
        <v>121682.99</v>
      </c>
      <c r="AB872">
        <v>0</v>
      </c>
      <c r="AC872">
        <v>0</v>
      </c>
      <c r="AD872">
        <v>0</v>
      </c>
      <c r="AE872">
        <v>17868.28</v>
      </c>
      <c r="AF872">
        <v>0</v>
      </c>
      <c r="AG872">
        <v>0</v>
      </c>
      <c r="AH872">
        <v>0</v>
      </c>
      <c r="AI872">
        <v>6.81</v>
      </c>
      <c r="AJ872">
        <v>1</v>
      </c>
      <c r="AK872">
        <v>1</v>
      </c>
      <c r="AL872">
        <v>1</v>
      </c>
      <c r="AM872">
        <v>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1.1000000000000001E-3</v>
      </c>
      <c r="AU872" t="s">
        <v>360</v>
      </c>
      <c r="AV872">
        <v>0</v>
      </c>
      <c r="AW872">
        <v>2</v>
      </c>
      <c r="AX872">
        <v>86553042</v>
      </c>
      <c r="AY872">
        <v>1</v>
      </c>
      <c r="AZ872">
        <v>0</v>
      </c>
      <c r="BA872">
        <v>713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v>0</v>
      </c>
      <c r="CX872">
        <f>ROUND(Y872*Source!I459,9)</f>
        <v>8.8000000000000005E-3</v>
      </c>
      <c r="CY872">
        <f>AA872</f>
        <v>121682.99</v>
      </c>
      <c r="CZ872">
        <f>AE872</f>
        <v>17868.28</v>
      </c>
      <c r="DA872">
        <f>AI872</f>
        <v>6.81</v>
      </c>
      <c r="DB872">
        <f>ROUND(((ROUND(AT872*CZ872,2)*1)*1),6)</f>
        <v>19.66</v>
      </c>
      <c r="DC872">
        <f>ROUND(((ROUND(AT872*AG872,2)*1)*1),6)</f>
        <v>0</v>
      </c>
      <c r="DD872" t="s">
        <v>3</v>
      </c>
      <c r="DE872" t="s">
        <v>3</v>
      </c>
      <c r="DF872">
        <f>ROUND(ROUND(AE872*AI872,2)*CX872,2)</f>
        <v>1070.81</v>
      </c>
      <c r="DG872">
        <f t="shared" si="429"/>
        <v>0</v>
      </c>
      <c r="DH872">
        <f t="shared" si="430"/>
        <v>0</v>
      </c>
      <c r="DI872">
        <f t="shared" si="425"/>
        <v>0</v>
      </c>
      <c r="DJ872">
        <f>DF872</f>
        <v>1070.81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5">
      <c r="A873">
        <f>ROW(Source!A459)</f>
        <v>459</v>
      </c>
      <c r="B873">
        <v>86551703</v>
      </c>
      <c r="C873">
        <v>86553030</v>
      </c>
      <c r="D873">
        <v>85718529</v>
      </c>
      <c r="E873">
        <v>1</v>
      </c>
      <c r="F873">
        <v>1</v>
      </c>
      <c r="G873">
        <v>1081</v>
      </c>
      <c r="H873">
        <v>3</v>
      </c>
      <c r="I873" t="s">
        <v>448</v>
      </c>
      <c r="J873" t="s">
        <v>450</v>
      </c>
      <c r="K873" t="s">
        <v>449</v>
      </c>
      <c r="L873">
        <v>1354</v>
      </c>
      <c r="N873">
        <v>1010</v>
      </c>
      <c r="O873" t="s">
        <v>35</v>
      </c>
      <c r="P873" t="s">
        <v>35</v>
      </c>
      <c r="Q873">
        <v>1</v>
      </c>
      <c r="W873">
        <v>0</v>
      </c>
      <c r="X873">
        <v>-1405244845</v>
      </c>
      <c r="Y873">
        <f>((AT873*1)*1)</f>
        <v>1</v>
      </c>
      <c r="AA873">
        <v>178.24</v>
      </c>
      <c r="AB873">
        <v>0</v>
      </c>
      <c r="AC873">
        <v>0</v>
      </c>
      <c r="AD873">
        <v>0</v>
      </c>
      <c r="AE873">
        <v>44.45</v>
      </c>
      <c r="AF873">
        <v>0</v>
      </c>
      <c r="AG873">
        <v>0</v>
      </c>
      <c r="AH873">
        <v>0</v>
      </c>
      <c r="AI873">
        <v>4.01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  <c r="AP873">
        <v>1</v>
      </c>
      <c r="AQ873">
        <v>0</v>
      </c>
      <c r="AR873">
        <v>0</v>
      </c>
      <c r="AS873" t="s">
        <v>3</v>
      </c>
      <c r="AT873">
        <v>1</v>
      </c>
      <c r="AU873" t="s">
        <v>360</v>
      </c>
      <c r="AV873">
        <v>0</v>
      </c>
      <c r="AW873">
        <v>1</v>
      </c>
      <c r="AX873">
        <v>-1</v>
      </c>
      <c r="AY873">
        <v>0</v>
      </c>
      <c r="AZ873">
        <v>0</v>
      </c>
      <c r="BA873" t="s">
        <v>3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ROUND(Y873*Source!I459,9)</f>
        <v>8</v>
      </c>
      <c r="CY873">
        <f>AA873</f>
        <v>178.24</v>
      </c>
      <c r="CZ873">
        <f>AE873</f>
        <v>44.45</v>
      </c>
      <c r="DA873">
        <f>AI873</f>
        <v>4.01</v>
      </c>
      <c r="DB873">
        <f>ROUND(((ROUND(AT873*CZ873,2)*1)*1),6)</f>
        <v>44.45</v>
      </c>
      <c r="DC873">
        <f>ROUND(((ROUND(AT873*AG873,2)*1)*1),6)</f>
        <v>0</v>
      </c>
      <c r="DD873" t="s">
        <v>3</v>
      </c>
      <c r="DE873" t="s">
        <v>3</v>
      </c>
      <c r="DF873">
        <f>ROUND(ROUND(AE873*AI873,2)*CX873,2)</f>
        <v>1425.92</v>
      </c>
      <c r="DG873">
        <f t="shared" si="429"/>
        <v>0</v>
      </c>
      <c r="DH873">
        <f t="shared" si="430"/>
        <v>0</v>
      </c>
      <c r="DI873">
        <f t="shared" si="425"/>
        <v>0</v>
      </c>
      <c r="DJ873">
        <f>DF873</f>
        <v>1425.92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5">
      <c r="A874">
        <f>ROW(Source!A459)</f>
        <v>459</v>
      </c>
      <c r="B874">
        <v>86551703</v>
      </c>
      <c r="C874">
        <v>86553030</v>
      </c>
      <c r="D874">
        <v>85721435</v>
      </c>
      <c r="E874">
        <v>1</v>
      </c>
      <c r="F874">
        <v>1</v>
      </c>
      <c r="G874">
        <v>1081</v>
      </c>
      <c r="H874">
        <v>3</v>
      </c>
      <c r="I874" t="s">
        <v>859</v>
      </c>
      <c r="J874" t="s">
        <v>860</v>
      </c>
      <c r="K874" t="s">
        <v>861</v>
      </c>
      <c r="L874">
        <v>1346</v>
      </c>
      <c r="N874">
        <v>1009</v>
      </c>
      <c r="O874" t="s">
        <v>822</v>
      </c>
      <c r="P874" t="s">
        <v>822</v>
      </c>
      <c r="Q874">
        <v>1</v>
      </c>
      <c r="W874">
        <v>0</v>
      </c>
      <c r="X874">
        <v>1225074207</v>
      </c>
      <c r="Y874">
        <f>((AT874*1)*1)</f>
        <v>0.02</v>
      </c>
      <c r="AA874">
        <v>333.16</v>
      </c>
      <c r="AB874">
        <v>0</v>
      </c>
      <c r="AC874">
        <v>0</v>
      </c>
      <c r="AD874">
        <v>0</v>
      </c>
      <c r="AE874">
        <v>19.28</v>
      </c>
      <c r="AF874">
        <v>0</v>
      </c>
      <c r="AG874">
        <v>0</v>
      </c>
      <c r="AH874">
        <v>0</v>
      </c>
      <c r="AI874">
        <v>17.28</v>
      </c>
      <c r="AJ874">
        <v>1</v>
      </c>
      <c r="AK874">
        <v>1</v>
      </c>
      <c r="AL874">
        <v>1</v>
      </c>
      <c r="AM874">
        <v>2</v>
      </c>
      <c r="AN874">
        <v>0</v>
      </c>
      <c r="AO874">
        <v>1</v>
      </c>
      <c r="AP874">
        <v>1</v>
      </c>
      <c r="AQ874">
        <v>0</v>
      </c>
      <c r="AR874">
        <v>0</v>
      </c>
      <c r="AS874" t="s">
        <v>3</v>
      </c>
      <c r="AT874">
        <v>0.02</v>
      </c>
      <c r="AU874" t="s">
        <v>360</v>
      </c>
      <c r="AV874">
        <v>0</v>
      </c>
      <c r="AW874">
        <v>2</v>
      </c>
      <c r="AX874">
        <v>86553043</v>
      </c>
      <c r="AY874">
        <v>1</v>
      </c>
      <c r="AZ874">
        <v>0</v>
      </c>
      <c r="BA874">
        <v>714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ROUND(Y874*Source!I459,9)</f>
        <v>0.16</v>
      </c>
      <c r="CY874">
        <f>AA874</f>
        <v>333.16</v>
      </c>
      <c r="CZ874">
        <f>AE874</f>
        <v>19.28</v>
      </c>
      <c r="DA874">
        <f>AI874</f>
        <v>17.28</v>
      </c>
      <c r="DB874">
        <f>ROUND(((ROUND(AT874*CZ874,2)*1)*1),6)</f>
        <v>0.39</v>
      </c>
      <c r="DC874">
        <f>ROUND(((ROUND(AT874*AG874,2)*1)*1),6)</f>
        <v>0</v>
      </c>
      <c r="DD874" t="s">
        <v>3</v>
      </c>
      <c r="DE874" t="s">
        <v>3</v>
      </c>
      <c r="DF874">
        <f>ROUND(ROUND(AE874*AI874,2)*CX874,2)</f>
        <v>53.31</v>
      </c>
      <c r="DG874">
        <f t="shared" si="429"/>
        <v>0</v>
      </c>
      <c r="DH874">
        <f t="shared" si="430"/>
        <v>0</v>
      </c>
      <c r="DI874">
        <f t="shared" si="425"/>
        <v>0</v>
      </c>
      <c r="DJ874">
        <f>DF874</f>
        <v>53.31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5">
      <c r="A875">
        <f>ROW(Source!A497)</f>
        <v>497</v>
      </c>
      <c r="B875">
        <v>86551701</v>
      </c>
      <c r="C875">
        <v>86553047</v>
      </c>
      <c r="D875">
        <v>85665773</v>
      </c>
      <c r="E875">
        <v>1081</v>
      </c>
      <c r="F875">
        <v>1</v>
      </c>
      <c r="G875">
        <v>1081</v>
      </c>
      <c r="H875">
        <v>1</v>
      </c>
      <c r="I875" t="s">
        <v>786</v>
      </c>
      <c r="J875" t="s">
        <v>3</v>
      </c>
      <c r="K875" t="s">
        <v>787</v>
      </c>
      <c r="L875">
        <v>1191</v>
      </c>
      <c r="N875">
        <v>1013</v>
      </c>
      <c r="O875" t="s">
        <v>788</v>
      </c>
      <c r="P875" t="s">
        <v>788</v>
      </c>
      <c r="Q875">
        <v>1</v>
      </c>
      <c r="W875">
        <v>0</v>
      </c>
      <c r="X875">
        <v>476480486</v>
      </c>
      <c r="Y875">
        <f t="shared" ref="Y875:Y890" si="431">AT875</f>
        <v>6.86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1</v>
      </c>
      <c r="AL875">
        <v>1</v>
      </c>
      <c r="AM875">
        <v>-2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6.86</v>
      </c>
      <c r="AU875" t="s">
        <v>3</v>
      </c>
      <c r="AV875">
        <v>1</v>
      </c>
      <c r="AW875">
        <v>2</v>
      </c>
      <c r="AX875">
        <v>86553056</v>
      </c>
      <c r="AY875">
        <v>1</v>
      </c>
      <c r="AZ875">
        <v>0</v>
      </c>
      <c r="BA875">
        <v>717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U875">
        <f>ROUND(AT875*Source!I497*AH875*AL875,2)</f>
        <v>0</v>
      </c>
      <c r="CV875">
        <f>ROUND(Y875*Source!I497,9)</f>
        <v>13.72</v>
      </c>
      <c r="CW875">
        <v>0</v>
      </c>
      <c r="CX875">
        <f>ROUND(Y875*Source!I497,9)</f>
        <v>13.72</v>
      </c>
      <c r="CY875">
        <f>AD875</f>
        <v>0</v>
      </c>
      <c r="CZ875">
        <f>AH875</f>
        <v>0</v>
      </c>
      <c r="DA875">
        <f>AL875</f>
        <v>1</v>
      </c>
      <c r="DB875">
        <f t="shared" ref="DB875:DB890" si="432">ROUND(ROUND(AT875*CZ875,2),6)</f>
        <v>0</v>
      </c>
      <c r="DC875">
        <f t="shared" ref="DC875:DC890" si="433">ROUND(ROUND(AT875*AG875,2),6)</f>
        <v>0</v>
      </c>
      <c r="DD875" t="s">
        <v>3</v>
      </c>
      <c r="DE875" t="s">
        <v>3</v>
      </c>
      <c r="DF875">
        <f t="shared" ref="DF875:DF887" si="434">ROUND(ROUND(AE875,2)*CX875,2)</f>
        <v>0</v>
      </c>
      <c r="DG875">
        <f t="shared" si="429"/>
        <v>0</v>
      </c>
      <c r="DH875">
        <f t="shared" si="430"/>
        <v>0</v>
      </c>
      <c r="DI875">
        <f t="shared" si="425"/>
        <v>0</v>
      </c>
      <c r="DJ875">
        <f>DI875</f>
        <v>0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5">
      <c r="A876">
        <f>ROW(Source!A497)</f>
        <v>497</v>
      </c>
      <c r="B876">
        <v>86551701</v>
      </c>
      <c r="C876">
        <v>86553047</v>
      </c>
      <c r="D876">
        <v>85731378</v>
      </c>
      <c r="E876">
        <v>1</v>
      </c>
      <c r="F876">
        <v>1</v>
      </c>
      <c r="G876">
        <v>1081</v>
      </c>
      <c r="H876">
        <v>2</v>
      </c>
      <c r="I876" t="s">
        <v>850</v>
      </c>
      <c r="J876" t="s">
        <v>851</v>
      </c>
      <c r="K876" t="s">
        <v>852</v>
      </c>
      <c r="L876">
        <v>1368</v>
      </c>
      <c r="N876">
        <v>1011</v>
      </c>
      <c r="O876" t="s">
        <v>792</v>
      </c>
      <c r="P876" t="s">
        <v>792</v>
      </c>
      <c r="Q876">
        <v>1</v>
      </c>
      <c r="W876">
        <v>0</v>
      </c>
      <c r="X876">
        <v>1498588441</v>
      </c>
      <c r="Y876">
        <f t="shared" si="431"/>
        <v>0.26</v>
      </c>
      <c r="AA876">
        <v>0</v>
      </c>
      <c r="AB876">
        <v>7.59</v>
      </c>
      <c r="AC876">
        <v>0</v>
      </c>
      <c r="AD876">
        <v>0</v>
      </c>
      <c r="AE876">
        <v>0</v>
      </c>
      <c r="AF876">
        <v>7.11</v>
      </c>
      <c r="AG876">
        <v>0</v>
      </c>
      <c r="AH876">
        <v>0</v>
      </c>
      <c r="AI876">
        <v>1</v>
      </c>
      <c r="AJ876">
        <v>1</v>
      </c>
      <c r="AK876">
        <v>1</v>
      </c>
      <c r="AL876">
        <v>1</v>
      </c>
      <c r="AM876">
        <v>-2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0.26</v>
      </c>
      <c r="AU876" t="s">
        <v>3</v>
      </c>
      <c r="AV876">
        <v>0</v>
      </c>
      <c r="AW876">
        <v>2</v>
      </c>
      <c r="AX876">
        <v>86553057</v>
      </c>
      <c r="AY876">
        <v>1</v>
      </c>
      <c r="AZ876">
        <v>0</v>
      </c>
      <c r="BA876">
        <v>718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f>ROUND(Y876*Source!I497*DO876,9)</f>
        <v>0</v>
      </c>
      <c r="CX876">
        <f>ROUND(Y876*Source!I497,9)</f>
        <v>0.52</v>
      </c>
      <c r="CY876">
        <f>AB876</f>
        <v>7.59</v>
      </c>
      <c r="CZ876">
        <f>AF876</f>
        <v>7.11</v>
      </c>
      <c r="DA876">
        <f>AJ876</f>
        <v>1</v>
      </c>
      <c r="DB876">
        <f t="shared" si="432"/>
        <v>1.85</v>
      </c>
      <c r="DC876">
        <f t="shared" si="433"/>
        <v>0</v>
      </c>
      <c r="DD876" t="s">
        <v>3</v>
      </c>
      <c r="DE876" t="s">
        <v>3</v>
      </c>
      <c r="DF876">
        <f t="shared" si="434"/>
        <v>0</v>
      </c>
      <c r="DG876">
        <f t="shared" si="429"/>
        <v>3.7</v>
      </c>
      <c r="DH876">
        <f t="shared" si="430"/>
        <v>0</v>
      </c>
      <c r="DI876">
        <f t="shared" si="425"/>
        <v>0</v>
      </c>
      <c r="DJ876">
        <f>DG876</f>
        <v>3.7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5">
      <c r="A877">
        <f>ROW(Source!A497)</f>
        <v>497</v>
      </c>
      <c r="B877">
        <v>86551701</v>
      </c>
      <c r="C877">
        <v>86553047</v>
      </c>
      <c r="D877">
        <v>85731677</v>
      </c>
      <c r="E877">
        <v>1</v>
      </c>
      <c r="F877">
        <v>1</v>
      </c>
      <c r="G877">
        <v>1081</v>
      </c>
      <c r="H877">
        <v>2</v>
      </c>
      <c r="I877" t="s">
        <v>789</v>
      </c>
      <c r="J877" t="s">
        <v>790</v>
      </c>
      <c r="K877" t="s">
        <v>791</v>
      </c>
      <c r="L877">
        <v>1368</v>
      </c>
      <c r="N877">
        <v>1011</v>
      </c>
      <c r="O877" t="s">
        <v>792</v>
      </c>
      <c r="P877" t="s">
        <v>792</v>
      </c>
      <c r="Q877">
        <v>1</v>
      </c>
      <c r="W877">
        <v>0</v>
      </c>
      <c r="X877">
        <v>874612079</v>
      </c>
      <c r="Y877">
        <f t="shared" si="431"/>
        <v>0.02</v>
      </c>
      <c r="AA877">
        <v>0</v>
      </c>
      <c r="AB877">
        <v>88.67</v>
      </c>
      <c r="AC877">
        <v>13.47</v>
      </c>
      <c r="AD877">
        <v>0</v>
      </c>
      <c r="AE877">
        <v>0</v>
      </c>
      <c r="AF877">
        <v>83.1</v>
      </c>
      <c r="AG877">
        <v>12.62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-2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0.02</v>
      </c>
      <c r="AU877" t="s">
        <v>3</v>
      </c>
      <c r="AV877">
        <v>0</v>
      </c>
      <c r="AW877">
        <v>2</v>
      </c>
      <c r="AX877">
        <v>86553058</v>
      </c>
      <c r="AY877">
        <v>1</v>
      </c>
      <c r="AZ877">
        <v>0</v>
      </c>
      <c r="BA877">
        <v>719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f>ROUND(Y877*Source!I497*DO877,9)</f>
        <v>0.50480000000000003</v>
      </c>
      <c r="CX877">
        <f>ROUND(Y877*Source!I497,9)</f>
        <v>0.04</v>
      </c>
      <c r="CY877">
        <f>AB877</f>
        <v>88.67</v>
      </c>
      <c r="CZ877">
        <f>AF877</f>
        <v>83.1</v>
      </c>
      <c r="DA877">
        <f>AJ877</f>
        <v>1</v>
      </c>
      <c r="DB877">
        <f t="shared" si="432"/>
        <v>1.66</v>
      </c>
      <c r="DC877">
        <f t="shared" si="433"/>
        <v>0.25</v>
      </c>
      <c r="DD877" t="s">
        <v>3</v>
      </c>
      <c r="DE877" t="s">
        <v>3</v>
      </c>
      <c r="DF877">
        <f t="shared" si="434"/>
        <v>0</v>
      </c>
      <c r="DG877">
        <f t="shared" si="429"/>
        <v>3.32</v>
      </c>
      <c r="DH877">
        <f t="shared" si="430"/>
        <v>0.5</v>
      </c>
      <c r="DI877">
        <f t="shared" si="425"/>
        <v>0</v>
      </c>
      <c r="DJ877">
        <f>DG877</f>
        <v>3.32</v>
      </c>
      <c r="DK877">
        <v>0</v>
      </c>
      <c r="DL877" t="s">
        <v>793</v>
      </c>
      <c r="DM877">
        <v>0</v>
      </c>
      <c r="DN877" t="s">
        <v>788</v>
      </c>
      <c r="DO877">
        <v>12.62</v>
      </c>
    </row>
    <row r="878" spans="1:119" x14ac:dyDescent="0.25">
      <c r="A878">
        <f>ROW(Source!A497)</f>
        <v>497</v>
      </c>
      <c r="B878">
        <v>86551701</v>
      </c>
      <c r="C878">
        <v>86553047</v>
      </c>
      <c r="D878">
        <v>85731798</v>
      </c>
      <c r="E878">
        <v>1</v>
      </c>
      <c r="F878">
        <v>1</v>
      </c>
      <c r="G878">
        <v>1081</v>
      </c>
      <c r="H878">
        <v>2</v>
      </c>
      <c r="I878" t="s">
        <v>883</v>
      </c>
      <c r="J878" t="s">
        <v>884</v>
      </c>
      <c r="K878" t="s">
        <v>885</v>
      </c>
      <c r="L878">
        <v>1368</v>
      </c>
      <c r="N878">
        <v>1011</v>
      </c>
      <c r="O878" t="s">
        <v>792</v>
      </c>
      <c r="P878" t="s">
        <v>792</v>
      </c>
      <c r="Q878">
        <v>1</v>
      </c>
      <c r="W878">
        <v>0</v>
      </c>
      <c r="X878">
        <v>-2083101341</v>
      </c>
      <c r="Y878">
        <f t="shared" si="431"/>
        <v>0.05</v>
      </c>
      <c r="AA878">
        <v>0</v>
      </c>
      <c r="AB878">
        <v>0.85</v>
      </c>
      <c r="AC878">
        <v>0</v>
      </c>
      <c r="AD878">
        <v>0</v>
      </c>
      <c r="AE878">
        <v>0</v>
      </c>
      <c r="AF878">
        <v>0.8</v>
      </c>
      <c r="AG878">
        <v>0</v>
      </c>
      <c r="AH878">
        <v>0</v>
      </c>
      <c r="AI878">
        <v>1</v>
      </c>
      <c r="AJ878">
        <v>1</v>
      </c>
      <c r="AK878">
        <v>1</v>
      </c>
      <c r="AL878">
        <v>1</v>
      </c>
      <c r="AM878">
        <v>-2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0.05</v>
      </c>
      <c r="AU878" t="s">
        <v>3</v>
      </c>
      <c r="AV878">
        <v>0</v>
      </c>
      <c r="AW878">
        <v>2</v>
      </c>
      <c r="AX878">
        <v>86553060</v>
      </c>
      <c r="AY878">
        <v>1</v>
      </c>
      <c r="AZ878">
        <v>0</v>
      </c>
      <c r="BA878">
        <v>720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f>ROUND(Y878*Source!I497*DO878,9)</f>
        <v>0</v>
      </c>
      <c r="CX878">
        <f>ROUND(Y878*Source!I497,9)</f>
        <v>0.1</v>
      </c>
      <c r="CY878">
        <f>AB878</f>
        <v>0.85</v>
      </c>
      <c r="CZ878">
        <f>AF878</f>
        <v>0.8</v>
      </c>
      <c r="DA878">
        <f>AJ878</f>
        <v>1</v>
      </c>
      <c r="DB878">
        <f t="shared" si="432"/>
        <v>0.04</v>
      </c>
      <c r="DC878">
        <f t="shared" si="433"/>
        <v>0</v>
      </c>
      <c r="DD878" t="s">
        <v>3</v>
      </c>
      <c r="DE878" t="s">
        <v>3</v>
      </c>
      <c r="DF878">
        <f t="shared" si="434"/>
        <v>0</v>
      </c>
      <c r="DG878">
        <f t="shared" si="429"/>
        <v>0.08</v>
      </c>
      <c r="DH878">
        <f t="shared" si="430"/>
        <v>0</v>
      </c>
      <c r="DI878">
        <f t="shared" si="425"/>
        <v>0</v>
      </c>
      <c r="DJ878">
        <f>DG878</f>
        <v>0.08</v>
      </c>
      <c r="DK878">
        <v>0</v>
      </c>
      <c r="DL878" t="s">
        <v>3</v>
      </c>
      <c r="DM878">
        <v>0</v>
      </c>
      <c r="DN878" t="s">
        <v>3</v>
      </c>
      <c r="DO878">
        <v>0</v>
      </c>
    </row>
    <row r="879" spans="1:119" x14ac:dyDescent="0.25">
      <c r="A879">
        <f>ROW(Source!A497)</f>
        <v>497</v>
      </c>
      <c r="B879">
        <v>86551701</v>
      </c>
      <c r="C879">
        <v>86553047</v>
      </c>
      <c r="D879">
        <v>85730911</v>
      </c>
      <c r="E879">
        <v>1</v>
      </c>
      <c r="F879">
        <v>1</v>
      </c>
      <c r="G879">
        <v>1081</v>
      </c>
      <c r="H879">
        <v>2</v>
      </c>
      <c r="I879" t="s">
        <v>800</v>
      </c>
      <c r="J879" t="s">
        <v>801</v>
      </c>
      <c r="K879" t="s">
        <v>802</v>
      </c>
      <c r="L879">
        <v>1368</v>
      </c>
      <c r="N879">
        <v>1011</v>
      </c>
      <c r="O879" t="s">
        <v>792</v>
      </c>
      <c r="P879" t="s">
        <v>792</v>
      </c>
      <c r="Q879">
        <v>1</v>
      </c>
      <c r="W879">
        <v>0</v>
      </c>
      <c r="X879">
        <v>-44940208</v>
      </c>
      <c r="Y879">
        <f t="shared" si="431"/>
        <v>0.02</v>
      </c>
      <c r="AA879">
        <v>0</v>
      </c>
      <c r="AB879">
        <v>191.17</v>
      </c>
      <c r="AC879">
        <v>18.059999999999999</v>
      </c>
      <c r="AD879">
        <v>0</v>
      </c>
      <c r="AE879">
        <v>0</v>
      </c>
      <c r="AF879">
        <v>179.17</v>
      </c>
      <c r="AG879">
        <v>16.93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-2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0.02</v>
      </c>
      <c r="AU879" t="s">
        <v>3</v>
      </c>
      <c r="AV879">
        <v>0</v>
      </c>
      <c r="AW879">
        <v>2</v>
      </c>
      <c r="AX879">
        <v>86553059</v>
      </c>
      <c r="AY879">
        <v>1</v>
      </c>
      <c r="AZ879">
        <v>0</v>
      </c>
      <c r="BA879">
        <v>721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f>ROUND(Y879*Source!I497*DO879,9)</f>
        <v>0.67720000000000002</v>
      </c>
      <c r="CX879">
        <f>ROUND(Y879*Source!I497,9)</f>
        <v>0.04</v>
      </c>
      <c r="CY879">
        <f>AB879</f>
        <v>191.17</v>
      </c>
      <c r="CZ879">
        <f>AF879</f>
        <v>179.17</v>
      </c>
      <c r="DA879">
        <f>AJ879</f>
        <v>1</v>
      </c>
      <c r="DB879">
        <f t="shared" si="432"/>
        <v>3.58</v>
      </c>
      <c r="DC879">
        <f t="shared" si="433"/>
        <v>0.34</v>
      </c>
      <c r="DD879" t="s">
        <v>3</v>
      </c>
      <c r="DE879" t="s">
        <v>3</v>
      </c>
      <c r="DF879">
        <f t="shared" si="434"/>
        <v>0</v>
      </c>
      <c r="DG879">
        <f t="shared" si="429"/>
        <v>7.17</v>
      </c>
      <c r="DH879">
        <f t="shared" si="430"/>
        <v>0.68</v>
      </c>
      <c r="DI879">
        <f t="shared" si="425"/>
        <v>0</v>
      </c>
      <c r="DJ879">
        <f>DG879</f>
        <v>7.17</v>
      </c>
      <c r="DK879">
        <v>0</v>
      </c>
      <c r="DL879" t="s">
        <v>793</v>
      </c>
      <c r="DM879">
        <v>0</v>
      </c>
      <c r="DN879" t="s">
        <v>788</v>
      </c>
      <c r="DO879">
        <v>16.93</v>
      </c>
    </row>
    <row r="880" spans="1:119" x14ac:dyDescent="0.25">
      <c r="A880">
        <f>ROW(Source!A497)</f>
        <v>497</v>
      </c>
      <c r="B880">
        <v>86551701</v>
      </c>
      <c r="C880">
        <v>86553047</v>
      </c>
      <c r="D880">
        <v>85701848</v>
      </c>
      <c r="E880">
        <v>1</v>
      </c>
      <c r="F880">
        <v>1</v>
      </c>
      <c r="G880">
        <v>1081</v>
      </c>
      <c r="H880">
        <v>3</v>
      </c>
      <c r="I880" t="s">
        <v>886</v>
      </c>
      <c r="J880" t="s">
        <v>887</v>
      </c>
      <c r="K880" t="s">
        <v>888</v>
      </c>
      <c r="L880">
        <v>1348</v>
      </c>
      <c r="N880">
        <v>1009</v>
      </c>
      <c r="O880" t="s">
        <v>561</v>
      </c>
      <c r="P880" t="s">
        <v>561</v>
      </c>
      <c r="Q880">
        <v>1000</v>
      </c>
      <c r="W880">
        <v>0</v>
      </c>
      <c r="X880">
        <v>277309194</v>
      </c>
      <c r="Y880">
        <f t="shared" si="431"/>
        <v>1.8000000000000001E-4</v>
      </c>
      <c r="AA880">
        <v>8590.86</v>
      </c>
      <c r="AB880">
        <v>0</v>
      </c>
      <c r="AC880">
        <v>0</v>
      </c>
      <c r="AD880">
        <v>0</v>
      </c>
      <c r="AE880">
        <v>8590.86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-2</v>
      </c>
      <c r="AN880">
        <v>0</v>
      </c>
      <c r="AO880">
        <v>1</v>
      </c>
      <c r="AP880">
        <v>1</v>
      </c>
      <c r="AQ880">
        <v>0</v>
      </c>
      <c r="AR880">
        <v>0</v>
      </c>
      <c r="AS880" t="s">
        <v>3</v>
      </c>
      <c r="AT880">
        <v>1.8000000000000001E-4</v>
      </c>
      <c r="AU880" t="s">
        <v>3</v>
      </c>
      <c r="AV880">
        <v>0</v>
      </c>
      <c r="AW880">
        <v>2</v>
      </c>
      <c r="AX880">
        <v>86553061</v>
      </c>
      <c r="AY880">
        <v>1</v>
      </c>
      <c r="AZ880">
        <v>0</v>
      </c>
      <c r="BA880">
        <v>722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ROUND(Y880*Source!I497,9)</f>
        <v>3.6000000000000002E-4</v>
      </c>
      <c r="CY880">
        <f>AA880</f>
        <v>8590.86</v>
      </c>
      <c r="CZ880">
        <f>AE880</f>
        <v>8590.86</v>
      </c>
      <c r="DA880">
        <f>AI880</f>
        <v>1</v>
      </c>
      <c r="DB880">
        <f t="shared" si="432"/>
        <v>1.55</v>
      </c>
      <c r="DC880">
        <f t="shared" si="433"/>
        <v>0</v>
      </c>
      <c r="DD880" t="s">
        <v>3</v>
      </c>
      <c r="DE880" t="s">
        <v>3</v>
      </c>
      <c r="DF880">
        <f t="shared" si="434"/>
        <v>3.09</v>
      </c>
      <c r="DG880">
        <f t="shared" si="429"/>
        <v>0</v>
      </c>
      <c r="DH880">
        <f t="shared" si="430"/>
        <v>0</v>
      </c>
      <c r="DI880">
        <f t="shared" si="425"/>
        <v>0</v>
      </c>
      <c r="DJ880">
        <f>DF880</f>
        <v>3.09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5">
      <c r="A881">
        <f>ROW(Source!A497)</f>
        <v>497</v>
      </c>
      <c r="B881">
        <v>86551701</v>
      </c>
      <c r="C881">
        <v>86553047</v>
      </c>
      <c r="D881">
        <v>85708162</v>
      </c>
      <c r="E881">
        <v>1</v>
      </c>
      <c r="F881">
        <v>1</v>
      </c>
      <c r="G881">
        <v>1081</v>
      </c>
      <c r="H881">
        <v>3</v>
      </c>
      <c r="I881" t="s">
        <v>889</v>
      </c>
      <c r="J881" t="s">
        <v>890</v>
      </c>
      <c r="K881" t="s">
        <v>891</v>
      </c>
      <c r="L881">
        <v>1339</v>
      </c>
      <c r="N881">
        <v>1007</v>
      </c>
      <c r="O881" t="s">
        <v>806</v>
      </c>
      <c r="P881" t="s">
        <v>806</v>
      </c>
      <c r="Q881">
        <v>1</v>
      </c>
      <c r="W881">
        <v>0</v>
      </c>
      <c r="X881">
        <v>1130225326</v>
      </c>
      <c r="Y881">
        <f t="shared" si="431"/>
        <v>5.0000000000000001E-3</v>
      </c>
      <c r="AA881">
        <v>364.57</v>
      </c>
      <c r="AB881">
        <v>0</v>
      </c>
      <c r="AC881">
        <v>0</v>
      </c>
      <c r="AD881">
        <v>0</v>
      </c>
      <c r="AE881">
        <v>364.57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-2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5.0000000000000001E-3</v>
      </c>
      <c r="AU881" t="s">
        <v>3</v>
      </c>
      <c r="AV881">
        <v>0</v>
      </c>
      <c r="AW881">
        <v>2</v>
      </c>
      <c r="AX881">
        <v>86553062</v>
      </c>
      <c r="AY881">
        <v>1</v>
      </c>
      <c r="AZ881">
        <v>0</v>
      </c>
      <c r="BA881">
        <v>723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V881">
        <v>0</v>
      </c>
      <c r="CW881">
        <v>0</v>
      </c>
      <c r="CX881">
        <f>ROUND(Y881*Source!I497,9)</f>
        <v>0.01</v>
      </c>
      <c r="CY881">
        <f>AA881</f>
        <v>364.57</v>
      </c>
      <c r="CZ881">
        <f>AE881</f>
        <v>364.57</v>
      </c>
      <c r="DA881">
        <f>AI881</f>
        <v>1</v>
      </c>
      <c r="DB881">
        <f t="shared" si="432"/>
        <v>1.82</v>
      </c>
      <c r="DC881">
        <f t="shared" si="433"/>
        <v>0</v>
      </c>
      <c r="DD881" t="s">
        <v>3</v>
      </c>
      <c r="DE881" t="s">
        <v>3</v>
      </c>
      <c r="DF881">
        <f t="shared" si="434"/>
        <v>3.65</v>
      </c>
      <c r="DG881">
        <f t="shared" si="429"/>
        <v>0</v>
      </c>
      <c r="DH881">
        <f t="shared" si="430"/>
        <v>0</v>
      </c>
      <c r="DI881">
        <f t="shared" si="425"/>
        <v>0</v>
      </c>
      <c r="DJ881">
        <f>DF881</f>
        <v>3.65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5">
      <c r="A882">
        <f>ROW(Source!A497)</f>
        <v>497</v>
      </c>
      <c r="B882">
        <v>86551701</v>
      </c>
      <c r="C882">
        <v>86553047</v>
      </c>
      <c r="D882">
        <v>85682067</v>
      </c>
      <c r="E882">
        <v>1081</v>
      </c>
      <c r="F882">
        <v>1</v>
      </c>
      <c r="G882">
        <v>1081</v>
      </c>
      <c r="H882">
        <v>3</v>
      </c>
      <c r="I882" t="s">
        <v>687</v>
      </c>
      <c r="J882" t="s">
        <v>3</v>
      </c>
      <c r="K882" t="s">
        <v>688</v>
      </c>
      <c r="L882">
        <v>1391</v>
      </c>
      <c r="N882">
        <v>1013</v>
      </c>
      <c r="O882" t="s">
        <v>689</v>
      </c>
      <c r="P882" t="s">
        <v>689</v>
      </c>
      <c r="Q882">
        <v>1</v>
      </c>
      <c r="W882">
        <v>0</v>
      </c>
      <c r="X882">
        <v>-1026241170</v>
      </c>
      <c r="Y882">
        <f t="shared" si="431"/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  <c r="AS882" t="s">
        <v>3</v>
      </c>
      <c r="AT882">
        <v>1</v>
      </c>
      <c r="AU882" t="s">
        <v>3</v>
      </c>
      <c r="AV882">
        <v>0</v>
      </c>
      <c r="AW882">
        <v>2</v>
      </c>
      <c r="AX882">
        <v>86553063</v>
      </c>
      <c r="AY882">
        <v>1</v>
      </c>
      <c r="AZ882">
        <v>0</v>
      </c>
      <c r="BA882">
        <v>724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ROUND(Y882*Source!I497,9)</f>
        <v>2</v>
      </c>
      <c r="CY882">
        <f>AA882</f>
        <v>0</v>
      </c>
      <c r="CZ882">
        <f>AE882</f>
        <v>0</v>
      </c>
      <c r="DA882">
        <f>AI882</f>
        <v>1</v>
      </c>
      <c r="DB882">
        <f t="shared" si="432"/>
        <v>0</v>
      </c>
      <c r="DC882">
        <f t="shared" si="433"/>
        <v>0</v>
      </c>
      <c r="DD882" t="s">
        <v>3</v>
      </c>
      <c r="DE882" t="s">
        <v>3</v>
      </c>
      <c r="DF882">
        <f t="shared" si="434"/>
        <v>0</v>
      </c>
      <c r="DG882">
        <f t="shared" si="429"/>
        <v>0</v>
      </c>
      <c r="DH882">
        <f t="shared" si="430"/>
        <v>0</v>
      </c>
      <c r="DI882">
        <f t="shared" si="425"/>
        <v>0</v>
      </c>
      <c r="DJ882">
        <f>DF882</f>
        <v>0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5">
      <c r="A883">
        <f>ROW(Source!A498)</f>
        <v>498</v>
      </c>
      <c r="B883">
        <v>86551703</v>
      </c>
      <c r="C883">
        <v>86553047</v>
      </c>
      <c r="D883">
        <v>85665773</v>
      </c>
      <c r="E883">
        <v>1081</v>
      </c>
      <c r="F883">
        <v>1</v>
      </c>
      <c r="G883">
        <v>1081</v>
      </c>
      <c r="H883">
        <v>1</v>
      </c>
      <c r="I883" t="s">
        <v>786</v>
      </c>
      <c r="J883" t="s">
        <v>3</v>
      </c>
      <c r="K883" t="s">
        <v>787</v>
      </c>
      <c r="L883">
        <v>1191</v>
      </c>
      <c r="N883">
        <v>1013</v>
      </c>
      <c r="O883" t="s">
        <v>788</v>
      </c>
      <c r="P883" t="s">
        <v>788</v>
      </c>
      <c r="Q883">
        <v>1</v>
      </c>
      <c r="W883">
        <v>0</v>
      </c>
      <c r="X883">
        <v>476480486</v>
      </c>
      <c r="Y883">
        <f t="shared" si="431"/>
        <v>6.86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5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6.86</v>
      </c>
      <c r="AU883" t="s">
        <v>3</v>
      </c>
      <c r="AV883">
        <v>1</v>
      </c>
      <c r="AW883">
        <v>2</v>
      </c>
      <c r="AX883">
        <v>86553056</v>
      </c>
      <c r="AY883">
        <v>1</v>
      </c>
      <c r="AZ883">
        <v>0</v>
      </c>
      <c r="BA883">
        <v>725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U883">
        <f>ROUND(AT883*Source!I498*AH883*AL883,2)</f>
        <v>0</v>
      </c>
      <c r="CV883">
        <f>ROUND(Y883*Source!I498,9)</f>
        <v>13.72</v>
      </c>
      <c r="CW883">
        <v>0</v>
      </c>
      <c r="CX883">
        <f>ROUND(Y883*Source!I498,9)</f>
        <v>13.72</v>
      </c>
      <c r="CY883">
        <f>AD883</f>
        <v>0</v>
      </c>
      <c r="CZ883">
        <f>AH883</f>
        <v>0</v>
      </c>
      <c r="DA883">
        <f>AL883</f>
        <v>1</v>
      </c>
      <c r="DB883">
        <f t="shared" si="432"/>
        <v>0</v>
      </c>
      <c r="DC883">
        <f t="shared" si="433"/>
        <v>0</v>
      </c>
      <c r="DD883" t="s">
        <v>3</v>
      </c>
      <c r="DE883" t="s">
        <v>3</v>
      </c>
      <c r="DF883">
        <f t="shared" si="434"/>
        <v>0</v>
      </c>
      <c r="DG883">
        <f t="shared" si="429"/>
        <v>0</v>
      </c>
      <c r="DH883">
        <f t="shared" si="430"/>
        <v>0</v>
      </c>
      <c r="DI883">
        <f t="shared" si="425"/>
        <v>0</v>
      </c>
      <c r="DJ883">
        <f>DI883</f>
        <v>0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5">
      <c r="A884">
        <f>ROW(Source!A498)</f>
        <v>498</v>
      </c>
      <c r="B884">
        <v>86551703</v>
      </c>
      <c r="C884">
        <v>86553047</v>
      </c>
      <c r="D884">
        <v>85731378</v>
      </c>
      <c r="E884">
        <v>1</v>
      </c>
      <c r="F884">
        <v>1</v>
      </c>
      <c r="G884">
        <v>1081</v>
      </c>
      <c r="H884">
        <v>2</v>
      </c>
      <c r="I884" t="s">
        <v>850</v>
      </c>
      <c r="J884" t="s">
        <v>851</v>
      </c>
      <c r="K884" t="s">
        <v>852</v>
      </c>
      <c r="L884">
        <v>1368</v>
      </c>
      <c r="N884">
        <v>1011</v>
      </c>
      <c r="O884" t="s">
        <v>792</v>
      </c>
      <c r="P884" t="s">
        <v>792</v>
      </c>
      <c r="Q884">
        <v>1</v>
      </c>
      <c r="W884">
        <v>0</v>
      </c>
      <c r="X884">
        <v>1498588441</v>
      </c>
      <c r="Y884">
        <f t="shared" si="431"/>
        <v>0.26</v>
      </c>
      <c r="AA884">
        <v>0</v>
      </c>
      <c r="AB884">
        <v>102.11</v>
      </c>
      <c r="AC884">
        <v>0</v>
      </c>
      <c r="AD884">
        <v>0</v>
      </c>
      <c r="AE884">
        <v>0</v>
      </c>
      <c r="AF884">
        <v>7.11</v>
      </c>
      <c r="AG884">
        <v>0</v>
      </c>
      <c r="AH884">
        <v>0</v>
      </c>
      <c r="AI884">
        <v>1</v>
      </c>
      <c r="AJ884">
        <v>13.46</v>
      </c>
      <c r="AK884">
        <v>1</v>
      </c>
      <c r="AL884">
        <v>1</v>
      </c>
      <c r="AM884">
        <v>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0.26</v>
      </c>
      <c r="AU884" t="s">
        <v>3</v>
      </c>
      <c r="AV884">
        <v>0</v>
      </c>
      <c r="AW884">
        <v>2</v>
      </c>
      <c r="AX884">
        <v>86553057</v>
      </c>
      <c r="AY884">
        <v>1</v>
      </c>
      <c r="AZ884">
        <v>0</v>
      </c>
      <c r="BA884">
        <v>726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f>ROUND(Y884*Source!I498*DO884,9)</f>
        <v>0</v>
      </c>
      <c r="CX884">
        <f>ROUND(Y884*Source!I498,9)</f>
        <v>0.52</v>
      </c>
      <c r="CY884">
        <f>AB884</f>
        <v>102.11</v>
      </c>
      <c r="CZ884">
        <f>AF884</f>
        <v>7.11</v>
      </c>
      <c r="DA884">
        <f>AJ884</f>
        <v>13.46</v>
      </c>
      <c r="DB884">
        <f t="shared" si="432"/>
        <v>1.85</v>
      </c>
      <c r="DC884">
        <f t="shared" si="433"/>
        <v>0</v>
      </c>
      <c r="DD884" t="s">
        <v>3</v>
      </c>
      <c r="DE884" t="s">
        <v>3</v>
      </c>
      <c r="DF884">
        <f t="shared" si="434"/>
        <v>0</v>
      </c>
      <c r="DG884">
        <f>ROUND(ROUND(AF884*AJ884,2)*CX884,2)</f>
        <v>49.76</v>
      </c>
      <c r="DH884">
        <f t="shared" si="430"/>
        <v>0</v>
      </c>
      <c r="DI884">
        <f t="shared" si="425"/>
        <v>0</v>
      </c>
      <c r="DJ884">
        <f>DG884</f>
        <v>49.76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5">
      <c r="A885">
        <f>ROW(Source!A498)</f>
        <v>498</v>
      </c>
      <c r="B885">
        <v>86551703</v>
      </c>
      <c r="C885">
        <v>86553047</v>
      </c>
      <c r="D885">
        <v>85731677</v>
      </c>
      <c r="E885">
        <v>1</v>
      </c>
      <c r="F885">
        <v>1</v>
      </c>
      <c r="G885">
        <v>1081</v>
      </c>
      <c r="H885">
        <v>2</v>
      </c>
      <c r="I885" t="s">
        <v>789</v>
      </c>
      <c r="J885" t="s">
        <v>790</v>
      </c>
      <c r="K885" t="s">
        <v>791</v>
      </c>
      <c r="L885">
        <v>1368</v>
      </c>
      <c r="N885">
        <v>1011</v>
      </c>
      <c r="O885" t="s">
        <v>792</v>
      </c>
      <c r="P885" t="s">
        <v>792</v>
      </c>
      <c r="Q885">
        <v>1</v>
      </c>
      <c r="W885">
        <v>0</v>
      </c>
      <c r="X885">
        <v>874612079</v>
      </c>
      <c r="Y885">
        <f t="shared" si="431"/>
        <v>0.02</v>
      </c>
      <c r="AA885">
        <v>0</v>
      </c>
      <c r="AB885">
        <v>1513.56</v>
      </c>
      <c r="AC885">
        <v>758.78</v>
      </c>
      <c r="AD885">
        <v>0</v>
      </c>
      <c r="AE885">
        <v>0</v>
      </c>
      <c r="AF885">
        <v>83.1</v>
      </c>
      <c r="AG885">
        <v>12.62</v>
      </c>
      <c r="AH885">
        <v>0</v>
      </c>
      <c r="AI885">
        <v>1</v>
      </c>
      <c r="AJ885">
        <v>17.07</v>
      </c>
      <c r="AK885">
        <v>56.35</v>
      </c>
      <c r="AL885">
        <v>1</v>
      </c>
      <c r="AM885">
        <v>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0.02</v>
      </c>
      <c r="AU885" t="s">
        <v>3</v>
      </c>
      <c r="AV885">
        <v>0</v>
      </c>
      <c r="AW885">
        <v>2</v>
      </c>
      <c r="AX885">
        <v>86553058</v>
      </c>
      <c r="AY885">
        <v>1</v>
      </c>
      <c r="AZ885">
        <v>0</v>
      </c>
      <c r="BA885">
        <v>727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f>ROUND(Y885*Source!I498*DO885,9)</f>
        <v>0.50480000000000003</v>
      </c>
      <c r="CX885">
        <f>ROUND(Y885*Source!I498,9)</f>
        <v>0.04</v>
      </c>
      <c r="CY885">
        <f>AB885</f>
        <v>1513.56</v>
      </c>
      <c r="CZ885">
        <f>AF885</f>
        <v>83.1</v>
      </c>
      <c r="DA885">
        <f>AJ885</f>
        <v>17.07</v>
      </c>
      <c r="DB885">
        <f t="shared" si="432"/>
        <v>1.66</v>
      </c>
      <c r="DC885">
        <f t="shared" si="433"/>
        <v>0.25</v>
      </c>
      <c r="DD885" t="s">
        <v>3</v>
      </c>
      <c r="DE885" t="s">
        <v>3</v>
      </c>
      <c r="DF885">
        <f t="shared" si="434"/>
        <v>0</v>
      </c>
      <c r="DG885">
        <f>ROUND(ROUND(AF885*AJ885,2)*CX885,2)</f>
        <v>56.74</v>
      </c>
      <c r="DH885">
        <f>ROUND(ROUND(AG885*AK885,2)*CX885,2)</f>
        <v>28.45</v>
      </c>
      <c r="DI885">
        <f t="shared" si="425"/>
        <v>0</v>
      </c>
      <c r="DJ885">
        <f>DG885</f>
        <v>56.74</v>
      </c>
      <c r="DK885">
        <v>0</v>
      </c>
      <c r="DL885" t="s">
        <v>793</v>
      </c>
      <c r="DM885">
        <v>0</v>
      </c>
      <c r="DN885" t="s">
        <v>788</v>
      </c>
      <c r="DO885">
        <v>12.62</v>
      </c>
    </row>
    <row r="886" spans="1:119" x14ac:dyDescent="0.25">
      <c r="A886">
        <f>ROW(Source!A498)</f>
        <v>498</v>
      </c>
      <c r="B886">
        <v>86551703</v>
      </c>
      <c r="C886">
        <v>86553047</v>
      </c>
      <c r="D886">
        <v>85731798</v>
      </c>
      <c r="E886">
        <v>1</v>
      </c>
      <c r="F886">
        <v>1</v>
      </c>
      <c r="G886">
        <v>1081</v>
      </c>
      <c r="H886">
        <v>2</v>
      </c>
      <c r="I886" t="s">
        <v>883</v>
      </c>
      <c r="J886" t="s">
        <v>884</v>
      </c>
      <c r="K886" t="s">
        <v>885</v>
      </c>
      <c r="L886">
        <v>1368</v>
      </c>
      <c r="N886">
        <v>1011</v>
      </c>
      <c r="O886" t="s">
        <v>792</v>
      </c>
      <c r="P886" t="s">
        <v>792</v>
      </c>
      <c r="Q886">
        <v>1</v>
      </c>
      <c r="W886">
        <v>0</v>
      </c>
      <c r="X886">
        <v>-2083101341</v>
      </c>
      <c r="Y886">
        <f t="shared" si="431"/>
        <v>0.05</v>
      </c>
      <c r="AA886">
        <v>0</v>
      </c>
      <c r="AB886">
        <v>8.08</v>
      </c>
      <c r="AC886">
        <v>0</v>
      </c>
      <c r="AD886">
        <v>0</v>
      </c>
      <c r="AE886">
        <v>0</v>
      </c>
      <c r="AF886">
        <v>0.8</v>
      </c>
      <c r="AG886">
        <v>0</v>
      </c>
      <c r="AH886">
        <v>0</v>
      </c>
      <c r="AI886">
        <v>1</v>
      </c>
      <c r="AJ886">
        <v>9.4600000000000009</v>
      </c>
      <c r="AK886">
        <v>1</v>
      </c>
      <c r="AL886">
        <v>1</v>
      </c>
      <c r="AM886">
        <v>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0.05</v>
      </c>
      <c r="AU886" t="s">
        <v>3</v>
      </c>
      <c r="AV886">
        <v>0</v>
      </c>
      <c r="AW886">
        <v>2</v>
      </c>
      <c r="AX886">
        <v>86553060</v>
      </c>
      <c r="AY886">
        <v>1</v>
      </c>
      <c r="AZ886">
        <v>0</v>
      </c>
      <c r="BA886">
        <v>728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f>ROUND(Y886*Source!I498*DO886,9)</f>
        <v>0</v>
      </c>
      <c r="CX886">
        <f>ROUND(Y886*Source!I498,9)</f>
        <v>0.1</v>
      </c>
      <c r="CY886">
        <f>AB886</f>
        <v>8.08</v>
      </c>
      <c r="CZ886">
        <f>AF886</f>
        <v>0.8</v>
      </c>
      <c r="DA886">
        <f>AJ886</f>
        <v>9.4600000000000009</v>
      </c>
      <c r="DB886">
        <f t="shared" si="432"/>
        <v>0.04</v>
      </c>
      <c r="DC886">
        <f t="shared" si="433"/>
        <v>0</v>
      </c>
      <c r="DD886" t="s">
        <v>3</v>
      </c>
      <c r="DE886" t="s">
        <v>3</v>
      </c>
      <c r="DF886">
        <f t="shared" si="434"/>
        <v>0</v>
      </c>
      <c r="DG886">
        <f>ROUND(ROUND(AF886*AJ886,2)*CX886,2)</f>
        <v>0.76</v>
      </c>
      <c r="DH886">
        <f>ROUND(ROUND(AG886,2)*CX886,2)</f>
        <v>0</v>
      </c>
      <c r="DI886">
        <f t="shared" si="425"/>
        <v>0</v>
      </c>
      <c r="DJ886">
        <f>DG886</f>
        <v>0.76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5">
      <c r="A887">
        <f>ROW(Source!A498)</f>
        <v>498</v>
      </c>
      <c r="B887">
        <v>86551703</v>
      </c>
      <c r="C887">
        <v>86553047</v>
      </c>
      <c r="D887">
        <v>85730911</v>
      </c>
      <c r="E887">
        <v>1</v>
      </c>
      <c r="F887">
        <v>1</v>
      </c>
      <c r="G887">
        <v>1081</v>
      </c>
      <c r="H887">
        <v>2</v>
      </c>
      <c r="I887" t="s">
        <v>800</v>
      </c>
      <c r="J887" t="s">
        <v>801</v>
      </c>
      <c r="K887" t="s">
        <v>802</v>
      </c>
      <c r="L887">
        <v>1368</v>
      </c>
      <c r="N887">
        <v>1011</v>
      </c>
      <c r="O887" t="s">
        <v>792</v>
      </c>
      <c r="P887" t="s">
        <v>792</v>
      </c>
      <c r="Q887">
        <v>1</v>
      </c>
      <c r="W887">
        <v>0</v>
      </c>
      <c r="X887">
        <v>-44940208</v>
      </c>
      <c r="Y887">
        <f t="shared" si="431"/>
        <v>0.02</v>
      </c>
      <c r="AA887">
        <v>0</v>
      </c>
      <c r="AB887">
        <v>2758.65</v>
      </c>
      <c r="AC887">
        <v>1017.92</v>
      </c>
      <c r="AD887">
        <v>0</v>
      </c>
      <c r="AE887">
        <v>0</v>
      </c>
      <c r="AF887">
        <v>179.17</v>
      </c>
      <c r="AG887">
        <v>16.93</v>
      </c>
      <c r="AH887">
        <v>0</v>
      </c>
      <c r="AI887">
        <v>1</v>
      </c>
      <c r="AJ887">
        <v>14.43</v>
      </c>
      <c r="AK887">
        <v>56.35</v>
      </c>
      <c r="AL887">
        <v>1</v>
      </c>
      <c r="AM887">
        <v>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0.02</v>
      </c>
      <c r="AU887" t="s">
        <v>3</v>
      </c>
      <c r="AV887">
        <v>0</v>
      </c>
      <c r="AW887">
        <v>2</v>
      </c>
      <c r="AX887">
        <v>86553059</v>
      </c>
      <c r="AY887">
        <v>1</v>
      </c>
      <c r="AZ887">
        <v>0</v>
      </c>
      <c r="BA887">
        <v>729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f>ROUND(Y887*Source!I498*DO887,9)</f>
        <v>0.67720000000000002</v>
      </c>
      <c r="CX887">
        <f>ROUND(Y887*Source!I498,9)</f>
        <v>0.04</v>
      </c>
      <c r="CY887">
        <f>AB887</f>
        <v>2758.65</v>
      </c>
      <c r="CZ887">
        <f>AF887</f>
        <v>179.17</v>
      </c>
      <c r="DA887">
        <f>AJ887</f>
        <v>14.43</v>
      </c>
      <c r="DB887">
        <f t="shared" si="432"/>
        <v>3.58</v>
      </c>
      <c r="DC887">
        <f t="shared" si="433"/>
        <v>0.34</v>
      </c>
      <c r="DD887" t="s">
        <v>3</v>
      </c>
      <c r="DE887" t="s">
        <v>3</v>
      </c>
      <c r="DF887">
        <f t="shared" si="434"/>
        <v>0</v>
      </c>
      <c r="DG887">
        <f>ROUND(ROUND(AF887*AJ887,2)*CX887,2)</f>
        <v>103.42</v>
      </c>
      <c r="DH887">
        <f>ROUND(ROUND(AG887*AK887,2)*CX887,2)</f>
        <v>38.159999999999997</v>
      </c>
      <c r="DI887">
        <f t="shared" si="425"/>
        <v>0</v>
      </c>
      <c r="DJ887">
        <f>DG887</f>
        <v>103.42</v>
      </c>
      <c r="DK887">
        <v>0</v>
      </c>
      <c r="DL887" t="s">
        <v>793</v>
      </c>
      <c r="DM887">
        <v>0</v>
      </c>
      <c r="DN887" t="s">
        <v>788</v>
      </c>
      <c r="DO887">
        <v>16.93</v>
      </c>
    </row>
    <row r="888" spans="1:119" x14ac:dyDescent="0.25">
      <c r="A888">
        <f>ROW(Source!A498)</f>
        <v>498</v>
      </c>
      <c r="B888">
        <v>86551703</v>
      </c>
      <c r="C888">
        <v>86553047</v>
      </c>
      <c r="D888">
        <v>85701848</v>
      </c>
      <c r="E888">
        <v>1</v>
      </c>
      <c r="F888">
        <v>1</v>
      </c>
      <c r="G888">
        <v>1081</v>
      </c>
      <c r="H888">
        <v>3</v>
      </c>
      <c r="I888" t="s">
        <v>886</v>
      </c>
      <c r="J888" t="s">
        <v>887</v>
      </c>
      <c r="K888" t="s">
        <v>888</v>
      </c>
      <c r="L888">
        <v>1348</v>
      </c>
      <c r="N888">
        <v>1009</v>
      </c>
      <c r="O888" t="s">
        <v>561</v>
      </c>
      <c r="P888" t="s">
        <v>561</v>
      </c>
      <c r="Q888">
        <v>1000</v>
      </c>
      <c r="W888">
        <v>0</v>
      </c>
      <c r="X888">
        <v>277309194</v>
      </c>
      <c r="Y888">
        <f t="shared" si="431"/>
        <v>1.8000000000000001E-4</v>
      </c>
      <c r="AA888">
        <v>141233.74</v>
      </c>
      <c r="AB888">
        <v>0</v>
      </c>
      <c r="AC888">
        <v>0</v>
      </c>
      <c r="AD888">
        <v>0</v>
      </c>
      <c r="AE888">
        <v>8590.86</v>
      </c>
      <c r="AF888">
        <v>0</v>
      </c>
      <c r="AG888">
        <v>0</v>
      </c>
      <c r="AH888">
        <v>0</v>
      </c>
      <c r="AI888">
        <v>16.440000000000001</v>
      </c>
      <c r="AJ888">
        <v>1</v>
      </c>
      <c r="AK888">
        <v>1</v>
      </c>
      <c r="AL888">
        <v>1</v>
      </c>
      <c r="AM888">
        <v>2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1.8000000000000001E-4</v>
      </c>
      <c r="AU888" t="s">
        <v>3</v>
      </c>
      <c r="AV888">
        <v>0</v>
      </c>
      <c r="AW888">
        <v>2</v>
      </c>
      <c r="AX888">
        <v>86553061</v>
      </c>
      <c r="AY888">
        <v>1</v>
      </c>
      <c r="AZ888">
        <v>0</v>
      </c>
      <c r="BA888">
        <v>730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v>0</v>
      </c>
      <c r="CX888">
        <f>ROUND(Y888*Source!I498,9)</f>
        <v>3.6000000000000002E-4</v>
      </c>
      <c r="CY888">
        <f>AA888</f>
        <v>141233.74</v>
      </c>
      <c r="CZ888">
        <f>AE888</f>
        <v>8590.86</v>
      </c>
      <c r="DA888">
        <f>AI888</f>
        <v>16.440000000000001</v>
      </c>
      <c r="DB888">
        <f t="shared" si="432"/>
        <v>1.55</v>
      </c>
      <c r="DC888">
        <f t="shared" si="433"/>
        <v>0</v>
      </c>
      <c r="DD888" t="s">
        <v>3</v>
      </c>
      <c r="DE888" t="s">
        <v>3</v>
      </c>
      <c r="DF888">
        <f>ROUND(ROUND(AE888*AI888,2)*CX888,2)</f>
        <v>50.84</v>
      </c>
      <c r="DG888">
        <f t="shared" ref="DG888:DG905" si="435">ROUND(ROUND(AF888,2)*CX888,2)</f>
        <v>0</v>
      </c>
      <c r="DH888">
        <f t="shared" ref="DH888:DH906" si="436">ROUND(ROUND(AG888,2)*CX888,2)</f>
        <v>0</v>
      </c>
      <c r="DI888">
        <f t="shared" si="425"/>
        <v>0</v>
      </c>
      <c r="DJ888">
        <f>DF888</f>
        <v>50.84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5">
      <c r="A889">
        <f>ROW(Source!A498)</f>
        <v>498</v>
      </c>
      <c r="B889">
        <v>86551703</v>
      </c>
      <c r="C889">
        <v>86553047</v>
      </c>
      <c r="D889">
        <v>85708162</v>
      </c>
      <c r="E889">
        <v>1</v>
      </c>
      <c r="F889">
        <v>1</v>
      </c>
      <c r="G889">
        <v>1081</v>
      </c>
      <c r="H889">
        <v>3</v>
      </c>
      <c r="I889" t="s">
        <v>889</v>
      </c>
      <c r="J889" t="s">
        <v>890</v>
      </c>
      <c r="K889" t="s">
        <v>891</v>
      </c>
      <c r="L889">
        <v>1339</v>
      </c>
      <c r="N889">
        <v>1007</v>
      </c>
      <c r="O889" t="s">
        <v>806</v>
      </c>
      <c r="P889" t="s">
        <v>806</v>
      </c>
      <c r="Q889">
        <v>1</v>
      </c>
      <c r="W889">
        <v>0</v>
      </c>
      <c r="X889">
        <v>1130225326</v>
      </c>
      <c r="Y889">
        <f t="shared" si="431"/>
        <v>5.0000000000000001E-3</v>
      </c>
      <c r="AA889">
        <v>5238.87</v>
      </c>
      <c r="AB889">
        <v>0</v>
      </c>
      <c r="AC889">
        <v>0</v>
      </c>
      <c r="AD889">
        <v>0</v>
      </c>
      <c r="AE889">
        <v>364.57</v>
      </c>
      <c r="AF889">
        <v>0</v>
      </c>
      <c r="AG889">
        <v>0</v>
      </c>
      <c r="AH889">
        <v>0</v>
      </c>
      <c r="AI889">
        <v>14.37</v>
      </c>
      <c r="AJ889">
        <v>1</v>
      </c>
      <c r="AK889">
        <v>1</v>
      </c>
      <c r="AL889">
        <v>1</v>
      </c>
      <c r="AM889">
        <v>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5.0000000000000001E-3</v>
      </c>
      <c r="AU889" t="s">
        <v>3</v>
      </c>
      <c r="AV889">
        <v>0</v>
      </c>
      <c r="AW889">
        <v>2</v>
      </c>
      <c r="AX889">
        <v>86553062</v>
      </c>
      <c r="AY889">
        <v>1</v>
      </c>
      <c r="AZ889">
        <v>0</v>
      </c>
      <c r="BA889">
        <v>731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v>0</v>
      </c>
      <c r="CX889">
        <f>ROUND(Y889*Source!I498,9)</f>
        <v>0.01</v>
      </c>
      <c r="CY889">
        <f>AA889</f>
        <v>5238.87</v>
      </c>
      <c r="CZ889">
        <f>AE889</f>
        <v>364.57</v>
      </c>
      <c r="DA889">
        <f>AI889</f>
        <v>14.37</v>
      </c>
      <c r="DB889">
        <f t="shared" si="432"/>
        <v>1.82</v>
      </c>
      <c r="DC889">
        <f t="shared" si="433"/>
        <v>0</v>
      </c>
      <c r="DD889" t="s">
        <v>3</v>
      </c>
      <c r="DE889" t="s">
        <v>3</v>
      </c>
      <c r="DF889">
        <f>ROUND(ROUND(AE889*AI889,2)*CX889,2)</f>
        <v>52.39</v>
      </c>
      <c r="DG889">
        <f t="shared" si="435"/>
        <v>0</v>
      </c>
      <c r="DH889">
        <f t="shared" si="436"/>
        <v>0</v>
      </c>
      <c r="DI889">
        <f t="shared" si="425"/>
        <v>0</v>
      </c>
      <c r="DJ889">
        <f>DF889</f>
        <v>52.39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5">
      <c r="A890">
        <f>ROW(Source!A498)</f>
        <v>498</v>
      </c>
      <c r="B890">
        <v>86551703</v>
      </c>
      <c r="C890">
        <v>86553047</v>
      </c>
      <c r="D890">
        <v>85682067</v>
      </c>
      <c r="E890">
        <v>1081</v>
      </c>
      <c r="F890">
        <v>1</v>
      </c>
      <c r="G890">
        <v>1081</v>
      </c>
      <c r="H890">
        <v>3</v>
      </c>
      <c r="I890" t="s">
        <v>687</v>
      </c>
      <c r="J890" t="s">
        <v>3</v>
      </c>
      <c r="K890" t="s">
        <v>688</v>
      </c>
      <c r="L890">
        <v>1391</v>
      </c>
      <c r="N890">
        <v>1013</v>
      </c>
      <c r="O890" t="s">
        <v>689</v>
      </c>
      <c r="P890" t="s">
        <v>689</v>
      </c>
      <c r="Q890">
        <v>1</v>
      </c>
      <c r="W890">
        <v>0</v>
      </c>
      <c r="X890">
        <v>-1026241170</v>
      </c>
      <c r="Y890">
        <f t="shared" si="431"/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9.84</v>
      </c>
      <c r="AJ890">
        <v>1</v>
      </c>
      <c r="AK890">
        <v>1</v>
      </c>
      <c r="AL890">
        <v>1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0</v>
      </c>
      <c r="AS890" t="s">
        <v>3</v>
      </c>
      <c r="AT890">
        <v>1</v>
      </c>
      <c r="AU890" t="s">
        <v>3</v>
      </c>
      <c r="AV890">
        <v>0</v>
      </c>
      <c r="AW890">
        <v>2</v>
      </c>
      <c r="AX890">
        <v>86553063</v>
      </c>
      <c r="AY890">
        <v>1</v>
      </c>
      <c r="AZ890">
        <v>0</v>
      </c>
      <c r="BA890">
        <v>732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ROUND(Y890*Source!I498,9)</f>
        <v>2</v>
      </c>
      <c r="CY890">
        <f>AA890</f>
        <v>0</v>
      </c>
      <c r="CZ890">
        <f>AE890</f>
        <v>0</v>
      </c>
      <c r="DA890">
        <f>AI890</f>
        <v>9.84</v>
      </c>
      <c r="DB890">
        <f t="shared" si="432"/>
        <v>0</v>
      </c>
      <c r="DC890">
        <f t="shared" si="433"/>
        <v>0</v>
      </c>
      <c r="DD890" t="s">
        <v>3</v>
      </c>
      <c r="DE890" t="s">
        <v>3</v>
      </c>
      <c r="DF890">
        <f>ROUND(ROUND(AE890*AI890,2)*CX890,2)</f>
        <v>0</v>
      </c>
      <c r="DG890">
        <f t="shared" si="435"/>
        <v>0</v>
      </c>
      <c r="DH890">
        <f t="shared" si="436"/>
        <v>0</v>
      </c>
      <c r="DI890">
        <f t="shared" si="425"/>
        <v>0</v>
      </c>
      <c r="DJ890">
        <f>DF890</f>
        <v>0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5">
      <c r="A891">
        <f>ROW(Source!A501)</f>
        <v>501</v>
      </c>
      <c r="B891">
        <v>86551701</v>
      </c>
      <c r="C891">
        <v>86553065</v>
      </c>
      <c r="D891">
        <v>85665773</v>
      </c>
      <c r="E891">
        <v>1081</v>
      </c>
      <c r="F891">
        <v>1</v>
      </c>
      <c r="G891">
        <v>1081</v>
      </c>
      <c r="H891">
        <v>1</v>
      </c>
      <c r="I891" t="s">
        <v>786</v>
      </c>
      <c r="J891" t="s">
        <v>3</v>
      </c>
      <c r="K891" t="s">
        <v>787</v>
      </c>
      <c r="L891">
        <v>1191</v>
      </c>
      <c r="N891">
        <v>1013</v>
      </c>
      <c r="O891" t="s">
        <v>788</v>
      </c>
      <c r="P891" t="s">
        <v>788</v>
      </c>
      <c r="Q891">
        <v>1</v>
      </c>
      <c r="W891">
        <v>0</v>
      </c>
      <c r="X891">
        <v>476480486</v>
      </c>
      <c r="Y891">
        <f>((AT891*1.15)*1.2)</f>
        <v>40.98599999999999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1</v>
      </c>
      <c r="AK891">
        <v>1</v>
      </c>
      <c r="AL891">
        <v>1</v>
      </c>
      <c r="AM891">
        <v>-2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29.7</v>
      </c>
      <c r="AU891" t="s">
        <v>362</v>
      </c>
      <c r="AV891">
        <v>1</v>
      </c>
      <c r="AW891">
        <v>2</v>
      </c>
      <c r="AX891">
        <v>86553080</v>
      </c>
      <c r="AY891">
        <v>1</v>
      </c>
      <c r="AZ891">
        <v>0</v>
      </c>
      <c r="BA891">
        <v>733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U891">
        <f>ROUND(AT891*Source!I501*AH891*AL891,2)</f>
        <v>0</v>
      </c>
      <c r="CV891">
        <f>ROUND(Y891*Source!I501,9)</f>
        <v>1.63944</v>
      </c>
      <c r="CW891">
        <v>0</v>
      </c>
      <c r="CX891">
        <f>ROUND(Y891*Source!I501,9)</f>
        <v>1.63944</v>
      </c>
      <c r="CY891">
        <f>AD891</f>
        <v>0</v>
      </c>
      <c r="CZ891">
        <f>AH891</f>
        <v>0</v>
      </c>
      <c r="DA891">
        <f>AL891</f>
        <v>1</v>
      </c>
      <c r="DB891">
        <f>ROUND(((ROUND(AT891*CZ891,2)*1.15)*1.2),6)</f>
        <v>0</v>
      </c>
      <c r="DC891">
        <f>ROUND(((ROUND(AT891*AG891,2)*1.15)*1.2),6)</f>
        <v>0</v>
      </c>
      <c r="DD891" t="s">
        <v>3</v>
      </c>
      <c r="DE891" t="s">
        <v>3</v>
      </c>
      <c r="DF891">
        <f t="shared" ref="DF891:DF908" si="437">ROUND(ROUND(AE891,2)*CX891,2)</f>
        <v>0</v>
      </c>
      <c r="DG891">
        <f t="shared" si="435"/>
        <v>0</v>
      </c>
      <c r="DH891">
        <f t="shared" si="436"/>
        <v>0</v>
      </c>
      <c r="DI891">
        <f t="shared" si="425"/>
        <v>0</v>
      </c>
      <c r="DJ891">
        <f>DI891</f>
        <v>0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5">
      <c r="A892">
        <f>ROW(Source!A501)</f>
        <v>501</v>
      </c>
      <c r="B892">
        <v>86551701</v>
      </c>
      <c r="C892">
        <v>86553065</v>
      </c>
      <c r="D892">
        <v>85731380</v>
      </c>
      <c r="E892">
        <v>1</v>
      </c>
      <c r="F892">
        <v>1</v>
      </c>
      <c r="G892">
        <v>1081</v>
      </c>
      <c r="H892">
        <v>2</v>
      </c>
      <c r="I892" t="s">
        <v>823</v>
      </c>
      <c r="J892" t="s">
        <v>824</v>
      </c>
      <c r="K892" t="s">
        <v>825</v>
      </c>
      <c r="L892">
        <v>1368</v>
      </c>
      <c r="N892">
        <v>1011</v>
      </c>
      <c r="O892" t="s">
        <v>792</v>
      </c>
      <c r="P892" t="s">
        <v>792</v>
      </c>
      <c r="Q892">
        <v>1</v>
      </c>
      <c r="W892">
        <v>0</v>
      </c>
      <c r="X892">
        <v>-49672420</v>
      </c>
      <c r="Y892">
        <f>((AT892*1.25)*1.2)</f>
        <v>1.7249999999999999</v>
      </c>
      <c r="AA892">
        <v>0</v>
      </c>
      <c r="AB892">
        <v>0.3</v>
      </c>
      <c r="AC892">
        <v>0</v>
      </c>
      <c r="AD892">
        <v>0</v>
      </c>
      <c r="AE892">
        <v>0</v>
      </c>
      <c r="AF892">
        <v>0.28000000000000003</v>
      </c>
      <c r="AG892">
        <v>0</v>
      </c>
      <c r="AH892">
        <v>0</v>
      </c>
      <c r="AI892">
        <v>1</v>
      </c>
      <c r="AJ892">
        <v>1</v>
      </c>
      <c r="AK892">
        <v>1</v>
      </c>
      <c r="AL892">
        <v>1</v>
      </c>
      <c r="AM892">
        <v>-2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1.1499999999999999</v>
      </c>
      <c r="AU892" t="s">
        <v>361</v>
      </c>
      <c r="AV892">
        <v>0</v>
      </c>
      <c r="AW892">
        <v>2</v>
      </c>
      <c r="AX892">
        <v>86553081</v>
      </c>
      <c r="AY892">
        <v>1</v>
      </c>
      <c r="AZ892">
        <v>0</v>
      </c>
      <c r="BA892">
        <v>734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f>ROUND(Y892*Source!I501*DO892,9)</f>
        <v>0</v>
      </c>
      <c r="CX892">
        <f>ROUND(Y892*Source!I501,9)</f>
        <v>6.9000000000000006E-2</v>
      </c>
      <c r="CY892">
        <f>AB892</f>
        <v>0.3</v>
      </c>
      <c r="CZ892">
        <f>AF892</f>
        <v>0.28000000000000003</v>
      </c>
      <c r="DA892">
        <f>AJ892</f>
        <v>1</v>
      </c>
      <c r="DB892">
        <f>ROUND(((ROUND(AT892*CZ892,2)*1.25)*1.2),6)</f>
        <v>0.48</v>
      </c>
      <c r="DC892">
        <f>ROUND(((ROUND(AT892*AG892,2)*1.25)*1.2),6)</f>
        <v>0</v>
      </c>
      <c r="DD892" t="s">
        <v>3</v>
      </c>
      <c r="DE892" t="s">
        <v>3</v>
      </c>
      <c r="DF892">
        <f t="shared" si="437"/>
        <v>0</v>
      </c>
      <c r="DG892">
        <f t="shared" si="435"/>
        <v>0.02</v>
      </c>
      <c r="DH892">
        <f t="shared" si="436"/>
        <v>0</v>
      </c>
      <c r="DI892">
        <f t="shared" si="425"/>
        <v>0</v>
      </c>
      <c r="DJ892">
        <f>DG892</f>
        <v>0.02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5">
      <c r="A893">
        <f>ROW(Source!A501)</f>
        <v>501</v>
      </c>
      <c r="B893">
        <v>86551701</v>
      </c>
      <c r="C893">
        <v>86553065</v>
      </c>
      <c r="D893">
        <v>85731677</v>
      </c>
      <c r="E893">
        <v>1</v>
      </c>
      <c r="F893">
        <v>1</v>
      </c>
      <c r="G893">
        <v>1081</v>
      </c>
      <c r="H893">
        <v>2</v>
      </c>
      <c r="I893" t="s">
        <v>789</v>
      </c>
      <c r="J893" t="s">
        <v>790</v>
      </c>
      <c r="K893" t="s">
        <v>791</v>
      </c>
      <c r="L893">
        <v>1368</v>
      </c>
      <c r="N893">
        <v>1011</v>
      </c>
      <c r="O893" t="s">
        <v>792</v>
      </c>
      <c r="P893" t="s">
        <v>792</v>
      </c>
      <c r="Q893">
        <v>1</v>
      </c>
      <c r="W893">
        <v>0</v>
      </c>
      <c r="X893">
        <v>874612079</v>
      </c>
      <c r="Y893">
        <f>((AT893*1.25)*1.2)</f>
        <v>0.52500000000000002</v>
      </c>
      <c r="AA893">
        <v>0</v>
      </c>
      <c r="AB893">
        <v>88.67</v>
      </c>
      <c r="AC893">
        <v>13.47</v>
      </c>
      <c r="AD893">
        <v>0</v>
      </c>
      <c r="AE893">
        <v>0</v>
      </c>
      <c r="AF893">
        <v>83.1</v>
      </c>
      <c r="AG893">
        <v>12.62</v>
      </c>
      <c r="AH893">
        <v>0</v>
      </c>
      <c r="AI893">
        <v>1</v>
      </c>
      <c r="AJ893">
        <v>1</v>
      </c>
      <c r="AK893">
        <v>1</v>
      </c>
      <c r="AL893">
        <v>1</v>
      </c>
      <c r="AM893">
        <v>-2</v>
      </c>
      <c r="AN893">
        <v>0</v>
      </c>
      <c r="AO893">
        <v>1</v>
      </c>
      <c r="AP893">
        <v>1</v>
      </c>
      <c r="AQ893">
        <v>0</v>
      </c>
      <c r="AR893">
        <v>0</v>
      </c>
      <c r="AS893" t="s">
        <v>3</v>
      </c>
      <c r="AT893">
        <v>0.35</v>
      </c>
      <c r="AU893" t="s">
        <v>361</v>
      </c>
      <c r="AV893">
        <v>0</v>
      </c>
      <c r="AW893">
        <v>2</v>
      </c>
      <c r="AX893">
        <v>86553082</v>
      </c>
      <c r="AY893">
        <v>1</v>
      </c>
      <c r="AZ893">
        <v>0</v>
      </c>
      <c r="BA893">
        <v>735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f>ROUND(Y893*Source!I501*DO893,9)</f>
        <v>0.26501999999999998</v>
      </c>
      <c r="CX893">
        <f>ROUND(Y893*Source!I501,9)</f>
        <v>2.1000000000000001E-2</v>
      </c>
      <c r="CY893">
        <f>AB893</f>
        <v>88.67</v>
      </c>
      <c r="CZ893">
        <f>AF893</f>
        <v>83.1</v>
      </c>
      <c r="DA893">
        <f>AJ893</f>
        <v>1</v>
      </c>
      <c r="DB893">
        <f>ROUND(((ROUND(AT893*CZ893,2)*1.25)*1.2),6)</f>
        <v>43.634999999999998</v>
      </c>
      <c r="DC893">
        <f>ROUND(((ROUND(AT893*AG893,2)*1.25)*1.2),6)</f>
        <v>6.63</v>
      </c>
      <c r="DD893" t="s">
        <v>3</v>
      </c>
      <c r="DE893" t="s">
        <v>3</v>
      </c>
      <c r="DF893">
        <f t="shared" si="437"/>
        <v>0</v>
      </c>
      <c r="DG893">
        <f t="shared" si="435"/>
        <v>1.75</v>
      </c>
      <c r="DH893">
        <f t="shared" si="436"/>
        <v>0.27</v>
      </c>
      <c r="DI893">
        <f t="shared" si="425"/>
        <v>0</v>
      </c>
      <c r="DJ893">
        <f>DG893</f>
        <v>1.75</v>
      </c>
      <c r="DK893">
        <v>0</v>
      </c>
      <c r="DL893" t="s">
        <v>793</v>
      </c>
      <c r="DM893">
        <v>0</v>
      </c>
      <c r="DN893" t="s">
        <v>788</v>
      </c>
      <c r="DO893">
        <v>12.62</v>
      </c>
    </row>
    <row r="894" spans="1:119" x14ac:dyDescent="0.25">
      <c r="A894">
        <f>ROW(Source!A501)</f>
        <v>501</v>
      </c>
      <c r="B894">
        <v>86551701</v>
      </c>
      <c r="C894">
        <v>86553065</v>
      </c>
      <c r="D894">
        <v>85730911</v>
      </c>
      <c r="E894">
        <v>1</v>
      </c>
      <c r="F894">
        <v>1</v>
      </c>
      <c r="G894">
        <v>1081</v>
      </c>
      <c r="H894">
        <v>2</v>
      </c>
      <c r="I894" t="s">
        <v>800</v>
      </c>
      <c r="J894" t="s">
        <v>801</v>
      </c>
      <c r="K894" t="s">
        <v>802</v>
      </c>
      <c r="L894">
        <v>1368</v>
      </c>
      <c r="N894">
        <v>1011</v>
      </c>
      <c r="O894" t="s">
        <v>792</v>
      </c>
      <c r="P894" t="s">
        <v>792</v>
      </c>
      <c r="Q894">
        <v>1</v>
      </c>
      <c r="W894">
        <v>0</v>
      </c>
      <c r="X894">
        <v>-44940208</v>
      </c>
      <c r="Y894">
        <f>((AT894*1.25)*1.2)</f>
        <v>0.10500000000000001</v>
      </c>
      <c r="AA894">
        <v>0</v>
      </c>
      <c r="AB894">
        <v>191.17</v>
      </c>
      <c r="AC894">
        <v>18.059999999999999</v>
      </c>
      <c r="AD894">
        <v>0</v>
      </c>
      <c r="AE894">
        <v>0</v>
      </c>
      <c r="AF894">
        <v>179.17</v>
      </c>
      <c r="AG894">
        <v>16.93</v>
      </c>
      <c r="AH894">
        <v>0</v>
      </c>
      <c r="AI894">
        <v>1</v>
      </c>
      <c r="AJ894">
        <v>1</v>
      </c>
      <c r="AK894">
        <v>1</v>
      </c>
      <c r="AL894">
        <v>1</v>
      </c>
      <c r="AM894">
        <v>-2</v>
      </c>
      <c r="AN894">
        <v>0</v>
      </c>
      <c r="AO894">
        <v>1</v>
      </c>
      <c r="AP894">
        <v>1</v>
      </c>
      <c r="AQ894">
        <v>0</v>
      </c>
      <c r="AR894">
        <v>0</v>
      </c>
      <c r="AS894" t="s">
        <v>3</v>
      </c>
      <c r="AT894">
        <v>7.0000000000000007E-2</v>
      </c>
      <c r="AU894" t="s">
        <v>361</v>
      </c>
      <c r="AV894">
        <v>0</v>
      </c>
      <c r="AW894">
        <v>2</v>
      </c>
      <c r="AX894">
        <v>86553083</v>
      </c>
      <c r="AY894">
        <v>1</v>
      </c>
      <c r="AZ894">
        <v>0</v>
      </c>
      <c r="BA894">
        <v>736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f>ROUND(Y894*Source!I501*DO894,9)</f>
        <v>7.1106000000000003E-2</v>
      </c>
      <c r="CX894">
        <f>ROUND(Y894*Source!I501,9)</f>
        <v>4.1999999999999997E-3</v>
      </c>
      <c r="CY894">
        <f>AB894</f>
        <v>191.17</v>
      </c>
      <c r="CZ894">
        <f>AF894</f>
        <v>179.17</v>
      </c>
      <c r="DA894">
        <f>AJ894</f>
        <v>1</v>
      </c>
      <c r="DB894">
        <f>ROUND(((ROUND(AT894*CZ894,2)*1.25)*1.2),6)</f>
        <v>18.809999999999999</v>
      </c>
      <c r="DC894">
        <f>ROUND(((ROUND(AT894*AG894,2)*1.25)*1.2),6)</f>
        <v>1.7849999999999999</v>
      </c>
      <c r="DD894" t="s">
        <v>3</v>
      </c>
      <c r="DE894" t="s">
        <v>3</v>
      </c>
      <c r="DF894">
        <f t="shared" si="437"/>
        <v>0</v>
      </c>
      <c r="DG894">
        <f t="shared" si="435"/>
        <v>0.75</v>
      </c>
      <c r="DH894">
        <f t="shared" si="436"/>
        <v>7.0000000000000007E-2</v>
      </c>
      <c r="DI894">
        <f t="shared" si="425"/>
        <v>0</v>
      </c>
      <c r="DJ894">
        <f>DG894</f>
        <v>0.75</v>
      </c>
      <c r="DK894">
        <v>0</v>
      </c>
      <c r="DL894" t="s">
        <v>793</v>
      </c>
      <c r="DM894">
        <v>0</v>
      </c>
      <c r="DN894" t="s">
        <v>788</v>
      </c>
      <c r="DO894">
        <v>16.93</v>
      </c>
    </row>
    <row r="895" spans="1:119" x14ac:dyDescent="0.25">
      <c r="A895">
        <f>ROW(Source!A501)</f>
        <v>501</v>
      </c>
      <c r="B895">
        <v>86551701</v>
      </c>
      <c r="C895">
        <v>86553065</v>
      </c>
      <c r="D895">
        <v>85700705</v>
      </c>
      <c r="E895">
        <v>1</v>
      </c>
      <c r="F895">
        <v>1</v>
      </c>
      <c r="G895">
        <v>1081</v>
      </c>
      <c r="H895">
        <v>3</v>
      </c>
      <c r="I895" t="s">
        <v>803</v>
      </c>
      <c r="J895" t="s">
        <v>804</v>
      </c>
      <c r="K895" t="s">
        <v>805</v>
      </c>
      <c r="L895">
        <v>1339</v>
      </c>
      <c r="N895">
        <v>1007</v>
      </c>
      <c r="O895" t="s">
        <v>806</v>
      </c>
      <c r="P895" t="s">
        <v>806</v>
      </c>
      <c r="Q895">
        <v>1</v>
      </c>
      <c r="W895">
        <v>0</v>
      </c>
      <c r="X895">
        <v>-1622585150</v>
      </c>
      <c r="Y895">
        <f t="shared" ref="Y895:Y904" si="438">((AT895*1)*1)</f>
        <v>0.113</v>
      </c>
      <c r="AA895">
        <v>7.07</v>
      </c>
      <c r="AB895">
        <v>0</v>
      </c>
      <c r="AC895">
        <v>0</v>
      </c>
      <c r="AD895">
        <v>0</v>
      </c>
      <c r="AE895">
        <v>7.07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1</v>
      </c>
      <c r="AL895">
        <v>1</v>
      </c>
      <c r="AM895">
        <v>-2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0.113</v>
      </c>
      <c r="AU895" t="s">
        <v>360</v>
      </c>
      <c r="AV895">
        <v>0</v>
      </c>
      <c r="AW895">
        <v>2</v>
      </c>
      <c r="AX895">
        <v>86553084</v>
      </c>
      <c r="AY895">
        <v>1</v>
      </c>
      <c r="AZ895">
        <v>0</v>
      </c>
      <c r="BA895">
        <v>737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V895">
        <v>0</v>
      </c>
      <c r="CW895">
        <v>0</v>
      </c>
      <c r="CX895">
        <f>ROUND(Y895*Source!I501,9)</f>
        <v>4.5199999999999997E-3</v>
      </c>
      <c r="CY895">
        <f t="shared" ref="CY895:CY904" si="439">AA895</f>
        <v>7.07</v>
      </c>
      <c r="CZ895">
        <f t="shared" ref="CZ895:CZ904" si="440">AE895</f>
        <v>7.07</v>
      </c>
      <c r="DA895">
        <f t="shared" ref="DA895:DA904" si="441">AI895</f>
        <v>1</v>
      </c>
      <c r="DB895">
        <f t="shared" ref="DB895:DB904" si="442">ROUND(((ROUND(AT895*CZ895,2)*1)*1),6)</f>
        <v>0.8</v>
      </c>
      <c r="DC895">
        <f t="shared" ref="DC895:DC904" si="443">ROUND(((ROUND(AT895*AG895,2)*1)*1),6)</f>
        <v>0</v>
      </c>
      <c r="DD895" t="s">
        <v>3</v>
      </c>
      <c r="DE895" t="s">
        <v>3</v>
      </c>
      <c r="DF895">
        <f t="shared" si="437"/>
        <v>0.03</v>
      </c>
      <c r="DG895">
        <f t="shared" si="435"/>
        <v>0</v>
      </c>
      <c r="DH895">
        <f t="shared" si="436"/>
        <v>0</v>
      </c>
      <c r="DI895">
        <f t="shared" si="425"/>
        <v>0</v>
      </c>
      <c r="DJ895">
        <f t="shared" ref="DJ895:DJ904" si="444">DF895</f>
        <v>0.03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5">
      <c r="A896">
        <f>ROW(Source!A501)</f>
        <v>501</v>
      </c>
      <c r="B896">
        <v>86551701</v>
      </c>
      <c r="C896">
        <v>86553065</v>
      </c>
      <c r="D896">
        <v>85701843</v>
      </c>
      <c r="E896">
        <v>1</v>
      </c>
      <c r="F896">
        <v>1</v>
      </c>
      <c r="G896">
        <v>1081</v>
      </c>
      <c r="H896">
        <v>3</v>
      </c>
      <c r="I896" t="s">
        <v>826</v>
      </c>
      <c r="J896" t="s">
        <v>827</v>
      </c>
      <c r="K896" t="s">
        <v>828</v>
      </c>
      <c r="L896">
        <v>1346</v>
      </c>
      <c r="N896">
        <v>1009</v>
      </c>
      <c r="O896" t="s">
        <v>822</v>
      </c>
      <c r="P896" t="s">
        <v>822</v>
      </c>
      <c r="Q896">
        <v>1</v>
      </c>
      <c r="W896">
        <v>0</v>
      </c>
      <c r="X896">
        <v>732400950</v>
      </c>
      <c r="Y896">
        <f t="shared" si="438"/>
        <v>0.17</v>
      </c>
      <c r="AA896">
        <v>21</v>
      </c>
      <c r="AB896">
        <v>0</v>
      </c>
      <c r="AC896">
        <v>0</v>
      </c>
      <c r="AD896">
        <v>0</v>
      </c>
      <c r="AE896">
        <v>21</v>
      </c>
      <c r="AF896">
        <v>0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>
        <v>-2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0.17</v>
      </c>
      <c r="AU896" t="s">
        <v>360</v>
      </c>
      <c r="AV896">
        <v>0</v>
      </c>
      <c r="AW896">
        <v>2</v>
      </c>
      <c r="AX896">
        <v>86553085</v>
      </c>
      <c r="AY896">
        <v>1</v>
      </c>
      <c r="AZ896">
        <v>0</v>
      </c>
      <c r="BA896">
        <v>738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v>0</v>
      </c>
      <c r="CX896">
        <f>ROUND(Y896*Source!I501,9)</f>
        <v>6.7999999999999996E-3</v>
      </c>
      <c r="CY896">
        <f t="shared" si="439"/>
        <v>21</v>
      </c>
      <c r="CZ896">
        <f t="shared" si="440"/>
        <v>21</v>
      </c>
      <c r="DA896">
        <f t="shared" si="441"/>
        <v>1</v>
      </c>
      <c r="DB896">
        <f t="shared" si="442"/>
        <v>3.57</v>
      </c>
      <c r="DC896">
        <f t="shared" si="443"/>
        <v>0</v>
      </c>
      <c r="DD896" t="s">
        <v>3</v>
      </c>
      <c r="DE896" t="s">
        <v>3</v>
      </c>
      <c r="DF896">
        <f t="shared" si="437"/>
        <v>0.14000000000000001</v>
      </c>
      <c r="DG896">
        <f t="shared" si="435"/>
        <v>0</v>
      </c>
      <c r="DH896">
        <f t="shared" si="436"/>
        <v>0</v>
      </c>
      <c r="DI896">
        <f t="shared" si="425"/>
        <v>0</v>
      </c>
      <c r="DJ896">
        <f t="shared" si="444"/>
        <v>0.14000000000000001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5">
      <c r="A897">
        <f>ROW(Source!A501)</f>
        <v>501</v>
      </c>
      <c r="B897">
        <v>86551701</v>
      </c>
      <c r="C897">
        <v>86553065</v>
      </c>
      <c r="D897">
        <v>85702416</v>
      </c>
      <c r="E897">
        <v>1</v>
      </c>
      <c r="F897">
        <v>1</v>
      </c>
      <c r="G897">
        <v>1081</v>
      </c>
      <c r="H897">
        <v>3</v>
      </c>
      <c r="I897" t="s">
        <v>829</v>
      </c>
      <c r="J897" t="s">
        <v>830</v>
      </c>
      <c r="K897" t="s">
        <v>831</v>
      </c>
      <c r="L897">
        <v>1346</v>
      </c>
      <c r="N897">
        <v>1009</v>
      </c>
      <c r="O897" t="s">
        <v>822</v>
      </c>
      <c r="P897" t="s">
        <v>822</v>
      </c>
      <c r="Q897">
        <v>1</v>
      </c>
      <c r="W897">
        <v>0</v>
      </c>
      <c r="X897">
        <v>1021383118</v>
      </c>
      <c r="Y897">
        <f t="shared" si="438"/>
        <v>0.06</v>
      </c>
      <c r="AA897">
        <v>37.979999999999997</v>
      </c>
      <c r="AB897">
        <v>0</v>
      </c>
      <c r="AC897">
        <v>0</v>
      </c>
      <c r="AD897">
        <v>0</v>
      </c>
      <c r="AE897">
        <v>37.979999999999997</v>
      </c>
      <c r="AF897">
        <v>0</v>
      </c>
      <c r="AG897">
        <v>0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-2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0.06</v>
      </c>
      <c r="AU897" t="s">
        <v>360</v>
      </c>
      <c r="AV897">
        <v>0</v>
      </c>
      <c r="AW897">
        <v>2</v>
      </c>
      <c r="AX897">
        <v>86553086</v>
      </c>
      <c r="AY897">
        <v>1</v>
      </c>
      <c r="AZ897">
        <v>0</v>
      </c>
      <c r="BA897">
        <v>739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v>0</v>
      </c>
      <c r="CX897">
        <f>ROUND(Y897*Source!I501,9)</f>
        <v>2.3999999999999998E-3</v>
      </c>
      <c r="CY897">
        <f t="shared" si="439"/>
        <v>37.979999999999997</v>
      </c>
      <c r="CZ897">
        <f t="shared" si="440"/>
        <v>37.979999999999997</v>
      </c>
      <c r="DA897">
        <f t="shared" si="441"/>
        <v>1</v>
      </c>
      <c r="DB897">
        <f t="shared" si="442"/>
        <v>2.2799999999999998</v>
      </c>
      <c r="DC897">
        <f t="shared" si="443"/>
        <v>0</v>
      </c>
      <c r="DD897" t="s">
        <v>3</v>
      </c>
      <c r="DE897" t="s">
        <v>3</v>
      </c>
      <c r="DF897">
        <f t="shared" si="437"/>
        <v>0.09</v>
      </c>
      <c r="DG897">
        <f t="shared" si="435"/>
        <v>0</v>
      </c>
      <c r="DH897">
        <f t="shared" si="436"/>
        <v>0</v>
      </c>
      <c r="DI897">
        <f t="shared" ref="DI897:DI960" si="445">ROUND(ROUND(AH897,2)*CX897,2)</f>
        <v>0</v>
      </c>
      <c r="DJ897">
        <f t="shared" si="444"/>
        <v>0.09</v>
      </c>
      <c r="DK897">
        <v>0</v>
      </c>
      <c r="DL897" t="s">
        <v>3</v>
      </c>
      <c r="DM897">
        <v>0</v>
      </c>
      <c r="DN897" t="s">
        <v>3</v>
      </c>
      <c r="DO897">
        <v>0</v>
      </c>
    </row>
    <row r="898" spans="1:119" x14ac:dyDescent="0.25">
      <c r="A898">
        <f>ROW(Source!A501)</f>
        <v>501</v>
      </c>
      <c r="B898">
        <v>86551701</v>
      </c>
      <c r="C898">
        <v>86553065</v>
      </c>
      <c r="D898">
        <v>85700824</v>
      </c>
      <c r="E898">
        <v>1</v>
      </c>
      <c r="F898">
        <v>1</v>
      </c>
      <c r="G898">
        <v>1081</v>
      </c>
      <c r="H898">
        <v>3</v>
      </c>
      <c r="I898" t="s">
        <v>832</v>
      </c>
      <c r="J898" t="s">
        <v>833</v>
      </c>
      <c r="K898" t="s">
        <v>834</v>
      </c>
      <c r="L898">
        <v>1348</v>
      </c>
      <c r="N898">
        <v>1009</v>
      </c>
      <c r="O898" t="s">
        <v>561</v>
      </c>
      <c r="P898" t="s">
        <v>561</v>
      </c>
      <c r="Q898">
        <v>1000</v>
      </c>
      <c r="W898">
        <v>0</v>
      </c>
      <c r="X898">
        <v>-1462767551</v>
      </c>
      <c r="Y898">
        <f t="shared" si="438"/>
        <v>1.0000000000000001E-5</v>
      </c>
      <c r="AA898">
        <v>3234.81</v>
      </c>
      <c r="AB898">
        <v>0</v>
      </c>
      <c r="AC898">
        <v>0</v>
      </c>
      <c r="AD898">
        <v>0</v>
      </c>
      <c r="AE898">
        <v>3234.81</v>
      </c>
      <c r="AF898">
        <v>0</v>
      </c>
      <c r="AG898">
        <v>0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-2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1.0000000000000001E-5</v>
      </c>
      <c r="AU898" t="s">
        <v>360</v>
      </c>
      <c r="AV898">
        <v>0</v>
      </c>
      <c r="AW898">
        <v>2</v>
      </c>
      <c r="AX898">
        <v>86553087</v>
      </c>
      <c r="AY898">
        <v>1</v>
      </c>
      <c r="AZ898">
        <v>0</v>
      </c>
      <c r="BA898">
        <v>740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v>0</v>
      </c>
      <c r="CX898">
        <f>ROUND(Y898*Source!I501,9)</f>
        <v>3.9999999999999998E-7</v>
      </c>
      <c r="CY898">
        <f t="shared" si="439"/>
        <v>3234.81</v>
      </c>
      <c r="CZ898">
        <f t="shared" si="440"/>
        <v>3234.81</v>
      </c>
      <c r="DA898">
        <f t="shared" si="441"/>
        <v>1</v>
      </c>
      <c r="DB898">
        <f t="shared" si="442"/>
        <v>0.03</v>
      </c>
      <c r="DC898">
        <f t="shared" si="443"/>
        <v>0</v>
      </c>
      <c r="DD898" t="s">
        <v>3</v>
      </c>
      <c r="DE898" t="s">
        <v>3</v>
      </c>
      <c r="DF898">
        <f t="shared" si="437"/>
        <v>0</v>
      </c>
      <c r="DG898">
        <f t="shared" si="435"/>
        <v>0</v>
      </c>
      <c r="DH898">
        <f t="shared" si="436"/>
        <v>0</v>
      </c>
      <c r="DI898">
        <f t="shared" si="445"/>
        <v>0</v>
      </c>
      <c r="DJ898">
        <f t="shared" si="444"/>
        <v>0</v>
      </c>
      <c r="DK898">
        <v>0</v>
      </c>
      <c r="DL898" t="s">
        <v>3</v>
      </c>
      <c r="DM898">
        <v>0</v>
      </c>
      <c r="DN898" t="s">
        <v>3</v>
      </c>
      <c r="DO898">
        <v>0</v>
      </c>
    </row>
    <row r="899" spans="1:119" x14ac:dyDescent="0.25">
      <c r="A899">
        <f>ROW(Source!A501)</f>
        <v>501</v>
      </c>
      <c r="B899">
        <v>86551701</v>
      </c>
      <c r="C899">
        <v>86553065</v>
      </c>
      <c r="D899">
        <v>85700637</v>
      </c>
      <c r="E899">
        <v>1</v>
      </c>
      <c r="F899">
        <v>1</v>
      </c>
      <c r="G899">
        <v>1081</v>
      </c>
      <c r="H899">
        <v>3</v>
      </c>
      <c r="I899" t="s">
        <v>835</v>
      </c>
      <c r="J899" t="s">
        <v>836</v>
      </c>
      <c r="K899" t="s">
        <v>837</v>
      </c>
      <c r="L899">
        <v>1339</v>
      </c>
      <c r="N899">
        <v>1007</v>
      </c>
      <c r="O899" t="s">
        <v>806</v>
      </c>
      <c r="P899" t="s">
        <v>806</v>
      </c>
      <c r="Q899">
        <v>1</v>
      </c>
      <c r="W899">
        <v>0</v>
      </c>
      <c r="X899">
        <v>-676034668</v>
      </c>
      <c r="Y899">
        <f t="shared" si="438"/>
        <v>0.11899999999999999</v>
      </c>
      <c r="AA899">
        <v>53.42</v>
      </c>
      <c r="AB899">
        <v>0</v>
      </c>
      <c r="AC899">
        <v>0</v>
      </c>
      <c r="AD899">
        <v>0</v>
      </c>
      <c r="AE899">
        <v>53.42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-2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0.11899999999999999</v>
      </c>
      <c r="AU899" t="s">
        <v>360</v>
      </c>
      <c r="AV899">
        <v>0</v>
      </c>
      <c r="AW899">
        <v>2</v>
      </c>
      <c r="AX899">
        <v>86553088</v>
      </c>
      <c r="AY899">
        <v>1</v>
      </c>
      <c r="AZ899">
        <v>0</v>
      </c>
      <c r="BA899">
        <v>741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v>0</v>
      </c>
      <c r="CX899">
        <f>ROUND(Y899*Source!I501,9)</f>
        <v>4.7600000000000003E-3</v>
      </c>
      <c r="CY899">
        <f t="shared" si="439"/>
        <v>53.42</v>
      </c>
      <c r="CZ899">
        <f t="shared" si="440"/>
        <v>53.42</v>
      </c>
      <c r="DA899">
        <f t="shared" si="441"/>
        <v>1</v>
      </c>
      <c r="DB899">
        <f t="shared" si="442"/>
        <v>6.36</v>
      </c>
      <c r="DC899">
        <f t="shared" si="443"/>
        <v>0</v>
      </c>
      <c r="DD899" t="s">
        <v>3</v>
      </c>
      <c r="DE899" t="s">
        <v>3</v>
      </c>
      <c r="DF899">
        <f t="shared" si="437"/>
        <v>0.25</v>
      </c>
      <c r="DG899">
        <f t="shared" si="435"/>
        <v>0</v>
      </c>
      <c r="DH899">
        <f t="shared" si="436"/>
        <v>0</v>
      </c>
      <c r="DI899">
        <f t="shared" si="445"/>
        <v>0</v>
      </c>
      <c r="DJ899">
        <f t="shared" si="444"/>
        <v>0.25</v>
      </c>
      <c r="DK899">
        <v>0</v>
      </c>
      <c r="DL899" t="s">
        <v>3</v>
      </c>
      <c r="DM899">
        <v>0</v>
      </c>
      <c r="DN899" t="s">
        <v>3</v>
      </c>
      <c r="DO899">
        <v>0</v>
      </c>
    </row>
    <row r="900" spans="1:119" x14ac:dyDescent="0.25">
      <c r="A900">
        <f>ROW(Source!A501)</f>
        <v>501</v>
      </c>
      <c r="B900">
        <v>86551701</v>
      </c>
      <c r="C900">
        <v>86553065</v>
      </c>
      <c r="D900">
        <v>85700903</v>
      </c>
      <c r="E900">
        <v>1</v>
      </c>
      <c r="F900">
        <v>1</v>
      </c>
      <c r="G900">
        <v>1081</v>
      </c>
      <c r="H900">
        <v>3</v>
      </c>
      <c r="I900" t="s">
        <v>838</v>
      </c>
      <c r="J900" t="s">
        <v>839</v>
      </c>
      <c r="K900" t="s">
        <v>840</v>
      </c>
      <c r="L900">
        <v>1339</v>
      </c>
      <c r="N900">
        <v>1007</v>
      </c>
      <c r="O900" t="s">
        <v>806</v>
      </c>
      <c r="P900" t="s">
        <v>806</v>
      </c>
      <c r="Q900">
        <v>1</v>
      </c>
      <c r="W900">
        <v>0</v>
      </c>
      <c r="X900">
        <v>-1235260082</v>
      </c>
      <c r="Y900">
        <f t="shared" si="438"/>
        <v>0.28100000000000003</v>
      </c>
      <c r="AA900">
        <v>5.82</v>
      </c>
      <c r="AB900">
        <v>0</v>
      </c>
      <c r="AC900">
        <v>0</v>
      </c>
      <c r="AD900">
        <v>0</v>
      </c>
      <c r="AE900">
        <v>5.82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-2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0.28100000000000003</v>
      </c>
      <c r="AU900" t="s">
        <v>360</v>
      </c>
      <c r="AV900">
        <v>0</v>
      </c>
      <c r="AW900">
        <v>2</v>
      </c>
      <c r="AX900">
        <v>86553089</v>
      </c>
      <c r="AY900">
        <v>1</v>
      </c>
      <c r="AZ900">
        <v>0</v>
      </c>
      <c r="BA900">
        <v>742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ROUND(Y900*Source!I501,9)</f>
        <v>1.124E-2</v>
      </c>
      <c r="CY900">
        <f t="shared" si="439"/>
        <v>5.82</v>
      </c>
      <c r="CZ900">
        <f t="shared" si="440"/>
        <v>5.82</v>
      </c>
      <c r="DA900">
        <f t="shared" si="441"/>
        <v>1</v>
      </c>
      <c r="DB900">
        <f t="shared" si="442"/>
        <v>1.64</v>
      </c>
      <c r="DC900">
        <f t="shared" si="443"/>
        <v>0</v>
      </c>
      <c r="DD900" t="s">
        <v>3</v>
      </c>
      <c r="DE900" t="s">
        <v>3</v>
      </c>
      <c r="DF900">
        <f t="shared" si="437"/>
        <v>7.0000000000000007E-2</v>
      </c>
      <c r="DG900">
        <f t="shared" si="435"/>
        <v>0</v>
      </c>
      <c r="DH900">
        <f t="shared" si="436"/>
        <v>0</v>
      </c>
      <c r="DI900">
        <f t="shared" si="445"/>
        <v>0</v>
      </c>
      <c r="DJ900">
        <f t="shared" si="444"/>
        <v>7.0000000000000007E-2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5">
      <c r="A901">
        <f>ROW(Source!A501)</f>
        <v>501</v>
      </c>
      <c r="B901">
        <v>86551701</v>
      </c>
      <c r="C901">
        <v>86553065</v>
      </c>
      <c r="D901">
        <v>85700975</v>
      </c>
      <c r="E901">
        <v>1</v>
      </c>
      <c r="F901">
        <v>1</v>
      </c>
      <c r="G901">
        <v>1081</v>
      </c>
      <c r="H901">
        <v>3</v>
      </c>
      <c r="I901" t="s">
        <v>841</v>
      </c>
      <c r="J901" t="s">
        <v>842</v>
      </c>
      <c r="K901" t="s">
        <v>843</v>
      </c>
      <c r="L901">
        <v>1348</v>
      </c>
      <c r="N901">
        <v>1009</v>
      </c>
      <c r="O901" t="s">
        <v>561</v>
      </c>
      <c r="P901" t="s">
        <v>561</v>
      </c>
      <c r="Q901">
        <v>1000</v>
      </c>
      <c r="W901">
        <v>0</v>
      </c>
      <c r="X901">
        <v>1270042986</v>
      </c>
      <c r="Y901">
        <f t="shared" si="438"/>
        <v>4.4000000000000002E-4</v>
      </c>
      <c r="AA901">
        <v>16214.84</v>
      </c>
      <c r="AB901">
        <v>0</v>
      </c>
      <c r="AC901">
        <v>0</v>
      </c>
      <c r="AD901">
        <v>0</v>
      </c>
      <c r="AE901">
        <v>16214.84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-2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4.4000000000000002E-4</v>
      </c>
      <c r="AU901" t="s">
        <v>360</v>
      </c>
      <c r="AV901">
        <v>0</v>
      </c>
      <c r="AW901">
        <v>2</v>
      </c>
      <c r="AX901">
        <v>86553090</v>
      </c>
      <c r="AY901">
        <v>1</v>
      </c>
      <c r="AZ901">
        <v>0</v>
      </c>
      <c r="BA901">
        <v>743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v>0</v>
      </c>
      <c r="CX901">
        <f>ROUND(Y901*Source!I501,9)</f>
        <v>1.7600000000000001E-5</v>
      </c>
      <c r="CY901">
        <f t="shared" si="439"/>
        <v>16214.84</v>
      </c>
      <c r="CZ901">
        <f t="shared" si="440"/>
        <v>16214.84</v>
      </c>
      <c r="DA901">
        <f t="shared" si="441"/>
        <v>1</v>
      </c>
      <c r="DB901">
        <f t="shared" si="442"/>
        <v>7.13</v>
      </c>
      <c r="DC901">
        <f t="shared" si="443"/>
        <v>0</v>
      </c>
      <c r="DD901" t="s">
        <v>3</v>
      </c>
      <c r="DE901" t="s">
        <v>3</v>
      </c>
      <c r="DF901">
        <f t="shared" si="437"/>
        <v>0.28999999999999998</v>
      </c>
      <c r="DG901">
        <f t="shared" si="435"/>
        <v>0</v>
      </c>
      <c r="DH901">
        <f t="shared" si="436"/>
        <v>0</v>
      </c>
      <c r="DI901">
        <f t="shared" si="445"/>
        <v>0</v>
      </c>
      <c r="DJ901">
        <f t="shared" si="444"/>
        <v>0.28999999999999998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5">
      <c r="A902">
        <f>ROW(Source!A501)</f>
        <v>501</v>
      </c>
      <c r="B902">
        <v>86551701</v>
      </c>
      <c r="C902">
        <v>86553065</v>
      </c>
      <c r="D902">
        <v>85701143</v>
      </c>
      <c r="E902">
        <v>1</v>
      </c>
      <c r="F902">
        <v>1</v>
      </c>
      <c r="G902">
        <v>1081</v>
      </c>
      <c r="H902">
        <v>3</v>
      </c>
      <c r="I902" t="s">
        <v>844</v>
      </c>
      <c r="J902" t="s">
        <v>845</v>
      </c>
      <c r="K902" t="s">
        <v>846</v>
      </c>
      <c r="L902">
        <v>1346</v>
      </c>
      <c r="N902">
        <v>1009</v>
      </c>
      <c r="O902" t="s">
        <v>822</v>
      </c>
      <c r="P902" t="s">
        <v>822</v>
      </c>
      <c r="Q902">
        <v>1</v>
      </c>
      <c r="W902">
        <v>0</v>
      </c>
      <c r="X902">
        <v>488689173</v>
      </c>
      <c r="Y902">
        <f t="shared" si="438"/>
        <v>0.53</v>
      </c>
      <c r="AA902">
        <v>20.190000000000001</v>
      </c>
      <c r="AB902">
        <v>0</v>
      </c>
      <c r="AC902">
        <v>0</v>
      </c>
      <c r="AD902">
        <v>0</v>
      </c>
      <c r="AE902">
        <v>20.190000000000001</v>
      </c>
      <c r="AF902">
        <v>0</v>
      </c>
      <c r="AG902">
        <v>0</v>
      </c>
      <c r="AH902">
        <v>0</v>
      </c>
      <c r="AI902">
        <v>1</v>
      </c>
      <c r="AJ902">
        <v>1</v>
      </c>
      <c r="AK902">
        <v>1</v>
      </c>
      <c r="AL902">
        <v>1</v>
      </c>
      <c r="AM902">
        <v>-2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0.53</v>
      </c>
      <c r="AU902" t="s">
        <v>360</v>
      </c>
      <c r="AV902">
        <v>0</v>
      </c>
      <c r="AW902">
        <v>2</v>
      </c>
      <c r="AX902">
        <v>86553091</v>
      </c>
      <c r="AY902">
        <v>1</v>
      </c>
      <c r="AZ902">
        <v>0</v>
      </c>
      <c r="BA902">
        <v>744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v>0</v>
      </c>
      <c r="CX902">
        <f>ROUND(Y902*Source!I501,9)</f>
        <v>2.12E-2</v>
      </c>
      <c r="CY902">
        <f t="shared" si="439"/>
        <v>20.190000000000001</v>
      </c>
      <c r="CZ902">
        <f t="shared" si="440"/>
        <v>20.190000000000001</v>
      </c>
      <c r="DA902">
        <f t="shared" si="441"/>
        <v>1</v>
      </c>
      <c r="DB902">
        <f t="shared" si="442"/>
        <v>10.7</v>
      </c>
      <c r="DC902">
        <f t="shared" si="443"/>
        <v>0</v>
      </c>
      <c r="DD902" t="s">
        <v>3</v>
      </c>
      <c r="DE902" t="s">
        <v>3</v>
      </c>
      <c r="DF902">
        <f t="shared" si="437"/>
        <v>0.43</v>
      </c>
      <c r="DG902">
        <f t="shared" si="435"/>
        <v>0</v>
      </c>
      <c r="DH902">
        <f t="shared" si="436"/>
        <v>0</v>
      </c>
      <c r="DI902">
        <f t="shared" si="445"/>
        <v>0</v>
      </c>
      <c r="DJ902">
        <f t="shared" si="444"/>
        <v>0.43</v>
      </c>
      <c r="DK902">
        <v>0</v>
      </c>
      <c r="DL902" t="s">
        <v>3</v>
      </c>
      <c r="DM902">
        <v>0</v>
      </c>
      <c r="DN902" t="s">
        <v>3</v>
      </c>
      <c r="DO902">
        <v>0</v>
      </c>
    </row>
    <row r="903" spans="1:119" x14ac:dyDescent="0.25">
      <c r="A903">
        <f>ROW(Source!A501)</f>
        <v>501</v>
      </c>
      <c r="B903">
        <v>86551701</v>
      </c>
      <c r="C903">
        <v>86553065</v>
      </c>
      <c r="D903">
        <v>85713190</v>
      </c>
      <c r="E903">
        <v>1</v>
      </c>
      <c r="F903">
        <v>1</v>
      </c>
      <c r="G903">
        <v>1081</v>
      </c>
      <c r="H903">
        <v>3</v>
      </c>
      <c r="I903" t="s">
        <v>465</v>
      </c>
      <c r="J903" t="s">
        <v>467</v>
      </c>
      <c r="K903" t="s">
        <v>466</v>
      </c>
      <c r="L903">
        <v>1301</v>
      </c>
      <c r="N903">
        <v>1003</v>
      </c>
      <c r="O903" t="s">
        <v>454</v>
      </c>
      <c r="P903" t="s">
        <v>454</v>
      </c>
      <c r="Q903">
        <v>1</v>
      </c>
      <c r="W903">
        <v>0</v>
      </c>
      <c r="X903">
        <v>-1416319633</v>
      </c>
      <c r="Y903">
        <f t="shared" si="438"/>
        <v>100</v>
      </c>
      <c r="AA903">
        <v>31.31</v>
      </c>
      <c r="AB903">
        <v>0</v>
      </c>
      <c r="AC903">
        <v>0</v>
      </c>
      <c r="AD903">
        <v>0</v>
      </c>
      <c r="AE903">
        <v>31.31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1</v>
      </c>
      <c r="AL903">
        <v>1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 t="s">
        <v>3</v>
      </c>
      <c r="AT903">
        <v>100</v>
      </c>
      <c r="AU903" t="s">
        <v>360</v>
      </c>
      <c r="AV903">
        <v>0</v>
      </c>
      <c r="AW903">
        <v>1</v>
      </c>
      <c r="AX903">
        <v>-1</v>
      </c>
      <c r="AY903">
        <v>0</v>
      </c>
      <c r="AZ903">
        <v>0</v>
      </c>
      <c r="BA903" t="s">
        <v>3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v>0</v>
      </c>
      <c r="CX903">
        <f>ROUND(Y903*Source!I501,9)</f>
        <v>4</v>
      </c>
      <c r="CY903">
        <f t="shared" si="439"/>
        <v>31.31</v>
      </c>
      <c r="CZ903">
        <f t="shared" si="440"/>
        <v>31.31</v>
      </c>
      <c r="DA903">
        <f t="shared" si="441"/>
        <v>1</v>
      </c>
      <c r="DB903">
        <f t="shared" si="442"/>
        <v>3131</v>
      </c>
      <c r="DC903">
        <f t="shared" si="443"/>
        <v>0</v>
      </c>
      <c r="DD903" t="s">
        <v>3</v>
      </c>
      <c r="DE903" t="s">
        <v>3</v>
      </c>
      <c r="DF903">
        <f t="shared" si="437"/>
        <v>125.24</v>
      </c>
      <c r="DG903">
        <f t="shared" si="435"/>
        <v>0</v>
      </c>
      <c r="DH903">
        <f t="shared" si="436"/>
        <v>0</v>
      </c>
      <c r="DI903">
        <f t="shared" si="445"/>
        <v>0</v>
      </c>
      <c r="DJ903">
        <f t="shared" si="444"/>
        <v>125.24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5">
      <c r="A904">
        <f>ROW(Source!A501)</f>
        <v>501</v>
      </c>
      <c r="B904">
        <v>86551701</v>
      </c>
      <c r="C904">
        <v>86553065</v>
      </c>
      <c r="D904">
        <v>85718529</v>
      </c>
      <c r="E904">
        <v>1</v>
      </c>
      <c r="F904">
        <v>1</v>
      </c>
      <c r="G904">
        <v>1081</v>
      </c>
      <c r="H904">
        <v>3</v>
      </c>
      <c r="I904" t="s">
        <v>448</v>
      </c>
      <c r="J904" t="s">
        <v>450</v>
      </c>
      <c r="K904" t="s">
        <v>449</v>
      </c>
      <c r="L904">
        <v>1354</v>
      </c>
      <c r="N904">
        <v>1010</v>
      </c>
      <c r="O904" t="s">
        <v>35</v>
      </c>
      <c r="P904" t="s">
        <v>35</v>
      </c>
      <c r="Q904">
        <v>1</v>
      </c>
      <c r="W904">
        <v>0</v>
      </c>
      <c r="X904">
        <v>-1405244845</v>
      </c>
      <c r="Y904">
        <f t="shared" si="438"/>
        <v>250</v>
      </c>
      <c r="AA904">
        <v>44.45</v>
      </c>
      <c r="AB904">
        <v>0</v>
      </c>
      <c r="AC904">
        <v>0</v>
      </c>
      <c r="AD904">
        <v>0</v>
      </c>
      <c r="AE904">
        <v>44.45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0</v>
      </c>
      <c r="AS904" t="s">
        <v>3</v>
      </c>
      <c r="AT904">
        <v>250</v>
      </c>
      <c r="AU904" t="s">
        <v>360</v>
      </c>
      <c r="AV904">
        <v>0</v>
      </c>
      <c r="AW904">
        <v>1</v>
      </c>
      <c r="AX904">
        <v>-1</v>
      </c>
      <c r="AY904">
        <v>0</v>
      </c>
      <c r="AZ904">
        <v>0</v>
      </c>
      <c r="BA904" t="s">
        <v>3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v>0</v>
      </c>
      <c r="CX904">
        <f>ROUND(Y904*Source!I501,9)</f>
        <v>10</v>
      </c>
      <c r="CY904">
        <f t="shared" si="439"/>
        <v>44.45</v>
      </c>
      <c r="CZ904">
        <f t="shared" si="440"/>
        <v>44.45</v>
      </c>
      <c r="DA904">
        <f t="shared" si="441"/>
        <v>1</v>
      </c>
      <c r="DB904">
        <f t="shared" si="442"/>
        <v>11112.5</v>
      </c>
      <c r="DC904">
        <f t="shared" si="443"/>
        <v>0</v>
      </c>
      <c r="DD904" t="s">
        <v>3</v>
      </c>
      <c r="DE904" t="s">
        <v>3</v>
      </c>
      <c r="DF904">
        <f t="shared" si="437"/>
        <v>444.5</v>
      </c>
      <c r="DG904">
        <f t="shared" si="435"/>
        <v>0</v>
      </c>
      <c r="DH904">
        <f t="shared" si="436"/>
        <v>0</v>
      </c>
      <c r="DI904">
        <f t="shared" si="445"/>
        <v>0</v>
      </c>
      <c r="DJ904">
        <f t="shared" si="444"/>
        <v>444.5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5">
      <c r="A905">
        <f>ROW(Source!A502)</f>
        <v>502</v>
      </c>
      <c r="B905">
        <v>86551703</v>
      </c>
      <c r="C905">
        <v>86553065</v>
      </c>
      <c r="D905">
        <v>85665773</v>
      </c>
      <c r="E905">
        <v>1081</v>
      </c>
      <c r="F905">
        <v>1</v>
      </c>
      <c r="G905">
        <v>1081</v>
      </c>
      <c r="H905">
        <v>1</v>
      </c>
      <c r="I905" t="s">
        <v>786</v>
      </c>
      <c r="J905" t="s">
        <v>3</v>
      </c>
      <c r="K905" t="s">
        <v>787</v>
      </c>
      <c r="L905">
        <v>1191</v>
      </c>
      <c r="N905">
        <v>1013</v>
      </c>
      <c r="O905" t="s">
        <v>788</v>
      </c>
      <c r="P905" t="s">
        <v>788</v>
      </c>
      <c r="Q905">
        <v>1</v>
      </c>
      <c r="W905">
        <v>0</v>
      </c>
      <c r="X905">
        <v>476480486</v>
      </c>
      <c r="Y905">
        <f>((AT905*1.15)*1.2)</f>
        <v>40.98599999999999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1</v>
      </c>
      <c r="AM905">
        <v>5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29.7</v>
      </c>
      <c r="AU905" t="s">
        <v>362</v>
      </c>
      <c r="AV905">
        <v>1</v>
      </c>
      <c r="AW905">
        <v>2</v>
      </c>
      <c r="AX905">
        <v>86553080</v>
      </c>
      <c r="AY905">
        <v>1</v>
      </c>
      <c r="AZ905">
        <v>0</v>
      </c>
      <c r="BA905">
        <v>748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U905">
        <f>ROUND(AT905*Source!I502*AH905*AL905,2)</f>
        <v>0</v>
      </c>
      <c r="CV905">
        <f>ROUND(Y905*Source!I502,9)</f>
        <v>1.63944</v>
      </c>
      <c r="CW905">
        <v>0</v>
      </c>
      <c r="CX905">
        <f>ROUND(Y905*Source!I502,9)</f>
        <v>1.63944</v>
      </c>
      <c r="CY905">
        <f>AD905</f>
        <v>0</v>
      </c>
      <c r="CZ905">
        <f>AH905</f>
        <v>0</v>
      </c>
      <c r="DA905">
        <f>AL905</f>
        <v>1</v>
      </c>
      <c r="DB905">
        <f>ROUND(((ROUND(AT905*CZ905,2)*1.15)*1.2),6)</f>
        <v>0</v>
      </c>
      <c r="DC905">
        <f>ROUND(((ROUND(AT905*AG905,2)*1.15)*1.2),6)</f>
        <v>0</v>
      </c>
      <c r="DD905" t="s">
        <v>3</v>
      </c>
      <c r="DE905" t="s">
        <v>3</v>
      </c>
      <c r="DF905">
        <f t="shared" si="437"/>
        <v>0</v>
      </c>
      <c r="DG905">
        <f t="shared" si="435"/>
        <v>0</v>
      </c>
      <c r="DH905">
        <f t="shared" si="436"/>
        <v>0</v>
      </c>
      <c r="DI905">
        <f t="shared" si="445"/>
        <v>0</v>
      </c>
      <c r="DJ905">
        <f>DI905</f>
        <v>0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5">
      <c r="A906">
        <f>ROW(Source!A502)</f>
        <v>502</v>
      </c>
      <c r="B906">
        <v>86551703</v>
      </c>
      <c r="C906">
        <v>86553065</v>
      </c>
      <c r="D906">
        <v>85731380</v>
      </c>
      <c r="E906">
        <v>1</v>
      </c>
      <c r="F906">
        <v>1</v>
      </c>
      <c r="G906">
        <v>1081</v>
      </c>
      <c r="H906">
        <v>2</v>
      </c>
      <c r="I906" t="s">
        <v>823</v>
      </c>
      <c r="J906" t="s">
        <v>824</v>
      </c>
      <c r="K906" t="s">
        <v>825</v>
      </c>
      <c r="L906">
        <v>1368</v>
      </c>
      <c r="N906">
        <v>1011</v>
      </c>
      <c r="O906" t="s">
        <v>792</v>
      </c>
      <c r="P906" t="s">
        <v>792</v>
      </c>
      <c r="Q906">
        <v>1</v>
      </c>
      <c r="W906">
        <v>0</v>
      </c>
      <c r="X906">
        <v>-49672420</v>
      </c>
      <c r="Y906">
        <f>((AT906*1.25)*1.2)</f>
        <v>1.7249999999999999</v>
      </c>
      <c r="AA906">
        <v>0</v>
      </c>
      <c r="AB906">
        <v>2.78</v>
      </c>
      <c r="AC906">
        <v>0</v>
      </c>
      <c r="AD906">
        <v>0</v>
      </c>
      <c r="AE906">
        <v>0</v>
      </c>
      <c r="AF906">
        <v>0.28000000000000003</v>
      </c>
      <c r="AG906">
        <v>0</v>
      </c>
      <c r="AH906">
        <v>0</v>
      </c>
      <c r="AI906">
        <v>1</v>
      </c>
      <c r="AJ906">
        <v>9.2899999999999991</v>
      </c>
      <c r="AK906">
        <v>1</v>
      </c>
      <c r="AL906">
        <v>1</v>
      </c>
      <c r="AM906">
        <v>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1.1499999999999999</v>
      </c>
      <c r="AU906" t="s">
        <v>361</v>
      </c>
      <c r="AV906">
        <v>0</v>
      </c>
      <c r="AW906">
        <v>2</v>
      </c>
      <c r="AX906">
        <v>86553081</v>
      </c>
      <c r="AY906">
        <v>1</v>
      </c>
      <c r="AZ906">
        <v>0</v>
      </c>
      <c r="BA906">
        <v>749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f>ROUND(Y906*Source!I502*DO906,9)</f>
        <v>0</v>
      </c>
      <c r="CX906">
        <f>ROUND(Y906*Source!I502,9)</f>
        <v>6.9000000000000006E-2</v>
      </c>
      <c r="CY906">
        <f>AB906</f>
        <v>2.78</v>
      </c>
      <c r="CZ906">
        <f>AF906</f>
        <v>0.28000000000000003</v>
      </c>
      <c r="DA906">
        <f>AJ906</f>
        <v>9.2899999999999991</v>
      </c>
      <c r="DB906">
        <f>ROUND(((ROUND(AT906*CZ906,2)*1.25)*1.2),6)</f>
        <v>0.48</v>
      </c>
      <c r="DC906">
        <f>ROUND(((ROUND(AT906*AG906,2)*1.25)*1.2),6)</f>
        <v>0</v>
      </c>
      <c r="DD906" t="s">
        <v>3</v>
      </c>
      <c r="DE906" t="s">
        <v>3</v>
      </c>
      <c r="DF906">
        <f t="shared" si="437"/>
        <v>0</v>
      </c>
      <c r="DG906">
        <f>ROUND(ROUND(AF906*AJ906,2)*CX906,2)</f>
        <v>0.18</v>
      </c>
      <c r="DH906">
        <f t="shared" si="436"/>
        <v>0</v>
      </c>
      <c r="DI906">
        <f t="shared" si="445"/>
        <v>0</v>
      </c>
      <c r="DJ906">
        <f>DG906</f>
        <v>0.18</v>
      </c>
      <c r="DK906">
        <v>0</v>
      </c>
      <c r="DL906" t="s">
        <v>3</v>
      </c>
      <c r="DM906">
        <v>0</v>
      </c>
      <c r="DN906" t="s">
        <v>3</v>
      </c>
      <c r="DO906">
        <v>0</v>
      </c>
    </row>
    <row r="907" spans="1:119" x14ac:dyDescent="0.25">
      <c r="A907">
        <f>ROW(Source!A502)</f>
        <v>502</v>
      </c>
      <c r="B907">
        <v>86551703</v>
      </c>
      <c r="C907">
        <v>86553065</v>
      </c>
      <c r="D907">
        <v>85731677</v>
      </c>
      <c r="E907">
        <v>1</v>
      </c>
      <c r="F907">
        <v>1</v>
      </c>
      <c r="G907">
        <v>1081</v>
      </c>
      <c r="H907">
        <v>2</v>
      </c>
      <c r="I907" t="s">
        <v>789</v>
      </c>
      <c r="J907" t="s">
        <v>790</v>
      </c>
      <c r="K907" t="s">
        <v>791</v>
      </c>
      <c r="L907">
        <v>1368</v>
      </c>
      <c r="N907">
        <v>1011</v>
      </c>
      <c r="O907" t="s">
        <v>792</v>
      </c>
      <c r="P907" t="s">
        <v>792</v>
      </c>
      <c r="Q907">
        <v>1</v>
      </c>
      <c r="W907">
        <v>0</v>
      </c>
      <c r="X907">
        <v>874612079</v>
      </c>
      <c r="Y907">
        <f>((AT907*1.25)*1.2)</f>
        <v>0.52500000000000002</v>
      </c>
      <c r="AA907">
        <v>0</v>
      </c>
      <c r="AB907">
        <v>1513.56</v>
      </c>
      <c r="AC907">
        <v>758.78</v>
      </c>
      <c r="AD907">
        <v>0</v>
      </c>
      <c r="AE907">
        <v>0</v>
      </c>
      <c r="AF907">
        <v>83.1</v>
      </c>
      <c r="AG907">
        <v>12.62</v>
      </c>
      <c r="AH907">
        <v>0</v>
      </c>
      <c r="AI907">
        <v>1</v>
      </c>
      <c r="AJ907">
        <v>17.07</v>
      </c>
      <c r="AK907">
        <v>56.35</v>
      </c>
      <c r="AL907">
        <v>1</v>
      </c>
      <c r="AM907">
        <v>2</v>
      </c>
      <c r="AN907">
        <v>0</v>
      </c>
      <c r="AO907">
        <v>1</v>
      </c>
      <c r="AP907">
        <v>1</v>
      </c>
      <c r="AQ907">
        <v>0</v>
      </c>
      <c r="AR907">
        <v>0</v>
      </c>
      <c r="AS907" t="s">
        <v>3</v>
      </c>
      <c r="AT907">
        <v>0.35</v>
      </c>
      <c r="AU907" t="s">
        <v>361</v>
      </c>
      <c r="AV907">
        <v>0</v>
      </c>
      <c r="AW907">
        <v>2</v>
      </c>
      <c r="AX907">
        <v>86553082</v>
      </c>
      <c r="AY907">
        <v>1</v>
      </c>
      <c r="AZ907">
        <v>0</v>
      </c>
      <c r="BA907">
        <v>750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f>ROUND(Y907*Source!I502*DO907,9)</f>
        <v>0.26501999999999998</v>
      </c>
      <c r="CX907">
        <f>ROUND(Y907*Source!I502,9)</f>
        <v>2.1000000000000001E-2</v>
      </c>
      <c r="CY907">
        <f>AB907</f>
        <v>1513.56</v>
      </c>
      <c r="CZ907">
        <f>AF907</f>
        <v>83.1</v>
      </c>
      <c r="DA907">
        <f>AJ907</f>
        <v>17.07</v>
      </c>
      <c r="DB907">
        <f>ROUND(((ROUND(AT907*CZ907,2)*1.25)*1.2),6)</f>
        <v>43.634999999999998</v>
      </c>
      <c r="DC907">
        <f>ROUND(((ROUND(AT907*AG907,2)*1.25)*1.2),6)</f>
        <v>6.63</v>
      </c>
      <c r="DD907" t="s">
        <v>3</v>
      </c>
      <c r="DE907" t="s">
        <v>3</v>
      </c>
      <c r="DF907">
        <f t="shared" si="437"/>
        <v>0</v>
      </c>
      <c r="DG907">
        <f>ROUND(ROUND(AF907*AJ907,2)*CX907,2)</f>
        <v>29.79</v>
      </c>
      <c r="DH907">
        <f>ROUND(ROUND(AG907*AK907,2)*CX907,2)</f>
        <v>14.93</v>
      </c>
      <c r="DI907">
        <f t="shared" si="445"/>
        <v>0</v>
      </c>
      <c r="DJ907">
        <f>DG907</f>
        <v>29.79</v>
      </c>
      <c r="DK907">
        <v>0</v>
      </c>
      <c r="DL907" t="s">
        <v>793</v>
      </c>
      <c r="DM907">
        <v>0</v>
      </c>
      <c r="DN907" t="s">
        <v>788</v>
      </c>
      <c r="DO907">
        <v>12.62</v>
      </c>
    </row>
    <row r="908" spans="1:119" x14ac:dyDescent="0.25">
      <c r="A908">
        <f>ROW(Source!A502)</f>
        <v>502</v>
      </c>
      <c r="B908">
        <v>86551703</v>
      </c>
      <c r="C908">
        <v>86553065</v>
      </c>
      <c r="D908">
        <v>85730911</v>
      </c>
      <c r="E908">
        <v>1</v>
      </c>
      <c r="F908">
        <v>1</v>
      </c>
      <c r="G908">
        <v>1081</v>
      </c>
      <c r="H908">
        <v>2</v>
      </c>
      <c r="I908" t="s">
        <v>800</v>
      </c>
      <c r="J908" t="s">
        <v>801</v>
      </c>
      <c r="K908" t="s">
        <v>802</v>
      </c>
      <c r="L908">
        <v>1368</v>
      </c>
      <c r="N908">
        <v>1011</v>
      </c>
      <c r="O908" t="s">
        <v>792</v>
      </c>
      <c r="P908" t="s">
        <v>792</v>
      </c>
      <c r="Q908">
        <v>1</v>
      </c>
      <c r="W908">
        <v>0</v>
      </c>
      <c r="X908">
        <v>-44940208</v>
      </c>
      <c r="Y908">
        <f>((AT908*1.25)*1.2)</f>
        <v>0.10500000000000001</v>
      </c>
      <c r="AA908">
        <v>0</v>
      </c>
      <c r="AB908">
        <v>2758.65</v>
      </c>
      <c r="AC908">
        <v>1017.92</v>
      </c>
      <c r="AD908">
        <v>0</v>
      </c>
      <c r="AE908">
        <v>0</v>
      </c>
      <c r="AF908">
        <v>179.17</v>
      </c>
      <c r="AG908">
        <v>16.93</v>
      </c>
      <c r="AH908">
        <v>0</v>
      </c>
      <c r="AI908">
        <v>1</v>
      </c>
      <c r="AJ908">
        <v>14.43</v>
      </c>
      <c r="AK908">
        <v>56.35</v>
      </c>
      <c r="AL908">
        <v>1</v>
      </c>
      <c r="AM908">
        <v>2</v>
      </c>
      <c r="AN908">
        <v>0</v>
      </c>
      <c r="AO908">
        <v>1</v>
      </c>
      <c r="AP908">
        <v>1</v>
      </c>
      <c r="AQ908">
        <v>0</v>
      </c>
      <c r="AR908">
        <v>0</v>
      </c>
      <c r="AS908" t="s">
        <v>3</v>
      </c>
      <c r="AT908">
        <v>7.0000000000000007E-2</v>
      </c>
      <c r="AU908" t="s">
        <v>361</v>
      </c>
      <c r="AV908">
        <v>0</v>
      </c>
      <c r="AW908">
        <v>2</v>
      </c>
      <c r="AX908">
        <v>86553083</v>
      </c>
      <c r="AY908">
        <v>1</v>
      </c>
      <c r="AZ908">
        <v>0</v>
      </c>
      <c r="BA908">
        <v>751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f>ROUND(Y908*Source!I502*DO908,9)</f>
        <v>7.1106000000000003E-2</v>
      </c>
      <c r="CX908">
        <f>ROUND(Y908*Source!I502,9)</f>
        <v>4.1999999999999997E-3</v>
      </c>
      <c r="CY908">
        <f>AB908</f>
        <v>2758.65</v>
      </c>
      <c r="CZ908">
        <f>AF908</f>
        <v>179.17</v>
      </c>
      <c r="DA908">
        <f>AJ908</f>
        <v>14.43</v>
      </c>
      <c r="DB908">
        <f>ROUND(((ROUND(AT908*CZ908,2)*1.25)*1.2),6)</f>
        <v>18.809999999999999</v>
      </c>
      <c r="DC908">
        <f>ROUND(((ROUND(AT908*AG908,2)*1.25)*1.2),6)</f>
        <v>1.7849999999999999</v>
      </c>
      <c r="DD908" t="s">
        <v>3</v>
      </c>
      <c r="DE908" t="s">
        <v>3</v>
      </c>
      <c r="DF908">
        <f t="shared" si="437"/>
        <v>0</v>
      </c>
      <c r="DG908">
        <f>ROUND(ROUND(AF908*AJ908,2)*CX908,2)</f>
        <v>10.86</v>
      </c>
      <c r="DH908">
        <f>ROUND(ROUND(AG908*AK908,2)*CX908,2)</f>
        <v>4.01</v>
      </c>
      <c r="DI908">
        <f t="shared" si="445"/>
        <v>0</v>
      </c>
      <c r="DJ908">
        <f>DG908</f>
        <v>10.86</v>
      </c>
      <c r="DK908">
        <v>0</v>
      </c>
      <c r="DL908" t="s">
        <v>793</v>
      </c>
      <c r="DM908">
        <v>0</v>
      </c>
      <c r="DN908" t="s">
        <v>788</v>
      </c>
      <c r="DO908">
        <v>16.93</v>
      </c>
    </row>
    <row r="909" spans="1:119" x14ac:dyDescent="0.25">
      <c r="A909">
        <f>ROW(Source!A502)</f>
        <v>502</v>
      </c>
      <c r="B909">
        <v>86551703</v>
      </c>
      <c r="C909">
        <v>86553065</v>
      </c>
      <c r="D909">
        <v>85700705</v>
      </c>
      <c r="E909">
        <v>1</v>
      </c>
      <c r="F909">
        <v>1</v>
      </c>
      <c r="G909">
        <v>1081</v>
      </c>
      <c r="H909">
        <v>3</v>
      </c>
      <c r="I909" t="s">
        <v>803</v>
      </c>
      <c r="J909" t="s">
        <v>804</v>
      </c>
      <c r="K909" t="s">
        <v>805</v>
      </c>
      <c r="L909">
        <v>1339</v>
      </c>
      <c r="N909">
        <v>1007</v>
      </c>
      <c r="O909" t="s">
        <v>806</v>
      </c>
      <c r="P909" t="s">
        <v>806</v>
      </c>
      <c r="Q909">
        <v>1</v>
      </c>
      <c r="W909">
        <v>0</v>
      </c>
      <c r="X909">
        <v>-1622585150</v>
      </c>
      <c r="Y909">
        <f t="shared" ref="Y909:Y918" si="446">((AT909*1)*1)</f>
        <v>0.113</v>
      </c>
      <c r="AA909">
        <v>54.79</v>
      </c>
      <c r="AB909">
        <v>0</v>
      </c>
      <c r="AC909">
        <v>0</v>
      </c>
      <c r="AD909">
        <v>0</v>
      </c>
      <c r="AE909">
        <v>7.07</v>
      </c>
      <c r="AF909">
        <v>0</v>
      </c>
      <c r="AG909">
        <v>0</v>
      </c>
      <c r="AH909">
        <v>0</v>
      </c>
      <c r="AI909">
        <v>7.75</v>
      </c>
      <c r="AJ909">
        <v>1</v>
      </c>
      <c r="AK909">
        <v>1</v>
      </c>
      <c r="AL909">
        <v>1</v>
      </c>
      <c r="AM909">
        <v>2</v>
      </c>
      <c r="AN909">
        <v>0</v>
      </c>
      <c r="AO909">
        <v>1</v>
      </c>
      <c r="AP909">
        <v>1</v>
      </c>
      <c r="AQ909">
        <v>0</v>
      </c>
      <c r="AR909">
        <v>0</v>
      </c>
      <c r="AS909" t="s">
        <v>3</v>
      </c>
      <c r="AT909">
        <v>0.113</v>
      </c>
      <c r="AU909" t="s">
        <v>360</v>
      </c>
      <c r="AV909">
        <v>0</v>
      </c>
      <c r="AW909">
        <v>2</v>
      </c>
      <c r="AX909">
        <v>86553084</v>
      </c>
      <c r="AY909">
        <v>1</v>
      </c>
      <c r="AZ909">
        <v>0</v>
      </c>
      <c r="BA909">
        <v>752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V909">
        <v>0</v>
      </c>
      <c r="CW909">
        <v>0</v>
      </c>
      <c r="CX909">
        <f>ROUND(Y909*Source!I502,9)</f>
        <v>4.5199999999999997E-3</v>
      </c>
      <c r="CY909">
        <f t="shared" ref="CY909:CY918" si="447">AA909</f>
        <v>54.79</v>
      </c>
      <c r="CZ909">
        <f t="shared" ref="CZ909:CZ918" si="448">AE909</f>
        <v>7.07</v>
      </c>
      <c r="DA909">
        <f t="shared" ref="DA909:DA918" si="449">AI909</f>
        <v>7.75</v>
      </c>
      <c r="DB909">
        <f t="shared" ref="DB909:DB918" si="450">ROUND(((ROUND(AT909*CZ909,2)*1)*1),6)</f>
        <v>0.8</v>
      </c>
      <c r="DC909">
        <f t="shared" ref="DC909:DC918" si="451">ROUND(((ROUND(AT909*AG909,2)*1)*1),6)</f>
        <v>0</v>
      </c>
      <c r="DD909" t="s">
        <v>3</v>
      </c>
      <c r="DE909" t="s">
        <v>3</v>
      </c>
      <c r="DF909">
        <f t="shared" ref="DF909:DF918" si="452">ROUND(ROUND(AE909*AI909,2)*CX909,2)</f>
        <v>0.25</v>
      </c>
      <c r="DG909">
        <f t="shared" ref="DG909:DG930" si="453">ROUND(ROUND(AF909,2)*CX909,2)</f>
        <v>0</v>
      </c>
      <c r="DH909">
        <f t="shared" ref="DH909:DH931" si="454">ROUND(ROUND(AG909,2)*CX909,2)</f>
        <v>0</v>
      </c>
      <c r="DI909">
        <f t="shared" si="445"/>
        <v>0</v>
      </c>
      <c r="DJ909">
        <f t="shared" ref="DJ909:DJ918" si="455">DF909</f>
        <v>0.25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5">
      <c r="A910">
        <f>ROW(Source!A502)</f>
        <v>502</v>
      </c>
      <c r="B910">
        <v>86551703</v>
      </c>
      <c r="C910">
        <v>86553065</v>
      </c>
      <c r="D910">
        <v>85701843</v>
      </c>
      <c r="E910">
        <v>1</v>
      </c>
      <c r="F910">
        <v>1</v>
      </c>
      <c r="G910">
        <v>1081</v>
      </c>
      <c r="H910">
        <v>3</v>
      </c>
      <c r="I910" t="s">
        <v>826</v>
      </c>
      <c r="J910" t="s">
        <v>827</v>
      </c>
      <c r="K910" t="s">
        <v>828</v>
      </c>
      <c r="L910">
        <v>1346</v>
      </c>
      <c r="N910">
        <v>1009</v>
      </c>
      <c r="O910" t="s">
        <v>822</v>
      </c>
      <c r="P910" t="s">
        <v>822</v>
      </c>
      <c r="Q910">
        <v>1</v>
      </c>
      <c r="W910">
        <v>0</v>
      </c>
      <c r="X910">
        <v>732400950</v>
      </c>
      <c r="Y910">
        <f t="shared" si="446"/>
        <v>0.17</v>
      </c>
      <c r="AA910">
        <v>91.56</v>
      </c>
      <c r="AB910">
        <v>0</v>
      </c>
      <c r="AC910">
        <v>0</v>
      </c>
      <c r="AD910">
        <v>0</v>
      </c>
      <c r="AE910">
        <v>21</v>
      </c>
      <c r="AF910">
        <v>0</v>
      </c>
      <c r="AG910">
        <v>0</v>
      </c>
      <c r="AH910">
        <v>0</v>
      </c>
      <c r="AI910">
        <v>4.3600000000000003</v>
      </c>
      <c r="AJ910">
        <v>1</v>
      </c>
      <c r="AK910">
        <v>1</v>
      </c>
      <c r="AL910">
        <v>1</v>
      </c>
      <c r="AM910">
        <v>2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0.17</v>
      </c>
      <c r="AU910" t="s">
        <v>360</v>
      </c>
      <c r="AV910">
        <v>0</v>
      </c>
      <c r="AW910">
        <v>2</v>
      </c>
      <c r="AX910">
        <v>86553085</v>
      </c>
      <c r="AY910">
        <v>1</v>
      </c>
      <c r="AZ910">
        <v>0</v>
      </c>
      <c r="BA910">
        <v>753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V910">
        <v>0</v>
      </c>
      <c r="CW910">
        <v>0</v>
      </c>
      <c r="CX910">
        <f>ROUND(Y910*Source!I502,9)</f>
        <v>6.7999999999999996E-3</v>
      </c>
      <c r="CY910">
        <f t="shared" si="447"/>
        <v>91.56</v>
      </c>
      <c r="CZ910">
        <f t="shared" si="448"/>
        <v>21</v>
      </c>
      <c r="DA910">
        <f t="shared" si="449"/>
        <v>4.3600000000000003</v>
      </c>
      <c r="DB910">
        <f t="shared" si="450"/>
        <v>3.57</v>
      </c>
      <c r="DC910">
        <f t="shared" si="451"/>
        <v>0</v>
      </c>
      <c r="DD910" t="s">
        <v>3</v>
      </c>
      <c r="DE910" t="s">
        <v>3</v>
      </c>
      <c r="DF910">
        <f t="shared" si="452"/>
        <v>0.62</v>
      </c>
      <c r="DG910">
        <f t="shared" si="453"/>
        <v>0</v>
      </c>
      <c r="DH910">
        <f t="shared" si="454"/>
        <v>0</v>
      </c>
      <c r="DI910">
        <f t="shared" si="445"/>
        <v>0</v>
      </c>
      <c r="DJ910">
        <f t="shared" si="455"/>
        <v>0.62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5">
      <c r="A911">
        <f>ROW(Source!A502)</f>
        <v>502</v>
      </c>
      <c r="B911">
        <v>86551703</v>
      </c>
      <c r="C911">
        <v>86553065</v>
      </c>
      <c r="D911">
        <v>85702416</v>
      </c>
      <c r="E911">
        <v>1</v>
      </c>
      <c r="F911">
        <v>1</v>
      </c>
      <c r="G911">
        <v>1081</v>
      </c>
      <c r="H911">
        <v>3</v>
      </c>
      <c r="I911" t="s">
        <v>829</v>
      </c>
      <c r="J911" t="s">
        <v>830</v>
      </c>
      <c r="K911" t="s">
        <v>831</v>
      </c>
      <c r="L911">
        <v>1346</v>
      </c>
      <c r="N911">
        <v>1009</v>
      </c>
      <c r="O911" t="s">
        <v>822</v>
      </c>
      <c r="P911" t="s">
        <v>822</v>
      </c>
      <c r="Q911">
        <v>1</v>
      </c>
      <c r="W911">
        <v>0</v>
      </c>
      <c r="X911">
        <v>1021383118</v>
      </c>
      <c r="Y911">
        <f t="shared" si="446"/>
        <v>0.06</v>
      </c>
      <c r="AA911">
        <v>315.23</v>
      </c>
      <c r="AB911">
        <v>0</v>
      </c>
      <c r="AC911">
        <v>0</v>
      </c>
      <c r="AD911">
        <v>0</v>
      </c>
      <c r="AE911">
        <v>37.979999999999997</v>
      </c>
      <c r="AF911">
        <v>0</v>
      </c>
      <c r="AG911">
        <v>0</v>
      </c>
      <c r="AH911">
        <v>0</v>
      </c>
      <c r="AI911">
        <v>8.3000000000000007</v>
      </c>
      <c r="AJ911">
        <v>1</v>
      </c>
      <c r="AK911">
        <v>1</v>
      </c>
      <c r="AL911">
        <v>1</v>
      </c>
      <c r="AM911">
        <v>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0.06</v>
      </c>
      <c r="AU911" t="s">
        <v>360</v>
      </c>
      <c r="AV911">
        <v>0</v>
      </c>
      <c r="AW911">
        <v>2</v>
      </c>
      <c r="AX911">
        <v>86553086</v>
      </c>
      <c r="AY911">
        <v>1</v>
      </c>
      <c r="AZ911">
        <v>0</v>
      </c>
      <c r="BA911">
        <v>754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v>0</v>
      </c>
      <c r="CX911">
        <f>ROUND(Y911*Source!I502,9)</f>
        <v>2.3999999999999998E-3</v>
      </c>
      <c r="CY911">
        <f t="shared" si="447"/>
        <v>315.23</v>
      </c>
      <c r="CZ911">
        <f t="shared" si="448"/>
        <v>37.979999999999997</v>
      </c>
      <c r="DA911">
        <f t="shared" si="449"/>
        <v>8.3000000000000007</v>
      </c>
      <c r="DB911">
        <f t="shared" si="450"/>
        <v>2.2799999999999998</v>
      </c>
      <c r="DC911">
        <f t="shared" si="451"/>
        <v>0</v>
      </c>
      <c r="DD911" t="s">
        <v>3</v>
      </c>
      <c r="DE911" t="s">
        <v>3</v>
      </c>
      <c r="DF911">
        <f t="shared" si="452"/>
        <v>0.76</v>
      </c>
      <c r="DG911">
        <f t="shared" si="453"/>
        <v>0</v>
      </c>
      <c r="DH911">
        <f t="shared" si="454"/>
        <v>0</v>
      </c>
      <c r="DI911">
        <f t="shared" si="445"/>
        <v>0</v>
      </c>
      <c r="DJ911">
        <f t="shared" si="455"/>
        <v>0.76</v>
      </c>
      <c r="DK911">
        <v>0</v>
      </c>
      <c r="DL911" t="s">
        <v>3</v>
      </c>
      <c r="DM911">
        <v>0</v>
      </c>
      <c r="DN911" t="s">
        <v>3</v>
      </c>
      <c r="DO911">
        <v>0</v>
      </c>
    </row>
    <row r="912" spans="1:119" x14ac:dyDescent="0.25">
      <c r="A912">
        <f>ROW(Source!A502)</f>
        <v>502</v>
      </c>
      <c r="B912">
        <v>86551703</v>
      </c>
      <c r="C912">
        <v>86553065</v>
      </c>
      <c r="D912">
        <v>85700824</v>
      </c>
      <c r="E912">
        <v>1</v>
      </c>
      <c r="F912">
        <v>1</v>
      </c>
      <c r="G912">
        <v>1081</v>
      </c>
      <c r="H912">
        <v>3</v>
      </c>
      <c r="I912" t="s">
        <v>832</v>
      </c>
      <c r="J912" t="s">
        <v>833</v>
      </c>
      <c r="K912" t="s">
        <v>834</v>
      </c>
      <c r="L912">
        <v>1348</v>
      </c>
      <c r="N912">
        <v>1009</v>
      </c>
      <c r="O912" t="s">
        <v>561</v>
      </c>
      <c r="P912" t="s">
        <v>561</v>
      </c>
      <c r="Q912">
        <v>1000</v>
      </c>
      <c r="W912">
        <v>0</v>
      </c>
      <c r="X912">
        <v>-1462767551</v>
      </c>
      <c r="Y912">
        <f t="shared" si="446"/>
        <v>1.0000000000000001E-5</v>
      </c>
      <c r="AA912">
        <v>65213.77</v>
      </c>
      <c r="AB912">
        <v>0</v>
      </c>
      <c r="AC912">
        <v>0</v>
      </c>
      <c r="AD912">
        <v>0</v>
      </c>
      <c r="AE912">
        <v>3234.81</v>
      </c>
      <c r="AF912">
        <v>0</v>
      </c>
      <c r="AG912">
        <v>0</v>
      </c>
      <c r="AH912">
        <v>0</v>
      </c>
      <c r="AI912">
        <v>20.16</v>
      </c>
      <c r="AJ912">
        <v>1</v>
      </c>
      <c r="AK912">
        <v>1</v>
      </c>
      <c r="AL912">
        <v>1</v>
      </c>
      <c r="AM912">
        <v>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1.0000000000000001E-5</v>
      </c>
      <c r="AU912" t="s">
        <v>360</v>
      </c>
      <c r="AV912">
        <v>0</v>
      </c>
      <c r="AW912">
        <v>2</v>
      </c>
      <c r="AX912">
        <v>86553087</v>
      </c>
      <c r="AY912">
        <v>1</v>
      </c>
      <c r="AZ912">
        <v>0</v>
      </c>
      <c r="BA912">
        <v>755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v>0</v>
      </c>
      <c r="CX912">
        <f>ROUND(Y912*Source!I502,9)</f>
        <v>3.9999999999999998E-7</v>
      </c>
      <c r="CY912">
        <f t="shared" si="447"/>
        <v>65213.77</v>
      </c>
      <c r="CZ912">
        <f t="shared" si="448"/>
        <v>3234.81</v>
      </c>
      <c r="DA912">
        <f t="shared" si="449"/>
        <v>20.16</v>
      </c>
      <c r="DB912">
        <f t="shared" si="450"/>
        <v>0.03</v>
      </c>
      <c r="DC912">
        <f t="shared" si="451"/>
        <v>0</v>
      </c>
      <c r="DD912" t="s">
        <v>3</v>
      </c>
      <c r="DE912" t="s">
        <v>3</v>
      </c>
      <c r="DF912">
        <f t="shared" si="452"/>
        <v>0.03</v>
      </c>
      <c r="DG912">
        <f t="shared" si="453"/>
        <v>0</v>
      </c>
      <c r="DH912">
        <f t="shared" si="454"/>
        <v>0</v>
      </c>
      <c r="DI912">
        <f t="shared" si="445"/>
        <v>0</v>
      </c>
      <c r="DJ912">
        <f t="shared" si="455"/>
        <v>0.03</v>
      </c>
      <c r="DK912">
        <v>0</v>
      </c>
      <c r="DL912" t="s">
        <v>3</v>
      </c>
      <c r="DM912">
        <v>0</v>
      </c>
      <c r="DN912" t="s">
        <v>3</v>
      </c>
      <c r="DO912">
        <v>0</v>
      </c>
    </row>
    <row r="913" spans="1:119" x14ac:dyDescent="0.25">
      <c r="A913">
        <f>ROW(Source!A502)</f>
        <v>502</v>
      </c>
      <c r="B913">
        <v>86551703</v>
      </c>
      <c r="C913">
        <v>86553065</v>
      </c>
      <c r="D913">
        <v>85700637</v>
      </c>
      <c r="E913">
        <v>1</v>
      </c>
      <c r="F913">
        <v>1</v>
      </c>
      <c r="G913">
        <v>1081</v>
      </c>
      <c r="H913">
        <v>3</v>
      </c>
      <c r="I913" t="s">
        <v>835</v>
      </c>
      <c r="J913" t="s">
        <v>836</v>
      </c>
      <c r="K913" t="s">
        <v>837</v>
      </c>
      <c r="L913">
        <v>1339</v>
      </c>
      <c r="N913">
        <v>1007</v>
      </c>
      <c r="O913" t="s">
        <v>806</v>
      </c>
      <c r="P913" t="s">
        <v>806</v>
      </c>
      <c r="Q913">
        <v>1</v>
      </c>
      <c r="W913">
        <v>0</v>
      </c>
      <c r="X913">
        <v>-676034668</v>
      </c>
      <c r="Y913">
        <f t="shared" si="446"/>
        <v>0.11899999999999999</v>
      </c>
      <c r="AA913">
        <v>760.17</v>
      </c>
      <c r="AB913">
        <v>0</v>
      </c>
      <c r="AC913">
        <v>0</v>
      </c>
      <c r="AD913">
        <v>0</v>
      </c>
      <c r="AE913">
        <v>53.42</v>
      </c>
      <c r="AF913">
        <v>0</v>
      </c>
      <c r="AG913">
        <v>0</v>
      </c>
      <c r="AH913">
        <v>0</v>
      </c>
      <c r="AI913">
        <v>14.23</v>
      </c>
      <c r="AJ913">
        <v>1</v>
      </c>
      <c r="AK913">
        <v>1</v>
      </c>
      <c r="AL913">
        <v>1</v>
      </c>
      <c r="AM913">
        <v>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0.11899999999999999</v>
      </c>
      <c r="AU913" t="s">
        <v>360</v>
      </c>
      <c r="AV913">
        <v>0</v>
      </c>
      <c r="AW913">
        <v>2</v>
      </c>
      <c r="AX913">
        <v>86553088</v>
      </c>
      <c r="AY913">
        <v>1</v>
      </c>
      <c r="AZ913">
        <v>0</v>
      </c>
      <c r="BA913">
        <v>756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v>0</v>
      </c>
      <c r="CX913">
        <f>ROUND(Y913*Source!I502,9)</f>
        <v>4.7600000000000003E-3</v>
      </c>
      <c r="CY913">
        <f t="shared" si="447"/>
        <v>760.17</v>
      </c>
      <c r="CZ913">
        <f t="shared" si="448"/>
        <v>53.42</v>
      </c>
      <c r="DA913">
        <f t="shared" si="449"/>
        <v>14.23</v>
      </c>
      <c r="DB913">
        <f t="shared" si="450"/>
        <v>6.36</v>
      </c>
      <c r="DC913">
        <f t="shared" si="451"/>
        <v>0</v>
      </c>
      <c r="DD913" t="s">
        <v>3</v>
      </c>
      <c r="DE913" t="s">
        <v>3</v>
      </c>
      <c r="DF913">
        <f t="shared" si="452"/>
        <v>3.62</v>
      </c>
      <c r="DG913">
        <f t="shared" si="453"/>
        <v>0</v>
      </c>
      <c r="DH913">
        <f t="shared" si="454"/>
        <v>0</v>
      </c>
      <c r="DI913">
        <f t="shared" si="445"/>
        <v>0</v>
      </c>
      <c r="DJ913">
        <f t="shared" si="455"/>
        <v>3.62</v>
      </c>
      <c r="DK913">
        <v>0</v>
      </c>
      <c r="DL913" t="s">
        <v>3</v>
      </c>
      <c r="DM913">
        <v>0</v>
      </c>
      <c r="DN913" t="s">
        <v>3</v>
      </c>
      <c r="DO913">
        <v>0</v>
      </c>
    </row>
    <row r="914" spans="1:119" x14ac:dyDescent="0.25">
      <c r="A914">
        <f>ROW(Source!A502)</f>
        <v>502</v>
      </c>
      <c r="B914">
        <v>86551703</v>
      </c>
      <c r="C914">
        <v>86553065</v>
      </c>
      <c r="D914">
        <v>85700903</v>
      </c>
      <c r="E914">
        <v>1</v>
      </c>
      <c r="F914">
        <v>1</v>
      </c>
      <c r="G914">
        <v>1081</v>
      </c>
      <c r="H914">
        <v>3</v>
      </c>
      <c r="I914" t="s">
        <v>838</v>
      </c>
      <c r="J914" t="s">
        <v>839</v>
      </c>
      <c r="K914" t="s">
        <v>840</v>
      </c>
      <c r="L914">
        <v>1339</v>
      </c>
      <c r="N914">
        <v>1007</v>
      </c>
      <c r="O914" t="s">
        <v>806</v>
      </c>
      <c r="P914" t="s">
        <v>806</v>
      </c>
      <c r="Q914">
        <v>1</v>
      </c>
      <c r="W914">
        <v>0</v>
      </c>
      <c r="X914">
        <v>-1235260082</v>
      </c>
      <c r="Y914">
        <f t="shared" si="446"/>
        <v>0.28100000000000003</v>
      </c>
      <c r="AA914">
        <v>101.33</v>
      </c>
      <c r="AB914">
        <v>0</v>
      </c>
      <c r="AC914">
        <v>0</v>
      </c>
      <c r="AD914">
        <v>0</v>
      </c>
      <c r="AE914">
        <v>5.82</v>
      </c>
      <c r="AF914">
        <v>0</v>
      </c>
      <c r="AG914">
        <v>0</v>
      </c>
      <c r="AH914">
        <v>0</v>
      </c>
      <c r="AI914">
        <v>17.41</v>
      </c>
      <c r="AJ914">
        <v>1</v>
      </c>
      <c r="AK914">
        <v>1</v>
      </c>
      <c r="AL914">
        <v>1</v>
      </c>
      <c r="AM914">
        <v>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0.28100000000000003</v>
      </c>
      <c r="AU914" t="s">
        <v>360</v>
      </c>
      <c r="AV914">
        <v>0</v>
      </c>
      <c r="AW914">
        <v>2</v>
      </c>
      <c r="AX914">
        <v>86553089</v>
      </c>
      <c r="AY914">
        <v>1</v>
      </c>
      <c r="AZ914">
        <v>0</v>
      </c>
      <c r="BA914">
        <v>757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V914">
        <v>0</v>
      </c>
      <c r="CW914">
        <v>0</v>
      </c>
      <c r="CX914">
        <f>ROUND(Y914*Source!I502,9)</f>
        <v>1.124E-2</v>
      </c>
      <c r="CY914">
        <f t="shared" si="447"/>
        <v>101.33</v>
      </c>
      <c r="CZ914">
        <f t="shared" si="448"/>
        <v>5.82</v>
      </c>
      <c r="DA914">
        <f t="shared" si="449"/>
        <v>17.41</v>
      </c>
      <c r="DB914">
        <f t="shared" si="450"/>
        <v>1.64</v>
      </c>
      <c r="DC914">
        <f t="shared" si="451"/>
        <v>0</v>
      </c>
      <c r="DD914" t="s">
        <v>3</v>
      </c>
      <c r="DE914" t="s">
        <v>3</v>
      </c>
      <c r="DF914">
        <f t="shared" si="452"/>
        <v>1.1399999999999999</v>
      </c>
      <c r="DG914">
        <f t="shared" si="453"/>
        <v>0</v>
      </c>
      <c r="DH914">
        <f t="shared" si="454"/>
        <v>0</v>
      </c>
      <c r="DI914">
        <f t="shared" si="445"/>
        <v>0</v>
      </c>
      <c r="DJ914">
        <f t="shared" si="455"/>
        <v>1.1399999999999999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5">
      <c r="A915">
        <f>ROW(Source!A502)</f>
        <v>502</v>
      </c>
      <c r="B915">
        <v>86551703</v>
      </c>
      <c r="C915">
        <v>86553065</v>
      </c>
      <c r="D915">
        <v>85700975</v>
      </c>
      <c r="E915">
        <v>1</v>
      </c>
      <c r="F915">
        <v>1</v>
      </c>
      <c r="G915">
        <v>1081</v>
      </c>
      <c r="H915">
        <v>3</v>
      </c>
      <c r="I915" t="s">
        <v>841</v>
      </c>
      <c r="J915" t="s">
        <v>842</v>
      </c>
      <c r="K915" t="s">
        <v>843</v>
      </c>
      <c r="L915">
        <v>1348</v>
      </c>
      <c r="N915">
        <v>1009</v>
      </c>
      <c r="O915" t="s">
        <v>561</v>
      </c>
      <c r="P915" t="s">
        <v>561</v>
      </c>
      <c r="Q915">
        <v>1000</v>
      </c>
      <c r="W915">
        <v>0</v>
      </c>
      <c r="X915">
        <v>1270042986</v>
      </c>
      <c r="Y915">
        <f t="shared" si="446"/>
        <v>4.4000000000000002E-4</v>
      </c>
      <c r="AA915">
        <v>55941.2</v>
      </c>
      <c r="AB915">
        <v>0</v>
      </c>
      <c r="AC915">
        <v>0</v>
      </c>
      <c r="AD915">
        <v>0</v>
      </c>
      <c r="AE915">
        <v>16214.84</v>
      </c>
      <c r="AF915">
        <v>0</v>
      </c>
      <c r="AG915">
        <v>0</v>
      </c>
      <c r="AH915">
        <v>0</v>
      </c>
      <c r="AI915">
        <v>3.45</v>
      </c>
      <c r="AJ915">
        <v>1</v>
      </c>
      <c r="AK915">
        <v>1</v>
      </c>
      <c r="AL915">
        <v>1</v>
      </c>
      <c r="AM915">
        <v>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4.4000000000000002E-4</v>
      </c>
      <c r="AU915" t="s">
        <v>360</v>
      </c>
      <c r="AV915">
        <v>0</v>
      </c>
      <c r="AW915">
        <v>2</v>
      </c>
      <c r="AX915">
        <v>86553090</v>
      </c>
      <c r="AY915">
        <v>1</v>
      </c>
      <c r="AZ915">
        <v>0</v>
      </c>
      <c r="BA915">
        <v>758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ROUND(Y915*Source!I502,9)</f>
        <v>1.7600000000000001E-5</v>
      </c>
      <c r="CY915">
        <f t="shared" si="447"/>
        <v>55941.2</v>
      </c>
      <c r="CZ915">
        <f t="shared" si="448"/>
        <v>16214.84</v>
      </c>
      <c r="DA915">
        <f t="shared" si="449"/>
        <v>3.45</v>
      </c>
      <c r="DB915">
        <f t="shared" si="450"/>
        <v>7.13</v>
      </c>
      <c r="DC915">
        <f t="shared" si="451"/>
        <v>0</v>
      </c>
      <c r="DD915" t="s">
        <v>3</v>
      </c>
      <c r="DE915" t="s">
        <v>3</v>
      </c>
      <c r="DF915">
        <f t="shared" si="452"/>
        <v>0.98</v>
      </c>
      <c r="DG915">
        <f t="shared" si="453"/>
        <v>0</v>
      </c>
      <c r="DH915">
        <f t="shared" si="454"/>
        <v>0</v>
      </c>
      <c r="DI915">
        <f t="shared" si="445"/>
        <v>0</v>
      </c>
      <c r="DJ915">
        <f t="shared" si="455"/>
        <v>0.98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5">
      <c r="A916">
        <f>ROW(Source!A502)</f>
        <v>502</v>
      </c>
      <c r="B916">
        <v>86551703</v>
      </c>
      <c r="C916">
        <v>86553065</v>
      </c>
      <c r="D916">
        <v>85701143</v>
      </c>
      <c r="E916">
        <v>1</v>
      </c>
      <c r="F916">
        <v>1</v>
      </c>
      <c r="G916">
        <v>1081</v>
      </c>
      <c r="H916">
        <v>3</v>
      </c>
      <c r="I916" t="s">
        <v>844</v>
      </c>
      <c r="J916" t="s">
        <v>845</v>
      </c>
      <c r="K916" t="s">
        <v>846</v>
      </c>
      <c r="L916">
        <v>1346</v>
      </c>
      <c r="N916">
        <v>1009</v>
      </c>
      <c r="O916" t="s">
        <v>822</v>
      </c>
      <c r="P916" t="s">
        <v>822</v>
      </c>
      <c r="Q916">
        <v>1</v>
      </c>
      <c r="W916">
        <v>0</v>
      </c>
      <c r="X916">
        <v>488689173</v>
      </c>
      <c r="Y916">
        <f t="shared" si="446"/>
        <v>0.53</v>
      </c>
      <c r="AA916">
        <v>85.81</v>
      </c>
      <c r="AB916">
        <v>0</v>
      </c>
      <c r="AC916">
        <v>0</v>
      </c>
      <c r="AD916">
        <v>0</v>
      </c>
      <c r="AE916">
        <v>20.190000000000001</v>
      </c>
      <c r="AF916">
        <v>0</v>
      </c>
      <c r="AG916">
        <v>0</v>
      </c>
      <c r="AH916">
        <v>0</v>
      </c>
      <c r="AI916">
        <v>4.25</v>
      </c>
      <c r="AJ916">
        <v>1</v>
      </c>
      <c r="AK916">
        <v>1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0.53</v>
      </c>
      <c r="AU916" t="s">
        <v>360</v>
      </c>
      <c r="AV916">
        <v>0</v>
      </c>
      <c r="AW916">
        <v>2</v>
      </c>
      <c r="AX916">
        <v>86553091</v>
      </c>
      <c r="AY916">
        <v>1</v>
      </c>
      <c r="AZ916">
        <v>0</v>
      </c>
      <c r="BA916">
        <v>759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ROUND(Y916*Source!I502,9)</f>
        <v>2.12E-2</v>
      </c>
      <c r="CY916">
        <f t="shared" si="447"/>
        <v>85.81</v>
      </c>
      <c r="CZ916">
        <f t="shared" si="448"/>
        <v>20.190000000000001</v>
      </c>
      <c r="DA916">
        <f t="shared" si="449"/>
        <v>4.25</v>
      </c>
      <c r="DB916">
        <f t="shared" si="450"/>
        <v>10.7</v>
      </c>
      <c r="DC916">
        <f t="shared" si="451"/>
        <v>0</v>
      </c>
      <c r="DD916" t="s">
        <v>3</v>
      </c>
      <c r="DE916" t="s">
        <v>3</v>
      </c>
      <c r="DF916">
        <f t="shared" si="452"/>
        <v>1.82</v>
      </c>
      <c r="DG916">
        <f t="shared" si="453"/>
        <v>0</v>
      </c>
      <c r="DH916">
        <f t="shared" si="454"/>
        <v>0</v>
      </c>
      <c r="DI916">
        <f t="shared" si="445"/>
        <v>0</v>
      </c>
      <c r="DJ916">
        <f t="shared" si="455"/>
        <v>1.82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5">
      <c r="A917">
        <f>ROW(Source!A502)</f>
        <v>502</v>
      </c>
      <c r="B917">
        <v>86551703</v>
      </c>
      <c r="C917">
        <v>86553065</v>
      </c>
      <c r="D917">
        <v>85713190</v>
      </c>
      <c r="E917">
        <v>1</v>
      </c>
      <c r="F917">
        <v>1</v>
      </c>
      <c r="G917">
        <v>1081</v>
      </c>
      <c r="H917">
        <v>3</v>
      </c>
      <c r="I917" t="s">
        <v>465</v>
      </c>
      <c r="J917" t="s">
        <v>467</v>
      </c>
      <c r="K917" t="s">
        <v>466</v>
      </c>
      <c r="L917">
        <v>1301</v>
      </c>
      <c r="N917">
        <v>1003</v>
      </c>
      <c r="O917" t="s">
        <v>454</v>
      </c>
      <c r="P917" t="s">
        <v>454</v>
      </c>
      <c r="Q917">
        <v>1</v>
      </c>
      <c r="W917">
        <v>0</v>
      </c>
      <c r="X917">
        <v>-1416319633</v>
      </c>
      <c r="Y917">
        <f t="shared" si="446"/>
        <v>100</v>
      </c>
      <c r="AA917">
        <v>366.64</v>
      </c>
      <c r="AB917">
        <v>0</v>
      </c>
      <c r="AC917">
        <v>0</v>
      </c>
      <c r="AD917">
        <v>0</v>
      </c>
      <c r="AE917">
        <v>31.31</v>
      </c>
      <c r="AF917">
        <v>0</v>
      </c>
      <c r="AG917">
        <v>0</v>
      </c>
      <c r="AH917">
        <v>0</v>
      </c>
      <c r="AI917">
        <v>11.71</v>
      </c>
      <c r="AJ917">
        <v>1</v>
      </c>
      <c r="AK917">
        <v>1</v>
      </c>
      <c r="AL917">
        <v>1</v>
      </c>
      <c r="AM917">
        <v>0</v>
      </c>
      <c r="AN917">
        <v>0</v>
      </c>
      <c r="AO917">
        <v>0</v>
      </c>
      <c r="AP917">
        <v>1</v>
      </c>
      <c r="AQ917">
        <v>0</v>
      </c>
      <c r="AR917">
        <v>0</v>
      </c>
      <c r="AS917" t="s">
        <v>3</v>
      </c>
      <c r="AT917">
        <v>100</v>
      </c>
      <c r="AU917" t="s">
        <v>360</v>
      </c>
      <c r="AV917">
        <v>0</v>
      </c>
      <c r="AW917">
        <v>1</v>
      </c>
      <c r="AX917">
        <v>-1</v>
      </c>
      <c r="AY917">
        <v>0</v>
      </c>
      <c r="AZ917">
        <v>0</v>
      </c>
      <c r="BA917" t="s">
        <v>3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V917">
        <v>0</v>
      </c>
      <c r="CW917">
        <v>0</v>
      </c>
      <c r="CX917">
        <f>ROUND(Y917*Source!I502,9)</f>
        <v>4</v>
      </c>
      <c r="CY917">
        <f t="shared" si="447"/>
        <v>366.64</v>
      </c>
      <c r="CZ917">
        <f t="shared" si="448"/>
        <v>31.31</v>
      </c>
      <c r="DA917">
        <f t="shared" si="449"/>
        <v>11.71</v>
      </c>
      <c r="DB917">
        <f t="shared" si="450"/>
        <v>3131</v>
      </c>
      <c r="DC917">
        <f t="shared" si="451"/>
        <v>0</v>
      </c>
      <c r="DD917" t="s">
        <v>3</v>
      </c>
      <c r="DE917" t="s">
        <v>3</v>
      </c>
      <c r="DF917">
        <f t="shared" si="452"/>
        <v>1466.56</v>
      </c>
      <c r="DG917">
        <f t="shared" si="453"/>
        <v>0</v>
      </c>
      <c r="DH917">
        <f t="shared" si="454"/>
        <v>0</v>
      </c>
      <c r="DI917">
        <f t="shared" si="445"/>
        <v>0</v>
      </c>
      <c r="DJ917">
        <f t="shared" si="455"/>
        <v>1466.56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5">
      <c r="A918">
        <f>ROW(Source!A502)</f>
        <v>502</v>
      </c>
      <c r="B918">
        <v>86551703</v>
      </c>
      <c r="C918">
        <v>86553065</v>
      </c>
      <c r="D918">
        <v>85718529</v>
      </c>
      <c r="E918">
        <v>1</v>
      </c>
      <c r="F918">
        <v>1</v>
      </c>
      <c r="G918">
        <v>1081</v>
      </c>
      <c r="H918">
        <v>3</v>
      </c>
      <c r="I918" t="s">
        <v>448</v>
      </c>
      <c r="J918" t="s">
        <v>450</v>
      </c>
      <c r="K918" t="s">
        <v>449</v>
      </c>
      <c r="L918">
        <v>1354</v>
      </c>
      <c r="N918">
        <v>1010</v>
      </c>
      <c r="O918" t="s">
        <v>35</v>
      </c>
      <c r="P918" t="s">
        <v>35</v>
      </c>
      <c r="Q918">
        <v>1</v>
      </c>
      <c r="W918">
        <v>0</v>
      </c>
      <c r="X918">
        <v>-1405244845</v>
      </c>
      <c r="Y918">
        <f t="shared" si="446"/>
        <v>250</v>
      </c>
      <c r="AA918">
        <v>178.24</v>
      </c>
      <c r="AB918">
        <v>0</v>
      </c>
      <c r="AC918">
        <v>0</v>
      </c>
      <c r="AD918">
        <v>0</v>
      </c>
      <c r="AE918">
        <v>44.45</v>
      </c>
      <c r="AF918">
        <v>0</v>
      </c>
      <c r="AG918">
        <v>0</v>
      </c>
      <c r="AH918">
        <v>0</v>
      </c>
      <c r="AI918">
        <v>4.01</v>
      </c>
      <c r="AJ918">
        <v>1</v>
      </c>
      <c r="AK918">
        <v>1</v>
      </c>
      <c r="AL918">
        <v>1</v>
      </c>
      <c r="AM918">
        <v>0</v>
      </c>
      <c r="AN918">
        <v>0</v>
      </c>
      <c r="AO918">
        <v>0</v>
      </c>
      <c r="AP918">
        <v>1</v>
      </c>
      <c r="AQ918">
        <v>0</v>
      </c>
      <c r="AR918">
        <v>0</v>
      </c>
      <c r="AS918" t="s">
        <v>3</v>
      </c>
      <c r="AT918">
        <v>250</v>
      </c>
      <c r="AU918" t="s">
        <v>360</v>
      </c>
      <c r="AV918">
        <v>0</v>
      </c>
      <c r="AW918">
        <v>1</v>
      </c>
      <c r="AX918">
        <v>-1</v>
      </c>
      <c r="AY918">
        <v>0</v>
      </c>
      <c r="AZ918">
        <v>0</v>
      </c>
      <c r="BA918" t="s">
        <v>3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v>0</v>
      </c>
      <c r="CX918">
        <f>ROUND(Y918*Source!I502,9)</f>
        <v>10</v>
      </c>
      <c r="CY918">
        <f t="shared" si="447"/>
        <v>178.24</v>
      </c>
      <c r="CZ918">
        <f t="shared" si="448"/>
        <v>44.45</v>
      </c>
      <c r="DA918">
        <f t="shared" si="449"/>
        <v>4.01</v>
      </c>
      <c r="DB918">
        <f t="shared" si="450"/>
        <v>11112.5</v>
      </c>
      <c r="DC918">
        <f t="shared" si="451"/>
        <v>0</v>
      </c>
      <c r="DD918" t="s">
        <v>3</v>
      </c>
      <c r="DE918" t="s">
        <v>3</v>
      </c>
      <c r="DF918">
        <f t="shared" si="452"/>
        <v>1782.4</v>
      </c>
      <c r="DG918">
        <f t="shared" si="453"/>
        <v>0</v>
      </c>
      <c r="DH918">
        <f t="shared" si="454"/>
        <v>0</v>
      </c>
      <c r="DI918">
        <f t="shared" si="445"/>
        <v>0</v>
      </c>
      <c r="DJ918">
        <f t="shared" si="455"/>
        <v>1782.4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5">
      <c r="A919">
        <f>ROW(Source!A507)</f>
        <v>507</v>
      </c>
      <c r="B919">
        <v>86551701</v>
      </c>
      <c r="C919">
        <v>86553097</v>
      </c>
      <c r="D919">
        <v>85665773</v>
      </c>
      <c r="E919">
        <v>1081</v>
      </c>
      <c r="F919">
        <v>1</v>
      </c>
      <c r="G919">
        <v>1081</v>
      </c>
      <c r="H919">
        <v>1</v>
      </c>
      <c r="I919" t="s">
        <v>786</v>
      </c>
      <c r="J919" t="s">
        <v>3</v>
      </c>
      <c r="K919" t="s">
        <v>787</v>
      </c>
      <c r="L919">
        <v>1191</v>
      </c>
      <c r="N919">
        <v>1013</v>
      </c>
      <c r="O919" t="s">
        <v>788</v>
      </c>
      <c r="P919" t="s">
        <v>788</v>
      </c>
      <c r="Q919">
        <v>1</v>
      </c>
      <c r="W919">
        <v>0</v>
      </c>
      <c r="X919">
        <v>476480486</v>
      </c>
      <c r="Y919">
        <f>((AT919*1.15)*1.2)</f>
        <v>100.05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1</v>
      </c>
      <c r="AK919">
        <v>1</v>
      </c>
      <c r="AL919">
        <v>1</v>
      </c>
      <c r="AM919">
        <v>-2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72.5</v>
      </c>
      <c r="AU919" t="s">
        <v>362</v>
      </c>
      <c r="AV919">
        <v>1</v>
      </c>
      <c r="AW919">
        <v>2</v>
      </c>
      <c r="AX919">
        <v>86553109</v>
      </c>
      <c r="AY919">
        <v>1</v>
      </c>
      <c r="AZ919">
        <v>0</v>
      </c>
      <c r="BA919">
        <v>763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U919">
        <f>ROUND(AT919*Source!I507*AH919*AL919,2)</f>
        <v>0</v>
      </c>
      <c r="CV919">
        <f>ROUND(Y919*Source!I507,9)</f>
        <v>4.0019999999999998</v>
      </c>
      <c r="CW919">
        <v>0</v>
      </c>
      <c r="CX919">
        <f>ROUND(Y919*Source!I507,9)</f>
        <v>4.0019999999999998</v>
      </c>
      <c r="CY919">
        <f>AD919</f>
        <v>0</v>
      </c>
      <c r="CZ919">
        <f>AH919</f>
        <v>0</v>
      </c>
      <c r="DA919">
        <f>AL919</f>
        <v>1</v>
      </c>
      <c r="DB919">
        <f>ROUND(((ROUND(AT919*CZ919,2)*1.15)*1.2),6)</f>
        <v>0</v>
      </c>
      <c r="DC919">
        <f>ROUND(((ROUND(AT919*AG919,2)*1.15)*1.2),6)</f>
        <v>0</v>
      </c>
      <c r="DD919" t="s">
        <v>3</v>
      </c>
      <c r="DE919" t="s">
        <v>3</v>
      </c>
      <c r="DF919">
        <f t="shared" ref="DF919:DF933" si="456">ROUND(ROUND(AE919,2)*CX919,2)</f>
        <v>0</v>
      </c>
      <c r="DG919">
        <f t="shared" si="453"/>
        <v>0</v>
      </c>
      <c r="DH919">
        <f t="shared" si="454"/>
        <v>0</v>
      </c>
      <c r="DI919">
        <f t="shared" si="445"/>
        <v>0</v>
      </c>
      <c r="DJ919">
        <f>DI919</f>
        <v>0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5">
      <c r="A920">
        <f>ROW(Source!A507)</f>
        <v>507</v>
      </c>
      <c r="B920">
        <v>86551701</v>
      </c>
      <c r="C920">
        <v>86553097</v>
      </c>
      <c r="D920">
        <v>85731380</v>
      </c>
      <c r="E920">
        <v>1</v>
      </c>
      <c r="F920">
        <v>1</v>
      </c>
      <c r="G920">
        <v>1081</v>
      </c>
      <c r="H920">
        <v>2</v>
      </c>
      <c r="I920" t="s">
        <v>823</v>
      </c>
      <c r="J920" t="s">
        <v>824</v>
      </c>
      <c r="K920" t="s">
        <v>825</v>
      </c>
      <c r="L920">
        <v>1368</v>
      </c>
      <c r="N920">
        <v>1011</v>
      </c>
      <c r="O920" t="s">
        <v>792</v>
      </c>
      <c r="P920" t="s">
        <v>792</v>
      </c>
      <c r="Q920">
        <v>1</v>
      </c>
      <c r="W920">
        <v>0</v>
      </c>
      <c r="X920">
        <v>-49672420</v>
      </c>
      <c r="Y920">
        <f>((AT920*1.25)*1.2)</f>
        <v>52.38</v>
      </c>
      <c r="AA920">
        <v>0</v>
      </c>
      <c r="AB920">
        <v>0.3</v>
      </c>
      <c r="AC920">
        <v>0</v>
      </c>
      <c r="AD920">
        <v>0</v>
      </c>
      <c r="AE920">
        <v>0</v>
      </c>
      <c r="AF920">
        <v>0.28000000000000003</v>
      </c>
      <c r="AG920">
        <v>0</v>
      </c>
      <c r="AH920">
        <v>0</v>
      </c>
      <c r="AI920">
        <v>1</v>
      </c>
      <c r="AJ920">
        <v>1</v>
      </c>
      <c r="AK920">
        <v>1</v>
      </c>
      <c r="AL920">
        <v>1</v>
      </c>
      <c r="AM920">
        <v>-2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34.92</v>
      </c>
      <c r="AU920" t="s">
        <v>361</v>
      </c>
      <c r="AV920">
        <v>0</v>
      </c>
      <c r="AW920">
        <v>2</v>
      </c>
      <c r="AX920">
        <v>86553110</v>
      </c>
      <c r="AY920">
        <v>1</v>
      </c>
      <c r="AZ920">
        <v>0</v>
      </c>
      <c r="BA920">
        <v>764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f>ROUND(Y920*Source!I507*DO920,9)</f>
        <v>0</v>
      </c>
      <c r="CX920">
        <f>ROUND(Y920*Source!I507,9)</f>
        <v>2.0952000000000002</v>
      </c>
      <c r="CY920">
        <f>AB920</f>
        <v>0.3</v>
      </c>
      <c r="CZ920">
        <f>AF920</f>
        <v>0.28000000000000003</v>
      </c>
      <c r="DA920">
        <f>AJ920</f>
        <v>1</v>
      </c>
      <c r="DB920">
        <f>ROUND(((ROUND(AT920*CZ920,2)*1.25)*1.2),6)</f>
        <v>14.67</v>
      </c>
      <c r="DC920">
        <f>ROUND(((ROUND(AT920*AG920,2)*1.25)*1.2),6)</f>
        <v>0</v>
      </c>
      <c r="DD920" t="s">
        <v>3</v>
      </c>
      <c r="DE920" t="s">
        <v>3</v>
      </c>
      <c r="DF920">
        <f t="shared" si="456"/>
        <v>0</v>
      </c>
      <c r="DG920">
        <f t="shared" si="453"/>
        <v>0.59</v>
      </c>
      <c r="DH920">
        <f t="shared" si="454"/>
        <v>0</v>
      </c>
      <c r="DI920">
        <f t="shared" si="445"/>
        <v>0</v>
      </c>
      <c r="DJ920">
        <f>DG920</f>
        <v>0.59</v>
      </c>
      <c r="DK920">
        <v>0</v>
      </c>
      <c r="DL920" t="s">
        <v>3</v>
      </c>
      <c r="DM920">
        <v>0</v>
      </c>
      <c r="DN920" t="s">
        <v>3</v>
      </c>
      <c r="DO920">
        <v>0</v>
      </c>
    </row>
    <row r="921" spans="1:119" x14ac:dyDescent="0.25">
      <c r="A921">
        <f>ROW(Source!A507)</f>
        <v>507</v>
      </c>
      <c r="B921">
        <v>86551701</v>
      </c>
      <c r="C921">
        <v>86553097</v>
      </c>
      <c r="D921">
        <v>85731677</v>
      </c>
      <c r="E921">
        <v>1</v>
      </c>
      <c r="F921">
        <v>1</v>
      </c>
      <c r="G921">
        <v>1081</v>
      </c>
      <c r="H921">
        <v>2</v>
      </c>
      <c r="I921" t="s">
        <v>789</v>
      </c>
      <c r="J921" t="s">
        <v>790</v>
      </c>
      <c r="K921" t="s">
        <v>791</v>
      </c>
      <c r="L921">
        <v>1368</v>
      </c>
      <c r="N921">
        <v>1011</v>
      </c>
      <c r="O921" t="s">
        <v>792</v>
      </c>
      <c r="P921" t="s">
        <v>792</v>
      </c>
      <c r="Q921">
        <v>1</v>
      </c>
      <c r="W921">
        <v>0</v>
      </c>
      <c r="X921">
        <v>874612079</v>
      </c>
      <c r="Y921">
        <f>((AT921*1.25)*1.2)</f>
        <v>2.1</v>
      </c>
      <c r="AA921">
        <v>0</v>
      </c>
      <c r="AB921">
        <v>88.67</v>
      </c>
      <c r="AC921">
        <v>13.47</v>
      </c>
      <c r="AD921">
        <v>0</v>
      </c>
      <c r="AE921">
        <v>0</v>
      </c>
      <c r="AF921">
        <v>83.1</v>
      </c>
      <c r="AG921">
        <v>12.62</v>
      </c>
      <c r="AH921">
        <v>0</v>
      </c>
      <c r="AI921">
        <v>1</v>
      </c>
      <c r="AJ921">
        <v>1</v>
      </c>
      <c r="AK921">
        <v>1</v>
      </c>
      <c r="AL921">
        <v>1</v>
      </c>
      <c r="AM921">
        <v>-2</v>
      </c>
      <c r="AN921">
        <v>0</v>
      </c>
      <c r="AO921">
        <v>1</v>
      </c>
      <c r="AP921">
        <v>1</v>
      </c>
      <c r="AQ921">
        <v>0</v>
      </c>
      <c r="AR921">
        <v>0</v>
      </c>
      <c r="AS921" t="s">
        <v>3</v>
      </c>
      <c r="AT921">
        <v>1.4</v>
      </c>
      <c r="AU921" t="s">
        <v>361</v>
      </c>
      <c r="AV921">
        <v>0</v>
      </c>
      <c r="AW921">
        <v>2</v>
      </c>
      <c r="AX921">
        <v>86553111</v>
      </c>
      <c r="AY921">
        <v>1</v>
      </c>
      <c r="AZ921">
        <v>0</v>
      </c>
      <c r="BA921">
        <v>765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f>ROUND(Y921*Source!I507*DO921,9)</f>
        <v>1.0600799999999999</v>
      </c>
      <c r="CX921">
        <f>ROUND(Y921*Source!I507,9)</f>
        <v>8.4000000000000005E-2</v>
      </c>
      <c r="CY921">
        <f>AB921</f>
        <v>88.67</v>
      </c>
      <c r="CZ921">
        <f>AF921</f>
        <v>83.1</v>
      </c>
      <c r="DA921">
        <f>AJ921</f>
        <v>1</v>
      </c>
      <c r="DB921">
        <f>ROUND(((ROUND(AT921*CZ921,2)*1.25)*1.2),6)</f>
        <v>174.51</v>
      </c>
      <c r="DC921">
        <f>ROUND(((ROUND(AT921*AG921,2)*1.25)*1.2),6)</f>
        <v>26.504999999999999</v>
      </c>
      <c r="DD921" t="s">
        <v>3</v>
      </c>
      <c r="DE921" t="s">
        <v>3</v>
      </c>
      <c r="DF921">
        <f t="shared" si="456"/>
        <v>0</v>
      </c>
      <c r="DG921">
        <f t="shared" si="453"/>
        <v>6.98</v>
      </c>
      <c r="DH921">
        <f t="shared" si="454"/>
        <v>1.06</v>
      </c>
      <c r="DI921">
        <f t="shared" si="445"/>
        <v>0</v>
      </c>
      <c r="DJ921">
        <f>DG921</f>
        <v>6.98</v>
      </c>
      <c r="DK921">
        <v>0</v>
      </c>
      <c r="DL921" t="s">
        <v>793</v>
      </c>
      <c r="DM921">
        <v>0</v>
      </c>
      <c r="DN921" t="s">
        <v>788</v>
      </c>
      <c r="DO921">
        <v>12.62</v>
      </c>
    </row>
    <row r="922" spans="1:119" x14ac:dyDescent="0.25">
      <c r="A922">
        <f>ROW(Source!A507)</f>
        <v>507</v>
      </c>
      <c r="B922">
        <v>86551701</v>
      </c>
      <c r="C922">
        <v>86553097</v>
      </c>
      <c r="D922">
        <v>85730911</v>
      </c>
      <c r="E922">
        <v>1</v>
      </c>
      <c r="F922">
        <v>1</v>
      </c>
      <c r="G922">
        <v>1081</v>
      </c>
      <c r="H922">
        <v>2</v>
      </c>
      <c r="I922" t="s">
        <v>800</v>
      </c>
      <c r="J922" t="s">
        <v>801</v>
      </c>
      <c r="K922" t="s">
        <v>802</v>
      </c>
      <c r="L922">
        <v>1368</v>
      </c>
      <c r="N922">
        <v>1011</v>
      </c>
      <c r="O922" t="s">
        <v>792</v>
      </c>
      <c r="P922" t="s">
        <v>792</v>
      </c>
      <c r="Q922">
        <v>1</v>
      </c>
      <c r="W922">
        <v>0</v>
      </c>
      <c r="X922">
        <v>-44940208</v>
      </c>
      <c r="Y922">
        <f>((AT922*1.25)*1.2)</f>
        <v>0.15</v>
      </c>
      <c r="AA922">
        <v>0</v>
      </c>
      <c r="AB922">
        <v>191.17</v>
      </c>
      <c r="AC922">
        <v>18.059999999999999</v>
      </c>
      <c r="AD922">
        <v>0</v>
      </c>
      <c r="AE922">
        <v>0</v>
      </c>
      <c r="AF922">
        <v>179.17</v>
      </c>
      <c r="AG922">
        <v>16.93</v>
      </c>
      <c r="AH922">
        <v>0</v>
      </c>
      <c r="AI922">
        <v>1</v>
      </c>
      <c r="AJ922">
        <v>1</v>
      </c>
      <c r="AK922">
        <v>1</v>
      </c>
      <c r="AL922">
        <v>1</v>
      </c>
      <c r="AM922">
        <v>-2</v>
      </c>
      <c r="AN922">
        <v>0</v>
      </c>
      <c r="AO922">
        <v>1</v>
      </c>
      <c r="AP922">
        <v>1</v>
      </c>
      <c r="AQ922">
        <v>0</v>
      </c>
      <c r="AR922">
        <v>0</v>
      </c>
      <c r="AS922" t="s">
        <v>3</v>
      </c>
      <c r="AT922">
        <v>0.1</v>
      </c>
      <c r="AU922" t="s">
        <v>361</v>
      </c>
      <c r="AV922">
        <v>0</v>
      </c>
      <c r="AW922">
        <v>2</v>
      </c>
      <c r="AX922">
        <v>86553112</v>
      </c>
      <c r="AY922">
        <v>1</v>
      </c>
      <c r="AZ922">
        <v>0</v>
      </c>
      <c r="BA922">
        <v>766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f>ROUND(Y922*Source!I507*DO922,9)</f>
        <v>0.10158</v>
      </c>
      <c r="CX922">
        <f>ROUND(Y922*Source!I507,9)</f>
        <v>6.0000000000000001E-3</v>
      </c>
      <c r="CY922">
        <f>AB922</f>
        <v>191.17</v>
      </c>
      <c r="CZ922">
        <f>AF922</f>
        <v>179.17</v>
      </c>
      <c r="DA922">
        <f>AJ922</f>
        <v>1</v>
      </c>
      <c r="DB922">
        <f>ROUND(((ROUND(AT922*CZ922,2)*1.25)*1.2),6)</f>
        <v>26.88</v>
      </c>
      <c r="DC922">
        <f>ROUND(((ROUND(AT922*AG922,2)*1.25)*1.2),6)</f>
        <v>2.5350000000000001</v>
      </c>
      <c r="DD922" t="s">
        <v>3</v>
      </c>
      <c r="DE922" t="s">
        <v>3</v>
      </c>
      <c r="DF922">
        <f t="shared" si="456"/>
        <v>0</v>
      </c>
      <c r="DG922">
        <f t="shared" si="453"/>
        <v>1.08</v>
      </c>
      <c r="DH922">
        <f t="shared" si="454"/>
        <v>0.1</v>
      </c>
      <c r="DI922">
        <f t="shared" si="445"/>
        <v>0</v>
      </c>
      <c r="DJ922">
        <f>DG922</f>
        <v>1.08</v>
      </c>
      <c r="DK922">
        <v>0</v>
      </c>
      <c r="DL922" t="s">
        <v>793</v>
      </c>
      <c r="DM922">
        <v>0</v>
      </c>
      <c r="DN922" t="s">
        <v>788</v>
      </c>
      <c r="DO922">
        <v>16.93</v>
      </c>
    </row>
    <row r="923" spans="1:119" x14ac:dyDescent="0.25">
      <c r="A923">
        <f>ROW(Source!A507)</f>
        <v>507</v>
      </c>
      <c r="B923">
        <v>86551701</v>
      </c>
      <c r="C923">
        <v>86553097</v>
      </c>
      <c r="D923">
        <v>85700705</v>
      </c>
      <c r="E923">
        <v>1</v>
      </c>
      <c r="F923">
        <v>1</v>
      </c>
      <c r="G923">
        <v>1081</v>
      </c>
      <c r="H923">
        <v>3</v>
      </c>
      <c r="I923" t="s">
        <v>803</v>
      </c>
      <c r="J923" t="s">
        <v>804</v>
      </c>
      <c r="K923" t="s">
        <v>805</v>
      </c>
      <c r="L923">
        <v>1339</v>
      </c>
      <c r="N923">
        <v>1007</v>
      </c>
      <c r="O923" t="s">
        <v>806</v>
      </c>
      <c r="P923" t="s">
        <v>806</v>
      </c>
      <c r="Q923">
        <v>1</v>
      </c>
      <c r="W923">
        <v>0</v>
      </c>
      <c r="X923">
        <v>-1622585150</v>
      </c>
      <c r="Y923">
        <f t="shared" ref="Y923:Y929" si="457">((AT923*1)*1)</f>
        <v>1.59</v>
      </c>
      <c r="AA923">
        <v>7.07</v>
      </c>
      <c r="AB923">
        <v>0</v>
      </c>
      <c r="AC923">
        <v>0</v>
      </c>
      <c r="AD923">
        <v>0</v>
      </c>
      <c r="AE923">
        <v>7.07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-2</v>
      </c>
      <c r="AN923">
        <v>0</v>
      </c>
      <c r="AO923">
        <v>1</v>
      </c>
      <c r="AP923">
        <v>1</v>
      </c>
      <c r="AQ923">
        <v>0</v>
      </c>
      <c r="AR923">
        <v>0</v>
      </c>
      <c r="AS923" t="s">
        <v>3</v>
      </c>
      <c r="AT923">
        <v>1.59</v>
      </c>
      <c r="AU923" t="s">
        <v>360</v>
      </c>
      <c r="AV923">
        <v>0</v>
      </c>
      <c r="AW923">
        <v>2</v>
      </c>
      <c r="AX923">
        <v>86553113</v>
      </c>
      <c r="AY923">
        <v>1</v>
      </c>
      <c r="AZ923">
        <v>0</v>
      </c>
      <c r="BA923">
        <v>767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V923">
        <v>0</v>
      </c>
      <c r="CW923">
        <v>0</v>
      </c>
      <c r="CX923">
        <f>ROUND(Y923*Source!I507,9)</f>
        <v>6.3600000000000004E-2</v>
      </c>
      <c r="CY923">
        <f t="shared" ref="CY923:CY929" si="458">AA923</f>
        <v>7.07</v>
      </c>
      <c r="CZ923">
        <f t="shared" ref="CZ923:CZ929" si="459">AE923</f>
        <v>7.07</v>
      </c>
      <c r="DA923">
        <f t="shared" ref="DA923:DA929" si="460">AI923</f>
        <v>1</v>
      </c>
      <c r="DB923">
        <f t="shared" ref="DB923:DB929" si="461">ROUND(((ROUND(AT923*CZ923,2)*1)*1),6)</f>
        <v>11.24</v>
      </c>
      <c r="DC923">
        <f t="shared" ref="DC923:DC929" si="462">ROUND(((ROUND(AT923*AG923,2)*1)*1),6)</f>
        <v>0</v>
      </c>
      <c r="DD923" t="s">
        <v>3</v>
      </c>
      <c r="DE923" t="s">
        <v>3</v>
      </c>
      <c r="DF923">
        <f t="shared" si="456"/>
        <v>0.45</v>
      </c>
      <c r="DG923">
        <f t="shared" si="453"/>
        <v>0</v>
      </c>
      <c r="DH923">
        <f t="shared" si="454"/>
        <v>0</v>
      </c>
      <c r="DI923">
        <f t="shared" si="445"/>
        <v>0</v>
      </c>
      <c r="DJ923">
        <f t="shared" ref="DJ923:DJ929" si="463">DF923</f>
        <v>0.45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5">
      <c r="A924">
        <f>ROW(Source!A507)</f>
        <v>507</v>
      </c>
      <c r="B924">
        <v>86551701</v>
      </c>
      <c r="C924">
        <v>86553097</v>
      </c>
      <c r="D924">
        <v>85701843</v>
      </c>
      <c r="E924">
        <v>1</v>
      </c>
      <c r="F924">
        <v>1</v>
      </c>
      <c r="G924">
        <v>1081</v>
      </c>
      <c r="H924">
        <v>3</v>
      </c>
      <c r="I924" t="s">
        <v>826</v>
      </c>
      <c r="J924" t="s">
        <v>827</v>
      </c>
      <c r="K924" t="s">
        <v>828</v>
      </c>
      <c r="L924">
        <v>1346</v>
      </c>
      <c r="N924">
        <v>1009</v>
      </c>
      <c r="O924" t="s">
        <v>822</v>
      </c>
      <c r="P924" t="s">
        <v>822</v>
      </c>
      <c r="Q924">
        <v>1</v>
      </c>
      <c r="W924">
        <v>0</v>
      </c>
      <c r="X924">
        <v>732400950</v>
      </c>
      <c r="Y924">
        <f t="shared" si="457"/>
        <v>0.5</v>
      </c>
      <c r="AA924">
        <v>21</v>
      </c>
      <c r="AB924">
        <v>0</v>
      </c>
      <c r="AC924">
        <v>0</v>
      </c>
      <c r="AD924">
        <v>0</v>
      </c>
      <c r="AE924">
        <v>21</v>
      </c>
      <c r="AF924">
        <v>0</v>
      </c>
      <c r="AG924">
        <v>0</v>
      </c>
      <c r="AH924">
        <v>0</v>
      </c>
      <c r="AI924">
        <v>1</v>
      </c>
      <c r="AJ924">
        <v>1</v>
      </c>
      <c r="AK924">
        <v>1</v>
      </c>
      <c r="AL924">
        <v>1</v>
      </c>
      <c r="AM924">
        <v>-2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0.5</v>
      </c>
      <c r="AU924" t="s">
        <v>360</v>
      </c>
      <c r="AV924">
        <v>0</v>
      </c>
      <c r="AW924">
        <v>2</v>
      </c>
      <c r="AX924">
        <v>86553114</v>
      </c>
      <c r="AY924">
        <v>1</v>
      </c>
      <c r="AZ924">
        <v>0</v>
      </c>
      <c r="BA924">
        <v>768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v>0</v>
      </c>
      <c r="CX924">
        <f>ROUND(Y924*Source!I507,9)</f>
        <v>0.02</v>
      </c>
      <c r="CY924">
        <f t="shared" si="458"/>
        <v>21</v>
      </c>
      <c r="CZ924">
        <f t="shared" si="459"/>
        <v>21</v>
      </c>
      <c r="DA924">
        <f t="shared" si="460"/>
        <v>1</v>
      </c>
      <c r="DB924">
        <f t="shared" si="461"/>
        <v>10.5</v>
      </c>
      <c r="DC924">
        <f t="shared" si="462"/>
        <v>0</v>
      </c>
      <c r="DD924" t="s">
        <v>3</v>
      </c>
      <c r="DE924" t="s">
        <v>3</v>
      </c>
      <c r="DF924">
        <f t="shared" si="456"/>
        <v>0.42</v>
      </c>
      <c r="DG924">
        <f t="shared" si="453"/>
        <v>0</v>
      </c>
      <c r="DH924">
        <f t="shared" si="454"/>
        <v>0</v>
      </c>
      <c r="DI924">
        <f t="shared" si="445"/>
        <v>0</v>
      </c>
      <c r="DJ924">
        <f t="shared" si="463"/>
        <v>0.42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5">
      <c r="A925">
        <f>ROW(Source!A507)</f>
        <v>507</v>
      </c>
      <c r="B925">
        <v>86551701</v>
      </c>
      <c r="C925">
        <v>86553097</v>
      </c>
      <c r="D925">
        <v>85700824</v>
      </c>
      <c r="E925">
        <v>1</v>
      </c>
      <c r="F925">
        <v>1</v>
      </c>
      <c r="G925">
        <v>1081</v>
      </c>
      <c r="H925">
        <v>3</v>
      </c>
      <c r="I925" t="s">
        <v>832</v>
      </c>
      <c r="J925" t="s">
        <v>833</v>
      </c>
      <c r="K925" t="s">
        <v>834</v>
      </c>
      <c r="L925">
        <v>1348</v>
      </c>
      <c r="N925">
        <v>1009</v>
      </c>
      <c r="O925" t="s">
        <v>561</v>
      </c>
      <c r="P925" t="s">
        <v>561</v>
      </c>
      <c r="Q925">
        <v>1000</v>
      </c>
      <c r="W925">
        <v>0</v>
      </c>
      <c r="X925">
        <v>-1462767551</v>
      </c>
      <c r="Y925">
        <f t="shared" si="457"/>
        <v>3.0000000000000001E-5</v>
      </c>
      <c r="AA925">
        <v>3234.81</v>
      </c>
      <c r="AB925">
        <v>0</v>
      </c>
      <c r="AC925">
        <v>0</v>
      </c>
      <c r="AD925">
        <v>0</v>
      </c>
      <c r="AE925">
        <v>3234.81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-2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3.0000000000000001E-5</v>
      </c>
      <c r="AU925" t="s">
        <v>360</v>
      </c>
      <c r="AV925">
        <v>0</v>
      </c>
      <c r="AW925">
        <v>2</v>
      </c>
      <c r="AX925">
        <v>86553115</v>
      </c>
      <c r="AY925">
        <v>1</v>
      </c>
      <c r="AZ925">
        <v>0</v>
      </c>
      <c r="BA925">
        <v>769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V925">
        <v>0</v>
      </c>
      <c r="CW925">
        <v>0</v>
      </c>
      <c r="CX925">
        <f>ROUND(Y925*Source!I507,9)</f>
        <v>1.1999999999999999E-6</v>
      </c>
      <c r="CY925">
        <f t="shared" si="458"/>
        <v>3234.81</v>
      </c>
      <c r="CZ925">
        <f t="shared" si="459"/>
        <v>3234.81</v>
      </c>
      <c r="DA925">
        <f t="shared" si="460"/>
        <v>1</v>
      </c>
      <c r="DB925">
        <f t="shared" si="461"/>
        <v>0.1</v>
      </c>
      <c r="DC925">
        <f t="shared" si="462"/>
        <v>0</v>
      </c>
      <c r="DD925" t="s">
        <v>3</v>
      </c>
      <c r="DE925" t="s">
        <v>3</v>
      </c>
      <c r="DF925">
        <f t="shared" si="456"/>
        <v>0</v>
      </c>
      <c r="DG925">
        <f t="shared" si="453"/>
        <v>0</v>
      </c>
      <c r="DH925">
        <f t="shared" si="454"/>
        <v>0</v>
      </c>
      <c r="DI925">
        <f t="shared" si="445"/>
        <v>0</v>
      </c>
      <c r="DJ925">
        <f t="shared" si="463"/>
        <v>0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5">
      <c r="A926">
        <f>ROW(Source!A507)</f>
        <v>507</v>
      </c>
      <c r="B926">
        <v>86551701</v>
      </c>
      <c r="C926">
        <v>86553097</v>
      </c>
      <c r="D926">
        <v>85700637</v>
      </c>
      <c r="E926">
        <v>1</v>
      </c>
      <c r="F926">
        <v>1</v>
      </c>
      <c r="G926">
        <v>1081</v>
      </c>
      <c r="H926">
        <v>3</v>
      </c>
      <c r="I926" t="s">
        <v>835</v>
      </c>
      <c r="J926" t="s">
        <v>836</v>
      </c>
      <c r="K926" t="s">
        <v>837</v>
      </c>
      <c r="L926">
        <v>1339</v>
      </c>
      <c r="N926">
        <v>1007</v>
      </c>
      <c r="O926" t="s">
        <v>806</v>
      </c>
      <c r="P926" t="s">
        <v>806</v>
      </c>
      <c r="Q926">
        <v>1</v>
      </c>
      <c r="W926">
        <v>0</v>
      </c>
      <c r="X926">
        <v>-676034668</v>
      </c>
      <c r="Y926">
        <f t="shared" si="457"/>
        <v>0.61</v>
      </c>
      <c r="AA926">
        <v>53.42</v>
      </c>
      <c r="AB926">
        <v>0</v>
      </c>
      <c r="AC926">
        <v>0</v>
      </c>
      <c r="AD926">
        <v>0</v>
      </c>
      <c r="AE926">
        <v>53.42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1</v>
      </c>
      <c r="AM926">
        <v>-2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0.61</v>
      </c>
      <c r="AU926" t="s">
        <v>360</v>
      </c>
      <c r="AV926">
        <v>0</v>
      </c>
      <c r="AW926">
        <v>2</v>
      </c>
      <c r="AX926">
        <v>86553116</v>
      </c>
      <c r="AY926">
        <v>1</v>
      </c>
      <c r="AZ926">
        <v>0</v>
      </c>
      <c r="BA926">
        <v>770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v>0</v>
      </c>
      <c r="CX926">
        <f>ROUND(Y926*Source!I507,9)</f>
        <v>2.4400000000000002E-2</v>
      </c>
      <c r="CY926">
        <f t="shared" si="458"/>
        <v>53.42</v>
      </c>
      <c r="CZ926">
        <f t="shared" si="459"/>
        <v>53.42</v>
      </c>
      <c r="DA926">
        <f t="shared" si="460"/>
        <v>1</v>
      </c>
      <c r="DB926">
        <f t="shared" si="461"/>
        <v>32.590000000000003</v>
      </c>
      <c r="DC926">
        <f t="shared" si="462"/>
        <v>0</v>
      </c>
      <c r="DD926" t="s">
        <v>3</v>
      </c>
      <c r="DE926" t="s">
        <v>3</v>
      </c>
      <c r="DF926">
        <f t="shared" si="456"/>
        <v>1.3</v>
      </c>
      <c r="DG926">
        <f t="shared" si="453"/>
        <v>0</v>
      </c>
      <c r="DH926">
        <f t="shared" si="454"/>
        <v>0</v>
      </c>
      <c r="DI926">
        <f t="shared" si="445"/>
        <v>0</v>
      </c>
      <c r="DJ926">
        <f t="shared" si="463"/>
        <v>1.3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5">
      <c r="A927">
        <f>ROW(Source!A507)</f>
        <v>507</v>
      </c>
      <c r="B927">
        <v>86551701</v>
      </c>
      <c r="C927">
        <v>86553097</v>
      </c>
      <c r="D927">
        <v>85700903</v>
      </c>
      <c r="E927">
        <v>1</v>
      </c>
      <c r="F927">
        <v>1</v>
      </c>
      <c r="G927">
        <v>1081</v>
      </c>
      <c r="H927">
        <v>3</v>
      </c>
      <c r="I927" t="s">
        <v>838</v>
      </c>
      <c r="J927" t="s">
        <v>839</v>
      </c>
      <c r="K927" t="s">
        <v>840</v>
      </c>
      <c r="L927">
        <v>1339</v>
      </c>
      <c r="N927">
        <v>1007</v>
      </c>
      <c r="O927" t="s">
        <v>806</v>
      </c>
      <c r="P927" t="s">
        <v>806</v>
      </c>
      <c r="Q927">
        <v>1</v>
      </c>
      <c r="W927">
        <v>0</v>
      </c>
      <c r="X927">
        <v>-1235260082</v>
      </c>
      <c r="Y927">
        <f t="shared" si="457"/>
        <v>0.67</v>
      </c>
      <c r="AA927">
        <v>5.82</v>
      </c>
      <c r="AB927">
        <v>0</v>
      </c>
      <c r="AC927">
        <v>0</v>
      </c>
      <c r="AD927">
        <v>0</v>
      </c>
      <c r="AE927">
        <v>5.82</v>
      </c>
      <c r="AF927">
        <v>0</v>
      </c>
      <c r="AG927">
        <v>0</v>
      </c>
      <c r="AH927">
        <v>0</v>
      </c>
      <c r="AI927">
        <v>1</v>
      </c>
      <c r="AJ927">
        <v>1</v>
      </c>
      <c r="AK927">
        <v>1</v>
      </c>
      <c r="AL927">
        <v>1</v>
      </c>
      <c r="AM927">
        <v>-2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0.67</v>
      </c>
      <c r="AU927" t="s">
        <v>360</v>
      </c>
      <c r="AV927">
        <v>0</v>
      </c>
      <c r="AW927">
        <v>2</v>
      </c>
      <c r="AX927">
        <v>86553117</v>
      </c>
      <c r="AY927">
        <v>1</v>
      </c>
      <c r="AZ927">
        <v>0</v>
      </c>
      <c r="BA927">
        <v>771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v>0</v>
      </c>
      <c r="CX927">
        <f>ROUND(Y927*Source!I507,9)</f>
        <v>2.6800000000000001E-2</v>
      </c>
      <c r="CY927">
        <f t="shared" si="458"/>
        <v>5.82</v>
      </c>
      <c r="CZ927">
        <f t="shared" si="459"/>
        <v>5.82</v>
      </c>
      <c r="DA927">
        <f t="shared" si="460"/>
        <v>1</v>
      </c>
      <c r="DB927">
        <f t="shared" si="461"/>
        <v>3.9</v>
      </c>
      <c r="DC927">
        <f t="shared" si="462"/>
        <v>0</v>
      </c>
      <c r="DD927" t="s">
        <v>3</v>
      </c>
      <c r="DE927" t="s">
        <v>3</v>
      </c>
      <c r="DF927">
        <f t="shared" si="456"/>
        <v>0.16</v>
      </c>
      <c r="DG927">
        <f t="shared" si="453"/>
        <v>0</v>
      </c>
      <c r="DH927">
        <f t="shared" si="454"/>
        <v>0</v>
      </c>
      <c r="DI927">
        <f t="shared" si="445"/>
        <v>0</v>
      </c>
      <c r="DJ927">
        <f t="shared" si="463"/>
        <v>0.16</v>
      </c>
      <c r="DK927">
        <v>0</v>
      </c>
      <c r="DL927" t="s">
        <v>3</v>
      </c>
      <c r="DM927">
        <v>0</v>
      </c>
      <c r="DN927" t="s">
        <v>3</v>
      </c>
      <c r="DO927">
        <v>0</v>
      </c>
    </row>
    <row r="928" spans="1:119" x14ac:dyDescent="0.25">
      <c r="A928">
        <f>ROW(Source!A507)</f>
        <v>507</v>
      </c>
      <c r="B928">
        <v>86551701</v>
      </c>
      <c r="C928">
        <v>86553097</v>
      </c>
      <c r="D928">
        <v>85713196</v>
      </c>
      <c r="E928">
        <v>1</v>
      </c>
      <c r="F928">
        <v>1</v>
      </c>
      <c r="G928">
        <v>1081</v>
      </c>
      <c r="H928">
        <v>3</v>
      </c>
      <c r="I928" t="s">
        <v>517</v>
      </c>
      <c r="J928" t="s">
        <v>519</v>
      </c>
      <c r="K928" t="s">
        <v>518</v>
      </c>
      <c r="L928">
        <v>1301</v>
      </c>
      <c r="N928">
        <v>1003</v>
      </c>
      <c r="O928" t="s">
        <v>454</v>
      </c>
      <c r="P928" t="s">
        <v>454</v>
      </c>
      <c r="Q928">
        <v>1</v>
      </c>
      <c r="W928">
        <v>0</v>
      </c>
      <c r="X928">
        <v>-958209142</v>
      </c>
      <c r="Y928">
        <f t="shared" si="457"/>
        <v>100</v>
      </c>
      <c r="AA928">
        <v>79.040000000000006</v>
      </c>
      <c r="AB928">
        <v>0</v>
      </c>
      <c r="AC928">
        <v>0</v>
      </c>
      <c r="AD928">
        <v>0</v>
      </c>
      <c r="AE928">
        <v>79.040000000000006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0</v>
      </c>
      <c r="AS928" t="s">
        <v>3</v>
      </c>
      <c r="AT928">
        <v>100</v>
      </c>
      <c r="AU928" t="s">
        <v>360</v>
      </c>
      <c r="AV928">
        <v>0</v>
      </c>
      <c r="AW928">
        <v>1</v>
      </c>
      <c r="AX928">
        <v>-1</v>
      </c>
      <c r="AY928">
        <v>0</v>
      </c>
      <c r="AZ928">
        <v>0</v>
      </c>
      <c r="BA928" t="s">
        <v>3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V928">
        <v>0</v>
      </c>
      <c r="CW928">
        <v>0</v>
      </c>
      <c r="CX928">
        <f>ROUND(Y928*Source!I507,9)</f>
        <v>4</v>
      </c>
      <c r="CY928">
        <f t="shared" si="458"/>
        <v>79.040000000000006</v>
      </c>
      <c r="CZ928">
        <f t="shared" si="459"/>
        <v>79.040000000000006</v>
      </c>
      <c r="DA928">
        <f t="shared" si="460"/>
        <v>1</v>
      </c>
      <c r="DB928">
        <f t="shared" si="461"/>
        <v>7904</v>
      </c>
      <c r="DC928">
        <f t="shared" si="462"/>
        <v>0</v>
      </c>
      <c r="DD928" t="s">
        <v>3</v>
      </c>
      <c r="DE928" t="s">
        <v>3</v>
      </c>
      <c r="DF928">
        <f t="shared" si="456"/>
        <v>316.16000000000003</v>
      </c>
      <c r="DG928">
        <f t="shared" si="453"/>
        <v>0</v>
      </c>
      <c r="DH928">
        <f t="shared" si="454"/>
        <v>0</v>
      </c>
      <c r="DI928">
        <f t="shared" si="445"/>
        <v>0</v>
      </c>
      <c r="DJ928">
        <f t="shared" si="463"/>
        <v>316.16000000000003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5">
      <c r="A929">
        <f>ROW(Source!A507)</f>
        <v>507</v>
      </c>
      <c r="B929">
        <v>86551701</v>
      </c>
      <c r="C929">
        <v>86553097</v>
      </c>
      <c r="D929">
        <v>85708245</v>
      </c>
      <c r="E929">
        <v>1</v>
      </c>
      <c r="F929">
        <v>1</v>
      </c>
      <c r="G929">
        <v>1081</v>
      </c>
      <c r="H929">
        <v>3</v>
      </c>
      <c r="I929" t="s">
        <v>847</v>
      </c>
      <c r="J929" t="s">
        <v>848</v>
      </c>
      <c r="K929" t="s">
        <v>849</v>
      </c>
      <c r="L929">
        <v>1339</v>
      </c>
      <c r="N929">
        <v>1007</v>
      </c>
      <c r="O929" t="s">
        <v>806</v>
      </c>
      <c r="P929" t="s">
        <v>806</v>
      </c>
      <c r="Q929">
        <v>1</v>
      </c>
      <c r="W929">
        <v>0</v>
      </c>
      <c r="X929">
        <v>448104635</v>
      </c>
      <c r="Y929">
        <f t="shared" si="457"/>
        <v>2.1000000000000001E-2</v>
      </c>
      <c r="AA929">
        <v>610.71</v>
      </c>
      <c r="AB929">
        <v>0</v>
      </c>
      <c r="AC929">
        <v>0</v>
      </c>
      <c r="AD929">
        <v>0</v>
      </c>
      <c r="AE929">
        <v>610.71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1</v>
      </c>
      <c r="AM929">
        <v>-2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2.1000000000000001E-2</v>
      </c>
      <c r="AU929" t="s">
        <v>360</v>
      </c>
      <c r="AV929">
        <v>0</v>
      </c>
      <c r="AW929">
        <v>2</v>
      </c>
      <c r="AX929">
        <v>86553118</v>
      </c>
      <c r="AY929">
        <v>1</v>
      </c>
      <c r="AZ929">
        <v>0</v>
      </c>
      <c r="BA929">
        <v>772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V929">
        <v>0</v>
      </c>
      <c r="CW929">
        <v>0</v>
      </c>
      <c r="CX929">
        <f>ROUND(Y929*Source!I507,9)</f>
        <v>8.4000000000000003E-4</v>
      </c>
      <c r="CY929">
        <f t="shared" si="458"/>
        <v>610.71</v>
      </c>
      <c r="CZ929">
        <f t="shared" si="459"/>
        <v>610.71</v>
      </c>
      <c r="DA929">
        <f t="shared" si="460"/>
        <v>1</v>
      </c>
      <c r="DB929">
        <f t="shared" si="461"/>
        <v>12.82</v>
      </c>
      <c r="DC929">
        <f t="shared" si="462"/>
        <v>0</v>
      </c>
      <c r="DD929" t="s">
        <v>3</v>
      </c>
      <c r="DE929" t="s">
        <v>3</v>
      </c>
      <c r="DF929">
        <f t="shared" si="456"/>
        <v>0.51</v>
      </c>
      <c r="DG929">
        <f t="shared" si="453"/>
        <v>0</v>
      </c>
      <c r="DH929">
        <f t="shared" si="454"/>
        <v>0</v>
      </c>
      <c r="DI929">
        <f t="shared" si="445"/>
        <v>0</v>
      </c>
      <c r="DJ929">
        <f t="shared" si="463"/>
        <v>0.51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5">
      <c r="A930">
        <f>ROW(Source!A508)</f>
        <v>508</v>
      </c>
      <c r="B930">
        <v>86551703</v>
      </c>
      <c r="C930">
        <v>86553097</v>
      </c>
      <c r="D930">
        <v>85665773</v>
      </c>
      <c r="E930">
        <v>1081</v>
      </c>
      <c r="F930">
        <v>1</v>
      </c>
      <c r="G930">
        <v>1081</v>
      </c>
      <c r="H930">
        <v>1</v>
      </c>
      <c r="I930" t="s">
        <v>786</v>
      </c>
      <c r="J930" t="s">
        <v>3</v>
      </c>
      <c r="K930" t="s">
        <v>787</v>
      </c>
      <c r="L930">
        <v>1191</v>
      </c>
      <c r="N930">
        <v>1013</v>
      </c>
      <c r="O930" t="s">
        <v>788</v>
      </c>
      <c r="P930" t="s">
        <v>788</v>
      </c>
      <c r="Q930">
        <v>1</v>
      </c>
      <c r="W930">
        <v>0</v>
      </c>
      <c r="X930">
        <v>476480486</v>
      </c>
      <c r="Y930">
        <f>((AT930*1.15)*1.2)</f>
        <v>100.05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1</v>
      </c>
      <c r="AK930">
        <v>1</v>
      </c>
      <c r="AL930">
        <v>1</v>
      </c>
      <c r="AM930">
        <v>5</v>
      </c>
      <c r="AN930">
        <v>0</v>
      </c>
      <c r="AO930">
        <v>1</v>
      </c>
      <c r="AP930">
        <v>1</v>
      </c>
      <c r="AQ930">
        <v>0</v>
      </c>
      <c r="AR930">
        <v>0</v>
      </c>
      <c r="AS930" t="s">
        <v>3</v>
      </c>
      <c r="AT930">
        <v>72.5</v>
      </c>
      <c r="AU930" t="s">
        <v>362</v>
      </c>
      <c r="AV930">
        <v>1</v>
      </c>
      <c r="AW930">
        <v>2</v>
      </c>
      <c r="AX930">
        <v>86553109</v>
      </c>
      <c r="AY930">
        <v>1</v>
      </c>
      <c r="AZ930">
        <v>0</v>
      </c>
      <c r="BA930">
        <v>775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U930">
        <f>ROUND(AT930*Source!I508*AH930*AL930,2)</f>
        <v>0</v>
      </c>
      <c r="CV930">
        <f>ROUND(Y930*Source!I508,9)</f>
        <v>4.0019999999999998</v>
      </c>
      <c r="CW930">
        <v>0</v>
      </c>
      <c r="CX930">
        <f>ROUND(Y930*Source!I508,9)</f>
        <v>4.0019999999999998</v>
      </c>
      <c r="CY930">
        <f>AD930</f>
        <v>0</v>
      </c>
      <c r="CZ930">
        <f>AH930</f>
        <v>0</v>
      </c>
      <c r="DA930">
        <f>AL930</f>
        <v>1</v>
      </c>
      <c r="DB930">
        <f>ROUND(((ROUND(AT930*CZ930,2)*1.15)*1.2),6)</f>
        <v>0</v>
      </c>
      <c r="DC930">
        <f>ROUND(((ROUND(AT930*AG930,2)*1.15)*1.2),6)</f>
        <v>0</v>
      </c>
      <c r="DD930" t="s">
        <v>3</v>
      </c>
      <c r="DE930" t="s">
        <v>3</v>
      </c>
      <c r="DF930">
        <f t="shared" si="456"/>
        <v>0</v>
      </c>
      <c r="DG930">
        <f t="shared" si="453"/>
        <v>0</v>
      </c>
      <c r="DH930">
        <f t="shared" si="454"/>
        <v>0</v>
      </c>
      <c r="DI930">
        <f t="shared" si="445"/>
        <v>0</v>
      </c>
      <c r="DJ930">
        <f>DI930</f>
        <v>0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5">
      <c r="A931">
        <f>ROW(Source!A508)</f>
        <v>508</v>
      </c>
      <c r="B931">
        <v>86551703</v>
      </c>
      <c r="C931">
        <v>86553097</v>
      </c>
      <c r="D931">
        <v>85731380</v>
      </c>
      <c r="E931">
        <v>1</v>
      </c>
      <c r="F931">
        <v>1</v>
      </c>
      <c r="G931">
        <v>1081</v>
      </c>
      <c r="H931">
        <v>2</v>
      </c>
      <c r="I931" t="s">
        <v>823</v>
      </c>
      <c r="J931" t="s">
        <v>824</v>
      </c>
      <c r="K931" t="s">
        <v>825</v>
      </c>
      <c r="L931">
        <v>1368</v>
      </c>
      <c r="N931">
        <v>1011</v>
      </c>
      <c r="O931" t="s">
        <v>792</v>
      </c>
      <c r="P931" t="s">
        <v>792</v>
      </c>
      <c r="Q931">
        <v>1</v>
      </c>
      <c r="W931">
        <v>0</v>
      </c>
      <c r="X931">
        <v>-49672420</v>
      </c>
      <c r="Y931">
        <f>((AT931*1.25)*1.2)</f>
        <v>52.38</v>
      </c>
      <c r="AA931">
        <v>0</v>
      </c>
      <c r="AB931">
        <v>2.78</v>
      </c>
      <c r="AC931">
        <v>0</v>
      </c>
      <c r="AD931">
        <v>0</v>
      </c>
      <c r="AE931">
        <v>0</v>
      </c>
      <c r="AF931">
        <v>0.28000000000000003</v>
      </c>
      <c r="AG931">
        <v>0</v>
      </c>
      <c r="AH931">
        <v>0</v>
      </c>
      <c r="AI931">
        <v>1</v>
      </c>
      <c r="AJ931">
        <v>9.2899999999999991</v>
      </c>
      <c r="AK931">
        <v>1</v>
      </c>
      <c r="AL931">
        <v>1</v>
      </c>
      <c r="AM931">
        <v>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34.92</v>
      </c>
      <c r="AU931" t="s">
        <v>361</v>
      </c>
      <c r="AV931">
        <v>0</v>
      </c>
      <c r="AW931">
        <v>2</v>
      </c>
      <c r="AX931">
        <v>86553110</v>
      </c>
      <c r="AY931">
        <v>1</v>
      </c>
      <c r="AZ931">
        <v>0</v>
      </c>
      <c r="BA931">
        <v>776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f>ROUND(Y931*Source!I508*DO931,9)</f>
        <v>0</v>
      </c>
      <c r="CX931">
        <f>ROUND(Y931*Source!I508,9)</f>
        <v>2.0952000000000002</v>
      </c>
      <c r="CY931">
        <f>AB931</f>
        <v>2.78</v>
      </c>
      <c r="CZ931">
        <f>AF931</f>
        <v>0.28000000000000003</v>
      </c>
      <c r="DA931">
        <f>AJ931</f>
        <v>9.2899999999999991</v>
      </c>
      <c r="DB931">
        <f>ROUND(((ROUND(AT931*CZ931,2)*1.25)*1.2),6)</f>
        <v>14.67</v>
      </c>
      <c r="DC931">
        <f>ROUND(((ROUND(AT931*AG931,2)*1.25)*1.2),6)</f>
        <v>0</v>
      </c>
      <c r="DD931" t="s">
        <v>3</v>
      </c>
      <c r="DE931" t="s">
        <v>3</v>
      </c>
      <c r="DF931">
        <f t="shared" si="456"/>
        <v>0</v>
      </c>
      <c r="DG931">
        <f>ROUND(ROUND(AF931*AJ931,2)*CX931,2)</f>
        <v>5.45</v>
      </c>
      <c r="DH931">
        <f t="shared" si="454"/>
        <v>0</v>
      </c>
      <c r="DI931">
        <f t="shared" si="445"/>
        <v>0</v>
      </c>
      <c r="DJ931">
        <f>DG931</f>
        <v>5.45</v>
      </c>
      <c r="DK931">
        <v>0</v>
      </c>
      <c r="DL931" t="s">
        <v>3</v>
      </c>
      <c r="DM931">
        <v>0</v>
      </c>
      <c r="DN931" t="s">
        <v>3</v>
      </c>
      <c r="DO931">
        <v>0</v>
      </c>
    </row>
    <row r="932" spans="1:119" x14ac:dyDescent="0.25">
      <c r="A932">
        <f>ROW(Source!A508)</f>
        <v>508</v>
      </c>
      <c r="B932">
        <v>86551703</v>
      </c>
      <c r="C932">
        <v>86553097</v>
      </c>
      <c r="D932">
        <v>85731677</v>
      </c>
      <c r="E932">
        <v>1</v>
      </c>
      <c r="F932">
        <v>1</v>
      </c>
      <c r="G932">
        <v>1081</v>
      </c>
      <c r="H932">
        <v>2</v>
      </c>
      <c r="I932" t="s">
        <v>789</v>
      </c>
      <c r="J932" t="s">
        <v>790</v>
      </c>
      <c r="K932" t="s">
        <v>791</v>
      </c>
      <c r="L932">
        <v>1368</v>
      </c>
      <c r="N932">
        <v>1011</v>
      </c>
      <c r="O932" t="s">
        <v>792</v>
      </c>
      <c r="P932" t="s">
        <v>792</v>
      </c>
      <c r="Q932">
        <v>1</v>
      </c>
      <c r="W932">
        <v>0</v>
      </c>
      <c r="X932">
        <v>874612079</v>
      </c>
      <c r="Y932">
        <f>((AT932*1.25)*1.2)</f>
        <v>2.1</v>
      </c>
      <c r="AA932">
        <v>0</v>
      </c>
      <c r="AB932">
        <v>1513.56</v>
      </c>
      <c r="AC932">
        <v>758.78</v>
      </c>
      <c r="AD932">
        <v>0</v>
      </c>
      <c r="AE932">
        <v>0</v>
      </c>
      <c r="AF932">
        <v>83.1</v>
      </c>
      <c r="AG932">
        <v>12.62</v>
      </c>
      <c r="AH932">
        <v>0</v>
      </c>
      <c r="AI932">
        <v>1</v>
      </c>
      <c r="AJ932">
        <v>17.07</v>
      </c>
      <c r="AK932">
        <v>56.35</v>
      </c>
      <c r="AL932">
        <v>1</v>
      </c>
      <c r="AM932">
        <v>2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1.4</v>
      </c>
      <c r="AU932" t="s">
        <v>361</v>
      </c>
      <c r="AV932">
        <v>0</v>
      </c>
      <c r="AW932">
        <v>2</v>
      </c>
      <c r="AX932">
        <v>86553111</v>
      </c>
      <c r="AY932">
        <v>1</v>
      </c>
      <c r="AZ932">
        <v>0</v>
      </c>
      <c r="BA932">
        <v>777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V932">
        <v>0</v>
      </c>
      <c r="CW932">
        <f>ROUND(Y932*Source!I508*DO932,9)</f>
        <v>1.0600799999999999</v>
      </c>
      <c r="CX932">
        <f>ROUND(Y932*Source!I508,9)</f>
        <v>8.4000000000000005E-2</v>
      </c>
      <c r="CY932">
        <f>AB932</f>
        <v>1513.56</v>
      </c>
      <c r="CZ932">
        <f>AF932</f>
        <v>83.1</v>
      </c>
      <c r="DA932">
        <f>AJ932</f>
        <v>17.07</v>
      </c>
      <c r="DB932">
        <f>ROUND(((ROUND(AT932*CZ932,2)*1.25)*1.2),6)</f>
        <v>174.51</v>
      </c>
      <c r="DC932">
        <f>ROUND(((ROUND(AT932*AG932,2)*1.25)*1.2),6)</f>
        <v>26.504999999999999</v>
      </c>
      <c r="DD932" t="s">
        <v>3</v>
      </c>
      <c r="DE932" t="s">
        <v>3</v>
      </c>
      <c r="DF932">
        <f t="shared" si="456"/>
        <v>0</v>
      </c>
      <c r="DG932">
        <f>ROUND(ROUND(AF932*AJ932,2)*CX932,2)</f>
        <v>119.16</v>
      </c>
      <c r="DH932">
        <f>ROUND(ROUND(AG932*AK932,2)*CX932,2)</f>
        <v>59.74</v>
      </c>
      <c r="DI932">
        <f t="shared" si="445"/>
        <v>0</v>
      </c>
      <c r="DJ932">
        <f>DG932</f>
        <v>119.16</v>
      </c>
      <c r="DK932">
        <v>0</v>
      </c>
      <c r="DL932" t="s">
        <v>793</v>
      </c>
      <c r="DM932">
        <v>0</v>
      </c>
      <c r="DN932" t="s">
        <v>788</v>
      </c>
      <c r="DO932">
        <v>12.62</v>
      </c>
    </row>
    <row r="933" spans="1:119" x14ac:dyDescent="0.25">
      <c r="A933">
        <f>ROW(Source!A508)</f>
        <v>508</v>
      </c>
      <c r="B933">
        <v>86551703</v>
      </c>
      <c r="C933">
        <v>86553097</v>
      </c>
      <c r="D933">
        <v>85730911</v>
      </c>
      <c r="E933">
        <v>1</v>
      </c>
      <c r="F933">
        <v>1</v>
      </c>
      <c r="G933">
        <v>1081</v>
      </c>
      <c r="H933">
        <v>2</v>
      </c>
      <c r="I933" t="s">
        <v>800</v>
      </c>
      <c r="J933" t="s">
        <v>801</v>
      </c>
      <c r="K933" t="s">
        <v>802</v>
      </c>
      <c r="L933">
        <v>1368</v>
      </c>
      <c r="N933">
        <v>1011</v>
      </c>
      <c r="O933" t="s">
        <v>792</v>
      </c>
      <c r="P933" t="s">
        <v>792</v>
      </c>
      <c r="Q933">
        <v>1</v>
      </c>
      <c r="W933">
        <v>0</v>
      </c>
      <c r="X933">
        <v>-44940208</v>
      </c>
      <c r="Y933">
        <f>((AT933*1.25)*1.2)</f>
        <v>0.15</v>
      </c>
      <c r="AA933">
        <v>0</v>
      </c>
      <c r="AB933">
        <v>2758.65</v>
      </c>
      <c r="AC933">
        <v>1017.92</v>
      </c>
      <c r="AD933">
        <v>0</v>
      </c>
      <c r="AE933">
        <v>0</v>
      </c>
      <c r="AF933">
        <v>179.17</v>
      </c>
      <c r="AG933">
        <v>16.93</v>
      </c>
      <c r="AH933">
        <v>0</v>
      </c>
      <c r="AI933">
        <v>1</v>
      </c>
      <c r="AJ933">
        <v>14.43</v>
      </c>
      <c r="AK933">
        <v>56.35</v>
      </c>
      <c r="AL933">
        <v>1</v>
      </c>
      <c r="AM933">
        <v>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0.1</v>
      </c>
      <c r="AU933" t="s">
        <v>361</v>
      </c>
      <c r="AV933">
        <v>0</v>
      </c>
      <c r="AW933">
        <v>2</v>
      </c>
      <c r="AX933">
        <v>86553112</v>
      </c>
      <c r="AY933">
        <v>1</v>
      </c>
      <c r="AZ933">
        <v>0</v>
      </c>
      <c r="BA933">
        <v>778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V933">
        <v>0</v>
      </c>
      <c r="CW933">
        <f>ROUND(Y933*Source!I508*DO933,9)</f>
        <v>0.10158</v>
      </c>
      <c r="CX933">
        <f>ROUND(Y933*Source!I508,9)</f>
        <v>6.0000000000000001E-3</v>
      </c>
      <c r="CY933">
        <f>AB933</f>
        <v>2758.65</v>
      </c>
      <c r="CZ933">
        <f>AF933</f>
        <v>179.17</v>
      </c>
      <c r="DA933">
        <f>AJ933</f>
        <v>14.43</v>
      </c>
      <c r="DB933">
        <f>ROUND(((ROUND(AT933*CZ933,2)*1.25)*1.2),6)</f>
        <v>26.88</v>
      </c>
      <c r="DC933">
        <f>ROUND(((ROUND(AT933*AG933,2)*1.25)*1.2),6)</f>
        <v>2.5350000000000001</v>
      </c>
      <c r="DD933" t="s">
        <v>3</v>
      </c>
      <c r="DE933" t="s">
        <v>3</v>
      </c>
      <c r="DF933">
        <f t="shared" si="456"/>
        <v>0</v>
      </c>
      <c r="DG933">
        <f>ROUND(ROUND(AF933*AJ933,2)*CX933,2)</f>
        <v>15.51</v>
      </c>
      <c r="DH933">
        <f>ROUND(ROUND(AG933*AK933,2)*CX933,2)</f>
        <v>5.72</v>
      </c>
      <c r="DI933">
        <f t="shared" si="445"/>
        <v>0</v>
      </c>
      <c r="DJ933">
        <f>DG933</f>
        <v>15.51</v>
      </c>
      <c r="DK933">
        <v>0</v>
      </c>
      <c r="DL933" t="s">
        <v>793</v>
      </c>
      <c r="DM933">
        <v>0</v>
      </c>
      <c r="DN933" t="s">
        <v>788</v>
      </c>
      <c r="DO933">
        <v>16.93</v>
      </c>
    </row>
    <row r="934" spans="1:119" x14ac:dyDescent="0.25">
      <c r="A934">
        <f>ROW(Source!A508)</f>
        <v>508</v>
      </c>
      <c r="B934">
        <v>86551703</v>
      </c>
      <c r="C934">
        <v>86553097</v>
      </c>
      <c r="D934">
        <v>85700705</v>
      </c>
      <c r="E934">
        <v>1</v>
      </c>
      <c r="F934">
        <v>1</v>
      </c>
      <c r="G934">
        <v>1081</v>
      </c>
      <c r="H934">
        <v>3</v>
      </c>
      <c r="I934" t="s">
        <v>803</v>
      </c>
      <c r="J934" t="s">
        <v>804</v>
      </c>
      <c r="K934" t="s">
        <v>805</v>
      </c>
      <c r="L934">
        <v>1339</v>
      </c>
      <c r="N934">
        <v>1007</v>
      </c>
      <c r="O934" t="s">
        <v>806</v>
      </c>
      <c r="P934" t="s">
        <v>806</v>
      </c>
      <c r="Q934">
        <v>1</v>
      </c>
      <c r="W934">
        <v>0</v>
      </c>
      <c r="X934">
        <v>-1622585150</v>
      </c>
      <c r="Y934">
        <f t="shared" ref="Y934:Y940" si="464">((AT934*1)*1)</f>
        <v>1.59</v>
      </c>
      <c r="AA934">
        <v>54.79</v>
      </c>
      <c r="AB934">
        <v>0</v>
      </c>
      <c r="AC934">
        <v>0</v>
      </c>
      <c r="AD934">
        <v>0</v>
      </c>
      <c r="AE934">
        <v>7.07</v>
      </c>
      <c r="AF934">
        <v>0</v>
      </c>
      <c r="AG934">
        <v>0</v>
      </c>
      <c r="AH934">
        <v>0</v>
      </c>
      <c r="AI934">
        <v>7.75</v>
      </c>
      <c r="AJ934">
        <v>1</v>
      </c>
      <c r="AK934">
        <v>1</v>
      </c>
      <c r="AL934">
        <v>1</v>
      </c>
      <c r="AM934">
        <v>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1.59</v>
      </c>
      <c r="AU934" t="s">
        <v>360</v>
      </c>
      <c r="AV934">
        <v>0</v>
      </c>
      <c r="AW934">
        <v>2</v>
      </c>
      <c r="AX934">
        <v>86553113</v>
      </c>
      <c r="AY934">
        <v>1</v>
      </c>
      <c r="AZ934">
        <v>0</v>
      </c>
      <c r="BA934">
        <v>779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v>0</v>
      </c>
      <c r="CX934">
        <f>ROUND(Y934*Source!I508,9)</f>
        <v>6.3600000000000004E-2</v>
      </c>
      <c r="CY934">
        <f t="shared" ref="CY934:CY940" si="465">AA934</f>
        <v>54.79</v>
      </c>
      <c r="CZ934">
        <f t="shared" ref="CZ934:CZ940" si="466">AE934</f>
        <v>7.07</v>
      </c>
      <c r="DA934">
        <f t="shared" ref="DA934:DA940" si="467">AI934</f>
        <v>7.75</v>
      </c>
      <c r="DB934">
        <f t="shared" ref="DB934:DB940" si="468">ROUND(((ROUND(AT934*CZ934,2)*1)*1),6)</f>
        <v>11.24</v>
      </c>
      <c r="DC934">
        <f t="shared" ref="DC934:DC940" si="469">ROUND(((ROUND(AT934*AG934,2)*1)*1),6)</f>
        <v>0</v>
      </c>
      <c r="DD934" t="s">
        <v>3</v>
      </c>
      <c r="DE934" t="s">
        <v>3</v>
      </c>
      <c r="DF934">
        <f t="shared" ref="DF934:DF940" si="470">ROUND(ROUND(AE934*AI934,2)*CX934,2)</f>
        <v>3.48</v>
      </c>
      <c r="DG934">
        <f t="shared" ref="DG934:DG952" si="471">ROUND(ROUND(AF934,2)*CX934,2)</f>
        <v>0</v>
      </c>
      <c r="DH934">
        <f t="shared" ref="DH934:DH953" si="472">ROUND(ROUND(AG934,2)*CX934,2)</f>
        <v>0</v>
      </c>
      <c r="DI934">
        <f t="shared" si="445"/>
        <v>0</v>
      </c>
      <c r="DJ934">
        <f t="shared" ref="DJ934:DJ940" si="473">DF934</f>
        <v>3.48</v>
      </c>
      <c r="DK934">
        <v>0</v>
      </c>
      <c r="DL934" t="s">
        <v>3</v>
      </c>
      <c r="DM934">
        <v>0</v>
      </c>
      <c r="DN934" t="s">
        <v>3</v>
      </c>
      <c r="DO934">
        <v>0</v>
      </c>
    </row>
    <row r="935" spans="1:119" x14ac:dyDescent="0.25">
      <c r="A935">
        <f>ROW(Source!A508)</f>
        <v>508</v>
      </c>
      <c r="B935">
        <v>86551703</v>
      </c>
      <c r="C935">
        <v>86553097</v>
      </c>
      <c r="D935">
        <v>85701843</v>
      </c>
      <c r="E935">
        <v>1</v>
      </c>
      <c r="F935">
        <v>1</v>
      </c>
      <c r="G935">
        <v>1081</v>
      </c>
      <c r="H935">
        <v>3</v>
      </c>
      <c r="I935" t="s">
        <v>826</v>
      </c>
      <c r="J935" t="s">
        <v>827</v>
      </c>
      <c r="K935" t="s">
        <v>828</v>
      </c>
      <c r="L935">
        <v>1346</v>
      </c>
      <c r="N935">
        <v>1009</v>
      </c>
      <c r="O935" t="s">
        <v>822</v>
      </c>
      <c r="P935" t="s">
        <v>822</v>
      </c>
      <c r="Q935">
        <v>1</v>
      </c>
      <c r="W935">
        <v>0</v>
      </c>
      <c r="X935">
        <v>732400950</v>
      </c>
      <c r="Y935">
        <f t="shared" si="464"/>
        <v>0.5</v>
      </c>
      <c r="AA935">
        <v>91.56</v>
      </c>
      <c r="AB935">
        <v>0</v>
      </c>
      <c r="AC935">
        <v>0</v>
      </c>
      <c r="AD935">
        <v>0</v>
      </c>
      <c r="AE935">
        <v>21</v>
      </c>
      <c r="AF935">
        <v>0</v>
      </c>
      <c r="AG935">
        <v>0</v>
      </c>
      <c r="AH935">
        <v>0</v>
      </c>
      <c r="AI935">
        <v>4.3600000000000003</v>
      </c>
      <c r="AJ935">
        <v>1</v>
      </c>
      <c r="AK935">
        <v>1</v>
      </c>
      <c r="AL935">
        <v>1</v>
      </c>
      <c r="AM935">
        <v>2</v>
      </c>
      <c r="AN935">
        <v>0</v>
      </c>
      <c r="AO935">
        <v>1</v>
      </c>
      <c r="AP935">
        <v>1</v>
      </c>
      <c r="AQ935">
        <v>0</v>
      </c>
      <c r="AR935">
        <v>0</v>
      </c>
      <c r="AS935" t="s">
        <v>3</v>
      </c>
      <c r="AT935">
        <v>0.5</v>
      </c>
      <c r="AU935" t="s">
        <v>360</v>
      </c>
      <c r="AV935">
        <v>0</v>
      </c>
      <c r="AW935">
        <v>2</v>
      </c>
      <c r="AX935">
        <v>86553114</v>
      </c>
      <c r="AY935">
        <v>1</v>
      </c>
      <c r="AZ935">
        <v>0</v>
      </c>
      <c r="BA935">
        <v>780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v>0</v>
      </c>
      <c r="CX935">
        <f>ROUND(Y935*Source!I508,9)</f>
        <v>0.02</v>
      </c>
      <c r="CY935">
        <f t="shared" si="465"/>
        <v>91.56</v>
      </c>
      <c r="CZ935">
        <f t="shared" si="466"/>
        <v>21</v>
      </c>
      <c r="DA935">
        <f t="shared" si="467"/>
        <v>4.3600000000000003</v>
      </c>
      <c r="DB935">
        <f t="shared" si="468"/>
        <v>10.5</v>
      </c>
      <c r="DC935">
        <f t="shared" si="469"/>
        <v>0</v>
      </c>
      <c r="DD935" t="s">
        <v>3</v>
      </c>
      <c r="DE935" t="s">
        <v>3</v>
      </c>
      <c r="DF935">
        <f t="shared" si="470"/>
        <v>1.83</v>
      </c>
      <c r="DG935">
        <f t="shared" si="471"/>
        <v>0</v>
      </c>
      <c r="DH935">
        <f t="shared" si="472"/>
        <v>0</v>
      </c>
      <c r="DI935">
        <f t="shared" si="445"/>
        <v>0</v>
      </c>
      <c r="DJ935">
        <f t="shared" si="473"/>
        <v>1.83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5">
      <c r="A936">
        <f>ROW(Source!A508)</f>
        <v>508</v>
      </c>
      <c r="B936">
        <v>86551703</v>
      </c>
      <c r="C936">
        <v>86553097</v>
      </c>
      <c r="D936">
        <v>85700824</v>
      </c>
      <c r="E936">
        <v>1</v>
      </c>
      <c r="F936">
        <v>1</v>
      </c>
      <c r="G936">
        <v>1081</v>
      </c>
      <c r="H936">
        <v>3</v>
      </c>
      <c r="I936" t="s">
        <v>832</v>
      </c>
      <c r="J936" t="s">
        <v>833</v>
      </c>
      <c r="K936" t="s">
        <v>834</v>
      </c>
      <c r="L936">
        <v>1348</v>
      </c>
      <c r="N936">
        <v>1009</v>
      </c>
      <c r="O936" t="s">
        <v>561</v>
      </c>
      <c r="P936" t="s">
        <v>561</v>
      </c>
      <c r="Q936">
        <v>1000</v>
      </c>
      <c r="W936">
        <v>0</v>
      </c>
      <c r="X936">
        <v>-1462767551</v>
      </c>
      <c r="Y936">
        <f t="shared" si="464"/>
        <v>3.0000000000000001E-5</v>
      </c>
      <c r="AA936">
        <v>65213.77</v>
      </c>
      <c r="AB936">
        <v>0</v>
      </c>
      <c r="AC936">
        <v>0</v>
      </c>
      <c r="AD936">
        <v>0</v>
      </c>
      <c r="AE936">
        <v>3234.81</v>
      </c>
      <c r="AF936">
        <v>0</v>
      </c>
      <c r="AG936">
        <v>0</v>
      </c>
      <c r="AH936">
        <v>0</v>
      </c>
      <c r="AI936">
        <v>20.16</v>
      </c>
      <c r="AJ936">
        <v>1</v>
      </c>
      <c r="AK936">
        <v>1</v>
      </c>
      <c r="AL936">
        <v>1</v>
      </c>
      <c r="AM936">
        <v>2</v>
      </c>
      <c r="AN936">
        <v>0</v>
      </c>
      <c r="AO936">
        <v>1</v>
      </c>
      <c r="AP936">
        <v>1</v>
      </c>
      <c r="AQ936">
        <v>0</v>
      </c>
      <c r="AR936">
        <v>0</v>
      </c>
      <c r="AS936" t="s">
        <v>3</v>
      </c>
      <c r="AT936">
        <v>3.0000000000000001E-5</v>
      </c>
      <c r="AU936" t="s">
        <v>360</v>
      </c>
      <c r="AV936">
        <v>0</v>
      </c>
      <c r="AW936">
        <v>2</v>
      </c>
      <c r="AX936">
        <v>86553115</v>
      </c>
      <c r="AY936">
        <v>1</v>
      </c>
      <c r="AZ936">
        <v>0</v>
      </c>
      <c r="BA936">
        <v>781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v>0</v>
      </c>
      <c r="CX936">
        <f>ROUND(Y936*Source!I508,9)</f>
        <v>1.1999999999999999E-6</v>
      </c>
      <c r="CY936">
        <f t="shared" si="465"/>
        <v>65213.77</v>
      </c>
      <c r="CZ936">
        <f t="shared" si="466"/>
        <v>3234.81</v>
      </c>
      <c r="DA936">
        <f t="shared" si="467"/>
        <v>20.16</v>
      </c>
      <c r="DB936">
        <f t="shared" si="468"/>
        <v>0.1</v>
      </c>
      <c r="DC936">
        <f t="shared" si="469"/>
        <v>0</v>
      </c>
      <c r="DD936" t="s">
        <v>3</v>
      </c>
      <c r="DE936" t="s">
        <v>3</v>
      </c>
      <c r="DF936">
        <f t="shared" si="470"/>
        <v>0.08</v>
      </c>
      <c r="DG936">
        <f t="shared" si="471"/>
        <v>0</v>
      </c>
      <c r="DH936">
        <f t="shared" si="472"/>
        <v>0</v>
      </c>
      <c r="DI936">
        <f t="shared" si="445"/>
        <v>0</v>
      </c>
      <c r="DJ936">
        <f t="shared" si="473"/>
        <v>0.08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5">
      <c r="A937">
        <f>ROW(Source!A508)</f>
        <v>508</v>
      </c>
      <c r="B937">
        <v>86551703</v>
      </c>
      <c r="C937">
        <v>86553097</v>
      </c>
      <c r="D937">
        <v>85700637</v>
      </c>
      <c r="E937">
        <v>1</v>
      </c>
      <c r="F937">
        <v>1</v>
      </c>
      <c r="G937">
        <v>1081</v>
      </c>
      <c r="H937">
        <v>3</v>
      </c>
      <c r="I937" t="s">
        <v>835</v>
      </c>
      <c r="J937" t="s">
        <v>836</v>
      </c>
      <c r="K937" t="s">
        <v>837</v>
      </c>
      <c r="L937">
        <v>1339</v>
      </c>
      <c r="N937">
        <v>1007</v>
      </c>
      <c r="O937" t="s">
        <v>806</v>
      </c>
      <c r="P937" t="s">
        <v>806</v>
      </c>
      <c r="Q937">
        <v>1</v>
      </c>
      <c r="W937">
        <v>0</v>
      </c>
      <c r="X937">
        <v>-676034668</v>
      </c>
      <c r="Y937">
        <f t="shared" si="464"/>
        <v>0.61</v>
      </c>
      <c r="AA937">
        <v>760.17</v>
      </c>
      <c r="AB937">
        <v>0</v>
      </c>
      <c r="AC937">
        <v>0</v>
      </c>
      <c r="AD937">
        <v>0</v>
      </c>
      <c r="AE937">
        <v>53.42</v>
      </c>
      <c r="AF937">
        <v>0</v>
      </c>
      <c r="AG937">
        <v>0</v>
      </c>
      <c r="AH937">
        <v>0</v>
      </c>
      <c r="AI937">
        <v>14.23</v>
      </c>
      <c r="AJ937">
        <v>1</v>
      </c>
      <c r="AK937">
        <v>1</v>
      </c>
      <c r="AL937">
        <v>1</v>
      </c>
      <c r="AM937">
        <v>2</v>
      </c>
      <c r="AN937">
        <v>0</v>
      </c>
      <c r="AO937">
        <v>1</v>
      </c>
      <c r="AP937">
        <v>1</v>
      </c>
      <c r="AQ937">
        <v>0</v>
      </c>
      <c r="AR937">
        <v>0</v>
      </c>
      <c r="AS937" t="s">
        <v>3</v>
      </c>
      <c r="AT937">
        <v>0.61</v>
      </c>
      <c r="AU937" t="s">
        <v>360</v>
      </c>
      <c r="AV937">
        <v>0</v>
      </c>
      <c r="AW937">
        <v>2</v>
      </c>
      <c r="AX937">
        <v>86553116</v>
      </c>
      <c r="AY937">
        <v>1</v>
      </c>
      <c r="AZ937">
        <v>0</v>
      </c>
      <c r="BA937">
        <v>782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v>0</v>
      </c>
      <c r="CX937">
        <f>ROUND(Y937*Source!I508,9)</f>
        <v>2.4400000000000002E-2</v>
      </c>
      <c r="CY937">
        <f t="shared" si="465"/>
        <v>760.17</v>
      </c>
      <c r="CZ937">
        <f t="shared" si="466"/>
        <v>53.42</v>
      </c>
      <c r="DA937">
        <f t="shared" si="467"/>
        <v>14.23</v>
      </c>
      <c r="DB937">
        <f t="shared" si="468"/>
        <v>32.590000000000003</v>
      </c>
      <c r="DC937">
        <f t="shared" si="469"/>
        <v>0</v>
      </c>
      <c r="DD937" t="s">
        <v>3</v>
      </c>
      <c r="DE937" t="s">
        <v>3</v>
      </c>
      <c r="DF937">
        <f t="shared" si="470"/>
        <v>18.55</v>
      </c>
      <c r="DG937">
        <f t="shared" si="471"/>
        <v>0</v>
      </c>
      <c r="DH937">
        <f t="shared" si="472"/>
        <v>0</v>
      </c>
      <c r="DI937">
        <f t="shared" si="445"/>
        <v>0</v>
      </c>
      <c r="DJ937">
        <f t="shared" si="473"/>
        <v>18.55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5">
      <c r="A938">
        <f>ROW(Source!A508)</f>
        <v>508</v>
      </c>
      <c r="B938">
        <v>86551703</v>
      </c>
      <c r="C938">
        <v>86553097</v>
      </c>
      <c r="D938">
        <v>85700903</v>
      </c>
      <c r="E938">
        <v>1</v>
      </c>
      <c r="F938">
        <v>1</v>
      </c>
      <c r="G938">
        <v>1081</v>
      </c>
      <c r="H938">
        <v>3</v>
      </c>
      <c r="I938" t="s">
        <v>838</v>
      </c>
      <c r="J938" t="s">
        <v>839</v>
      </c>
      <c r="K938" t="s">
        <v>840</v>
      </c>
      <c r="L938">
        <v>1339</v>
      </c>
      <c r="N938">
        <v>1007</v>
      </c>
      <c r="O938" t="s">
        <v>806</v>
      </c>
      <c r="P938" t="s">
        <v>806</v>
      </c>
      <c r="Q938">
        <v>1</v>
      </c>
      <c r="W938">
        <v>0</v>
      </c>
      <c r="X938">
        <v>-1235260082</v>
      </c>
      <c r="Y938">
        <f t="shared" si="464"/>
        <v>0.67</v>
      </c>
      <c r="AA938">
        <v>101.33</v>
      </c>
      <c r="AB938">
        <v>0</v>
      </c>
      <c r="AC938">
        <v>0</v>
      </c>
      <c r="AD938">
        <v>0</v>
      </c>
      <c r="AE938">
        <v>5.82</v>
      </c>
      <c r="AF938">
        <v>0</v>
      </c>
      <c r="AG938">
        <v>0</v>
      </c>
      <c r="AH938">
        <v>0</v>
      </c>
      <c r="AI938">
        <v>17.41</v>
      </c>
      <c r="AJ938">
        <v>1</v>
      </c>
      <c r="AK938">
        <v>1</v>
      </c>
      <c r="AL938">
        <v>1</v>
      </c>
      <c r="AM938">
        <v>2</v>
      </c>
      <c r="AN938">
        <v>0</v>
      </c>
      <c r="AO938">
        <v>1</v>
      </c>
      <c r="AP938">
        <v>1</v>
      </c>
      <c r="AQ938">
        <v>0</v>
      </c>
      <c r="AR938">
        <v>0</v>
      </c>
      <c r="AS938" t="s">
        <v>3</v>
      </c>
      <c r="AT938">
        <v>0.67</v>
      </c>
      <c r="AU938" t="s">
        <v>360</v>
      </c>
      <c r="AV938">
        <v>0</v>
      </c>
      <c r="AW938">
        <v>2</v>
      </c>
      <c r="AX938">
        <v>86553117</v>
      </c>
      <c r="AY938">
        <v>1</v>
      </c>
      <c r="AZ938">
        <v>0</v>
      </c>
      <c r="BA938">
        <v>783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v>0</v>
      </c>
      <c r="CX938">
        <f>ROUND(Y938*Source!I508,9)</f>
        <v>2.6800000000000001E-2</v>
      </c>
      <c r="CY938">
        <f t="shared" si="465"/>
        <v>101.33</v>
      </c>
      <c r="CZ938">
        <f t="shared" si="466"/>
        <v>5.82</v>
      </c>
      <c r="DA938">
        <f t="shared" si="467"/>
        <v>17.41</v>
      </c>
      <c r="DB938">
        <f t="shared" si="468"/>
        <v>3.9</v>
      </c>
      <c r="DC938">
        <f t="shared" si="469"/>
        <v>0</v>
      </c>
      <c r="DD938" t="s">
        <v>3</v>
      </c>
      <c r="DE938" t="s">
        <v>3</v>
      </c>
      <c r="DF938">
        <f t="shared" si="470"/>
        <v>2.72</v>
      </c>
      <c r="DG938">
        <f t="shared" si="471"/>
        <v>0</v>
      </c>
      <c r="DH938">
        <f t="shared" si="472"/>
        <v>0</v>
      </c>
      <c r="DI938">
        <f t="shared" si="445"/>
        <v>0</v>
      </c>
      <c r="DJ938">
        <f t="shared" si="473"/>
        <v>2.72</v>
      </c>
      <c r="DK938">
        <v>0</v>
      </c>
      <c r="DL938" t="s">
        <v>3</v>
      </c>
      <c r="DM938">
        <v>0</v>
      </c>
      <c r="DN938" t="s">
        <v>3</v>
      </c>
      <c r="DO938">
        <v>0</v>
      </c>
    </row>
    <row r="939" spans="1:119" x14ac:dyDescent="0.25">
      <c r="A939">
        <f>ROW(Source!A508)</f>
        <v>508</v>
      </c>
      <c r="B939">
        <v>86551703</v>
      </c>
      <c r="C939">
        <v>86553097</v>
      </c>
      <c r="D939">
        <v>85713196</v>
      </c>
      <c r="E939">
        <v>1</v>
      </c>
      <c r="F939">
        <v>1</v>
      </c>
      <c r="G939">
        <v>1081</v>
      </c>
      <c r="H939">
        <v>3</v>
      </c>
      <c r="I939" t="s">
        <v>517</v>
      </c>
      <c r="J939" t="s">
        <v>519</v>
      </c>
      <c r="K939" t="s">
        <v>518</v>
      </c>
      <c r="L939">
        <v>1301</v>
      </c>
      <c r="N939">
        <v>1003</v>
      </c>
      <c r="O939" t="s">
        <v>454</v>
      </c>
      <c r="P939" t="s">
        <v>454</v>
      </c>
      <c r="Q939">
        <v>1</v>
      </c>
      <c r="W939">
        <v>0</v>
      </c>
      <c r="X939">
        <v>-958209142</v>
      </c>
      <c r="Y939">
        <f t="shared" si="464"/>
        <v>100</v>
      </c>
      <c r="AA939">
        <v>1772.87</v>
      </c>
      <c r="AB939">
        <v>0</v>
      </c>
      <c r="AC939">
        <v>0</v>
      </c>
      <c r="AD939">
        <v>0</v>
      </c>
      <c r="AE939">
        <v>79.040000000000006</v>
      </c>
      <c r="AF939">
        <v>0</v>
      </c>
      <c r="AG939">
        <v>0</v>
      </c>
      <c r="AH939">
        <v>0</v>
      </c>
      <c r="AI939">
        <v>22.43</v>
      </c>
      <c r="AJ939">
        <v>1</v>
      </c>
      <c r="AK939">
        <v>1</v>
      </c>
      <c r="AL939">
        <v>1</v>
      </c>
      <c r="AM939">
        <v>0</v>
      </c>
      <c r="AN939">
        <v>0</v>
      </c>
      <c r="AO939">
        <v>0</v>
      </c>
      <c r="AP939">
        <v>1</v>
      </c>
      <c r="AQ939">
        <v>0</v>
      </c>
      <c r="AR939">
        <v>0</v>
      </c>
      <c r="AS939" t="s">
        <v>3</v>
      </c>
      <c r="AT939">
        <v>100</v>
      </c>
      <c r="AU939" t="s">
        <v>360</v>
      </c>
      <c r="AV939">
        <v>0</v>
      </c>
      <c r="AW939">
        <v>1</v>
      </c>
      <c r="AX939">
        <v>-1</v>
      </c>
      <c r="AY939">
        <v>0</v>
      </c>
      <c r="AZ939">
        <v>0</v>
      </c>
      <c r="BA939" t="s">
        <v>3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v>0</v>
      </c>
      <c r="CX939">
        <f>ROUND(Y939*Source!I508,9)</f>
        <v>4</v>
      </c>
      <c r="CY939">
        <f t="shared" si="465"/>
        <v>1772.87</v>
      </c>
      <c r="CZ939">
        <f t="shared" si="466"/>
        <v>79.040000000000006</v>
      </c>
      <c r="DA939">
        <f t="shared" si="467"/>
        <v>22.43</v>
      </c>
      <c r="DB939">
        <f t="shared" si="468"/>
        <v>7904</v>
      </c>
      <c r="DC939">
        <f t="shared" si="469"/>
        <v>0</v>
      </c>
      <c r="DD939" t="s">
        <v>3</v>
      </c>
      <c r="DE939" t="s">
        <v>3</v>
      </c>
      <c r="DF939">
        <f t="shared" si="470"/>
        <v>7091.48</v>
      </c>
      <c r="DG939">
        <f t="shared" si="471"/>
        <v>0</v>
      </c>
      <c r="DH939">
        <f t="shared" si="472"/>
        <v>0</v>
      </c>
      <c r="DI939">
        <f t="shared" si="445"/>
        <v>0</v>
      </c>
      <c r="DJ939">
        <f t="shared" si="473"/>
        <v>7091.48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5">
      <c r="A940">
        <f>ROW(Source!A508)</f>
        <v>508</v>
      </c>
      <c r="B940">
        <v>86551703</v>
      </c>
      <c r="C940">
        <v>86553097</v>
      </c>
      <c r="D940">
        <v>85708245</v>
      </c>
      <c r="E940">
        <v>1</v>
      </c>
      <c r="F940">
        <v>1</v>
      </c>
      <c r="G940">
        <v>1081</v>
      </c>
      <c r="H940">
        <v>3</v>
      </c>
      <c r="I940" t="s">
        <v>847</v>
      </c>
      <c r="J940" t="s">
        <v>848</v>
      </c>
      <c r="K940" t="s">
        <v>849</v>
      </c>
      <c r="L940">
        <v>1339</v>
      </c>
      <c r="N940">
        <v>1007</v>
      </c>
      <c r="O940" t="s">
        <v>806</v>
      </c>
      <c r="P940" t="s">
        <v>806</v>
      </c>
      <c r="Q940">
        <v>1</v>
      </c>
      <c r="W940">
        <v>0</v>
      </c>
      <c r="X940">
        <v>448104635</v>
      </c>
      <c r="Y940">
        <f t="shared" si="464"/>
        <v>2.1000000000000001E-2</v>
      </c>
      <c r="AA940">
        <v>5581.89</v>
      </c>
      <c r="AB940">
        <v>0</v>
      </c>
      <c r="AC940">
        <v>0</v>
      </c>
      <c r="AD940">
        <v>0</v>
      </c>
      <c r="AE940">
        <v>610.71</v>
      </c>
      <c r="AF940">
        <v>0</v>
      </c>
      <c r="AG940">
        <v>0</v>
      </c>
      <c r="AH940">
        <v>0</v>
      </c>
      <c r="AI940">
        <v>9.14</v>
      </c>
      <c r="AJ940">
        <v>1</v>
      </c>
      <c r="AK940">
        <v>1</v>
      </c>
      <c r="AL940">
        <v>1</v>
      </c>
      <c r="AM940">
        <v>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2.1000000000000001E-2</v>
      </c>
      <c r="AU940" t="s">
        <v>360</v>
      </c>
      <c r="AV940">
        <v>0</v>
      </c>
      <c r="AW940">
        <v>2</v>
      </c>
      <c r="AX940">
        <v>86553118</v>
      </c>
      <c r="AY940">
        <v>1</v>
      </c>
      <c r="AZ940">
        <v>0</v>
      </c>
      <c r="BA940">
        <v>784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v>0</v>
      </c>
      <c r="CX940">
        <f>ROUND(Y940*Source!I508,9)</f>
        <v>8.4000000000000003E-4</v>
      </c>
      <c r="CY940">
        <f t="shared" si="465"/>
        <v>5581.89</v>
      </c>
      <c r="CZ940">
        <f t="shared" si="466"/>
        <v>610.71</v>
      </c>
      <c r="DA940">
        <f t="shared" si="467"/>
        <v>9.14</v>
      </c>
      <c r="DB940">
        <f t="shared" si="468"/>
        <v>12.82</v>
      </c>
      <c r="DC940">
        <f t="shared" si="469"/>
        <v>0</v>
      </c>
      <c r="DD940" t="s">
        <v>3</v>
      </c>
      <c r="DE940" t="s">
        <v>3</v>
      </c>
      <c r="DF940">
        <f t="shared" si="470"/>
        <v>4.6900000000000004</v>
      </c>
      <c r="DG940">
        <f t="shared" si="471"/>
        <v>0</v>
      </c>
      <c r="DH940">
        <f t="shared" si="472"/>
        <v>0</v>
      </c>
      <c r="DI940">
        <f t="shared" si="445"/>
        <v>0</v>
      </c>
      <c r="DJ940">
        <f t="shared" si="473"/>
        <v>4.6900000000000004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5">
      <c r="A941">
        <f>ROW(Source!A511)</f>
        <v>511</v>
      </c>
      <c r="B941">
        <v>86551701</v>
      </c>
      <c r="C941">
        <v>86553122</v>
      </c>
      <c r="D941">
        <v>85665773</v>
      </c>
      <c r="E941">
        <v>1081</v>
      </c>
      <c r="F941">
        <v>1</v>
      </c>
      <c r="G941">
        <v>1081</v>
      </c>
      <c r="H941">
        <v>1</v>
      </c>
      <c r="I941" t="s">
        <v>786</v>
      </c>
      <c r="J941" t="s">
        <v>3</v>
      </c>
      <c r="K941" t="s">
        <v>787</v>
      </c>
      <c r="L941">
        <v>1191</v>
      </c>
      <c r="N941">
        <v>1013</v>
      </c>
      <c r="O941" t="s">
        <v>788</v>
      </c>
      <c r="P941" t="s">
        <v>788</v>
      </c>
      <c r="Q941">
        <v>1</v>
      </c>
      <c r="W941">
        <v>0</v>
      </c>
      <c r="X941">
        <v>476480486</v>
      </c>
      <c r="Y941">
        <f>((AT941*1.15)*1.2)</f>
        <v>100.05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-2</v>
      </c>
      <c r="AN941">
        <v>0</v>
      </c>
      <c r="AO941">
        <v>1</v>
      </c>
      <c r="AP941">
        <v>1</v>
      </c>
      <c r="AQ941">
        <v>0</v>
      </c>
      <c r="AR941">
        <v>0</v>
      </c>
      <c r="AS941" t="s">
        <v>3</v>
      </c>
      <c r="AT941">
        <v>72.5</v>
      </c>
      <c r="AU941" t="s">
        <v>362</v>
      </c>
      <c r="AV941">
        <v>1</v>
      </c>
      <c r="AW941">
        <v>2</v>
      </c>
      <c r="AX941">
        <v>86553134</v>
      </c>
      <c r="AY941">
        <v>1</v>
      </c>
      <c r="AZ941">
        <v>0</v>
      </c>
      <c r="BA941">
        <v>787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U941">
        <f>ROUND(AT941*Source!I511*AH941*AL941,2)</f>
        <v>0</v>
      </c>
      <c r="CV941">
        <f>ROUND(Y941*Source!I511,9)</f>
        <v>3.0015000000000001</v>
      </c>
      <c r="CW941">
        <v>0</v>
      </c>
      <c r="CX941">
        <f>ROUND(Y941*Source!I511,9)</f>
        <v>3.0015000000000001</v>
      </c>
      <c r="CY941">
        <f>AD941</f>
        <v>0</v>
      </c>
      <c r="CZ941">
        <f>AH941</f>
        <v>0</v>
      </c>
      <c r="DA941">
        <f>AL941</f>
        <v>1</v>
      </c>
      <c r="DB941">
        <f>ROUND(((ROUND(AT941*CZ941,2)*1.15)*1.2),6)</f>
        <v>0</v>
      </c>
      <c r="DC941">
        <f>ROUND(((ROUND(AT941*AG941,2)*1.15)*1.2),6)</f>
        <v>0</v>
      </c>
      <c r="DD941" t="s">
        <v>3</v>
      </c>
      <c r="DE941" t="s">
        <v>3</v>
      </c>
      <c r="DF941">
        <f t="shared" ref="DF941:DF955" si="474">ROUND(ROUND(AE941,2)*CX941,2)</f>
        <v>0</v>
      </c>
      <c r="DG941">
        <f t="shared" si="471"/>
        <v>0</v>
      </c>
      <c r="DH941">
        <f t="shared" si="472"/>
        <v>0</v>
      </c>
      <c r="DI941">
        <f t="shared" si="445"/>
        <v>0</v>
      </c>
      <c r="DJ941">
        <f>DI941</f>
        <v>0</v>
      </c>
      <c r="DK941">
        <v>0</v>
      </c>
      <c r="DL941" t="s">
        <v>3</v>
      </c>
      <c r="DM941">
        <v>0</v>
      </c>
      <c r="DN941" t="s">
        <v>3</v>
      </c>
      <c r="DO941">
        <v>0</v>
      </c>
    </row>
    <row r="942" spans="1:119" x14ac:dyDescent="0.25">
      <c r="A942">
        <f>ROW(Source!A511)</f>
        <v>511</v>
      </c>
      <c r="B942">
        <v>86551701</v>
      </c>
      <c r="C942">
        <v>86553122</v>
      </c>
      <c r="D942">
        <v>85731380</v>
      </c>
      <c r="E942">
        <v>1</v>
      </c>
      <c r="F942">
        <v>1</v>
      </c>
      <c r="G942">
        <v>1081</v>
      </c>
      <c r="H942">
        <v>2</v>
      </c>
      <c r="I942" t="s">
        <v>823</v>
      </c>
      <c r="J942" t="s">
        <v>824</v>
      </c>
      <c r="K942" t="s">
        <v>825</v>
      </c>
      <c r="L942">
        <v>1368</v>
      </c>
      <c r="N942">
        <v>1011</v>
      </c>
      <c r="O942" t="s">
        <v>792</v>
      </c>
      <c r="P942" t="s">
        <v>792</v>
      </c>
      <c r="Q942">
        <v>1</v>
      </c>
      <c r="W942">
        <v>0</v>
      </c>
      <c r="X942">
        <v>-49672420</v>
      </c>
      <c r="Y942">
        <f>((AT942*1.25)*1.2)</f>
        <v>52.38</v>
      </c>
      <c r="AA942">
        <v>0</v>
      </c>
      <c r="AB942">
        <v>0.3</v>
      </c>
      <c r="AC942">
        <v>0</v>
      </c>
      <c r="AD942">
        <v>0</v>
      </c>
      <c r="AE942">
        <v>0</v>
      </c>
      <c r="AF942">
        <v>0.28000000000000003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-2</v>
      </c>
      <c r="AN942">
        <v>0</v>
      </c>
      <c r="AO942">
        <v>1</v>
      </c>
      <c r="AP942">
        <v>1</v>
      </c>
      <c r="AQ942">
        <v>0</v>
      </c>
      <c r="AR942">
        <v>0</v>
      </c>
      <c r="AS942" t="s">
        <v>3</v>
      </c>
      <c r="AT942">
        <v>34.92</v>
      </c>
      <c r="AU942" t="s">
        <v>361</v>
      </c>
      <c r="AV942">
        <v>0</v>
      </c>
      <c r="AW942">
        <v>2</v>
      </c>
      <c r="AX942">
        <v>86553135</v>
      </c>
      <c r="AY942">
        <v>1</v>
      </c>
      <c r="AZ942">
        <v>0</v>
      </c>
      <c r="BA942">
        <v>788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f>ROUND(Y942*Source!I511*DO942,9)</f>
        <v>0</v>
      </c>
      <c r="CX942">
        <f>ROUND(Y942*Source!I511,9)</f>
        <v>1.5713999999999999</v>
      </c>
      <c r="CY942">
        <f>AB942</f>
        <v>0.3</v>
      </c>
      <c r="CZ942">
        <f>AF942</f>
        <v>0.28000000000000003</v>
      </c>
      <c r="DA942">
        <f>AJ942</f>
        <v>1</v>
      </c>
      <c r="DB942">
        <f>ROUND(((ROUND(AT942*CZ942,2)*1.25)*1.2),6)</f>
        <v>14.67</v>
      </c>
      <c r="DC942">
        <f>ROUND(((ROUND(AT942*AG942,2)*1.25)*1.2),6)</f>
        <v>0</v>
      </c>
      <c r="DD942" t="s">
        <v>3</v>
      </c>
      <c r="DE942" t="s">
        <v>3</v>
      </c>
      <c r="DF942">
        <f t="shared" si="474"/>
        <v>0</v>
      </c>
      <c r="DG942">
        <f t="shared" si="471"/>
        <v>0.44</v>
      </c>
      <c r="DH942">
        <f t="shared" si="472"/>
        <v>0</v>
      </c>
      <c r="DI942">
        <f t="shared" si="445"/>
        <v>0</v>
      </c>
      <c r="DJ942">
        <f>DG942</f>
        <v>0.44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5">
      <c r="A943">
        <f>ROW(Source!A511)</f>
        <v>511</v>
      </c>
      <c r="B943">
        <v>86551701</v>
      </c>
      <c r="C943">
        <v>86553122</v>
      </c>
      <c r="D943">
        <v>85731677</v>
      </c>
      <c r="E943">
        <v>1</v>
      </c>
      <c r="F943">
        <v>1</v>
      </c>
      <c r="G943">
        <v>1081</v>
      </c>
      <c r="H943">
        <v>2</v>
      </c>
      <c r="I943" t="s">
        <v>789</v>
      </c>
      <c r="J943" t="s">
        <v>790</v>
      </c>
      <c r="K943" t="s">
        <v>791</v>
      </c>
      <c r="L943">
        <v>1368</v>
      </c>
      <c r="N943">
        <v>1011</v>
      </c>
      <c r="O943" t="s">
        <v>792</v>
      </c>
      <c r="P943" t="s">
        <v>792</v>
      </c>
      <c r="Q943">
        <v>1</v>
      </c>
      <c r="W943">
        <v>0</v>
      </c>
      <c r="X943">
        <v>874612079</v>
      </c>
      <c r="Y943">
        <f>((AT943*1.25)*1.2)</f>
        <v>2.1</v>
      </c>
      <c r="AA943">
        <v>0</v>
      </c>
      <c r="AB943">
        <v>88.67</v>
      </c>
      <c r="AC943">
        <v>13.47</v>
      </c>
      <c r="AD943">
        <v>0</v>
      </c>
      <c r="AE943">
        <v>0</v>
      </c>
      <c r="AF943">
        <v>83.1</v>
      </c>
      <c r="AG943">
        <v>12.62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-2</v>
      </c>
      <c r="AN943">
        <v>0</v>
      </c>
      <c r="AO943">
        <v>1</v>
      </c>
      <c r="AP943">
        <v>1</v>
      </c>
      <c r="AQ943">
        <v>0</v>
      </c>
      <c r="AR943">
        <v>0</v>
      </c>
      <c r="AS943" t="s">
        <v>3</v>
      </c>
      <c r="AT943">
        <v>1.4</v>
      </c>
      <c r="AU943" t="s">
        <v>361</v>
      </c>
      <c r="AV943">
        <v>0</v>
      </c>
      <c r="AW943">
        <v>2</v>
      </c>
      <c r="AX943">
        <v>86553136</v>
      </c>
      <c r="AY943">
        <v>1</v>
      </c>
      <c r="AZ943">
        <v>0</v>
      </c>
      <c r="BA943">
        <v>789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V943">
        <v>0</v>
      </c>
      <c r="CW943">
        <f>ROUND(Y943*Source!I511*DO943,9)</f>
        <v>0.79505999999999999</v>
      </c>
      <c r="CX943">
        <f>ROUND(Y943*Source!I511,9)</f>
        <v>6.3E-2</v>
      </c>
      <c r="CY943">
        <f>AB943</f>
        <v>88.67</v>
      </c>
      <c r="CZ943">
        <f>AF943</f>
        <v>83.1</v>
      </c>
      <c r="DA943">
        <f>AJ943</f>
        <v>1</v>
      </c>
      <c r="DB943">
        <f>ROUND(((ROUND(AT943*CZ943,2)*1.25)*1.2),6)</f>
        <v>174.51</v>
      </c>
      <c r="DC943">
        <f>ROUND(((ROUND(AT943*AG943,2)*1.25)*1.2),6)</f>
        <v>26.504999999999999</v>
      </c>
      <c r="DD943" t="s">
        <v>3</v>
      </c>
      <c r="DE943" t="s">
        <v>3</v>
      </c>
      <c r="DF943">
        <f t="shared" si="474"/>
        <v>0</v>
      </c>
      <c r="DG943">
        <f t="shared" si="471"/>
        <v>5.24</v>
      </c>
      <c r="DH943">
        <f t="shared" si="472"/>
        <v>0.8</v>
      </c>
      <c r="DI943">
        <f t="shared" si="445"/>
        <v>0</v>
      </c>
      <c r="DJ943">
        <f>DG943</f>
        <v>5.24</v>
      </c>
      <c r="DK943">
        <v>0</v>
      </c>
      <c r="DL943" t="s">
        <v>793</v>
      </c>
      <c r="DM943">
        <v>0</v>
      </c>
      <c r="DN943" t="s">
        <v>788</v>
      </c>
      <c r="DO943">
        <v>12.62</v>
      </c>
    </row>
    <row r="944" spans="1:119" x14ac:dyDescent="0.25">
      <c r="A944">
        <f>ROW(Source!A511)</f>
        <v>511</v>
      </c>
      <c r="B944">
        <v>86551701</v>
      </c>
      <c r="C944">
        <v>86553122</v>
      </c>
      <c r="D944">
        <v>85730911</v>
      </c>
      <c r="E944">
        <v>1</v>
      </c>
      <c r="F944">
        <v>1</v>
      </c>
      <c r="G944">
        <v>1081</v>
      </c>
      <c r="H944">
        <v>2</v>
      </c>
      <c r="I944" t="s">
        <v>800</v>
      </c>
      <c r="J944" t="s">
        <v>801</v>
      </c>
      <c r="K944" t="s">
        <v>802</v>
      </c>
      <c r="L944">
        <v>1368</v>
      </c>
      <c r="N944">
        <v>1011</v>
      </c>
      <c r="O944" t="s">
        <v>792</v>
      </c>
      <c r="P944" t="s">
        <v>792</v>
      </c>
      <c r="Q944">
        <v>1</v>
      </c>
      <c r="W944">
        <v>0</v>
      </c>
      <c r="X944">
        <v>-44940208</v>
      </c>
      <c r="Y944">
        <f>((AT944*1.25)*1.2)</f>
        <v>0.15</v>
      </c>
      <c r="AA944">
        <v>0</v>
      </c>
      <c r="AB944">
        <v>191.17</v>
      </c>
      <c r="AC944">
        <v>18.059999999999999</v>
      </c>
      <c r="AD944">
        <v>0</v>
      </c>
      <c r="AE944">
        <v>0</v>
      </c>
      <c r="AF944">
        <v>179.17</v>
      </c>
      <c r="AG944">
        <v>16.93</v>
      </c>
      <c r="AH944">
        <v>0</v>
      </c>
      <c r="AI944">
        <v>1</v>
      </c>
      <c r="AJ944">
        <v>1</v>
      </c>
      <c r="AK944">
        <v>1</v>
      </c>
      <c r="AL944">
        <v>1</v>
      </c>
      <c r="AM944">
        <v>-2</v>
      </c>
      <c r="AN944">
        <v>0</v>
      </c>
      <c r="AO944">
        <v>1</v>
      </c>
      <c r="AP944">
        <v>1</v>
      </c>
      <c r="AQ944">
        <v>0</v>
      </c>
      <c r="AR944">
        <v>0</v>
      </c>
      <c r="AS944" t="s">
        <v>3</v>
      </c>
      <c r="AT944">
        <v>0.1</v>
      </c>
      <c r="AU944" t="s">
        <v>361</v>
      </c>
      <c r="AV944">
        <v>0</v>
      </c>
      <c r="AW944">
        <v>2</v>
      </c>
      <c r="AX944">
        <v>86553137</v>
      </c>
      <c r="AY944">
        <v>1</v>
      </c>
      <c r="AZ944">
        <v>0</v>
      </c>
      <c r="BA944">
        <v>790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V944">
        <v>0</v>
      </c>
      <c r="CW944">
        <f>ROUND(Y944*Source!I511*DO944,9)</f>
        <v>7.6185000000000003E-2</v>
      </c>
      <c r="CX944">
        <f>ROUND(Y944*Source!I511,9)</f>
        <v>4.4999999999999997E-3</v>
      </c>
      <c r="CY944">
        <f>AB944</f>
        <v>191.17</v>
      </c>
      <c r="CZ944">
        <f>AF944</f>
        <v>179.17</v>
      </c>
      <c r="DA944">
        <f>AJ944</f>
        <v>1</v>
      </c>
      <c r="DB944">
        <f>ROUND(((ROUND(AT944*CZ944,2)*1.25)*1.2),6)</f>
        <v>26.88</v>
      </c>
      <c r="DC944">
        <f>ROUND(((ROUND(AT944*AG944,2)*1.25)*1.2),6)</f>
        <v>2.5350000000000001</v>
      </c>
      <c r="DD944" t="s">
        <v>3</v>
      </c>
      <c r="DE944" t="s">
        <v>3</v>
      </c>
      <c r="DF944">
        <f t="shared" si="474"/>
        <v>0</v>
      </c>
      <c r="DG944">
        <f t="shared" si="471"/>
        <v>0.81</v>
      </c>
      <c r="DH944">
        <f t="shared" si="472"/>
        <v>0.08</v>
      </c>
      <c r="DI944">
        <f t="shared" si="445"/>
        <v>0</v>
      </c>
      <c r="DJ944">
        <f>DG944</f>
        <v>0.81</v>
      </c>
      <c r="DK944">
        <v>0</v>
      </c>
      <c r="DL944" t="s">
        <v>793</v>
      </c>
      <c r="DM944">
        <v>0</v>
      </c>
      <c r="DN944" t="s">
        <v>788</v>
      </c>
      <c r="DO944">
        <v>16.93</v>
      </c>
    </row>
    <row r="945" spans="1:119" x14ac:dyDescent="0.25">
      <c r="A945">
        <f>ROW(Source!A511)</f>
        <v>511</v>
      </c>
      <c r="B945">
        <v>86551701</v>
      </c>
      <c r="C945">
        <v>86553122</v>
      </c>
      <c r="D945">
        <v>85700705</v>
      </c>
      <c r="E945">
        <v>1</v>
      </c>
      <c r="F945">
        <v>1</v>
      </c>
      <c r="G945">
        <v>1081</v>
      </c>
      <c r="H945">
        <v>3</v>
      </c>
      <c r="I945" t="s">
        <v>803</v>
      </c>
      <c r="J945" t="s">
        <v>804</v>
      </c>
      <c r="K945" t="s">
        <v>805</v>
      </c>
      <c r="L945">
        <v>1339</v>
      </c>
      <c r="N945">
        <v>1007</v>
      </c>
      <c r="O945" t="s">
        <v>806</v>
      </c>
      <c r="P945" t="s">
        <v>806</v>
      </c>
      <c r="Q945">
        <v>1</v>
      </c>
      <c r="W945">
        <v>0</v>
      </c>
      <c r="X945">
        <v>-1622585150</v>
      </c>
      <c r="Y945">
        <f t="shared" ref="Y945:Y951" si="475">((AT945*1)*1)</f>
        <v>2.82</v>
      </c>
      <c r="AA945">
        <v>7.07</v>
      </c>
      <c r="AB945">
        <v>0</v>
      </c>
      <c r="AC945">
        <v>0</v>
      </c>
      <c r="AD945">
        <v>0</v>
      </c>
      <c r="AE945">
        <v>7.07</v>
      </c>
      <c r="AF945">
        <v>0</v>
      </c>
      <c r="AG945">
        <v>0</v>
      </c>
      <c r="AH945">
        <v>0</v>
      </c>
      <c r="AI945">
        <v>1</v>
      </c>
      <c r="AJ945">
        <v>1</v>
      </c>
      <c r="AK945">
        <v>1</v>
      </c>
      <c r="AL945">
        <v>1</v>
      </c>
      <c r="AM945">
        <v>-2</v>
      </c>
      <c r="AN945">
        <v>0</v>
      </c>
      <c r="AO945">
        <v>1</v>
      </c>
      <c r="AP945">
        <v>1</v>
      </c>
      <c r="AQ945">
        <v>0</v>
      </c>
      <c r="AR945">
        <v>0</v>
      </c>
      <c r="AS945" t="s">
        <v>3</v>
      </c>
      <c r="AT945">
        <v>2.82</v>
      </c>
      <c r="AU945" t="s">
        <v>360</v>
      </c>
      <c r="AV945">
        <v>0</v>
      </c>
      <c r="AW945">
        <v>2</v>
      </c>
      <c r="AX945">
        <v>86553138</v>
      </c>
      <c r="AY945">
        <v>1</v>
      </c>
      <c r="AZ945">
        <v>0</v>
      </c>
      <c r="BA945">
        <v>791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v>0</v>
      </c>
      <c r="CX945">
        <f>ROUND(Y945*Source!I511,9)</f>
        <v>8.4599999999999995E-2</v>
      </c>
      <c r="CY945">
        <f t="shared" ref="CY945:CY951" si="476">AA945</f>
        <v>7.07</v>
      </c>
      <c r="CZ945">
        <f t="shared" ref="CZ945:CZ951" si="477">AE945</f>
        <v>7.07</v>
      </c>
      <c r="DA945">
        <f t="shared" ref="DA945:DA951" si="478">AI945</f>
        <v>1</v>
      </c>
      <c r="DB945">
        <f t="shared" ref="DB945:DB951" si="479">ROUND(((ROUND(AT945*CZ945,2)*1)*1),6)</f>
        <v>19.940000000000001</v>
      </c>
      <c r="DC945">
        <f t="shared" ref="DC945:DC951" si="480">ROUND(((ROUND(AT945*AG945,2)*1)*1),6)</f>
        <v>0</v>
      </c>
      <c r="DD945" t="s">
        <v>3</v>
      </c>
      <c r="DE945" t="s">
        <v>3</v>
      </c>
      <c r="DF945">
        <f t="shared" si="474"/>
        <v>0.6</v>
      </c>
      <c r="DG945">
        <f t="shared" si="471"/>
        <v>0</v>
      </c>
      <c r="DH945">
        <f t="shared" si="472"/>
        <v>0</v>
      </c>
      <c r="DI945">
        <f t="shared" si="445"/>
        <v>0</v>
      </c>
      <c r="DJ945">
        <f t="shared" ref="DJ945:DJ951" si="481">DF945</f>
        <v>0.6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5">
      <c r="A946">
        <f>ROW(Source!A511)</f>
        <v>511</v>
      </c>
      <c r="B946">
        <v>86551701</v>
      </c>
      <c r="C946">
        <v>86553122</v>
      </c>
      <c r="D946">
        <v>85701843</v>
      </c>
      <c r="E946">
        <v>1</v>
      </c>
      <c r="F946">
        <v>1</v>
      </c>
      <c r="G946">
        <v>1081</v>
      </c>
      <c r="H946">
        <v>3</v>
      </c>
      <c r="I946" t="s">
        <v>826</v>
      </c>
      <c r="J946" t="s">
        <v>827</v>
      </c>
      <c r="K946" t="s">
        <v>828</v>
      </c>
      <c r="L946">
        <v>1346</v>
      </c>
      <c r="N946">
        <v>1009</v>
      </c>
      <c r="O946" t="s">
        <v>822</v>
      </c>
      <c r="P946" t="s">
        <v>822</v>
      </c>
      <c r="Q946">
        <v>1</v>
      </c>
      <c r="W946">
        <v>0</v>
      </c>
      <c r="X946">
        <v>732400950</v>
      </c>
      <c r="Y946">
        <f t="shared" si="475"/>
        <v>0.5</v>
      </c>
      <c r="AA946">
        <v>21</v>
      </c>
      <c r="AB946">
        <v>0</v>
      </c>
      <c r="AC946">
        <v>0</v>
      </c>
      <c r="AD946">
        <v>0</v>
      </c>
      <c r="AE946">
        <v>21</v>
      </c>
      <c r="AF946">
        <v>0</v>
      </c>
      <c r="AG946">
        <v>0</v>
      </c>
      <c r="AH946">
        <v>0</v>
      </c>
      <c r="AI946">
        <v>1</v>
      </c>
      <c r="AJ946">
        <v>1</v>
      </c>
      <c r="AK946">
        <v>1</v>
      </c>
      <c r="AL946">
        <v>1</v>
      </c>
      <c r="AM946">
        <v>-2</v>
      </c>
      <c r="AN946">
        <v>0</v>
      </c>
      <c r="AO946">
        <v>1</v>
      </c>
      <c r="AP946">
        <v>1</v>
      </c>
      <c r="AQ946">
        <v>0</v>
      </c>
      <c r="AR946">
        <v>0</v>
      </c>
      <c r="AS946" t="s">
        <v>3</v>
      </c>
      <c r="AT946">
        <v>0.5</v>
      </c>
      <c r="AU946" t="s">
        <v>360</v>
      </c>
      <c r="AV946">
        <v>0</v>
      </c>
      <c r="AW946">
        <v>2</v>
      </c>
      <c r="AX946">
        <v>86553139</v>
      </c>
      <c r="AY946">
        <v>1</v>
      </c>
      <c r="AZ946">
        <v>0</v>
      </c>
      <c r="BA946">
        <v>792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v>0</v>
      </c>
      <c r="CX946">
        <f>ROUND(Y946*Source!I511,9)</f>
        <v>1.4999999999999999E-2</v>
      </c>
      <c r="CY946">
        <f t="shared" si="476"/>
        <v>21</v>
      </c>
      <c r="CZ946">
        <f t="shared" si="477"/>
        <v>21</v>
      </c>
      <c r="DA946">
        <f t="shared" si="478"/>
        <v>1</v>
      </c>
      <c r="DB946">
        <f t="shared" si="479"/>
        <v>10.5</v>
      </c>
      <c r="DC946">
        <f t="shared" si="480"/>
        <v>0</v>
      </c>
      <c r="DD946" t="s">
        <v>3</v>
      </c>
      <c r="DE946" t="s">
        <v>3</v>
      </c>
      <c r="DF946">
        <f t="shared" si="474"/>
        <v>0.32</v>
      </c>
      <c r="DG946">
        <f t="shared" si="471"/>
        <v>0</v>
      </c>
      <c r="DH946">
        <f t="shared" si="472"/>
        <v>0</v>
      </c>
      <c r="DI946">
        <f t="shared" si="445"/>
        <v>0</v>
      </c>
      <c r="DJ946">
        <f t="shared" si="481"/>
        <v>0.32</v>
      </c>
      <c r="DK946">
        <v>0</v>
      </c>
      <c r="DL946" t="s">
        <v>3</v>
      </c>
      <c r="DM946">
        <v>0</v>
      </c>
      <c r="DN946" t="s">
        <v>3</v>
      </c>
      <c r="DO946">
        <v>0</v>
      </c>
    </row>
    <row r="947" spans="1:119" x14ac:dyDescent="0.25">
      <c r="A947">
        <f>ROW(Source!A511)</f>
        <v>511</v>
      </c>
      <c r="B947">
        <v>86551701</v>
      </c>
      <c r="C947">
        <v>86553122</v>
      </c>
      <c r="D947">
        <v>85700824</v>
      </c>
      <c r="E947">
        <v>1</v>
      </c>
      <c r="F947">
        <v>1</v>
      </c>
      <c r="G947">
        <v>1081</v>
      </c>
      <c r="H947">
        <v>3</v>
      </c>
      <c r="I947" t="s">
        <v>832</v>
      </c>
      <c r="J947" t="s">
        <v>833</v>
      </c>
      <c r="K947" t="s">
        <v>834</v>
      </c>
      <c r="L947">
        <v>1348</v>
      </c>
      <c r="N947">
        <v>1009</v>
      </c>
      <c r="O947" t="s">
        <v>561</v>
      </c>
      <c r="P947" t="s">
        <v>561</v>
      </c>
      <c r="Q947">
        <v>1000</v>
      </c>
      <c r="W947">
        <v>0</v>
      </c>
      <c r="X947">
        <v>-1462767551</v>
      </c>
      <c r="Y947">
        <f t="shared" si="475"/>
        <v>4.0000000000000003E-5</v>
      </c>
      <c r="AA947">
        <v>3234.81</v>
      </c>
      <c r="AB947">
        <v>0</v>
      </c>
      <c r="AC947">
        <v>0</v>
      </c>
      <c r="AD947">
        <v>0</v>
      </c>
      <c r="AE947">
        <v>3234.81</v>
      </c>
      <c r="AF947">
        <v>0</v>
      </c>
      <c r="AG947">
        <v>0</v>
      </c>
      <c r="AH947">
        <v>0</v>
      </c>
      <c r="AI947">
        <v>1</v>
      </c>
      <c r="AJ947">
        <v>1</v>
      </c>
      <c r="AK947">
        <v>1</v>
      </c>
      <c r="AL947">
        <v>1</v>
      </c>
      <c r="AM947">
        <v>-2</v>
      </c>
      <c r="AN947">
        <v>0</v>
      </c>
      <c r="AO947">
        <v>1</v>
      </c>
      <c r="AP947">
        <v>1</v>
      </c>
      <c r="AQ947">
        <v>0</v>
      </c>
      <c r="AR947">
        <v>0</v>
      </c>
      <c r="AS947" t="s">
        <v>3</v>
      </c>
      <c r="AT947">
        <v>4.0000000000000003E-5</v>
      </c>
      <c r="AU947" t="s">
        <v>360</v>
      </c>
      <c r="AV947">
        <v>0</v>
      </c>
      <c r="AW947">
        <v>2</v>
      </c>
      <c r="AX947">
        <v>86553140</v>
      </c>
      <c r="AY947">
        <v>1</v>
      </c>
      <c r="AZ947">
        <v>0</v>
      </c>
      <c r="BA947">
        <v>793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V947">
        <v>0</v>
      </c>
      <c r="CW947">
        <v>0</v>
      </c>
      <c r="CX947">
        <f>ROUND(Y947*Source!I511,9)</f>
        <v>1.1999999999999999E-6</v>
      </c>
      <c r="CY947">
        <f t="shared" si="476"/>
        <v>3234.81</v>
      </c>
      <c r="CZ947">
        <f t="shared" si="477"/>
        <v>3234.81</v>
      </c>
      <c r="DA947">
        <f t="shared" si="478"/>
        <v>1</v>
      </c>
      <c r="DB947">
        <f t="shared" si="479"/>
        <v>0.13</v>
      </c>
      <c r="DC947">
        <f t="shared" si="480"/>
        <v>0</v>
      </c>
      <c r="DD947" t="s">
        <v>3</v>
      </c>
      <c r="DE947" t="s">
        <v>3</v>
      </c>
      <c r="DF947">
        <f t="shared" si="474"/>
        <v>0</v>
      </c>
      <c r="DG947">
        <f t="shared" si="471"/>
        <v>0</v>
      </c>
      <c r="DH947">
        <f t="shared" si="472"/>
        <v>0</v>
      </c>
      <c r="DI947">
        <f t="shared" si="445"/>
        <v>0</v>
      </c>
      <c r="DJ947">
        <f t="shared" si="481"/>
        <v>0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5">
      <c r="A948">
        <f>ROW(Source!A511)</f>
        <v>511</v>
      </c>
      <c r="B948">
        <v>86551701</v>
      </c>
      <c r="C948">
        <v>86553122</v>
      </c>
      <c r="D948">
        <v>85700637</v>
      </c>
      <c r="E948">
        <v>1</v>
      </c>
      <c r="F948">
        <v>1</v>
      </c>
      <c r="G948">
        <v>1081</v>
      </c>
      <c r="H948">
        <v>3</v>
      </c>
      <c r="I948" t="s">
        <v>835</v>
      </c>
      <c r="J948" t="s">
        <v>836</v>
      </c>
      <c r="K948" t="s">
        <v>837</v>
      </c>
      <c r="L948">
        <v>1339</v>
      </c>
      <c r="N948">
        <v>1007</v>
      </c>
      <c r="O948" t="s">
        <v>806</v>
      </c>
      <c r="P948" t="s">
        <v>806</v>
      </c>
      <c r="Q948">
        <v>1</v>
      </c>
      <c r="W948">
        <v>0</v>
      </c>
      <c r="X948">
        <v>-676034668</v>
      </c>
      <c r="Y948">
        <f t="shared" si="475"/>
        <v>0.61</v>
      </c>
      <c r="AA948">
        <v>53.42</v>
      </c>
      <c r="AB948">
        <v>0</v>
      </c>
      <c r="AC948">
        <v>0</v>
      </c>
      <c r="AD948">
        <v>0</v>
      </c>
      <c r="AE948">
        <v>53.42</v>
      </c>
      <c r="AF948">
        <v>0</v>
      </c>
      <c r="AG948">
        <v>0</v>
      </c>
      <c r="AH948">
        <v>0</v>
      </c>
      <c r="AI948">
        <v>1</v>
      </c>
      <c r="AJ948">
        <v>1</v>
      </c>
      <c r="AK948">
        <v>1</v>
      </c>
      <c r="AL948">
        <v>1</v>
      </c>
      <c r="AM948">
        <v>-2</v>
      </c>
      <c r="AN948">
        <v>0</v>
      </c>
      <c r="AO948">
        <v>1</v>
      </c>
      <c r="AP948">
        <v>1</v>
      </c>
      <c r="AQ948">
        <v>0</v>
      </c>
      <c r="AR948">
        <v>0</v>
      </c>
      <c r="AS948" t="s">
        <v>3</v>
      </c>
      <c r="AT948">
        <v>0.61</v>
      </c>
      <c r="AU948" t="s">
        <v>360</v>
      </c>
      <c r="AV948">
        <v>0</v>
      </c>
      <c r="AW948">
        <v>2</v>
      </c>
      <c r="AX948">
        <v>86553141</v>
      </c>
      <c r="AY948">
        <v>1</v>
      </c>
      <c r="AZ948">
        <v>0</v>
      </c>
      <c r="BA948">
        <v>794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v>0</v>
      </c>
      <c r="CX948">
        <f>ROUND(Y948*Source!I511,9)</f>
        <v>1.83E-2</v>
      </c>
      <c r="CY948">
        <f t="shared" si="476"/>
        <v>53.42</v>
      </c>
      <c r="CZ948">
        <f t="shared" si="477"/>
        <v>53.42</v>
      </c>
      <c r="DA948">
        <f t="shared" si="478"/>
        <v>1</v>
      </c>
      <c r="DB948">
        <f t="shared" si="479"/>
        <v>32.590000000000003</v>
      </c>
      <c r="DC948">
        <f t="shared" si="480"/>
        <v>0</v>
      </c>
      <c r="DD948" t="s">
        <v>3</v>
      </c>
      <c r="DE948" t="s">
        <v>3</v>
      </c>
      <c r="DF948">
        <f t="shared" si="474"/>
        <v>0.98</v>
      </c>
      <c r="DG948">
        <f t="shared" si="471"/>
        <v>0</v>
      </c>
      <c r="DH948">
        <f t="shared" si="472"/>
        <v>0</v>
      </c>
      <c r="DI948">
        <f t="shared" si="445"/>
        <v>0</v>
      </c>
      <c r="DJ948">
        <f t="shared" si="481"/>
        <v>0.98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5">
      <c r="A949">
        <f>ROW(Source!A511)</f>
        <v>511</v>
      </c>
      <c r="B949">
        <v>86551701</v>
      </c>
      <c r="C949">
        <v>86553122</v>
      </c>
      <c r="D949">
        <v>85700903</v>
      </c>
      <c r="E949">
        <v>1</v>
      </c>
      <c r="F949">
        <v>1</v>
      </c>
      <c r="G949">
        <v>1081</v>
      </c>
      <c r="H949">
        <v>3</v>
      </c>
      <c r="I949" t="s">
        <v>838</v>
      </c>
      <c r="J949" t="s">
        <v>839</v>
      </c>
      <c r="K949" t="s">
        <v>840</v>
      </c>
      <c r="L949">
        <v>1339</v>
      </c>
      <c r="N949">
        <v>1007</v>
      </c>
      <c r="O949" t="s">
        <v>806</v>
      </c>
      <c r="P949" t="s">
        <v>806</v>
      </c>
      <c r="Q949">
        <v>1</v>
      </c>
      <c r="W949">
        <v>0</v>
      </c>
      <c r="X949">
        <v>-1235260082</v>
      </c>
      <c r="Y949">
        <f t="shared" si="475"/>
        <v>0.67</v>
      </c>
      <c r="AA949">
        <v>5.82</v>
      </c>
      <c r="AB949">
        <v>0</v>
      </c>
      <c r="AC949">
        <v>0</v>
      </c>
      <c r="AD949">
        <v>0</v>
      </c>
      <c r="AE949">
        <v>5.82</v>
      </c>
      <c r="AF949">
        <v>0</v>
      </c>
      <c r="AG949">
        <v>0</v>
      </c>
      <c r="AH949">
        <v>0</v>
      </c>
      <c r="AI949">
        <v>1</v>
      </c>
      <c r="AJ949">
        <v>1</v>
      </c>
      <c r="AK949">
        <v>1</v>
      </c>
      <c r="AL949">
        <v>1</v>
      </c>
      <c r="AM949">
        <v>-2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0.67</v>
      </c>
      <c r="AU949" t="s">
        <v>360</v>
      </c>
      <c r="AV949">
        <v>0</v>
      </c>
      <c r="AW949">
        <v>2</v>
      </c>
      <c r="AX949">
        <v>86553142</v>
      </c>
      <c r="AY949">
        <v>1</v>
      </c>
      <c r="AZ949">
        <v>0</v>
      </c>
      <c r="BA949">
        <v>795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v>0</v>
      </c>
      <c r="CX949">
        <f>ROUND(Y949*Source!I511,9)</f>
        <v>2.01E-2</v>
      </c>
      <c r="CY949">
        <f t="shared" si="476"/>
        <v>5.82</v>
      </c>
      <c r="CZ949">
        <f t="shared" si="477"/>
        <v>5.82</v>
      </c>
      <c r="DA949">
        <f t="shared" si="478"/>
        <v>1</v>
      </c>
      <c r="DB949">
        <f t="shared" si="479"/>
        <v>3.9</v>
      </c>
      <c r="DC949">
        <f t="shared" si="480"/>
        <v>0</v>
      </c>
      <c r="DD949" t="s">
        <v>3</v>
      </c>
      <c r="DE949" t="s">
        <v>3</v>
      </c>
      <c r="DF949">
        <f t="shared" si="474"/>
        <v>0.12</v>
      </c>
      <c r="DG949">
        <f t="shared" si="471"/>
        <v>0</v>
      </c>
      <c r="DH949">
        <f t="shared" si="472"/>
        <v>0</v>
      </c>
      <c r="DI949">
        <f t="shared" si="445"/>
        <v>0</v>
      </c>
      <c r="DJ949">
        <f t="shared" si="481"/>
        <v>0.12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5">
      <c r="A950">
        <f>ROW(Source!A511)</f>
        <v>511</v>
      </c>
      <c r="B950">
        <v>86551701</v>
      </c>
      <c r="C950">
        <v>86553122</v>
      </c>
      <c r="D950">
        <v>85713198</v>
      </c>
      <c r="E950">
        <v>1</v>
      </c>
      <c r="F950">
        <v>1</v>
      </c>
      <c r="G950">
        <v>1081</v>
      </c>
      <c r="H950">
        <v>3</v>
      </c>
      <c r="I950" t="s">
        <v>525</v>
      </c>
      <c r="J950" t="s">
        <v>527</v>
      </c>
      <c r="K950" t="s">
        <v>526</v>
      </c>
      <c r="L950">
        <v>1301</v>
      </c>
      <c r="N950">
        <v>1003</v>
      </c>
      <c r="O950" t="s">
        <v>454</v>
      </c>
      <c r="P950" t="s">
        <v>454</v>
      </c>
      <c r="Q950">
        <v>1</v>
      </c>
      <c r="W950">
        <v>0</v>
      </c>
      <c r="X950">
        <v>1897095614</v>
      </c>
      <c r="Y950">
        <f t="shared" si="475"/>
        <v>100</v>
      </c>
      <c r="AA950">
        <v>108.7</v>
      </c>
      <c r="AB950">
        <v>0</v>
      </c>
      <c r="AC950">
        <v>0</v>
      </c>
      <c r="AD950">
        <v>0</v>
      </c>
      <c r="AE950">
        <v>108.7</v>
      </c>
      <c r="AF950">
        <v>0</v>
      </c>
      <c r="AG950">
        <v>0</v>
      </c>
      <c r="AH950">
        <v>0</v>
      </c>
      <c r="AI950">
        <v>1</v>
      </c>
      <c r="AJ950">
        <v>1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 t="s">
        <v>3</v>
      </c>
      <c r="AT950">
        <v>100</v>
      </c>
      <c r="AU950" t="s">
        <v>360</v>
      </c>
      <c r="AV950">
        <v>0</v>
      </c>
      <c r="AW950">
        <v>1</v>
      </c>
      <c r="AX950">
        <v>-1</v>
      </c>
      <c r="AY950">
        <v>0</v>
      </c>
      <c r="AZ950">
        <v>0</v>
      </c>
      <c r="BA950" t="s">
        <v>3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v>0</v>
      </c>
      <c r="CX950">
        <f>ROUND(Y950*Source!I511,9)</f>
        <v>3</v>
      </c>
      <c r="CY950">
        <f t="shared" si="476"/>
        <v>108.7</v>
      </c>
      <c r="CZ950">
        <f t="shared" si="477"/>
        <v>108.7</v>
      </c>
      <c r="DA950">
        <f t="shared" si="478"/>
        <v>1</v>
      </c>
      <c r="DB950">
        <f t="shared" si="479"/>
        <v>10870</v>
      </c>
      <c r="DC950">
        <f t="shared" si="480"/>
        <v>0</v>
      </c>
      <c r="DD950" t="s">
        <v>3</v>
      </c>
      <c r="DE950" t="s">
        <v>3</v>
      </c>
      <c r="DF950">
        <f t="shared" si="474"/>
        <v>326.10000000000002</v>
      </c>
      <c r="DG950">
        <f t="shared" si="471"/>
        <v>0</v>
      </c>
      <c r="DH950">
        <f t="shared" si="472"/>
        <v>0</v>
      </c>
      <c r="DI950">
        <f t="shared" si="445"/>
        <v>0</v>
      </c>
      <c r="DJ950">
        <f t="shared" si="481"/>
        <v>326.10000000000002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5">
      <c r="A951">
        <f>ROW(Source!A511)</f>
        <v>511</v>
      </c>
      <c r="B951">
        <v>86551701</v>
      </c>
      <c r="C951">
        <v>86553122</v>
      </c>
      <c r="D951">
        <v>85708245</v>
      </c>
      <c r="E951">
        <v>1</v>
      </c>
      <c r="F951">
        <v>1</v>
      </c>
      <c r="G951">
        <v>1081</v>
      </c>
      <c r="H951">
        <v>3</v>
      </c>
      <c r="I951" t="s">
        <v>847</v>
      </c>
      <c r="J951" t="s">
        <v>848</v>
      </c>
      <c r="K951" t="s">
        <v>849</v>
      </c>
      <c r="L951">
        <v>1339</v>
      </c>
      <c r="N951">
        <v>1007</v>
      </c>
      <c r="O951" t="s">
        <v>806</v>
      </c>
      <c r="P951" t="s">
        <v>806</v>
      </c>
      <c r="Q951">
        <v>1</v>
      </c>
      <c r="W951">
        <v>0</v>
      </c>
      <c r="X951">
        <v>448104635</v>
      </c>
      <c r="Y951">
        <f t="shared" si="475"/>
        <v>2.1000000000000001E-2</v>
      </c>
      <c r="AA951">
        <v>610.71</v>
      </c>
      <c r="AB951">
        <v>0</v>
      </c>
      <c r="AC951">
        <v>0</v>
      </c>
      <c r="AD951">
        <v>0</v>
      </c>
      <c r="AE951">
        <v>610.71</v>
      </c>
      <c r="AF951">
        <v>0</v>
      </c>
      <c r="AG951">
        <v>0</v>
      </c>
      <c r="AH951">
        <v>0</v>
      </c>
      <c r="AI951">
        <v>1</v>
      </c>
      <c r="AJ951">
        <v>1</v>
      </c>
      <c r="AK951">
        <v>1</v>
      </c>
      <c r="AL951">
        <v>1</v>
      </c>
      <c r="AM951">
        <v>-2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2.1000000000000001E-2</v>
      </c>
      <c r="AU951" t="s">
        <v>360</v>
      </c>
      <c r="AV951">
        <v>0</v>
      </c>
      <c r="AW951">
        <v>2</v>
      </c>
      <c r="AX951">
        <v>86553143</v>
      </c>
      <c r="AY951">
        <v>1</v>
      </c>
      <c r="AZ951">
        <v>0</v>
      </c>
      <c r="BA951">
        <v>796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v>0</v>
      </c>
      <c r="CX951">
        <f>ROUND(Y951*Source!I511,9)</f>
        <v>6.3000000000000003E-4</v>
      </c>
      <c r="CY951">
        <f t="shared" si="476"/>
        <v>610.71</v>
      </c>
      <c r="CZ951">
        <f t="shared" si="477"/>
        <v>610.71</v>
      </c>
      <c r="DA951">
        <f t="shared" si="478"/>
        <v>1</v>
      </c>
      <c r="DB951">
        <f t="shared" si="479"/>
        <v>12.82</v>
      </c>
      <c r="DC951">
        <f t="shared" si="480"/>
        <v>0</v>
      </c>
      <c r="DD951" t="s">
        <v>3</v>
      </c>
      <c r="DE951" t="s">
        <v>3</v>
      </c>
      <c r="DF951">
        <f t="shared" si="474"/>
        <v>0.38</v>
      </c>
      <c r="DG951">
        <f t="shared" si="471"/>
        <v>0</v>
      </c>
      <c r="DH951">
        <f t="shared" si="472"/>
        <v>0</v>
      </c>
      <c r="DI951">
        <f t="shared" si="445"/>
        <v>0</v>
      </c>
      <c r="DJ951">
        <f t="shared" si="481"/>
        <v>0.38</v>
      </c>
      <c r="DK951">
        <v>0</v>
      </c>
      <c r="DL951" t="s">
        <v>3</v>
      </c>
      <c r="DM951">
        <v>0</v>
      </c>
      <c r="DN951" t="s">
        <v>3</v>
      </c>
      <c r="DO951">
        <v>0</v>
      </c>
    </row>
    <row r="952" spans="1:119" x14ac:dyDescent="0.25">
      <c r="A952">
        <f>ROW(Source!A512)</f>
        <v>512</v>
      </c>
      <c r="B952">
        <v>86551703</v>
      </c>
      <c r="C952">
        <v>86553122</v>
      </c>
      <c r="D952">
        <v>85665773</v>
      </c>
      <c r="E952">
        <v>1081</v>
      </c>
      <c r="F952">
        <v>1</v>
      </c>
      <c r="G952">
        <v>1081</v>
      </c>
      <c r="H952">
        <v>1</v>
      </c>
      <c r="I952" t="s">
        <v>786</v>
      </c>
      <c r="J952" t="s">
        <v>3</v>
      </c>
      <c r="K952" t="s">
        <v>787</v>
      </c>
      <c r="L952">
        <v>1191</v>
      </c>
      <c r="N952">
        <v>1013</v>
      </c>
      <c r="O952" t="s">
        <v>788</v>
      </c>
      <c r="P952" t="s">
        <v>788</v>
      </c>
      <c r="Q952">
        <v>1</v>
      </c>
      <c r="W952">
        <v>0</v>
      </c>
      <c r="X952">
        <v>476480486</v>
      </c>
      <c r="Y952">
        <f>((AT952*1.15)*1.2)</f>
        <v>100.05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v>1</v>
      </c>
      <c r="AK952">
        <v>1</v>
      </c>
      <c r="AL952">
        <v>1</v>
      </c>
      <c r="AM952">
        <v>5</v>
      </c>
      <c r="AN952">
        <v>0</v>
      </c>
      <c r="AO952">
        <v>1</v>
      </c>
      <c r="AP952">
        <v>1</v>
      </c>
      <c r="AQ952">
        <v>0</v>
      </c>
      <c r="AR952">
        <v>0</v>
      </c>
      <c r="AS952" t="s">
        <v>3</v>
      </c>
      <c r="AT952">
        <v>72.5</v>
      </c>
      <c r="AU952" t="s">
        <v>362</v>
      </c>
      <c r="AV952">
        <v>1</v>
      </c>
      <c r="AW952">
        <v>2</v>
      </c>
      <c r="AX952">
        <v>86553134</v>
      </c>
      <c r="AY952">
        <v>1</v>
      </c>
      <c r="AZ952">
        <v>0</v>
      </c>
      <c r="BA952">
        <v>799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U952">
        <f>ROUND(AT952*Source!I512*AH952*AL952,2)</f>
        <v>0</v>
      </c>
      <c r="CV952">
        <f>ROUND(Y952*Source!I512,9)</f>
        <v>3.0015000000000001</v>
      </c>
      <c r="CW952">
        <v>0</v>
      </c>
      <c r="CX952">
        <f>ROUND(Y952*Source!I512,9)</f>
        <v>3.0015000000000001</v>
      </c>
      <c r="CY952">
        <f>AD952</f>
        <v>0</v>
      </c>
      <c r="CZ952">
        <f>AH952</f>
        <v>0</v>
      </c>
      <c r="DA952">
        <f>AL952</f>
        <v>1</v>
      </c>
      <c r="DB952">
        <f>ROUND(((ROUND(AT952*CZ952,2)*1.15)*1.2),6)</f>
        <v>0</v>
      </c>
      <c r="DC952">
        <f>ROUND(((ROUND(AT952*AG952,2)*1.15)*1.2),6)</f>
        <v>0</v>
      </c>
      <c r="DD952" t="s">
        <v>3</v>
      </c>
      <c r="DE952" t="s">
        <v>3</v>
      </c>
      <c r="DF952">
        <f t="shared" si="474"/>
        <v>0</v>
      </c>
      <c r="DG952">
        <f t="shared" si="471"/>
        <v>0</v>
      </c>
      <c r="DH952">
        <f t="shared" si="472"/>
        <v>0</v>
      </c>
      <c r="DI952">
        <f t="shared" si="445"/>
        <v>0</v>
      </c>
      <c r="DJ952">
        <f>DI952</f>
        <v>0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5">
      <c r="A953">
        <f>ROW(Source!A512)</f>
        <v>512</v>
      </c>
      <c r="B953">
        <v>86551703</v>
      </c>
      <c r="C953">
        <v>86553122</v>
      </c>
      <c r="D953">
        <v>85731380</v>
      </c>
      <c r="E953">
        <v>1</v>
      </c>
      <c r="F953">
        <v>1</v>
      </c>
      <c r="G953">
        <v>1081</v>
      </c>
      <c r="H953">
        <v>2</v>
      </c>
      <c r="I953" t="s">
        <v>823</v>
      </c>
      <c r="J953" t="s">
        <v>824</v>
      </c>
      <c r="K953" t="s">
        <v>825</v>
      </c>
      <c r="L953">
        <v>1368</v>
      </c>
      <c r="N953">
        <v>1011</v>
      </c>
      <c r="O953" t="s">
        <v>792</v>
      </c>
      <c r="P953" t="s">
        <v>792</v>
      </c>
      <c r="Q953">
        <v>1</v>
      </c>
      <c r="W953">
        <v>0</v>
      </c>
      <c r="X953">
        <v>-49672420</v>
      </c>
      <c r="Y953">
        <f>((AT953*1.25)*1.2)</f>
        <v>52.38</v>
      </c>
      <c r="AA953">
        <v>0</v>
      </c>
      <c r="AB953">
        <v>2.78</v>
      </c>
      <c r="AC953">
        <v>0</v>
      </c>
      <c r="AD953">
        <v>0</v>
      </c>
      <c r="AE953">
        <v>0</v>
      </c>
      <c r="AF953">
        <v>0.28000000000000003</v>
      </c>
      <c r="AG953">
        <v>0</v>
      </c>
      <c r="AH953">
        <v>0</v>
      </c>
      <c r="AI953">
        <v>1</v>
      </c>
      <c r="AJ953">
        <v>9.2899999999999991</v>
      </c>
      <c r="AK953">
        <v>1</v>
      </c>
      <c r="AL953">
        <v>1</v>
      </c>
      <c r="AM953">
        <v>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34.92</v>
      </c>
      <c r="AU953" t="s">
        <v>361</v>
      </c>
      <c r="AV953">
        <v>0</v>
      </c>
      <c r="AW953">
        <v>2</v>
      </c>
      <c r="AX953">
        <v>86553135</v>
      </c>
      <c r="AY953">
        <v>1</v>
      </c>
      <c r="AZ953">
        <v>0</v>
      </c>
      <c r="BA953">
        <v>800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V953">
        <v>0</v>
      </c>
      <c r="CW953">
        <f>ROUND(Y953*Source!I512*DO953,9)</f>
        <v>0</v>
      </c>
      <c r="CX953">
        <f>ROUND(Y953*Source!I512,9)</f>
        <v>1.5713999999999999</v>
      </c>
      <c r="CY953">
        <f>AB953</f>
        <v>2.78</v>
      </c>
      <c r="CZ953">
        <f>AF953</f>
        <v>0.28000000000000003</v>
      </c>
      <c r="DA953">
        <f>AJ953</f>
        <v>9.2899999999999991</v>
      </c>
      <c r="DB953">
        <f>ROUND(((ROUND(AT953*CZ953,2)*1.25)*1.2),6)</f>
        <v>14.67</v>
      </c>
      <c r="DC953">
        <f>ROUND(((ROUND(AT953*AG953,2)*1.25)*1.2),6)</f>
        <v>0</v>
      </c>
      <c r="DD953" t="s">
        <v>3</v>
      </c>
      <c r="DE953" t="s">
        <v>3</v>
      </c>
      <c r="DF953">
        <f t="shared" si="474"/>
        <v>0</v>
      </c>
      <c r="DG953">
        <f>ROUND(ROUND(AF953*AJ953,2)*CX953,2)</f>
        <v>4.09</v>
      </c>
      <c r="DH953">
        <f t="shared" si="472"/>
        <v>0</v>
      </c>
      <c r="DI953">
        <f t="shared" si="445"/>
        <v>0</v>
      </c>
      <c r="DJ953">
        <f>DG953</f>
        <v>4.09</v>
      </c>
      <c r="DK953">
        <v>0</v>
      </c>
      <c r="DL953" t="s">
        <v>3</v>
      </c>
      <c r="DM953">
        <v>0</v>
      </c>
      <c r="DN953" t="s">
        <v>3</v>
      </c>
      <c r="DO953">
        <v>0</v>
      </c>
    </row>
    <row r="954" spans="1:119" x14ac:dyDescent="0.25">
      <c r="A954">
        <f>ROW(Source!A512)</f>
        <v>512</v>
      </c>
      <c r="B954">
        <v>86551703</v>
      </c>
      <c r="C954">
        <v>86553122</v>
      </c>
      <c r="D954">
        <v>85731677</v>
      </c>
      <c r="E954">
        <v>1</v>
      </c>
      <c r="F954">
        <v>1</v>
      </c>
      <c r="G954">
        <v>1081</v>
      </c>
      <c r="H954">
        <v>2</v>
      </c>
      <c r="I954" t="s">
        <v>789</v>
      </c>
      <c r="J954" t="s">
        <v>790</v>
      </c>
      <c r="K954" t="s">
        <v>791</v>
      </c>
      <c r="L954">
        <v>1368</v>
      </c>
      <c r="N954">
        <v>1011</v>
      </c>
      <c r="O954" t="s">
        <v>792</v>
      </c>
      <c r="P954" t="s">
        <v>792</v>
      </c>
      <c r="Q954">
        <v>1</v>
      </c>
      <c r="W954">
        <v>0</v>
      </c>
      <c r="X954">
        <v>874612079</v>
      </c>
      <c r="Y954">
        <f>((AT954*1.25)*1.2)</f>
        <v>2.1</v>
      </c>
      <c r="AA954">
        <v>0</v>
      </c>
      <c r="AB954">
        <v>1513.56</v>
      </c>
      <c r="AC954">
        <v>758.78</v>
      </c>
      <c r="AD954">
        <v>0</v>
      </c>
      <c r="AE954">
        <v>0</v>
      </c>
      <c r="AF954">
        <v>83.1</v>
      </c>
      <c r="AG954">
        <v>12.62</v>
      </c>
      <c r="AH954">
        <v>0</v>
      </c>
      <c r="AI954">
        <v>1</v>
      </c>
      <c r="AJ954">
        <v>17.07</v>
      </c>
      <c r="AK954">
        <v>56.35</v>
      </c>
      <c r="AL954">
        <v>1</v>
      </c>
      <c r="AM954">
        <v>2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1.4</v>
      </c>
      <c r="AU954" t="s">
        <v>361</v>
      </c>
      <c r="AV954">
        <v>0</v>
      </c>
      <c r="AW954">
        <v>2</v>
      </c>
      <c r="AX954">
        <v>86553136</v>
      </c>
      <c r="AY954">
        <v>1</v>
      </c>
      <c r="AZ954">
        <v>0</v>
      </c>
      <c r="BA954">
        <v>801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f>ROUND(Y954*Source!I512*DO954,9)</f>
        <v>0.79505999999999999</v>
      </c>
      <c r="CX954">
        <f>ROUND(Y954*Source!I512,9)</f>
        <v>6.3E-2</v>
      </c>
      <c r="CY954">
        <f>AB954</f>
        <v>1513.56</v>
      </c>
      <c r="CZ954">
        <f>AF954</f>
        <v>83.1</v>
      </c>
      <c r="DA954">
        <f>AJ954</f>
        <v>17.07</v>
      </c>
      <c r="DB954">
        <f>ROUND(((ROUND(AT954*CZ954,2)*1.25)*1.2),6)</f>
        <v>174.51</v>
      </c>
      <c r="DC954">
        <f>ROUND(((ROUND(AT954*AG954,2)*1.25)*1.2),6)</f>
        <v>26.504999999999999</v>
      </c>
      <c r="DD954" t="s">
        <v>3</v>
      </c>
      <c r="DE954" t="s">
        <v>3</v>
      </c>
      <c r="DF954">
        <f t="shared" si="474"/>
        <v>0</v>
      </c>
      <c r="DG954">
        <f>ROUND(ROUND(AF954*AJ954,2)*CX954,2)</f>
        <v>89.37</v>
      </c>
      <c r="DH954">
        <f>ROUND(ROUND(AG954*AK954,2)*CX954,2)</f>
        <v>44.8</v>
      </c>
      <c r="DI954">
        <f t="shared" si="445"/>
        <v>0</v>
      </c>
      <c r="DJ954">
        <f>DG954</f>
        <v>89.37</v>
      </c>
      <c r="DK954">
        <v>0</v>
      </c>
      <c r="DL954" t="s">
        <v>793</v>
      </c>
      <c r="DM954">
        <v>0</v>
      </c>
      <c r="DN954" t="s">
        <v>788</v>
      </c>
      <c r="DO954">
        <v>12.62</v>
      </c>
    </row>
    <row r="955" spans="1:119" x14ac:dyDescent="0.25">
      <c r="A955">
        <f>ROW(Source!A512)</f>
        <v>512</v>
      </c>
      <c r="B955">
        <v>86551703</v>
      </c>
      <c r="C955">
        <v>86553122</v>
      </c>
      <c r="D955">
        <v>85730911</v>
      </c>
      <c r="E955">
        <v>1</v>
      </c>
      <c r="F955">
        <v>1</v>
      </c>
      <c r="G955">
        <v>1081</v>
      </c>
      <c r="H955">
        <v>2</v>
      </c>
      <c r="I955" t="s">
        <v>800</v>
      </c>
      <c r="J955" t="s">
        <v>801</v>
      </c>
      <c r="K955" t="s">
        <v>802</v>
      </c>
      <c r="L955">
        <v>1368</v>
      </c>
      <c r="N955">
        <v>1011</v>
      </c>
      <c r="O955" t="s">
        <v>792</v>
      </c>
      <c r="P955" t="s">
        <v>792</v>
      </c>
      <c r="Q955">
        <v>1</v>
      </c>
      <c r="W955">
        <v>0</v>
      </c>
      <c r="X955">
        <v>-44940208</v>
      </c>
      <c r="Y955">
        <f>((AT955*1.25)*1.2)</f>
        <v>0.15</v>
      </c>
      <c r="AA955">
        <v>0</v>
      </c>
      <c r="AB955">
        <v>2758.65</v>
      </c>
      <c r="AC955">
        <v>1017.92</v>
      </c>
      <c r="AD955">
        <v>0</v>
      </c>
      <c r="AE955">
        <v>0</v>
      </c>
      <c r="AF955">
        <v>179.17</v>
      </c>
      <c r="AG955">
        <v>16.93</v>
      </c>
      <c r="AH955">
        <v>0</v>
      </c>
      <c r="AI955">
        <v>1</v>
      </c>
      <c r="AJ955">
        <v>14.43</v>
      </c>
      <c r="AK955">
        <v>56.35</v>
      </c>
      <c r="AL955">
        <v>1</v>
      </c>
      <c r="AM955">
        <v>2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0.1</v>
      </c>
      <c r="AU955" t="s">
        <v>361</v>
      </c>
      <c r="AV955">
        <v>0</v>
      </c>
      <c r="AW955">
        <v>2</v>
      </c>
      <c r="AX955">
        <v>86553137</v>
      </c>
      <c r="AY955">
        <v>1</v>
      </c>
      <c r="AZ955">
        <v>0</v>
      </c>
      <c r="BA955">
        <v>802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V955">
        <v>0</v>
      </c>
      <c r="CW955">
        <f>ROUND(Y955*Source!I512*DO955,9)</f>
        <v>7.6185000000000003E-2</v>
      </c>
      <c r="CX955">
        <f>ROUND(Y955*Source!I512,9)</f>
        <v>4.4999999999999997E-3</v>
      </c>
      <c r="CY955">
        <f>AB955</f>
        <v>2758.65</v>
      </c>
      <c r="CZ955">
        <f>AF955</f>
        <v>179.17</v>
      </c>
      <c r="DA955">
        <f>AJ955</f>
        <v>14.43</v>
      </c>
      <c r="DB955">
        <f>ROUND(((ROUND(AT955*CZ955,2)*1.25)*1.2),6)</f>
        <v>26.88</v>
      </c>
      <c r="DC955">
        <f>ROUND(((ROUND(AT955*AG955,2)*1.25)*1.2),6)</f>
        <v>2.5350000000000001</v>
      </c>
      <c r="DD955" t="s">
        <v>3</v>
      </c>
      <c r="DE955" t="s">
        <v>3</v>
      </c>
      <c r="DF955">
        <f t="shared" si="474"/>
        <v>0</v>
      </c>
      <c r="DG955">
        <f>ROUND(ROUND(AF955*AJ955,2)*CX955,2)</f>
        <v>11.63</v>
      </c>
      <c r="DH955">
        <f>ROUND(ROUND(AG955*AK955,2)*CX955,2)</f>
        <v>4.29</v>
      </c>
      <c r="DI955">
        <f t="shared" si="445"/>
        <v>0</v>
      </c>
      <c r="DJ955">
        <f>DG955</f>
        <v>11.63</v>
      </c>
      <c r="DK955">
        <v>0</v>
      </c>
      <c r="DL955" t="s">
        <v>793</v>
      </c>
      <c r="DM955">
        <v>0</v>
      </c>
      <c r="DN955" t="s">
        <v>788</v>
      </c>
      <c r="DO955">
        <v>16.93</v>
      </c>
    </row>
    <row r="956" spans="1:119" x14ac:dyDescent="0.25">
      <c r="A956">
        <f>ROW(Source!A512)</f>
        <v>512</v>
      </c>
      <c r="B956">
        <v>86551703</v>
      </c>
      <c r="C956">
        <v>86553122</v>
      </c>
      <c r="D956">
        <v>85700705</v>
      </c>
      <c r="E956">
        <v>1</v>
      </c>
      <c r="F956">
        <v>1</v>
      </c>
      <c r="G956">
        <v>1081</v>
      </c>
      <c r="H956">
        <v>3</v>
      </c>
      <c r="I956" t="s">
        <v>803</v>
      </c>
      <c r="J956" t="s">
        <v>804</v>
      </c>
      <c r="K956" t="s">
        <v>805</v>
      </c>
      <c r="L956">
        <v>1339</v>
      </c>
      <c r="N956">
        <v>1007</v>
      </c>
      <c r="O956" t="s">
        <v>806</v>
      </c>
      <c r="P956" t="s">
        <v>806</v>
      </c>
      <c r="Q956">
        <v>1</v>
      </c>
      <c r="W956">
        <v>0</v>
      </c>
      <c r="X956">
        <v>-1622585150</v>
      </c>
      <c r="Y956">
        <f t="shared" ref="Y956:Y962" si="482">((AT956*1)*1)</f>
        <v>2.82</v>
      </c>
      <c r="AA956">
        <v>54.79</v>
      </c>
      <c r="AB956">
        <v>0</v>
      </c>
      <c r="AC956">
        <v>0</v>
      </c>
      <c r="AD956">
        <v>0</v>
      </c>
      <c r="AE956">
        <v>7.07</v>
      </c>
      <c r="AF956">
        <v>0</v>
      </c>
      <c r="AG956">
        <v>0</v>
      </c>
      <c r="AH956">
        <v>0</v>
      </c>
      <c r="AI956">
        <v>7.75</v>
      </c>
      <c r="AJ956">
        <v>1</v>
      </c>
      <c r="AK956">
        <v>1</v>
      </c>
      <c r="AL956">
        <v>1</v>
      </c>
      <c r="AM956">
        <v>2</v>
      </c>
      <c r="AN956">
        <v>0</v>
      </c>
      <c r="AO956">
        <v>1</v>
      </c>
      <c r="AP956">
        <v>1</v>
      </c>
      <c r="AQ956">
        <v>0</v>
      </c>
      <c r="AR956">
        <v>0</v>
      </c>
      <c r="AS956" t="s">
        <v>3</v>
      </c>
      <c r="AT956">
        <v>2.82</v>
      </c>
      <c r="AU956" t="s">
        <v>360</v>
      </c>
      <c r="AV956">
        <v>0</v>
      </c>
      <c r="AW956">
        <v>2</v>
      </c>
      <c r="AX956">
        <v>86553138</v>
      </c>
      <c r="AY956">
        <v>1</v>
      </c>
      <c r="AZ956">
        <v>0</v>
      </c>
      <c r="BA956">
        <v>803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v>0</v>
      </c>
      <c r="CX956">
        <f>ROUND(Y956*Source!I512,9)</f>
        <v>8.4599999999999995E-2</v>
      </c>
      <c r="CY956">
        <f t="shared" ref="CY956:CY962" si="483">AA956</f>
        <v>54.79</v>
      </c>
      <c r="CZ956">
        <f t="shared" ref="CZ956:CZ962" si="484">AE956</f>
        <v>7.07</v>
      </c>
      <c r="DA956">
        <f t="shared" ref="DA956:DA962" si="485">AI956</f>
        <v>7.75</v>
      </c>
      <c r="DB956">
        <f t="shared" ref="DB956:DB962" si="486">ROUND(((ROUND(AT956*CZ956,2)*1)*1),6)</f>
        <v>19.940000000000001</v>
      </c>
      <c r="DC956">
        <f t="shared" ref="DC956:DC962" si="487">ROUND(((ROUND(AT956*AG956,2)*1)*1),6)</f>
        <v>0</v>
      </c>
      <c r="DD956" t="s">
        <v>3</v>
      </c>
      <c r="DE956" t="s">
        <v>3</v>
      </c>
      <c r="DF956">
        <f t="shared" ref="DF956:DF962" si="488">ROUND(ROUND(AE956*AI956,2)*CX956,2)</f>
        <v>4.6399999999999997</v>
      </c>
      <c r="DG956">
        <f t="shared" ref="DG956:DG971" si="489">ROUND(ROUND(AF956,2)*CX956,2)</f>
        <v>0</v>
      </c>
      <c r="DH956">
        <f t="shared" ref="DH956:DH972" si="490">ROUND(ROUND(AG956,2)*CX956,2)</f>
        <v>0</v>
      </c>
      <c r="DI956">
        <f t="shared" si="445"/>
        <v>0</v>
      </c>
      <c r="DJ956">
        <f t="shared" ref="DJ956:DJ962" si="491">DF956</f>
        <v>4.6399999999999997</v>
      </c>
      <c r="DK956">
        <v>0</v>
      </c>
      <c r="DL956" t="s">
        <v>3</v>
      </c>
      <c r="DM956">
        <v>0</v>
      </c>
      <c r="DN956" t="s">
        <v>3</v>
      </c>
      <c r="DO956">
        <v>0</v>
      </c>
    </row>
    <row r="957" spans="1:119" x14ac:dyDescent="0.25">
      <c r="A957">
        <f>ROW(Source!A512)</f>
        <v>512</v>
      </c>
      <c r="B957">
        <v>86551703</v>
      </c>
      <c r="C957">
        <v>86553122</v>
      </c>
      <c r="D957">
        <v>85701843</v>
      </c>
      <c r="E957">
        <v>1</v>
      </c>
      <c r="F957">
        <v>1</v>
      </c>
      <c r="G957">
        <v>1081</v>
      </c>
      <c r="H957">
        <v>3</v>
      </c>
      <c r="I957" t="s">
        <v>826</v>
      </c>
      <c r="J957" t="s">
        <v>827</v>
      </c>
      <c r="K957" t="s">
        <v>828</v>
      </c>
      <c r="L957">
        <v>1346</v>
      </c>
      <c r="N957">
        <v>1009</v>
      </c>
      <c r="O957" t="s">
        <v>822</v>
      </c>
      <c r="P957" t="s">
        <v>822</v>
      </c>
      <c r="Q957">
        <v>1</v>
      </c>
      <c r="W957">
        <v>0</v>
      </c>
      <c r="X957">
        <v>732400950</v>
      </c>
      <c r="Y957">
        <f t="shared" si="482"/>
        <v>0.5</v>
      </c>
      <c r="AA957">
        <v>91.56</v>
      </c>
      <c r="AB957">
        <v>0</v>
      </c>
      <c r="AC957">
        <v>0</v>
      </c>
      <c r="AD957">
        <v>0</v>
      </c>
      <c r="AE957">
        <v>21</v>
      </c>
      <c r="AF957">
        <v>0</v>
      </c>
      <c r="AG957">
        <v>0</v>
      </c>
      <c r="AH957">
        <v>0</v>
      </c>
      <c r="AI957">
        <v>4.3600000000000003</v>
      </c>
      <c r="AJ957">
        <v>1</v>
      </c>
      <c r="AK957">
        <v>1</v>
      </c>
      <c r="AL957">
        <v>1</v>
      </c>
      <c r="AM957">
        <v>2</v>
      </c>
      <c r="AN957">
        <v>0</v>
      </c>
      <c r="AO957">
        <v>1</v>
      </c>
      <c r="AP957">
        <v>1</v>
      </c>
      <c r="AQ957">
        <v>0</v>
      </c>
      <c r="AR957">
        <v>0</v>
      </c>
      <c r="AS957" t="s">
        <v>3</v>
      </c>
      <c r="AT957">
        <v>0.5</v>
      </c>
      <c r="AU957" t="s">
        <v>360</v>
      </c>
      <c r="AV957">
        <v>0</v>
      </c>
      <c r="AW957">
        <v>2</v>
      </c>
      <c r="AX957">
        <v>86553139</v>
      </c>
      <c r="AY957">
        <v>1</v>
      </c>
      <c r="AZ957">
        <v>0</v>
      </c>
      <c r="BA957">
        <v>804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V957">
        <v>0</v>
      </c>
      <c r="CW957">
        <v>0</v>
      </c>
      <c r="CX957">
        <f>ROUND(Y957*Source!I512,9)</f>
        <v>1.4999999999999999E-2</v>
      </c>
      <c r="CY957">
        <f t="shared" si="483"/>
        <v>91.56</v>
      </c>
      <c r="CZ957">
        <f t="shared" si="484"/>
        <v>21</v>
      </c>
      <c r="DA957">
        <f t="shared" si="485"/>
        <v>4.3600000000000003</v>
      </c>
      <c r="DB957">
        <f t="shared" si="486"/>
        <v>10.5</v>
      </c>
      <c r="DC957">
        <f t="shared" si="487"/>
        <v>0</v>
      </c>
      <c r="DD957" t="s">
        <v>3</v>
      </c>
      <c r="DE957" t="s">
        <v>3</v>
      </c>
      <c r="DF957">
        <f t="shared" si="488"/>
        <v>1.37</v>
      </c>
      <c r="DG957">
        <f t="shared" si="489"/>
        <v>0</v>
      </c>
      <c r="DH957">
        <f t="shared" si="490"/>
        <v>0</v>
      </c>
      <c r="DI957">
        <f t="shared" si="445"/>
        <v>0</v>
      </c>
      <c r="DJ957">
        <f t="shared" si="491"/>
        <v>1.37</v>
      </c>
      <c r="DK957">
        <v>0</v>
      </c>
      <c r="DL957" t="s">
        <v>3</v>
      </c>
      <c r="DM957">
        <v>0</v>
      </c>
      <c r="DN957" t="s">
        <v>3</v>
      </c>
      <c r="DO957">
        <v>0</v>
      </c>
    </row>
    <row r="958" spans="1:119" x14ac:dyDescent="0.25">
      <c r="A958">
        <f>ROW(Source!A512)</f>
        <v>512</v>
      </c>
      <c r="B958">
        <v>86551703</v>
      </c>
      <c r="C958">
        <v>86553122</v>
      </c>
      <c r="D958">
        <v>85700824</v>
      </c>
      <c r="E958">
        <v>1</v>
      </c>
      <c r="F958">
        <v>1</v>
      </c>
      <c r="G958">
        <v>1081</v>
      </c>
      <c r="H958">
        <v>3</v>
      </c>
      <c r="I958" t="s">
        <v>832</v>
      </c>
      <c r="J958" t="s">
        <v>833</v>
      </c>
      <c r="K958" t="s">
        <v>834</v>
      </c>
      <c r="L958">
        <v>1348</v>
      </c>
      <c r="N958">
        <v>1009</v>
      </c>
      <c r="O958" t="s">
        <v>561</v>
      </c>
      <c r="P958" t="s">
        <v>561</v>
      </c>
      <c r="Q958">
        <v>1000</v>
      </c>
      <c r="W958">
        <v>0</v>
      </c>
      <c r="X958">
        <v>-1462767551</v>
      </c>
      <c r="Y958">
        <f t="shared" si="482"/>
        <v>4.0000000000000003E-5</v>
      </c>
      <c r="AA958">
        <v>65213.77</v>
      </c>
      <c r="AB958">
        <v>0</v>
      </c>
      <c r="AC958">
        <v>0</v>
      </c>
      <c r="AD958">
        <v>0</v>
      </c>
      <c r="AE958">
        <v>3234.81</v>
      </c>
      <c r="AF958">
        <v>0</v>
      </c>
      <c r="AG958">
        <v>0</v>
      </c>
      <c r="AH958">
        <v>0</v>
      </c>
      <c r="AI958">
        <v>20.16</v>
      </c>
      <c r="AJ958">
        <v>1</v>
      </c>
      <c r="AK958">
        <v>1</v>
      </c>
      <c r="AL958">
        <v>1</v>
      </c>
      <c r="AM958">
        <v>2</v>
      </c>
      <c r="AN958">
        <v>0</v>
      </c>
      <c r="AO958">
        <v>1</v>
      </c>
      <c r="AP958">
        <v>1</v>
      </c>
      <c r="AQ958">
        <v>0</v>
      </c>
      <c r="AR958">
        <v>0</v>
      </c>
      <c r="AS958" t="s">
        <v>3</v>
      </c>
      <c r="AT958">
        <v>4.0000000000000003E-5</v>
      </c>
      <c r="AU958" t="s">
        <v>360</v>
      </c>
      <c r="AV958">
        <v>0</v>
      </c>
      <c r="AW958">
        <v>2</v>
      </c>
      <c r="AX958">
        <v>86553140</v>
      </c>
      <c r="AY958">
        <v>1</v>
      </c>
      <c r="AZ958">
        <v>0</v>
      </c>
      <c r="BA958">
        <v>805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v>0</v>
      </c>
      <c r="CX958">
        <f>ROUND(Y958*Source!I512,9)</f>
        <v>1.1999999999999999E-6</v>
      </c>
      <c r="CY958">
        <f t="shared" si="483"/>
        <v>65213.77</v>
      </c>
      <c r="CZ958">
        <f t="shared" si="484"/>
        <v>3234.81</v>
      </c>
      <c r="DA958">
        <f t="shared" si="485"/>
        <v>20.16</v>
      </c>
      <c r="DB958">
        <f t="shared" si="486"/>
        <v>0.13</v>
      </c>
      <c r="DC958">
        <f t="shared" si="487"/>
        <v>0</v>
      </c>
      <c r="DD958" t="s">
        <v>3</v>
      </c>
      <c r="DE958" t="s">
        <v>3</v>
      </c>
      <c r="DF958">
        <f t="shared" si="488"/>
        <v>0.08</v>
      </c>
      <c r="DG958">
        <f t="shared" si="489"/>
        <v>0</v>
      </c>
      <c r="DH958">
        <f t="shared" si="490"/>
        <v>0</v>
      </c>
      <c r="DI958">
        <f t="shared" si="445"/>
        <v>0</v>
      </c>
      <c r="DJ958">
        <f t="shared" si="491"/>
        <v>0.08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5">
      <c r="A959">
        <f>ROW(Source!A512)</f>
        <v>512</v>
      </c>
      <c r="B959">
        <v>86551703</v>
      </c>
      <c r="C959">
        <v>86553122</v>
      </c>
      <c r="D959">
        <v>85700637</v>
      </c>
      <c r="E959">
        <v>1</v>
      </c>
      <c r="F959">
        <v>1</v>
      </c>
      <c r="G959">
        <v>1081</v>
      </c>
      <c r="H959">
        <v>3</v>
      </c>
      <c r="I959" t="s">
        <v>835</v>
      </c>
      <c r="J959" t="s">
        <v>836</v>
      </c>
      <c r="K959" t="s">
        <v>837</v>
      </c>
      <c r="L959">
        <v>1339</v>
      </c>
      <c r="N959">
        <v>1007</v>
      </c>
      <c r="O959" t="s">
        <v>806</v>
      </c>
      <c r="P959" t="s">
        <v>806</v>
      </c>
      <c r="Q959">
        <v>1</v>
      </c>
      <c r="W959">
        <v>0</v>
      </c>
      <c r="X959">
        <v>-676034668</v>
      </c>
      <c r="Y959">
        <f t="shared" si="482"/>
        <v>0.61</v>
      </c>
      <c r="AA959">
        <v>760.17</v>
      </c>
      <c r="AB959">
        <v>0</v>
      </c>
      <c r="AC959">
        <v>0</v>
      </c>
      <c r="AD959">
        <v>0</v>
      </c>
      <c r="AE959">
        <v>53.42</v>
      </c>
      <c r="AF959">
        <v>0</v>
      </c>
      <c r="AG959">
        <v>0</v>
      </c>
      <c r="AH959">
        <v>0</v>
      </c>
      <c r="AI959">
        <v>14.23</v>
      </c>
      <c r="AJ959">
        <v>1</v>
      </c>
      <c r="AK959">
        <v>1</v>
      </c>
      <c r="AL959">
        <v>1</v>
      </c>
      <c r="AM959">
        <v>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0.61</v>
      </c>
      <c r="AU959" t="s">
        <v>360</v>
      </c>
      <c r="AV959">
        <v>0</v>
      </c>
      <c r="AW959">
        <v>2</v>
      </c>
      <c r="AX959">
        <v>86553141</v>
      </c>
      <c r="AY959">
        <v>1</v>
      </c>
      <c r="AZ959">
        <v>0</v>
      </c>
      <c r="BA959">
        <v>806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v>0</v>
      </c>
      <c r="CX959">
        <f>ROUND(Y959*Source!I512,9)</f>
        <v>1.83E-2</v>
      </c>
      <c r="CY959">
        <f t="shared" si="483"/>
        <v>760.17</v>
      </c>
      <c r="CZ959">
        <f t="shared" si="484"/>
        <v>53.42</v>
      </c>
      <c r="DA959">
        <f t="shared" si="485"/>
        <v>14.23</v>
      </c>
      <c r="DB959">
        <f t="shared" si="486"/>
        <v>32.590000000000003</v>
      </c>
      <c r="DC959">
        <f t="shared" si="487"/>
        <v>0</v>
      </c>
      <c r="DD959" t="s">
        <v>3</v>
      </c>
      <c r="DE959" t="s">
        <v>3</v>
      </c>
      <c r="DF959">
        <f t="shared" si="488"/>
        <v>13.91</v>
      </c>
      <c r="DG959">
        <f t="shared" si="489"/>
        <v>0</v>
      </c>
      <c r="DH959">
        <f t="shared" si="490"/>
        <v>0</v>
      </c>
      <c r="DI959">
        <f t="shared" si="445"/>
        <v>0</v>
      </c>
      <c r="DJ959">
        <f t="shared" si="491"/>
        <v>13.91</v>
      </c>
      <c r="DK959">
        <v>0</v>
      </c>
      <c r="DL959" t="s">
        <v>3</v>
      </c>
      <c r="DM959">
        <v>0</v>
      </c>
      <c r="DN959" t="s">
        <v>3</v>
      </c>
      <c r="DO959">
        <v>0</v>
      </c>
    </row>
    <row r="960" spans="1:119" x14ac:dyDescent="0.25">
      <c r="A960">
        <f>ROW(Source!A512)</f>
        <v>512</v>
      </c>
      <c r="B960">
        <v>86551703</v>
      </c>
      <c r="C960">
        <v>86553122</v>
      </c>
      <c r="D960">
        <v>85700903</v>
      </c>
      <c r="E960">
        <v>1</v>
      </c>
      <c r="F960">
        <v>1</v>
      </c>
      <c r="G960">
        <v>1081</v>
      </c>
      <c r="H960">
        <v>3</v>
      </c>
      <c r="I960" t="s">
        <v>838</v>
      </c>
      <c r="J960" t="s">
        <v>839</v>
      </c>
      <c r="K960" t="s">
        <v>840</v>
      </c>
      <c r="L960">
        <v>1339</v>
      </c>
      <c r="N960">
        <v>1007</v>
      </c>
      <c r="O960" t="s">
        <v>806</v>
      </c>
      <c r="P960" t="s">
        <v>806</v>
      </c>
      <c r="Q960">
        <v>1</v>
      </c>
      <c r="W960">
        <v>0</v>
      </c>
      <c r="X960">
        <v>-1235260082</v>
      </c>
      <c r="Y960">
        <f t="shared" si="482"/>
        <v>0.67</v>
      </c>
      <c r="AA960">
        <v>101.33</v>
      </c>
      <c r="AB960">
        <v>0</v>
      </c>
      <c r="AC960">
        <v>0</v>
      </c>
      <c r="AD960">
        <v>0</v>
      </c>
      <c r="AE960">
        <v>5.82</v>
      </c>
      <c r="AF960">
        <v>0</v>
      </c>
      <c r="AG960">
        <v>0</v>
      </c>
      <c r="AH960">
        <v>0</v>
      </c>
      <c r="AI960">
        <v>17.41</v>
      </c>
      <c r="AJ960">
        <v>1</v>
      </c>
      <c r="AK960">
        <v>1</v>
      </c>
      <c r="AL960">
        <v>1</v>
      </c>
      <c r="AM960">
        <v>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0.67</v>
      </c>
      <c r="AU960" t="s">
        <v>360</v>
      </c>
      <c r="AV960">
        <v>0</v>
      </c>
      <c r="AW960">
        <v>2</v>
      </c>
      <c r="AX960">
        <v>86553142</v>
      </c>
      <c r="AY960">
        <v>1</v>
      </c>
      <c r="AZ960">
        <v>0</v>
      </c>
      <c r="BA960">
        <v>807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v>0</v>
      </c>
      <c r="CX960">
        <f>ROUND(Y960*Source!I512,9)</f>
        <v>2.01E-2</v>
      </c>
      <c r="CY960">
        <f t="shared" si="483"/>
        <v>101.33</v>
      </c>
      <c r="CZ960">
        <f t="shared" si="484"/>
        <v>5.82</v>
      </c>
      <c r="DA960">
        <f t="shared" si="485"/>
        <v>17.41</v>
      </c>
      <c r="DB960">
        <f t="shared" si="486"/>
        <v>3.9</v>
      </c>
      <c r="DC960">
        <f t="shared" si="487"/>
        <v>0</v>
      </c>
      <c r="DD960" t="s">
        <v>3</v>
      </c>
      <c r="DE960" t="s">
        <v>3</v>
      </c>
      <c r="DF960">
        <f t="shared" si="488"/>
        <v>2.04</v>
      </c>
      <c r="DG960">
        <f t="shared" si="489"/>
        <v>0</v>
      </c>
      <c r="DH960">
        <f t="shared" si="490"/>
        <v>0</v>
      </c>
      <c r="DI960">
        <f t="shared" si="445"/>
        <v>0</v>
      </c>
      <c r="DJ960">
        <f t="shared" si="491"/>
        <v>2.04</v>
      </c>
      <c r="DK960">
        <v>0</v>
      </c>
      <c r="DL960" t="s">
        <v>3</v>
      </c>
      <c r="DM960">
        <v>0</v>
      </c>
      <c r="DN960" t="s">
        <v>3</v>
      </c>
      <c r="DO960">
        <v>0</v>
      </c>
    </row>
    <row r="961" spans="1:119" x14ac:dyDescent="0.25">
      <c r="A961">
        <f>ROW(Source!A512)</f>
        <v>512</v>
      </c>
      <c r="B961">
        <v>86551703</v>
      </c>
      <c r="C961">
        <v>86553122</v>
      </c>
      <c r="D961">
        <v>85713198</v>
      </c>
      <c r="E961">
        <v>1</v>
      </c>
      <c r="F961">
        <v>1</v>
      </c>
      <c r="G961">
        <v>1081</v>
      </c>
      <c r="H961">
        <v>3</v>
      </c>
      <c r="I961" t="s">
        <v>525</v>
      </c>
      <c r="J961" t="s">
        <v>527</v>
      </c>
      <c r="K961" t="s">
        <v>526</v>
      </c>
      <c r="L961">
        <v>1301</v>
      </c>
      <c r="N961">
        <v>1003</v>
      </c>
      <c r="O961" t="s">
        <v>454</v>
      </c>
      <c r="P961" t="s">
        <v>454</v>
      </c>
      <c r="Q961">
        <v>1</v>
      </c>
      <c r="W961">
        <v>0</v>
      </c>
      <c r="X961">
        <v>1897095614</v>
      </c>
      <c r="Y961">
        <f t="shared" si="482"/>
        <v>100</v>
      </c>
      <c r="AA961">
        <v>1814.2</v>
      </c>
      <c r="AB961">
        <v>0</v>
      </c>
      <c r="AC961">
        <v>0</v>
      </c>
      <c r="AD961">
        <v>0</v>
      </c>
      <c r="AE961">
        <v>108.7</v>
      </c>
      <c r="AF961">
        <v>0</v>
      </c>
      <c r="AG961">
        <v>0</v>
      </c>
      <c r="AH961">
        <v>0</v>
      </c>
      <c r="AI961">
        <v>16.690000000000001</v>
      </c>
      <c r="AJ961">
        <v>1</v>
      </c>
      <c r="AK961">
        <v>1</v>
      </c>
      <c r="AL961">
        <v>1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 t="s">
        <v>3</v>
      </c>
      <c r="AT961">
        <v>100</v>
      </c>
      <c r="AU961" t="s">
        <v>360</v>
      </c>
      <c r="AV961">
        <v>0</v>
      </c>
      <c r="AW961">
        <v>1</v>
      </c>
      <c r="AX961">
        <v>-1</v>
      </c>
      <c r="AY961">
        <v>0</v>
      </c>
      <c r="AZ961">
        <v>0</v>
      </c>
      <c r="BA961" t="s">
        <v>3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v>0</v>
      </c>
      <c r="CX961">
        <f>ROUND(Y961*Source!I512,9)</f>
        <v>3</v>
      </c>
      <c r="CY961">
        <f t="shared" si="483"/>
        <v>1814.2</v>
      </c>
      <c r="CZ961">
        <f t="shared" si="484"/>
        <v>108.7</v>
      </c>
      <c r="DA961">
        <f t="shared" si="485"/>
        <v>16.690000000000001</v>
      </c>
      <c r="DB961">
        <f t="shared" si="486"/>
        <v>10870</v>
      </c>
      <c r="DC961">
        <f t="shared" si="487"/>
        <v>0</v>
      </c>
      <c r="DD961" t="s">
        <v>3</v>
      </c>
      <c r="DE961" t="s">
        <v>3</v>
      </c>
      <c r="DF961">
        <f t="shared" si="488"/>
        <v>5442.6</v>
      </c>
      <c r="DG961">
        <f t="shared" si="489"/>
        <v>0</v>
      </c>
      <c r="DH961">
        <f t="shared" si="490"/>
        <v>0</v>
      </c>
      <c r="DI961">
        <f t="shared" ref="DI961:DI1024" si="492">ROUND(ROUND(AH961,2)*CX961,2)</f>
        <v>0</v>
      </c>
      <c r="DJ961">
        <f t="shared" si="491"/>
        <v>5442.6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5">
      <c r="A962">
        <f>ROW(Source!A512)</f>
        <v>512</v>
      </c>
      <c r="B962">
        <v>86551703</v>
      </c>
      <c r="C962">
        <v>86553122</v>
      </c>
      <c r="D962">
        <v>85708245</v>
      </c>
      <c r="E962">
        <v>1</v>
      </c>
      <c r="F962">
        <v>1</v>
      </c>
      <c r="G962">
        <v>1081</v>
      </c>
      <c r="H962">
        <v>3</v>
      </c>
      <c r="I962" t="s">
        <v>847</v>
      </c>
      <c r="J962" t="s">
        <v>848</v>
      </c>
      <c r="K962" t="s">
        <v>849</v>
      </c>
      <c r="L962">
        <v>1339</v>
      </c>
      <c r="N962">
        <v>1007</v>
      </c>
      <c r="O962" t="s">
        <v>806</v>
      </c>
      <c r="P962" t="s">
        <v>806</v>
      </c>
      <c r="Q962">
        <v>1</v>
      </c>
      <c r="W962">
        <v>0</v>
      </c>
      <c r="X962">
        <v>448104635</v>
      </c>
      <c r="Y962">
        <f t="shared" si="482"/>
        <v>2.1000000000000001E-2</v>
      </c>
      <c r="AA962">
        <v>5581.89</v>
      </c>
      <c r="AB962">
        <v>0</v>
      </c>
      <c r="AC962">
        <v>0</v>
      </c>
      <c r="AD962">
        <v>0</v>
      </c>
      <c r="AE962">
        <v>610.71</v>
      </c>
      <c r="AF962">
        <v>0</v>
      </c>
      <c r="AG962">
        <v>0</v>
      </c>
      <c r="AH962">
        <v>0</v>
      </c>
      <c r="AI962">
        <v>9.14</v>
      </c>
      <c r="AJ962">
        <v>1</v>
      </c>
      <c r="AK962">
        <v>1</v>
      </c>
      <c r="AL962">
        <v>1</v>
      </c>
      <c r="AM962">
        <v>2</v>
      </c>
      <c r="AN962">
        <v>0</v>
      </c>
      <c r="AO962">
        <v>1</v>
      </c>
      <c r="AP962">
        <v>1</v>
      </c>
      <c r="AQ962">
        <v>0</v>
      </c>
      <c r="AR962">
        <v>0</v>
      </c>
      <c r="AS962" t="s">
        <v>3</v>
      </c>
      <c r="AT962">
        <v>2.1000000000000001E-2</v>
      </c>
      <c r="AU962" t="s">
        <v>360</v>
      </c>
      <c r="AV962">
        <v>0</v>
      </c>
      <c r="AW962">
        <v>2</v>
      </c>
      <c r="AX962">
        <v>86553143</v>
      </c>
      <c r="AY962">
        <v>1</v>
      </c>
      <c r="AZ962">
        <v>0</v>
      </c>
      <c r="BA962">
        <v>808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ROUND(Y962*Source!I512,9)</f>
        <v>6.3000000000000003E-4</v>
      </c>
      <c r="CY962">
        <f t="shared" si="483"/>
        <v>5581.89</v>
      </c>
      <c r="CZ962">
        <f t="shared" si="484"/>
        <v>610.71</v>
      </c>
      <c r="DA962">
        <f t="shared" si="485"/>
        <v>9.14</v>
      </c>
      <c r="DB962">
        <f t="shared" si="486"/>
        <v>12.82</v>
      </c>
      <c r="DC962">
        <f t="shared" si="487"/>
        <v>0</v>
      </c>
      <c r="DD962" t="s">
        <v>3</v>
      </c>
      <c r="DE962" t="s">
        <v>3</v>
      </c>
      <c r="DF962">
        <f t="shared" si="488"/>
        <v>3.52</v>
      </c>
      <c r="DG962">
        <f t="shared" si="489"/>
        <v>0</v>
      </c>
      <c r="DH962">
        <f t="shared" si="490"/>
        <v>0</v>
      </c>
      <c r="DI962">
        <f t="shared" si="492"/>
        <v>0</v>
      </c>
      <c r="DJ962">
        <f t="shared" si="491"/>
        <v>3.52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5">
      <c r="A963">
        <f>ROW(Source!A515)</f>
        <v>515</v>
      </c>
      <c r="B963">
        <v>86551701</v>
      </c>
      <c r="C963">
        <v>86553147</v>
      </c>
      <c r="D963">
        <v>85665773</v>
      </c>
      <c r="E963">
        <v>1081</v>
      </c>
      <c r="F963">
        <v>1</v>
      </c>
      <c r="G963">
        <v>1081</v>
      </c>
      <c r="H963">
        <v>1</v>
      </c>
      <c r="I963" t="s">
        <v>786</v>
      </c>
      <c r="J963" t="s">
        <v>3</v>
      </c>
      <c r="K963" t="s">
        <v>787</v>
      </c>
      <c r="L963">
        <v>1191</v>
      </c>
      <c r="N963">
        <v>1013</v>
      </c>
      <c r="O963" t="s">
        <v>788</v>
      </c>
      <c r="P963" t="s">
        <v>788</v>
      </c>
      <c r="Q963">
        <v>1</v>
      </c>
      <c r="W963">
        <v>0</v>
      </c>
      <c r="X963">
        <v>476480486</v>
      </c>
      <c r="Y963">
        <f>((AT963*1.15)*1.2)</f>
        <v>2.0286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1</v>
      </c>
      <c r="AL963">
        <v>1</v>
      </c>
      <c r="AM963">
        <v>-2</v>
      </c>
      <c r="AN963">
        <v>0</v>
      </c>
      <c r="AO963">
        <v>1</v>
      </c>
      <c r="AP963">
        <v>1</v>
      </c>
      <c r="AQ963">
        <v>0</v>
      </c>
      <c r="AR963">
        <v>0</v>
      </c>
      <c r="AS963" t="s">
        <v>3</v>
      </c>
      <c r="AT963">
        <v>1.47</v>
      </c>
      <c r="AU963" t="s">
        <v>362</v>
      </c>
      <c r="AV963">
        <v>1</v>
      </c>
      <c r="AW963">
        <v>2</v>
      </c>
      <c r="AX963">
        <v>86553156</v>
      </c>
      <c r="AY963">
        <v>1</v>
      </c>
      <c r="AZ963">
        <v>0</v>
      </c>
      <c r="BA963">
        <v>811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U963">
        <f>ROUND(AT963*Source!I515*AH963*AL963,2)</f>
        <v>0</v>
      </c>
      <c r="CV963">
        <f>ROUND(Y963*Source!I515,9)</f>
        <v>16.2288</v>
      </c>
      <c r="CW963">
        <v>0</v>
      </c>
      <c r="CX963">
        <f>ROUND(Y963*Source!I515,9)</f>
        <v>16.2288</v>
      </c>
      <c r="CY963">
        <f>AD963</f>
        <v>0</v>
      </c>
      <c r="CZ963">
        <f>AH963</f>
        <v>0</v>
      </c>
      <c r="DA963">
        <f>AL963</f>
        <v>1</v>
      </c>
      <c r="DB963">
        <f>ROUND(((ROUND(AT963*CZ963,2)*1.15)*1.2),6)</f>
        <v>0</v>
      </c>
      <c r="DC963">
        <f>ROUND(((ROUND(AT963*AG963,2)*1.15)*1.2),6)</f>
        <v>0</v>
      </c>
      <c r="DD963" t="s">
        <v>3</v>
      </c>
      <c r="DE963" t="s">
        <v>3</v>
      </c>
      <c r="DF963">
        <f t="shared" ref="DF963:DF973" si="493">ROUND(ROUND(AE963,2)*CX963,2)</f>
        <v>0</v>
      </c>
      <c r="DG963">
        <f t="shared" si="489"/>
        <v>0</v>
      </c>
      <c r="DH963">
        <f t="shared" si="490"/>
        <v>0</v>
      </c>
      <c r="DI963">
        <f t="shared" si="492"/>
        <v>0</v>
      </c>
      <c r="DJ963">
        <f>DI963</f>
        <v>0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5">
      <c r="A964">
        <f>ROW(Source!A515)</f>
        <v>515</v>
      </c>
      <c r="B964">
        <v>86551701</v>
      </c>
      <c r="C964">
        <v>86553147</v>
      </c>
      <c r="D964">
        <v>85731378</v>
      </c>
      <c r="E964">
        <v>1</v>
      </c>
      <c r="F964">
        <v>1</v>
      </c>
      <c r="G964">
        <v>1081</v>
      </c>
      <c r="H964">
        <v>2</v>
      </c>
      <c r="I964" t="s">
        <v>850</v>
      </c>
      <c r="J964" t="s">
        <v>851</v>
      </c>
      <c r="K964" t="s">
        <v>852</v>
      </c>
      <c r="L964">
        <v>1368</v>
      </c>
      <c r="N964">
        <v>1011</v>
      </c>
      <c r="O964" t="s">
        <v>792</v>
      </c>
      <c r="P964" t="s">
        <v>792</v>
      </c>
      <c r="Q964">
        <v>1</v>
      </c>
      <c r="W964">
        <v>0</v>
      </c>
      <c r="X964">
        <v>1498588441</v>
      </c>
      <c r="Y964">
        <f>((AT964*1.25)*1.2)</f>
        <v>0.52500000000000002</v>
      </c>
      <c r="AA964">
        <v>0</v>
      </c>
      <c r="AB964">
        <v>7.59</v>
      </c>
      <c r="AC964">
        <v>0</v>
      </c>
      <c r="AD964">
        <v>0</v>
      </c>
      <c r="AE964">
        <v>0</v>
      </c>
      <c r="AF964">
        <v>7.11</v>
      </c>
      <c r="AG964">
        <v>0</v>
      </c>
      <c r="AH964">
        <v>0</v>
      </c>
      <c r="AI964">
        <v>1</v>
      </c>
      <c r="AJ964">
        <v>1</v>
      </c>
      <c r="AK964">
        <v>1</v>
      </c>
      <c r="AL964">
        <v>1</v>
      </c>
      <c r="AM964">
        <v>-2</v>
      </c>
      <c r="AN964">
        <v>0</v>
      </c>
      <c r="AO964">
        <v>1</v>
      </c>
      <c r="AP964">
        <v>1</v>
      </c>
      <c r="AQ964">
        <v>0</v>
      </c>
      <c r="AR964">
        <v>0</v>
      </c>
      <c r="AS964" t="s">
        <v>3</v>
      </c>
      <c r="AT964">
        <v>0.35</v>
      </c>
      <c r="AU964" t="s">
        <v>361</v>
      </c>
      <c r="AV964">
        <v>0</v>
      </c>
      <c r="AW964">
        <v>2</v>
      </c>
      <c r="AX964">
        <v>86553157</v>
      </c>
      <c r="AY964">
        <v>1</v>
      </c>
      <c r="AZ964">
        <v>0</v>
      </c>
      <c r="BA964">
        <v>812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f>ROUND(Y964*Source!I515*DO964,9)</f>
        <v>0</v>
      </c>
      <c r="CX964">
        <f>ROUND(Y964*Source!I515,9)</f>
        <v>4.2</v>
      </c>
      <c r="CY964">
        <f>AB964</f>
        <v>7.59</v>
      </c>
      <c r="CZ964">
        <f>AF964</f>
        <v>7.11</v>
      </c>
      <c r="DA964">
        <f>AJ964</f>
        <v>1</v>
      </c>
      <c r="DB964">
        <f>ROUND(((ROUND(AT964*CZ964,2)*1.25)*1.2),6)</f>
        <v>3.7349999999999999</v>
      </c>
      <c r="DC964">
        <f>ROUND(((ROUND(AT964*AG964,2)*1.25)*1.2),6)</f>
        <v>0</v>
      </c>
      <c r="DD964" t="s">
        <v>3</v>
      </c>
      <c r="DE964" t="s">
        <v>3</v>
      </c>
      <c r="DF964">
        <f t="shared" si="493"/>
        <v>0</v>
      </c>
      <c r="DG964">
        <f t="shared" si="489"/>
        <v>29.86</v>
      </c>
      <c r="DH964">
        <f t="shared" si="490"/>
        <v>0</v>
      </c>
      <c r="DI964">
        <f t="shared" si="492"/>
        <v>0</v>
      </c>
      <c r="DJ964">
        <f>DG964</f>
        <v>29.86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5">
      <c r="A965">
        <f>ROW(Source!A515)</f>
        <v>515</v>
      </c>
      <c r="B965">
        <v>86551701</v>
      </c>
      <c r="C965">
        <v>86553147</v>
      </c>
      <c r="D965">
        <v>85731677</v>
      </c>
      <c r="E965">
        <v>1</v>
      </c>
      <c r="F965">
        <v>1</v>
      </c>
      <c r="G965">
        <v>1081</v>
      </c>
      <c r="H965">
        <v>2</v>
      </c>
      <c r="I965" t="s">
        <v>789</v>
      </c>
      <c r="J965" t="s">
        <v>790</v>
      </c>
      <c r="K965" t="s">
        <v>791</v>
      </c>
      <c r="L965">
        <v>1368</v>
      </c>
      <c r="N965">
        <v>1011</v>
      </c>
      <c r="O965" t="s">
        <v>792</v>
      </c>
      <c r="P965" t="s">
        <v>792</v>
      </c>
      <c r="Q965">
        <v>1</v>
      </c>
      <c r="W965">
        <v>0</v>
      </c>
      <c r="X965">
        <v>874612079</v>
      </c>
      <c r="Y965">
        <f>((AT965*1.25)*1.2)</f>
        <v>0.03</v>
      </c>
      <c r="AA965">
        <v>0</v>
      </c>
      <c r="AB965">
        <v>88.67</v>
      </c>
      <c r="AC965">
        <v>13.47</v>
      </c>
      <c r="AD965">
        <v>0</v>
      </c>
      <c r="AE965">
        <v>0</v>
      </c>
      <c r="AF965">
        <v>83.1</v>
      </c>
      <c r="AG965">
        <v>12.62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-2</v>
      </c>
      <c r="AN965">
        <v>0</v>
      </c>
      <c r="AO965">
        <v>1</v>
      </c>
      <c r="AP965">
        <v>1</v>
      </c>
      <c r="AQ965">
        <v>0</v>
      </c>
      <c r="AR965">
        <v>0</v>
      </c>
      <c r="AS965" t="s">
        <v>3</v>
      </c>
      <c r="AT965">
        <v>0.02</v>
      </c>
      <c r="AU965" t="s">
        <v>361</v>
      </c>
      <c r="AV965">
        <v>0</v>
      </c>
      <c r="AW965">
        <v>2</v>
      </c>
      <c r="AX965">
        <v>86553158</v>
      </c>
      <c r="AY965">
        <v>1</v>
      </c>
      <c r="AZ965">
        <v>0</v>
      </c>
      <c r="BA965">
        <v>813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V965">
        <v>0</v>
      </c>
      <c r="CW965">
        <f>ROUND(Y965*Source!I515*DO965,9)</f>
        <v>3.0287999999999999</v>
      </c>
      <c r="CX965">
        <f>ROUND(Y965*Source!I515,9)</f>
        <v>0.24</v>
      </c>
      <c r="CY965">
        <f>AB965</f>
        <v>88.67</v>
      </c>
      <c r="CZ965">
        <f>AF965</f>
        <v>83.1</v>
      </c>
      <c r="DA965">
        <f>AJ965</f>
        <v>1</v>
      </c>
      <c r="DB965">
        <f>ROUND(((ROUND(AT965*CZ965,2)*1.25)*1.2),6)</f>
        <v>2.4900000000000002</v>
      </c>
      <c r="DC965">
        <f>ROUND(((ROUND(AT965*AG965,2)*1.25)*1.2),6)</f>
        <v>0.375</v>
      </c>
      <c r="DD965" t="s">
        <v>3</v>
      </c>
      <c r="DE965" t="s">
        <v>3</v>
      </c>
      <c r="DF965">
        <f t="shared" si="493"/>
        <v>0</v>
      </c>
      <c r="DG965">
        <f t="shared" si="489"/>
        <v>19.940000000000001</v>
      </c>
      <c r="DH965">
        <f t="shared" si="490"/>
        <v>3.03</v>
      </c>
      <c r="DI965">
        <f t="shared" si="492"/>
        <v>0</v>
      </c>
      <c r="DJ965">
        <f>DG965</f>
        <v>19.940000000000001</v>
      </c>
      <c r="DK965">
        <v>0</v>
      </c>
      <c r="DL965" t="s">
        <v>793</v>
      </c>
      <c r="DM965">
        <v>0</v>
      </c>
      <c r="DN965" t="s">
        <v>788</v>
      </c>
      <c r="DO965">
        <v>12.62</v>
      </c>
    </row>
    <row r="966" spans="1:119" x14ac:dyDescent="0.25">
      <c r="A966">
        <f>ROW(Source!A515)</f>
        <v>515</v>
      </c>
      <c r="B966">
        <v>86551701</v>
      </c>
      <c r="C966">
        <v>86553147</v>
      </c>
      <c r="D966">
        <v>85701847</v>
      </c>
      <c r="E966">
        <v>1</v>
      </c>
      <c r="F966">
        <v>1</v>
      </c>
      <c r="G966">
        <v>1081</v>
      </c>
      <c r="H966">
        <v>3</v>
      </c>
      <c r="I966" t="s">
        <v>853</v>
      </c>
      <c r="J966" t="s">
        <v>854</v>
      </c>
      <c r="K966" t="s">
        <v>855</v>
      </c>
      <c r="L966">
        <v>1348</v>
      </c>
      <c r="N966">
        <v>1009</v>
      </c>
      <c r="O966" t="s">
        <v>561</v>
      </c>
      <c r="P966" t="s">
        <v>561</v>
      </c>
      <c r="Q966">
        <v>1000</v>
      </c>
      <c r="W966">
        <v>0</v>
      </c>
      <c r="X966">
        <v>1001555392</v>
      </c>
      <c r="Y966">
        <f>((AT966*1)*1)</f>
        <v>1.3999999999999999E-4</v>
      </c>
      <c r="AA966">
        <v>9879.51</v>
      </c>
      <c r="AB966">
        <v>0</v>
      </c>
      <c r="AC966">
        <v>0</v>
      </c>
      <c r="AD966">
        <v>0</v>
      </c>
      <c r="AE966">
        <v>9879.51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-2</v>
      </c>
      <c r="AN966">
        <v>0</v>
      </c>
      <c r="AO966">
        <v>1</v>
      </c>
      <c r="AP966">
        <v>1</v>
      </c>
      <c r="AQ966">
        <v>0</v>
      </c>
      <c r="AR966">
        <v>0</v>
      </c>
      <c r="AS966" t="s">
        <v>3</v>
      </c>
      <c r="AT966">
        <v>1.3999999999999999E-4</v>
      </c>
      <c r="AU966" t="s">
        <v>360</v>
      </c>
      <c r="AV966">
        <v>0</v>
      </c>
      <c r="AW966">
        <v>2</v>
      </c>
      <c r="AX966">
        <v>86553159</v>
      </c>
      <c r="AY966">
        <v>1</v>
      </c>
      <c r="AZ966">
        <v>0</v>
      </c>
      <c r="BA966">
        <v>814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v>0</v>
      </c>
      <c r="CX966">
        <f>ROUND(Y966*Source!I515,9)</f>
        <v>1.1199999999999999E-3</v>
      </c>
      <c r="CY966">
        <f>AA966</f>
        <v>9879.51</v>
      </c>
      <c r="CZ966">
        <f>AE966</f>
        <v>9879.51</v>
      </c>
      <c r="DA966">
        <f>AI966</f>
        <v>1</v>
      </c>
      <c r="DB966">
        <f>ROUND(((ROUND(AT966*CZ966,2)*1)*1),6)</f>
        <v>1.38</v>
      </c>
      <c r="DC966">
        <f>ROUND(((ROUND(AT966*AG966,2)*1)*1),6)</f>
        <v>0</v>
      </c>
      <c r="DD966" t="s">
        <v>3</v>
      </c>
      <c r="DE966" t="s">
        <v>3</v>
      </c>
      <c r="DF966">
        <f t="shared" si="493"/>
        <v>11.07</v>
      </c>
      <c r="DG966">
        <f t="shared" si="489"/>
        <v>0</v>
      </c>
      <c r="DH966">
        <f t="shared" si="490"/>
        <v>0</v>
      </c>
      <c r="DI966">
        <f t="shared" si="492"/>
        <v>0</v>
      </c>
      <c r="DJ966">
        <f>DF966</f>
        <v>11.07</v>
      </c>
      <c r="DK966">
        <v>0</v>
      </c>
      <c r="DL966" t="s">
        <v>3</v>
      </c>
      <c r="DM966">
        <v>0</v>
      </c>
      <c r="DN966" t="s">
        <v>3</v>
      </c>
      <c r="DO966">
        <v>0</v>
      </c>
    </row>
    <row r="967" spans="1:119" x14ac:dyDescent="0.25">
      <c r="A967">
        <f>ROW(Source!A515)</f>
        <v>515</v>
      </c>
      <c r="B967">
        <v>86551701</v>
      </c>
      <c r="C967">
        <v>86553147</v>
      </c>
      <c r="D967">
        <v>85700656</v>
      </c>
      <c r="E967">
        <v>1</v>
      </c>
      <c r="F967">
        <v>1</v>
      </c>
      <c r="G967">
        <v>1081</v>
      </c>
      <c r="H967">
        <v>3</v>
      </c>
      <c r="I967" t="s">
        <v>856</v>
      </c>
      <c r="J967" t="s">
        <v>857</v>
      </c>
      <c r="K967" t="s">
        <v>858</v>
      </c>
      <c r="L967">
        <v>1348</v>
      </c>
      <c r="N967">
        <v>1009</v>
      </c>
      <c r="O967" t="s">
        <v>561</v>
      </c>
      <c r="P967" t="s">
        <v>561</v>
      </c>
      <c r="Q967">
        <v>1000</v>
      </c>
      <c r="W967">
        <v>0</v>
      </c>
      <c r="X967">
        <v>-268464753</v>
      </c>
      <c r="Y967">
        <f>((AT967*1)*1)</f>
        <v>1.1000000000000001E-3</v>
      </c>
      <c r="AA967">
        <v>17868.28</v>
      </c>
      <c r="AB967">
        <v>0</v>
      </c>
      <c r="AC967">
        <v>0</v>
      </c>
      <c r="AD967">
        <v>0</v>
      </c>
      <c r="AE967">
        <v>17868.28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-2</v>
      </c>
      <c r="AN967">
        <v>0</v>
      </c>
      <c r="AO967">
        <v>1</v>
      </c>
      <c r="AP967">
        <v>1</v>
      </c>
      <c r="AQ967">
        <v>0</v>
      </c>
      <c r="AR967">
        <v>0</v>
      </c>
      <c r="AS967" t="s">
        <v>3</v>
      </c>
      <c r="AT967">
        <v>1.1000000000000001E-3</v>
      </c>
      <c r="AU967" t="s">
        <v>360</v>
      </c>
      <c r="AV967">
        <v>0</v>
      </c>
      <c r="AW967">
        <v>2</v>
      </c>
      <c r="AX967">
        <v>86553160</v>
      </c>
      <c r="AY967">
        <v>1</v>
      </c>
      <c r="AZ967">
        <v>0</v>
      </c>
      <c r="BA967">
        <v>815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v>0</v>
      </c>
      <c r="CX967">
        <f>ROUND(Y967*Source!I515,9)</f>
        <v>8.8000000000000005E-3</v>
      </c>
      <c r="CY967">
        <f>AA967</f>
        <v>17868.28</v>
      </c>
      <c r="CZ967">
        <f>AE967</f>
        <v>17868.28</v>
      </c>
      <c r="DA967">
        <f>AI967</f>
        <v>1</v>
      </c>
      <c r="DB967">
        <f>ROUND(((ROUND(AT967*CZ967,2)*1)*1),6)</f>
        <v>19.66</v>
      </c>
      <c r="DC967">
        <f>ROUND(((ROUND(AT967*AG967,2)*1)*1),6)</f>
        <v>0</v>
      </c>
      <c r="DD967" t="s">
        <v>3</v>
      </c>
      <c r="DE967" t="s">
        <v>3</v>
      </c>
      <c r="DF967">
        <f t="shared" si="493"/>
        <v>157.24</v>
      </c>
      <c r="DG967">
        <f t="shared" si="489"/>
        <v>0</v>
      </c>
      <c r="DH967">
        <f t="shared" si="490"/>
        <v>0</v>
      </c>
      <c r="DI967">
        <f t="shared" si="492"/>
        <v>0</v>
      </c>
      <c r="DJ967">
        <f>DF967</f>
        <v>157.24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5">
      <c r="A968">
        <f>ROW(Source!A515)</f>
        <v>515</v>
      </c>
      <c r="B968">
        <v>86551701</v>
      </c>
      <c r="C968">
        <v>86553147</v>
      </c>
      <c r="D968">
        <v>85718532</v>
      </c>
      <c r="E968">
        <v>1</v>
      </c>
      <c r="F968">
        <v>1</v>
      </c>
      <c r="G968">
        <v>1081</v>
      </c>
      <c r="H968">
        <v>3</v>
      </c>
      <c r="I968" t="s">
        <v>485</v>
      </c>
      <c r="J968" t="s">
        <v>487</v>
      </c>
      <c r="K968" t="s">
        <v>486</v>
      </c>
      <c r="L968">
        <v>1354</v>
      </c>
      <c r="N968">
        <v>1010</v>
      </c>
      <c r="O968" t="s">
        <v>35</v>
      </c>
      <c r="P968" t="s">
        <v>35</v>
      </c>
      <c r="Q968">
        <v>1</v>
      </c>
      <c r="W968">
        <v>0</v>
      </c>
      <c r="X968">
        <v>-1462156554</v>
      </c>
      <c r="Y968">
        <f>((AT968*1)*1)</f>
        <v>0.5</v>
      </c>
      <c r="AA968">
        <v>211.44</v>
      </c>
      <c r="AB968">
        <v>0</v>
      </c>
      <c r="AC968">
        <v>0</v>
      </c>
      <c r="AD968">
        <v>0</v>
      </c>
      <c r="AE968">
        <v>211.44</v>
      </c>
      <c r="AF968">
        <v>0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 t="s">
        <v>3</v>
      </c>
      <c r="AT968">
        <v>0.5</v>
      </c>
      <c r="AU968" t="s">
        <v>360</v>
      </c>
      <c r="AV968">
        <v>0</v>
      </c>
      <c r="AW968">
        <v>1</v>
      </c>
      <c r="AX968">
        <v>-1</v>
      </c>
      <c r="AY968">
        <v>0</v>
      </c>
      <c r="AZ968">
        <v>0</v>
      </c>
      <c r="BA968" t="s">
        <v>3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v>0</v>
      </c>
      <c r="CX968">
        <f>ROUND(Y968*Source!I515,9)</f>
        <v>4</v>
      </c>
      <c r="CY968">
        <f>AA968</f>
        <v>211.44</v>
      </c>
      <c r="CZ968">
        <f>AE968</f>
        <v>211.44</v>
      </c>
      <c r="DA968">
        <f>AI968</f>
        <v>1</v>
      </c>
      <c r="DB968">
        <f>ROUND(((ROUND(AT968*CZ968,2)*1)*1),6)</f>
        <v>105.72</v>
      </c>
      <c r="DC968">
        <f>ROUND(((ROUND(AT968*AG968,2)*1)*1),6)</f>
        <v>0</v>
      </c>
      <c r="DD968" t="s">
        <v>3</v>
      </c>
      <c r="DE968" t="s">
        <v>3</v>
      </c>
      <c r="DF968">
        <f t="shared" si="493"/>
        <v>845.76</v>
      </c>
      <c r="DG968">
        <f t="shared" si="489"/>
        <v>0</v>
      </c>
      <c r="DH968">
        <f t="shared" si="490"/>
        <v>0</v>
      </c>
      <c r="DI968">
        <f t="shared" si="492"/>
        <v>0</v>
      </c>
      <c r="DJ968">
        <f>DF968</f>
        <v>845.76</v>
      </c>
      <c r="DK968">
        <v>0</v>
      </c>
      <c r="DL968" t="s">
        <v>3</v>
      </c>
      <c r="DM968">
        <v>0</v>
      </c>
      <c r="DN968" t="s">
        <v>3</v>
      </c>
      <c r="DO968">
        <v>0</v>
      </c>
    </row>
    <row r="969" spans="1:119" x14ac:dyDescent="0.25">
      <c r="A969">
        <f>ROW(Source!A515)</f>
        <v>515</v>
      </c>
      <c r="B969">
        <v>86551701</v>
      </c>
      <c r="C969">
        <v>86553147</v>
      </c>
      <c r="D969">
        <v>85718533</v>
      </c>
      <c r="E969">
        <v>1</v>
      </c>
      <c r="F969">
        <v>1</v>
      </c>
      <c r="G969">
        <v>1081</v>
      </c>
      <c r="H969">
        <v>3</v>
      </c>
      <c r="I969" t="s">
        <v>706</v>
      </c>
      <c r="J969" t="s">
        <v>708</v>
      </c>
      <c r="K969" t="s">
        <v>707</v>
      </c>
      <c r="L969">
        <v>1354</v>
      </c>
      <c r="N969">
        <v>1010</v>
      </c>
      <c r="O969" t="s">
        <v>35</v>
      </c>
      <c r="P969" t="s">
        <v>35</v>
      </c>
      <c r="Q969">
        <v>1</v>
      </c>
      <c r="W969">
        <v>0</v>
      </c>
      <c r="X969">
        <v>-1026129706</v>
      </c>
      <c r="Y969">
        <f>((AT969*1)*1)</f>
        <v>0.5</v>
      </c>
      <c r="AA969">
        <v>235.88</v>
      </c>
      <c r="AB969">
        <v>0</v>
      </c>
      <c r="AC969">
        <v>0</v>
      </c>
      <c r="AD969">
        <v>0</v>
      </c>
      <c r="AE969">
        <v>235.88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 t="s">
        <v>3</v>
      </c>
      <c r="AT969">
        <v>0.5</v>
      </c>
      <c r="AU969" t="s">
        <v>360</v>
      </c>
      <c r="AV969">
        <v>0</v>
      </c>
      <c r="AW969">
        <v>1</v>
      </c>
      <c r="AX969">
        <v>-1</v>
      </c>
      <c r="AY969">
        <v>0</v>
      </c>
      <c r="AZ969">
        <v>0</v>
      </c>
      <c r="BA969" t="s">
        <v>3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v>0</v>
      </c>
      <c r="CX969">
        <f>ROUND(Y969*Source!I515,9)</f>
        <v>4</v>
      </c>
      <c r="CY969">
        <f>AA969</f>
        <v>235.88</v>
      </c>
      <c r="CZ969">
        <f>AE969</f>
        <v>235.88</v>
      </c>
      <c r="DA969">
        <f>AI969</f>
        <v>1</v>
      </c>
      <c r="DB969">
        <f>ROUND(((ROUND(AT969*CZ969,2)*1)*1),6)</f>
        <v>117.94</v>
      </c>
      <c r="DC969">
        <f>ROUND(((ROUND(AT969*AG969,2)*1)*1),6)</f>
        <v>0</v>
      </c>
      <c r="DD969" t="s">
        <v>3</v>
      </c>
      <c r="DE969" t="s">
        <v>3</v>
      </c>
      <c r="DF969">
        <f t="shared" si="493"/>
        <v>943.52</v>
      </c>
      <c r="DG969">
        <f t="shared" si="489"/>
        <v>0</v>
      </c>
      <c r="DH969">
        <f t="shared" si="490"/>
        <v>0</v>
      </c>
      <c r="DI969">
        <f t="shared" si="492"/>
        <v>0</v>
      </c>
      <c r="DJ969">
        <f>DF969</f>
        <v>943.52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5">
      <c r="A970">
        <f>ROW(Source!A515)</f>
        <v>515</v>
      </c>
      <c r="B970">
        <v>86551701</v>
      </c>
      <c r="C970">
        <v>86553147</v>
      </c>
      <c r="D970">
        <v>85721435</v>
      </c>
      <c r="E970">
        <v>1</v>
      </c>
      <c r="F970">
        <v>1</v>
      </c>
      <c r="G970">
        <v>1081</v>
      </c>
      <c r="H970">
        <v>3</v>
      </c>
      <c r="I970" t="s">
        <v>859</v>
      </c>
      <c r="J970" t="s">
        <v>860</v>
      </c>
      <c r="K970" t="s">
        <v>861</v>
      </c>
      <c r="L970">
        <v>1346</v>
      </c>
      <c r="N970">
        <v>1009</v>
      </c>
      <c r="O970" t="s">
        <v>822</v>
      </c>
      <c r="P970" t="s">
        <v>822</v>
      </c>
      <c r="Q970">
        <v>1</v>
      </c>
      <c r="W970">
        <v>0</v>
      </c>
      <c r="X970">
        <v>1225074207</v>
      </c>
      <c r="Y970">
        <f>((AT970*1)*1)</f>
        <v>0.04</v>
      </c>
      <c r="AA970">
        <v>19.28</v>
      </c>
      <c r="AB970">
        <v>0</v>
      </c>
      <c r="AC970">
        <v>0</v>
      </c>
      <c r="AD970">
        <v>0</v>
      </c>
      <c r="AE970">
        <v>19.28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-2</v>
      </c>
      <c r="AN970">
        <v>0</v>
      </c>
      <c r="AO970">
        <v>1</v>
      </c>
      <c r="AP970">
        <v>1</v>
      </c>
      <c r="AQ970">
        <v>0</v>
      </c>
      <c r="AR970">
        <v>0</v>
      </c>
      <c r="AS970" t="s">
        <v>3</v>
      </c>
      <c r="AT970">
        <v>0.04</v>
      </c>
      <c r="AU970" t="s">
        <v>360</v>
      </c>
      <c r="AV970">
        <v>0</v>
      </c>
      <c r="AW970">
        <v>2</v>
      </c>
      <c r="AX970">
        <v>86553161</v>
      </c>
      <c r="AY970">
        <v>1</v>
      </c>
      <c r="AZ970">
        <v>0</v>
      </c>
      <c r="BA970">
        <v>816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ROUND(Y970*Source!I515,9)</f>
        <v>0.32</v>
      </c>
      <c r="CY970">
        <f>AA970</f>
        <v>19.28</v>
      </c>
      <c r="CZ970">
        <f>AE970</f>
        <v>19.28</v>
      </c>
      <c r="DA970">
        <f>AI970</f>
        <v>1</v>
      </c>
      <c r="DB970">
        <f>ROUND(((ROUND(AT970*CZ970,2)*1)*1),6)</f>
        <v>0.77</v>
      </c>
      <c r="DC970">
        <f>ROUND(((ROUND(AT970*AG970,2)*1)*1),6)</f>
        <v>0</v>
      </c>
      <c r="DD970" t="s">
        <v>3</v>
      </c>
      <c r="DE970" t="s">
        <v>3</v>
      </c>
      <c r="DF970">
        <f t="shared" si="493"/>
        <v>6.17</v>
      </c>
      <c r="DG970">
        <f t="shared" si="489"/>
        <v>0</v>
      </c>
      <c r="DH970">
        <f t="shared" si="490"/>
        <v>0</v>
      </c>
      <c r="DI970">
        <f t="shared" si="492"/>
        <v>0</v>
      </c>
      <c r="DJ970">
        <f>DF970</f>
        <v>6.17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5">
      <c r="A971">
        <f>ROW(Source!A516)</f>
        <v>516</v>
      </c>
      <c r="B971">
        <v>86551703</v>
      </c>
      <c r="C971">
        <v>86553147</v>
      </c>
      <c r="D971">
        <v>85665773</v>
      </c>
      <c r="E971">
        <v>1081</v>
      </c>
      <c r="F971">
        <v>1</v>
      </c>
      <c r="G971">
        <v>1081</v>
      </c>
      <c r="H971">
        <v>1</v>
      </c>
      <c r="I971" t="s">
        <v>786</v>
      </c>
      <c r="J971" t="s">
        <v>3</v>
      </c>
      <c r="K971" t="s">
        <v>787</v>
      </c>
      <c r="L971">
        <v>1191</v>
      </c>
      <c r="N971">
        <v>1013</v>
      </c>
      <c r="O971" t="s">
        <v>788</v>
      </c>
      <c r="P971" t="s">
        <v>788</v>
      </c>
      <c r="Q971">
        <v>1</v>
      </c>
      <c r="W971">
        <v>0</v>
      </c>
      <c r="X971">
        <v>476480486</v>
      </c>
      <c r="Y971">
        <f>((AT971*1.15)*1.2)</f>
        <v>2.0286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5</v>
      </c>
      <c r="AN971">
        <v>0</v>
      </c>
      <c r="AO971">
        <v>1</v>
      </c>
      <c r="AP971">
        <v>1</v>
      </c>
      <c r="AQ971">
        <v>0</v>
      </c>
      <c r="AR971">
        <v>0</v>
      </c>
      <c r="AS971" t="s">
        <v>3</v>
      </c>
      <c r="AT971">
        <v>1.47</v>
      </c>
      <c r="AU971" t="s">
        <v>362</v>
      </c>
      <c r="AV971">
        <v>1</v>
      </c>
      <c r="AW971">
        <v>2</v>
      </c>
      <c r="AX971">
        <v>86553156</v>
      </c>
      <c r="AY971">
        <v>1</v>
      </c>
      <c r="AZ971">
        <v>0</v>
      </c>
      <c r="BA971">
        <v>819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U971">
        <f>ROUND(AT971*Source!I516*AH971*AL971,2)</f>
        <v>0</v>
      </c>
      <c r="CV971">
        <f>ROUND(Y971*Source!I516,9)</f>
        <v>16.2288</v>
      </c>
      <c r="CW971">
        <v>0</v>
      </c>
      <c r="CX971">
        <f>ROUND(Y971*Source!I516,9)</f>
        <v>16.2288</v>
      </c>
      <c r="CY971">
        <f>AD971</f>
        <v>0</v>
      </c>
      <c r="CZ971">
        <f>AH971</f>
        <v>0</v>
      </c>
      <c r="DA971">
        <f>AL971</f>
        <v>1</v>
      </c>
      <c r="DB971">
        <f>ROUND(((ROUND(AT971*CZ971,2)*1.15)*1.2),6)</f>
        <v>0</v>
      </c>
      <c r="DC971">
        <f>ROUND(((ROUND(AT971*AG971,2)*1.15)*1.2),6)</f>
        <v>0</v>
      </c>
      <c r="DD971" t="s">
        <v>3</v>
      </c>
      <c r="DE971" t="s">
        <v>3</v>
      </c>
      <c r="DF971">
        <f t="shared" si="493"/>
        <v>0</v>
      </c>
      <c r="DG971">
        <f t="shared" si="489"/>
        <v>0</v>
      </c>
      <c r="DH971">
        <f t="shared" si="490"/>
        <v>0</v>
      </c>
      <c r="DI971">
        <f t="shared" si="492"/>
        <v>0</v>
      </c>
      <c r="DJ971">
        <f>DI971</f>
        <v>0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5">
      <c r="A972">
        <f>ROW(Source!A516)</f>
        <v>516</v>
      </c>
      <c r="B972">
        <v>86551703</v>
      </c>
      <c r="C972">
        <v>86553147</v>
      </c>
      <c r="D972">
        <v>85731378</v>
      </c>
      <c r="E972">
        <v>1</v>
      </c>
      <c r="F972">
        <v>1</v>
      </c>
      <c r="G972">
        <v>1081</v>
      </c>
      <c r="H972">
        <v>2</v>
      </c>
      <c r="I972" t="s">
        <v>850</v>
      </c>
      <c r="J972" t="s">
        <v>851</v>
      </c>
      <c r="K972" t="s">
        <v>852</v>
      </c>
      <c r="L972">
        <v>1368</v>
      </c>
      <c r="N972">
        <v>1011</v>
      </c>
      <c r="O972" t="s">
        <v>792</v>
      </c>
      <c r="P972" t="s">
        <v>792</v>
      </c>
      <c r="Q972">
        <v>1</v>
      </c>
      <c r="W972">
        <v>0</v>
      </c>
      <c r="X972">
        <v>1498588441</v>
      </c>
      <c r="Y972">
        <f>((AT972*1.25)*1.2)</f>
        <v>0.52500000000000002</v>
      </c>
      <c r="AA972">
        <v>0</v>
      </c>
      <c r="AB972">
        <v>102.11</v>
      </c>
      <c r="AC972">
        <v>0</v>
      </c>
      <c r="AD972">
        <v>0</v>
      </c>
      <c r="AE972">
        <v>0</v>
      </c>
      <c r="AF972">
        <v>7.11</v>
      </c>
      <c r="AG972">
        <v>0</v>
      </c>
      <c r="AH972">
        <v>0</v>
      </c>
      <c r="AI972">
        <v>1</v>
      </c>
      <c r="AJ972">
        <v>13.46</v>
      </c>
      <c r="AK972">
        <v>1</v>
      </c>
      <c r="AL972">
        <v>1</v>
      </c>
      <c r="AM972">
        <v>2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0.35</v>
      </c>
      <c r="AU972" t="s">
        <v>361</v>
      </c>
      <c r="AV972">
        <v>0</v>
      </c>
      <c r="AW972">
        <v>2</v>
      </c>
      <c r="AX972">
        <v>86553157</v>
      </c>
      <c r="AY972">
        <v>1</v>
      </c>
      <c r="AZ972">
        <v>0</v>
      </c>
      <c r="BA972">
        <v>820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V972">
        <v>0</v>
      </c>
      <c r="CW972">
        <f>ROUND(Y972*Source!I516*DO972,9)</f>
        <v>0</v>
      </c>
      <c r="CX972">
        <f>ROUND(Y972*Source!I516,9)</f>
        <v>4.2</v>
      </c>
      <c r="CY972">
        <f>AB972</f>
        <v>102.11</v>
      </c>
      <c r="CZ972">
        <f>AF972</f>
        <v>7.11</v>
      </c>
      <c r="DA972">
        <f>AJ972</f>
        <v>13.46</v>
      </c>
      <c r="DB972">
        <f>ROUND(((ROUND(AT972*CZ972,2)*1.25)*1.2),6)</f>
        <v>3.7349999999999999</v>
      </c>
      <c r="DC972">
        <f>ROUND(((ROUND(AT972*AG972,2)*1.25)*1.2),6)</f>
        <v>0</v>
      </c>
      <c r="DD972" t="s">
        <v>3</v>
      </c>
      <c r="DE972" t="s">
        <v>3</v>
      </c>
      <c r="DF972">
        <f t="shared" si="493"/>
        <v>0</v>
      </c>
      <c r="DG972">
        <f>ROUND(ROUND(AF972*AJ972,2)*CX972,2)</f>
        <v>401.94</v>
      </c>
      <c r="DH972">
        <f t="shared" si="490"/>
        <v>0</v>
      </c>
      <c r="DI972">
        <f t="shared" si="492"/>
        <v>0</v>
      </c>
      <c r="DJ972">
        <f>DG972</f>
        <v>401.94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5">
      <c r="A973">
        <f>ROW(Source!A516)</f>
        <v>516</v>
      </c>
      <c r="B973">
        <v>86551703</v>
      </c>
      <c r="C973">
        <v>86553147</v>
      </c>
      <c r="D973">
        <v>85731677</v>
      </c>
      <c r="E973">
        <v>1</v>
      </c>
      <c r="F973">
        <v>1</v>
      </c>
      <c r="G973">
        <v>1081</v>
      </c>
      <c r="H973">
        <v>2</v>
      </c>
      <c r="I973" t="s">
        <v>789</v>
      </c>
      <c r="J973" t="s">
        <v>790</v>
      </c>
      <c r="K973" t="s">
        <v>791</v>
      </c>
      <c r="L973">
        <v>1368</v>
      </c>
      <c r="N973">
        <v>1011</v>
      </c>
      <c r="O973" t="s">
        <v>792</v>
      </c>
      <c r="P973" t="s">
        <v>792</v>
      </c>
      <c r="Q973">
        <v>1</v>
      </c>
      <c r="W973">
        <v>0</v>
      </c>
      <c r="X973">
        <v>874612079</v>
      </c>
      <c r="Y973">
        <f>((AT973*1.25)*1.2)</f>
        <v>0.03</v>
      </c>
      <c r="AA973">
        <v>0</v>
      </c>
      <c r="AB973">
        <v>1513.56</v>
      </c>
      <c r="AC973">
        <v>758.78</v>
      </c>
      <c r="AD973">
        <v>0</v>
      </c>
      <c r="AE973">
        <v>0</v>
      </c>
      <c r="AF973">
        <v>83.1</v>
      </c>
      <c r="AG973">
        <v>12.62</v>
      </c>
      <c r="AH973">
        <v>0</v>
      </c>
      <c r="AI973">
        <v>1</v>
      </c>
      <c r="AJ973">
        <v>17.07</v>
      </c>
      <c r="AK973">
        <v>56.35</v>
      </c>
      <c r="AL973">
        <v>1</v>
      </c>
      <c r="AM973">
        <v>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0.02</v>
      </c>
      <c r="AU973" t="s">
        <v>361</v>
      </c>
      <c r="AV973">
        <v>0</v>
      </c>
      <c r="AW973">
        <v>2</v>
      </c>
      <c r="AX973">
        <v>86553158</v>
      </c>
      <c r="AY973">
        <v>1</v>
      </c>
      <c r="AZ973">
        <v>0</v>
      </c>
      <c r="BA973">
        <v>821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f>ROUND(Y973*Source!I516*DO973,9)</f>
        <v>3.0287999999999999</v>
      </c>
      <c r="CX973">
        <f>ROUND(Y973*Source!I516,9)</f>
        <v>0.24</v>
      </c>
      <c r="CY973">
        <f>AB973</f>
        <v>1513.56</v>
      </c>
      <c r="CZ973">
        <f>AF973</f>
        <v>83.1</v>
      </c>
      <c r="DA973">
        <f>AJ973</f>
        <v>17.07</v>
      </c>
      <c r="DB973">
        <f>ROUND(((ROUND(AT973*CZ973,2)*1.25)*1.2),6)</f>
        <v>2.4900000000000002</v>
      </c>
      <c r="DC973">
        <f>ROUND(((ROUND(AT973*AG973,2)*1.25)*1.2),6)</f>
        <v>0.375</v>
      </c>
      <c r="DD973" t="s">
        <v>3</v>
      </c>
      <c r="DE973" t="s">
        <v>3</v>
      </c>
      <c r="DF973">
        <f t="shared" si="493"/>
        <v>0</v>
      </c>
      <c r="DG973">
        <f>ROUND(ROUND(AF973*AJ973,2)*CX973,2)</f>
        <v>340.44</v>
      </c>
      <c r="DH973">
        <f>ROUND(ROUND(AG973*AK973,2)*CX973,2)</f>
        <v>170.67</v>
      </c>
      <c r="DI973">
        <f t="shared" si="492"/>
        <v>0</v>
      </c>
      <c r="DJ973">
        <f>DG973</f>
        <v>340.44</v>
      </c>
      <c r="DK973">
        <v>0</v>
      </c>
      <c r="DL973" t="s">
        <v>793</v>
      </c>
      <c r="DM973">
        <v>0</v>
      </c>
      <c r="DN973" t="s">
        <v>788</v>
      </c>
      <c r="DO973">
        <v>12.62</v>
      </c>
    </row>
    <row r="974" spans="1:119" x14ac:dyDescent="0.25">
      <c r="A974">
        <f>ROW(Source!A516)</f>
        <v>516</v>
      </c>
      <c r="B974">
        <v>86551703</v>
      </c>
      <c r="C974">
        <v>86553147</v>
      </c>
      <c r="D974">
        <v>85701847</v>
      </c>
      <c r="E974">
        <v>1</v>
      </c>
      <c r="F974">
        <v>1</v>
      </c>
      <c r="G974">
        <v>1081</v>
      </c>
      <c r="H974">
        <v>3</v>
      </c>
      <c r="I974" t="s">
        <v>853</v>
      </c>
      <c r="J974" t="s">
        <v>854</v>
      </c>
      <c r="K974" t="s">
        <v>855</v>
      </c>
      <c r="L974">
        <v>1348</v>
      </c>
      <c r="N974">
        <v>1009</v>
      </c>
      <c r="O974" t="s">
        <v>561</v>
      </c>
      <c r="P974" t="s">
        <v>561</v>
      </c>
      <c r="Q974">
        <v>1000</v>
      </c>
      <c r="W974">
        <v>0</v>
      </c>
      <c r="X974">
        <v>1001555392</v>
      </c>
      <c r="Y974">
        <f>((AT974*1)*1)</f>
        <v>1.3999999999999999E-4</v>
      </c>
      <c r="AA974">
        <v>204110.68</v>
      </c>
      <c r="AB974">
        <v>0</v>
      </c>
      <c r="AC974">
        <v>0</v>
      </c>
      <c r="AD974">
        <v>0</v>
      </c>
      <c r="AE974">
        <v>9879.51</v>
      </c>
      <c r="AF974">
        <v>0</v>
      </c>
      <c r="AG974">
        <v>0</v>
      </c>
      <c r="AH974">
        <v>0</v>
      </c>
      <c r="AI974">
        <v>20.66</v>
      </c>
      <c r="AJ974">
        <v>1</v>
      </c>
      <c r="AK974">
        <v>1</v>
      </c>
      <c r="AL974">
        <v>1</v>
      </c>
      <c r="AM974">
        <v>2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1.3999999999999999E-4</v>
      </c>
      <c r="AU974" t="s">
        <v>360</v>
      </c>
      <c r="AV974">
        <v>0</v>
      </c>
      <c r="AW974">
        <v>2</v>
      </c>
      <c r="AX974">
        <v>86553159</v>
      </c>
      <c r="AY974">
        <v>1</v>
      </c>
      <c r="AZ974">
        <v>0</v>
      </c>
      <c r="BA974">
        <v>822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V974">
        <v>0</v>
      </c>
      <c r="CW974">
        <v>0</v>
      </c>
      <c r="CX974">
        <f>ROUND(Y974*Source!I516,9)</f>
        <v>1.1199999999999999E-3</v>
      </c>
      <c r="CY974">
        <f>AA974</f>
        <v>204110.68</v>
      </c>
      <c r="CZ974">
        <f>AE974</f>
        <v>9879.51</v>
      </c>
      <c r="DA974">
        <f>AI974</f>
        <v>20.66</v>
      </c>
      <c r="DB974">
        <f>ROUND(((ROUND(AT974*CZ974,2)*1)*1),6)</f>
        <v>1.38</v>
      </c>
      <c r="DC974">
        <f>ROUND(((ROUND(AT974*AG974,2)*1)*1),6)</f>
        <v>0</v>
      </c>
      <c r="DD974" t="s">
        <v>3</v>
      </c>
      <c r="DE974" t="s">
        <v>3</v>
      </c>
      <c r="DF974">
        <f>ROUND(ROUND(AE974*AI974,2)*CX974,2)</f>
        <v>228.6</v>
      </c>
      <c r="DG974">
        <f t="shared" ref="DG974:DG986" si="494">ROUND(ROUND(AF974,2)*CX974,2)</f>
        <v>0</v>
      </c>
      <c r="DH974">
        <f t="shared" ref="DH974:DH987" si="495">ROUND(ROUND(AG974,2)*CX974,2)</f>
        <v>0</v>
      </c>
      <c r="DI974">
        <f t="shared" si="492"/>
        <v>0</v>
      </c>
      <c r="DJ974">
        <f>DF974</f>
        <v>228.6</v>
      </c>
      <c r="DK974">
        <v>0</v>
      </c>
      <c r="DL974" t="s">
        <v>3</v>
      </c>
      <c r="DM974">
        <v>0</v>
      </c>
      <c r="DN974" t="s">
        <v>3</v>
      </c>
      <c r="DO974">
        <v>0</v>
      </c>
    </row>
    <row r="975" spans="1:119" x14ac:dyDescent="0.25">
      <c r="A975">
        <f>ROW(Source!A516)</f>
        <v>516</v>
      </c>
      <c r="B975">
        <v>86551703</v>
      </c>
      <c r="C975">
        <v>86553147</v>
      </c>
      <c r="D975">
        <v>85700656</v>
      </c>
      <c r="E975">
        <v>1</v>
      </c>
      <c r="F975">
        <v>1</v>
      </c>
      <c r="G975">
        <v>1081</v>
      </c>
      <c r="H975">
        <v>3</v>
      </c>
      <c r="I975" t="s">
        <v>856</v>
      </c>
      <c r="J975" t="s">
        <v>857</v>
      </c>
      <c r="K975" t="s">
        <v>858</v>
      </c>
      <c r="L975">
        <v>1348</v>
      </c>
      <c r="N975">
        <v>1009</v>
      </c>
      <c r="O975" t="s">
        <v>561</v>
      </c>
      <c r="P975" t="s">
        <v>561</v>
      </c>
      <c r="Q975">
        <v>1000</v>
      </c>
      <c r="W975">
        <v>0</v>
      </c>
      <c r="X975">
        <v>-268464753</v>
      </c>
      <c r="Y975">
        <f>((AT975*1)*1)</f>
        <v>1.1000000000000001E-3</v>
      </c>
      <c r="AA975">
        <v>121682.99</v>
      </c>
      <c r="AB975">
        <v>0</v>
      </c>
      <c r="AC975">
        <v>0</v>
      </c>
      <c r="AD975">
        <v>0</v>
      </c>
      <c r="AE975">
        <v>17868.28</v>
      </c>
      <c r="AF975">
        <v>0</v>
      </c>
      <c r="AG975">
        <v>0</v>
      </c>
      <c r="AH975">
        <v>0</v>
      </c>
      <c r="AI975">
        <v>6.81</v>
      </c>
      <c r="AJ975">
        <v>1</v>
      </c>
      <c r="AK975">
        <v>1</v>
      </c>
      <c r="AL975">
        <v>1</v>
      </c>
      <c r="AM975">
        <v>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1.1000000000000001E-3</v>
      </c>
      <c r="AU975" t="s">
        <v>360</v>
      </c>
      <c r="AV975">
        <v>0</v>
      </c>
      <c r="AW975">
        <v>2</v>
      </c>
      <c r="AX975">
        <v>86553160</v>
      </c>
      <c r="AY975">
        <v>1</v>
      </c>
      <c r="AZ975">
        <v>0</v>
      </c>
      <c r="BA975">
        <v>823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v>0</v>
      </c>
      <c r="CX975">
        <f>ROUND(Y975*Source!I516,9)</f>
        <v>8.8000000000000005E-3</v>
      </c>
      <c r="CY975">
        <f>AA975</f>
        <v>121682.99</v>
      </c>
      <c r="CZ975">
        <f>AE975</f>
        <v>17868.28</v>
      </c>
      <c r="DA975">
        <f>AI975</f>
        <v>6.81</v>
      </c>
      <c r="DB975">
        <f>ROUND(((ROUND(AT975*CZ975,2)*1)*1),6)</f>
        <v>19.66</v>
      </c>
      <c r="DC975">
        <f>ROUND(((ROUND(AT975*AG975,2)*1)*1),6)</f>
        <v>0</v>
      </c>
      <c r="DD975" t="s">
        <v>3</v>
      </c>
      <c r="DE975" t="s">
        <v>3</v>
      </c>
      <c r="DF975">
        <f>ROUND(ROUND(AE975*AI975,2)*CX975,2)</f>
        <v>1070.81</v>
      </c>
      <c r="DG975">
        <f t="shared" si="494"/>
        <v>0</v>
      </c>
      <c r="DH975">
        <f t="shared" si="495"/>
        <v>0</v>
      </c>
      <c r="DI975">
        <f t="shared" si="492"/>
        <v>0</v>
      </c>
      <c r="DJ975">
        <f>DF975</f>
        <v>1070.81</v>
      </c>
      <c r="DK975">
        <v>0</v>
      </c>
      <c r="DL975" t="s">
        <v>3</v>
      </c>
      <c r="DM975">
        <v>0</v>
      </c>
      <c r="DN975" t="s">
        <v>3</v>
      </c>
      <c r="DO975">
        <v>0</v>
      </c>
    </row>
    <row r="976" spans="1:119" x14ac:dyDescent="0.25">
      <c r="A976">
        <f>ROW(Source!A516)</f>
        <v>516</v>
      </c>
      <c r="B976">
        <v>86551703</v>
      </c>
      <c r="C976">
        <v>86553147</v>
      </c>
      <c r="D976">
        <v>85718532</v>
      </c>
      <c r="E976">
        <v>1</v>
      </c>
      <c r="F976">
        <v>1</v>
      </c>
      <c r="G976">
        <v>1081</v>
      </c>
      <c r="H976">
        <v>3</v>
      </c>
      <c r="I976" t="s">
        <v>485</v>
      </c>
      <c r="J976" t="s">
        <v>487</v>
      </c>
      <c r="K976" t="s">
        <v>486</v>
      </c>
      <c r="L976">
        <v>1354</v>
      </c>
      <c r="N976">
        <v>1010</v>
      </c>
      <c r="O976" t="s">
        <v>35</v>
      </c>
      <c r="P976" t="s">
        <v>35</v>
      </c>
      <c r="Q976">
        <v>1</v>
      </c>
      <c r="W976">
        <v>0</v>
      </c>
      <c r="X976">
        <v>-1462156554</v>
      </c>
      <c r="Y976">
        <f>((AT976*1)*1)</f>
        <v>0.5</v>
      </c>
      <c r="AA976">
        <v>807.7</v>
      </c>
      <c r="AB976">
        <v>0</v>
      </c>
      <c r="AC976">
        <v>0</v>
      </c>
      <c r="AD976">
        <v>0</v>
      </c>
      <c r="AE976">
        <v>211.44</v>
      </c>
      <c r="AF976">
        <v>0</v>
      </c>
      <c r="AG976">
        <v>0</v>
      </c>
      <c r="AH976">
        <v>0</v>
      </c>
      <c r="AI976">
        <v>3.82</v>
      </c>
      <c r="AJ976">
        <v>1</v>
      </c>
      <c r="AK976">
        <v>1</v>
      </c>
      <c r="AL976">
        <v>1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0</v>
      </c>
      <c r="AS976" t="s">
        <v>3</v>
      </c>
      <c r="AT976">
        <v>0.5</v>
      </c>
      <c r="AU976" t="s">
        <v>360</v>
      </c>
      <c r="AV976">
        <v>0</v>
      </c>
      <c r="AW976">
        <v>1</v>
      </c>
      <c r="AX976">
        <v>-1</v>
      </c>
      <c r="AY976">
        <v>0</v>
      </c>
      <c r="AZ976">
        <v>0</v>
      </c>
      <c r="BA976" t="s">
        <v>3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v>0</v>
      </c>
      <c r="CX976">
        <f>ROUND(Y976*Source!I516,9)</f>
        <v>4</v>
      </c>
      <c r="CY976">
        <f>AA976</f>
        <v>807.7</v>
      </c>
      <c r="CZ976">
        <f>AE976</f>
        <v>211.44</v>
      </c>
      <c r="DA976">
        <f>AI976</f>
        <v>3.82</v>
      </c>
      <c r="DB976">
        <f>ROUND(((ROUND(AT976*CZ976,2)*1)*1),6)</f>
        <v>105.72</v>
      </c>
      <c r="DC976">
        <f>ROUND(((ROUND(AT976*AG976,2)*1)*1),6)</f>
        <v>0</v>
      </c>
      <c r="DD976" t="s">
        <v>3</v>
      </c>
      <c r="DE976" t="s">
        <v>3</v>
      </c>
      <c r="DF976">
        <f>ROUND(ROUND(AE976*AI976,2)*CX976,2)</f>
        <v>3230.8</v>
      </c>
      <c r="DG976">
        <f t="shared" si="494"/>
        <v>0</v>
      </c>
      <c r="DH976">
        <f t="shared" si="495"/>
        <v>0</v>
      </c>
      <c r="DI976">
        <f t="shared" si="492"/>
        <v>0</v>
      </c>
      <c r="DJ976">
        <f>DF976</f>
        <v>3230.8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5">
      <c r="A977">
        <f>ROW(Source!A516)</f>
        <v>516</v>
      </c>
      <c r="B977">
        <v>86551703</v>
      </c>
      <c r="C977">
        <v>86553147</v>
      </c>
      <c r="D977">
        <v>85718533</v>
      </c>
      <c r="E977">
        <v>1</v>
      </c>
      <c r="F977">
        <v>1</v>
      </c>
      <c r="G977">
        <v>1081</v>
      </c>
      <c r="H977">
        <v>3</v>
      </c>
      <c r="I977" t="s">
        <v>706</v>
      </c>
      <c r="J977" t="s">
        <v>708</v>
      </c>
      <c r="K977" t="s">
        <v>707</v>
      </c>
      <c r="L977">
        <v>1354</v>
      </c>
      <c r="N977">
        <v>1010</v>
      </c>
      <c r="O977" t="s">
        <v>35</v>
      </c>
      <c r="P977" t="s">
        <v>35</v>
      </c>
      <c r="Q977">
        <v>1</v>
      </c>
      <c r="W977">
        <v>0</v>
      </c>
      <c r="X977">
        <v>-1026129706</v>
      </c>
      <c r="Y977">
        <f>((AT977*1)*1)</f>
        <v>0.5</v>
      </c>
      <c r="AA977">
        <v>1210.06</v>
      </c>
      <c r="AB977">
        <v>0</v>
      </c>
      <c r="AC977">
        <v>0</v>
      </c>
      <c r="AD977">
        <v>0</v>
      </c>
      <c r="AE977">
        <v>235.88</v>
      </c>
      <c r="AF977">
        <v>0</v>
      </c>
      <c r="AG977">
        <v>0</v>
      </c>
      <c r="AH977">
        <v>0</v>
      </c>
      <c r="AI977">
        <v>5.13</v>
      </c>
      <c r="AJ977">
        <v>1</v>
      </c>
      <c r="AK977">
        <v>1</v>
      </c>
      <c r="AL977">
        <v>1</v>
      </c>
      <c r="AM977">
        <v>0</v>
      </c>
      <c r="AN977">
        <v>0</v>
      </c>
      <c r="AO977">
        <v>0</v>
      </c>
      <c r="AP977">
        <v>1</v>
      </c>
      <c r="AQ977">
        <v>0</v>
      </c>
      <c r="AR977">
        <v>0</v>
      </c>
      <c r="AS977" t="s">
        <v>3</v>
      </c>
      <c r="AT977">
        <v>0.5</v>
      </c>
      <c r="AU977" t="s">
        <v>360</v>
      </c>
      <c r="AV977">
        <v>0</v>
      </c>
      <c r="AW977">
        <v>1</v>
      </c>
      <c r="AX977">
        <v>-1</v>
      </c>
      <c r="AY977">
        <v>0</v>
      </c>
      <c r="AZ977">
        <v>0</v>
      </c>
      <c r="BA977" t="s">
        <v>3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v>0</v>
      </c>
      <c r="CX977">
        <f>ROUND(Y977*Source!I516,9)</f>
        <v>4</v>
      </c>
      <c r="CY977">
        <f>AA977</f>
        <v>1210.06</v>
      </c>
      <c r="CZ977">
        <f>AE977</f>
        <v>235.88</v>
      </c>
      <c r="DA977">
        <f>AI977</f>
        <v>5.13</v>
      </c>
      <c r="DB977">
        <f>ROUND(((ROUND(AT977*CZ977,2)*1)*1),6)</f>
        <v>117.94</v>
      </c>
      <c r="DC977">
        <f>ROUND(((ROUND(AT977*AG977,2)*1)*1),6)</f>
        <v>0</v>
      </c>
      <c r="DD977" t="s">
        <v>3</v>
      </c>
      <c r="DE977" t="s">
        <v>3</v>
      </c>
      <c r="DF977">
        <f>ROUND(ROUND(AE977*AI977,2)*CX977,2)</f>
        <v>4840.24</v>
      </c>
      <c r="DG977">
        <f t="shared" si="494"/>
        <v>0</v>
      </c>
      <c r="DH977">
        <f t="shared" si="495"/>
        <v>0</v>
      </c>
      <c r="DI977">
        <f t="shared" si="492"/>
        <v>0</v>
      </c>
      <c r="DJ977">
        <f>DF977</f>
        <v>4840.24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5">
      <c r="A978">
        <f>ROW(Source!A516)</f>
        <v>516</v>
      </c>
      <c r="B978">
        <v>86551703</v>
      </c>
      <c r="C978">
        <v>86553147</v>
      </c>
      <c r="D978">
        <v>85721435</v>
      </c>
      <c r="E978">
        <v>1</v>
      </c>
      <c r="F978">
        <v>1</v>
      </c>
      <c r="G978">
        <v>1081</v>
      </c>
      <c r="H978">
        <v>3</v>
      </c>
      <c r="I978" t="s">
        <v>859</v>
      </c>
      <c r="J978" t="s">
        <v>860</v>
      </c>
      <c r="K978" t="s">
        <v>861</v>
      </c>
      <c r="L978">
        <v>1346</v>
      </c>
      <c r="N978">
        <v>1009</v>
      </c>
      <c r="O978" t="s">
        <v>822</v>
      </c>
      <c r="P978" t="s">
        <v>822</v>
      </c>
      <c r="Q978">
        <v>1</v>
      </c>
      <c r="W978">
        <v>0</v>
      </c>
      <c r="X978">
        <v>1225074207</v>
      </c>
      <c r="Y978">
        <f>((AT978*1)*1)</f>
        <v>0.04</v>
      </c>
      <c r="AA978">
        <v>333.16</v>
      </c>
      <c r="AB978">
        <v>0</v>
      </c>
      <c r="AC978">
        <v>0</v>
      </c>
      <c r="AD978">
        <v>0</v>
      </c>
      <c r="AE978">
        <v>19.28</v>
      </c>
      <c r="AF978">
        <v>0</v>
      </c>
      <c r="AG978">
        <v>0</v>
      </c>
      <c r="AH978">
        <v>0</v>
      </c>
      <c r="AI978">
        <v>17.28</v>
      </c>
      <c r="AJ978">
        <v>1</v>
      </c>
      <c r="AK978">
        <v>1</v>
      </c>
      <c r="AL978">
        <v>1</v>
      </c>
      <c r="AM978">
        <v>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0.04</v>
      </c>
      <c r="AU978" t="s">
        <v>360</v>
      </c>
      <c r="AV978">
        <v>0</v>
      </c>
      <c r="AW978">
        <v>2</v>
      </c>
      <c r="AX978">
        <v>86553161</v>
      </c>
      <c r="AY978">
        <v>1</v>
      </c>
      <c r="AZ978">
        <v>0</v>
      </c>
      <c r="BA978">
        <v>824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ROUND(Y978*Source!I516,9)</f>
        <v>0.32</v>
      </c>
      <c r="CY978">
        <f>AA978</f>
        <v>333.16</v>
      </c>
      <c r="CZ978">
        <f>AE978</f>
        <v>19.28</v>
      </c>
      <c r="DA978">
        <f>AI978</f>
        <v>17.28</v>
      </c>
      <c r="DB978">
        <f>ROUND(((ROUND(AT978*CZ978,2)*1)*1),6)</f>
        <v>0.77</v>
      </c>
      <c r="DC978">
        <f>ROUND(((ROUND(AT978*AG978,2)*1)*1),6)</f>
        <v>0</v>
      </c>
      <c r="DD978" t="s">
        <v>3</v>
      </c>
      <c r="DE978" t="s">
        <v>3</v>
      </c>
      <c r="DF978">
        <f>ROUND(ROUND(AE978*AI978,2)*CX978,2)</f>
        <v>106.61</v>
      </c>
      <c r="DG978">
        <f t="shared" si="494"/>
        <v>0</v>
      </c>
      <c r="DH978">
        <f t="shared" si="495"/>
        <v>0</v>
      </c>
      <c r="DI978">
        <f t="shared" si="492"/>
        <v>0</v>
      </c>
      <c r="DJ978">
        <f>DF978</f>
        <v>106.61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5">
      <c r="A979">
        <f>ROW(Source!A521)</f>
        <v>521</v>
      </c>
      <c r="B979">
        <v>86551701</v>
      </c>
      <c r="C979">
        <v>86553166</v>
      </c>
      <c r="D979">
        <v>85665773</v>
      </c>
      <c r="E979">
        <v>1081</v>
      </c>
      <c r="F979">
        <v>1</v>
      </c>
      <c r="G979">
        <v>1081</v>
      </c>
      <c r="H979">
        <v>1</v>
      </c>
      <c r="I979" t="s">
        <v>786</v>
      </c>
      <c r="J979" t="s">
        <v>3</v>
      </c>
      <c r="K979" t="s">
        <v>787</v>
      </c>
      <c r="L979">
        <v>1191</v>
      </c>
      <c r="N979">
        <v>1013</v>
      </c>
      <c r="O979" t="s">
        <v>788</v>
      </c>
      <c r="P979" t="s">
        <v>788</v>
      </c>
      <c r="Q979">
        <v>1</v>
      </c>
      <c r="W979">
        <v>0</v>
      </c>
      <c r="X979">
        <v>476480486</v>
      </c>
      <c r="Y979">
        <f>((AT979*1.15)*1.2)</f>
        <v>3.5879999999999996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1</v>
      </c>
      <c r="AL979">
        <v>1</v>
      </c>
      <c r="AM979">
        <v>-2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2.6</v>
      </c>
      <c r="AU979" t="s">
        <v>362</v>
      </c>
      <c r="AV979">
        <v>1</v>
      </c>
      <c r="AW979">
        <v>2</v>
      </c>
      <c r="AX979">
        <v>86553174</v>
      </c>
      <c r="AY979">
        <v>1</v>
      </c>
      <c r="AZ979">
        <v>0</v>
      </c>
      <c r="BA979">
        <v>827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U979">
        <f>ROUND(AT979*Source!I521*AH979*AL979,2)</f>
        <v>0</v>
      </c>
      <c r="CV979">
        <f>ROUND(Y979*Source!I521,9)</f>
        <v>7.1760000000000002</v>
      </c>
      <c r="CW979">
        <v>0</v>
      </c>
      <c r="CX979">
        <f>ROUND(Y979*Source!I521,9)</f>
        <v>7.1760000000000002</v>
      </c>
      <c r="CY979">
        <f>AD979</f>
        <v>0</v>
      </c>
      <c r="CZ979">
        <f>AH979</f>
        <v>0</v>
      </c>
      <c r="DA979">
        <f>AL979</f>
        <v>1</v>
      </c>
      <c r="DB979">
        <f>ROUND(((ROUND(AT979*CZ979,2)*1.15)*1.2),6)</f>
        <v>0</v>
      </c>
      <c r="DC979">
        <f>ROUND(((ROUND(AT979*AG979,2)*1.15)*1.2),6)</f>
        <v>0</v>
      </c>
      <c r="DD979" t="s">
        <v>3</v>
      </c>
      <c r="DE979" t="s">
        <v>3</v>
      </c>
      <c r="DF979">
        <f t="shared" ref="DF979:DF988" si="496">ROUND(ROUND(AE979,2)*CX979,2)</f>
        <v>0</v>
      </c>
      <c r="DG979">
        <f t="shared" si="494"/>
        <v>0</v>
      </c>
      <c r="DH979">
        <f t="shared" si="495"/>
        <v>0</v>
      </c>
      <c r="DI979">
        <f t="shared" si="492"/>
        <v>0</v>
      </c>
      <c r="DJ979">
        <f>DI979</f>
        <v>0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5">
      <c r="A980">
        <f>ROW(Source!A521)</f>
        <v>521</v>
      </c>
      <c r="B980">
        <v>86551701</v>
      </c>
      <c r="C980">
        <v>86553166</v>
      </c>
      <c r="D980">
        <v>85731378</v>
      </c>
      <c r="E980">
        <v>1</v>
      </c>
      <c r="F980">
        <v>1</v>
      </c>
      <c r="G980">
        <v>1081</v>
      </c>
      <c r="H980">
        <v>2</v>
      </c>
      <c r="I980" t="s">
        <v>850</v>
      </c>
      <c r="J980" t="s">
        <v>851</v>
      </c>
      <c r="K980" t="s">
        <v>852</v>
      </c>
      <c r="L980">
        <v>1368</v>
      </c>
      <c r="N980">
        <v>1011</v>
      </c>
      <c r="O980" t="s">
        <v>792</v>
      </c>
      <c r="P980" t="s">
        <v>792</v>
      </c>
      <c r="Q980">
        <v>1</v>
      </c>
      <c r="W980">
        <v>0</v>
      </c>
      <c r="X980">
        <v>1498588441</v>
      </c>
      <c r="Y980">
        <f>((AT980*1.25)*1.2)</f>
        <v>0.94499999999999995</v>
      </c>
      <c r="AA980">
        <v>0</v>
      </c>
      <c r="AB980">
        <v>7.59</v>
      </c>
      <c r="AC980">
        <v>0</v>
      </c>
      <c r="AD980">
        <v>0</v>
      </c>
      <c r="AE980">
        <v>0</v>
      </c>
      <c r="AF980">
        <v>7.11</v>
      </c>
      <c r="AG980">
        <v>0</v>
      </c>
      <c r="AH980">
        <v>0</v>
      </c>
      <c r="AI980">
        <v>1</v>
      </c>
      <c r="AJ980">
        <v>1</v>
      </c>
      <c r="AK980">
        <v>1</v>
      </c>
      <c r="AL980">
        <v>1</v>
      </c>
      <c r="AM980">
        <v>-2</v>
      </c>
      <c r="AN980">
        <v>0</v>
      </c>
      <c r="AO980">
        <v>1</v>
      </c>
      <c r="AP980">
        <v>1</v>
      </c>
      <c r="AQ980">
        <v>0</v>
      </c>
      <c r="AR980">
        <v>0</v>
      </c>
      <c r="AS980" t="s">
        <v>3</v>
      </c>
      <c r="AT980">
        <v>0.63</v>
      </c>
      <c r="AU980" t="s">
        <v>361</v>
      </c>
      <c r="AV980">
        <v>0</v>
      </c>
      <c r="AW980">
        <v>2</v>
      </c>
      <c r="AX980">
        <v>86553175</v>
      </c>
      <c r="AY980">
        <v>1</v>
      </c>
      <c r="AZ980">
        <v>0</v>
      </c>
      <c r="BA980">
        <v>828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f>ROUND(Y980*Source!I521*DO980,9)</f>
        <v>0</v>
      </c>
      <c r="CX980">
        <f>ROUND(Y980*Source!I521,9)</f>
        <v>1.89</v>
      </c>
      <c r="CY980">
        <f>AB980</f>
        <v>7.59</v>
      </c>
      <c r="CZ980">
        <f>AF980</f>
        <v>7.11</v>
      </c>
      <c r="DA980">
        <f>AJ980</f>
        <v>1</v>
      </c>
      <c r="DB980">
        <f>ROUND(((ROUND(AT980*CZ980,2)*1.25)*1.2),6)</f>
        <v>6.72</v>
      </c>
      <c r="DC980">
        <f>ROUND(((ROUND(AT980*AG980,2)*1.25)*1.2),6)</f>
        <v>0</v>
      </c>
      <c r="DD980" t="s">
        <v>3</v>
      </c>
      <c r="DE980" t="s">
        <v>3</v>
      </c>
      <c r="DF980">
        <f t="shared" si="496"/>
        <v>0</v>
      </c>
      <c r="DG980">
        <f t="shared" si="494"/>
        <v>13.44</v>
      </c>
      <c r="DH980">
        <f t="shared" si="495"/>
        <v>0</v>
      </c>
      <c r="DI980">
        <f t="shared" si="492"/>
        <v>0</v>
      </c>
      <c r="DJ980">
        <f>DG980</f>
        <v>13.44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5">
      <c r="A981">
        <f>ROW(Source!A521)</f>
        <v>521</v>
      </c>
      <c r="B981">
        <v>86551701</v>
      </c>
      <c r="C981">
        <v>86553166</v>
      </c>
      <c r="D981">
        <v>85731677</v>
      </c>
      <c r="E981">
        <v>1</v>
      </c>
      <c r="F981">
        <v>1</v>
      </c>
      <c r="G981">
        <v>1081</v>
      </c>
      <c r="H981">
        <v>2</v>
      </c>
      <c r="I981" t="s">
        <v>789</v>
      </c>
      <c r="J981" t="s">
        <v>790</v>
      </c>
      <c r="K981" t="s">
        <v>791</v>
      </c>
      <c r="L981">
        <v>1368</v>
      </c>
      <c r="N981">
        <v>1011</v>
      </c>
      <c r="O981" t="s">
        <v>792</v>
      </c>
      <c r="P981" t="s">
        <v>792</v>
      </c>
      <c r="Q981">
        <v>1</v>
      </c>
      <c r="W981">
        <v>0</v>
      </c>
      <c r="X981">
        <v>874612079</v>
      </c>
      <c r="Y981">
        <f>((AT981*1.25)*1.2)</f>
        <v>0.03</v>
      </c>
      <c r="AA981">
        <v>0</v>
      </c>
      <c r="AB981">
        <v>88.67</v>
      </c>
      <c r="AC981">
        <v>13.47</v>
      </c>
      <c r="AD981">
        <v>0</v>
      </c>
      <c r="AE981">
        <v>0</v>
      </c>
      <c r="AF981">
        <v>83.1</v>
      </c>
      <c r="AG981">
        <v>12.62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-2</v>
      </c>
      <c r="AN981">
        <v>0</v>
      </c>
      <c r="AO981">
        <v>1</v>
      </c>
      <c r="AP981">
        <v>1</v>
      </c>
      <c r="AQ981">
        <v>0</v>
      </c>
      <c r="AR981">
        <v>0</v>
      </c>
      <c r="AS981" t="s">
        <v>3</v>
      </c>
      <c r="AT981">
        <v>0.02</v>
      </c>
      <c r="AU981" t="s">
        <v>361</v>
      </c>
      <c r="AV981">
        <v>0</v>
      </c>
      <c r="AW981">
        <v>2</v>
      </c>
      <c r="AX981">
        <v>86553176</v>
      </c>
      <c r="AY981">
        <v>1</v>
      </c>
      <c r="AZ981">
        <v>0</v>
      </c>
      <c r="BA981">
        <v>829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f>ROUND(Y981*Source!I521*DO981,9)</f>
        <v>0.75719999999999998</v>
      </c>
      <c r="CX981">
        <f>ROUND(Y981*Source!I521,9)</f>
        <v>0.06</v>
      </c>
      <c r="CY981">
        <f>AB981</f>
        <v>88.67</v>
      </c>
      <c r="CZ981">
        <f>AF981</f>
        <v>83.1</v>
      </c>
      <c r="DA981">
        <f>AJ981</f>
        <v>1</v>
      </c>
      <c r="DB981">
        <f>ROUND(((ROUND(AT981*CZ981,2)*1.25)*1.2),6)</f>
        <v>2.4900000000000002</v>
      </c>
      <c r="DC981">
        <f>ROUND(((ROUND(AT981*AG981,2)*1.25)*1.2),6)</f>
        <v>0.375</v>
      </c>
      <c r="DD981" t="s">
        <v>3</v>
      </c>
      <c r="DE981" t="s">
        <v>3</v>
      </c>
      <c r="DF981">
        <f t="shared" si="496"/>
        <v>0</v>
      </c>
      <c r="DG981">
        <f t="shared" si="494"/>
        <v>4.99</v>
      </c>
      <c r="DH981">
        <f t="shared" si="495"/>
        <v>0.76</v>
      </c>
      <c r="DI981">
        <f t="shared" si="492"/>
        <v>0</v>
      </c>
      <c r="DJ981">
        <f>DG981</f>
        <v>4.99</v>
      </c>
      <c r="DK981">
        <v>0</v>
      </c>
      <c r="DL981" t="s">
        <v>793</v>
      </c>
      <c r="DM981">
        <v>0</v>
      </c>
      <c r="DN981" t="s">
        <v>788</v>
      </c>
      <c r="DO981">
        <v>12.62</v>
      </c>
    </row>
    <row r="982" spans="1:119" x14ac:dyDescent="0.25">
      <c r="A982">
        <f>ROW(Source!A521)</f>
        <v>521</v>
      </c>
      <c r="B982">
        <v>86551701</v>
      </c>
      <c r="C982">
        <v>86553166</v>
      </c>
      <c r="D982">
        <v>85701847</v>
      </c>
      <c r="E982">
        <v>1</v>
      </c>
      <c r="F982">
        <v>1</v>
      </c>
      <c r="G982">
        <v>1081</v>
      </c>
      <c r="H982">
        <v>3</v>
      </c>
      <c r="I982" t="s">
        <v>853</v>
      </c>
      <c r="J982" t="s">
        <v>854</v>
      </c>
      <c r="K982" t="s">
        <v>855</v>
      </c>
      <c r="L982">
        <v>1348</v>
      </c>
      <c r="N982">
        <v>1009</v>
      </c>
      <c r="O982" t="s">
        <v>561</v>
      </c>
      <c r="P982" t="s">
        <v>561</v>
      </c>
      <c r="Q982">
        <v>1000</v>
      </c>
      <c r="W982">
        <v>0</v>
      </c>
      <c r="X982">
        <v>1001555392</v>
      </c>
      <c r="Y982">
        <f>((AT982*1)*1)</f>
        <v>3.3E-4</v>
      </c>
      <c r="AA982">
        <v>9879.51</v>
      </c>
      <c r="AB982">
        <v>0</v>
      </c>
      <c r="AC982">
        <v>0</v>
      </c>
      <c r="AD982">
        <v>0</v>
      </c>
      <c r="AE982">
        <v>9879.51</v>
      </c>
      <c r="AF982">
        <v>0</v>
      </c>
      <c r="AG982">
        <v>0</v>
      </c>
      <c r="AH982">
        <v>0</v>
      </c>
      <c r="AI982">
        <v>1</v>
      </c>
      <c r="AJ982">
        <v>1</v>
      </c>
      <c r="AK982">
        <v>1</v>
      </c>
      <c r="AL982">
        <v>1</v>
      </c>
      <c r="AM982">
        <v>-2</v>
      </c>
      <c r="AN982">
        <v>0</v>
      </c>
      <c r="AO982">
        <v>1</v>
      </c>
      <c r="AP982">
        <v>1</v>
      </c>
      <c r="AQ982">
        <v>0</v>
      </c>
      <c r="AR982">
        <v>0</v>
      </c>
      <c r="AS982" t="s">
        <v>3</v>
      </c>
      <c r="AT982">
        <v>3.3E-4</v>
      </c>
      <c r="AU982" t="s">
        <v>360</v>
      </c>
      <c r="AV982">
        <v>0</v>
      </c>
      <c r="AW982">
        <v>2</v>
      </c>
      <c r="AX982">
        <v>86553177</v>
      </c>
      <c r="AY982">
        <v>1</v>
      </c>
      <c r="AZ982">
        <v>0</v>
      </c>
      <c r="BA982">
        <v>830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ROUND(Y982*Source!I521,9)</f>
        <v>6.6E-4</v>
      </c>
      <c r="CY982">
        <f>AA982</f>
        <v>9879.51</v>
      </c>
      <c r="CZ982">
        <f>AE982</f>
        <v>9879.51</v>
      </c>
      <c r="DA982">
        <f>AI982</f>
        <v>1</v>
      </c>
      <c r="DB982">
        <f>ROUND(((ROUND(AT982*CZ982,2)*1)*1),6)</f>
        <v>3.26</v>
      </c>
      <c r="DC982">
        <f>ROUND(((ROUND(AT982*AG982,2)*1)*1),6)</f>
        <v>0</v>
      </c>
      <c r="DD982" t="s">
        <v>3</v>
      </c>
      <c r="DE982" t="s">
        <v>3</v>
      </c>
      <c r="DF982">
        <f t="shared" si="496"/>
        <v>6.52</v>
      </c>
      <c r="DG982">
        <f t="shared" si="494"/>
        <v>0</v>
      </c>
      <c r="DH982">
        <f t="shared" si="495"/>
        <v>0</v>
      </c>
      <c r="DI982">
        <f t="shared" si="492"/>
        <v>0</v>
      </c>
      <c r="DJ982">
        <f>DF982</f>
        <v>6.52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5">
      <c r="A983">
        <f>ROW(Source!A521)</f>
        <v>521</v>
      </c>
      <c r="B983">
        <v>86551701</v>
      </c>
      <c r="C983">
        <v>86553166</v>
      </c>
      <c r="D983">
        <v>85700656</v>
      </c>
      <c r="E983">
        <v>1</v>
      </c>
      <c r="F983">
        <v>1</v>
      </c>
      <c r="G983">
        <v>1081</v>
      </c>
      <c r="H983">
        <v>3</v>
      </c>
      <c r="I983" t="s">
        <v>856</v>
      </c>
      <c r="J983" t="s">
        <v>857</v>
      </c>
      <c r="K983" t="s">
        <v>858</v>
      </c>
      <c r="L983">
        <v>1348</v>
      </c>
      <c r="N983">
        <v>1009</v>
      </c>
      <c r="O983" t="s">
        <v>561</v>
      </c>
      <c r="P983" t="s">
        <v>561</v>
      </c>
      <c r="Q983">
        <v>1000</v>
      </c>
      <c r="W983">
        <v>0</v>
      </c>
      <c r="X983">
        <v>-268464753</v>
      </c>
      <c r="Y983">
        <f>((AT983*1)*1)</f>
        <v>2.0699999999999998E-3</v>
      </c>
      <c r="AA983">
        <v>17868.28</v>
      </c>
      <c r="AB983">
        <v>0</v>
      </c>
      <c r="AC983">
        <v>0</v>
      </c>
      <c r="AD983">
        <v>0</v>
      </c>
      <c r="AE983">
        <v>17868.28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1</v>
      </c>
      <c r="AL983">
        <v>1</v>
      </c>
      <c r="AM983">
        <v>-2</v>
      </c>
      <c r="AN983">
        <v>0</v>
      </c>
      <c r="AO983">
        <v>1</v>
      </c>
      <c r="AP983">
        <v>1</v>
      </c>
      <c r="AQ983">
        <v>0</v>
      </c>
      <c r="AR983">
        <v>0</v>
      </c>
      <c r="AS983" t="s">
        <v>3</v>
      </c>
      <c r="AT983">
        <v>2.0699999999999998E-3</v>
      </c>
      <c r="AU983" t="s">
        <v>360</v>
      </c>
      <c r="AV983">
        <v>0</v>
      </c>
      <c r="AW983">
        <v>2</v>
      </c>
      <c r="AX983">
        <v>86553178</v>
      </c>
      <c r="AY983">
        <v>1</v>
      </c>
      <c r="AZ983">
        <v>0</v>
      </c>
      <c r="BA983">
        <v>831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ROUND(Y983*Source!I521,9)</f>
        <v>4.1399999999999996E-3</v>
      </c>
      <c r="CY983">
        <f>AA983</f>
        <v>17868.28</v>
      </c>
      <c r="CZ983">
        <f>AE983</f>
        <v>17868.28</v>
      </c>
      <c r="DA983">
        <f>AI983</f>
        <v>1</v>
      </c>
      <c r="DB983">
        <f>ROUND(((ROUND(AT983*CZ983,2)*1)*1),6)</f>
        <v>36.99</v>
      </c>
      <c r="DC983">
        <f>ROUND(((ROUND(AT983*AG983,2)*1)*1),6)</f>
        <v>0</v>
      </c>
      <c r="DD983" t="s">
        <v>3</v>
      </c>
      <c r="DE983" t="s">
        <v>3</v>
      </c>
      <c r="DF983">
        <f t="shared" si="496"/>
        <v>73.97</v>
      </c>
      <c r="DG983">
        <f t="shared" si="494"/>
        <v>0</v>
      </c>
      <c r="DH983">
        <f t="shared" si="495"/>
        <v>0</v>
      </c>
      <c r="DI983">
        <f t="shared" si="492"/>
        <v>0</v>
      </c>
      <c r="DJ983">
        <f>DF983</f>
        <v>73.97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5">
      <c r="A984">
        <f>ROW(Source!A521)</f>
        <v>521</v>
      </c>
      <c r="B984">
        <v>86551701</v>
      </c>
      <c r="C984">
        <v>86553166</v>
      </c>
      <c r="D984">
        <v>85718541</v>
      </c>
      <c r="E984">
        <v>1</v>
      </c>
      <c r="F984">
        <v>1</v>
      </c>
      <c r="G984">
        <v>1081</v>
      </c>
      <c r="H984">
        <v>3</v>
      </c>
      <c r="I984" t="s">
        <v>658</v>
      </c>
      <c r="J984" t="s">
        <v>660</v>
      </c>
      <c r="K984" t="s">
        <v>659</v>
      </c>
      <c r="L984">
        <v>1354</v>
      </c>
      <c r="N984">
        <v>1010</v>
      </c>
      <c r="O984" t="s">
        <v>35</v>
      </c>
      <c r="P984" t="s">
        <v>35</v>
      </c>
      <c r="Q984">
        <v>1</v>
      </c>
      <c r="W984">
        <v>0</v>
      </c>
      <c r="X984">
        <v>-1892198330</v>
      </c>
      <c r="Y984">
        <f>((AT984*1)*1)</f>
        <v>1</v>
      </c>
      <c r="AA984">
        <v>527.66999999999996</v>
      </c>
      <c r="AB984">
        <v>0</v>
      </c>
      <c r="AC984">
        <v>0</v>
      </c>
      <c r="AD984">
        <v>0</v>
      </c>
      <c r="AE984">
        <v>527.66999999999996</v>
      </c>
      <c r="AF984">
        <v>0</v>
      </c>
      <c r="AG984">
        <v>0</v>
      </c>
      <c r="AH984">
        <v>0</v>
      </c>
      <c r="AI984">
        <v>1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 t="s">
        <v>3</v>
      </c>
      <c r="AT984">
        <v>1</v>
      </c>
      <c r="AU984" t="s">
        <v>360</v>
      </c>
      <c r="AV984">
        <v>0</v>
      </c>
      <c r="AW984">
        <v>1</v>
      </c>
      <c r="AX984">
        <v>-1</v>
      </c>
      <c r="AY984">
        <v>0</v>
      </c>
      <c r="AZ984">
        <v>0</v>
      </c>
      <c r="BA984" t="s">
        <v>3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ROUND(Y984*Source!I521,9)</f>
        <v>2</v>
      </c>
      <c r="CY984">
        <f>AA984</f>
        <v>527.66999999999996</v>
      </c>
      <c r="CZ984">
        <f>AE984</f>
        <v>527.66999999999996</v>
      </c>
      <c r="DA984">
        <f>AI984</f>
        <v>1</v>
      </c>
      <c r="DB984">
        <f>ROUND(((ROUND(AT984*CZ984,2)*1)*1),6)</f>
        <v>527.66999999999996</v>
      </c>
      <c r="DC984">
        <f>ROUND(((ROUND(AT984*AG984,2)*1)*1),6)</f>
        <v>0</v>
      </c>
      <c r="DD984" t="s">
        <v>3</v>
      </c>
      <c r="DE984" t="s">
        <v>3</v>
      </c>
      <c r="DF984">
        <f t="shared" si="496"/>
        <v>1055.3399999999999</v>
      </c>
      <c r="DG984">
        <f t="shared" si="494"/>
        <v>0</v>
      </c>
      <c r="DH984">
        <f t="shared" si="495"/>
        <v>0</v>
      </c>
      <c r="DI984">
        <f t="shared" si="492"/>
        <v>0</v>
      </c>
      <c r="DJ984">
        <f>DF984</f>
        <v>1055.3399999999999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5">
      <c r="A985">
        <f>ROW(Source!A521)</f>
        <v>521</v>
      </c>
      <c r="B985">
        <v>86551701</v>
      </c>
      <c r="C985">
        <v>86553166</v>
      </c>
      <c r="D985">
        <v>85721435</v>
      </c>
      <c r="E985">
        <v>1</v>
      </c>
      <c r="F985">
        <v>1</v>
      </c>
      <c r="G985">
        <v>1081</v>
      </c>
      <c r="H985">
        <v>3</v>
      </c>
      <c r="I985" t="s">
        <v>859</v>
      </c>
      <c r="J985" t="s">
        <v>860</v>
      </c>
      <c r="K985" t="s">
        <v>861</v>
      </c>
      <c r="L985">
        <v>1346</v>
      </c>
      <c r="N985">
        <v>1009</v>
      </c>
      <c r="O985" t="s">
        <v>822</v>
      </c>
      <c r="P985" t="s">
        <v>822</v>
      </c>
      <c r="Q985">
        <v>1</v>
      </c>
      <c r="W985">
        <v>0</v>
      </c>
      <c r="X985">
        <v>1225074207</v>
      </c>
      <c r="Y985">
        <f>((AT985*1)*1)</f>
        <v>0.1</v>
      </c>
      <c r="AA985">
        <v>19.28</v>
      </c>
      <c r="AB985">
        <v>0</v>
      </c>
      <c r="AC985">
        <v>0</v>
      </c>
      <c r="AD985">
        <v>0</v>
      </c>
      <c r="AE985">
        <v>19.28</v>
      </c>
      <c r="AF985">
        <v>0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1</v>
      </c>
      <c r="AM985">
        <v>-2</v>
      </c>
      <c r="AN985">
        <v>0</v>
      </c>
      <c r="AO985">
        <v>1</v>
      </c>
      <c r="AP985">
        <v>1</v>
      </c>
      <c r="AQ985">
        <v>0</v>
      </c>
      <c r="AR985">
        <v>0</v>
      </c>
      <c r="AS985" t="s">
        <v>3</v>
      </c>
      <c r="AT985">
        <v>0.1</v>
      </c>
      <c r="AU985" t="s">
        <v>360</v>
      </c>
      <c r="AV985">
        <v>0</v>
      </c>
      <c r="AW985">
        <v>2</v>
      </c>
      <c r="AX985">
        <v>86553179</v>
      </c>
      <c r="AY985">
        <v>1</v>
      </c>
      <c r="AZ985">
        <v>0</v>
      </c>
      <c r="BA985">
        <v>832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V985">
        <v>0</v>
      </c>
      <c r="CW985">
        <v>0</v>
      </c>
      <c r="CX985">
        <f>ROUND(Y985*Source!I521,9)</f>
        <v>0.2</v>
      </c>
      <c r="CY985">
        <f>AA985</f>
        <v>19.28</v>
      </c>
      <c r="CZ985">
        <f>AE985</f>
        <v>19.28</v>
      </c>
      <c r="DA985">
        <f>AI985</f>
        <v>1</v>
      </c>
      <c r="DB985">
        <f>ROUND(((ROUND(AT985*CZ985,2)*1)*1),6)</f>
        <v>1.93</v>
      </c>
      <c r="DC985">
        <f>ROUND(((ROUND(AT985*AG985,2)*1)*1),6)</f>
        <v>0</v>
      </c>
      <c r="DD985" t="s">
        <v>3</v>
      </c>
      <c r="DE985" t="s">
        <v>3</v>
      </c>
      <c r="DF985">
        <f t="shared" si="496"/>
        <v>3.86</v>
      </c>
      <c r="DG985">
        <f t="shared" si="494"/>
        <v>0</v>
      </c>
      <c r="DH985">
        <f t="shared" si="495"/>
        <v>0</v>
      </c>
      <c r="DI985">
        <f t="shared" si="492"/>
        <v>0</v>
      </c>
      <c r="DJ985">
        <f>DF985</f>
        <v>3.86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5">
      <c r="A986">
        <f>ROW(Source!A522)</f>
        <v>522</v>
      </c>
      <c r="B986">
        <v>86551703</v>
      </c>
      <c r="C986">
        <v>86553166</v>
      </c>
      <c r="D986">
        <v>85665773</v>
      </c>
      <c r="E986">
        <v>1081</v>
      </c>
      <c r="F986">
        <v>1</v>
      </c>
      <c r="G986">
        <v>1081</v>
      </c>
      <c r="H986">
        <v>1</v>
      </c>
      <c r="I986" t="s">
        <v>786</v>
      </c>
      <c r="J986" t="s">
        <v>3</v>
      </c>
      <c r="K986" t="s">
        <v>787</v>
      </c>
      <c r="L986">
        <v>1191</v>
      </c>
      <c r="N986">
        <v>1013</v>
      </c>
      <c r="O986" t="s">
        <v>788</v>
      </c>
      <c r="P986" t="s">
        <v>788</v>
      </c>
      <c r="Q986">
        <v>1</v>
      </c>
      <c r="W986">
        <v>0</v>
      </c>
      <c r="X986">
        <v>476480486</v>
      </c>
      <c r="Y986">
        <f>((AT986*1.15)*1.2)</f>
        <v>3.5879999999999996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1</v>
      </c>
      <c r="AK986">
        <v>1</v>
      </c>
      <c r="AL986">
        <v>1</v>
      </c>
      <c r="AM986">
        <v>5</v>
      </c>
      <c r="AN986">
        <v>0</v>
      </c>
      <c r="AO986">
        <v>1</v>
      </c>
      <c r="AP986">
        <v>1</v>
      </c>
      <c r="AQ986">
        <v>0</v>
      </c>
      <c r="AR986">
        <v>0</v>
      </c>
      <c r="AS986" t="s">
        <v>3</v>
      </c>
      <c r="AT986">
        <v>2.6</v>
      </c>
      <c r="AU986" t="s">
        <v>362</v>
      </c>
      <c r="AV986">
        <v>1</v>
      </c>
      <c r="AW986">
        <v>2</v>
      </c>
      <c r="AX986">
        <v>86553174</v>
      </c>
      <c r="AY986">
        <v>1</v>
      </c>
      <c r="AZ986">
        <v>0</v>
      </c>
      <c r="BA986">
        <v>835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U986">
        <f>ROUND(AT986*Source!I522*AH986*AL986,2)</f>
        <v>0</v>
      </c>
      <c r="CV986">
        <f>ROUND(Y986*Source!I522,9)</f>
        <v>7.1760000000000002</v>
      </c>
      <c r="CW986">
        <v>0</v>
      </c>
      <c r="CX986">
        <f>ROUND(Y986*Source!I522,9)</f>
        <v>7.1760000000000002</v>
      </c>
      <c r="CY986">
        <f>AD986</f>
        <v>0</v>
      </c>
      <c r="CZ986">
        <f>AH986</f>
        <v>0</v>
      </c>
      <c r="DA986">
        <f>AL986</f>
        <v>1</v>
      </c>
      <c r="DB986">
        <f>ROUND(((ROUND(AT986*CZ986,2)*1.15)*1.2),6)</f>
        <v>0</v>
      </c>
      <c r="DC986">
        <f>ROUND(((ROUND(AT986*AG986,2)*1.15)*1.2),6)</f>
        <v>0</v>
      </c>
      <c r="DD986" t="s">
        <v>3</v>
      </c>
      <c r="DE986" t="s">
        <v>3</v>
      </c>
      <c r="DF986">
        <f t="shared" si="496"/>
        <v>0</v>
      </c>
      <c r="DG986">
        <f t="shared" si="494"/>
        <v>0</v>
      </c>
      <c r="DH986">
        <f t="shared" si="495"/>
        <v>0</v>
      </c>
      <c r="DI986">
        <f t="shared" si="492"/>
        <v>0</v>
      </c>
      <c r="DJ986">
        <f>DI986</f>
        <v>0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5">
      <c r="A987">
        <f>ROW(Source!A522)</f>
        <v>522</v>
      </c>
      <c r="B987">
        <v>86551703</v>
      </c>
      <c r="C987">
        <v>86553166</v>
      </c>
      <c r="D987">
        <v>85731378</v>
      </c>
      <c r="E987">
        <v>1</v>
      </c>
      <c r="F987">
        <v>1</v>
      </c>
      <c r="G987">
        <v>1081</v>
      </c>
      <c r="H987">
        <v>2</v>
      </c>
      <c r="I987" t="s">
        <v>850</v>
      </c>
      <c r="J987" t="s">
        <v>851</v>
      </c>
      <c r="K987" t="s">
        <v>852</v>
      </c>
      <c r="L987">
        <v>1368</v>
      </c>
      <c r="N987">
        <v>1011</v>
      </c>
      <c r="O987" t="s">
        <v>792</v>
      </c>
      <c r="P987" t="s">
        <v>792</v>
      </c>
      <c r="Q987">
        <v>1</v>
      </c>
      <c r="W987">
        <v>0</v>
      </c>
      <c r="X987">
        <v>1498588441</v>
      </c>
      <c r="Y987">
        <f>((AT987*1.25)*1.2)</f>
        <v>0.94499999999999995</v>
      </c>
      <c r="AA987">
        <v>0</v>
      </c>
      <c r="AB987">
        <v>102.11</v>
      </c>
      <c r="AC987">
        <v>0</v>
      </c>
      <c r="AD987">
        <v>0</v>
      </c>
      <c r="AE987">
        <v>0</v>
      </c>
      <c r="AF987">
        <v>7.11</v>
      </c>
      <c r="AG987">
        <v>0</v>
      </c>
      <c r="AH987">
        <v>0</v>
      </c>
      <c r="AI987">
        <v>1</v>
      </c>
      <c r="AJ987">
        <v>13.46</v>
      </c>
      <c r="AK987">
        <v>1</v>
      </c>
      <c r="AL987">
        <v>1</v>
      </c>
      <c r="AM987">
        <v>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0.63</v>
      </c>
      <c r="AU987" t="s">
        <v>361</v>
      </c>
      <c r="AV987">
        <v>0</v>
      </c>
      <c r="AW987">
        <v>2</v>
      </c>
      <c r="AX987">
        <v>86553175</v>
      </c>
      <c r="AY987">
        <v>1</v>
      </c>
      <c r="AZ987">
        <v>0</v>
      </c>
      <c r="BA987">
        <v>836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V987">
        <v>0</v>
      </c>
      <c r="CW987">
        <f>ROUND(Y987*Source!I522*DO987,9)</f>
        <v>0</v>
      </c>
      <c r="CX987">
        <f>ROUND(Y987*Source!I522,9)</f>
        <v>1.89</v>
      </c>
      <c r="CY987">
        <f>AB987</f>
        <v>102.11</v>
      </c>
      <c r="CZ987">
        <f>AF987</f>
        <v>7.11</v>
      </c>
      <c r="DA987">
        <f>AJ987</f>
        <v>13.46</v>
      </c>
      <c r="DB987">
        <f>ROUND(((ROUND(AT987*CZ987,2)*1.25)*1.2),6)</f>
        <v>6.72</v>
      </c>
      <c r="DC987">
        <f>ROUND(((ROUND(AT987*AG987,2)*1.25)*1.2),6)</f>
        <v>0</v>
      </c>
      <c r="DD987" t="s">
        <v>3</v>
      </c>
      <c r="DE987" t="s">
        <v>3</v>
      </c>
      <c r="DF987">
        <f t="shared" si="496"/>
        <v>0</v>
      </c>
      <c r="DG987">
        <f>ROUND(ROUND(AF987*AJ987,2)*CX987,2)</f>
        <v>180.87</v>
      </c>
      <c r="DH987">
        <f t="shared" si="495"/>
        <v>0</v>
      </c>
      <c r="DI987">
        <f t="shared" si="492"/>
        <v>0</v>
      </c>
      <c r="DJ987">
        <f>DG987</f>
        <v>180.87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5">
      <c r="A988">
        <f>ROW(Source!A522)</f>
        <v>522</v>
      </c>
      <c r="B988">
        <v>86551703</v>
      </c>
      <c r="C988">
        <v>86553166</v>
      </c>
      <c r="D988">
        <v>85731677</v>
      </c>
      <c r="E988">
        <v>1</v>
      </c>
      <c r="F988">
        <v>1</v>
      </c>
      <c r="G988">
        <v>1081</v>
      </c>
      <c r="H988">
        <v>2</v>
      </c>
      <c r="I988" t="s">
        <v>789</v>
      </c>
      <c r="J988" t="s">
        <v>790</v>
      </c>
      <c r="K988" t="s">
        <v>791</v>
      </c>
      <c r="L988">
        <v>1368</v>
      </c>
      <c r="N988">
        <v>1011</v>
      </c>
      <c r="O988" t="s">
        <v>792</v>
      </c>
      <c r="P988" t="s">
        <v>792</v>
      </c>
      <c r="Q988">
        <v>1</v>
      </c>
      <c r="W988">
        <v>0</v>
      </c>
      <c r="X988">
        <v>874612079</v>
      </c>
      <c r="Y988">
        <f>((AT988*1.25)*1.2)</f>
        <v>0.03</v>
      </c>
      <c r="AA988">
        <v>0</v>
      </c>
      <c r="AB988">
        <v>1513.56</v>
      </c>
      <c r="AC988">
        <v>758.78</v>
      </c>
      <c r="AD988">
        <v>0</v>
      </c>
      <c r="AE988">
        <v>0</v>
      </c>
      <c r="AF988">
        <v>83.1</v>
      </c>
      <c r="AG988">
        <v>12.62</v>
      </c>
      <c r="AH988">
        <v>0</v>
      </c>
      <c r="AI988">
        <v>1</v>
      </c>
      <c r="AJ988">
        <v>17.07</v>
      </c>
      <c r="AK988">
        <v>56.35</v>
      </c>
      <c r="AL988">
        <v>1</v>
      </c>
      <c r="AM988">
        <v>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0.02</v>
      </c>
      <c r="AU988" t="s">
        <v>361</v>
      </c>
      <c r="AV988">
        <v>0</v>
      </c>
      <c r="AW988">
        <v>2</v>
      </c>
      <c r="AX988">
        <v>86553176</v>
      </c>
      <c r="AY988">
        <v>1</v>
      </c>
      <c r="AZ988">
        <v>0</v>
      </c>
      <c r="BA988">
        <v>837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f>ROUND(Y988*Source!I522*DO988,9)</f>
        <v>0.75719999999999998</v>
      </c>
      <c r="CX988">
        <f>ROUND(Y988*Source!I522,9)</f>
        <v>0.06</v>
      </c>
      <c r="CY988">
        <f>AB988</f>
        <v>1513.56</v>
      </c>
      <c r="CZ988">
        <f>AF988</f>
        <v>83.1</v>
      </c>
      <c r="DA988">
        <f>AJ988</f>
        <v>17.07</v>
      </c>
      <c r="DB988">
        <f>ROUND(((ROUND(AT988*CZ988,2)*1.25)*1.2),6)</f>
        <v>2.4900000000000002</v>
      </c>
      <c r="DC988">
        <f>ROUND(((ROUND(AT988*AG988,2)*1.25)*1.2),6)</f>
        <v>0.375</v>
      </c>
      <c r="DD988" t="s">
        <v>3</v>
      </c>
      <c r="DE988" t="s">
        <v>3</v>
      </c>
      <c r="DF988">
        <f t="shared" si="496"/>
        <v>0</v>
      </c>
      <c r="DG988">
        <f>ROUND(ROUND(AF988*AJ988,2)*CX988,2)</f>
        <v>85.11</v>
      </c>
      <c r="DH988">
        <f>ROUND(ROUND(AG988*AK988,2)*CX988,2)</f>
        <v>42.67</v>
      </c>
      <c r="DI988">
        <f t="shared" si="492"/>
        <v>0</v>
      </c>
      <c r="DJ988">
        <f>DG988</f>
        <v>85.11</v>
      </c>
      <c r="DK988">
        <v>0</v>
      </c>
      <c r="DL988" t="s">
        <v>793</v>
      </c>
      <c r="DM988">
        <v>0</v>
      </c>
      <c r="DN988" t="s">
        <v>788</v>
      </c>
      <c r="DO988">
        <v>12.62</v>
      </c>
    </row>
    <row r="989" spans="1:119" x14ac:dyDescent="0.25">
      <c r="A989">
        <f>ROW(Source!A522)</f>
        <v>522</v>
      </c>
      <c r="B989">
        <v>86551703</v>
      </c>
      <c r="C989">
        <v>86553166</v>
      </c>
      <c r="D989">
        <v>85701847</v>
      </c>
      <c r="E989">
        <v>1</v>
      </c>
      <c r="F989">
        <v>1</v>
      </c>
      <c r="G989">
        <v>1081</v>
      </c>
      <c r="H989">
        <v>3</v>
      </c>
      <c r="I989" t="s">
        <v>853</v>
      </c>
      <c r="J989" t="s">
        <v>854</v>
      </c>
      <c r="K989" t="s">
        <v>855</v>
      </c>
      <c r="L989">
        <v>1348</v>
      </c>
      <c r="N989">
        <v>1009</v>
      </c>
      <c r="O989" t="s">
        <v>561</v>
      </c>
      <c r="P989" t="s">
        <v>561</v>
      </c>
      <c r="Q989">
        <v>1000</v>
      </c>
      <c r="W989">
        <v>0</v>
      </c>
      <c r="X989">
        <v>1001555392</v>
      </c>
      <c r="Y989">
        <f>((AT989*1)*1)</f>
        <v>3.3E-4</v>
      </c>
      <c r="AA989">
        <v>204110.68</v>
      </c>
      <c r="AB989">
        <v>0</v>
      </c>
      <c r="AC989">
        <v>0</v>
      </c>
      <c r="AD989">
        <v>0</v>
      </c>
      <c r="AE989">
        <v>9879.51</v>
      </c>
      <c r="AF989">
        <v>0</v>
      </c>
      <c r="AG989">
        <v>0</v>
      </c>
      <c r="AH989">
        <v>0</v>
      </c>
      <c r="AI989">
        <v>20.66</v>
      </c>
      <c r="AJ989">
        <v>1</v>
      </c>
      <c r="AK989">
        <v>1</v>
      </c>
      <c r="AL989">
        <v>1</v>
      </c>
      <c r="AM989">
        <v>2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3.3E-4</v>
      </c>
      <c r="AU989" t="s">
        <v>360</v>
      </c>
      <c r="AV989">
        <v>0</v>
      </c>
      <c r="AW989">
        <v>2</v>
      </c>
      <c r="AX989">
        <v>86553177</v>
      </c>
      <c r="AY989">
        <v>1</v>
      </c>
      <c r="AZ989">
        <v>0</v>
      </c>
      <c r="BA989">
        <v>838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V989">
        <v>0</v>
      </c>
      <c r="CW989">
        <v>0</v>
      </c>
      <c r="CX989">
        <f>ROUND(Y989*Source!I522,9)</f>
        <v>6.6E-4</v>
      </c>
      <c r="CY989">
        <f>AA989</f>
        <v>204110.68</v>
      </c>
      <c r="CZ989">
        <f>AE989</f>
        <v>9879.51</v>
      </c>
      <c r="DA989">
        <f>AI989</f>
        <v>20.66</v>
      </c>
      <c r="DB989">
        <f>ROUND(((ROUND(AT989*CZ989,2)*1)*1),6)</f>
        <v>3.26</v>
      </c>
      <c r="DC989">
        <f>ROUND(((ROUND(AT989*AG989,2)*1)*1),6)</f>
        <v>0</v>
      </c>
      <c r="DD989" t="s">
        <v>3</v>
      </c>
      <c r="DE989" t="s">
        <v>3</v>
      </c>
      <c r="DF989">
        <f>ROUND(ROUND(AE989*AI989,2)*CX989,2)</f>
        <v>134.71</v>
      </c>
      <c r="DG989">
        <f t="shared" ref="DG989:DG1024" si="497">ROUND(ROUND(AF989,2)*CX989,2)</f>
        <v>0</v>
      </c>
      <c r="DH989">
        <f t="shared" ref="DH989:DH1025" si="498">ROUND(ROUND(AG989,2)*CX989,2)</f>
        <v>0</v>
      </c>
      <c r="DI989">
        <f t="shared" si="492"/>
        <v>0</v>
      </c>
      <c r="DJ989">
        <f>DF989</f>
        <v>134.71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5">
      <c r="A990">
        <f>ROW(Source!A522)</f>
        <v>522</v>
      </c>
      <c r="B990">
        <v>86551703</v>
      </c>
      <c r="C990">
        <v>86553166</v>
      </c>
      <c r="D990">
        <v>85700656</v>
      </c>
      <c r="E990">
        <v>1</v>
      </c>
      <c r="F990">
        <v>1</v>
      </c>
      <c r="G990">
        <v>1081</v>
      </c>
      <c r="H990">
        <v>3</v>
      </c>
      <c r="I990" t="s">
        <v>856</v>
      </c>
      <c r="J990" t="s">
        <v>857</v>
      </c>
      <c r="K990" t="s">
        <v>858</v>
      </c>
      <c r="L990">
        <v>1348</v>
      </c>
      <c r="N990">
        <v>1009</v>
      </c>
      <c r="O990" t="s">
        <v>561</v>
      </c>
      <c r="P990" t="s">
        <v>561</v>
      </c>
      <c r="Q990">
        <v>1000</v>
      </c>
      <c r="W990">
        <v>0</v>
      </c>
      <c r="X990">
        <v>-268464753</v>
      </c>
      <c r="Y990">
        <f>((AT990*1)*1)</f>
        <v>2.0699999999999998E-3</v>
      </c>
      <c r="AA990">
        <v>121682.99</v>
      </c>
      <c r="AB990">
        <v>0</v>
      </c>
      <c r="AC990">
        <v>0</v>
      </c>
      <c r="AD990">
        <v>0</v>
      </c>
      <c r="AE990">
        <v>17868.28</v>
      </c>
      <c r="AF990">
        <v>0</v>
      </c>
      <c r="AG990">
        <v>0</v>
      </c>
      <c r="AH990">
        <v>0</v>
      </c>
      <c r="AI990">
        <v>6.81</v>
      </c>
      <c r="AJ990">
        <v>1</v>
      </c>
      <c r="AK990">
        <v>1</v>
      </c>
      <c r="AL990">
        <v>1</v>
      </c>
      <c r="AM990">
        <v>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2.0699999999999998E-3</v>
      </c>
      <c r="AU990" t="s">
        <v>360</v>
      </c>
      <c r="AV990">
        <v>0</v>
      </c>
      <c r="AW990">
        <v>2</v>
      </c>
      <c r="AX990">
        <v>86553178</v>
      </c>
      <c r="AY990">
        <v>1</v>
      </c>
      <c r="AZ990">
        <v>0</v>
      </c>
      <c r="BA990">
        <v>839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v>0</v>
      </c>
      <c r="CX990">
        <f>ROUND(Y990*Source!I522,9)</f>
        <v>4.1399999999999996E-3</v>
      </c>
      <c r="CY990">
        <f>AA990</f>
        <v>121682.99</v>
      </c>
      <c r="CZ990">
        <f>AE990</f>
        <v>17868.28</v>
      </c>
      <c r="DA990">
        <f>AI990</f>
        <v>6.81</v>
      </c>
      <c r="DB990">
        <f>ROUND(((ROUND(AT990*CZ990,2)*1)*1),6)</f>
        <v>36.99</v>
      </c>
      <c r="DC990">
        <f>ROUND(((ROUND(AT990*AG990,2)*1)*1),6)</f>
        <v>0</v>
      </c>
      <c r="DD990" t="s">
        <v>3</v>
      </c>
      <c r="DE990" t="s">
        <v>3</v>
      </c>
      <c r="DF990">
        <f>ROUND(ROUND(AE990*AI990,2)*CX990,2)</f>
        <v>503.77</v>
      </c>
      <c r="DG990">
        <f t="shared" si="497"/>
        <v>0</v>
      </c>
      <c r="DH990">
        <f t="shared" si="498"/>
        <v>0</v>
      </c>
      <c r="DI990">
        <f t="shared" si="492"/>
        <v>0</v>
      </c>
      <c r="DJ990">
        <f>DF990</f>
        <v>503.77</v>
      </c>
      <c r="DK990">
        <v>0</v>
      </c>
      <c r="DL990" t="s">
        <v>3</v>
      </c>
      <c r="DM990">
        <v>0</v>
      </c>
      <c r="DN990" t="s">
        <v>3</v>
      </c>
      <c r="DO990">
        <v>0</v>
      </c>
    </row>
    <row r="991" spans="1:119" x14ac:dyDescent="0.25">
      <c r="A991">
        <f>ROW(Source!A522)</f>
        <v>522</v>
      </c>
      <c r="B991">
        <v>86551703</v>
      </c>
      <c r="C991">
        <v>86553166</v>
      </c>
      <c r="D991">
        <v>85718541</v>
      </c>
      <c r="E991">
        <v>1</v>
      </c>
      <c r="F991">
        <v>1</v>
      </c>
      <c r="G991">
        <v>1081</v>
      </c>
      <c r="H991">
        <v>3</v>
      </c>
      <c r="I991" t="s">
        <v>658</v>
      </c>
      <c r="J991" t="s">
        <v>660</v>
      </c>
      <c r="K991" t="s">
        <v>659</v>
      </c>
      <c r="L991">
        <v>1354</v>
      </c>
      <c r="N991">
        <v>1010</v>
      </c>
      <c r="O991" t="s">
        <v>35</v>
      </c>
      <c r="P991" t="s">
        <v>35</v>
      </c>
      <c r="Q991">
        <v>1</v>
      </c>
      <c r="W991">
        <v>0</v>
      </c>
      <c r="X991">
        <v>-1892198330</v>
      </c>
      <c r="Y991">
        <f>((AT991*1)*1)</f>
        <v>1</v>
      </c>
      <c r="AA991">
        <v>12542.72</v>
      </c>
      <c r="AB991">
        <v>0</v>
      </c>
      <c r="AC991">
        <v>0</v>
      </c>
      <c r="AD991">
        <v>0</v>
      </c>
      <c r="AE991">
        <v>527.66999999999996</v>
      </c>
      <c r="AF991">
        <v>0</v>
      </c>
      <c r="AG991">
        <v>0</v>
      </c>
      <c r="AH991">
        <v>0</v>
      </c>
      <c r="AI991">
        <v>23.77</v>
      </c>
      <c r="AJ991">
        <v>1</v>
      </c>
      <c r="AK991">
        <v>1</v>
      </c>
      <c r="AL991">
        <v>1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S991" t="s">
        <v>3</v>
      </c>
      <c r="AT991">
        <v>1</v>
      </c>
      <c r="AU991" t="s">
        <v>360</v>
      </c>
      <c r="AV991">
        <v>0</v>
      </c>
      <c r="AW991">
        <v>1</v>
      </c>
      <c r="AX991">
        <v>-1</v>
      </c>
      <c r="AY991">
        <v>0</v>
      </c>
      <c r="AZ991">
        <v>0</v>
      </c>
      <c r="BA991" t="s">
        <v>3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V991">
        <v>0</v>
      </c>
      <c r="CW991">
        <v>0</v>
      </c>
      <c r="CX991">
        <f>ROUND(Y991*Source!I522,9)</f>
        <v>2</v>
      </c>
      <c r="CY991">
        <f>AA991</f>
        <v>12542.72</v>
      </c>
      <c r="CZ991">
        <f>AE991</f>
        <v>527.66999999999996</v>
      </c>
      <c r="DA991">
        <f>AI991</f>
        <v>23.77</v>
      </c>
      <c r="DB991">
        <f>ROUND(((ROUND(AT991*CZ991,2)*1)*1),6)</f>
        <v>527.66999999999996</v>
      </c>
      <c r="DC991">
        <f>ROUND(((ROUND(AT991*AG991,2)*1)*1),6)</f>
        <v>0</v>
      </c>
      <c r="DD991" t="s">
        <v>3</v>
      </c>
      <c r="DE991" t="s">
        <v>3</v>
      </c>
      <c r="DF991">
        <f>ROUND(ROUND(AE991*AI991,2)*CX991,2)</f>
        <v>25085.439999999999</v>
      </c>
      <c r="DG991">
        <f t="shared" si="497"/>
        <v>0</v>
      </c>
      <c r="DH991">
        <f t="shared" si="498"/>
        <v>0</v>
      </c>
      <c r="DI991">
        <f t="shared" si="492"/>
        <v>0</v>
      </c>
      <c r="DJ991">
        <f>DF991</f>
        <v>25085.439999999999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5">
      <c r="A992">
        <f>ROW(Source!A522)</f>
        <v>522</v>
      </c>
      <c r="B992">
        <v>86551703</v>
      </c>
      <c r="C992">
        <v>86553166</v>
      </c>
      <c r="D992">
        <v>85721435</v>
      </c>
      <c r="E992">
        <v>1</v>
      </c>
      <c r="F992">
        <v>1</v>
      </c>
      <c r="G992">
        <v>1081</v>
      </c>
      <c r="H992">
        <v>3</v>
      </c>
      <c r="I992" t="s">
        <v>859</v>
      </c>
      <c r="J992" t="s">
        <v>860</v>
      </c>
      <c r="K992" t="s">
        <v>861</v>
      </c>
      <c r="L992">
        <v>1346</v>
      </c>
      <c r="N992">
        <v>1009</v>
      </c>
      <c r="O992" t="s">
        <v>822</v>
      </c>
      <c r="P992" t="s">
        <v>822</v>
      </c>
      <c r="Q992">
        <v>1</v>
      </c>
      <c r="W992">
        <v>0</v>
      </c>
      <c r="X992">
        <v>1225074207</v>
      </c>
      <c r="Y992">
        <f>((AT992*1)*1)</f>
        <v>0.1</v>
      </c>
      <c r="AA992">
        <v>333.16</v>
      </c>
      <c r="AB992">
        <v>0</v>
      </c>
      <c r="AC992">
        <v>0</v>
      </c>
      <c r="AD992">
        <v>0</v>
      </c>
      <c r="AE992">
        <v>19.28</v>
      </c>
      <c r="AF992">
        <v>0</v>
      </c>
      <c r="AG992">
        <v>0</v>
      </c>
      <c r="AH992">
        <v>0</v>
      </c>
      <c r="AI992">
        <v>17.28</v>
      </c>
      <c r="AJ992">
        <v>1</v>
      </c>
      <c r="AK992">
        <v>1</v>
      </c>
      <c r="AL992">
        <v>1</v>
      </c>
      <c r="AM992">
        <v>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0.1</v>
      </c>
      <c r="AU992" t="s">
        <v>360</v>
      </c>
      <c r="AV992">
        <v>0</v>
      </c>
      <c r="AW992">
        <v>2</v>
      </c>
      <c r="AX992">
        <v>86553179</v>
      </c>
      <c r="AY992">
        <v>1</v>
      </c>
      <c r="AZ992">
        <v>0</v>
      </c>
      <c r="BA992">
        <v>840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v>0</v>
      </c>
      <c r="CX992">
        <f>ROUND(Y992*Source!I522,9)</f>
        <v>0.2</v>
      </c>
      <c r="CY992">
        <f>AA992</f>
        <v>333.16</v>
      </c>
      <c r="CZ992">
        <f>AE992</f>
        <v>19.28</v>
      </c>
      <c r="DA992">
        <f>AI992</f>
        <v>17.28</v>
      </c>
      <c r="DB992">
        <f>ROUND(((ROUND(AT992*CZ992,2)*1)*1),6)</f>
        <v>1.93</v>
      </c>
      <c r="DC992">
        <f>ROUND(((ROUND(AT992*AG992,2)*1)*1),6)</f>
        <v>0</v>
      </c>
      <c r="DD992" t="s">
        <v>3</v>
      </c>
      <c r="DE992" t="s">
        <v>3</v>
      </c>
      <c r="DF992">
        <f>ROUND(ROUND(AE992*AI992,2)*CX992,2)</f>
        <v>66.63</v>
      </c>
      <c r="DG992">
        <f t="shared" si="497"/>
        <v>0</v>
      </c>
      <c r="DH992">
        <f t="shared" si="498"/>
        <v>0</v>
      </c>
      <c r="DI992">
        <f t="shared" si="492"/>
        <v>0</v>
      </c>
      <c r="DJ992">
        <f>DF992</f>
        <v>66.63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5">
      <c r="A993">
        <f>ROW(Source!A525)</f>
        <v>525</v>
      </c>
      <c r="B993">
        <v>86551701</v>
      </c>
      <c r="C993">
        <v>86553183</v>
      </c>
      <c r="D993">
        <v>85665773</v>
      </c>
      <c r="E993">
        <v>1081</v>
      </c>
      <c r="F993">
        <v>1</v>
      </c>
      <c r="G993">
        <v>1081</v>
      </c>
      <c r="H993">
        <v>1</v>
      </c>
      <c r="I993" t="s">
        <v>786</v>
      </c>
      <c r="J993" t="s">
        <v>3</v>
      </c>
      <c r="K993" t="s">
        <v>787</v>
      </c>
      <c r="L993">
        <v>1191</v>
      </c>
      <c r="N993">
        <v>1013</v>
      </c>
      <c r="O993" t="s">
        <v>788</v>
      </c>
      <c r="P993" t="s">
        <v>788</v>
      </c>
      <c r="Q993">
        <v>1</v>
      </c>
      <c r="W993">
        <v>0</v>
      </c>
      <c r="X993">
        <v>476480486</v>
      </c>
      <c r="Y993">
        <f>((AT993*1.15)*1.2)</f>
        <v>0.42779999999999996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1</v>
      </c>
      <c r="AK993">
        <v>1</v>
      </c>
      <c r="AL993">
        <v>1</v>
      </c>
      <c r="AM993">
        <v>-2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0.31</v>
      </c>
      <c r="AU993" t="s">
        <v>362</v>
      </c>
      <c r="AV993">
        <v>1</v>
      </c>
      <c r="AW993">
        <v>2</v>
      </c>
      <c r="AX993">
        <v>86553190</v>
      </c>
      <c r="AY993">
        <v>1</v>
      </c>
      <c r="AZ993">
        <v>0</v>
      </c>
      <c r="BA993">
        <v>843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U993">
        <f>ROUND(AT993*Source!I525*AH993*AL993,2)</f>
        <v>0</v>
      </c>
      <c r="CV993">
        <f>ROUND(Y993*Source!I525,9)</f>
        <v>4.2779999999999996</v>
      </c>
      <c r="CW993">
        <v>0</v>
      </c>
      <c r="CX993">
        <f>ROUND(Y993*Source!I525,9)</f>
        <v>4.2779999999999996</v>
      </c>
      <c r="CY993">
        <f>AD993</f>
        <v>0</v>
      </c>
      <c r="CZ993">
        <f>AH993</f>
        <v>0</v>
      </c>
      <c r="DA993">
        <f>AL993</f>
        <v>1</v>
      </c>
      <c r="DB993">
        <f>ROUND(((ROUND(AT993*CZ993,2)*1.15)*1.2),6)</f>
        <v>0</v>
      </c>
      <c r="DC993">
        <f>ROUND(((ROUND(AT993*AG993,2)*1.15)*1.2),6)</f>
        <v>0</v>
      </c>
      <c r="DD993" t="s">
        <v>3</v>
      </c>
      <c r="DE993" t="s">
        <v>3</v>
      </c>
      <c r="DF993">
        <f t="shared" ref="DF993:DF999" si="499">ROUND(ROUND(AE993,2)*CX993,2)</f>
        <v>0</v>
      </c>
      <c r="DG993">
        <f t="shared" si="497"/>
        <v>0</v>
      </c>
      <c r="DH993">
        <f t="shared" si="498"/>
        <v>0</v>
      </c>
      <c r="DI993">
        <f t="shared" si="492"/>
        <v>0</v>
      </c>
      <c r="DJ993">
        <f>DI993</f>
        <v>0</v>
      </c>
      <c r="DK993">
        <v>0</v>
      </c>
      <c r="DL993" t="s">
        <v>3</v>
      </c>
      <c r="DM993">
        <v>0</v>
      </c>
      <c r="DN993" t="s">
        <v>3</v>
      </c>
      <c r="DO993">
        <v>0</v>
      </c>
    </row>
    <row r="994" spans="1:119" x14ac:dyDescent="0.25">
      <c r="A994">
        <f>ROW(Source!A525)</f>
        <v>525</v>
      </c>
      <c r="B994">
        <v>86551701</v>
      </c>
      <c r="C994">
        <v>86553183</v>
      </c>
      <c r="D994">
        <v>85702416</v>
      </c>
      <c r="E994">
        <v>1</v>
      </c>
      <c r="F994">
        <v>1</v>
      </c>
      <c r="G994">
        <v>1081</v>
      </c>
      <c r="H994">
        <v>3</v>
      </c>
      <c r="I994" t="s">
        <v>829</v>
      </c>
      <c r="J994" t="s">
        <v>830</v>
      </c>
      <c r="K994" t="s">
        <v>831</v>
      </c>
      <c r="L994">
        <v>1346</v>
      </c>
      <c r="N994">
        <v>1009</v>
      </c>
      <c r="O994" t="s">
        <v>822</v>
      </c>
      <c r="P994" t="s">
        <v>822</v>
      </c>
      <c r="Q994">
        <v>1</v>
      </c>
      <c r="W994">
        <v>0</v>
      </c>
      <c r="X994">
        <v>1021383118</v>
      </c>
      <c r="Y994">
        <f>((AT994*1)*1)</f>
        <v>0.01</v>
      </c>
      <c r="AA994">
        <v>37.979999999999997</v>
      </c>
      <c r="AB994">
        <v>0</v>
      </c>
      <c r="AC994">
        <v>0</v>
      </c>
      <c r="AD994">
        <v>0</v>
      </c>
      <c r="AE994">
        <v>37.979999999999997</v>
      </c>
      <c r="AF994">
        <v>0</v>
      </c>
      <c r="AG994">
        <v>0</v>
      </c>
      <c r="AH994">
        <v>0</v>
      </c>
      <c r="AI994">
        <v>1</v>
      </c>
      <c r="AJ994">
        <v>1</v>
      </c>
      <c r="AK994">
        <v>1</v>
      </c>
      <c r="AL994">
        <v>1</v>
      </c>
      <c r="AM994">
        <v>-2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0.01</v>
      </c>
      <c r="AU994" t="s">
        <v>360</v>
      </c>
      <c r="AV994">
        <v>0</v>
      </c>
      <c r="AW994">
        <v>2</v>
      </c>
      <c r="AX994">
        <v>86553191</v>
      </c>
      <c r="AY994">
        <v>1</v>
      </c>
      <c r="AZ994">
        <v>0</v>
      </c>
      <c r="BA994">
        <v>844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v>0</v>
      </c>
      <c r="CX994">
        <f>ROUND(Y994*Source!I525,9)</f>
        <v>0.1</v>
      </c>
      <c r="CY994">
        <f>AA994</f>
        <v>37.979999999999997</v>
      </c>
      <c r="CZ994">
        <f>AE994</f>
        <v>37.979999999999997</v>
      </c>
      <c r="DA994">
        <f>AI994</f>
        <v>1</v>
      </c>
      <c r="DB994">
        <f>ROUND(((ROUND(AT994*CZ994,2)*1)*1),6)</f>
        <v>0.38</v>
      </c>
      <c r="DC994">
        <f>ROUND(((ROUND(AT994*AG994,2)*1)*1),6)</f>
        <v>0</v>
      </c>
      <c r="DD994" t="s">
        <v>3</v>
      </c>
      <c r="DE994" t="s">
        <v>3</v>
      </c>
      <c r="DF994">
        <f t="shared" si="499"/>
        <v>3.8</v>
      </c>
      <c r="DG994">
        <f t="shared" si="497"/>
        <v>0</v>
      </c>
      <c r="DH994">
        <f t="shared" si="498"/>
        <v>0</v>
      </c>
      <c r="DI994">
        <f t="shared" si="492"/>
        <v>0</v>
      </c>
      <c r="DJ994">
        <f>DF994</f>
        <v>3.8</v>
      </c>
      <c r="DK994">
        <v>0</v>
      </c>
      <c r="DL994" t="s">
        <v>3</v>
      </c>
      <c r="DM994">
        <v>0</v>
      </c>
      <c r="DN994" t="s">
        <v>3</v>
      </c>
      <c r="DO994">
        <v>0</v>
      </c>
    </row>
    <row r="995" spans="1:119" x14ac:dyDescent="0.25">
      <c r="A995">
        <f>ROW(Source!A525)</f>
        <v>525</v>
      </c>
      <c r="B995">
        <v>86551701</v>
      </c>
      <c r="C995">
        <v>86553183</v>
      </c>
      <c r="D995">
        <v>85700975</v>
      </c>
      <c r="E995">
        <v>1</v>
      </c>
      <c r="F995">
        <v>1</v>
      </c>
      <c r="G995">
        <v>1081</v>
      </c>
      <c r="H995">
        <v>3</v>
      </c>
      <c r="I995" t="s">
        <v>841</v>
      </c>
      <c r="J995" t="s">
        <v>842</v>
      </c>
      <c r="K995" t="s">
        <v>843</v>
      </c>
      <c r="L995">
        <v>1348</v>
      </c>
      <c r="N995">
        <v>1009</v>
      </c>
      <c r="O995" t="s">
        <v>561</v>
      </c>
      <c r="P995" t="s">
        <v>561</v>
      </c>
      <c r="Q995">
        <v>1000</v>
      </c>
      <c r="W995">
        <v>0</v>
      </c>
      <c r="X995">
        <v>1270042986</v>
      </c>
      <c r="Y995">
        <f>((AT995*1)*1)</f>
        <v>3.0000000000000001E-5</v>
      </c>
      <c r="AA995">
        <v>16214.84</v>
      </c>
      <c r="AB995">
        <v>0</v>
      </c>
      <c r="AC995">
        <v>0</v>
      </c>
      <c r="AD995">
        <v>0</v>
      </c>
      <c r="AE995">
        <v>16214.84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-2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3.0000000000000001E-5</v>
      </c>
      <c r="AU995" t="s">
        <v>360</v>
      </c>
      <c r="AV995">
        <v>0</v>
      </c>
      <c r="AW995">
        <v>2</v>
      </c>
      <c r="AX995">
        <v>86553192</v>
      </c>
      <c r="AY995">
        <v>1</v>
      </c>
      <c r="AZ995">
        <v>0</v>
      </c>
      <c r="BA995">
        <v>845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v>0</v>
      </c>
      <c r="CX995">
        <f>ROUND(Y995*Source!I525,9)</f>
        <v>2.9999999999999997E-4</v>
      </c>
      <c r="CY995">
        <f>AA995</f>
        <v>16214.84</v>
      </c>
      <c r="CZ995">
        <f>AE995</f>
        <v>16214.84</v>
      </c>
      <c r="DA995">
        <f>AI995</f>
        <v>1</v>
      </c>
      <c r="DB995">
        <f>ROUND(((ROUND(AT995*CZ995,2)*1)*1),6)</f>
        <v>0.49</v>
      </c>
      <c r="DC995">
        <f>ROUND(((ROUND(AT995*AG995,2)*1)*1),6)</f>
        <v>0</v>
      </c>
      <c r="DD995" t="s">
        <v>3</v>
      </c>
      <c r="DE995" t="s">
        <v>3</v>
      </c>
      <c r="DF995">
        <f t="shared" si="499"/>
        <v>4.8600000000000003</v>
      </c>
      <c r="DG995">
        <f t="shared" si="497"/>
        <v>0</v>
      </c>
      <c r="DH995">
        <f t="shared" si="498"/>
        <v>0</v>
      </c>
      <c r="DI995">
        <f t="shared" si="492"/>
        <v>0</v>
      </c>
      <c r="DJ995">
        <f>DF995</f>
        <v>4.8600000000000003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5">
      <c r="A996">
        <f>ROW(Source!A525)</f>
        <v>525</v>
      </c>
      <c r="B996">
        <v>86551701</v>
      </c>
      <c r="C996">
        <v>86553183</v>
      </c>
      <c r="D996">
        <v>85701057</v>
      </c>
      <c r="E996">
        <v>1</v>
      </c>
      <c r="F996">
        <v>1</v>
      </c>
      <c r="G996">
        <v>1081</v>
      </c>
      <c r="H996">
        <v>3</v>
      </c>
      <c r="I996" t="s">
        <v>880</v>
      </c>
      <c r="J996" t="s">
        <v>881</v>
      </c>
      <c r="K996" t="s">
        <v>882</v>
      </c>
      <c r="L996">
        <v>1296</v>
      </c>
      <c r="N996">
        <v>1002</v>
      </c>
      <c r="O996" t="s">
        <v>601</v>
      </c>
      <c r="P996" t="s">
        <v>601</v>
      </c>
      <c r="Q996">
        <v>1</v>
      </c>
      <c r="W996">
        <v>0</v>
      </c>
      <c r="X996">
        <v>1663857000</v>
      </c>
      <c r="Y996">
        <f>((AT996*1)*1)</f>
        <v>9.1700000000000004E-2</v>
      </c>
      <c r="AA996">
        <v>6.03</v>
      </c>
      <c r="AB996">
        <v>0</v>
      </c>
      <c r="AC996">
        <v>0</v>
      </c>
      <c r="AD996">
        <v>0</v>
      </c>
      <c r="AE996">
        <v>6.03</v>
      </c>
      <c r="AF996">
        <v>0</v>
      </c>
      <c r="AG996">
        <v>0</v>
      </c>
      <c r="AH996">
        <v>0</v>
      </c>
      <c r="AI996">
        <v>1</v>
      </c>
      <c r="AJ996">
        <v>1</v>
      </c>
      <c r="AK996">
        <v>1</v>
      </c>
      <c r="AL996">
        <v>1</v>
      </c>
      <c r="AM996">
        <v>-2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9.1700000000000004E-2</v>
      </c>
      <c r="AU996" t="s">
        <v>360</v>
      </c>
      <c r="AV996">
        <v>0</v>
      </c>
      <c r="AW996">
        <v>2</v>
      </c>
      <c r="AX996">
        <v>86553193</v>
      </c>
      <c r="AY996">
        <v>1</v>
      </c>
      <c r="AZ996">
        <v>0</v>
      </c>
      <c r="BA996">
        <v>846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ROUND(Y996*Source!I525,9)</f>
        <v>0.91700000000000004</v>
      </c>
      <c r="CY996">
        <f>AA996</f>
        <v>6.03</v>
      </c>
      <c r="CZ996">
        <f>AE996</f>
        <v>6.03</v>
      </c>
      <c r="DA996">
        <f>AI996</f>
        <v>1</v>
      </c>
      <c r="DB996">
        <f>ROUND(((ROUND(AT996*CZ996,2)*1)*1),6)</f>
        <v>0.55000000000000004</v>
      </c>
      <c r="DC996">
        <f>ROUND(((ROUND(AT996*AG996,2)*1)*1),6)</f>
        <v>0</v>
      </c>
      <c r="DD996" t="s">
        <v>3</v>
      </c>
      <c r="DE996" t="s">
        <v>3</v>
      </c>
      <c r="DF996">
        <f t="shared" si="499"/>
        <v>5.53</v>
      </c>
      <c r="DG996">
        <f t="shared" si="497"/>
        <v>0</v>
      </c>
      <c r="DH996">
        <f t="shared" si="498"/>
        <v>0</v>
      </c>
      <c r="DI996">
        <f t="shared" si="492"/>
        <v>0</v>
      </c>
      <c r="DJ996">
        <f>DF996</f>
        <v>5.53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5">
      <c r="A997">
        <f>ROW(Source!A525)</f>
        <v>525</v>
      </c>
      <c r="B997">
        <v>86551701</v>
      </c>
      <c r="C997">
        <v>86553183</v>
      </c>
      <c r="D997">
        <v>85701143</v>
      </c>
      <c r="E997">
        <v>1</v>
      </c>
      <c r="F997">
        <v>1</v>
      </c>
      <c r="G997">
        <v>1081</v>
      </c>
      <c r="H997">
        <v>3</v>
      </c>
      <c r="I997" t="s">
        <v>844</v>
      </c>
      <c r="J997" t="s">
        <v>845</v>
      </c>
      <c r="K997" t="s">
        <v>846</v>
      </c>
      <c r="L997">
        <v>1346</v>
      </c>
      <c r="N997">
        <v>1009</v>
      </c>
      <c r="O997" t="s">
        <v>822</v>
      </c>
      <c r="P997" t="s">
        <v>822</v>
      </c>
      <c r="Q997">
        <v>1</v>
      </c>
      <c r="W997">
        <v>0</v>
      </c>
      <c r="X997">
        <v>488689173</v>
      </c>
      <c r="Y997">
        <f>((AT997*1)*1)</f>
        <v>3.0000000000000001E-3</v>
      </c>
      <c r="AA997">
        <v>20.190000000000001</v>
      </c>
      <c r="AB997">
        <v>0</v>
      </c>
      <c r="AC997">
        <v>0</v>
      </c>
      <c r="AD997">
        <v>0</v>
      </c>
      <c r="AE997">
        <v>20.190000000000001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1</v>
      </c>
      <c r="AL997">
        <v>1</v>
      </c>
      <c r="AM997">
        <v>-2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3.0000000000000001E-3</v>
      </c>
      <c r="AU997" t="s">
        <v>360</v>
      </c>
      <c r="AV997">
        <v>0</v>
      </c>
      <c r="AW997">
        <v>2</v>
      </c>
      <c r="AX997">
        <v>86553194</v>
      </c>
      <c r="AY997">
        <v>1</v>
      </c>
      <c r="AZ997">
        <v>0</v>
      </c>
      <c r="BA997">
        <v>847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v>0</v>
      </c>
      <c r="CX997">
        <f>ROUND(Y997*Source!I525,9)</f>
        <v>0.03</v>
      </c>
      <c r="CY997">
        <f>AA997</f>
        <v>20.190000000000001</v>
      </c>
      <c r="CZ997">
        <f>AE997</f>
        <v>20.190000000000001</v>
      </c>
      <c r="DA997">
        <f>AI997</f>
        <v>1</v>
      </c>
      <c r="DB997">
        <f>ROUND(((ROUND(AT997*CZ997,2)*1)*1),6)</f>
        <v>0.06</v>
      </c>
      <c r="DC997">
        <f>ROUND(((ROUND(AT997*AG997,2)*1)*1),6)</f>
        <v>0</v>
      </c>
      <c r="DD997" t="s">
        <v>3</v>
      </c>
      <c r="DE997" t="s">
        <v>3</v>
      </c>
      <c r="DF997">
        <f t="shared" si="499"/>
        <v>0.61</v>
      </c>
      <c r="DG997">
        <f t="shared" si="497"/>
        <v>0</v>
      </c>
      <c r="DH997">
        <f t="shared" si="498"/>
        <v>0</v>
      </c>
      <c r="DI997">
        <f t="shared" si="492"/>
        <v>0</v>
      </c>
      <c r="DJ997">
        <f>DF997</f>
        <v>0.61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5">
      <c r="A998">
        <f>ROW(Source!A525)</f>
        <v>525</v>
      </c>
      <c r="B998">
        <v>86551701</v>
      </c>
      <c r="C998">
        <v>86553183</v>
      </c>
      <c r="D998">
        <v>85721436</v>
      </c>
      <c r="E998">
        <v>1</v>
      </c>
      <c r="F998">
        <v>1</v>
      </c>
      <c r="G998">
        <v>1081</v>
      </c>
      <c r="H998">
        <v>3</v>
      </c>
      <c r="I998" t="s">
        <v>713</v>
      </c>
      <c r="J998" t="s">
        <v>715</v>
      </c>
      <c r="K998" t="s">
        <v>714</v>
      </c>
      <c r="L998">
        <v>1354</v>
      </c>
      <c r="N998">
        <v>1010</v>
      </c>
      <c r="O998" t="s">
        <v>35</v>
      </c>
      <c r="P998" t="s">
        <v>35</v>
      </c>
      <c r="Q998">
        <v>1</v>
      </c>
      <c r="W998">
        <v>0</v>
      </c>
      <c r="X998">
        <v>516008536</v>
      </c>
      <c r="Y998">
        <f>((AT998*1)*1)</f>
        <v>1</v>
      </c>
      <c r="AA998">
        <v>100.71</v>
      </c>
      <c r="AB998">
        <v>0</v>
      </c>
      <c r="AC998">
        <v>0</v>
      </c>
      <c r="AD998">
        <v>0</v>
      </c>
      <c r="AE998">
        <v>100.71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1</v>
      </c>
      <c r="AL998">
        <v>1</v>
      </c>
      <c r="AM998">
        <v>0</v>
      </c>
      <c r="AN998">
        <v>0</v>
      </c>
      <c r="AO998">
        <v>0</v>
      </c>
      <c r="AP998">
        <v>1</v>
      </c>
      <c r="AQ998">
        <v>0</v>
      </c>
      <c r="AR998">
        <v>0</v>
      </c>
      <c r="AS998" t="s">
        <v>3</v>
      </c>
      <c r="AT998">
        <v>1</v>
      </c>
      <c r="AU998" t="s">
        <v>360</v>
      </c>
      <c r="AV998">
        <v>0</v>
      </c>
      <c r="AW998">
        <v>1</v>
      </c>
      <c r="AX998">
        <v>-1</v>
      </c>
      <c r="AY998">
        <v>0</v>
      </c>
      <c r="AZ998">
        <v>0</v>
      </c>
      <c r="BA998" t="s">
        <v>3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v>0</v>
      </c>
      <c r="CX998">
        <f>ROUND(Y998*Source!I525,9)</f>
        <v>10</v>
      </c>
      <c r="CY998">
        <f>AA998</f>
        <v>100.71</v>
      </c>
      <c r="CZ998">
        <f>AE998</f>
        <v>100.71</v>
      </c>
      <c r="DA998">
        <f>AI998</f>
        <v>1</v>
      </c>
      <c r="DB998">
        <f>ROUND(((ROUND(AT998*CZ998,2)*1)*1),6)</f>
        <v>100.71</v>
      </c>
      <c r="DC998">
        <f>ROUND(((ROUND(AT998*AG998,2)*1)*1),6)</f>
        <v>0</v>
      </c>
      <c r="DD998" t="s">
        <v>3</v>
      </c>
      <c r="DE998" t="s">
        <v>3</v>
      </c>
      <c r="DF998">
        <f t="shared" si="499"/>
        <v>1007.1</v>
      </c>
      <c r="DG998">
        <f t="shared" si="497"/>
        <v>0</v>
      </c>
      <c r="DH998">
        <f t="shared" si="498"/>
        <v>0</v>
      </c>
      <c r="DI998">
        <f t="shared" si="492"/>
        <v>0</v>
      </c>
      <c r="DJ998">
        <f>DF998</f>
        <v>1007.1</v>
      </c>
      <c r="DK998">
        <v>0</v>
      </c>
      <c r="DL998" t="s">
        <v>3</v>
      </c>
      <c r="DM998">
        <v>0</v>
      </c>
      <c r="DN998" t="s">
        <v>3</v>
      </c>
      <c r="DO998">
        <v>0</v>
      </c>
    </row>
    <row r="999" spans="1:119" x14ac:dyDescent="0.25">
      <c r="A999">
        <f>ROW(Source!A526)</f>
        <v>526</v>
      </c>
      <c r="B999">
        <v>86551703</v>
      </c>
      <c r="C999">
        <v>86553183</v>
      </c>
      <c r="D999">
        <v>85665773</v>
      </c>
      <c r="E999">
        <v>1081</v>
      </c>
      <c r="F999">
        <v>1</v>
      </c>
      <c r="G999">
        <v>1081</v>
      </c>
      <c r="H999">
        <v>1</v>
      </c>
      <c r="I999" t="s">
        <v>786</v>
      </c>
      <c r="J999" t="s">
        <v>3</v>
      </c>
      <c r="K999" t="s">
        <v>787</v>
      </c>
      <c r="L999">
        <v>1191</v>
      </c>
      <c r="N999">
        <v>1013</v>
      </c>
      <c r="O999" t="s">
        <v>788</v>
      </c>
      <c r="P999" t="s">
        <v>788</v>
      </c>
      <c r="Q999">
        <v>1</v>
      </c>
      <c r="W999">
        <v>0</v>
      </c>
      <c r="X999">
        <v>476480486</v>
      </c>
      <c r="Y999">
        <f>((AT999*1.15)*1.2)</f>
        <v>0.42779999999999996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5</v>
      </c>
      <c r="AN999">
        <v>0</v>
      </c>
      <c r="AO999">
        <v>1</v>
      </c>
      <c r="AP999">
        <v>1</v>
      </c>
      <c r="AQ999">
        <v>0</v>
      </c>
      <c r="AR999">
        <v>0</v>
      </c>
      <c r="AS999" t="s">
        <v>3</v>
      </c>
      <c r="AT999">
        <v>0.31</v>
      </c>
      <c r="AU999" t="s">
        <v>362</v>
      </c>
      <c r="AV999">
        <v>1</v>
      </c>
      <c r="AW999">
        <v>2</v>
      </c>
      <c r="AX999">
        <v>86553190</v>
      </c>
      <c r="AY999">
        <v>1</v>
      </c>
      <c r="AZ999">
        <v>0</v>
      </c>
      <c r="BA999">
        <v>849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U999">
        <f>ROUND(AT999*Source!I526*AH999*AL999,2)</f>
        <v>0</v>
      </c>
      <c r="CV999">
        <f>ROUND(Y999*Source!I526,9)</f>
        <v>4.2779999999999996</v>
      </c>
      <c r="CW999">
        <v>0</v>
      </c>
      <c r="CX999">
        <f>ROUND(Y999*Source!I526,9)</f>
        <v>4.2779999999999996</v>
      </c>
      <c r="CY999">
        <f>AD999</f>
        <v>0</v>
      </c>
      <c r="CZ999">
        <f>AH999</f>
        <v>0</v>
      </c>
      <c r="DA999">
        <f>AL999</f>
        <v>1</v>
      </c>
      <c r="DB999">
        <f>ROUND(((ROUND(AT999*CZ999,2)*1.15)*1.2),6)</f>
        <v>0</v>
      </c>
      <c r="DC999">
        <f>ROUND(((ROUND(AT999*AG999,2)*1.15)*1.2),6)</f>
        <v>0</v>
      </c>
      <c r="DD999" t="s">
        <v>3</v>
      </c>
      <c r="DE999" t="s">
        <v>3</v>
      </c>
      <c r="DF999">
        <f t="shared" si="499"/>
        <v>0</v>
      </c>
      <c r="DG999">
        <f t="shared" si="497"/>
        <v>0</v>
      </c>
      <c r="DH999">
        <f t="shared" si="498"/>
        <v>0</v>
      </c>
      <c r="DI999">
        <f t="shared" si="492"/>
        <v>0</v>
      </c>
      <c r="DJ999">
        <f>DI999</f>
        <v>0</v>
      </c>
      <c r="DK999">
        <v>0</v>
      </c>
      <c r="DL999" t="s">
        <v>3</v>
      </c>
      <c r="DM999">
        <v>0</v>
      </c>
      <c r="DN999" t="s">
        <v>3</v>
      </c>
      <c r="DO999">
        <v>0</v>
      </c>
    </row>
    <row r="1000" spans="1:119" x14ac:dyDescent="0.25">
      <c r="A1000">
        <f>ROW(Source!A526)</f>
        <v>526</v>
      </c>
      <c r="B1000">
        <v>86551703</v>
      </c>
      <c r="C1000">
        <v>86553183</v>
      </c>
      <c r="D1000">
        <v>85702416</v>
      </c>
      <c r="E1000">
        <v>1</v>
      </c>
      <c r="F1000">
        <v>1</v>
      </c>
      <c r="G1000">
        <v>1081</v>
      </c>
      <c r="H1000">
        <v>3</v>
      </c>
      <c r="I1000" t="s">
        <v>829</v>
      </c>
      <c r="J1000" t="s">
        <v>830</v>
      </c>
      <c r="K1000" t="s">
        <v>831</v>
      </c>
      <c r="L1000">
        <v>1346</v>
      </c>
      <c r="N1000">
        <v>1009</v>
      </c>
      <c r="O1000" t="s">
        <v>822</v>
      </c>
      <c r="P1000" t="s">
        <v>822</v>
      </c>
      <c r="Q1000">
        <v>1</v>
      </c>
      <c r="W1000">
        <v>0</v>
      </c>
      <c r="X1000">
        <v>1021383118</v>
      </c>
      <c r="Y1000">
        <f>((AT1000*1)*1)</f>
        <v>0.01</v>
      </c>
      <c r="AA1000">
        <v>315.23</v>
      </c>
      <c r="AB1000">
        <v>0</v>
      </c>
      <c r="AC1000">
        <v>0</v>
      </c>
      <c r="AD1000">
        <v>0</v>
      </c>
      <c r="AE1000">
        <v>37.979999999999997</v>
      </c>
      <c r="AF1000">
        <v>0</v>
      </c>
      <c r="AG1000">
        <v>0</v>
      </c>
      <c r="AH1000">
        <v>0</v>
      </c>
      <c r="AI1000">
        <v>8.3000000000000007</v>
      </c>
      <c r="AJ1000">
        <v>1</v>
      </c>
      <c r="AK1000">
        <v>1</v>
      </c>
      <c r="AL1000">
        <v>1</v>
      </c>
      <c r="AM1000">
        <v>2</v>
      </c>
      <c r="AN1000">
        <v>0</v>
      </c>
      <c r="AO1000">
        <v>1</v>
      </c>
      <c r="AP1000">
        <v>1</v>
      </c>
      <c r="AQ1000">
        <v>0</v>
      </c>
      <c r="AR1000">
        <v>0</v>
      </c>
      <c r="AS1000" t="s">
        <v>3</v>
      </c>
      <c r="AT1000">
        <v>0.01</v>
      </c>
      <c r="AU1000" t="s">
        <v>360</v>
      </c>
      <c r="AV1000">
        <v>0</v>
      </c>
      <c r="AW1000">
        <v>2</v>
      </c>
      <c r="AX1000">
        <v>86553191</v>
      </c>
      <c r="AY1000">
        <v>1</v>
      </c>
      <c r="AZ1000">
        <v>0</v>
      </c>
      <c r="BA1000">
        <v>850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ROUND(Y1000*Source!I526,9)</f>
        <v>0.1</v>
      </c>
      <c r="CY1000">
        <f>AA1000</f>
        <v>315.23</v>
      </c>
      <c r="CZ1000">
        <f>AE1000</f>
        <v>37.979999999999997</v>
      </c>
      <c r="DA1000">
        <f>AI1000</f>
        <v>8.3000000000000007</v>
      </c>
      <c r="DB1000">
        <f>ROUND(((ROUND(AT1000*CZ1000,2)*1)*1),6)</f>
        <v>0.38</v>
      </c>
      <c r="DC1000">
        <f>ROUND(((ROUND(AT1000*AG1000,2)*1)*1),6)</f>
        <v>0</v>
      </c>
      <c r="DD1000" t="s">
        <v>3</v>
      </c>
      <c r="DE1000" t="s">
        <v>3</v>
      </c>
      <c r="DF1000">
        <f>ROUND(ROUND(AE1000*AI1000,2)*CX1000,2)</f>
        <v>31.52</v>
      </c>
      <c r="DG1000">
        <f t="shared" si="497"/>
        <v>0</v>
      </c>
      <c r="DH1000">
        <f t="shared" si="498"/>
        <v>0</v>
      </c>
      <c r="DI1000">
        <f t="shared" si="492"/>
        <v>0</v>
      </c>
      <c r="DJ1000">
        <f>DF1000</f>
        <v>31.52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5">
      <c r="A1001">
        <f>ROW(Source!A526)</f>
        <v>526</v>
      </c>
      <c r="B1001">
        <v>86551703</v>
      </c>
      <c r="C1001">
        <v>86553183</v>
      </c>
      <c r="D1001">
        <v>85700975</v>
      </c>
      <c r="E1001">
        <v>1</v>
      </c>
      <c r="F1001">
        <v>1</v>
      </c>
      <c r="G1001">
        <v>1081</v>
      </c>
      <c r="H1001">
        <v>3</v>
      </c>
      <c r="I1001" t="s">
        <v>841</v>
      </c>
      <c r="J1001" t="s">
        <v>842</v>
      </c>
      <c r="K1001" t="s">
        <v>843</v>
      </c>
      <c r="L1001">
        <v>1348</v>
      </c>
      <c r="N1001">
        <v>1009</v>
      </c>
      <c r="O1001" t="s">
        <v>561</v>
      </c>
      <c r="P1001" t="s">
        <v>561</v>
      </c>
      <c r="Q1001">
        <v>1000</v>
      </c>
      <c r="W1001">
        <v>0</v>
      </c>
      <c r="X1001">
        <v>1270042986</v>
      </c>
      <c r="Y1001">
        <f>((AT1001*1)*1)</f>
        <v>3.0000000000000001E-5</v>
      </c>
      <c r="AA1001">
        <v>55941.2</v>
      </c>
      <c r="AB1001">
        <v>0</v>
      </c>
      <c r="AC1001">
        <v>0</v>
      </c>
      <c r="AD1001">
        <v>0</v>
      </c>
      <c r="AE1001">
        <v>16214.84</v>
      </c>
      <c r="AF1001">
        <v>0</v>
      </c>
      <c r="AG1001">
        <v>0</v>
      </c>
      <c r="AH1001">
        <v>0</v>
      </c>
      <c r="AI1001">
        <v>3.45</v>
      </c>
      <c r="AJ1001">
        <v>1</v>
      </c>
      <c r="AK1001">
        <v>1</v>
      </c>
      <c r="AL1001">
        <v>1</v>
      </c>
      <c r="AM1001">
        <v>2</v>
      </c>
      <c r="AN1001">
        <v>0</v>
      </c>
      <c r="AO1001">
        <v>1</v>
      </c>
      <c r="AP1001">
        <v>1</v>
      </c>
      <c r="AQ1001">
        <v>0</v>
      </c>
      <c r="AR1001">
        <v>0</v>
      </c>
      <c r="AS1001" t="s">
        <v>3</v>
      </c>
      <c r="AT1001">
        <v>3.0000000000000001E-5</v>
      </c>
      <c r="AU1001" t="s">
        <v>360</v>
      </c>
      <c r="AV1001">
        <v>0</v>
      </c>
      <c r="AW1001">
        <v>2</v>
      </c>
      <c r="AX1001">
        <v>86553192</v>
      </c>
      <c r="AY1001">
        <v>1</v>
      </c>
      <c r="AZ1001">
        <v>0</v>
      </c>
      <c r="BA1001">
        <v>851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ROUND(Y1001*Source!I526,9)</f>
        <v>2.9999999999999997E-4</v>
      </c>
      <c r="CY1001">
        <f>AA1001</f>
        <v>55941.2</v>
      </c>
      <c r="CZ1001">
        <f>AE1001</f>
        <v>16214.84</v>
      </c>
      <c r="DA1001">
        <f>AI1001</f>
        <v>3.45</v>
      </c>
      <c r="DB1001">
        <f>ROUND(((ROUND(AT1001*CZ1001,2)*1)*1),6)</f>
        <v>0.49</v>
      </c>
      <c r="DC1001">
        <f>ROUND(((ROUND(AT1001*AG1001,2)*1)*1),6)</f>
        <v>0</v>
      </c>
      <c r="DD1001" t="s">
        <v>3</v>
      </c>
      <c r="DE1001" t="s">
        <v>3</v>
      </c>
      <c r="DF1001">
        <f>ROUND(ROUND(AE1001*AI1001,2)*CX1001,2)</f>
        <v>16.78</v>
      </c>
      <c r="DG1001">
        <f t="shared" si="497"/>
        <v>0</v>
      </c>
      <c r="DH1001">
        <f t="shared" si="498"/>
        <v>0</v>
      </c>
      <c r="DI1001">
        <f t="shared" si="492"/>
        <v>0</v>
      </c>
      <c r="DJ1001">
        <f>DF1001</f>
        <v>16.78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5">
      <c r="A1002">
        <f>ROW(Source!A526)</f>
        <v>526</v>
      </c>
      <c r="B1002">
        <v>86551703</v>
      </c>
      <c r="C1002">
        <v>86553183</v>
      </c>
      <c r="D1002">
        <v>85701057</v>
      </c>
      <c r="E1002">
        <v>1</v>
      </c>
      <c r="F1002">
        <v>1</v>
      </c>
      <c r="G1002">
        <v>1081</v>
      </c>
      <c r="H1002">
        <v>3</v>
      </c>
      <c r="I1002" t="s">
        <v>880</v>
      </c>
      <c r="J1002" t="s">
        <v>881</v>
      </c>
      <c r="K1002" t="s">
        <v>882</v>
      </c>
      <c r="L1002">
        <v>1296</v>
      </c>
      <c r="N1002">
        <v>1002</v>
      </c>
      <c r="O1002" t="s">
        <v>601</v>
      </c>
      <c r="P1002" t="s">
        <v>601</v>
      </c>
      <c r="Q1002">
        <v>1</v>
      </c>
      <c r="W1002">
        <v>0</v>
      </c>
      <c r="X1002">
        <v>1663857000</v>
      </c>
      <c r="Y1002">
        <f>((AT1002*1)*1)</f>
        <v>9.1700000000000004E-2</v>
      </c>
      <c r="AA1002">
        <v>133.93</v>
      </c>
      <c r="AB1002">
        <v>0</v>
      </c>
      <c r="AC1002">
        <v>0</v>
      </c>
      <c r="AD1002">
        <v>0</v>
      </c>
      <c r="AE1002">
        <v>6.03</v>
      </c>
      <c r="AF1002">
        <v>0</v>
      </c>
      <c r="AG1002">
        <v>0</v>
      </c>
      <c r="AH1002">
        <v>0</v>
      </c>
      <c r="AI1002">
        <v>22.21</v>
      </c>
      <c r="AJ1002">
        <v>1</v>
      </c>
      <c r="AK1002">
        <v>1</v>
      </c>
      <c r="AL1002">
        <v>1</v>
      </c>
      <c r="AM1002">
        <v>2</v>
      </c>
      <c r="AN1002">
        <v>0</v>
      </c>
      <c r="AO1002">
        <v>1</v>
      </c>
      <c r="AP1002">
        <v>1</v>
      </c>
      <c r="AQ1002">
        <v>0</v>
      </c>
      <c r="AR1002">
        <v>0</v>
      </c>
      <c r="AS1002" t="s">
        <v>3</v>
      </c>
      <c r="AT1002">
        <v>9.1700000000000004E-2</v>
      </c>
      <c r="AU1002" t="s">
        <v>360</v>
      </c>
      <c r="AV1002">
        <v>0</v>
      </c>
      <c r="AW1002">
        <v>2</v>
      </c>
      <c r="AX1002">
        <v>86553193</v>
      </c>
      <c r="AY1002">
        <v>1</v>
      </c>
      <c r="AZ1002">
        <v>0</v>
      </c>
      <c r="BA1002">
        <v>852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ROUND(Y1002*Source!I526,9)</f>
        <v>0.91700000000000004</v>
      </c>
      <c r="CY1002">
        <f>AA1002</f>
        <v>133.93</v>
      </c>
      <c r="CZ1002">
        <f>AE1002</f>
        <v>6.03</v>
      </c>
      <c r="DA1002">
        <f>AI1002</f>
        <v>22.21</v>
      </c>
      <c r="DB1002">
        <f>ROUND(((ROUND(AT1002*CZ1002,2)*1)*1),6)</f>
        <v>0.55000000000000004</v>
      </c>
      <c r="DC1002">
        <f>ROUND(((ROUND(AT1002*AG1002,2)*1)*1),6)</f>
        <v>0</v>
      </c>
      <c r="DD1002" t="s">
        <v>3</v>
      </c>
      <c r="DE1002" t="s">
        <v>3</v>
      </c>
      <c r="DF1002">
        <f>ROUND(ROUND(AE1002*AI1002,2)*CX1002,2)</f>
        <v>122.81</v>
      </c>
      <c r="DG1002">
        <f t="shared" si="497"/>
        <v>0</v>
      </c>
      <c r="DH1002">
        <f t="shared" si="498"/>
        <v>0</v>
      </c>
      <c r="DI1002">
        <f t="shared" si="492"/>
        <v>0</v>
      </c>
      <c r="DJ1002">
        <f>DF1002</f>
        <v>122.81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5">
      <c r="A1003">
        <f>ROW(Source!A526)</f>
        <v>526</v>
      </c>
      <c r="B1003">
        <v>86551703</v>
      </c>
      <c r="C1003">
        <v>86553183</v>
      </c>
      <c r="D1003">
        <v>85701143</v>
      </c>
      <c r="E1003">
        <v>1</v>
      </c>
      <c r="F1003">
        <v>1</v>
      </c>
      <c r="G1003">
        <v>1081</v>
      </c>
      <c r="H1003">
        <v>3</v>
      </c>
      <c r="I1003" t="s">
        <v>844</v>
      </c>
      <c r="J1003" t="s">
        <v>845</v>
      </c>
      <c r="K1003" t="s">
        <v>846</v>
      </c>
      <c r="L1003">
        <v>1346</v>
      </c>
      <c r="N1003">
        <v>1009</v>
      </c>
      <c r="O1003" t="s">
        <v>822</v>
      </c>
      <c r="P1003" t="s">
        <v>822</v>
      </c>
      <c r="Q1003">
        <v>1</v>
      </c>
      <c r="W1003">
        <v>0</v>
      </c>
      <c r="X1003">
        <v>488689173</v>
      </c>
      <c r="Y1003">
        <f>((AT1003*1)*1)</f>
        <v>3.0000000000000001E-3</v>
      </c>
      <c r="AA1003">
        <v>85.81</v>
      </c>
      <c r="AB1003">
        <v>0</v>
      </c>
      <c r="AC1003">
        <v>0</v>
      </c>
      <c r="AD1003">
        <v>0</v>
      </c>
      <c r="AE1003">
        <v>20.190000000000001</v>
      </c>
      <c r="AF1003">
        <v>0</v>
      </c>
      <c r="AG1003">
        <v>0</v>
      </c>
      <c r="AH1003">
        <v>0</v>
      </c>
      <c r="AI1003">
        <v>4.25</v>
      </c>
      <c r="AJ1003">
        <v>1</v>
      </c>
      <c r="AK1003">
        <v>1</v>
      </c>
      <c r="AL1003">
        <v>1</v>
      </c>
      <c r="AM1003">
        <v>2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 t="s">
        <v>3</v>
      </c>
      <c r="AT1003">
        <v>3.0000000000000001E-3</v>
      </c>
      <c r="AU1003" t="s">
        <v>360</v>
      </c>
      <c r="AV1003">
        <v>0</v>
      </c>
      <c r="AW1003">
        <v>2</v>
      </c>
      <c r="AX1003">
        <v>86553194</v>
      </c>
      <c r="AY1003">
        <v>1</v>
      </c>
      <c r="AZ1003">
        <v>0</v>
      </c>
      <c r="BA1003">
        <v>853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V1003">
        <v>0</v>
      </c>
      <c r="CW1003">
        <v>0</v>
      </c>
      <c r="CX1003">
        <f>ROUND(Y1003*Source!I526,9)</f>
        <v>0.03</v>
      </c>
      <c r="CY1003">
        <f>AA1003</f>
        <v>85.81</v>
      </c>
      <c r="CZ1003">
        <f>AE1003</f>
        <v>20.190000000000001</v>
      </c>
      <c r="DA1003">
        <f>AI1003</f>
        <v>4.25</v>
      </c>
      <c r="DB1003">
        <f>ROUND(((ROUND(AT1003*CZ1003,2)*1)*1),6)</f>
        <v>0.06</v>
      </c>
      <c r="DC1003">
        <f>ROUND(((ROUND(AT1003*AG1003,2)*1)*1),6)</f>
        <v>0</v>
      </c>
      <c r="DD1003" t="s">
        <v>3</v>
      </c>
      <c r="DE1003" t="s">
        <v>3</v>
      </c>
      <c r="DF1003">
        <f>ROUND(ROUND(AE1003*AI1003,2)*CX1003,2)</f>
        <v>2.57</v>
      </c>
      <c r="DG1003">
        <f t="shared" si="497"/>
        <v>0</v>
      </c>
      <c r="DH1003">
        <f t="shared" si="498"/>
        <v>0</v>
      </c>
      <c r="DI1003">
        <f t="shared" si="492"/>
        <v>0</v>
      </c>
      <c r="DJ1003">
        <f>DF1003</f>
        <v>2.57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5">
      <c r="A1004">
        <f>ROW(Source!A526)</f>
        <v>526</v>
      </c>
      <c r="B1004">
        <v>86551703</v>
      </c>
      <c r="C1004">
        <v>86553183</v>
      </c>
      <c r="D1004">
        <v>85721436</v>
      </c>
      <c r="E1004">
        <v>1</v>
      </c>
      <c r="F1004">
        <v>1</v>
      </c>
      <c r="G1004">
        <v>1081</v>
      </c>
      <c r="H1004">
        <v>3</v>
      </c>
      <c r="I1004" t="s">
        <v>713</v>
      </c>
      <c r="J1004" t="s">
        <v>715</v>
      </c>
      <c r="K1004" t="s">
        <v>714</v>
      </c>
      <c r="L1004">
        <v>1354</v>
      </c>
      <c r="N1004">
        <v>1010</v>
      </c>
      <c r="O1004" t="s">
        <v>35</v>
      </c>
      <c r="P1004" t="s">
        <v>35</v>
      </c>
      <c r="Q1004">
        <v>1</v>
      </c>
      <c r="W1004">
        <v>0</v>
      </c>
      <c r="X1004">
        <v>516008536</v>
      </c>
      <c r="Y1004">
        <f>((AT1004*1)*1)</f>
        <v>1</v>
      </c>
      <c r="AA1004">
        <v>2241.8000000000002</v>
      </c>
      <c r="AB1004">
        <v>0</v>
      </c>
      <c r="AC1004">
        <v>0</v>
      </c>
      <c r="AD1004">
        <v>0</v>
      </c>
      <c r="AE1004">
        <v>100.71</v>
      </c>
      <c r="AF1004">
        <v>0</v>
      </c>
      <c r="AG1004">
        <v>0</v>
      </c>
      <c r="AH1004">
        <v>0</v>
      </c>
      <c r="AI1004">
        <v>22.26</v>
      </c>
      <c r="AJ1004">
        <v>1</v>
      </c>
      <c r="AK1004">
        <v>1</v>
      </c>
      <c r="AL1004">
        <v>1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 t="s">
        <v>3</v>
      </c>
      <c r="AT1004">
        <v>1</v>
      </c>
      <c r="AU1004" t="s">
        <v>360</v>
      </c>
      <c r="AV1004">
        <v>0</v>
      </c>
      <c r="AW1004">
        <v>1</v>
      </c>
      <c r="AX1004">
        <v>-1</v>
      </c>
      <c r="AY1004">
        <v>0</v>
      </c>
      <c r="AZ1004">
        <v>0</v>
      </c>
      <c r="BA1004" t="s">
        <v>3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v>0</v>
      </c>
      <c r="CX1004">
        <f>ROUND(Y1004*Source!I526,9)</f>
        <v>10</v>
      </c>
      <c r="CY1004">
        <f>AA1004</f>
        <v>2241.8000000000002</v>
      </c>
      <c r="CZ1004">
        <f>AE1004</f>
        <v>100.71</v>
      </c>
      <c r="DA1004">
        <f>AI1004</f>
        <v>22.26</v>
      </c>
      <c r="DB1004">
        <f>ROUND(((ROUND(AT1004*CZ1004,2)*1)*1),6)</f>
        <v>100.71</v>
      </c>
      <c r="DC1004">
        <f>ROUND(((ROUND(AT1004*AG1004,2)*1)*1),6)</f>
        <v>0</v>
      </c>
      <c r="DD1004" t="s">
        <v>3</v>
      </c>
      <c r="DE1004" t="s">
        <v>3</v>
      </c>
      <c r="DF1004">
        <f>ROUND(ROUND(AE1004*AI1004,2)*CX1004,2)</f>
        <v>22418</v>
      </c>
      <c r="DG1004">
        <f t="shared" si="497"/>
        <v>0</v>
      </c>
      <c r="DH1004">
        <f t="shared" si="498"/>
        <v>0</v>
      </c>
      <c r="DI1004">
        <f t="shared" si="492"/>
        <v>0</v>
      </c>
      <c r="DJ1004">
        <f>DF1004</f>
        <v>22418</v>
      </c>
      <c r="DK1004">
        <v>0</v>
      </c>
      <c r="DL1004" t="s">
        <v>3</v>
      </c>
      <c r="DM1004">
        <v>0</v>
      </c>
      <c r="DN1004" t="s">
        <v>3</v>
      </c>
      <c r="DO1004">
        <v>0</v>
      </c>
    </row>
    <row r="1005" spans="1:119" x14ac:dyDescent="0.25">
      <c r="A1005">
        <f>ROW(Source!A529)</f>
        <v>529</v>
      </c>
      <c r="B1005">
        <v>86551701</v>
      </c>
      <c r="C1005">
        <v>86553197</v>
      </c>
      <c r="D1005">
        <v>85665773</v>
      </c>
      <c r="E1005">
        <v>1081</v>
      </c>
      <c r="F1005">
        <v>1</v>
      </c>
      <c r="G1005">
        <v>1081</v>
      </c>
      <c r="H1005">
        <v>1</v>
      </c>
      <c r="I1005" t="s">
        <v>786</v>
      </c>
      <c r="J1005" t="s">
        <v>3</v>
      </c>
      <c r="K1005" t="s">
        <v>787</v>
      </c>
      <c r="L1005">
        <v>1191</v>
      </c>
      <c r="N1005">
        <v>1013</v>
      </c>
      <c r="O1005" t="s">
        <v>788</v>
      </c>
      <c r="P1005" t="s">
        <v>788</v>
      </c>
      <c r="Q1005">
        <v>1</v>
      </c>
      <c r="W1005">
        <v>0</v>
      </c>
      <c r="X1005">
        <v>476480486</v>
      </c>
      <c r="Y1005">
        <f>((AT1005*1.15)*1.2)</f>
        <v>0.30359999999999998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-2</v>
      </c>
      <c r="AN1005">
        <v>0</v>
      </c>
      <c r="AO1005">
        <v>1</v>
      </c>
      <c r="AP1005">
        <v>1</v>
      </c>
      <c r="AQ1005">
        <v>0</v>
      </c>
      <c r="AR1005">
        <v>0</v>
      </c>
      <c r="AS1005" t="s">
        <v>3</v>
      </c>
      <c r="AT1005">
        <v>0.22</v>
      </c>
      <c r="AU1005" t="s">
        <v>362</v>
      </c>
      <c r="AV1005">
        <v>1</v>
      </c>
      <c r="AW1005">
        <v>2</v>
      </c>
      <c r="AX1005">
        <v>86553204</v>
      </c>
      <c r="AY1005">
        <v>1</v>
      </c>
      <c r="AZ1005">
        <v>0</v>
      </c>
      <c r="BA1005">
        <v>855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U1005">
        <f>ROUND(AT1005*Source!I529*AH1005*AL1005,2)</f>
        <v>0</v>
      </c>
      <c r="CV1005">
        <f>ROUND(Y1005*Source!I529,9)</f>
        <v>3.036</v>
      </c>
      <c r="CW1005">
        <v>0</v>
      </c>
      <c r="CX1005">
        <f>ROUND(Y1005*Source!I529,9)</f>
        <v>3.036</v>
      </c>
      <c r="CY1005">
        <f>AD1005</f>
        <v>0</v>
      </c>
      <c r="CZ1005">
        <f>AH1005</f>
        <v>0</v>
      </c>
      <c r="DA1005">
        <f>AL1005</f>
        <v>1</v>
      </c>
      <c r="DB1005">
        <f>ROUND(((ROUND(AT1005*CZ1005,2)*1.15)*1.2),6)</f>
        <v>0</v>
      </c>
      <c r="DC1005">
        <f>ROUND(((ROUND(AT1005*AG1005,2)*1.15)*1.2),6)</f>
        <v>0</v>
      </c>
      <c r="DD1005" t="s">
        <v>3</v>
      </c>
      <c r="DE1005" t="s">
        <v>3</v>
      </c>
      <c r="DF1005">
        <f t="shared" ref="DF1005:DF1011" si="500">ROUND(ROUND(AE1005,2)*CX1005,2)</f>
        <v>0</v>
      </c>
      <c r="DG1005">
        <f t="shared" si="497"/>
        <v>0</v>
      </c>
      <c r="DH1005">
        <f t="shared" si="498"/>
        <v>0</v>
      </c>
      <c r="DI1005">
        <f t="shared" si="492"/>
        <v>0</v>
      </c>
      <c r="DJ1005">
        <f>DI1005</f>
        <v>0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5">
      <c r="A1006">
        <f>ROW(Source!A529)</f>
        <v>529</v>
      </c>
      <c r="B1006">
        <v>86551701</v>
      </c>
      <c r="C1006">
        <v>86553197</v>
      </c>
      <c r="D1006">
        <v>85702416</v>
      </c>
      <c r="E1006">
        <v>1</v>
      </c>
      <c r="F1006">
        <v>1</v>
      </c>
      <c r="G1006">
        <v>1081</v>
      </c>
      <c r="H1006">
        <v>3</v>
      </c>
      <c r="I1006" t="s">
        <v>829</v>
      </c>
      <c r="J1006" t="s">
        <v>830</v>
      </c>
      <c r="K1006" t="s">
        <v>831</v>
      </c>
      <c r="L1006">
        <v>1346</v>
      </c>
      <c r="N1006">
        <v>1009</v>
      </c>
      <c r="O1006" t="s">
        <v>822</v>
      </c>
      <c r="P1006" t="s">
        <v>822</v>
      </c>
      <c r="Q1006">
        <v>1</v>
      </c>
      <c r="W1006">
        <v>0</v>
      </c>
      <c r="X1006">
        <v>1021383118</v>
      </c>
      <c r="Y1006">
        <f>((AT1006*1)*1)</f>
        <v>0.01</v>
      </c>
      <c r="AA1006">
        <v>37.979999999999997</v>
      </c>
      <c r="AB1006">
        <v>0</v>
      </c>
      <c r="AC1006">
        <v>0</v>
      </c>
      <c r="AD1006">
        <v>0</v>
      </c>
      <c r="AE1006">
        <v>37.979999999999997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-2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 t="s">
        <v>3</v>
      </c>
      <c r="AT1006">
        <v>0.01</v>
      </c>
      <c r="AU1006" t="s">
        <v>360</v>
      </c>
      <c r="AV1006">
        <v>0</v>
      </c>
      <c r="AW1006">
        <v>2</v>
      </c>
      <c r="AX1006">
        <v>86553205</v>
      </c>
      <c r="AY1006">
        <v>1</v>
      </c>
      <c r="AZ1006">
        <v>0</v>
      </c>
      <c r="BA1006">
        <v>856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v>0</v>
      </c>
      <c r="CX1006">
        <f>ROUND(Y1006*Source!I529,9)</f>
        <v>0.1</v>
      </c>
      <c r="CY1006">
        <f>AA1006</f>
        <v>37.979999999999997</v>
      </c>
      <c r="CZ1006">
        <f>AE1006</f>
        <v>37.979999999999997</v>
      </c>
      <c r="DA1006">
        <f>AI1006</f>
        <v>1</v>
      </c>
      <c r="DB1006">
        <f>ROUND(((ROUND(AT1006*CZ1006,2)*1)*1),6)</f>
        <v>0.38</v>
      </c>
      <c r="DC1006">
        <f>ROUND(((ROUND(AT1006*AG1006,2)*1)*1),6)</f>
        <v>0</v>
      </c>
      <c r="DD1006" t="s">
        <v>3</v>
      </c>
      <c r="DE1006" t="s">
        <v>3</v>
      </c>
      <c r="DF1006">
        <f t="shared" si="500"/>
        <v>3.8</v>
      </c>
      <c r="DG1006">
        <f t="shared" si="497"/>
        <v>0</v>
      </c>
      <c r="DH1006">
        <f t="shared" si="498"/>
        <v>0</v>
      </c>
      <c r="DI1006">
        <f t="shared" si="492"/>
        <v>0</v>
      </c>
      <c r="DJ1006">
        <f>DF1006</f>
        <v>3.8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5">
      <c r="A1007">
        <f>ROW(Source!A529)</f>
        <v>529</v>
      </c>
      <c r="B1007">
        <v>86551701</v>
      </c>
      <c r="C1007">
        <v>86553197</v>
      </c>
      <c r="D1007">
        <v>85700975</v>
      </c>
      <c r="E1007">
        <v>1</v>
      </c>
      <c r="F1007">
        <v>1</v>
      </c>
      <c r="G1007">
        <v>1081</v>
      </c>
      <c r="H1007">
        <v>3</v>
      </c>
      <c r="I1007" t="s">
        <v>841</v>
      </c>
      <c r="J1007" t="s">
        <v>842</v>
      </c>
      <c r="K1007" t="s">
        <v>843</v>
      </c>
      <c r="L1007">
        <v>1348</v>
      </c>
      <c r="N1007">
        <v>1009</v>
      </c>
      <c r="O1007" t="s">
        <v>561</v>
      </c>
      <c r="P1007" t="s">
        <v>561</v>
      </c>
      <c r="Q1007">
        <v>1000</v>
      </c>
      <c r="W1007">
        <v>0</v>
      </c>
      <c r="X1007">
        <v>1270042986</v>
      </c>
      <c r="Y1007">
        <f>((AT1007*1)*1)</f>
        <v>3.0000000000000001E-5</v>
      </c>
      <c r="AA1007">
        <v>16214.84</v>
      </c>
      <c r="AB1007">
        <v>0</v>
      </c>
      <c r="AC1007">
        <v>0</v>
      </c>
      <c r="AD1007">
        <v>0</v>
      </c>
      <c r="AE1007">
        <v>16214.84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-2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3.0000000000000001E-5</v>
      </c>
      <c r="AU1007" t="s">
        <v>360</v>
      </c>
      <c r="AV1007">
        <v>0</v>
      </c>
      <c r="AW1007">
        <v>2</v>
      </c>
      <c r="AX1007">
        <v>86553206</v>
      </c>
      <c r="AY1007">
        <v>1</v>
      </c>
      <c r="AZ1007">
        <v>0</v>
      </c>
      <c r="BA1007">
        <v>857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V1007">
        <v>0</v>
      </c>
      <c r="CW1007">
        <v>0</v>
      </c>
      <c r="CX1007">
        <f>ROUND(Y1007*Source!I529,9)</f>
        <v>2.9999999999999997E-4</v>
      </c>
      <c r="CY1007">
        <f>AA1007</f>
        <v>16214.84</v>
      </c>
      <c r="CZ1007">
        <f>AE1007</f>
        <v>16214.84</v>
      </c>
      <c r="DA1007">
        <f>AI1007</f>
        <v>1</v>
      </c>
      <c r="DB1007">
        <f>ROUND(((ROUND(AT1007*CZ1007,2)*1)*1),6)</f>
        <v>0.49</v>
      </c>
      <c r="DC1007">
        <f>ROUND(((ROUND(AT1007*AG1007,2)*1)*1),6)</f>
        <v>0</v>
      </c>
      <c r="DD1007" t="s">
        <v>3</v>
      </c>
      <c r="DE1007" t="s">
        <v>3</v>
      </c>
      <c r="DF1007">
        <f t="shared" si="500"/>
        <v>4.8600000000000003</v>
      </c>
      <c r="DG1007">
        <f t="shared" si="497"/>
        <v>0</v>
      </c>
      <c r="DH1007">
        <f t="shared" si="498"/>
        <v>0</v>
      </c>
      <c r="DI1007">
        <f t="shared" si="492"/>
        <v>0</v>
      </c>
      <c r="DJ1007">
        <f>DF1007</f>
        <v>4.8600000000000003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5">
      <c r="A1008">
        <f>ROW(Source!A529)</f>
        <v>529</v>
      </c>
      <c r="B1008">
        <v>86551701</v>
      </c>
      <c r="C1008">
        <v>86553197</v>
      </c>
      <c r="D1008">
        <v>85701143</v>
      </c>
      <c r="E1008">
        <v>1</v>
      </c>
      <c r="F1008">
        <v>1</v>
      </c>
      <c r="G1008">
        <v>1081</v>
      </c>
      <c r="H1008">
        <v>3</v>
      </c>
      <c r="I1008" t="s">
        <v>844</v>
      </c>
      <c r="J1008" t="s">
        <v>845</v>
      </c>
      <c r="K1008" t="s">
        <v>846</v>
      </c>
      <c r="L1008">
        <v>1346</v>
      </c>
      <c r="N1008">
        <v>1009</v>
      </c>
      <c r="O1008" t="s">
        <v>822</v>
      </c>
      <c r="P1008" t="s">
        <v>822</v>
      </c>
      <c r="Q1008">
        <v>1</v>
      </c>
      <c r="W1008">
        <v>0</v>
      </c>
      <c r="X1008">
        <v>488689173</v>
      </c>
      <c r="Y1008">
        <f>((AT1008*1)*1)</f>
        <v>3.0000000000000001E-3</v>
      </c>
      <c r="AA1008">
        <v>20.190000000000001</v>
      </c>
      <c r="AB1008">
        <v>0</v>
      </c>
      <c r="AC1008">
        <v>0</v>
      </c>
      <c r="AD1008">
        <v>0</v>
      </c>
      <c r="AE1008">
        <v>20.190000000000001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1</v>
      </c>
      <c r="AL1008">
        <v>1</v>
      </c>
      <c r="AM1008">
        <v>-2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3.0000000000000001E-3</v>
      </c>
      <c r="AU1008" t="s">
        <v>360</v>
      </c>
      <c r="AV1008">
        <v>0</v>
      </c>
      <c r="AW1008">
        <v>2</v>
      </c>
      <c r="AX1008">
        <v>86553207</v>
      </c>
      <c r="AY1008">
        <v>1</v>
      </c>
      <c r="AZ1008">
        <v>0</v>
      </c>
      <c r="BA1008">
        <v>858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v>0</v>
      </c>
      <c r="CX1008">
        <f>ROUND(Y1008*Source!I529,9)</f>
        <v>0.03</v>
      </c>
      <c r="CY1008">
        <f>AA1008</f>
        <v>20.190000000000001</v>
      </c>
      <c r="CZ1008">
        <f>AE1008</f>
        <v>20.190000000000001</v>
      </c>
      <c r="DA1008">
        <f>AI1008</f>
        <v>1</v>
      </c>
      <c r="DB1008">
        <f>ROUND(((ROUND(AT1008*CZ1008,2)*1)*1),6)</f>
        <v>0.06</v>
      </c>
      <c r="DC1008">
        <f>ROUND(((ROUND(AT1008*AG1008,2)*1)*1),6)</f>
        <v>0</v>
      </c>
      <c r="DD1008" t="s">
        <v>3</v>
      </c>
      <c r="DE1008" t="s">
        <v>3</v>
      </c>
      <c r="DF1008">
        <f t="shared" si="500"/>
        <v>0.61</v>
      </c>
      <c r="DG1008">
        <f t="shared" si="497"/>
        <v>0</v>
      </c>
      <c r="DH1008">
        <f t="shared" si="498"/>
        <v>0</v>
      </c>
      <c r="DI1008">
        <f t="shared" si="492"/>
        <v>0</v>
      </c>
      <c r="DJ1008">
        <f>DF1008</f>
        <v>0.61</v>
      </c>
      <c r="DK1008">
        <v>0</v>
      </c>
      <c r="DL1008" t="s">
        <v>3</v>
      </c>
      <c r="DM1008">
        <v>0</v>
      </c>
      <c r="DN1008" t="s">
        <v>3</v>
      </c>
      <c r="DO1008">
        <v>0</v>
      </c>
    </row>
    <row r="1009" spans="1:119" x14ac:dyDescent="0.25">
      <c r="A1009">
        <f>ROW(Source!A529)</f>
        <v>529</v>
      </c>
      <c r="B1009">
        <v>86551701</v>
      </c>
      <c r="C1009">
        <v>86553197</v>
      </c>
      <c r="D1009">
        <v>85718526</v>
      </c>
      <c r="E1009">
        <v>1</v>
      </c>
      <c r="F1009">
        <v>1</v>
      </c>
      <c r="G1009">
        <v>1081</v>
      </c>
      <c r="H1009">
        <v>3</v>
      </c>
      <c r="I1009" t="s">
        <v>667</v>
      </c>
      <c r="J1009" t="s">
        <v>669</v>
      </c>
      <c r="K1009" t="s">
        <v>668</v>
      </c>
      <c r="L1009">
        <v>1354</v>
      </c>
      <c r="N1009">
        <v>1010</v>
      </c>
      <c r="O1009" t="s">
        <v>35</v>
      </c>
      <c r="P1009" t="s">
        <v>35</v>
      </c>
      <c r="Q1009">
        <v>1</v>
      </c>
      <c r="W1009">
        <v>0</v>
      </c>
      <c r="X1009">
        <v>702296437</v>
      </c>
      <c r="Y1009">
        <f>((AT1009*1)*1)</f>
        <v>1</v>
      </c>
      <c r="AA1009">
        <v>55.46</v>
      </c>
      <c r="AB1009">
        <v>0</v>
      </c>
      <c r="AC1009">
        <v>0</v>
      </c>
      <c r="AD1009">
        <v>0</v>
      </c>
      <c r="AE1009">
        <v>55.46</v>
      </c>
      <c r="AF1009">
        <v>0</v>
      </c>
      <c r="AG1009">
        <v>0</v>
      </c>
      <c r="AH1009">
        <v>0</v>
      </c>
      <c r="AI1009">
        <v>1</v>
      </c>
      <c r="AJ1009">
        <v>1</v>
      </c>
      <c r="AK1009">
        <v>1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0</v>
      </c>
      <c r="AS1009" t="s">
        <v>3</v>
      </c>
      <c r="AT1009">
        <v>1</v>
      </c>
      <c r="AU1009" t="s">
        <v>360</v>
      </c>
      <c r="AV1009">
        <v>0</v>
      </c>
      <c r="AW1009">
        <v>1</v>
      </c>
      <c r="AX1009">
        <v>-1</v>
      </c>
      <c r="AY1009">
        <v>0</v>
      </c>
      <c r="AZ1009">
        <v>0</v>
      </c>
      <c r="BA1009" t="s">
        <v>3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v>0</v>
      </c>
      <c r="CX1009">
        <f>ROUND(Y1009*Source!I529,9)</f>
        <v>10</v>
      </c>
      <c r="CY1009">
        <f>AA1009</f>
        <v>55.46</v>
      </c>
      <c r="CZ1009">
        <f>AE1009</f>
        <v>55.46</v>
      </c>
      <c r="DA1009">
        <f>AI1009</f>
        <v>1</v>
      </c>
      <c r="DB1009">
        <f>ROUND(((ROUND(AT1009*CZ1009,2)*1)*1),6)</f>
        <v>55.46</v>
      </c>
      <c r="DC1009">
        <f>ROUND(((ROUND(AT1009*AG1009,2)*1)*1),6)</f>
        <v>0</v>
      </c>
      <c r="DD1009" t="s">
        <v>3</v>
      </c>
      <c r="DE1009" t="s">
        <v>3</v>
      </c>
      <c r="DF1009">
        <f t="shared" si="500"/>
        <v>554.6</v>
      </c>
      <c r="DG1009">
        <f t="shared" si="497"/>
        <v>0</v>
      </c>
      <c r="DH1009">
        <f t="shared" si="498"/>
        <v>0</v>
      </c>
      <c r="DI1009">
        <f t="shared" si="492"/>
        <v>0</v>
      </c>
      <c r="DJ1009">
        <f>DF1009</f>
        <v>554.6</v>
      </c>
      <c r="DK1009">
        <v>0</v>
      </c>
      <c r="DL1009" t="s">
        <v>3</v>
      </c>
      <c r="DM1009">
        <v>0</v>
      </c>
      <c r="DN1009" t="s">
        <v>3</v>
      </c>
      <c r="DO1009">
        <v>0</v>
      </c>
    </row>
    <row r="1010" spans="1:119" x14ac:dyDescent="0.25">
      <c r="A1010">
        <f>ROW(Source!A529)</f>
        <v>529</v>
      </c>
      <c r="B1010">
        <v>86551701</v>
      </c>
      <c r="C1010">
        <v>86553197</v>
      </c>
      <c r="D1010">
        <v>85721250</v>
      </c>
      <c r="E1010">
        <v>1</v>
      </c>
      <c r="F1010">
        <v>1</v>
      </c>
      <c r="G1010">
        <v>1081</v>
      </c>
      <c r="H1010">
        <v>3</v>
      </c>
      <c r="I1010" t="s">
        <v>671</v>
      </c>
      <c r="J1010" t="s">
        <v>672</v>
      </c>
      <c r="K1010" t="s">
        <v>978</v>
      </c>
      <c r="L1010">
        <v>1354</v>
      </c>
      <c r="N1010">
        <v>1010</v>
      </c>
      <c r="O1010" t="s">
        <v>35</v>
      </c>
      <c r="P1010" t="s">
        <v>35</v>
      </c>
      <c r="Q1010">
        <v>1</v>
      </c>
      <c r="W1010">
        <v>0</v>
      </c>
      <c r="X1010">
        <v>662460552</v>
      </c>
      <c r="Y1010">
        <f>((AT1010*1)*1)</f>
        <v>1</v>
      </c>
      <c r="AA1010">
        <v>161.21</v>
      </c>
      <c r="AB1010">
        <v>0</v>
      </c>
      <c r="AC1010">
        <v>0</v>
      </c>
      <c r="AD1010">
        <v>0</v>
      </c>
      <c r="AE1010">
        <v>161.21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 t="s">
        <v>3</v>
      </c>
      <c r="AT1010">
        <v>1</v>
      </c>
      <c r="AU1010" t="s">
        <v>360</v>
      </c>
      <c r="AV1010">
        <v>0</v>
      </c>
      <c r="AW1010">
        <v>1</v>
      </c>
      <c r="AX1010">
        <v>-1</v>
      </c>
      <c r="AY1010">
        <v>0</v>
      </c>
      <c r="AZ1010">
        <v>0</v>
      </c>
      <c r="BA1010" t="s">
        <v>3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v>0</v>
      </c>
      <c r="CX1010">
        <f>ROUND(Y1010*Source!I529,9)</f>
        <v>10</v>
      </c>
      <c r="CY1010">
        <f>AA1010</f>
        <v>161.21</v>
      </c>
      <c r="CZ1010">
        <f>AE1010</f>
        <v>161.21</v>
      </c>
      <c r="DA1010">
        <f>AI1010</f>
        <v>1</v>
      </c>
      <c r="DB1010">
        <f>ROUND(((ROUND(AT1010*CZ1010,2)*1)*1),6)</f>
        <v>161.21</v>
      </c>
      <c r="DC1010">
        <f>ROUND(((ROUND(AT1010*AG1010,2)*1)*1),6)</f>
        <v>0</v>
      </c>
      <c r="DD1010" t="s">
        <v>3</v>
      </c>
      <c r="DE1010" t="s">
        <v>3</v>
      </c>
      <c r="DF1010">
        <f t="shared" si="500"/>
        <v>1612.1</v>
      </c>
      <c r="DG1010">
        <f t="shared" si="497"/>
        <v>0</v>
      </c>
      <c r="DH1010">
        <f t="shared" si="498"/>
        <v>0</v>
      </c>
      <c r="DI1010">
        <f t="shared" si="492"/>
        <v>0</v>
      </c>
      <c r="DJ1010">
        <f>DF1010</f>
        <v>1612.1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5">
      <c r="A1011">
        <f>ROW(Source!A530)</f>
        <v>530</v>
      </c>
      <c r="B1011">
        <v>86551703</v>
      </c>
      <c r="C1011">
        <v>86553197</v>
      </c>
      <c r="D1011">
        <v>85665773</v>
      </c>
      <c r="E1011">
        <v>1081</v>
      </c>
      <c r="F1011">
        <v>1</v>
      </c>
      <c r="G1011">
        <v>1081</v>
      </c>
      <c r="H1011">
        <v>1</v>
      </c>
      <c r="I1011" t="s">
        <v>786</v>
      </c>
      <c r="J1011" t="s">
        <v>3</v>
      </c>
      <c r="K1011" t="s">
        <v>787</v>
      </c>
      <c r="L1011">
        <v>1191</v>
      </c>
      <c r="N1011">
        <v>1013</v>
      </c>
      <c r="O1011" t="s">
        <v>788</v>
      </c>
      <c r="P1011" t="s">
        <v>788</v>
      </c>
      <c r="Q1011">
        <v>1</v>
      </c>
      <c r="W1011">
        <v>0</v>
      </c>
      <c r="X1011">
        <v>476480486</v>
      </c>
      <c r="Y1011">
        <f>((AT1011*1.15)*1.2)</f>
        <v>0.30359999999999998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1</v>
      </c>
      <c r="AK1011">
        <v>1</v>
      </c>
      <c r="AL1011">
        <v>1</v>
      </c>
      <c r="AM1011">
        <v>5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0.22</v>
      </c>
      <c r="AU1011" t="s">
        <v>362</v>
      </c>
      <c r="AV1011">
        <v>1</v>
      </c>
      <c r="AW1011">
        <v>2</v>
      </c>
      <c r="AX1011">
        <v>86553204</v>
      </c>
      <c r="AY1011">
        <v>1</v>
      </c>
      <c r="AZ1011">
        <v>0</v>
      </c>
      <c r="BA1011">
        <v>861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U1011">
        <f>ROUND(AT1011*Source!I530*AH1011*AL1011,2)</f>
        <v>0</v>
      </c>
      <c r="CV1011">
        <f>ROUND(Y1011*Source!I530,9)</f>
        <v>3.036</v>
      </c>
      <c r="CW1011">
        <v>0</v>
      </c>
      <c r="CX1011">
        <f>ROUND(Y1011*Source!I530,9)</f>
        <v>3.036</v>
      </c>
      <c r="CY1011">
        <f>AD1011</f>
        <v>0</v>
      </c>
      <c r="CZ1011">
        <f>AH1011</f>
        <v>0</v>
      </c>
      <c r="DA1011">
        <f>AL1011</f>
        <v>1</v>
      </c>
      <c r="DB1011">
        <f>ROUND(((ROUND(AT1011*CZ1011,2)*1.15)*1.2),6)</f>
        <v>0</v>
      </c>
      <c r="DC1011">
        <f>ROUND(((ROUND(AT1011*AG1011,2)*1.15)*1.2),6)</f>
        <v>0</v>
      </c>
      <c r="DD1011" t="s">
        <v>3</v>
      </c>
      <c r="DE1011" t="s">
        <v>3</v>
      </c>
      <c r="DF1011">
        <f t="shared" si="500"/>
        <v>0</v>
      </c>
      <c r="DG1011">
        <f t="shared" si="497"/>
        <v>0</v>
      </c>
      <c r="DH1011">
        <f t="shared" si="498"/>
        <v>0</v>
      </c>
      <c r="DI1011">
        <f t="shared" si="492"/>
        <v>0</v>
      </c>
      <c r="DJ1011">
        <f>DI1011</f>
        <v>0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5">
      <c r="A1012">
        <f>ROW(Source!A530)</f>
        <v>530</v>
      </c>
      <c r="B1012">
        <v>86551703</v>
      </c>
      <c r="C1012">
        <v>86553197</v>
      </c>
      <c r="D1012">
        <v>85702416</v>
      </c>
      <c r="E1012">
        <v>1</v>
      </c>
      <c r="F1012">
        <v>1</v>
      </c>
      <c r="G1012">
        <v>1081</v>
      </c>
      <c r="H1012">
        <v>3</v>
      </c>
      <c r="I1012" t="s">
        <v>829</v>
      </c>
      <c r="J1012" t="s">
        <v>830</v>
      </c>
      <c r="K1012" t="s">
        <v>831</v>
      </c>
      <c r="L1012">
        <v>1346</v>
      </c>
      <c r="N1012">
        <v>1009</v>
      </c>
      <c r="O1012" t="s">
        <v>822</v>
      </c>
      <c r="P1012" t="s">
        <v>822</v>
      </c>
      <c r="Q1012">
        <v>1</v>
      </c>
      <c r="W1012">
        <v>0</v>
      </c>
      <c r="X1012">
        <v>1021383118</v>
      </c>
      <c r="Y1012">
        <f>((AT1012*1)*1)</f>
        <v>0.01</v>
      </c>
      <c r="AA1012">
        <v>315.23</v>
      </c>
      <c r="AB1012">
        <v>0</v>
      </c>
      <c r="AC1012">
        <v>0</v>
      </c>
      <c r="AD1012">
        <v>0</v>
      </c>
      <c r="AE1012">
        <v>37.979999999999997</v>
      </c>
      <c r="AF1012">
        <v>0</v>
      </c>
      <c r="AG1012">
        <v>0</v>
      </c>
      <c r="AH1012">
        <v>0</v>
      </c>
      <c r="AI1012">
        <v>8.3000000000000007</v>
      </c>
      <c r="AJ1012">
        <v>1</v>
      </c>
      <c r="AK1012">
        <v>1</v>
      </c>
      <c r="AL1012">
        <v>1</v>
      </c>
      <c r="AM1012">
        <v>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0.01</v>
      </c>
      <c r="AU1012" t="s">
        <v>360</v>
      </c>
      <c r="AV1012">
        <v>0</v>
      </c>
      <c r="AW1012">
        <v>2</v>
      </c>
      <c r="AX1012">
        <v>86553205</v>
      </c>
      <c r="AY1012">
        <v>1</v>
      </c>
      <c r="AZ1012">
        <v>0</v>
      </c>
      <c r="BA1012">
        <v>862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ROUND(Y1012*Source!I530,9)</f>
        <v>0.1</v>
      </c>
      <c r="CY1012">
        <f>AA1012</f>
        <v>315.23</v>
      </c>
      <c r="CZ1012">
        <f>AE1012</f>
        <v>37.979999999999997</v>
      </c>
      <c r="DA1012">
        <f>AI1012</f>
        <v>8.3000000000000007</v>
      </c>
      <c r="DB1012">
        <f>ROUND(((ROUND(AT1012*CZ1012,2)*1)*1),6)</f>
        <v>0.38</v>
      </c>
      <c r="DC1012">
        <f>ROUND(((ROUND(AT1012*AG1012,2)*1)*1),6)</f>
        <v>0</v>
      </c>
      <c r="DD1012" t="s">
        <v>3</v>
      </c>
      <c r="DE1012" t="s">
        <v>3</v>
      </c>
      <c r="DF1012">
        <f>ROUND(ROUND(AE1012*AI1012,2)*CX1012,2)</f>
        <v>31.52</v>
      </c>
      <c r="DG1012">
        <f t="shared" si="497"/>
        <v>0</v>
      </c>
      <c r="DH1012">
        <f t="shared" si="498"/>
        <v>0</v>
      </c>
      <c r="DI1012">
        <f t="shared" si="492"/>
        <v>0</v>
      </c>
      <c r="DJ1012">
        <f>DF1012</f>
        <v>31.52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5">
      <c r="A1013">
        <f>ROW(Source!A530)</f>
        <v>530</v>
      </c>
      <c r="B1013">
        <v>86551703</v>
      </c>
      <c r="C1013">
        <v>86553197</v>
      </c>
      <c r="D1013">
        <v>85700975</v>
      </c>
      <c r="E1013">
        <v>1</v>
      </c>
      <c r="F1013">
        <v>1</v>
      </c>
      <c r="G1013">
        <v>1081</v>
      </c>
      <c r="H1013">
        <v>3</v>
      </c>
      <c r="I1013" t="s">
        <v>841</v>
      </c>
      <c r="J1013" t="s">
        <v>842</v>
      </c>
      <c r="K1013" t="s">
        <v>843</v>
      </c>
      <c r="L1013">
        <v>1348</v>
      </c>
      <c r="N1013">
        <v>1009</v>
      </c>
      <c r="O1013" t="s">
        <v>561</v>
      </c>
      <c r="P1013" t="s">
        <v>561</v>
      </c>
      <c r="Q1013">
        <v>1000</v>
      </c>
      <c r="W1013">
        <v>0</v>
      </c>
      <c r="X1013">
        <v>1270042986</v>
      </c>
      <c r="Y1013">
        <f>((AT1013*1)*1)</f>
        <v>3.0000000000000001E-5</v>
      </c>
      <c r="AA1013">
        <v>55941.2</v>
      </c>
      <c r="AB1013">
        <v>0</v>
      </c>
      <c r="AC1013">
        <v>0</v>
      </c>
      <c r="AD1013">
        <v>0</v>
      </c>
      <c r="AE1013">
        <v>16214.84</v>
      </c>
      <c r="AF1013">
        <v>0</v>
      </c>
      <c r="AG1013">
        <v>0</v>
      </c>
      <c r="AH1013">
        <v>0</v>
      </c>
      <c r="AI1013">
        <v>3.45</v>
      </c>
      <c r="AJ1013">
        <v>1</v>
      </c>
      <c r="AK1013">
        <v>1</v>
      </c>
      <c r="AL1013">
        <v>1</v>
      </c>
      <c r="AM1013">
        <v>2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 t="s">
        <v>3</v>
      </c>
      <c r="AT1013">
        <v>3.0000000000000001E-5</v>
      </c>
      <c r="AU1013" t="s">
        <v>360</v>
      </c>
      <c r="AV1013">
        <v>0</v>
      </c>
      <c r="AW1013">
        <v>2</v>
      </c>
      <c r="AX1013">
        <v>86553206</v>
      </c>
      <c r="AY1013">
        <v>1</v>
      </c>
      <c r="AZ1013">
        <v>0</v>
      </c>
      <c r="BA1013">
        <v>863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v>0</v>
      </c>
      <c r="CX1013">
        <f>ROUND(Y1013*Source!I530,9)</f>
        <v>2.9999999999999997E-4</v>
      </c>
      <c r="CY1013">
        <f>AA1013</f>
        <v>55941.2</v>
      </c>
      <c r="CZ1013">
        <f>AE1013</f>
        <v>16214.84</v>
      </c>
      <c r="DA1013">
        <f>AI1013</f>
        <v>3.45</v>
      </c>
      <c r="DB1013">
        <f>ROUND(((ROUND(AT1013*CZ1013,2)*1)*1),6)</f>
        <v>0.49</v>
      </c>
      <c r="DC1013">
        <f>ROUND(((ROUND(AT1013*AG1013,2)*1)*1),6)</f>
        <v>0</v>
      </c>
      <c r="DD1013" t="s">
        <v>3</v>
      </c>
      <c r="DE1013" t="s">
        <v>3</v>
      </c>
      <c r="DF1013">
        <f>ROUND(ROUND(AE1013*AI1013,2)*CX1013,2)</f>
        <v>16.78</v>
      </c>
      <c r="DG1013">
        <f t="shared" si="497"/>
        <v>0</v>
      </c>
      <c r="DH1013">
        <f t="shared" si="498"/>
        <v>0</v>
      </c>
      <c r="DI1013">
        <f t="shared" si="492"/>
        <v>0</v>
      </c>
      <c r="DJ1013">
        <f>DF1013</f>
        <v>16.78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5">
      <c r="A1014">
        <f>ROW(Source!A530)</f>
        <v>530</v>
      </c>
      <c r="B1014">
        <v>86551703</v>
      </c>
      <c r="C1014">
        <v>86553197</v>
      </c>
      <c r="D1014">
        <v>85701143</v>
      </c>
      <c r="E1014">
        <v>1</v>
      </c>
      <c r="F1014">
        <v>1</v>
      </c>
      <c r="G1014">
        <v>1081</v>
      </c>
      <c r="H1014">
        <v>3</v>
      </c>
      <c r="I1014" t="s">
        <v>844</v>
      </c>
      <c r="J1014" t="s">
        <v>845</v>
      </c>
      <c r="K1014" t="s">
        <v>846</v>
      </c>
      <c r="L1014">
        <v>1346</v>
      </c>
      <c r="N1014">
        <v>1009</v>
      </c>
      <c r="O1014" t="s">
        <v>822</v>
      </c>
      <c r="P1014" t="s">
        <v>822</v>
      </c>
      <c r="Q1014">
        <v>1</v>
      </c>
      <c r="W1014">
        <v>0</v>
      </c>
      <c r="X1014">
        <v>488689173</v>
      </c>
      <c r="Y1014">
        <f>((AT1014*1)*1)</f>
        <v>3.0000000000000001E-3</v>
      </c>
      <c r="AA1014">
        <v>85.81</v>
      </c>
      <c r="AB1014">
        <v>0</v>
      </c>
      <c r="AC1014">
        <v>0</v>
      </c>
      <c r="AD1014">
        <v>0</v>
      </c>
      <c r="AE1014">
        <v>20.190000000000001</v>
      </c>
      <c r="AF1014">
        <v>0</v>
      </c>
      <c r="AG1014">
        <v>0</v>
      </c>
      <c r="AH1014">
        <v>0</v>
      </c>
      <c r="AI1014">
        <v>4.25</v>
      </c>
      <c r="AJ1014">
        <v>1</v>
      </c>
      <c r="AK1014">
        <v>1</v>
      </c>
      <c r="AL1014">
        <v>1</v>
      </c>
      <c r="AM1014">
        <v>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3.0000000000000001E-3</v>
      </c>
      <c r="AU1014" t="s">
        <v>360</v>
      </c>
      <c r="AV1014">
        <v>0</v>
      </c>
      <c r="AW1014">
        <v>2</v>
      </c>
      <c r="AX1014">
        <v>86553207</v>
      </c>
      <c r="AY1014">
        <v>1</v>
      </c>
      <c r="AZ1014">
        <v>0</v>
      </c>
      <c r="BA1014">
        <v>864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v>0</v>
      </c>
      <c r="CX1014">
        <f>ROUND(Y1014*Source!I530,9)</f>
        <v>0.03</v>
      </c>
      <c r="CY1014">
        <f>AA1014</f>
        <v>85.81</v>
      </c>
      <c r="CZ1014">
        <f>AE1014</f>
        <v>20.190000000000001</v>
      </c>
      <c r="DA1014">
        <f>AI1014</f>
        <v>4.25</v>
      </c>
      <c r="DB1014">
        <f>ROUND(((ROUND(AT1014*CZ1014,2)*1)*1),6)</f>
        <v>0.06</v>
      </c>
      <c r="DC1014">
        <f>ROUND(((ROUND(AT1014*AG1014,2)*1)*1),6)</f>
        <v>0</v>
      </c>
      <c r="DD1014" t="s">
        <v>3</v>
      </c>
      <c r="DE1014" t="s">
        <v>3</v>
      </c>
      <c r="DF1014">
        <f>ROUND(ROUND(AE1014*AI1014,2)*CX1014,2)</f>
        <v>2.57</v>
      </c>
      <c r="DG1014">
        <f t="shared" si="497"/>
        <v>0</v>
      </c>
      <c r="DH1014">
        <f t="shared" si="498"/>
        <v>0</v>
      </c>
      <c r="DI1014">
        <f t="shared" si="492"/>
        <v>0</v>
      </c>
      <c r="DJ1014">
        <f>DF1014</f>
        <v>2.57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5">
      <c r="A1015">
        <f>ROW(Source!A530)</f>
        <v>530</v>
      </c>
      <c r="B1015">
        <v>86551703</v>
      </c>
      <c r="C1015">
        <v>86553197</v>
      </c>
      <c r="D1015">
        <v>85718526</v>
      </c>
      <c r="E1015">
        <v>1</v>
      </c>
      <c r="F1015">
        <v>1</v>
      </c>
      <c r="G1015">
        <v>1081</v>
      </c>
      <c r="H1015">
        <v>3</v>
      </c>
      <c r="I1015" t="s">
        <v>667</v>
      </c>
      <c r="J1015" t="s">
        <v>669</v>
      </c>
      <c r="K1015" t="s">
        <v>668</v>
      </c>
      <c r="L1015">
        <v>1354</v>
      </c>
      <c r="N1015">
        <v>1010</v>
      </c>
      <c r="O1015" t="s">
        <v>35</v>
      </c>
      <c r="P1015" t="s">
        <v>35</v>
      </c>
      <c r="Q1015">
        <v>1</v>
      </c>
      <c r="W1015">
        <v>0</v>
      </c>
      <c r="X1015">
        <v>702296437</v>
      </c>
      <c r="Y1015">
        <f>((AT1015*1)*1)</f>
        <v>1</v>
      </c>
      <c r="AA1015">
        <v>243.47</v>
      </c>
      <c r="AB1015">
        <v>0</v>
      </c>
      <c r="AC1015">
        <v>0</v>
      </c>
      <c r="AD1015">
        <v>0</v>
      </c>
      <c r="AE1015">
        <v>55.46</v>
      </c>
      <c r="AF1015">
        <v>0</v>
      </c>
      <c r="AG1015">
        <v>0</v>
      </c>
      <c r="AH1015">
        <v>0</v>
      </c>
      <c r="AI1015">
        <v>4.3899999999999997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 t="s">
        <v>3</v>
      </c>
      <c r="AT1015">
        <v>1</v>
      </c>
      <c r="AU1015" t="s">
        <v>360</v>
      </c>
      <c r="AV1015">
        <v>0</v>
      </c>
      <c r="AW1015">
        <v>1</v>
      </c>
      <c r="AX1015">
        <v>-1</v>
      </c>
      <c r="AY1015">
        <v>0</v>
      </c>
      <c r="AZ1015">
        <v>0</v>
      </c>
      <c r="BA1015" t="s">
        <v>3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v>0</v>
      </c>
      <c r="CX1015">
        <f>ROUND(Y1015*Source!I530,9)</f>
        <v>10</v>
      </c>
      <c r="CY1015">
        <f>AA1015</f>
        <v>243.47</v>
      </c>
      <c r="CZ1015">
        <f>AE1015</f>
        <v>55.46</v>
      </c>
      <c r="DA1015">
        <f>AI1015</f>
        <v>4.3899999999999997</v>
      </c>
      <c r="DB1015">
        <f>ROUND(((ROUND(AT1015*CZ1015,2)*1)*1),6)</f>
        <v>55.46</v>
      </c>
      <c r="DC1015">
        <f>ROUND(((ROUND(AT1015*AG1015,2)*1)*1),6)</f>
        <v>0</v>
      </c>
      <c r="DD1015" t="s">
        <v>3</v>
      </c>
      <c r="DE1015" t="s">
        <v>3</v>
      </c>
      <c r="DF1015">
        <f>ROUND(ROUND(AE1015*AI1015,2)*CX1015,2)</f>
        <v>2434.6999999999998</v>
      </c>
      <c r="DG1015">
        <f t="shared" si="497"/>
        <v>0</v>
      </c>
      <c r="DH1015">
        <f t="shared" si="498"/>
        <v>0</v>
      </c>
      <c r="DI1015">
        <f t="shared" si="492"/>
        <v>0</v>
      </c>
      <c r="DJ1015">
        <f>DF1015</f>
        <v>2434.6999999999998</v>
      </c>
      <c r="DK1015">
        <v>0</v>
      </c>
      <c r="DL1015" t="s">
        <v>3</v>
      </c>
      <c r="DM1015">
        <v>0</v>
      </c>
      <c r="DN1015" t="s">
        <v>3</v>
      </c>
      <c r="DO1015">
        <v>0</v>
      </c>
    </row>
    <row r="1016" spans="1:119" x14ac:dyDescent="0.25">
      <c r="A1016">
        <f>ROW(Source!A530)</f>
        <v>530</v>
      </c>
      <c r="B1016">
        <v>86551703</v>
      </c>
      <c r="C1016">
        <v>86553197</v>
      </c>
      <c r="D1016">
        <v>85721250</v>
      </c>
      <c r="E1016">
        <v>1</v>
      </c>
      <c r="F1016">
        <v>1</v>
      </c>
      <c r="G1016">
        <v>1081</v>
      </c>
      <c r="H1016">
        <v>3</v>
      </c>
      <c r="I1016" t="s">
        <v>671</v>
      </c>
      <c r="J1016" t="s">
        <v>672</v>
      </c>
      <c r="K1016" t="s">
        <v>978</v>
      </c>
      <c r="L1016">
        <v>1354</v>
      </c>
      <c r="N1016">
        <v>1010</v>
      </c>
      <c r="O1016" t="s">
        <v>35</v>
      </c>
      <c r="P1016" t="s">
        <v>35</v>
      </c>
      <c r="Q1016">
        <v>1</v>
      </c>
      <c r="W1016">
        <v>0</v>
      </c>
      <c r="X1016">
        <v>662460552</v>
      </c>
      <c r="Y1016">
        <f>((AT1016*1)*1)</f>
        <v>1</v>
      </c>
      <c r="AA1016">
        <v>596.48</v>
      </c>
      <c r="AB1016">
        <v>0</v>
      </c>
      <c r="AC1016">
        <v>0</v>
      </c>
      <c r="AD1016">
        <v>0</v>
      </c>
      <c r="AE1016">
        <v>161.21</v>
      </c>
      <c r="AF1016">
        <v>0</v>
      </c>
      <c r="AG1016">
        <v>0</v>
      </c>
      <c r="AH1016">
        <v>0</v>
      </c>
      <c r="AI1016">
        <v>3.7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 t="s">
        <v>3</v>
      </c>
      <c r="AT1016">
        <v>1</v>
      </c>
      <c r="AU1016" t="s">
        <v>360</v>
      </c>
      <c r="AV1016">
        <v>0</v>
      </c>
      <c r="AW1016">
        <v>1</v>
      </c>
      <c r="AX1016">
        <v>-1</v>
      </c>
      <c r="AY1016">
        <v>0</v>
      </c>
      <c r="AZ1016">
        <v>0</v>
      </c>
      <c r="BA1016" t="s">
        <v>3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v>0</v>
      </c>
      <c r="CX1016">
        <f>ROUND(Y1016*Source!I530,9)</f>
        <v>10</v>
      </c>
      <c r="CY1016">
        <f>AA1016</f>
        <v>596.48</v>
      </c>
      <c r="CZ1016">
        <f>AE1016</f>
        <v>161.21</v>
      </c>
      <c r="DA1016">
        <f>AI1016</f>
        <v>3.7</v>
      </c>
      <c r="DB1016">
        <f>ROUND(((ROUND(AT1016*CZ1016,2)*1)*1),6)</f>
        <v>161.21</v>
      </c>
      <c r="DC1016">
        <f>ROUND(((ROUND(AT1016*AG1016,2)*1)*1),6)</f>
        <v>0</v>
      </c>
      <c r="DD1016" t="s">
        <v>3</v>
      </c>
      <c r="DE1016" t="s">
        <v>3</v>
      </c>
      <c r="DF1016">
        <f>ROUND(ROUND(AE1016*AI1016,2)*CX1016,2)</f>
        <v>5964.8</v>
      </c>
      <c r="DG1016">
        <f t="shared" si="497"/>
        <v>0</v>
      </c>
      <c r="DH1016">
        <f t="shared" si="498"/>
        <v>0</v>
      </c>
      <c r="DI1016">
        <f t="shared" si="492"/>
        <v>0</v>
      </c>
      <c r="DJ1016">
        <f>DF1016</f>
        <v>5964.8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5">
      <c r="A1017">
        <f>ROW(Source!A535)</f>
        <v>535</v>
      </c>
      <c r="B1017">
        <v>86551701</v>
      </c>
      <c r="C1017">
        <v>86553212</v>
      </c>
      <c r="D1017">
        <v>85665773</v>
      </c>
      <c r="E1017">
        <v>1081</v>
      </c>
      <c r="F1017">
        <v>1</v>
      </c>
      <c r="G1017">
        <v>1081</v>
      </c>
      <c r="H1017">
        <v>1</v>
      </c>
      <c r="I1017" t="s">
        <v>786</v>
      </c>
      <c r="J1017" t="s">
        <v>3</v>
      </c>
      <c r="K1017" t="s">
        <v>787</v>
      </c>
      <c r="L1017">
        <v>1191</v>
      </c>
      <c r="N1017">
        <v>1013</v>
      </c>
      <c r="O1017" t="s">
        <v>788</v>
      </c>
      <c r="P1017" t="s">
        <v>788</v>
      </c>
      <c r="Q1017">
        <v>1</v>
      </c>
      <c r="W1017">
        <v>0</v>
      </c>
      <c r="X1017">
        <v>476480486</v>
      </c>
      <c r="Y1017">
        <f>((AT1017*1.15)*1.2)</f>
        <v>1.2833999999999999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1</v>
      </c>
      <c r="AK1017">
        <v>1</v>
      </c>
      <c r="AL1017">
        <v>1</v>
      </c>
      <c r="AM1017">
        <v>-2</v>
      </c>
      <c r="AN1017">
        <v>0</v>
      </c>
      <c r="AO1017">
        <v>1</v>
      </c>
      <c r="AP1017">
        <v>1</v>
      </c>
      <c r="AQ1017">
        <v>0</v>
      </c>
      <c r="AR1017">
        <v>0</v>
      </c>
      <c r="AS1017" t="s">
        <v>3</v>
      </c>
      <c r="AT1017">
        <v>0.93</v>
      </c>
      <c r="AU1017" t="s">
        <v>362</v>
      </c>
      <c r="AV1017">
        <v>1</v>
      </c>
      <c r="AW1017">
        <v>2</v>
      </c>
      <c r="AX1017">
        <v>86553220</v>
      </c>
      <c r="AY1017">
        <v>1</v>
      </c>
      <c r="AZ1017">
        <v>0</v>
      </c>
      <c r="BA1017">
        <v>867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U1017">
        <f>ROUND(AT1017*Source!I535*AH1017*AL1017,2)</f>
        <v>0</v>
      </c>
      <c r="CV1017">
        <f>ROUND(Y1017*Source!I535,9)</f>
        <v>2.5668000000000002</v>
      </c>
      <c r="CW1017">
        <v>0</v>
      </c>
      <c r="CX1017">
        <f>ROUND(Y1017*Source!I535,9)</f>
        <v>2.5668000000000002</v>
      </c>
      <c r="CY1017">
        <f>AD1017</f>
        <v>0</v>
      </c>
      <c r="CZ1017">
        <f>AH1017</f>
        <v>0</v>
      </c>
      <c r="DA1017">
        <f>AL1017</f>
        <v>1</v>
      </c>
      <c r="DB1017">
        <f>ROUND(((ROUND(AT1017*CZ1017,2)*1.15)*1.2),6)</f>
        <v>0</v>
      </c>
      <c r="DC1017">
        <f>ROUND(((ROUND(AT1017*AG1017,2)*1.15)*1.2),6)</f>
        <v>0</v>
      </c>
      <c r="DD1017" t="s">
        <v>3</v>
      </c>
      <c r="DE1017" t="s">
        <v>3</v>
      </c>
      <c r="DF1017">
        <f t="shared" ref="DF1017:DF1026" si="501">ROUND(ROUND(AE1017,2)*CX1017,2)</f>
        <v>0</v>
      </c>
      <c r="DG1017">
        <f t="shared" si="497"/>
        <v>0</v>
      </c>
      <c r="DH1017">
        <f t="shared" si="498"/>
        <v>0</v>
      </c>
      <c r="DI1017">
        <f t="shared" si="492"/>
        <v>0</v>
      </c>
      <c r="DJ1017">
        <f>DI1017</f>
        <v>0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5">
      <c r="A1018">
        <f>ROW(Source!A535)</f>
        <v>535</v>
      </c>
      <c r="B1018">
        <v>86551701</v>
      </c>
      <c r="C1018">
        <v>86553212</v>
      </c>
      <c r="D1018">
        <v>85731378</v>
      </c>
      <c r="E1018">
        <v>1</v>
      </c>
      <c r="F1018">
        <v>1</v>
      </c>
      <c r="G1018">
        <v>1081</v>
      </c>
      <c r="H1018">
        <v>2</v>
      </c>
      <c r="I1018" t="s">
        <v>850</v>
      </c>
      <c r="J1018" t="s">
        <v>851</v>
      </c>
      <c r="K1018" t="s">
        <v>852</v>
      </c>
      <c r="L1018">
        <v>1368</v>
      </c>
      <c r="N1018">
        <v>1011</v>
      </c>
      <c r="O1018" t="s">
        <v>792</v>
      </c>
      <c r="P1018" t="s">
        <v>792</v>
      </c>
      <c r="Q1018">
        <v>1</v>
      </c>
      <c r="W1018">
        <v>0</v>
      </c>
      <c r="X1018">
        <v>1498588441</v>
      </c>
      <c r="Y1018">
        <f>((AT1018*1.25)*1.2)</f>
        <v>0.39</v>
      </c>
      <c r="AA1018">
        <v>0</v>
      </c>
      <c r="AB1018">
        <v>7.59</v>
      </c>
      <c r="AC1018">
        <v>0</v>
      </c>
      <c r="AD1018">
        <v>0</v>
      </c>
      <c r="AE1018">
        <v>0</v>
      </c>
      <c r="AF1018">
        <v>7.11</v>
      </c>
      <c r="AG1018">
        <v>0</v>
      </c>
      <c r="AH1018">
        <v>0</v>
      </c>
      <c r="AI1018">
        <v>1</v>
      </c>
      <c r="AJ1018">
        <v>1</v>
      </c>
      <c r="AK1018">
        <v>1</v>
      </c>
      <c r="AL1018">
        <v>1</v>
      </c>
      <c r="AM1018">
        <v>-2</v>
      </c>
      <c r="AN1018">
        <v>0</v>
      </c>
      <c r="AO1018">
        <v>1</v>
      </c>
      <c r="AP1018">
        <v>1</v>
      </c>
      <c r="AQ1018">
        <v>0</v>
      </c>
      <c r="AR1018">
        <v>0</v>
      </c>
      <c r="AS1018" t="s">
        <v>3</v>
      </c>
      <c r="AT1018">
        <v>0.26</v>
      </c>
      <c r="AU1018" t="s">
        <v>361</v>
      </c>
      <c r="AV1018">
        <v>0</v>
      </c>
      <c r="AW1018">
        <v>2</v>
      </c>
      <c r="AX1018">
        <v>86553221</v>
      </c>
      <c r="AY1018">
        <v>1</v>
      </c>
      <c r="AZ1018">
        <v>0</v>
      </c>
      <c r="BA1018">
        <v>868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f>ROUND(Y1018*Source!I535*DO1018,9)</f>
        <v>0</v>
      </c>
      <c r="CX1018">
        <f>ROUND(Y1018*Source!I535,9)</f>
        <v>0.78</v>
      </c>
      <c r="CY1018">
        <f>AB1018</f>
        <v>7.59</v>
      </c>
      <c r="CZ1018">
        <f>AF1018</f>
        <v>7.11</v>
      </c>
      <c r="DA1018">
        <f>AJ1018</f>
        <v>1</v>
      </c>
      <c r="DB1018">
        <f>ROUND(((ROUND(AT1018*CZ1018,2)*1.25)*1.2),6)</f>
        <v>2.7749999999999999</v>
      </c>
      <c r="DC1018">
        <f>ROUND(((ROUND(AT1018*AG1018,2)*1.25)*1.2),6)</f>
        <v>0</v>
      </c>
      <c r="DD1018" t="s">
        <v>3</v>
      </c>
      <c r="DE1018" t="s">
        <v>3</v>
      </c>
      <c r="DF1018">
        <f t="shared" si="501"/>
        <v>0</v>
      </c>
      <c r="DG1018">
        <f t="shared" si="497"/>
        <v>5.55</v>
      </c>
      <c r="DH1018">
        <f t="shared" si="498"/>
        <v>0</v>
      </c>
      <c r="DI1018">
        <f t="shared" si="492"/>
        <v>0</v>
      </c>
      <c r="DJ1018">
        <f>DG1018</f>
        <v>5.55</v>
      </c>
      <c r="DK1018">
        <v>0</v>
      </c>
      <c r="DL1018" t="s">
        <v>3</v>
      </c>
      <c r="DM1018">
        <v>0</v>
      </c>
      <c r="DN1018" t="s">
        <v>3</v>
      </c>
      <c r="DO1018">
        <v>0</v>
      </c>
    </row>
    <row r="1019" spans="1:119" x14ac:dyDescent="0.25">
      <c r="A1019">
        <f>ROW(Source!A535)</f>
        <v>535</v>
      </c>
      <c r="B1019">
        <v>86551701</v>
      </c>
      <c r="C1019">
        <v>86553212</v>
      </c>
      <c r="D1019">
        <v>85731677</v>
      </c>
      <c r="E1019">
        <v>1</v>
      </c>
      <c r="F1019">
        <v>1</v>
      </c>
      <c r="G1019">
        <v>1081</v>
      </c>
      <c r="H1019">
        <v>2</v>
      </c>
      <c r="I1019" t="s">
        <v>789</v>
      </c>
      <c r="J1019" t="s">
        <v>790</v>
      </c>
      <c r="K1019" t="s">
        <v>791</v>
      </c>
      <c r="L1019">
        <v>1368</v>
      </c>
      <c r="N1019">
        <v>1011</v>
      </c>
      <c r="O1019" t="s">
        <v>792</v>
      </c>
      <c r="P1019" t="s">
        <v>792</v>
      </c>
      <c r="Q1019">
        <v>1</v>
      </c>
      <c r="W1019">
        <v>0</v>
      </c>
      <c r="X1019">
        <v>874612079</v>
      </c>
      <c r="Y1019">
        <f>((AT1019*1.25)*1.2)</f>
        <v>1.4999999999999999E-2</v>
      </c>
      <c r="AA1019">
        <v>0</v>
      </c>
      <c r="AB1019">
        <v>88.67</v>
      </c>
      <c r="AC1019">
        <v>13.47</v>
      </c>
      <c r="AD1019">
        <v>0</v>
      </c>
      <c r="AE1019">
        <v>0</v>
      </c>
      <c r="AF1019">
        <v>83.1</v>
      </c>
      <c r="AG1019">
        <v>12.62</v>
      </c>
      <c r="AH1019">
        <v>0</v>
      </c>
      <c r="AI1019">
        <v>1</v>
      </c>
      <c r="AJ1019">
        <v>1</v>
      </c>
      <c r="AK1019">
        <v>1</v>
      </c>
      <c r="AL1019">
        <v>1</v>
      </c>
      <c r="AM1019">
        <v>-2</v>
      </c>
      <c r="AN1019">
        <v>0</v>
      </c>
      <c r="AO1019">
        <v>1</v>
      </c>
      <c r="AP1019">
        <v>1</v>
      </c>
      <c r="AQ1019">
        <v>0</v>
      </c>
      <c r="AR1019">
        <v>0</v>
      </c>
      <c r="AS1019" t="s">
        <v>3</v>
      </c>
      <c r="AT1019">
        <v>0.01</v>
      </c>
      <c r="AU1019" t="s">
        <v>361</v>
      </c>
      <c r="AV1019">
        <v>0</v>
      </c>
      <c r="AW1019">
        <v>2</v>
      </c>
      <c r="AX1019">
        <v>86553222</v>
      </c>
      <c r="AY1019">
        <v>1</v>
      </c>
      <c r="AZ1019">
        <v>0</v>
      </c>
      <c r="BA1019">
        <v>869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f>ROUND(Y1019*Source!I535*DO1019,9)</f>
        <v>0.37859999999999999</v>
      </c>
      <c r="CX1019">
        <f>ROUND(Y1019*Source!I535,9)</f>
        <v>0.03</v>
      </c>
      <c r="CY1019">
        <f>AB1019</f>
        <v>88.67</v>
      </c>
      <c r="CZ1019">
        <f>AF1019</f>
        <v>83.1</v>
      </c>
      <c r="DA1019">
        <f>AJ1019</f>
        <v>1</v>
      </c>
      <c r="DB1019">
        <f>ROUND(((ROUND(AT1019*CZ1019,2)*1.25)*1.2),6)</f>
        <v>1.2450000000000001</v>
      </c>
      <c r="DC1019">
        <f>ROUND(((ROUND(AT1019*AG1019,2)*1.25)*1.2),6)</f>
        <v>0.19500000000000001</v>
      </c>
      <c r="DD1019" t="s">
        <v>3</v>
      </c>
      <c r="DE1019" t="s">
        <v>3</v>
      </c>
      <c r="DF1019">
        <f t="shared" si="501"/>
        <v>0</v>
      </c>
      <c r="DG1019">
        <f t="shared" si="497"/>
        <v>2.4900000000000002</v>
      </c>
      <c r="DH1019">
        <f t="shared" si="498"/>
        <v>0.38</v>
      </c>
      <c r="DI1019">
        <f t="shared" si="492"/>
        <v>0</v>
      </c>
      <c r="DJ1019">
        <f>DG1019</f>
        <v>2.4900000000000002</v>
      </c>
      <c r="DK1019">
        <v>0</v>
      </c>
      <c r="DL1019" t="s">
        <v>793</v>
      </c>
      <c r="DM1019">
        <v>0</v>
      </c>
      <c r="DN1019" t="s">
        <v>788</v>
      </c>
      <c r="DO1019">
        <v>12.62</v>
      </c>
    </row>
    <row r="1020" spans="1:119" x14ac:dyDescent="0.25">
      <c r="A1020">
        <f>ROW(Source!A535)</f>
        <v>535</v>
      </c>
      <c r="B1020">
        <v>86551701</v>
      </c>
      <c r="C1020">
        <v>86553212</v>
      </c>
      <c r="D1020">
        <v>85701847</v>
      </c>
      <c r="E1020">
        <v>1</v>
      </c>
      <c r="F1020">
        <v>1</v>
      </c>
      <c r="G1020">
        <v>1081</v>
      </c>
      <c r="H1020">
        <v>3</v>
      </c>
      <c r="I1020" t="s">
        <v>853</v>
      </c>
      <c r="J1020" t="s">
        <v>854</v>
      </c>
      <c r="K1020" t="s">
        <v>855</v>
      </c>
      <c r="L1020">
        <v>1348</v>
      </c>
      <c r="N1020">
        <v>1009</v>
      </c>
      <c r="O1020" t="s">
        <v>561</v>
      </c>
      <c r="P1020" t="s">
        <v>561</v>
      </c>
      <c r="Q1020">
        <v>1000</v>
      </c>
      <c r="W1020">
        <v>0</v>
      </c>
      <c r="X1020">
        <v>1001555392</v>
      </c>
      <c r="Y1020">
        <f>((AT1020*1)*1)</f>
        <v>1.2E-4</v>
      </c>
      <c r="AA1020">
        <v>9879.51</v>
      </c>
      <c r="AB1020">
        <v>0</v>
      </c>
      <c r="AC1020">
        <v>0</v>
      </c>
      <c r="AD1020">
        <v>0</v>
      </c>
      <c r="AE1020">
        <v>9879.51</v>
      </c>
      <c r="AF1020">
        <v>0</v>
      </c>
      <c r="AG1020">
        <v>0</v>
      </c>
      <c r="AH1020">
        <v>0</v>
      </c>
      <c r="AI1020">
        <v>1</v>
      </c>
      <c r="AJ1020">
        <v>1</v>
      </c>
      <c r="AK1020">
        <v>1</v>
      </c>
      <c r="AL1020">
        <v>1</v>
      </c>
      <c r="AM1020">
        <v>-2</v>
      </c>
      <c r="AN1020">
        <v>0</v>
      </c>
      <c r="AO1020">
        <v>1</v>
      </c>
      <c r="AP1020">
        <v>1</v>
      </c>
      <c r="AQ1020">
        <v>0</v>
      </c>
      <c r="AR1020">
        <v>0</v>
      </c>
      <c r="AS1020" t="s">
        <v>3</v>
      </c>
      <c r="AT1020">
        <v>1.2E-4</v>
      </c>
      <c r="AU1020" t="s">
        <v>360</v>
      </c>
      <c r="AV1020">
        <v>0</v>
      </c>
      <c r="AW1020">
        <v>2</v>
      </c>
      <c r="AX1020">
        <v>86553223</v>
      </c>
      <c r="AY1020">
        <v>1</v>
      </c>
      <c r="AZ1020">
        <v>0</v>
      </c>
      <c r="BA1020">
        <v>870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v>0</v>
      </c>
      <c r="CX1020">
        <f>ROUND(Y1020*Source!I535,9)</f>
        <v>2.4000000000000001E-4</v>
      </c>
      <c r="CY1020">
        <f>AA1020</f>
        <v>9879.51</v>
      </c>
      <c r="CZ1020">
        <f>AE1020</f>
        <v>9879.51</v>
      </c>
      <c r="DA1020">
        <f>AI1020</f>
        <v>1</v>
      </c>
      <c r="DB1020">
        <f>ROUND(((ROUND(AT1020*CZ1020,2)*1)*1),6)</f>
        <v>1.19</v>
      </c>
      <c r="DC1020">
        <f>ROUND(((ROUND(AT1020*AG1020,2)*1)*1),6)</f>
        <v>0</v>
      </c>
      <c r="DD1020" t="s">
        <v>3</v>
      </c>
      <c r="DE1020" t="s">
        <v>3</v>
      </c>
      <c r="DF1020">
        <f t="shared" si="501"/>
        <v>2.37</v>
      </c>
      <c r="DG1020">
        <f t="shared" si="497"/>
        <v>0</v>
      </c>
      <c r="DH1020">
        <f t="shared" si="498"/>
        <v>0</v>
      </c>
      <c r="DI1020">
        <f t="shared" si="492"/>
        <v>0</v>
      </c>
      <c r="DJ1020">
        <f>DF1020</f>
        <v>2.37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5">
      <c r="A1021">
        <f>ROW(Source!A535)</f>
        <v>535</v>
      </c>
      <c r="B1021">
        <v>86551701</v>
      </c>
      <c r="C1021">
        <v>86553212</v>
      </c>
      <c r="D1021">
        <v>85700656</v>
      </c>
      <c r="E1021">
        <v>1</v>
      </c>
      <c r="F1021">
        <v>1</v>
      </c>
      <c r="G1021">
        <v>1081</v>
      </c>
      <c r="H1021">
        <v>3</v>
      </c>
      <c r="I1021" t="s">
        <v>856</v>
      </c>
      <c r="J1021" t="s">
        <v>857</v>
      </c>
      <c r="K1021" t="s">
        <v>858</v>
      </c>
      <c r="L1021">
        <v>1348</v>
      </c>
      <c r="N1021">
        <v>1009</v>
      </c>
      <c r="O1021" t="s">
        <v>561</v>
      </c>
      <c r="P1021" t="s">
        <v>561</v>
      </c>
      <c r="Q1021">
        <v>1000</v>
      </c>
      <c r="W1021">
        <v>0</v>
      </c>
      <c r="X1021">
        <v>-268464753</v>
      </c>
      <c r="Y1021">
        <f>((AT1021*1)*1)</f>
        <v>5.9999999999999995E-4</v>
      </c>
      <c r="AA1021">
        <v>17868.28</v>
      </c>
      <c r="AB1021">
        <v>0</v>
      </c>
      <c r="AC1021">
        <v>0</v>
      </c>
      <c r="AD1021">
        <v>0</v>
      </c>
      <c r="AE1021">
        <v>17868.28</v>
      </c>
      <c r="AF1021">
        <v>0</v>
      </c>
      <c r="AG1021">
        <v>0</v>
      </c>
      <c r="AH1021">
        <v>0</v>
      </c>
      <c r="AI1021">
        <v>1</v>
      </c>
      <c r="AJ1021">
        <v>1</v>
      </c>
      <c r="AK1021">
        <v>1</v>
      </c>
      <c r="AL1021">
        <v>1</v>
      </c>
      <c r="AM1021">
        <v>-2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 t="s">
        <v>3</v>
      </c>
      <c r="AT1021">
        <v>5.9999999999999995E-4</v>
      </c>
      <c r="AU1021" t="s">
        <v>360</v>
      </c>
      <c r="AV1021">
        <v>0</v>
      </c>
      <c r="AW1021">
        <v>2</v>
      </c>
      <c r="AX1021">
        <v>86553224</v>
      </c>
      <c r="AY1021">
        <v>1</v>
      </c>
      <c r="AZ1021">
        <v>0</v>
      </c>
      <c r="BA1021">
        <v>871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v>0</v>
      </c>
      <c r="CX1021">
        <f>ROUND(Y1021*Source!I535,9)</f>
        <v>1.1999999999999999E-3</v>
      </c>
      <c r="CY1021">
        <f>AA1021</f>
        <v>17868.28</v>
      </c>
      <c r="CZ1021">
        <f>AE1021</f>
        <v>17868.28</v>
      </c>
      <c r="DA1021">
        <f>AI1021</f>
        <v>1</v>
      </c>
      <c r="DB1021">
        <f>ROUND(((ROUND(AT1021*CZ1021,2)*1)*1),6)</f>
        <v>10.72</v>
      </c>
      <c r="DC1021">
        <f>ROUND(((ROUND(AT1021*AG1021,2)*1)*1),6)</f>
        <v>0</v>
      </c>
      <c r="DD1021" t="s">
        <v>3</v>
      </c>
      <c r="DE1021" t="s">
        <v>3</v>
      </c>
      <c r="DF1021">
        <f t="shared" si="501"/>
        <v>21.44</v>
      </c>
      <c r="DG1021">
        <f t="shared" si="497"/>
        <v>0</v>
      </c>
      <c r="DH1021">
        <f t="shared" si="498"/>
        <v>0</v>
      </c>
      <c r="DI1021">
        <f t="shared" si="492"/>
        <v>0</v>
      </c>
      <c r="DJ1021">
        <f>DF1021</f>
        <v>21.44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5">
      <c r="A1022">
        <f>ROW(Source!A535)</f>
        <v>535</v>
      </c>
      <c r="B1022">
        <v>86551701</v>
      </c>
      <c r="C1022">
        <v>86553212</v>
      </c>
      <c r="D1022">
        <v>85718434</v>
      </c>
      <c r="E1022">
        <v>1</v>
      </c>
      <c r="F1022">
        <v>1</v>
      </c>
      <c r="G1022">
        <v>1081</v>
      </c>
      <c r="H1022">
        <v>3</v>
      </c>
      <c r="I1022" t="s">
        <v>721</v>
      </c>
      <c r="J1022" t="s">
        <v>722</v>
      </c>
      <c r="K1022" t="s">
        <v>980</v>
      </c>
      <c r="L1022">
        <v>1354</v>
      </c>
      <c r="N1022">
        <v>1010</v>
      </c>
      <c r="O1022" t="s">
        <v>35</v>
      </c>
      <c r="P1022" t="s">
        <v>35</v>
      </c>
      <c r="Q1022">
        <v>1</v>
      </c>
      <c r="W1022">
        <v>0</v>
      </c>
      <c r="X1022">
        <v>-1008921969</v>
      </c>
      <c r="Y1022">
        <f>((AT1022*1)*1)</f>
        <v>1</v>
      </c>
      <c r="AA1022">
        <v>2662.91</v>
      </c>
      <c r="AB1022">
        <v>0</v>
      </c>
      <c r="AC1022">
        <v>0</v>
      </c>
      <c r="AD1022">
        <v>0</v>
      </c>
      <c r="AE1022">
        <v>2662.91</v>
      </c>
      <c r="AF1022">
        <v>0</v>
      </c>
      <c r="AG1022">
        <v>0</v>
      </c>
      <c r="AH1022">
        <v>0</v>
      </c>
      <c r="AI1022">
        <v>1</v>
      </c>
      <c r="AJ1022">
        <v>1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1</v>
      </c>
      <c r="AQ1022">
        <v>0</v>
      </c>
      <c r="AR1022">
        <v>0</v>
      </c>
      <c r="AS1022" t="s">
        <v>3</v>
      </c>
      <c r="AT1022">
        <v>1</v>
      </c>
      <c r="AU1022" t="s">
        <v>360</v>
      </c>
      <c r="AV1022">
        <v>0</v>
      </c>
      <c r="AW1022">
        <v>1</v>
      </c>
      <c r="AX1022">
        <v>-1</v>
      </c>
      <c r="AY1022">
        <v>0</v>
      </c>
      <c r="AZ1022">
        <v>0</v>
      </c>
      <c r="BA1022" t="s">
        <v>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v>0</v>
      </c>
      <c r="CX1022">
        <f>ROUND(Y1022*Source!I535,9)</f>
        <v>2</v>
      </c>
      <c r="CY1022">
        <f>AA1022</f>
        <v>2662.91</v>
      </c>
      <c r="CZ1022">
        <f>AE1022</f>
        <v>2662.91</v>
      </c>
      <c r="DA1022">
        <f>AI1022</f>
        <v>1</v>
      </c>
      <c r="DB1022">
        <f>ROUND(((ROUND(AT1022*CZ1022,2)*1)*1),6)</f>
        <v>2662.91</v>
      </c>
      <c r="DC1022">
        <f>ROUND(((ROUND(AT1022*AG1022,2)*1)*1),6)</f>
        <v>0</v>
      </c>
      <c r="DD1022" t="s">
        <v>3</v>
      </c>
      <c r="DE1022" t="s">
        <v>3</v>
      </c>
      <c r="DF1022">
        <f t="shared" si="501"/>
        <v>5325.82</v>
      </c>
      <c r="DG1022">
        <f t="shared" si="497"/>
        <v>0</v>
      </c>
      <c r="DH1022">
        <f t="shared" si="498"/>
        <v>0</v>
      </c>
      <c r="DI1022">
        <f t="shared" si="492"/>
        <v>0</v>
      </c>
      <c r="DJ1022">
        <f>DF1022</f>
        <v>5325.82</v>
      </c>
      <c r="DK1022">
        <v>0</v>
      </c>
      <c r="DL1022" t="s">
        <v>3</v>
      </c>
      <c r="DM1022">
        <v>0</v>
      </c>
      <c r="DN1022" t="s">
        <v>3</v>
      </c>
      <c r="DO1022">
        <v>0</v>
      </c>
    </row>
    <row r="1023" spans="1:119" x14ac:dyDescent="0.25">
      <c r="A1023">
        <f>ROW(Source!A535)</f>
        <v>535</v>
      </c>
      <c r="B1023">
        <v>86551701</v>
      </c>
      <c r="C1023">
        <v>86553212</v>
      </c>
      <c r="D1023">
        <v>85721435</v>
      </c>
      <c r="E1023">
        <v>1</v>
      </c>
      <c r="F1023">
        <v>1</v>
      </c>
      <c r="G1023">
        <v>1081</v>
      </c>
      <c r="H1023">
        <v>3</v>
      </c>
      <c r="I1023" t="s">
        <v>859</v>
      </c>
      <c r="J1023" t="s">
        <v>860</v>
      </c>
      <c r="K1023" t="s">
        <v>861</v>
      </c>
      <c r="L1023">
        <v>1346</v>
      </c>
      <c r="N1023">
        <v>1009</v>
      </c>
      <c r="O1023" t="s">
        <v>822</v>
      </c>
      <c r="P1023" t="s">
        <v>822</v>
      </c>
      <c r="Q1023">
        <v>1</v>
      </c>
      <c r="W1023">
        <v>0</v>
      </c>
      <c r="X1023">
        <v>1225074207</v>
      </c>
      <c r="Y1023">
        <f>((AT1023*1)*1)</f>
        <v>0.02</v>
      </c>
      <c r="AA1023">
        <v>19.28</v>
      </c>
      <c r="AB1023">
        <v>0</v>
      </c>
      <c r="AC1023">
        <v>0</v>
      </c>
      <c r="AD1023">
        <v>0</v>
      </c>
      <c r="AE1023">
        <v>19.28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-2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0.02</v>
      </c>
      <c r="AU1023" t="s">
        <v>360</v>
      </c>
      <c r="AV1023">
        <v>0</v>
      </c>
      <c r="AW1023">
        <v>2</v>
      </c>
      <c r="AX1023">
        <v>86553225</v>
      </c>
      <c r="AY1023">
        <v>1</v>
      </c>
      <c r="AZ1023">
        <v>0</v>
      </c>
      <c r="BA1023">
        <v>872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V1023">
        <v>0</v>
      </c>
      <c r="CW1023">
        <v>0</v>
      </c>
      <c r="CX1023">
        <f>ROUND(Y1023*Source!I535,9)</f>
        <v>0.04</v>
      </c>
      <c r="CY1023">
        <f>AA1023</f>
        <v>19.28</v>
      </c>
      <c r="CZ1023">
        <f>AE1023</f>
        <v>19.28</v>
      </c>
      <c r="DA1023">
        <f>AI1023</f>
        <v>1</v>
      </c>
      <c r="DB1023">
        <f>ROUND(((ROUND(AT1023*CZ1023,2)*1)*1),6)</f>
        <v>0.39</v>
      </c>
      <c r="DC1023">
        <f>ROUND(((ROUND(AT1023*AG1023,2)*1)*1),6)</f>
        <v>0</v>
      </c>
      <c r="DD1023" t="s">
        <v>3</v>
      </c>
      <c r="DE1023" t="s">
        <v>3</v>
      </c>
      <c r="DF1023">
        <f t="shared" si="501"/>
        <v>0.77</v>
      </c>
      <c r="DG1023">
        <f t="shared" si="497"/>
        <v>0</v>
      </c>
      <c r="DH1023">
        <f t="shared" si="498"/>
        <v>0</v>
      </c>
      <c r="DI1023">
        <f t="shared" si="492"/>
        <v>0</v>
      </c>
      <c r="DJ1023">
        <f>DF1023</f>
        <v>0.77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5">
      <c r="A1024">
        <f>ROW(Source!A536)</f>
        <v>536</v>
      </c>
      <c r="B1024">
        <v>86551703</v>
      </c>
      <c r="C1024">
        <v>86553212</v>
      </c>
      <c r="D1024">
        <v>85665773</v>
      </c>
      <c r="E1024">
        <v>1081</v>
      </c>
      <c r="F1024">
        <v>1</v>
      </c>
      <c r="G1024">
        <v>1081</v>
      </c>
      <c r="H1024">
        <v>1</v>
      </c>
      <c r="I1024" t="s">
        <v>786</v>
      </c>
      <c r="J1024" t="s">
        <v>3</v>
      </c>
      <c r="K1024" t="s">
        <v>787</v>
      </c>
      <c r="L1024">
        <v>1191</v>
      </c>
      <c r="N1024">
        <v>1013</v>
      </c>
      <c r="O1024" t="s">
        <v>788</v>
      </c>
      <c r="P1024" t="s">
        <v>788</v>
      </c>
      <c r="Q1024">
        <v>1</v>
      </c>
      <c r="W1024">
        <v>0</v>
      </c>
      <c r="X1024">
        <v>476480486</v>
      </c>
      <c r="Y1024">
        <f>((AT1024*1.15)*1.2)</f>
        <v>1.2833999999999999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5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 t="s">
        <v>3</v>
      </c>
      <c r="AT1024">
        <v>0.93</v>
      </c>
      <c r="AU1024" t="s">
        <v>362</v>
      </c>
      <c r="AV1024">
        <v>1</v>
      </c>
      <c r="AW1024">
        <v>2</v>
      </c>
      <c r="AX1024">
        <v>86553220</v>
      </c>
      <c r="AY1024">
        <v>1</v>
      </c>
      <c r="AZ1024">
        <v>0</v>
      </c>
      <c r="BA1024">
        <v>875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U1024">
        <f>ROUND(AT1024*Source!I536*AH1024*AL1024,2)</f>
        <v>0</v>
      </c>
      <c r="CV1024">
        <f>ROUND(Y1024*Source!I536,9)</f>
        <v>2.5668000000000002</v>
      </c>
      <c r="CW1024">
        <v>0</v>
      </c>
      <c r="CX1024">
        <f>ROUND(Y1024*Source!I536,9)</f>
        <v>2.5668000000000002</v>
      </c>
      <c r="CY1024">
        <f>AD1024</f>
        <v>0</v>
      </c>
      <c r="CZ1024">
        <f>AH1024</f>
        <v>0</v>
      </c>
      <c r="DA1024">
        <f>AL1024</f>
        <v>1</v>
      </c>
      <c r="DB1024">
        <f>ROUND(((ROUND(AT1024*CZ1024,2)*1.15)*1.2),6)</f>
        <v>0</v>
      </c>
      <c r="DC1024">
        <f>ROUND(((ROUND(AT1024*AG1024,2)*1.15)*1.2),6)</f>
        <v>0</v>
      </c>
      <c r="DD1024" t="s">
        <v>3</v>
      </c>
      <c r="DE1024" t="s">
        <v>3</v>
      </c>
      <c r="DF1024">
        <f t="shared" si="501"/>
        <v>0</v>
      </c>
      <c r="DG1024">
        <f t="shared" si="497"/>
        <v>0</v>
      </c>
      <c r="DH1024">
        <f t="shared" si="498"/>
        <v>0</v>
      </c>
      <c r="DI1024">
        <f t="shared" si="492"/>
        <v>0</v>
      </c>
      <c r="DJ1024">
        <f>DI1024</f>
        <v>0</v>
      </c>
      <c r="DK1024">
        <v>0</v>
      </c>
      <c r="DL1024" t="s">
        <v>3</v>
      </c>
      <c r="DM1024">
        <v>0</v>
      </c>
      <c r="DN1024" t="s">
        <v>3</v>
      </c>
      <c r="DO1024">
        <v>0</v>
      </c>
    </row>
    <row r="1025" spans="1:119" x14ac:dyDescent="0.25">
      <c r="A1025">
        <f>ROW(Source!A536)</f>
        <v>536</v>
      </c>
      <c r="B1025">
        <v>86551703</v>
      </c>
      <c r="C1025">
        <v>86553212</v>
      </c>
      <c r="D1025">
        <v>85731378</v>
      </c>
      <c r="E1025">
        <v>1</v>
      </c>
      <c r="F1025">
        <v>1</v>
      </c>
      <c r="G1025">
        <v>1081</v>
      </c>
      <c r="H1025">
        <v>2</v>
      </c>
      <c r="I1025" t="s">
        <v>850</v>
      </c>
      <c r="J1025" t="s">
        <v>851</v>
      </c>
      <c r="K1025" t="s">
        <v>852</v>
      </c>
      <c r="L1025">
        <v>1368</v>
      </c>
      <c r="N1025">
        <v>1011</v>
      </c>
      <c r="O1025" t="s">
        <v>792</v>
      </c>
      <c r="P1025" t="s">
        <v>792</v>
      </c>
      <c r="Q1025">
        <v>1</v>
      </c>
      <c r="W1025">
        <v>0</v>
      </c>
      <c r="X1025">
        <v>1498588441</v>
      </c>
      <c r="Y1025">
        <f>((AT1025*1.25)*1.2)</f>
        <v>0.39</v>
      </c>
      <c r="AA1025">
        <v>0</v>
      </c>
      <c r="AB1025">
        <v>102.11</v>
      </c>
      <c r="AC1025">
        <v>0</v>
      </c>
      <c r="AD1025">
        <v>0</v>
      </c>
      <c r="AE1025">
        <v>0</v>
      </c>
      <c r="AF1025">
        <v>7.11</v>
      </c>
      <c r="AG1025">
        <v>0</v>
      </c>
      <c r="AH1025">
        <v>0</v>
      </c>
      <c r="AI1025">
        <v>1</v>
      </c>
      <c r="AJ1025">
        <v>13.46</v>
      </c>
      <c r="AK1025">
        <v>1</v>
      </c>
      <c r="AL1025">
        <v>1</v>
      </c>
      <c r="AM1025">
        <v>2</v>
      </c>
      <c r="AN1025">
        <v>0</v>
      </c>
      <c r="AO1025">
        <v>1</v>
      </c>
      <c r="AP1025">
        <v>1</v>
      </c>
      <c r="AQ1025">
        <v>0</v>
      </c>
      <c r="AR1025">
        <v>0</v>
      </c>
      <c r="AS1025" t="s">
        <v>3</v>
      </c>
      <c r="AT1025">
        <v>0.26</v>
      </c>
      <c r="AU1025" t="s">
        <v>361</v>
      </c>
      <c r="AV1025">
        <v>0</v>
      </c>
      <c r="AW1025">
        <v>2</v>
      </c>
      <c r="AX1025">
        <v>86553221</v>
      </c>
      <c r="AY1025">
        <v>1</v>
      </c>
      <c r="AZ1025">
        <v>0</v>
      </c>
      <c r="BA1025">
        <v>876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f>ROUND(Y1025*Source!I536*DO1025,9)</f>
        <v>0</v>
      </c>
      <c r="CX1025">
        <f>ROUND(Y1025*Source!I536,9)</f>
        <v>0.78</v>
      </c>
      <c r="CY1025">
        <f>AB1025</f>
        <v>102.11</v>
      </c>
      <c r="CZ1025">
        <f>AF1025</f>
        <v>7.11</v>
      </c>
      <c r="DA1025">
        <f>AJ1025</f>
        <v>13.46</v>
      </c>
      <c r="DB1025">
        <f>ROUND(((ROUND(AT1025*CZ1025,2)*1.25)*1.2),6)</f>
        <v>2.7749999999999999</v>
      </c>
      <c r="DC1025">
        <f>ROUND(((ROUND(AT1025*AG1025,2)*1.25)*1.2),6)</f>
        <v>0</v>
      </c>
      <c r="DD1025" t="s">
        <v>3</v>
      </c>
      <c r="DE1025" t="s">
        <v>3</v>
      </c>
      <c r="DF1025">
        <f t="shared" si="501"/>
        <v>0</v>
      </c>
      <c r="DG1025">
        <f>ROUND(ROUND(AF1025*AJ1025,2)*CX1025,2)</f>
        <v>74.650000000000006</v>
      </c>
      <c r="DH1025">
        <f t="shared" si="498"/>
        <v>0</v>
      </c>
      <c r="DI1025">
        <f t="shared" ref="DI1025:DI1088" si="502">ROUND(ROUND(AH1025,2)*CX1025,2)</f>
        <v>0</v>
      </c>
      <c r="DJ1025">
        <f>DG1025</f>
        <v>74.650000000000006</v>
      </c>
      <c r="DK1025">
        <v>0</v>
      </c>
      <c r="DL1025" t="s">
        <v>3</v>
      </c>
      <c r="DM1025">
        <v>0</v>
      </c>
      <c r="DN1025" t="s">
        <v>3</v>
      </c>
      <c r="DO1025">
        <v>0</v>
      </c>
    </row>
    <row r="1026" spans="1:119" x14ac:dyDescent="0.25">
      <c r="A1026">
        <f>ROW(Source!A536)</f>
        <v>536</v>
      </c>
      <c r="B1026">
        <v>86551703</v>
      </c>
      <c r="C1026">
        <v>86553212</v>
      </c>
      <c r="D1026">
        <v>85731677</v>
      </c>
      <c r="E1026">
        <v>1</v>
      </c>
      <c r="F1026">
        <v>1</v>
      </c>
      <c r="G1026">
        <v>1081</v>
      </c>
      <c r="H1026">
        <v>2</v>
      </c>
      <c r="I1026" t="s">
        <v>789</v>
      </c>
      <c r="J1026" t="s">
        <v>790</v>
      </c>
      <c r="K1026" t="s">
        <v>791</v>
      </c>
      <c r="L1026">
        <v>1368</v>
      </c>
      <c r="N1026">
        <v>1011</v>
      </c>
      <c r="O1026" t="s">
        <v>792</v>
      </c>
      <c r="P1026" t="s">
        <v>792</v>
      </c>
      <c r="Q1026">
        <v>1</v>
      </c>
      <c r="W1026">
        <v>0</v>
      </c>
      <c r="X1026">
        <v>874612079</v>
      </c>
      <c r="Y1026">
        <f>((AT1026*1.25)*1.2)</f>
        <v>1.4999999999999999E-2</v>
      </c>
      <c r="AA1026">
        <v>0</v>
      </c>
      <c r="AB1026">
        <v>1513.56</v>
      </c>
      <c r="AC1026">
        <v>758.78</v>
      </c>
      <c r="AD1026">
        <v>0</v>
      </c>
      <c r="AE1026">
        <v>0</v>
      </c>
      <c r="AF1026">
        <v>83.1</v>
      </c>
      <c r="AG1026">
        <v>12.62</v>
      </c>
      <c r="AH1026">
        <v>0</v>
      </c>
      <c r="AI1026">
        <v>1</v>
      </c>
      <c r="AJ1026">
        <v>17.07</v>
      </c>
      <c r="AK1026">
        <v>56.35</v>
      </c>
      <c r="AL1026">
        <v>1</v>
      </c>
      <c r="AM1026">
        <v>2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 t="s">
        <v>3</v>
      </c>
      <c r="AT1026">
        <v>0.01</v>
      </c>
      <c r="AU1026" t="s">
        <v>361</v>
      </c>
      <c r="AV1026">
        <v>0</v>
      </c>
      <c r="AW1026">
        <v>2</v>
      </c>
      <c r="AX1026">
        <v>86553222</v>
      </c>
      <c r="AY1026">
        <v>1</v>
      </c>
      <c r="AZ1026">
        <v>0</v>
      </c>
      <c r="BA1026">
        <v>877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f>ROUND(Y1026*Source!I536*DO1026,9)</f>
        <v>0.37859999999999999</v>
      </c>
      <c r="CX1026">
        <f>ROUND(Y1026*Source!I536,9)</f>
        <v>0.03</v>
      </c>
      <c r="CY1026">
        <f>AB1026</f>
        <v>1513.56</v>
      </c>
      <c r="CZ1026">
        <f>AF1026</f>
        <v>83.1</v>
      </c>
      <c r="DA1026">
        <f>AJ1026</f>
        <v>17.07</v>
      </c>
      <c r="DB1026">
        <f>ROUND(((ROUND(AT1026*CZ1026,2)*1.25)*1.2),6)</f>
        <v>1.2450000000000001</v>
      </c>
      <c r="DC1026">
        <f>ROUND(((ROUND(AT1026*AG1026,2)*1.25)*1.2),6)</f>
        <v>0.19500000000000001</v>
      </c>
      <c r="DD1026" t="s">
        <v>3</v>
      </c>
      <c r="DE1026" t="s">
        <v>3</v>
      </c>
      <c r="DF1026">
        <f t="shared" si="501"/>
        <v>0</v>
      </c>
      <c r="DG1026">
        <f>ROUND(ROUND(AF1026*AJ1026,2)*CX1026,2)</f>
        <v>42.56</v>
      </c>
      <c r="DH1026">
        <f>ROUND(ROUND(AG1026*AK1026,2)*CX1026,2)</f>
        <v>21.33</v>
      </c>
      <c r="DI1026">
        <f t="shared" si="502"/>
        <v>0</v>
      </c>
      <c r="DJ1026">
        <f>DG1026</f>
        <v>42.56</v>
      </c>
      <c r="DK1026">
        <v>0</v>
      </c>
      <c r="DL1026" t="s">
        <v>793</v>
      </c>
      <c r="DM1026">
        <v>0</v>
      </c>
      <c r="DN1026" t="s">
        <v>788</v>
      </c>
      <c r="DO1026">
        <v>12.62</v>
      </c>
    </row>
    <row r="1027" spans="1:119" x14ac:dyDescent="0.25">
      <c r="A1027">
        <f>ROW(Source!A536)</f>
        <v>536</v>
      </c>
      <c r="B1027">
        <v>86551703</v>
      </c>
      <c r="C1027">
        <v>86553212</v>
      </c>
      <c r="D1027">
        <v>85701847</v>
      </c>
      <c r="E1027">
        <v>1</v>
      </c>
      <c r="F1027">
        <v>1</v>
      </c>
      <c r="G1027">
        <v>1081</v>
      </c>
      <c r="H1027">
        <v>3</v>
      </c>
      <c r="I1027" t="s">
        <v>853</v>
      </c>
      <c r="J1027" t="s">
        <v>854</v>
      </c>
      <c r="K1027" t="s">
        <v>855</v>
      </c>
      <c r="L1027">
        <v>1348</v>
      </c>
      <c r="N1027">
        <v>1009</v>
      </c>
      <c r="O1027" t="s">
        <v>561</v>
      </c>
      <c r="P1027" t="s">
        <v>561</v>
      </c>
      <c r="Q1027">
        <v>1000</v>
      </c>
      <c r="W1027">
        <v>0</v>
      </c>
      <c r="X1027">
        <v>1001555392</v>
      </c>
      <c r="Y1027">
        <f>((AT1027*1)*1)</f>
        <v>1.2E-4</v>
      </c>
      <c r="AA1027">
        <v>204110.68</v>
      </c>
      <c r="AB1027">
        <v>0</v>
      </c>
      <c r="AC1027">
        <v>0</v>
      </c>
      <c r="AD1027">
        <v>0</v>
      </c>
      <c r="AE1027">
        <v>9879.51</v>
      </c>
      <c r="AF1027">
        <v>0</v>
      </c>
      <c r="AG1027">
        <v>0</v>
      </c>
      <c r="AH1027">
        <v>0</v>
      </c>
      <c r="AI1027">
        <v>20.66</v>
      </c>
      <c r="AJ1027">
        <v>1</v>
      </c>
      <c r="AK1027">
        <v>1</v>
      </c>
      <c r="AL1027">
        <v>1</v>
      </c>
      <c r="AM1027">
        <v>2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 t="s">
        <v>3</v>
      </c>
      <c r="AT1027">
        <v>1.2E-4</v>
      </c>
      <c r="AU1027" t="s">
        <v>360</v>
      </c>
      <c r="AV1027">
        <v>0</v>
      </c>
      <c r="AW1027">
        <v>2</v>
      </c>
      <c r="AX1027">
        <v>86553223</v>
      </c>
      <c r="AY1027">
        <v>1</v>
      </c>
      <c r="AZ1027">
        <v>0</v>
      </c>
      <c r="BA1027">
        <v>878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v>0</v>
      </c>
      <c r="CX1027">
        <f>ROUND(Y1027*Source!I536,9)</f>
        <v>2.4000000000000001E-4</v>
      </c>
      <c r="CY1027">
        <f>AA1027</f>
        <v>204110.68</v>
      </c>
      <c r="CZ1027">
        <f>AE1027</f>
        <v>9879.51</v>
      </c>
      <c r="DA1027">
        <f>AI1027</f>
        <v>20.66</v>
      </c>
      <c r="DB1027">
        <f>ROUND(((ROUND(AT1027*CZ1027,2)*1)*1),6)</f>
        <v>1.19</v>
      </c>
      <c r="DC1027">
        <f>ROUND(((ROUND(AT1027*AG1027,2)*1)*1),6)</f>
        <v>0</v>
      </c>
      <c r="DD1027" t="s">
        <v>3</v>
      </c>
      <c r="DE1027" t="s">
        <v>3</v>
      </c>
      <c r="DF1027">
        <f>ROUND(ROUND(AE1027*AI1027,2)*CX1027,2)</f>
        <v>48.99</v>
      </c>
      <c r="DG1027">
        <f t="shared" ref="DG1027:DG1041" si="503">ROUND(ROUND(AF1027,2)*CX1027,2)</f>
        <v>0</v>
      </c>
      <c r="DH1027">
        <f t="shared" ref="DH1027:DH1042" si="504">ROUND(ROUND(AG1027,2)*CX1027,2)</f>
        <v>0</v>
      </c>
      <c r="DI1027">
        <f t="shared" si="502"/>
        <v>0</v>
      </c>
      <c r="DJ1027">
        <f>DF1027</f>
        <v>48.99</v>
      </c>
      <c r="DK1027">
        <v>0</v>
      </c>
      <c r="DL1027" t="s">
        <v>3</v>
      </c>
      <c r="DM1027">
        <v>0</v>
      </c>
      <c r="DN1027" t="s">
        <v>3</v>
      </c>
      <c r="DO1027">
        <v>0</v>
      </c>
    </row>
    <row r="1028" spans="1:119" x14ac:dyDescent="0.25">
      <c r="A1028">
        <f>ROW(Source!A536)</f>
        <v>536</v>
      </c>
      <c r="B1028">
        <v>86551703</v>
      </c>
      <c r="C1028">
        <v>86553212</v>
      </c>
      <c r="D1028">
        <v>85700656</v>
      </c>
      <c r="E1028">
        <v>1</v>
      </c>
      <c r="F1028">
        <v>1</v>
      </c>
      <c r="G1028">
        <v>1081</v>
      </c>
      <c r="H1028">
        <v>3</v>
      </c>
      <c r="I1028" t="s">
        <v>856</v>
      </c>
      <c r="J1028" t="s">
        <v>857</v>
      </c>
      <c r="K1028" t="s">
        <v>858</v>
      </c>
      <c r="L1028">
        <v>1348</v>
      </c>
      <c r="N1028">
        <v>1009</v>
      </c>
      <c r="O1028" t="s">
        <v>561</v>
      </c>
      <c r="P1028" t="s">
        <v>561</v>
      </c>
      <c r="Q1028">
        <v>1000</v>
      </c>
      <c r="W1028">
        <v>0</v>
      </c>
      <c r="X1028">
        <v>-268464753</v>
      </c>
      <c r="Y1028">
        <f>((AT1028*1)*1)</f>
        <v>5.9999999999999995E-4</v>
      </c>
      <c r="AA1028">
        <v>121682.99</v>
      </c>
      <c r="AB1028">
        <v>0</v>
      </c>
      <c r="AC1028">
        <v>0</v>
      </c>
      <c r="AD1028">
        <v>0</v>
      </c>
      <c r="AE1028">
        <v>17868.28</v>
      </c>
      <c r="AF1028">
        <v>0</v>
      </c>
      <c r="AG1028">
        <v>0</v>
      </c>
      <c r="AH1028">
        <v>0</v>
      </c>
      <c r="AI1028">
        <v>6.81</v>
      </c>
      <c r="AJ1028">
        <v>1</v>
      </c>
      <c r="AK1028">
        <v>1</v>
      </c>
      <c r="AL1028">
        <v>1</v>
      </c>
      <c r="AM1028">
        <v>2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 t="s">
        <v>3</v>
      </c>
      <c r="AT1028">
        <v>5.9999999999999995E-4</v>
      </c>
      <c r="AU1028" t="s">
        <v>360</v>
      </c>
      <c r="AV1028">
        <v>0</v>
      </c>
      <c r="AW1028">
        <v>2</v>
      </c>
      <c r="AX1028">
        <v>86553224</v>
      </c>
      <c r="AY1028">
        <v>1</v>
      </c>
      <c r="AZ1028">
        <v>0</v>
      </c>
      <c r="BA1028">
        <v>879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v>0</v>
      </c>
      <c r="CX1028">
        <f>ROUND(Y1028*Source!I536,9)</f>
        <v>1.1999999999999999E-3</v>
      </c>
      <c r="CY1028">
        <f>AA1028</f>
        <v>121682.99</v>
      </c>
      <c r="CZ1028">
        <f>AE1028</f>
        <v>17868.28</v>
      </c>
      <c r="DA1028">
        <f>AI1028</f>
        <v>6.81</v>
      </c>
      <c r="DB1028">
        <f>ROUND(((ROUND(AT1028*CZ1028,2)*1)*1),6)</f>
        <v>10.72</v>
      </c>
      <c r="DC1028">
        <f>ROUND(((ROUND(AT1028*AG1028,2)*1)*1),6)</f>
        <v>0</v>
      </c>
      <c r="DD1028" t="s">
        <v>3</v>
      </c>
      <c r="DE1028" t="s">
        <v>3</v>
      </c>
      <c r="DF1028">
        <f>ROUND(ROUND(AE1028*AI1028,2)*CX1028,2)</f>
        <v>146.02000000000001</v>
      </c>
      <c r="DG1028">
        <f t="shared" si="503"/>
        <v>0</v>
      </c>
      <c r="DH1028">
        <f t="shared" si="504"/>
        <v>0</v>
      </c>
      <c r="DI1028">
        <f t="shared" si="502"/>
        <v>0</v>
      </c>
      <c r="DJ1028">
        <f>DF1028</f>
        <v>146.02000000000001</v>
      </c>
      <c r="DK1028">
        <v>0</v>
      </c>
      <c r="DL1028" t="s">
        <v>3</v>
      </c>
      <c r="DM1028">
        <v>0</v>
      </c>
      <c r="DN1028" t="s">
        <v>3</v>
      </c>
      <c r="DO1028">
        <v>0</v>
      </c>
    </row>
    <row r="1029" spans="1:119" x14ac:dyDescent="0.25">
      <c r="A1029">
        <f>ROW(Source!A536)</f>
        <v>536</v>
      </c>
      <c r="B1029">
        <v>86551703</v>
      </c>
      <c r="C1029">
        <v>86553212</v>
      </c>
      <c r="D1029">
        <v>85718434</v>
      </c>
      <c r="E1029">
        <v>1</v>
      </c>
      <c r="F1029">
        <v>1</v>
      </c>
      <c r="G1029">
        <v>1081</v>
      </c>
      <c r="H1029">
        <v>3</v>
      </c>
      <c r="I1029" t="s">
        <v>721</v>
      </c>
      <c r="J1029" t="s">
        <v>722</v>
      </c>
      <c r="K1029" t="s">
        <v>980</v>
      </c>
      <c r="L1029">
        <v>1354</v>
      </c>
      <c r="N1029">
        <v>1010</v>
      </c>
      <c r="O1029" t="s">
        <v>35</v>
      </c>
      <c r="P1029" t="s">
        <v>35</v>
      </c>
      <c r="Q1029">
        <v>1</v>
      </c>
      <c r="W1029">
        <v>0</v>
      </c>
      <c r="X1029">
        <v>-1008921969</v>
      </c>
      <c r="Y1029">
        <f>((AT1029*1)*1)</f>
        <v>1</v>
      </c>
      <c r="AA1029">
        <v>26868.76</v>
      </c>
      <c r="AB1029">
        <v>0</v>
      </c>
      <c r="AC1029">
        <v>0</v>
      </c>
      <c r="AD1029">
        <v>0</v>
      </c>
      <c r="AE1029">
        <v>2662.91</v>
      </c>
      <c r="AF1029">
        <v>0</v>
      </c>
      <c r="AG1029">
        <v>0</v>
      </c>
      <c r="AH1029">
        <v>0</v>
      </c>
      <c r="AI1029">
        <v>10.09</v>
      </c>
      <c r="AJ1029">
        <v>1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 t="s">
        <v>3</v>
      </c>
      <c r="AT1029">
        <v>1</v>
      </c>
      <c r="AU1029" t="s">
        <v>360</v>
      </c>
      <c r="AV1029">
        <v>0</v>
      </c>
      <c r="AW1029">
        <v>1</v>
      </c>
      <c r="AX1029">
        <v>-1</v>
      </c>
      <c r="AY1029">
        <v>0</v>
      </c>
      <c r="AZ1029">
        <v>0</v>
      </c>
      <c r="BA1029" t="s">
        <v>3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v>0</v>
      </c>
      <c r="CX1029">
        <f>ROUND(Y1029*Source!I536,9)</f>
        <v>2</v>
      </c>
      <c r="CY1029">
        <f>AA1029</f>
        <v>26868.76</v>
      </c>
      <c r="CZ1029">
        <f>AE1029</f>
        <v>2662.91</v>
      </c>
      <c r="DA1029">
        <f>AI1029</f>
        <v>10.09</v>
      </c>
      <c r="DB1029">
        <f>ROUND(((ROUND(AT1029*CZ1029,2)*1)*1),6)</f>
        <v>2662.91</v>
      </c>
      <c r="DC1029">
        <f>ROUND(((ROUND(AT1029*AG1029,2)*1)*1),6)</f>
        <v>0</v>
      </c>
      <c r="DD1029" t="s">
        <v>3</v>
      </c>
      <c r="DE1029" t="s">
        <v>3</v>
      </c>
      <c r="DF1029">
        <f>ROUND(ROUND(AE1029*AI1029,2)*CX1029,2)</f>
        <v>53737.52</v>
      </c>
      <c r="DG1029">
        <f t="shared" si="503"/>
        <v>0</v>
      </c>
      <c r="DH1029">
        <f t="shared" si="504"/>
        <v>0</v>
      </c>
      <c r="DI1029">
        <f t="shared" si="502"/>
        <v>0</v>
      </c>
      <c r="DJ1029">
        <f>DF1029</f>
        <v>53737.52</v>
      </c>
      <c r="DK1029">
        <v>0</v>
      </c>
      <c r="DL1029" t="s">
        <v>3</v>
      </c>
      <c r="DM1029">
        <v>0</v>
      </c>
      <c r="DN1029" t="s">
        <v>3</v>
      </c>
      <c r="DO1029">
        <v>0</v>
      </c>
    </row>
    <row r="1030" spans="1:119" x14ac:dyDescent="0.25">
      <c r="A1030">
        <f>ROW(Source!A536)</f>
        <v>536</v>
      </c>
      <c r="B1030">
        <v>86551703</v>
      </c>
      <c r="C1030">
        <v>86553212</v>
      </c>
      <c r="D1030">
        <v>85721435</v>
      </c>
      <c r="E1030">
        <v>1</v>
      </c>
      <c r="F1030">
        <v>1</v>
      </c>
      <c r="G1030">
        <v>1081</v>
      </c>
      <c r="H1030">
        <v>3</v>
      </c>
      <c r="I1030" t="s">
        <v>859</v>
      </c>
      <c r="J1030" t="s">
        <v>860</v>
      </c>
      <c r="K1030" t="s">
        <v>861</v>
      </c>
      <c r="L1030">
        <v>1346</v>
      </c>
      <c r="N1030">
        <v>1009</v>
      </c>
      <c r="O1030" t="s">
        <v>822</v>
      </c>
      <c r="P1030" t="s">
        <v>822</v>
      </c>
      <c r="Q1030">
        <v>1</v>
      </c>
      <c r="W1030">
        <v>0</v>
      </c>
      <c r="X1030">
        <v>1225074207</v>
      </c>
      <c r="Y1030">
        <f>((AT1030*1)*1)</f>
        <v>0.02</v>
      </c>
      <c r="AA1030">
        <v>333.16</v>
      </c>
      <c r="AB1030">
        <v>0</v>
      </c>
      <c r="AC1030">
        <v>0</v>
      </c>
      <c r="AD1030">
        <v>0</v>
      </c>
      <c r="AE1030">
        <v>19.28</v>
      </c>
      <c r="AF1030">
        <v>0</v>
      </c>
      <c r="AG1030">
        <v>0</v>
      </c>
      <c r="AH1030">
        <v>0</v>
      </c>
      <c r="AI1030">
        <v>17.28</v>
      </c>
      <c r="AJ1030">
        <v>1</v>
      </c>
      <c r="AK1030">
        <v>1</v>
      </c>
      <c r="AL1030">
        <v>1</v>
      </c>
      <c r="AM1030">
        <v>2</v>
      </c>
      <c r="AN1030">
        <v>0</v>
      </c>
      <c r="AO1030">
        <v>1</v>
      </c>
      <c r="AP1030">
        <v>1</v>
      </c>
      <c r="AQ1030">
        <v>0</v>
      </c>
      <c r="AR1030">
        <v>0</v>
      </c>
      <c r="AS1030" t="s">
        <v>3</v>
      </c>
      <c r="AT1030">
        <v>0.02</v>
      </c>
      <c r="AU1030" t="s">
        <v>360</v>
      </c>
      <c r="AV1030">
        <v>0</v>
      </c>
      <c r="AW1030">
        <v>2</v>
      </c>
      <c r="AX1030">
        <v>86553225</v>
      </c>
      <c r="AY1030">
        <v>1</v>
      </c>
      <c r="AZ1030">
        <v>0</v>
      </c>
      <c r="BA1030">
        <v>880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ROUND(Y1030*Source!I536,9)</f>
        <v>0.04</v>
      </c>
      <c r="CY1030">
        <f>AA1030</f>
        <v>333.16</v>
      </c>
      <c r="CZ1030">
        <f>AE1030</f>
        <v>19.28</v>
      </c>
      <c r="DA1030">
        <f>AI1030</f>
        <v>17.28</v>
      </c>
      <c r="DB1030">
        <f>ROUND(((ROUND(AT1030*CZ1030,2)*1)*1),6)</f>
        <v>0.39</v>
      </c>
      <c r="DC1030">
        <f>ROUND(((ROUND(AT1030*AG1030,2)*1)*1),6)</f>
        <v>0</v>
      </c>
      <c r="DD1030" t="s">
        <v>3</v>
      </c>
      <c r="DE1030" t="s">
        <v>3</v>
      </c>
      <c r="DF1030">
        <f>ROUND(ROUND(AE1030*AI1030,2)*CX1030,2)</f>
        <v>13.33</v>
      </c>
      <c r="DG1030">
        <f t="shared" si="503"/>
        <v>0</v>
      </c>
      <c r="DH1030">
        <f t="shared" si="504"/>
        <v>0</v>
      </c>
      <c r="DI1030">
        <f t="shared" si="502"/>
        <v>0</v>
      </c>
      <c r="DJ1030">
        <f>DF1030</f>
        <v>13.33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5">
      <c r="A1031">
        <f>ROW(Source!A539)</f>
        <v>539</v>
      </c>
      <c r="B1031">
        <v>86551701</v>
      </c>
      <c r="C1031">
        <v>86553229</v>
      </c>
      <c r="D1031">
        <v>85665773</v>
      </c>
      <c r="E1031">
        <v>1081</v>
      </c>
      <c r="F1031">
        <v>1</v>
      </c>
      <c r="G1031">
        <v>1081</v>
      </c>
      <c r="H1031">
        <v>1</v>
      </c>
      <c r="I1031" t="s">
        <v>786</v>
      </c>
      <c r="J1031" t="s">
        <v>3</v>
      </c>
      <c r="K1031" t="s">
        <v>787</v>
      </c>
      <c r="L1031">
        <v>1191</v>
      </c>
      <c r="N1031">
        <v>1013</v>
      </c>
      <c r="O1031" t="s">
        <v>788</v>
      </c>
      <c r="P1031" t="s">
        <v>788</v>
      </c>
      <c r="Q1031">
        <v>1</v>
      </c>
      <c r="W1031">
        <v>0</v>
      </c>
      <c r="X1031">
        <v>476480486</v>
      </c>
      <c r="Y1031">
        <f>((AT1031*1.15)*1.2)</f>
        <v>1.9319999999999997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1</v>
      </c>
      <c r="AL1031">
        <v>1</v>
      </c>
      <c r="AM1031">
        <v>-2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 t="s">
        <v>3</v>
      </c>
      <c r="AT1031">
        <v>1.4</v>
      </c>
      <c r="AU1031" t="s">
        <v>362</v>
      </c>
      <c r="AV1031">
        <v>1</v>
      </c>
      <c r="AW1031">
        <v>2</v>
      </c>
      <c r="AX1031">
        <v>86553240</v>
      </c>
      <c r="AY1031">
        <v>1</v>
      </c>
      <c r="AZ1031">
        <v>0</v>
      </c>
      <c r="BA1031">
        <v>883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U1031">
        <f>ROUND(AT1031*Source!I539*AH1031*AL1031,2)</f>
        <v>0</v>
      </c>
      <c r="CV1031">
        <f>ROUND(Y1031*Source!I539,9)</f>
        <v>15.456</v>
      </c>
      <c r="CW1031">
        <v>0</v>
      </c>
      <c r="CX1031">
        <f>ROUND(Y1031*Source!I539,9)</f>
        <v>15.456</v>
      </c>
      <c r="CY1031">
        <f>AD1031</f>
        <v>0</v>
      </c>
      <c r="CZ1031">
        <f>AH1031</f>
        <v>0</v>
      </c>
      <c r="DA1031">
        <f>AL1031</f>
        <v>1</v>
      </c>
      <c r="DB1031">
        <f>ROUND(((ROUND(AT1031*CZ1031,2)*1.15)*1.2),6)</f>
        <v>0</v>
      </c>
      <c r="DC1031">
        <f>ROUND(((ROUND(AT1031*AG1031,2)*1.15)*1.2),6)</f>
        <v>0</v>
      </c>
      <c r="DD1031" t="s">
        <v>3</v>
      </c>
      <c r="DE1031" t="s">
        <v>3</v>
      </c>
      <c r="DF1031">
        <f t="shared" ref="DF1031:DF1043" si="505">ROUND(ROUND(AE1031,2)*CX1031,2)</f>
        <v>0</v>
      </c>
      <c r="DG1031">
        <f t="shared" si="503"/>
        <v>0</v>
      </c>
      <c r="DH1031">
        <f t="shared" si="504"/>
        <v>0</v>
      </c>
      <c r="DI1031">
        <f t="shared" si="502"/>
        <v>0</v>
      </c>
      <c r="DJ1031">
        <f>DI1031</f>
        <v>0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5">
      <c r="A1032">
        <f>ROW(Source!A539)</f>
        <v>539</v>
      </c>
      <c r="B1032">
        <v>86551701</v>
      </c>
      <c r="C1032">
        <v>86553229</v>
      </c>
      <c r="D1032">
        <v>85731378</v>
      </c>
      <c r="E1032">
        <v>1</v>
      </c>
      <c r="F1032">
        <v>1</v>
      </c>
      <c r="G1032">
        <v>1081</v>
      </c>
      <c r="H1032">
        <v>2</v>
      </c>
      <c r="I1032" t="s">
        <v>850</v>
      </c>
      <c r="J1032" t="s">
        <v>851</v>
      </c>
      <c r="K1032" t="s">
        <v>852</v>
      </c>
      <c r="L1032">
        <v>1368</v>
      </c>
      <c r="N1032">
        <v>1011</v>
      </c>
      <c r="O1032" t="s">
        <v>792</v>
      </c>
      <c r="P1032" t="s">
        <v>792</v>
      </c>
      <c r="Q1032">
        <v>1</v>
      </c>
      <c r="W1032">
        <v>0</v>
      </c>
      <c r="X1032">
        <v>1498588441</v>
      </c>
      <c r="Y1032">
        <f>((AT1032*1.25)*1.2)</f>
        <v>0.52500000000000002</v>
      </c>
      <c r="AA1032">
        <v>0</v>
      </c>
      <c r="AB1032">
        <v>7.59</v>
      </c>
      <c r="AC1032">
        <v>0</v>
      </c>
      <c r="AD1032">
        <v>0</v>
      </c>
      <c r="AE1032">
        <v>0</v>
      </c>
      <c r="AF1032">
        <v>7.11</v>
      </c>
      <c r="AG1032">
        <v>0</v>
      </c>
      <c r="AH1032">
        <v>0</v>
      </c>
      <c r="AI1032">
        <v>1</v>
      </c>
      <c r="AJ1032">
        <v>1</v>
      </c>
      <c r="AK1032">
        <v>1</v>
      </c>
      <c r="AL1032">
        <v>1</v>
      </c>
      <c r="AM1032">
        <v>-2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 t="s">
        <v>3</v>
      </c>
      <c r="AT1032">
        <v>0.35</v>
      </c>
      <c r="AU1032" t="s">
        <v>361</v>
      </c>
      <c r="AV1032">
        <v>0</v>
      </c>
      <c r="AW1032">
        <v>2</v>
      </c>
      <c r="AX1032">
        <v>86553241</v>
      </c>
      <c r="AY1032">
        <v>1</v>
      </c>
      <c r="AZ1032">
        <v>0</v>
      </c>
      <c r="BA1032">
        <v>884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V1032">
        <v>0</v>
      </c>
      <c r="CW1032">
        <f>ROUND(Y1032*Source!I539*DO1032,9)</f>
        <v>0</v>
      </c>
      <c r="CX1032">
        <f>ROUND(Y1032*Source!I539,9)</f>
        <v>4.2</v>
      </c>
      <c r="CY1032">
        <f>AB1032</f>
        <v>7.59</v>
      </c>
      <c r="CZ1032">
        <f>AF1032</f>
        <v>7.11</v>
      </c>
      <c r="DA1032">
        <f>AJ1032</f>
        <v>1</v>
      </c>
      <c r="DB1032">
        <f>ROUND(((ROUND(AT1032*CZ1032,2)*1.25)*1.2),6)</f>
        <v>3.7349999999999999</v>
      </c>
      <c r="DC1032">
        <f>ROUND(((ROUND(AT1032*AG1032,2)*1.25)*1.2),6)</f>
        <v>0</v>
      </c>
      <c r="DD1032" t="s">
        <v>3</v>
      </c>
      <c r="DE1032" t="s">
        <v>3</v>
      </c>
      <c r="DF1032">
        <f t="shared" si="505"/>
        <v>0</v>
      </c>
      <c r="DG1032">
        <f t="shared" si="503"/>
        <v>29.86</v>
      </c>
      <c r="DH1032">
        <f t="shared" si="504"/>
        <v>0</v>
      </c>
      <c r="DI1032">
        <f t="shared" si="502"/>
        <v>0</v>
      </c>
      <c r="DJ1032">
        <f>DG1032</f>
        <v>29.86</v>
      </c>
      <c r="DK1032">
        <v>0</v>
      </c>
      <c r="DL1032" t="s">
        <v>3</v>
      </c>
      <c r="DM1032">
        <v>0</v>
      </c>
      <c r="DN1032" t="s">
        <v>3</v>
      </c>
      <c r="DO1032">
        <v>0</v>
      </c>
    </row>
    <row r="1033" spans="1:119" x14ac:dyDescent="0.25">
      <c r="A1033">
        <f>ROW(Source!A539)</f>
        <v>539</v>
      </c>
      <c r="B1033">
        <v>86551701</v>
      </c>
      <c r="C1033">
        <v>86553229</v>
      </c>
      <c r="D1033">
        <v>85731677</v>
      </c>
      <c r="E1033">
        <v>1</v>
      </c>
      <c r="F1033">
        <v>1</v>
      </c>
      <c r="G1033">
        <v>1081</v>
      </c>
      <c r="H1033">
        <v>2</v>
      </c>
      <c r="I1033" t="s">
        <v>789</v>
      </c>
      <c r="J1033" t="s">
        <v>790</v>
      </c>
      <c r="K1033" t="s">
        <v>791</v>
      </c>
      <c r="L1033">
        <v>1368</v>
      </c>
      <c r="N1033">
        <v>1011</v>
      </c>
      <c r="O1033" t="s">
        <v>792</v>
      </c>
      <c r="P1033" t="s">
        <v>792</v>
      </c>
      <c r="Q1033">
        <v>1</v>
      </c>
      <c r="W1033">
        <v>0</v>
      </c>
      <c r="X1033">
        <v>874612079</v>
      </c>
      <c r="Y1033">
        <f>((AT1033*1.25)*1.2)</f>
        <v>0.03</v>
      </c>
      <c r="AA1033">
        <v>0</v>
      </c>
      <c r="AB1033">
        <v>88.67</v>
      </c>
      <c r="AC1033">
        <v>13.47</v>
      </c>
      <c r="AD1033">
        <v>0</v>
      </c>
      <c r="AE1033">
        <v>0</v>
      </c>
      <c r="AF1033">
        <v>83.1</v>
      </c>
      <c r="AG1033">
        <v>12.62</v>
      </c>
      <c r="AH1033">
        <v>0</v>
      </c>
      <c r="AI1033">
        <v>1</v>
      </c>
      <c r="AJ1033">
        <v>1</v>
      </c>
      <c r="AK1033">
        <v>1</v>
      </c>
      <c r="AL1033">
        <v>1</v>
      </c>
      <c r="AM1033">
        <v>-2</v>
      </c>
      <c r="AN1033">
        <v>0</v>
      </c>
      <c r="AO1033">
        <v>1</v>
      </c>
      <c r="AP1033">
        <v>1</v>
      </c>
      <c r="AQ1033">
        <v>0</v>
      </c>
      <c r="AR1033">
        <v>0</v>
      </c>
      <c r="AS1033" t="s">
        <v>3</v>
      </c>
      <c r="AT1033">
        <v>0.02</v>
      </c>
      <c r="AU1033" t="s">
        <v>361</v>
      </c>
      <c r="AV1033">
        <v>0</v>
      </c>
      <c r="AW1033">
        <v>2</v>
      </c>
      <c r="AX1033">
        <v>86553242</v>
      </c>
      <c r="AY1033">
        <v>1</v>
      </c>
      <c r="AZ1033">
        <v>0</v>
      </c>
      <c r="BA1033">
        <v>885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f>ROUND(Y1033*Source!I539*DO1033,9)</f>
        <v>3.0287999999999999</v>
      </c>
      <c r="CX1033">
        <f>ROUND(Y1033*Source!I539,9)</f>
        <v>0.24</v>
      </c>
      <c r="CY1033">
        <f>AB1033</f>
        <v>88.67</v>
      </c>
      <c r="CZ1033">
        <f>AF1033</f>
        <v>83.1</v>
      </c>
      <c r="DA1033">
        <f>AJ1033</f>
        <v>1</v>
      </c>
      <c r="DB1033">
        <f>ROUND(((ROUND(AT1033*CZ1033,2)*1.25)*1.2),6)</f>
        <v>2.4900000000000002</v>
      </c>
      <c r="DC1033">
        <f>ROUND(((ROUND(AT1033*AG1033,2)*1.25)*1.2),6)</f>
        <v>0.375</v>
      </c>
      <c r="DD1033" t="s">
        <v>3</v>
      </c>
      <c r="DE1033" t="s">
        <v>3</v>
      </c>
      <c r="DF1033">
        <f t="shared" si="505"/>
        <v>0</v>
      </c>
      <c r="DG1033">
        <f t="shared" si="503"/>
        <v>19.940000000000001</v>
      </c>
      <c r="DH1033">
        <f t="shared" si="504"/>
        <v>3.03</v>
      </c>
      <c r="DI1033">
        <f t="shared" si="502"/>
        <v>0</v>
      </c>
      <c r="DJ1033">
        <f>DG1033</f>
        <v>19.940000000000001</v>
      </c>
      <c r="DK1033">
        <v>0</v>
      </c>
      <c r="DL1033" t="s">
        <v>793</v>
      </c>
      <c r="DM1033">
        <v>0</v>
      </c>
      <c r="DN1033" t="s">
        <v>788</v>
      </c>
      <c r="DO1033">
        <v>12.62</v>
      </c>
    </row>
    <row r="1034" spans="1:119" x14ac:dyDescent="0.25">
      <c r="A1034">
        <f>ROW(Source!A539)</f>
        <v>539</v>
      </c>
      <c r="B1034">
        <v>86551701</v>
      </c>
      <c r="C1034">
        <v>86553229</v>
      </c>
      <c r="D1034">
        <v>85701847</v>
      </c>
      <c r="E1034">
        <v>1</v>
      </c>
      <c r="F1034">
        <v>1</v>
      </c>
      <c r="G1034">
        <v>1081</v>
      </c>
      <c r="H1034">
        <v>3</v>
      </c>
      <c r="I1034" t="s">
        <v>853</v>
      </c>
      <c r="J1034" t="s">
        <v>854</v>
      </c>
      <c r="K1034" t="s">
        <v>855</v>
      </c>
      <c r="L1034">
        <v>1348</v>
      </c>
      <c r="N1034">
        <v>1009</v>
      </c>
      <c r="O1034" t="s">
        <v>561</v>
      </c>
      <c r="P1034" t="s">
        <v>561</v>
      </c>
      <c r="Q1034">
        <v>1000</v>
      </c>
      <c r="W1034">
        <v>0</v>
      </c>
      <c r="X1034">
        <v>1001555392</v>
      </c>
      <c r="Y1034">
        <f t="shared" ref="Y1034:Y1040" si="506">((AT1034*1)*1)</f>
        <v>3.6999999999999999E-4</v>
      </c>
      <c r="AA1034">
        <v>9879.51</v>
      </c>
      <c r="AB1034">
        <v>0</v>
      </c>
      <c r="AC1034">
        <v>0</v>
      </c>
      <c r="AD1034">
        <v>0</v>
      </c>
      <c r="AE1034">
        <v>9879.51</v>
      </c>
      <c r="AF1034">
        <v>0</v>
      </c>
      <c r="AG1034">
        <v>0</v>
      </c>
      <c r="AH1034">
        <v>0</v>
      </c>
      <c r="AI1034">
        <v>1</v>
      </c>
      <c r="AJ1034">
        <v>1</v>
      </c>
      <c r="AK1034">
        <v>1</v>
      </c>
      <c r="AL1034">
        <v>1</v>
      </c>
      <c r="AM1034">
        <v>-2</v>
      </c>
      <c r="AN1034">
        <v>0</v>
      </c>
      <c r="AO1034">
        <v>1</v>
      </c>
      <c r="AP1034">
        <v>1</v>
      </c>
      <c r="AQ1034">
        <v>0</v>
      </c>
      <c r="AR1034">
        <v>0</v>
      </c>
      <c r="AS1034" t="s">
        <v>3</v>
      </c>
      <c r="AT1034">
        <v>3.6999999999999999E-4</v>
      </c>
      <c r="AU1034" t="s">
        <v>360</v>
      </c>
      <c r="AV1034">
        <v>0</v>
      </c>
      <c r="AW1034">
        <v>2</v>
      </c>
      <c r="AX1034">
        <v>86553243</v>
      </c>
      <c r="AY1034">
        <v>1</v>
      </c>
      <c r="AZ1034">
        <v>0</v>
      </c>
      <c r="BA1034">
        <v>886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v>0</v>
      </c>
      <c r="CX1034">
        <f>ROUND(Y1034*Source!I539,9)</f>
        <v>2.96E-3</v>
      </c>
      <c r="CY1034">
        <f t="shared" ref="CY1034:CY1040" si="507">AA1034</f>
        <v>9879.51</v>
      </c>
      <c r="CZ1034">
        <f t="shared" ref="CZ1034:CZ1040" si="508">AE1034</f>
        <v>9879.51</v>
      </c>
      <c r="DA1034">
        <f t="shared" ref="DA1034:DA1040" si="509">AI1034</f>
        <v>1</v>
      </c>
      <c r="DB1034">
        <f t="shared" ref="DB1034:DB1040" si="510">ROUND(((ROUND(AT1034*CZ1034,2)*1)*1),6)</f>
        <v>3.66</v>
      </c>
      <c r="DC1034">
        <f t="shared" ref="DC1034:DC1040" si="511">ROUND(((ROUND(AT1034*AG1034,2)*1)*1),6)</f>
        <v>0</v>
      </c>
      <c r="DD1034" t="s">
        <v>3</v>
      </c>
      <c r="DE1034" t="s">
        <v>3</v>
      </c>
      <c r="DF1034">
        <f t="shared" si="505"/>
        <v>29.24</v>
      </c>
      <c r="DG1034">
        <f t="shared" si="503"/>
        <v>0</v>
      </c>
      <c r="DH1034">
        <f t="shared" si="504"/>
        <v>0</v>
      </c>
      <c r="DI1034">
        <f t="shared" si="502"/>
        <v>0</v>
      </c>
      <c r="DJ1034">
        <f t="shared" ref="DJ1034:DJ1040" si="512">DF1034</f>
        <v>29.24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5">
      <c r="A1035">
        <f>ROW(Source!A539)</f>
        <v>539</v>
      </c>
      <c r="B1035">
        <v>86551701</v>
      </c>
      <c r="C1035">
        <v>86553229</v>
      </c>
      <c r="D1035">
        <v>85700656</v>
      </c>
      <c r="E1035">
        <v>1</v>
      </c>
      <c r="F1035">
        <v>1</v>
      </c>
      <c r="G1035">
        <v>1081</v>
      </c>
      <c r="H1035">
        <v>3</v>
      </c>
      <c r="I1035" t="s">
        <v>856</v>
      </c>
      <c r="J1035" t="s">
        <v>857</v>
      </c>
      <c r="K1035" t="s">
        <v>858</v>
      </c>
      <c r="L1035">
        <v>1348</v>
      </c>
      <c r="N1035">
        <v>1009</v>
      </c>
      <c r="O1035" t="s">
        <v>561</v>
      </c>
      <c r="P1035" t="s">
        <v>561</v>
      </c>
      <c r="Q1035">
        <v>1000</v>
      </c>
      <c r="W1035">
        <v>0</v>
      </c>
      <c r="X1035">
        <v>-268464753</v>
      </c>
      <c r="Y1035">
        <f t="shared" si="506"/>
        <v>1.24E-3</v>
      </c>
      <c r="AA1035">
        <v>17868.28</v>
      </c>
      <c r="AB1035">
        <v>0</v>
      </c>
      <c r="AC1035">
        <v>0</v>
      </c>
      <c r="AD1035">
        <v>0</v>
      </c>
      <c r="AE1035">
        <v>17868.28</v>
      </c>
      <c r="AF1035">
        <v>0</v>
      </c>
      <c r="AG1035">
        <v>0</v>
      </c>
      <c r="AH1035">
        <v>0</v>
      </c>
      <c r="AI1035">
        <v>1</v>
      </c>
      <c r="AJ1035">
        <v>1</v>
      </c>
      <c r="AK1035">
        <v>1</v>
      </c>
      <c r="AL1035">
        <v>1</v>
      </c>
      <c r="AM1035">
        <v>-2</v>
      </c>
      <c r="AN1035">
        <v>0</v>
      </c>
      <c r="AO1035">
        <v>1</v>
      </c>
      <c r="AP1035">
        <v>1</v>
      </c>
      <c r="AQ1035">
        <v>0</v>
      </c>
      <c r="AR1035">
        <v>0</v>
      </c>
      <c r="AS1035" t="s">
        <v>3</v>
      </c>
      <c r="AT1035">
        <v>1.24E-3</v>
      </c>
      <c r="AU1035" t="s">
        <v>360</v>
      </c>
      <c r="AV1035">
        <v>0</v>
      </c>
      <c r="AW1035">
        <v>2</v>
      </c>
      <c r="AX1035">
        <v>86553244</v>
      </c>
      <c r="AY1035">
        <v>1</v>
      </c>
      <c r="AZ1035">
        <v>0</v>
      </c>
      <c r="BA1035">
        <v>887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V1035">
        <v>0</v>
      </c>
      <c r="CW1035">
        <v>0</v>
      </c>
      <c r="CX1035">
        <f>ROUND(Y1035*Source!I539,9)</f>
        <v>9.92E-3</v>
      </c>
      <c r="CY1035">
        <f t="shared" si="507"/>
        <v>17868.28</v>
      </c>
      <c r="CZ1035">
        <f t="shared" si="508"/>
        <v>17868.28</v>
      </c>
      <c r="DA1035">
        <f t="shared" si="509"/>
        <v>1</v>
      </c>
      <c r="DB1035">
        <f t="shared" si="510"/>
        <v>22.16</v>
      </c>
      <c r="DC1035">
        <f t="shared" si="511"/>
        <v>0</v>
      </c>
      <c r="DD1035" t="s">
        <v>3</v>
      </c>
      <c r="DE1035" t="s">
        <v>3</v>
      </c>
      <c r="DF1035">
        <f t="shared" si="505"/>
        <v>177.25</v>
      </c>
      <c r="DG1035">
        <f t="shared" si="503"/>
        <v>0</v>
      </c>
      <c r="DH1035">
        <f t="shared" si="504"/>
        <v>0</v>
      </c>
      <c r="DI1035">
        <f t="shared" si="502"/>
        <v>0</v>
      </c>
      <c r="DJ1035">
        <f t="shared" si="512"/>
        <v>177.25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5">
      <c r="A1036">
        <f>ROW(Source!A539)</f>
        <v>539</v>
      </c>
      <c r="B1036">
        <v>86551701</v>
      </c>
      <c r="C1036">
        <v>86553229</v>
      </c>
      <c r="D1036">
        <v>85716951</v>
      </c>
      <c r="E1036">
        <v>1</v>
      </c>
      <c r="F1036">
        <v>1</v>
      </c>
      <c r="G1036">
        <v>1081</v>
      </c>
      <c r="H1036">
        <v>3</v>
      </c>
      <c r="I1036" t="s">
        <v>725</v>
      </c>
      <c r="J1036" t="s">
        <v>727</v>
      </c>
      <c r="K1036" t="s">
        <v>726</v>
      </c>
      <c r="L1036">
        <v>1391</v>
      </c>
      <c r="N1036">
        <v>1013</v>
      </c>
      <c r="O1036" t="s">
        <v>689</v>
      </c>
      <c r="P1036" t="s">
        <v>689</v>
      </c>
      <c r="Q1036">
        <v>1</v>
      </c>
      <c r="W1036">
        <v>0</v>
      </c>
      <c r="X1036">
        <v>1050639312</v>
      </c>
      <c r="Y1036">
        <f t="shared" si="506"/>
        <v>0.5</v>
      </c>
      <c r="AA1036">
        <v>88.67</v>
      </c>
      <c r="AB1036">
        <v>0</v>
      </c>
      <c r="AC1036">
        <v>0</v>
      </c>
      <c r="AD1036">
        <v>0</v>
      </c>
      <c r="AE1036">
        <v>88.67</v>
      </c>
      <c r="AF1036">
        <v>0</v>
      </c>
      <c r="AG1036">
        <v>0</v>
      </c>
      <c r="AH1036">
        <v>0</v>
      </c>
      <c r="AI1036">
        <v>1</v>
      </c>
      <c r="AJ1036">
        <v>1</v>
      </c>
      <c r="AK1036">
        <v>1</v>
      </c>
      <c r="AL1036">
        <v>1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 t="s">
        <v>3</v>
      </c>
      <c r="AT1036">
        <v>0.5</v>
      </c>
      <c r="AU1036" t="s">
        <v>360</v>
      </c>
      <c r="AV1036">
        <v>0</v>
      </c>
      <c r="AW1036">
        <v>1</v>
      </c>
      <c r="AX1036">
        <v>-1</v>
      </c>
      <c r="AY1036">
        <v>0</v>
      </c>
      <c r="AZ1036">
        <v>0</v>
      </c>
      <c r="BA1036" t="s">
        <v>3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v>0</v>
      </c>
      <c r="CX1036">
        <f>ROUND(Y1036*Source!I539,9)</f>
        <v>4</v>
      </c>
      <c r="CY1036">
        <f t="shared" si="507"/>
        <v>88.67</v>
      </c>
      <c r="CZ1036">
        <f t="shared" si="508"/>
        <v>88.67</v>
      </c>
      <c r="DA1036">
        <f t="shared" si="509"/>
        <v>1</v>
      </c>
      <c r="DB1036">
        <f t="shared" si="510"/>
        <v>44.34</v>
      </c>
      <c r="DC1036">
        <f t="shared" si="511"/>
        <v>0</v>
      </c>
      <c r="DD1036" t="s">
        <v>3</v>
      </c>
      <c r="DE1036" t="s">
        <v>3</v>
      </c>
      <c r="DF1036">
        <f t="shared" si="505"/>
        <v>354.68</v>
      </c>
      <c r="DG1036">
        <f t="shared" si="503"/>
        <v>0</v>
      </c>
      <c r="DH1036">
        <f t="shared" si="504"/>
        <v>0</v>
      </c>
      <c r="DI1036">
        <f t="shared" si="502"/>
        <v>0</v>
      </c>
      <c r="DJ1036">
        <f t="shared" si="512"/>
        <v>354.68</v>
      </c>
      <c r="DK1036">
        <v>0</v>
      </c>
      <c r="DL1036" t="s">
        <v>3</v>
      </c>
      <c r="DM1036">
        <v>0</v>
      </c>
      <c r="DN1036" t="s">
        <v>3</v>
      </c>
      <c r="DO1036">
        <v>0</v>
      </c>
    </row>
    <row r="1037" spans="1:119" x14ac:dyDescent="0.25">
      <c r="A1037">
        <f>ROW(Source!A539)</f>
        <v>539</v>
      </c>
      <c r="B1037">
        <v>86551701</v>
      </c>
      <c r="C1037">
        <v>86553229</v>
      </c>
      <c r="D1037">
        <v>85716952</v>
      </c>
      <c r="E1037">
        <v>1</v>
      </c>
      <c r="F1037">
        <v>1</v>
      </c>
      <c r="G1037">
        <v>1081</v>
      </c>
      <c r="H1037">
        <v>3</v>
      </c>
      <c r="I1037" t="s">
        <v>733</v>
      </c>
      <c r="J1037" t="s">
        <v>735</v>
      </c>
      <c r="K1037" t="s">
        <v>734</v>
      </c>
      <c r="L1037">
        <v>1391</v>
      </c>
      <c r="N1037">
        <v>1013</v>
      </c>
      <c r="O1037" t="s">
        <v>689</v>
      </c>
      <c r="P1037" t="s">
        <v>689</v>
      </c>
      <c r="Q1037">
        <v>1</v>
      </c>
      <c r="W1037">
        <v>0</v>
      </c>
      <c r="X1037">
        <v>1064900271</v>
      </c>
      <c r="Y1037">
        <f t="shared" si="506"/>
        <v>0.5</v>
      </c>
      <c r="AA1037">
        <v>82.9</v>
      </c>
      <c r="AB1037">
        <v>0</v>
      </c>
      <c r="AC1037">
        <v>0</v>
      </c>
      <c r="AD1037">
        <v>0</v>
      </c>
      <c r="AE1037">
        <v>82.9</v>
      </c>
      <c r="AF1037">
        <v>0</v>
      </c>
      <c r="AG1037">
        <v>0</v>
      </c>
      <c r="AH1037">
        <v>0</v>
      </c>
      <c r="AI1037">
        <v>1</v>
      </c>
      <c r="AJ1037">
        <v>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 t="s">
        <v>3</v>
      </c>
      <c r="AT1037">
        <v>0.5</v>
      </c>
      <c r="AU1037" t="s">
        <v>360</v>
      </c>
      <c r="AV1037">
        <v>0</v>
      </c>
      <c r="AW1037">
        <v>1</v>
      </c>
      <c r="AX1037">
        <v>-1</v>
      </c>
      <c r="AY1037">
        <v>0</v>
      </c>
      <c r="AZ1037">
        <v>0</v>
      </c>
      <c r="BA1037" t="s">
        <v>3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v>0</v>
      </c>
      <c r="CX1037">
        <f>ROUND(Y1037*Source!I539,9)</f>
        <v>4</v>
      </c>
      <c r="CY1037">
        <f t="shared" si="507"/>
        <v>82.9</v>
      </c>
      <c r="CZ1037">
        <f t="shared" si="508"/>
        <v>82.9</v>
      </c>
      <c r="DA1037">
        <f t="shared" si="509"/>
        <v>1</v>
      </c>
      <c r="DB1037">
        <f t="shared" si="510"/>
        <v>41.45</v>
      </c>
      <c r="DC1037">
        <f t="shared" si="511"/>
        <v>0</v>
      </c>
      <c r="DD1037" t="s">
        <v>3</v>
      </c>
      <c r="DE1037" t="s">
        <v>3</v>
      </c>
      <c r="DF1037">
        <f t="shared" si="505"/>
        <v>331.6</v>
      </c>
      <c r="DG1037">
        <f t="shared" si="503"/>
        <v>0</v>
      </c>
      <c r="DH1037">
        <f t="shared" si="504"/>
        <v>0</v>
      </c>
      <c r="DI1037">
        <f t="shared" si="502"/>
        <v>0</v>
      </c>
      <c r="DJ1037">
        <f t="shared" si="512"/>
        <v>331.6</v>
      </c>
      <c r="DK1037">
        <v>0</v>
      </c>
      <c r="DL1037" t="s">
        <v>3</v>
      </c>
      <c r="DM1037">
        <v>0</v>
      </c>
      <c r="DN1037" t="s">
        <v>3</v>
      </c>
      <c r="DO1037">
        <v>0</v>
      </c>
    </row>
    <row r="1038" spans="1:119" x14ac:dyDescent="0.25">
      <c r="A1038">
        <f>ROW(Source!A539)</f>
        <v>539</v>
      </c>
      <c r="B1038">
        <v>86551701</v>
      </c>
      <c r="C1038">
        <v>86553229</v>
      </c>
      <c r="D1038">
        <v>85718424</v>
      </c>
      <c r="E1038">
        <v>1</v>
      </c>
      <c r="F1038">
        <v>1</v>
      </c>
      <c r="G1038">
        <v>1081</v>
      </c>
      <c r="H1038">
        <v>3</v>
      </c>
      <c r="I1038" t="s">
        <v>729</v>
      </c>
      <c r="J1038" t="s">
        <v>731</v>
      </c>
      <c r="K1038" t="s">
        <v>730</v>
      </c>
      <c r="L1038">
        <v>1354</v>
      </c>
      <c r="N1038">
        <v>1010</v>
      </c>
      <c r="O1038" t="s">
        <v>35</v>
      </c>
      <c r="P1038" t="s">
        <v>35</v>
      </c>
      <c r="Q1038">
        <v>1</v>
      </c>
      <c r="W1038">
        <v>0</v>
      </c>
      <c r="X1038">
        <v>1075262300</v>
      </c>
      <c r="Y1038">
        <f t="shared" si="506"/>
        <v>0.5</v>
      </c>
      <c r="AA1038">
        <v>2071.98</v>
      </c>
      <c r="AB1038">
        <v>0</v>
      </c>
      <c r="AC1038">
        <v>0</v>
      </c>
      <c r="AD1038">
        <v>0</v>
      </c>
      <c r="AE1038">
        <v>2071.98</v>
      </c>
      <c r="AF1038">
        <v>0</v>
      </c>
      <c r="AG1038">
        <v>0</v>
      </c>
      <c r="AH1038">
        <v>0</v>
      </c>
      <c r="AI1038">
        <v>1</v>
      </c>
      <c r="AJ1038">
        <v>1</v>
      </c>
      <c r="AK1038">
        <v>1</v>
      </c>
      <c r="AL1038">
        <v>1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 t="s">
        <v>3</v>
      </c>
      <c r="AT1038">
        <v>0.5</v>
      </c>
      <c r="AU1038" t="s">
        <v>360</v>
      </c>
      <c r="AV1038">
        <v>0</v>
      </c>
      <c r="AW1038">
        <v>1</v>
      </c>
      <c r="AX1038">
        <v>-1</v>
      </c>
      <c r="AY1038">
        <v>0</v>
      </c>
      <c r="AZ1038">
        <v>0</v>
      </c>
      <c r="BA1038" t="s">
        <v>3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v>0</v>
      </c>
      <c r="CX1038">
        <f>ROUND(Y1038*Source!I539,9)</f>
        <v>4</v>
      </c>
      <c r="CY1038">
        <f t="shared" si="507"/>
        <v>2071.98</v>
      </c>
      <c r="CZ1038">
        <f t="shared" si="508"/>
        <v>2071.98</v>
      </c>
      <c r="DA1038">
        <f t="shared" si="509"/>
        <v>1</v>
      </c>
      <c r="DB1038">
        <f t="shared" si="510"/>
        <v>1035.99</v>
      </c>
      <c r="DC1038">
        <f t="shared" si="511"/>
        <v>0</v>
      </c>
      <c r="DD1038" t="s">
        <v>3</v>
      </c>
      <c r="DE1038" t="s">
        <v>3</v>
      </c>
      <c r="DF1038">
        <f t="shared" si="505"/>
        <v>8287.92</v>
      </c>
      <c r="DG1038">
        <f t="shared" si="503"/>
        <v>0</v>
      </c>
      <c r="DH1038">
        <f t="shared" si="504"/>
        <v>0</v>
      </c>
      <c r="DI1038">
        <f t="shared" si="502"/>
        <v>0</v>
      </c>
      <c r="DJ1038">
        <f t="shared" si="512"/>
        <v>8287.92</v>
      </c>
      <c r="DK1038">
        <v>0</v>
      </c>
      <c r="DL1038" t="s">
        <v>3</v>
      </c>
      <c r="DM1038">
        <v>0</v>
      </c>
      <c r="DN1038" t="s">
        <v>3</v>
      </c>
      <c r="DO1038">
        <v>0</v>
      </c>
    </row>
    <row r="1039" spans="1:119" x14ac:dyDescent="0.25">
      <c r="A1039">
        <f>ROW(Source!A539)</f>
        <v>539</v>
      </c>
      <c r="B1039">
        <v>86551701</v>
      </c>
      <c r="C1039">
        <v>86553229</v>
      </c>
      <c r="D1039">
        <v>85718425</v>
      </c>
      <c r="E1039">
        <v>1</v>
      </c>
      <c r="F1039">
        <v>1</v>
      </c>
      <c r="G1039">
        <v>1081</v>
      </c>
      <c r="H1039">
        <v>3</v>
      </c>
      <c r="I1039" t="s">
        <v>737</v>
      </c>
      <c r="J1039" t="s">
        <v>739</v>
      </c>
      <c r="K1039" t="s">
        <v>738</v>
      </c>
      <c r="L1039">
        <v>1354</v>
      </c>
      <c r="N1039">
        <v>1010</v>
      </c>
      <c r="O1039" t="s">
        <v>35</v>
      </c>
      <c r="P1039" t="s">
        <v>35</v>
      </c>
      <c r="Q1039">
        <v>1</v>
      </c>
      <c r="W1039">
        <v>0</v>
      </c>
      <c r="X1039">
        <v>165873236</v>
      </c>
      <c r="Y1039">
        <f t="shared" si="506"/>
        <v>0.5</v>
      </c>
      <c r="AA1039">
        <v>2423.27</v>
      </c>
      <c r="AB1039">
        <v>0</v>
      </c>
      <c r="AC1039">
        <v>0</v>
      </c>
      <c r="AD1039">
        <v>0</v>
      </c>
      <c r="AE1039">
        <v>2423.27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1</v>
      </c>
      <c r="AL1039">
        <v>1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 t="s">
        <v>3</v>
      </c>
      <c r="AT1039">
        <v>0.5</v>
      </c>
      <c r="AU1039" t="s">
        <v>360</v>
      </c>
      <c r="AV1039">
        <v>0</v>
      </c>
      <c r="AW1039">
        <v>1</v>
      </c>
      <c r="AX1039">
        <v>-1</v>
      </c>
      <c r="AY1039">
        <v>0</v>
      </c>
      <c r="AZ1039">
        <v>0</v>
      </c>
      <c r="BA1039" t="s">
        <v>3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V1039">
        <v>0</v>
      </c>
      <c r="CW1039">
        <v>0</v>
      </c>
      <c r="CX1039">
        <f>ROUND(Y1039*Source!I539,9)</f>
        <v>4</v>
      </c>
      <c r="CY1039">
        <f t="shared" si="507"/>
        <v>2423.27</v>
      </c>
      <c r="CZ1039">
        <f t="shared" si="508"/>
        <v>2423.27</v>
      </c>
      <c r="DA1039">
        <f t="shared" si="509"/>
        <v>1</v>
      </c>
      <c r="DB1039">
        <f t="shared" si="510"/>
        <v>1211.6400000000001</v>
      </c>
      <c r="DC1039">
        <f t="shared" si="511"/>
        <v>0</v>
      </c>
      <c r="DD1039" t="s">
        <v>3</v>
      </c>
      <c r="DE1039" t="s">
        <v>3</v>
      </c>
      <c r="DF1039">
        <f t="shared" si="505"/>
        <v>9693.08</v>
      </c>
      <c r="DG1039">
        <f t="shared" si="503"/>
        <v>0</v>
      </c>
      <c r="DH1039">
        <f t="shared" si="504"/>
        <v>0</v>
      </c>
      <c r="DI1039">
        <f t="shared" si="502"/>
        <v>0</v>
      </c>
      <c r="DJ1039">
        <f t="shared" si="512"/>
        <v>9693.08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5">
      <c r="A1040">
        <f>ROW(Source!A539)</f>
        <v>539</v>
      </c>
      <c r="B1040">
        <v>86551701</v>
      </c>
      <c r="C1040">
        <v>86553229</v>
      </c>
      <c r="D1040">
        <v>85721435</v>
      </c>
      <c r="E1040">
        <v>1</v>
      </c>
      <c r="F1040">
        <v>1</v>
      </c>
      <c r="G1040">
        <v>1081</v>
      </c>
      <c r="H1040">
        <v>3</v>
      </c>
      <c r="I1040" t="s">
        <v>859</v>
      </c>
      <c r="J1040" t="s">
        <v>860</v>
      </c>
      <c r="K1040" t="s">
        <v>861</v>
      </c>
      <c r="L1040">
        <v>1346</v>
      </c>
      <c r="N1040">
        <v>1009</v>
      </c>
      <c r="O1040" t="s">
        <v>822</v>
      </c>
      <c r="P1040" t="s">
        <v>822</v>
      </c>
      <c r="Q1040">
        <v>1</v>
      </c>
      <c r="W1040">
        <v>0</v>
      </c>
      <c r="X1040">
        <v>1225074207</v>
      </c>
      <c r="Y1040">
        <f t="shared" si="506"/>
        <v>0.04</v>
      </c>
      <c r="AA1040">
        <v>19.28</v>
      </c>
      <c r="AB1040">
        <v>0</v>
      </c>
      <c r="AC1040">
        <v>0</v>
      </c>
      <c r="AD1040">
        <v>0</v>
      </c>
      <c r="AE1040">
        <v>19.28</v>
      </c>
      <c r="AF1040">
        <v>0</v>
      </c>
      <c r="AG1040">
        <v>0</v>
      </c>
      <c r="AH1040">
        <v>0</v>
      </c>
      <c r="AI1040">
        <v>1</v>
      </c>
      <c r="AJ1040">
        <v>1</v>
      </c>
      <c r="AK1040">
        <v>1</v>
      </c>
      <c r="AL1040">
        <v>1</v>
      </c>
      <c r="AM1040">
        <v>-2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0.04</v>
      </c>
      <c r="AU1040" t="s">
        <v>360</v>
      </c>
      <c r="AV1040">
        <v>0</v>
      </c>
      <c r="AW1040">
        <v>2</v>
      </c>
      <c r="AX1040">
        <v>86553245</v>
      </c>
      <c r="AY1040">
        <v>1</v>
      </c>
      <c r="AZ1040">
        <v>0</v>
      </c>
      <c r="BA1040">
        <v>888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v>0</v>
      </c>
      <c r="CX1040">
        <f>ROUND(Y1040*Source!I539,9)</f>
        <v>0.32</v>
      </c>
      <c r="CY1040">
        <f t="shared" si="507"/>
        <v>19.28</v>
      </c>
      <c r="CZ1040">
        <f t="shared" si="508"/>
        <v>19.28</v>
      </c>
      <c r="DA1040">
        <f t="shared" si="509"/>
        <v>1</v>
      </c>
      <c r="DB1040">
        <f t="shared" si="510"/>
        <v>0.77</v>
      </c>
      <c r="DC1040">
        <f t="shared" si="511"/>
        <v>0</v>
      </c>
      <c r="DD1040" t="s">
        <v>3</v>
      </c>
      <c r="DE1040" t="s">
        <v>3</v>
      </c>
      <c r="DF1040">
        <f t="shared" si="505"/>
        <v>6.17</v>
      </c>
      <c r="DG1040">
        <f t="shared" si="503"/>
        <v>0</v>
      </c>
      <c r="DH1040">
        <f t="shared" si="504"/>
        <v>0</v>
      </c>
      <c r="DI1040">
        <f t="shared" si="502"/>
        <v>0</v>
      </c>
      <c r="DJ1040">
        <f t="shared" si="512"/>
        <v>6.17</v>
      </c>
      <c r="DK1040">
        <v>0</v>
      </c>
      <c r="DL1040" t="s">
        <v>3</v>
      </c>
      <c r="DM1040">
        <v>0</v>
      </c>
      <c r="DN1040" t="s">
        <v>3</v>
      </c>
      <c r="DO1040">
        <v>0</v>
      </c>
    </row>
    <row r="1041" spans="1:119" x14ac:dyDescent="0.25">
      <c r="A1041">
        <f>ROW(Source!A540)</f>
        <v>540</v>
      </c>
      <c r="B1041">
        <v>86551703</v>
      </c>
      <c r="C1041">
        <v>86553229</v>
      </c>
      <c r="D1041">
        <v>85665773</v>
      </c>
      <c r="E1041">
        <v>1081</v>
      </c>
      <c r="F1041">
        <v>1</v>
      </c>
      <c r="G1041">
        <v>1081</v>
      </c>
      <c r="H1041">
        <v>1</v>
      </c>
      <c r="I1041" t="s">
        <v>786</v>
      </c>
      <c r="J1041" t="s">
        <v>3</v>
      </c>
      <c r="K1041" t="s">
        <v>787</v>
      </c>
      <c r="L1041">
        <v>1191</v>
      </c>
      <c r="N1041">
        <v>1013</v>
      </c>
      <c r="O1041" t="s">
        <v>788</v>
      </c>
      <c r="P1041" t="s">
        <v>788</v>
      </c>
      <c r="Q1041">
        <v>1</v>
      </c>
      <c r="W1041">
        <v>0</v>
      </c>
      <c r="X1041">
        <v>476480486</v>
      </c>
      <c r="Y1041">
        <f>((AT1041*1.15)*1.2)</f>
        <v>1.9319999999999997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5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1.4</v>
      </c>
      <c r="AU1041" t="s">
        <v>362</v>
      </c>
      <c r="AV1041">
        <v>1</v>
      </c>
      <c r="AW1041">
        <v>2</v>
      </c>
      <c r="AX1041">
        <v>86553240</v>
      </c>
      <c r="AY1041">
        <v>1</v>
      </c>
      <c r="AZ1041">
        <v>0</v>
      </c>
      <c r="BA1041">
        <v>891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U1041">
        <f>ROUND(AT1041*Source!I540*AH1041*AL1041,2)</f>
        <v>0</v>
      </c>
      <c r="CV1041">
        <f>ROUND(Y1041*Source!I540,9)</f>
        <v>15.456</v>
      </c>
      <c r="CW1041">
        <v>0</v>
      </c>
      <c r="CX1041">
        <f>ROUND(Y1041*Source!I540,9)</f>
        <v>15.456</v>
      </c>
      <c r="CY1041">
        <f>AD1041</f>
        <v>0</v>
      </c>
      <c r="CZ1041">
        <f>AH1041</f>
        <v>0</v>
      </c>
      <c r="DA1041">
        <f>AL1041</f>
        <v>1</v>
      </c>
      <c r="DB1041">
        <f>ROUND(((ROUND(AT1041*CZ1041,2)*1.15)*1.2),6)</f>
        <v>0</v>
      </c>
      <c r="DC1041">
        <f>ROUND(((ROUND(AT1041*AG1041,2)*1.15)*1.2),6)</f>
        <v>0</v>
      </c>
      <c r="DD1041" t="s">
        <v>3</v>
      </c>
      <c r="DE1041" t="s">
        <v>3</v>
      </c>
      <c r="DF1041">
        <f t="shared" si="505"/>
        <v>0</v>
      </c>
      <c r="DG1041">
        <f t="shared" si="503"/>
        <v>0</v>
      </c>
      <c r="DH1041">
        <f t="shared" si="504"/>
        <v>0</v>
      </c>
      <c r="DI1041">
        <f t="shared" si="502"/>
        <v>0</v>
      </c>
      <c r="DJ1041">
        <f>DI1041</f>
        <v>0</v>
      </c>
      <c r="DK1041">
        <v>0</v>
      </c>
      <c r="DL1041" t="s">
        <v>3</v>
      </c>
      <c r="DM1041">
        <v>0</v>
      </c>
      <c r="DN1041" t="s">
        <v>3</v>
      </c>
      <c r="DO1041">
        <v>0</v>
      </c>
    </row>
    <row r="1042" spans="1:119" x14ac:dyDescent="0.25">
      <c r="A1042">
        <f>ROW(Source!A540)</f>
        <v>540</v>
      </c>
      <c r="B1042">
        <v>86551703</v>
      </c>
      <c r="C1042">
        <v>86553229</v>
      </c>
      <c r="D1042">
        <v>85731378</v>
      </c>
      <c r="E1042">
        <v>1</v>
      </c>
      <c r="F1042">
        <v>1</v>
      </c>
      <c r="G1042">
        <v>1081</v>
      </c>
      <c r="H1042">
        <v>2</v>
      </c>
      <c r="I1042" t="s">
        <v>850</v>
      </c>
      <c r="J1042" t="s">
        <v>851</v>
      </c>
      <c r="K1042" t="s">
        <v>852</v>
      </c>
      <c r="L1042">
        <v>1368</v>
      </c>
      <c r="N1042">
        <v>1011</v>
      </c>
      <c r="O1042" t="s">
        <v>792</v>
      </c>
      <c r="P1042" t="s">
        <v>792</v>
      </c>
      <c r="Q1042">
        <v>1</v>
      </c>
      <c r="W1042">
        <v>0</v>
      </c>
      <c r="X1042">
        <v>1498588441</v>
      </c>
      <c r="Y1042">
        <f>((AT1042*1.25)*1.2)</f>
        <v>0.52500000000000002</v>
      </c>
      <c r="AA1042">
        <v>0</v>
      </c>
      <c r="AB1042">
        <v>102.11</v>
      </c>
      <c r="AC1042">
        <v>0</v>
      </c>
      <c r="AD1042">
        <v>0</v>
      </c>
      <c r="AE1042">
        <v>0</v>
      </c>
      <c r="AF1042">
        <v>7.11</v>
      </c>
      <c r="AG1042">
        <v>0</v>
      </c>
      <c r="AH1042">
        <v>0</v>
      </c>
      <c r="AI1042">
        <v>1</v>
      </c>
      <c r="AJ1042">
        <v>13.46</v>
      </c>
      <c r="AK1042">
        <v>1</v>
      </c>
      <c r="AL1042">
        <v>1</v>
      </c>
      <c r="AM1042">
        <v>2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 t="s">
        <v>3</v>
      </c>
      <c r="AT1042">
        <v>0.35</v>
      </c>
      <c r="AU1042" t="s">
        <v>361</v>
      </c>
      <c r="AV1042">
        <v>0</v>
      </c>
      <c r="AW1042">
        <v>2</v>
      </c>
      <c r="AX1042">
        <v>86553241</v>
      </c>
      <c r="AY1042">
        <v>1</v>
      </c>
      <c r="AZ1042">
        <v>0</v>
      </c>
      <c r="BA1042">
        <v>892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f>ROUND(Y1042*Source!I540*DO1042,9)</f>
        <v>0</v>
      </c>
      <c r="CX1042">
        <f>ROUND(Y1042*Source!I540,9)</f>
        <v>4.2</v>
      </c>
      <c r="CY1042">
        <f>AB1042</f>
        <v>102.11</v>
      </c>
      <c r="CZ1042">
        <f>AF1042</f>
        <v>7.11</v>
      </c>
      <c r="DA1042">
        <f>AJ1042</f>
        <v>13.46</v>
      </c>
      <c r="DB1042">
        <f>ROUND(((ROUND(AT1042*CZ1042,2)*1.25)*1.2),6)</f>
        <v>3.7349999999999999</v>
      </c>
      <c r="DC1042">
        <f>ROUND(((ROUND(AT1042*AG1042,2)*1.25)*1.2),6)</f>
        <v>0</v>
      </c>
      <c r="DD1042" t="s">
        <v>3</v>
      </c>
      <c r="DE1042" t="s">
        <v>3</v>
      </c>
      <c r="DF1042">
        <f t="shared" si="505"/>
        <v>0</v>
      </c>
      <c r="DG1042">
        <f>ROUND(ROUND(AF1042*AJ1042,2)*CX1042,2)</f>
        <v>401.94</v>
      </c>
      <c r="DH1042">
        <f t="shared" si="504"/>
        <v>0</v>
      </c>
      <c r="DI1042">
        <f t="shared" si="502"/>
        <v>0</v>
      </c>
      <c r="DJ1042">
        <f>DG1042</f>
        <v>401.94</v>
      </c>
      <c r="DK1042">
        <v>0</v>
      </c>
      <c r="DL1042" t="s">
        <v>3</v>
      </c>
      <c r="DM1042">
        <v>0</v>
      </c>
      <c r="DN1042" t="s">
        <v>3</v>
      </c>
      <c r="DO1042">
        <v>0</v>
      </c>
    </row>
    <row r="1043" spans="1:119" x14ac:dyDescent="0.25">
      <c r="A1043">
        <f>ROW(Source!A540)</f>
        <v>540</v>
      </c>
      <c r="B1043">
        <v>86551703</v>
      </c>
      <c r="C1043">
        <v>86553229</v>
      </c>
      <c r="D1043">
        <v>85731677</v>
      </c>
      <c r="E1043">
        <v>1</v>
      </c>
      <c r="F1043">
        <v>1</v>
      </c>
      <c r="G1043">
        <v>1081</v>
      </c>
      <c r="H1043">
        <v>2</v>
      </c>
      <c r="I1043" t="s">
        <v>789</v>
      </c>
      <c r="J1043" t="s">
        <v>790</v>
      </c>
      <c r="K1043" t="s">
        <v>791</v>
      </c>
      <c r="L1043">
        <v>1368</v>
      </c>
      <c r="N1043">
        <v>1011</v>
      </c>
      <c r="O1043" t="s">
        <v>792</v>
      </c>
      <c r="P1043" t="s">
        <v>792</v>
      </c>
      <c r="Q1043">
        <v>1</v>
      </c>
      <c r="W1043">
        <v>0</v>
      </c>
      <c r="X1043">
        <v>874612079</v>
      </c>
      <c r="Y1043">
        <f>((AT1043*1.25)*1.2)</f>
        <v>0.03</v>
      </c>
      <c r="AA1043">
        <v>0</v>
      </c>
      <c r="AB1043">
        <v>1513.56</v>
      </c>
      <c r="AC1043">
        <v>758.78</v>
      </c>
      <c r="AD1043">
        <v>0</v>
      </c>
      <c r="AE1043">
        <v>0</v>
      </c>
      <c r="AF1043">
        <v>83.1</v>
      </c>
      <c r="AG1043">
        <v>12.62</v>
      </c>
      <c r="AH1043">
        <v>0</v>
      </c>
      <c r="AI1043">
        <v>1</v>
      </c>
      <c r="AJ1043">
        <v>17.07</v>
      </c>
      <c r="AK1043">
        <v>56.35</v>
      </c>
      <c r="AL1043">
        <v>1</v>
      </c>
      <c r="AM1043">
        <v>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0.02</v>
      </c>
      <c r="AU1043" t="s">
        <v>361</v>
      </c>
      <c r="AV1043">
        <v>0</v>
      </c>
      <c r="AW1043">
        <v>2</v>
      </c>
      <c r="AX1043">
        <v>86553242</v>
      </c>
      <c r="AY1043">
        <v>1</v>
      </c>
      <c r="AZ1043">
        <v>0</v>
      </c>
      <c r="BA1043">
        <v>893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V1043">
        <v>0</v>
      </c>
      <c r="CW1043">
        <f>ROUND(Y1043*Source!I540*DO1043,9)</f>
        <v>3.0287999999999999</v>
      </c>
      <c r="CX1043">
        <f>ROUND(Y1043*Source!I540,9)</f>
        <v>0.24</v>
      </c>
      <c r="CY1043">
        <f>AB1043</f>
        <v>1513.56</v>
      </c>
      <c r="CZ1043">
        <f>AF1043</f>
        <v>83.1</v>
      </c>
      <c r="DA1043">
        <f>AJ1043</f>
        <v>17.07</v>
      </c>
      <c r="DB1043">
        <f>ROUND(((ROUND(AT1043*CZ1043,2)*1.25)*1.2),6)</f>
        <v>2.4900000000000002</v>
      </c>
      <c r="DC1043">
        <f>ROUND(((ROUND(AT1043*AG1043,2)*1.25)*1.2),6)</f>
        <v>0.375</v>
      </c>
      <c r="DD1043" t="s">
        <v>3</v>
      </c>
      <c r="DE1043" t="s">
        <v>3</v>
      </c>
      <c r="DF1043">
        <f t="shared" si="505"/>
        <v>0</v>
      </c>
      <c r="DG1043">
        <f>ROUND(ROUND(AF1043*AJ1043,2)*CX1043,2)</f>
        <v>340.44</v>
      </c>
      <c r="DH1043">
        <f>ROUND(ROUND(AG1043*AK1043,2)*CX1043,2)</f>
        <v>170.67</v>
      </c>
      <c r="DI1043">
        <f t="shared" si="502"/>
        <v>0</v>
      </c>
      <c r="DJ1043">
        <f>DG1043</f>
        <v>340.44</v>
      </c>
      <c r="DK1043">
        <v>0</v>
      </c>
      <c r="DL1043" t="s">
        <v>793</v>
      </c>
      <c r="DM1043">
        <v>0</v>
      </c>
      <c r="DN1043" t="s">
        <v>788</v>
      </c>
      <c r="DO1043">
        <v>12.62</v>
      </c>
    </row>
    <row r="1044" spans="1:119" x14ac:dyDescent="0.25">
      <c r="A1044">
        <f>ROW(Source!A540)</f>
        <v>540</v>
      </c>
      <c r="B1044">
        <v>86551703</v>
      </c>
      <c r="C1044">
        <v>86553229</v>
      </c>
      <c r="D1044">
        <v>85701847</v>
      </c>
      <c r="E1044">
        <v>1</v>
      </c>
      <c r="F1044">
        <v>1</v>
      </c>
      <c r="G1044">
        <v>1081</v>
      </c>
      <c r="H1044">
        <v>3</v>
      </c>
      <c r="I1044" t="s">
        <v>853</v>
      </c>
      <c r="J1044" t="s">
        <v>854</v>
      </c>
      <c r="K1044" t="s">
        <v>855</v>
      </c>
      <c r="L1044">
        <v>1348</v>
      </c>
      <c r="N1044">
        <v>1009</v>
      </c>
      <c r="O1044" t="s">
        <v>561</v>
      </c>
      <c r="P1044" t="s">
        <v>561</v>
      </c>
      <c r="Q1044">
        <v>1000</v>
      </c>
      <c r="W1044">
        <v>0</v>
      </c>
      <c r="X1044">
        <v>1001555392</v>
      </c>
      <c r="Y1044">
        <f t="shared" ref="Y1044:Y1050" si="513">((AT1044*1)*1)</f>
        <v>3.6999999999999999E-4</v>
      </c>
      <c r="AA1044">
        <v>204110.68</v>
      </c>
      <c r="AB1044">
        <v>0</v>
      </c>
      <c r="AC1044">
        <v>0</v>
      </c>
      <c r="AD1044">
        <v>0</v>
      </c>
      <c r="AE1044">
        <v>9879.51</v>
      </c>
      <c r="AF1044">
        <v>0</v>
      </c>
      <c r="AG1044">
        <v>0</v>
      </c>
      <c r="AH1044">
        <v>0</v>
      </c>
      <c r="AI1044">
        <v>20.66</v>
      </c>
      <c r="AJ1044">
        <v>1</v>
      </c>
      <c r="AK1044">
        <v>1</v>
      </c>
      <c r="AL1044">
        <v>1</v>
      </c>
      <c r="AM1044">
        <v>2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 t="s">
        <v>3</v>
      </c>
      <c r="AT1044">
        <v>3.6999999999999999E-4</v>
      </c>
      <c r="AU1044" t="s">
        <v>360</v>
      </c>
      <c r="AV1044">
        <v>0</v>
      </c>
      <c r="AW1044">
        <v>2</v>
      </c>
      <c r="AX1044">
        <v>86553243</v>
      </c>
      <c r="AY1044">
        <v>1</v>
      </c>
      <c r="AZ1044">
        <v>0</v>
      </c>
      <c r="BA1044">
        <v>894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v>0</v>
      </c>
      <c r="CX1044">
        <f>ROUND(Y1044*Source!I540,9)</f>
        <v>2.96E-3</v>
      </c>
      <c r="CY1044">
        <f t="shared" ref="CY1044:CY1050" si="514">AA1044</f>
        <v>204110.68</v>
      </c>
      <c r="CZ1044">
        <f t="shared" ref="CZ1044:CZ1050" si="515">AE1044</f>
        <v>9879.51</v>
      </c>
      <c r="DA1044">
        <f t="shared" ref="DA1044:DA1050" si="516">AI1044</f>
        <v>20.66</v>
      </c>
      <c r="DB1044">
        <f t="shared" ref="DB1044:DB1050" si="517">ROUND(((ROUND(AT1044*CZ1044,2)*1)*1),6)</f>
        <v>3.66</v>
      </c>
      <c r="DC1044">
        <f t="shared" ref="DC1044:DC1050" si="518">ROUND(((ROUND(AT1044*AG1044,2)*1)*1),6)</f>
        <v>0</v>
      </c>
      <c r="DD1044" t="s">
        <v>3</v>
      </c>
      <c r="DE1044" t="s">
        <v>3</v>
      </c>
      <c r="DF1044">
        <f t="shared" ref="DF1044:DF1050" si="519">ROUND(ROUND(AE1044*AI1044,2)*CX1044,2)</f>
        <v>604.16999999999996</v>
      </c>
      <c r="DG1044">
        <f t="shared" ref="DG1044:DG1060" si="520">ROUND(ROUND(AF1044,2)*CX1044,2)</f>
        <v>0</v>
      </c>
      <c r="DH1044">
        <f t="shared" ref="DH1044:DH1061" si="521">ROUND(ROUND(AG1044,2)*CX1044,2)</f>
        <v>0</v>
      </c>
      <c r="DI1044">
        <f t="shared" si="502"/>
        <v>0</v>
      </c>
      <c r="DJ1044">
        <f t="shared" ref="DJ1044:DJ1050" si="522">DF1044</f>
        <v>604.16999999999996</v>
      </c>
      <c r="DK1044">
        <v>0</v>
      </c>
      <c r="DL1044" t="s">
        <v>3</v>
      </c>
      <c r="DM1044">
        <v>0</v>
      </c>
      <c r="DN1044" t="s">
        <v>3</v>
      </c>
      <c r="DO1044">
        <v>0</v>
      </c>
    </row>
    <row r="1045" spans="1:119" x14ac:dyDescent="0.25">
      <c r="A1045">
        <f>ROW(Source!A540)</f>
        <v>540</v>
      </c>
      <c r="B1045">
        <v>86551703</v>
      </c>
      <c r="C1045">
        <v>86553229</v>
      </c>
      <c r="D1045">
        <v>85700656</v>
      </c>
      <c r="E1045">
        <v>1</v>
      </c>
      <c r="F1045">
        <v>1</v>
      </c>
      <c r="G1045">
        <v>1081</v>
      </c>
      <c r="H1045">
        <v>3</v>
      </c>
      <c r="I1045" t="s">
        <v>856</v>
      </c>
      <c r="J1045" t="s">
        <v>857</v>
      </c>
      <c r="K1045" t="s">
        <v>858</v>
      </c>
      <c r="L1045">
        <v>1348</v>
      </c>
      <c r="N1045">
        <v>1009</v>
      </c>
      <c r="O1045" t="s">
        <v>561</v>
      </c>
      <c r="P1045" t="s">
        <v>561</v>
      </c>
      <c r="Q1045">
        <v>1000</v>
      </c>
      <c r="W1045">
        <v>0</v>
      </c>
      <c r="X1045">
        <v>-268464753</v>
      </c>
      <c r="Y1045">
        <f t="shared" si="513"/>
        <v>1.24E-3</v>
      </c>
      <c r="AA1045">
        <v>121682.99</v>
      </c>
      <c r="AB1045">
        <v>0</v>
      </c>
      <c r="AC1045">
        <v>0</v>
      </c>
      <c r="AD1045">
        <v>0</v>
      </c>
      <c r="AE1045">
        <v>17868.28</v>
      </c>
      <c r="AF1045">
        <v>0</v>
      </c>
      <c r="AG1045">
        <v>0</v>
      </c>
      <c r="AH1045">
        <v>0</v>
      </c>
      <c r="AI1045">
        <v>6.81</v>
      </c>
      <c r="AJ1045">
        <v>1</v>
      </c>
      <c r="AK1045">
        <v>1</v>
      </c>
      <c r="AL1045">
        <v>1</v>
      </c>
      <c r="AM1045">
        <v>2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 t="s">
        <v>3</v>
      </c>
      <c r="AT1045">
        <v>1.24E-3</v>
      </c>
      <c r="AU1045" t="s">
        <v>360</v>
      </c>
      <c r="AV1045">
        <v>0</v>
      </c>
      <c r="AW1045">
        <v>2</v>
      </c>
      <c r="AX1045">
        <v>86553244</v>
      </c>
      <c r="AY1045">
        <v>1</v>
      </c>
      <c r="AZ1045">
        <v>0</v>
      </c>
      <c r="BA1045">
        <v>895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V1045">
        <v>0</v>
      </c>
      <c r="CW1045">
        <v>0</v>
      </c>
      <c r="CX1045">
        <f>ROUND(Y1045*Source!I540,9)</f>
        <v>9.92E-3</v>
      </c>
      <c r="CY1045">
        <f t="shared" si="514"/>
        <v>121682.99</v>
      </c>
      <c r="CZ1045">
        <f t="shared" si="515"/>
        <v>17868.28</v>
      </c>
      <c r="DA1045">
        <f t="shared" si="516"/>
        <v>6.81</v>
      </c>
      <c r="DB1045">
        <f t="shared" si="517"/>
        <v>22.16</v>
      </c>
      <c r="DC1045">
        <f t="shared" si="518"/>
        <v>0</v>
      </c>
      <c r="DD1045" t="s">
        <v>3</v>
      </c>
      <c r="DE1045" t="s">
        <v>3</v>
      </c>
      <c r="DF1045">
        <f t="shared" si="519"/>
        <v>1207.0999999999999</v>
      </c>
      <c r="DG1045">
        <f t="shared" si="520"/>
        <v>0</v>
      </c>
      <c r="DH1045">
        <f t="shared" si="521"/>
        <v>0</v>
      </c>
      <c r="DI1045">
        <f t="shared" si="502"/>
        <v>0</v>
      </c>
      <c r="DJ1045">
        <f t="shared" si="522"/>
        <v>1207.0999999999999</v>
      </c>
      <c r="DK1045">
        <v>0</v>
      </c>
      <c r="DL1045" t="s">
        <v>3</v>
      </c>
      <c r="DM1045">
        <v>0</v>
      </c>
      <c r="DN1045" t="s">
        <v>3</v>
      </c>
      <c r="DO1045">
        <v>0</v>
      </c>
    </row>
    <row r="1046" spans="1:119" x14ac:dyDescent="0.25">
      <c r="A1046">
        <f>ROW(Source!A540)</f>
        <v>540</v>
      </c>
      <c r="B1046">
        <v>86551703</v>
      </c>
      <c r="C1046">
        <v>86553229</v>
      </c>
      <c r="D1046">
        <v>85716951</v>
      </c>
      <c r="E1046">
        <v>1</v>
      </c>
      <c r="F1046">
        <v>1</v>
      </c>
      <c r="G1046">
        <v>1081</v>
      </c>
      <c r="H1046">
        <v>3</v>
      </c>
      <c r="I1046" t="s">
        <v>725</v>
      </c>
      <c r="J1046" t="s">
        <v>727</v>
      </c>
      <c r="K1046" t="s">
        <v>726</v>
      </c>
      <c r="L1046">
        <v>1391</v>
      </c>
      <c r="N1046">
        <v>1013</v>
      </c>
      <c r="O1046" t="s">
        <v>689</v>
      </c>
      <c r="P1046" t="s">
        <v>689</v>
      </c>
      <c r="Q1046">
        <v>1</v>
      </c>
      <c r="W1046">
        <v>0</v>
      </c>
      <c r="X1046">
        <v>1050639312</v>
      </c>
      <c r="Y1046">
        <f t="shared" si="513"/>
        <v>0.5</v>
      </c>
      <c r="AA1046">
        <v>560.39</v>
      </c>
      <c r="AB1046">
        <v>0</v>
      </c>
      <c r="AC1046">
        <v>0</v>
      </c>
      <c r="AD1046">
        <v>0</v>
      </c>
      <c r="AE1046">
        <v>88.67</v>
      </c>
      <c r="AF1046">
        <v>0</v>
      </c>
      <c r="AG1046">
        <v>0</v>
      </c>
      <c r="AH1046">
        <v>0</v>
      </c>
      <c r="AI1046">
        <v>6.32</v>
      </c>
      <c r="AJ1046">
        <v>1</v>
      </c>
      <c r="AK1046">
        <v>1</v>
      </c>
      <c r="AL1046">
        <v>1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 t="s">
        <v>3</v>
      </c>
      <c r="AT1046">
        <v>0.5</v>
      </c>
      <c r="AU1046" t="s">
        <v>360</v>
      </c>
      <c r="AV1046">
        <v>0</v>
      </c>
      <c r="AW1046">
        <v>1</v>
      </c>
      <c r="AX1046">
        <v>-1</v>
      </c>
      <c r="AY1046">
        <v>0</v>
      </c>
      <c r="AZ1046">
        <v>0</v>
      </c>
      <c r="BA1046" t="s">
        <v>3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v>0</v>
      </c>
      <c r="CX1046">
        <f>ROUND(Y1046*Source!I540,9)</f>
        <v>4</v>
      </c>
      <c r="CY1046">
        <f t="shared" si="514"/>
        <v>560.39</v>
      </c>
      <c r="CZ1046">
        <f t="shared" si="515"/>
        <v>88.67</v>
      </c>
      <c r="DA1046">
        <f t="shared" si="516"/>
        <v>6.32</v>
      </c>
      <c r="DB1046">
        <f t="shared" si="517"/>
        <v>44.34</v>
      </c>
      <c r="DC1046">
        <f t="shared" si="518"/>
        <v>0</v>
      </c>
      <c r="DD1046" t="s">
        <v>3</v>
      </c>
      <c r="DE1046" t="s">
        <v>3</v>
      </c>
      <c r="DF1046">
        <f t="shared" si="519"/>
        <v>2241.56</v>
      </c>
      <c r="DG1046">
        <f t="shared" si="520"/>
        <v>0</v>
      </c>
      <c r="DH1046">
        <f t="shared" si="521"/>
        <v>0</v>
      </c>
      <c r="DI1046">
        <f t="shared" si="502"/>
        <v>0</v>
      </c>
      <c r="DJ1046">
        <f t="shared" si="522"/>
        <v>2241.56</v>
      </c>
      <c r="DK1046">
        <v>0</v>
      </c>
      <c r="DL1046" t="s">
        <v>3</v>
      </c>
      <c r="DM1046">
        <v>0</v>
      </c>
      <c r="DN1046" t="s">
        <v>3</v>
      </c>
      <c r="DO1046">
        <v>0</v>
      </c>
    </row>
    <row r="1047" spans="1:119" x14ac:dyDescent="0.25">
      <c r="A1047">
        <f>ROW(Source!A540)</f>
        <v>540</v>
      </c>
      <c r="B1047">
        <v>86551703</v>
      </c>
      <c r="C1047">
        <v>86553229</v>
      </c>
      <c r="D1047">
        <v>85716952</v>
      </c>
      <c r="E1047">
        <v>1</v>
      </c>
      <c r="F1047">
        <v>1</v>
      </c>
      <c r="G1047">
        <v>1081</v>
      </c>
      <c r="H1047">
        <v>3</v>
      </c>
      <c r="I1047" t="s">
        <v>733</v>
      </c>
      <c r="J1047" t="s">
        <v>735</v>
      </c>
      <c r="K1047" t="s">
        <v>734</v>
      </c>
      <c r="L1047">
        <v>1391</v>
      </c>
      <c r="N1047">
        <v>1013</v>
      </c>
      <c r="O1047" t="s">
        <v>689</v>
      </c>
      <c r="P1047" t="s">
        <v>689</v>
      </c>
      <c r="Q1047">
        <v>1</v>
      </c>
      <c r="W1047">
        <v>0</v>
      </c>
      <c r="X1047">
        <v>1064900271</v>
      </c>
      <c r="Y1047">
        <f t="shared" si="513"/>
        <v>0.5</v>
      </c>
      <c r="AA1047">
        <v>651.59</v>
      </c>
      <c r="AB1047">
        <v>0</v>
      </c>
      <c r="AC1047">
        <v>0</v>
      </c>
      <c r="AD1047">
        <v>0</v>
      </c>
      <c r="AE1047">
        <v>82.9</v>
      </c>
      <c r="AF1047">
        <v>0</v>
      </c>
      <c r="AG1047">
        <v>0</v>
      </c>
      <c r="AH1047">
        <v>0</v>
      </c>
      <c r="AI1047">
        <v>7.86</v>
      </c>
      <c r="AJ1047">
        <v>1</v>
      </c>
      <c r="AK1047">
        <v>1</v>
      </c>
      <c r="AL1047">
        <v>1</v>
      </c>
      <c r="AM1047">
        <v>0</v>
      </c>
      <c r="AN1047">
        <v>0</v>
      </c>
      <c r="AO1047">
        <v>0</v>
      </c>
      <c r="AP1047">
        <v>1</v>
      </c>
      <c r="AQ1047">
        <v>0</v>
      </c>
      <c r="AR1047">
        <v>0</v>
      </c>
      <c r="AS1047" t="s">
        <v>3</v>
      </c>
      <c r="AT1047">
        <v>0.5</v>
      </c>
      <c r="AU1047" t="s">
        <v>360</v>
      </c>
      <c r="AV1047">
        <v>0</v>
      </c>
      <c r="AW1047">
        <v>1</v>
      </c>
      <c r="AX1047">
        <v>-1</v>
      </c>
      <c r="AY1047">
        <v>0</v>
      </c>
      <c r="AZ1047">
        <v>0</v>
      </c>
      <c r="BA1047" t="s">
        <v>3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V1047">
        <v>0</v>
      </c>
      <c r="CW1047">
        <v>0</v>
      </c>
      <c r="CX1047">
        <f>ROUND(Y1047*Source!I540,9)</f>
        <v>4</v>
      </c>
      <c r="CY1047">
        <f t="shared" si="514"/>
        <v>651.59</v>
      </c>
      <c r="CZ1047">
        <f t="shared" si="515"/>
        <v>82.9</v>
      </c>
      <c r="DA1047">
        <f t="shared" si="516"/>
        <v>7.86</v>
      </c>
      <c r="DB1047">
        <f t="shared" si="517"/>
        <v>41.45</v>
      </c>
      <c r="DC1047">
        <f t="shared" si="518"/>
        <v>0</v>
      </c>
      <c r="DD1047" t="s">
        <v>3</v>
      </c>
      <c r="DE1047" t="s">
        <v>3</v>
      </c>
      <c r="DF1047">
        <f t="shared" si="519"/>
        <v>2606.36</v>
      </c>
      <c r="DG1047">
        <f t="shared" si="520"/>
        <v>0</v>
      </c>
      <c r="DH1047">
        <f t="shared" si="521"/>
        <v>0</v>
      </c>
      <c r="DI1047">
        <f t="shared" si="502"/>
        <v>0</v>
      </c>
      <c r="DJ1047">
        <f t="shared" si="522"/>
        <v>2606.36</v>
      </c>
      <c r="DK1047">
        <v>0</v>
      </c>
      <c r="DL1047" t="s">
        <v>3</v>
      </c>
      <c r="DM1047">
        <v>0</v>
      </c>
      <c r="DN1047" t="s">
        <v>3</v>
      </c>
      <c r="DO1047">
        <v>0</v>
      </c>
    </row>
    <row r="1048" spans="1:119" x14ac:dyDescent="0.25">
      <c r="A1048">
        <f>ROW(Source!A540)</f>
        <v>540</v>
      </c>
      <c r="B1048">
        <v>86551703</v>
      </c>
      <c r="C1048">
        <v>86553229</v>
      </c>
      <c r="D1048">
        <v>85718424</v>
      </c>
      <c r="E1048">
        <v>1</v>
      </c>
      <c r="F1048">
        <v>1</v>
      </c>
      <c r="G1048">
        <v>1081</v>
      </c>
      <c r="H1048">
        <v>3</v>
      </c>
      <c r="I1048" t="s">
        <v>729</v>
      </c>
      <c r="J1048" t="s">
        <v>731</v>
      </c>
      <c r="K1048" t="s">
        <v>730</v>
      </c>
      <c r="L1048">
        <v>1354</v>
      </c>
      <c r="N1048">
        <v>1010</v>
      </c>
      <c r="O1048" t="s">
        <v>35</v>
      </c>
      <c r="P1048" t="s">
        <v>35</v>
      </c>
      <c r="Q1048">
        <v>1</v>
      </c>
      <c r="W1048">
        <v>0</v>
      </c>
      <c r="X1048">
        <v>1075262300</v>
      </c>
      <c r="Y1048">
        <f t="shared" si="513"/>
        <v>0.5</v>
      </c>
      <c r="AA1048">
        <v>20678.36</v>
      </c>
      <c r="AB1048">
        <v>0</v>
      </c>
      <c r="AC1048">
        <v>0</v>
      </c>
      <c r="AD1048">
        <v>0</v>
      </c>
      <c r="AE1048">
        <v>2071.98</v>
      </c>
      <c r="AF1048">
        <v>0</v>
      </c>
      <c r="AG1048">
        <v>0</v>
      </c>
      <c r="AH1048">
        <v>0</v>
      </c>
      <c r="AI1048">
        <v>9.98</v>
      </c>
      <c r="AJ1048">
        <v>1</v>
      </c>
      <c r="AK1048">
        <v>1</v>
      </c>
      <c r="AL1048">
        <v>1</v>
      </c>
      <c r="AM1048">
        <v>0</v>
      </c>
      <c r="AN1048">
        <v>0</v>
      </c>
      <c r="AO1048">
        <v>0</v>
      </c>
      <c r="AP1048">
        <v>1</v>
      </c>
      <c r="AQ1048">
        <v>0</v>
      </c>
      <c r="AR1048">
        <v>0</v>
      </c>
      <c r="AS1048" t="s">
        <v>3</v>
      </c>
      <c r="AT1048">
        <v>0.5</v>
      </c>
      <c r="AU1048" t="s">
        <v>360</v>
      </c>
      <c r="AV1048">
        <v>0</v>
      </c>
      <c r="AW1048">
        <v>1</v>
      </c>
      <c r="AX1048">
        <v>-1</v>
      </c>
      <c r="AY1048">
        <v>0</v>
      </c>
      <c r="AZ1048">
        <v>0</v>
      </c>
      <c r="BA1048" t="s">
        <v>3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v>0</v>
      </c>
      <c r="CX1048">
        <f>ROUND(Y1048*Source!I540,9)</f>
        <v>4</v>
      </c>
      <c r="CY1048">
        <f t="shared" si="514"/>
        <v>20678.36</v>
      </c>
      <c r="CZ1048">
        <f t="shared" si="515"/>
        <v>2071.98</v>
      </c>
      <c r="DA1048">
        <f t="shared" si="516"/>
        <v>9.98</v>
      </c>
      <c r="DB1048">
        <f t="shared" si="517"/>
        <v>1035.99</v>
      </c>
      <c r="DC1048">
        <f t="shared" si="518"/>
        <v>0</v>
      </c>
      <c r="DD1048" t="s">
        <v>3</v>
      </c>
      <c r="DE1048" t="s">
        <v>3</v>
      </c>
      <c r="DF1048">
        <f t="shared" si="519"/>
        <v>82713.440000000002</v>
      </c>
      <c r="DG1048">
        <f t="shared" si="520"/>
        <v>0</v>
      </c>
      <c r="DH1048">
        <f t="shared" si="521"/>
        <v>0</v>
      </c>
      <c r="DI1048">
        <f t="shared" si="502"/>
        <v>0</v>
      </c>
      <c r="DJ1048">
        <f t="shared" si="522"/>
        <v>82713.440000000002</v>
      </c>
      <c r="DK1048">
        <v>0</v>
      </c>
      <c r="DL1048" t="s">
        <v>3</v>
      </c>
      <c r="DM1048">
        <v>0</v>
      </c>
      <c r="DN1048" t="s">
        <v>3</v>
      </c>
      <c r="DO1048">
        <v>0</v>
      </c>
    </row>
    <row r="1049" spans="1:119" x14ac:dyDescent="0.25">
      <c r="A1049">
        <f>ROW(Source!A540)</f>
        <v>540</v>
      </c>
      <c r="B1049">
        <v>86551703</v>
      </c>
      <c r="C1049">
        <v>86553229</v>
      </c>
      <c r="D1049">
        <v>85718425</v>
      </c>
      <c r="E1049">
        <v>1</v>
      </c>
      <c r="F1049">
        <v>1</v>
      </c>
      <c r="G1049">
        <v>1081</v>
      </c>
      <c r="H1049">
        <v>3</v>
      </c>
      <c r="I1049" t="s">
        <v>737</v>
      </c>
      <c r="J1049" t="s">
        <v>739</v>
      </c>
      <c r="K1049" t="s">
        <v>738</v>
      </c>
      <c r="L1049">
        <v>1354</v>
      </c>
      <c r="N1049">
        <v>1010</v>
      </c>
      <c r="O1049" t="s">
        <v>35</v>
      </c>
      <c r="P1049" t="s">
        <v>35</v>
      </c>
      <c r="Q1049">
        <v>1</v>
      </c>
      <c r="W1049">
        <v>0</v>
      </c>
      <c r="X1049">
        <v>165873236</v>
      </c>
      <c r="Y1049">
        <f t="shared" si="513"/>
        <v>0.5</v>
      </c>
      <c r="AA1049">
        <v>24135.77</v>
      </c>
      <c r="AB1049">
        <v>0</v>
      </c>
      <c r="AC1049">
        <v>0</v>
      </c>
      <c r="AD1049">
        <v>0</v>
      </c>
      <c r="AE1049">
        <v>2423.27</v>
      </c>
      <c r="AF1049">
        <v>0</v>
      </c>
      <c r="AG1049">
        <v>0</v>
      </c>
      <c r="AH1049">
        <v>0</v>
      </c>
      <c r="AI1049">
        <v>9.9600000000000009</v>
      </c>
      <c r="AJ1049">
        <v>1</v>
      </c>
      <c r="AK1049">
        <v>1</v>
      </c>
      <c r="AL1049">
        <v>1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0</v>
      </c>
      <c r="AS1049" t="s">
        <v>3</v>
      </c>
      <c r="AT1049">
        <v>0.5</v>
      </c>
      <c r="AU1049" t="s">
        <v>360</v>
      </c>
      <c r="AV1049">
        <v>0</v>
      </c>
      <c r="AW1049">
        <v>1</v>
      </c>
      <c r="AX1049">
        <v>-1</v>
      </c>
      <c r="AY1049">
        <v>0</v>
      </c>
      <c r="AZ1049">
        <v>0</v>
      </c>
      <c r="BA1049" t="s">
        <v>3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v>0</v>
      </c>
      <c r="CX1049">
        <f>ROUND(Y1049*Source!I540,9)</f>
        <v>4</v>
      </c>
      <c r="CY1049">
        <f t="shared" si="514"/>
        <v>24135.77</v>
      </c>
      <c r="CZ1049">
        <f t="shared" si="515"/>
        <v>2423.27</v>
      </c>
      <c r="DA1049">
        <f t="shared" si="516"/>
        <v>9.9600000000000009</v>
      </c>
      <c r="DB1049">
        <f t="shared" si="517"/>
        <v>1211.6400000000001</v>
      </c>
      <c r="DC1049">
        <f t="shared" si="518"/>
        <v>0</v>
      </c>
      <c r="DD1049" t="s">
        <v>3</v>
      </c>
      <c r="DE1049" t="s">
        <v>3</v>
      </c>
      <c r="DF1049">
        <f t="shared" si="519"/>
        <v>96543.08</v>
      </c>
      <c r="DG1049">
        <f t="shared" si="520"/>
        <v>0</v>
      </c>
      <c r="DH1049">
        <f t="shared" si="521"/>
        <v>0</v>
      </c>
      <c r="DI1049">
        <f t="shared" si="502"/>
        <v>0</v>
      </c>
      <c r="DJ1049">
        <f t="shared" si="522"/>
        <v>96543.08</v>
      </c>
      <c r="DK1049">
        <v>0</v>
      </c>
      <c r="DL1049" t="s">
        <v>3</v>
      </c>
      <c r="DM1049">
        <v>0</v>
      </c>
      <c r="DN1049" t="s">
        <v>3</v>
      </c>
      <c r="DO1049">
        <v>0</v>
      </c>
    </row>
    <row r="1050" spans="1:119" x14ac:dyDescent="0.25">
      <c r="A1050">
        <f>ROW(Source!A540)</f>
        <v>540</v>
      </c>
      <c r="B1050">
        <v>86551703</v>
      </c>
      <c r="C1050">
        <v>86553229</v>
      </c>
      <c r="D1050">
        <v>85721435</v>
      </c>
      <c r="E1050">
        <v>1</v>
      </c>
      <c r="F1050">
        <v>1</v>
      </c>
      <c r="G1050">
        <v>1081</v>
      </c>
      <c r="H1050">
        <v>3</v>
      </c>
      <c r="I1050" t="s">
        <v>859</v>
      </c>
      <c r="J1050" t="s">
        <v>860</v>
      </c>
      <c r="K1050" t="s">
        <v>861</v>
      </c>
      <c r="L1050">
        <v>1346</v>
      </c>
      <c r="N1050">
        <v>1009</v>
      </c>
      <c r="O1050" t="s">
        <v>822</v>
      </c>
      <c r="P1050" t="s">
        <v>822</v>
      </c>
      <c r="Q1050">
        <v>1</v>
      </c>
      <c r="W1050">
        <v>0</v>
      </c>
      <c r="X1050">
        <v>1225074207</v>
      </c>
      <c r="Y1050">
        <f t="shared" si="513"/>
        <v>0.04</v>
      </c>
      <c r="AA1050">
        <v>333.16</v>
      </c>
      <c r="AB1050">
        <v>0</v>
      </c>
      <c r="AC1050">
        <v>0</v>
      </c>
      <c r="AD1050">
        <v>0</v>
      </c>
      <c r="AE1050">
        <v>19.28</v>
      </c>
      <c r="AF1050">
        <v>0</v>
      </c>
      <c r="AG1050">
        <v>0</v>
      </c>
      <c r="AH1050">
        <v>0</v>
      </c>
      <c r="AI1050">
        <v>17.28</v>
      </c>
      <c r="AJ1050">
        <v>1</v>
      </c>
      <c r="AK1050">
        <v>1</v>
      </c>
      <c r="AL1050">
        <v>1</v>
      </c>
      <c r="AM1050">
        <v>2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 t="s">
        <v>3</v>
      </c>
      <c r="AT1050">
        <v>0.04</v>
      </c>
      <c r="AU1050" t="s">
        <v>360</v>
      </c>
      <c r="AV1050">
        <v>0</v>
      </c>
      <c r="AW1050">
        <v>2</v>
      </c>
      <c r="AX1050">
        <v>86553245</v>
      </c>
      <c r="AY1050">
        <v>1</v>
      </c>
      <c r="AZ1050">
        <v>0</v>
      </c>
      <c r="BA1050">
        <v>896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v>0</v>
      </c>
      <c r="CX1050">
        <f>ROUND(Y1050*Source!I540,9)</f>
        <v>0.32</v>
      </c>
      <c r="CY1050">
        <f t="shared" si="514"/>
        <v>333.16</v>
      </c>
      <c r="CZ1050">
        <f t="shared" si="515"/>
        <v>19.28</v>
      </c>
      <c r="DA1050">
        <f t="shared" si="516"/>
        <v>17.28</v>
      </c>
      <c r="DB1050">
        <f t="shared" si="517"/>
        <v>0.77</v>
      </c>
      <c r="DC1050">
        <f t="shared" si="518"/>
        <v>0</v>
      </c>
      <c r="DD1050" t="s">
        <v>3</v>
      </c>
      <c r="DE1050" t="s">
        <v>3</v>
      </c>
      <c r="DF1050">
        <f t="shared" si="519"/>
        <v>106.61</v>
      </c>
      <c r="DG1050">
        <f t="shared" si="520"/>
        <v>0</v>
      </c>
      <c r="DH1050">
        <f t="shared" si="521"/>
        <v>0</v>
      </c>
      <c r="DI1050">
        <f t="shared" si="502"/>
        <v>0</v>
      </c>
      <c r="DJ1050">
        <f t="shared" si="522"/>
        <v>106.61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5">
      <c r="A1051">
        <f>ROW(Source!A549)</f>
        <v>549</v>
      </c>
      <c r="B1051">
        <v>86551701</v>
      </c>
      <c r="C1051">
        <v>86553252</v>
      </c>
      <c r="D1051">
        <v>85665773</v>
      </c>
      <c r="E1051">
        <v>1081</v>
      </c>
      <c r="F1051">
        <v>1</v>
      </c>
      <c r="G1051">
        <v>1081</v>
      </c>
      <c r="H1051">
        <v>1</v>
      </c>
      <c r="I1051" t="s">
        <v>786</v>
      </c>
      <c r="J1051" t="s">
        <v>3</v>
      </c>
      <c r="K1051" t="s">
        <v>787</v>
      </c>
      <c r="L1051">
        <v>1191</v>
      </c>
      <c r="N1051">
        <v>1013</v>
      </c>
      <c r="O1051" t="s">
        <v>788</v>
      </c>
      <c r="P1051" t="s">
        <v>788</v>
      </c>
      <c r="Q1051">
        <v>1</v>
      </c>
      <c r="W1051">
        <v>0</v>
      </c>
      <c r="X1051">
        <v>476480486</v>
      </c>
      <c r="Y1051">
        <f>((AT1051*1.15)*1.2)</f>
        <v>3.4499999999999997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1</v>
      </c>
      <c r="AK1051">
        <v>1</v>
      </c>
      <c r="AL1051">
        <v>1</v>
      </c>
      <c r="AM1051">
        <v>-2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 t="s">
        <v>3</v>
      </c>
      <c r="AT1051">
        <v>2.5</v>
      </c>
      <c r="AU1051" t="s">
        <v>362</v>
      </c>
      <c r="AV1051">
        <v>1</v>
      </c>
      <c r="AW1051">
        <v>2</v>
      </c>
      <c r="AX1051">
        <v>86553262</v>
      </c>
      <c r="AY1051">
        <v>1</v>
      </c>
      <c r="AZ1051">
        <v>0</v>
      </c>
      <c r="BA1051">
        <v>899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U1051">
        <f>ROUND(AT1051*Source!I549*AH1051*AL1051,2)</f>
        <v>0</v>
      </c>
      <c r="CV1051">
        <f>ROUND(Y1051*Source!I549,9)</f>
        <v>6.9</v>
      </c>
      <c r="CW1051">
        <v>0</v>
      </c>
      <c r="CX1051">
        <f>ROUND(Y1051*Source!I549,9)</f>
        <v>6.9</v>
      </c>
      <c r="CY1051">
        <f>AD1051</f>
        <v>0</v>
      </c>
      <c r="CZ1051">
        <f>AH1051</f>
        <v>0</v>
      </c>
      <c r="DA1051">
        <f>AL1051</f>
        <v>1</v>
      </c>
      <c r="DB1051">
        <f>ROUND(((ROUND(AT1051*CZ1051,2)*1.15)*1.2),6)</f>
        <v>0</v>
      </c>
      <c r="DC1051">
        <f>ROUND(((ROUND(AT1051*AG1051,2)*1.15)*1.2),6)</f>
        <v>0</v>
      </c>
      <c r="DD1051" t="s">
        <v>3</v>
      </c>
      <c r="DE1051" t="s">
        <v>3</v>
      </c>
      <c r="DF1051">
        <f t="shared" ref="DF1051:DF1063" si="523">ROUND(ROUND(AE1051,2)*CX1051,2)</f>
        <v>0</v>
      </c>
      <c r="DG1051">
        <f t="shared" si="520"/>
        <v>0</v>
      </c>
      <c r="DH1051">
        <f t="shared" si="521"/>
        <v>0</v>
      </c>
      <c r="DI1051">
        <f t="shared" si="502"/>
        <v>0</v>
      </c>
      <c r="DJ1051">
        <f>DI1051</f>
        <v>0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5">
      <c r="A1052">
        <f>ROW(Source!A549)</f>
        <v>549</v>
      </c>
      <c r="B1052">
        <v>86551701</v>
      </c>
      <c r="C1052">
        <v>86553252</v>
      </c>
      <c r="D1052">
        <v>85731378</v>
      </c>
      <c r="E1052">
        <v>1</v>
      </c>
      <c r="F1052">
        <v>1</v>
      </c>
      <c r="G1052">
        <v>1081</v>
      </c>
      <c r="H1052">
        <v>2</v>
      </c>
      <c r="I1052" t="s">
        <v>850</v>
      </c>
      <c r="J1052" t="s">
        <v>851</v>
      </c>
      <c r="K1052" t="s">
        <v>852</v>
      </c>
      <c r="L1052">
        <v>1368</v>
      </c>
      <c r="N1052">
        <v>1011</v>
      </c>
      <c r="O1052" t="s">
        <v>792</v>
      </c>
      <c r="P1052" t="s">
        <v>792</v>
      </c>
      <c r="Q1052">
        <v>1</v>
      </c>
      <c r="W1052">
        <v>0</v>
      </c>
      <c r="X1052">
        <v>1498588441</v>
      </c>
      <c r="Y1052">
        <f>((AT1052*1.25)*1.2)</f>
        <v>0.84000000000000008</v>
      </c>
      <c r="AA1052">
        <v>0</v>
      </c>
      <c r="AB1052">
        <v>7.59</v>
      </c>
      <c r="AC1052">
        <v>0</v>
      </c>
      <c r="AD1052">
        <v>0</v>
      </c>
      <c r="AE1052">
        <v>0</v>
      </c>
      <c r="AF1052">
        <v>7.11</v>
      </c>
      <c r="AG1052">
        <v>0</v>
      </c>
      <c r="AH1052">
        <v>0</v>
      </c>
      <c r="AI1052">
        <v>1</v>
      </c>
      <c r="AJ1052">
        <v>1</v>
      </c>
      <c r="AK1052">
        <v>1</v>
      </c>
      <c r="AL1052">
        <v>1</v>
      </c>
      <c r="AM1052">
        <v>-2</v>
      </c>
      <c r="AN1052">
        <v>0</v>
      </c>
      <c r="AO1052">
        <v>1</v>
      </c>
      <c r="AP1052">
        <v>1</v>
      </c>
      <c r="AQ1052">
        <v>0</v>
      </c>
      <c r="AR1052">
        <v>0</v>
      </c>
      <c r="AS1052" t="s">
        <v>3</v>
      </c>
      <c r="AT1052">
        <v>0.56000000000000005</v>
      </c>
      <c r="AU1052" t="s">
        <v>361</v>
      </c>
      <c r="AV1052">
        <v>0</v>
      </c>
      <c r="AW1052">
        <v>2</v>
      </c>
      <c r="AX1052">
        <v>86553263</v>
      </c>
      <c r="AY1052">
        <v>1</v>
      </c>
      <c r="AZ1052">
        <v>0</v>
      </c>
      <c r="BA1052">
        <v>900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f>ROUND(Y1052*Source!I549*DO1052,9)</f>
        <v>0</v>
      </c>
      <c r="CX1052">
        <f>ROUND(Y1052*Source!I549,9)</f>
        <v>1.68</v>
      </c>
      <c r="CY1052">
        <f>AB1052</f>
        <v>7.59</v>
      </c>
      <c r="CZ1052">
        <f>AF1052</f>
        <v>7.11</v>
      </c>
      <c r="DA1052">
        <f>AJ1052</f>
        <v>1</v>
      </c>
      <c r="DB1052">
        <f>ROUND(((ROUND(AT1052*CZ1052,2)*1.25)*1.2),6)</f>
        <v>5.97</v>
      </c>
      <c r="DC1052">
        <f>ROUND(((ROUND(AT1052*AG1052,2)*1.25)*1.2),6)</f>
        <v>0</v>
      </c>
      <c r="DD1052" t="s">
        <v>3</v>
      </c>
      <c r="DE1052" t="s">
        <v>3</v>
      </c>
      <c r="DF1052">
        <f t="shared" si="523"/>
        <v>0</v>
      </c>
      <c r="DG1052">
        <f t="shared" si="520"/>
        <v>11.94</v>
      </c>
      <c r="DH1052">
        <f t="shared" si="521"/>
        <v>0</v>
      </c>
      <c r="DI1052">
        <f t="shared" si="502"/>
        <v>0</v>
      </c>
      <c r="DJ1052">
        <f>DG1052</f>
        <v>11.94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5">
      <c r="A1053">
        <f>ROW(Source!A549)</f>
        <v>549</v>
      </c>
      <c r="B1053">
        <v>86551701</v>
      </c>
      <c r="C1053">
        <v>86553252</v>
      </c>
      <c r="D1053">
        <v>85731677</v>
      </c>
      <c r="E1053">
        <v>1</v>
      </c>
      <c r="F1053">
        <v>1</v>
      </c>
      <c r="G1053">
        <v>1081</v>
      </c>
      <c r="H1053">
        <v>2</v>
      </c>
      <c r="I1053" t="s">
        <v>789</v>
      </c>
      <c r="J1053" t="s">
        <v>790</v>
      </c>
      <c r="K1053" t="s">
        <v>791</v>
      </c>
      <c r="L1053">
        <v>1368</v>
      </c>
      <c r="N1053">
        <v>1011</v>
      </c>
      <c r="O1053" t="s">
        <v>792</v>
      </c>
      <c r="P1053" t="s">
        <v>792</v>
      </c>
      <c r="Q1053">
        <v>1</v>
      </c>
      <c r="W1053">
        <v>0</v>
      </c>
      <c r="X1053">
        <v>874612079</v>
      </c>
      <c r="Y1053">
        <f>((AT1053*1.25)*1.2)</f>
        <v>4.4999999999999998E-2</v>
      </c>
      <c r="AA1053">
        <v>0</v>
      </c>
      <c r="AB1053">
        <v>88.67</v>
      </c>
      <c r="AC1053">
        <v>13.47</v>
      </c>
      <c r="AD1053">
        <v>0</v>
      </c>
      <c r="AE1053">
        <v>0</v>
      </c>
      <c r="AF1053">
        <v>83.1</v>
      </c>
      <c r="AG1053">
        <v>12.62</v>
      </c>
      <c r="AH1053">
        <v>0</v>
      </c>
      <c r="AI1053">
        <v>1</v>
      </c>
      <c r="AJ1053">
        <v>1</v>
      </c>
      <c r="AK1053">
        <v>1</v>
      </c>
      <c r="AL1053">
        <v>1</v>
      </c>
      <c r="AM1053">
        <v>-2</v>
      </c>
      <c r="AN1053">
        <v>0</v>
      </c>
      <c r="AO1053">
        <v>1</v>
      </c>
      <c r="AP1053">
        <v>1</v>
      </c>
      <c r="AQ1053">
        <v>0</v>
      </c>
      <c r="AR1053">
        <v>0</v>
      </c>
      <c r="AS1053" t="s">
        <v>3</v>
      </c>
      <c r="AT1053">
        <v>0.03</v>
      </c>
      <c r="AU1053" t="s">
        <v>361</v>
      </c>
      <c r="AV1053">
        <v>0</v>
      </c>
      <c r="AW1053">
        <v>2</v>
      </c>
      <c r="AX1053">
        <v>86553264</v>
      </c>
      <c r="AY1053">
        <v>1</v>
      </c>
      <c r="AZ1053">
        <v>0</v>
      </c>
      <c r="BA1053">
        <v>901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V1053">
        <v>0</v>
      </c>
      <c r="CW1053">
        <f>ROUND(Y1053*Source!I549*DO1053,9)</f>
        <v>1.1357999999999999</v>
      </c>
      <c r="CX1053">
        <f>ROUND(Y1053*Source!I549,9)</f>
        <v>0.09</v>
      </c>
      <c r="CY1053">
        <f>AB1053</f>
        <v>88.67</v>
      </c>
      <c r="CZ1053">
        <f>AF1053</f>
        <v>83.1</v>
      </c>
      <c r="DA1053">
        <f>AJ1053</f>
        <v>1</v>
      </c>
      <c r="DB1053">
        <f>ROUND(((ROUND(AT1053*CZ1053,2)*1.25)*1.2),6)</f>
        <v>3.7349999999999999</v>
      </c>
      <c r="DC1053">
        <f>ROUND(((ROUND(AT1053*AG1053,2)*1.25)*1.2),6)</f>
        <v>0.56999999999999995</v>
      </c>
      <c r="DD1053" t="s">
        <v>3</v>
      </c>
      <c r="DE1053" t="s">
        <v>3</v>
      </c>
      <c r="DF1053">
        <f t="shared" si="523"/>
        <v>0</v>
      </c>
      <c r="DG1053">
        <f t="shared" si="520"/>
        <v>7.48</v>
      </c>
      <c r="DH1053">
        <f t="shared" si="521"/>
        <v>1.1399999999999999</v>
      </c>
      <c r="DI1053">
        <f t="shared" si="502"/>
        <v>0</v>
      </c>
      <c r="DJ1053">
        <f>DG1053</f>
        <v>7.48</v>
      </c>
      <c r="DK1053">
        <v>0</v>
      </c>
      <c r="DL1053" t="s">
        <v>793</v>
      </c>
      <c r="DM1053">
        <v>0</v>
      </c>
      <c r="DN1053" t="s">
        <v>788</v>
      </c>
      <c r="DO1053">
        <v>12.62</v>
      </c>
    </row>
    <row r="1054" spans="1:119" x14ac:dyDescent="0.25">
      <c r="A1054">
        <f>ROW(Source!A549)</f>
        <v>549</v>
      </c>
      <c r="B1054">
        <v>86551701</v>
      </c>
      <c r="C1054">
        <v>86553252</v>
      </c>
      <c r="D1054">
        <v>85730911</v>
      </c>
      <c r="E1054">
        <v>1</v>
      </c>
      <c r="F1054">
        <v>1</v>
      </c>
      <c r="G1054">
        <v>1081</v>
      </c>
      <c r="H1054">
        <v>2</v>
      </c>
      <c r="I1054" t="s">
        <v>800</v>
      </c>
      <c r="J1054" t="s">
        <v>801</v>
      </c>
      <c r="K1054" t="s">
        <v>802</v>
      </c>
      <c r="L1054">
        <v>1368</v>
      </c>
      <c r="N1054">
        <v>1011</v>
      </c>
      <c r="O1054" t="s">
        <v>792</v>
      </c>
      <c r="P1054" t="s">
        <v>792</v>
      </c>
      <c r="Q1054">
        <v>1</v>
      </c>
      <c r="W1054">
        <v>0</v>
      </c>
      <c r="X1054">
        <v>-44940208</v>
      </c>
      <c r="Y1054">
        <f>((AT1054*1.25)*1.2)</f>
        <v>1.4999999999999999E-2</v>
      </c>
      <c r="AA1054">
        <v>0</v>
      </c>
      <c r="AB1054">
        <v>191.17</v>
      </c>
      <c r="AC1054">
        <v>18.059999999999999</v>
      </c>
      <c r="AD1054">
        <v>0</v>
      </c>
      <c r="AE1054">
        <v>0</v>
      </c>
      <c r="AF1054">
        <v>179.17</v>
      </c>
      <c r="AG1054">
        <v>16.93</v>
      </c>
      <c r="AH1054">
        <v>0</v>
      </c>
      <c r="AI1054">
        <v>1</v>
      </c>
      <c r="AJ1054">
        <v>1</v>
      </c>
      <c r="AK1054">
        <v>1</v>
      </c>
      <c r="AL1054">
        <v>1</v>
      </c>
      <c r="AM1054">
        <v>-2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 t="s">
        <v>3</v>
      </c>
      <c r="AT1054">
        <v>0.01</v>
      </c>
      <c r="AU1054" t="s">
        <v>361</v>
      </c>
      <c r="AV1054">
        <v>0</v>
      </c>
      <c r="AW1054">
        <v>2</v>
      </c>
      <c r="AX1054">
        <v>86553265</v>
      </c>
      <c r="AY1054">
        <v>1</v>
      </c>
      <c r="AZ1054">
        <v>0</v>
      </c>
      <c r="BA1054">
        <v>902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f>ROUND(Y1054*Source!I549*DO1054,9)</f>
        <v>0.50790000000000002</v>
      </c>
      <c r="CX1054">
        <f>ROUND(Y1054*Source!I549,9)</f>
        <v>0.03</v>
      </c>
      <c r="CY1054">
        <f>AB1054</f>
        <v>191.17</v>
      </c>
      <c r="CZ1054">
        <f>AF1054</f>
        <v>179.17</v>
      </c>
      <c r="DA1054">
        <f>AJ1054</f>
        <v>1</v>
      </c>
      <c r="DB1054">
        <f>ROUND(((ROUND(AT1054*CZ1054,2)*1.25)*1.2),6)</f>
        <v>2.6850000000000001</v>
      </c>
      <c r="DC1054">
        <f>ROUND(((ROUND(AT1054*AG1054,2)*1.25)*1.2),6)</f>
        <v>0.255</v>
      </c>
      <c r="DD1054" t="s">
        <v>3</v>
      </c>
      <c r="DE1054" t="s">
        <v>3</v>
      </c>
      <c r="DF1054">
        <f t="shared" si="523"/>
        <v>0</v>
      </c>
      <c r="DG1054">
        <f t="shared" si="520"/>
        <v>5.38</v>
      </c>
      <c r="DH1054">
        <f t="shared" si="521"/>
        <v>0.51</v>
      </c>
      <c r="DI1054">
        <f t="shared" si="502"/>
        <v>0</v>
      </c>
      <c r="DJ1054">
        <f>DG1054</f>
        <v>5.38</v>
      </c>
      <c r="DK1054">
        <v>0</v>
      </c>
      <c r="DL1054" t="s">
        <v>793</v>
      </c>
      <c r="DM1054">
        <v>0</v>
      </c>
      <c r="DN1054" t="s">
        <v>788</v>
      </c>
      <c r="DO1054">
        <v>16.93</v>
      </c>
    </row>
    <row r="1055" spans="1:119" x14ac:dyDescent="0.25">
      <c r="A1055">
        <f>ROW(Source!A549)</f>
        <v>549</v>
      </c>
      <c r="B1055">
        <v>86551701</v>
      </c>
      <c r="C1055">
        <v>86553252</v>
      </c>
      <c r="D1055">
        <v>85701847</v>
      </c>
      <c r="E1055">
        <v>1</v>
      </c>
      <c r="F1055">
        <v>1</v>
      </c>
      <c r="G1055">
        <v>1081</v>
      </c>
      <c r="H1055">
        <v>3</v>
      </c>
      <c r="I1055" t="s">
        <v>853</v>
      </c>
      <c r="J1055" t="s">
        <v>854</v>
      </c>
      <c r="K1055" t="s">
        <v>855</v>
      </c>
      <c r="L1055">
        <v>1348</v>
      </c>
      <c r="N1055">
        <v>1009</v>
      </c>
      <c r="O1055" t="s">
        <v>561</v>
      </c>
      <c r="P1055" t="s">
        <v>561</v>
      </c>
      <c r="Q1055">
        <v>1000</v>
      </c>
      <c r="W1055">
        <v>0</v>
      </c>
      <c r="X1055">
        <v>1001555392</v>
      </c>
      <c r="Y1055">
        <f>((AT1055*1)*1)</f>
        <v>4.6000000000000001E-4</v>
      </c>
      <c r="AA1055">
        <v>9879.51</v>
      </c>
      <c r="AB1055">
        <v>0</v>
      </c>
      <c r="AC1055">
        <v>0</v>
      </c>
      <c r="AD1055">
        <v>0</v>
      </c>
      <c r="AE1055">
        <v>9879.51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1</v>
      </c>
      <c r="AL1055">
        <v>1</v>
      </c>
      <c r="AM1055">
        <v>-2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 t="s">
        <v>3</v>
      </c>
      <c r="AT1055">
        <v>4.6000000000000001E-4</v>
      </c>
      <c r="AU1055" t="s">
        <v>360</v>
      </c>
      <c r="AV1055">
        <v>0</v>
      </c>
      <c r="AW1055">
        <v>2</v>
      </c>
      <c r="AX1055">
        <v>86553266</v>
      </c>
      <c r="AY1055">
        <v>1</v>
      </c>
      <c r="AZ1055">
        <v>0</v>
      </c>
      <c r="BA1055">
        <v>903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V1055">
        <v>0</v>
      </c>
      <c r="CW1055">
        <v>0</v>
      </c>
      <c r="CX1055">
        <f>ROUND(Y1055*Source!I549,9)</f>
        <v>9.2000000000000003E-4</v>
      </c>
      <c r="CY1055">
        <f>AA1055</f>
        <v>9879.51</v>
      </c>
      <c r="CZ1055">
        <f>AE1055</f>
        <v>9879.51</v>
      </c>
      <c r="DA1055">
        <f>AI1055</f>
        <v>1</v>
      </c>
      <c r="DB1055">
        <f>ROUND(((ROUND(AT1055*CZ1055,2)*1)*1),6)</f>
        <v>4.54</v>
      </c>
      <c r="DC1055">
        <f>ROUND(((ROUND(AT1055*AG1055,2)*1)*1),6)</f>
        <v>0</v>
      </c>
      <c r="DD1055" t="s">
        <v>3</v>
      </c>
      <c r="DE1055" t="s">
        <v>3</v>
      </c>
      <c r="DF1055">
        <f t="shared" si="523"/>
        <v>9.09</v>
      </c>
      <c r="DG1055">
        <f t="shared" si="520"/>
        <v>0</v>
      </c>
      <c r="DH1055">
        <f t="shared" si="521"/>
        <v>0</v>
      </c>
      <c r="DI1055">
        <f t="shared" si="502"/>
        <v>0</v>
      </c>
      <c r="DJ1055">
        <f>DF1055</f>
        <v>9.09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5">
      <c r="A1056">
        <f>ROW(Source!A549)</f>
        <v>549</v>
      </c>
      <c r="B1056">
        <v>86551701</v>
      </c>
      <c r="C1056">
        <v>86553252</v>
      </c>
      <c r="D1056">
        <v>85700656</v>
      </c>
      <c r="E1056">
        <v>1</v>
      </c>
      <c r="F1056">
        <v>1</v>
      </c>
      <c r="G1056">
        <v>1081</v>
      </c>
      <c r="H1056">
        <v>3</v>
      </c>
      <c r="I1056" t="s">
        <v>856</v>
      </c>
      <c r="J1056" t="s">
        <v>857</v>
      </c>
      <c r="K1056" t="s">
        <v>858</v>
      </c>
      <c r="L1056">
        <v>1348</v>
      </c>
      <c r="N1056">
        <v>1009</v>
      </c>
      <c r="O1056" t="s">
        <v>561</v>
      </c>
      <c r="P1056" t="s">
        <v>561</v>
      </c>
      <c r="Q1056">
        <v>1000</v>
      </c>
      <c r="W1056">
        <v>0</v>
      </c>
      <c r="X1056">
        <v>-268464753</v>
      </c>
      <c r="Y1056">
        <f>((AT1056*1)*1)</f>
        <v>1.2999999999999999E-3</v>
      </c>
      <c r="AA1056">
        <v>17868.28</v>
      </c>
      <c r="AB1056">
        <v>0</v>
      </c>
      <c r="AC1056">
        <v>0</v>
      </c>
      <c r="AD1056">
        <v>0</v>
      </c>
      <c r="AE1056">
        <v>17868.28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1</v>
      </c>
      <c r="AL1056">
        <v>1</v>
      </c>
      <c r="AM1056">
        <v>-2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1.2999999999999999E-3</v>
      </c>
      <c r="AU1056" t="s">
        <v>360</v>
      </c>
      <c r="AV1056">
        <v>0</v>
      </c>
      <c r="AW1056">
        <v>2</v>
      </c>
      <c r="AX1056">
        <v>86553267</v>
      </c>
      <c r="AY1056">
        <v>1</v>
      </c>
      <c r="AZ1056">
        <v>0</v>
      </c>
      <c r="BA1056">
        <v>904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V1056">
        <v>0</v>
      </c>
      <c r="CW1056">
        <v>0</v>
      </c>
      <c r="CX1056">
        <f>ROUND(Y1056*Source!I549,9)</f>
        <v>2.5999999999999999E-3</v>
      </c>
      <c r="CY1056">
        <f>AA1056</f>
        <v>17868.28</v>
      </c>
      <c r="CZ1056">
        <f>AE1056</f>
        <v>17868.28</v>
      </c>
      <c r="DA1056">
        <f>AI1056</f>
        <v>1</v>
      </c>
      <c r="DB1056">
        <f>ROUND(((ROUND(AT1056*CZ1056,2)*1)*1),6)</f>
        <v>23.23</v>
      </c>
      <c r="DC1056">
        <f>ROUND(((ROUND(AT1056*AG1056,2)*1)*1),6)</f>
        <v>0</v>
      </c>
      <c r="DD1056" t="s">
        <v>3</v>
      </c>
      <c r="DE1056" t="s">
        <v>3</v>
      </c>
      <c r="DF1056">
        <f t="shared" si="523"/>
        <v>46.46</v>
      </c>
      <c r="DG1056">
        <f t="shared" si="520"/>
        <v>0</v>
      </c>
      <c r="DH1056">
        <f t="shared" si="521"/>
        <v>0</v>
      </c>
      <c r="DI1056">
        <f t="shared" si="502"/>
        <v>0</v>
      </c>
      <c r="DJ1056">
        <f>DF1056</f>
        <v>46.46</v>
      </c>
      <c r="DK1056">
        <v>0</v>
      </c>
      <c r="DL1056" t="s">
        <v>3</v>
      </c>
      <c r="DM1056">
        <v>0</v>
      </c>
      <c r="DN1056" t="s">
        <v>3</v>
      </c>
      <c r="DO1056">
        <v>0</v>
      </c>
    </row>
    <row r="1057" spans="1:119" x14ac:dyDescent="0.25">
      <c r="A1057">
        <f>ROW(Source!A549)</f>
        <v>549</v>
      </c>
      <c r="B1057">
        <v>86551701</v>
      </c>
      <c r="C1057">
        <v>86553252</v>
      </c>
      <c r="D1057">
        <v>85716933</v>
      </c>
      <c r="E1057">
        <v>1</v>
      </c>
      <c r="F1057">
        <v>1</v>
      </c>
      <c r="G1057">
        <v>1081</v>
      </c>
      <c r="H1057">
        <v>3</v>
      </c>
      <c r="I1057" t="s">
        <v>643</v>
      </c>
      <c r="J1057" t="s">
        <v>645</v>
      </c>
      <c r="K1057" t="s">
        <v>644</v>
      </c>
      <c r="L1057">
        <v>1354</v>
      </c>
      <c r="N1057">
        <v>1010</v>
      </c>
      <c r="O1057" t="s">
        <v>35</v>
      </c>
      <c r="P1057" t="s">
        <v>35</v>
      </c>
      <c r="Q1057">
        <v>1</v>
      </c>
      <c r="W1057">
        <v>0</v>
      </c>
      <c r="X1057">
        <v>-423272285</v>
      </c>
      <c r="Y1057">
        <f>((AT1057*1)*1)</f>
        <v>2</v>
      </c>
      <c r="AA1057">
        <v>62</v>
      </c>
      <c r="AB1057">
        <v>0</v>
      </c>
      <c r="AC1057">
        <v>0</v>
      </c>
      <c r="AD1057">
        <v>0</v>
      </c>
      <c r="AE1057">
        <v>62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1</v>
      </c>
      <c r="AL1057">
        <v>1</v>
      </c>
      <c r="AM1057">
        <v>0</v>
      </c>
      <c r="AN1057">
        <v>0</v>
      </c>
      <c r="AO1057">
        <v>0</v>
      </c>
      <c r="AP1057">
        <v>1</v>
      </c>
      <c r="AQ1057">
        <v>0</v>
      </c>
      <c r="AR1057">
        <v>0</v>
      </c>
      <c r="AS1057" t="s">
        <v>3</v>
      </c>
      <c r="AT1057">
        <v>2</v>
      </c>
      <c r="AU1057" t="s">
        <v>360</v>
      </c>
      <c r="AV1057">
        <v>0</v>
      </c>
      <c r="AW1057">
        <v>1</v>
      </c>
      <c r="AX1057">
        <v>-1</v>
      </c>
      <c r="AY1057">
        <v>0</v>
      </c>
      <c r="AZ1057">
        <v>0</v>
      </c>
      <c r="BA1057" t="s">
        <v>3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v>0</v>
      </c>
      <c r="CX1057">
        <f>ROUND(Y1057*Source!I549,9)</f>
        <v>4</v>
      </c>
      <c r="CY1057">
        <f>AA1057</f>
        <v>62</v>
      </c>
      <c r="CZ1057">
        <f>AE1057</f>
        <v>62</v>
      </c>
      <c r="DA1057">
        <f>AI1057</f>
        <v>1</v>
      </c>
      <c r="DB1057">
        <f>ROUND(((ROUND(AT1057*CZ1057,2)*1)*1),6)</f>
        <v>124</v>
      </c>
      <c r="DC1057">
        <f>ROUND(((ROUND(AT1057*AG1057,2)*1)*1),6)</f>
        <v>0</v>
      </c>
      <c r="DD1057" t="s">
        <v>3</v>
      </c>
      <c r="DE1057" t="s">
        <v>3</v>
      </c>
      <c r="DF1057">
        <f t="shared" si="523"/>
        <v>248</v>
      </c>
      <c r="DG1057">
        <f t="shared" si="520"/>
        <v>0</v>
      </c>
      <c r="DH1057">
        <f t="shared" si="521"/>
        <v>0</v>
      </c>
      <c r="DI1057">
        <f t="shared" si="502"/>
        <v>0</v>
      </c>
      <c r="DJ1057">
        <f>DF1057</f>
        <v>248</v>
      </c>
      <c r="DK1057">
        <v>0</v>
      </c>
      <c r="DL1057" t="s">
        <v>3</v>
      </c>
      <c r="DM1057">
        <v>0</v>
      </c>
      <c r="DN1057" t="s">
        <v>3</v>
      </c>
      <c r="DO1057">
        <v>0</v>
      </c>
    </row>
    <row r="1058" spans="1:119" x14ac:dyDescent="0.25">
      <c r="A1058">
        <f>ROW(Source!A549)</f>
        <v>549</v>
      </c>
      <c r="B1058">
        <v>86551701</v>
      </c>
      <c r="C1058">
        <v>86553252</v>
      </c>
      <c r="D1058">
        <v>85718388</v>
      </c>
      <c r="E1058">
        <v>1</v>
      </c>
      <c r="F1058">
        <v>1</v>
      </c>
      <c r="G1058">
        <v>1081</v>
      </c>
      <c r="H1058">
        <v>3</v>
      </c>
      <c r="I1058" t="s">
        <v>647</v>
      </c>
      <c r="J1058" t="s">
        <v>649</v>
      </c>
      <c r="K1058" t="s">
        <v>648</v>
      </c>
      <c r="L1058">
        <v>1354</v>
      </c>
      <c r="N1058">
        <v>1010</v>
      </c>
      <c r="O1058" t="s">
        <v>35</v>
      </c>
      <c r="P1058" t="s">
        <v>35</v>
      </c>
      <c r="Q1058">
        <v>1</v>
      </c>
      <c r="W1058">
        <v>0</v>
      </c>
      <c r="X1058">
        <v>-1918147740</v>
      </c>
      <c r="Y1058">
        <f>((AT1058*1)*1)</f>
        <v>1</v>
      </c>
      <c r="AA1058">
        <v>5280.34</v>
      </c>
      <c r="AB1058">
        <v>0</v>
      </c>
      <c r="AC1058">
        <v>0</v>
      </c>
      <c r="AD1058">
        <v>0</v>
      </c>
      <c r="AE1058">
        <v>5280.34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1</v>
      </c>
      <c r="AL1058">
        <v>1</v>
      </c>
      <c r="AM1058">
        <v>0</v>
      </c>
      <c r="AN1058">
        <v>0</v>
      </c>
      <c r="AO1058">
        <v>0</v>
      </c>
      <c r="AP1058">
        <v>1</v>
      </c>
      <c r="AQ1058">
        <v>0</v>
      </c>
      <c r="AR1058">
        <v>0</v>
      </c>
      <c r="AS1058" t="s">
        <v>3</v>
      </c>
      <c r="AT1058">
        <v>1</v>
      </c>
      <c r="AU1058" t="s">
        <v>360</v>
      </c>
      <c r="AV1058">
        <v>0</v>
      </c>
      <c r="AW1058">
        <v>1</v>
      </c>
      <c r="AX1058">
        <v>-1</v>
      </c>
      <c r="AY1058">
        <v>0</v>
      </c>
      <c r="AZ1058">
        <v>0</v>
      </c>
      <c r="BA1058" t="s">
        <v>3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v>0</v>
      </c>
      <c r="CX1058">
        <f>ROUND(Y1058*Source!I549,9)</f>
        <v>2</v>
      </c>
      <c r="CY1058">
        <f>AA1058</f>
        <v>5280.34</v>
      </c>
      <c r="CZ1058">
        <f>AE1058</f>
        <v>5280.34</v>
      </c>
      <c r="DA1058">
        <f>AI1058</f>
        <v>1</v>
      </c>
      <c r="DB1058">
        <f>ROUND(((ROUND(AT1058*CZ1058,2)*1)*1),6)</f>
        <v>5280.34</v>
      </c>
      <c r="DC1058">
        <f>ROUND(((ROUND(AT1058*AG1058,2)*1)*1),6)</f>
        <v>0</v>
      </c>
      <c r="DD1058" t="s">
        <v>3</v>
      </c>
      <c r="DE1058" t="s">
        <v>3</v>
      </c>
      <c r="DF1058">
        <f t="shared" si="523"/>
        <v>10560.68</v>
      </c>
      <c r="DG1058">
        <f t="shared" si="520"/>
        <v>0</v>
      </c>
      <c r="DH1058">
        <f t="shared" si="521"/>
        <v>0</v>
      </c>
      <c r="DI1058">
        <f t="shared" si="502"/>
        <v>0</v>
      </c>
      <c r="DJ1058">
        <f>DF1058</f>
        <v>10560.68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5">
      <c r="A1059">
        <f>ROW(Source!A549)</f>
        <v>549</v>
      </c>
      <c r="B1059">
        <v>86551701</v>
      </c>
      <c r="C1059">
        <v>86553252</v>
      </c>
      <c r="D1059">
        <v>85721435</v>
      </c>
      <c r="E1059">
        <v>1</v>
      </c>
      <c r="F1059">
        <v>1</v>
      </c>
      <c r="G1059">
        <v>1081</v>
      </c>
      <c r="H1059">
        <v>3</v>
      </c>
      <c r="I1059" t="s">
        <v>859</v>
      </c>
      <c r="J1059" t="s">
        <v>860</v>
      </c>
      <c r="K1059" t="s">
        <v>861</v>
      </c>
      <c r="L1059">
        <v>1346</v>
      </c>
      <c r="N1059">
        <v>1009</v>
      </c>
      <c r="O1059" t="s">
        <v>822</v>
      </c>
      <c r="P1059" t="s">
        <v>822</v>
      </c>
      <c r="Q1059">
        <v>1</v>
      </c>
      <c r="W1059">
        <v>0</v>
      </c>
      <c r="X1059">
        <v>1225074207</v>
      </c>
      <c r="Y1059">
        <f>((AT1059*1)*1)</f>
        <v>0.1</v>
      </c>
      <c r="AA1059">
        <v>19.28</v>
      </c>
      <c r="AB1059">
        <v>0</v>
      </c>
      <c r="AC1059">
        <v>0</v>
      </c>
      <c r="AD1059">
        <v>0</v>
      </c>
      <c r="AE1059">
        <v>19.28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>
        <v>1</v>
      </c>
      <c r="AM1059">
        <v>-2</v>
      </c>
      <c r="AN1059">
        <v>0</v>
      </c>
      <c r="AO1059">
        <v>1</v>
      </c>
      <c r="AP1059">
        <v>1</v>
      </c>
      <c r="AQ1059">
        <v>0</v>
      </c>
      <c r="AR1059">
        <v>0</v>
      </c>
      <c r="AS1059" t="s">
        <v>3</v>
      </c>
      <c r="AT1059">
        <v>0.1</v>
      </c>
      <c r="AU1059" t="s">
        <v>360</v>
      </c>
      <c r="AV1059">
        <v>0</v>
      </c>
      <c r="AW1059">
        <v>2</v>
      </c>
      <c r="AX1059">
        <v>86553268</v>
      </c>
      <c r="AY1059">
        <v>1</v>
      </c>
      <c r="AZ1059">
        <v>0</v>
      </c>
      <c r="BA1059">
        <v>905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V1059">
        <v>0</v>
      </c>
      <c r="CW1059">
        <v>0</v>
      </c>
      <c r="CX1059">
        <f>ROUND(Y1059*Source!I549,9)</f>
        <v>0.2</v>
      </c>
      <c r="CY1059">
        <f>AA1059</f>
        <v>19.28</v>
      </c>
      <c r="CZ1059">
        <f>AE1059</f>
        <v>19.28</v>
      </c>
      <c r="DA1059">
        <f>AI1059</f>
        <v>1</v>
      </c>
      <c r="DB1059">
        <f>ROUND(((ROUND(AT1059*CZ1059,2)*1)*1),6)</f>
        <v>1.93</v>
      </c>
      <c r="DC1059">
        <f>ROUND(((ROUND(AT1059*AG1059,2)*1)*1),6)</f>
        <v>0</v>
      </c>
      <c r="DD1059" t="s">
        <v>3</v>
      </c>
      <c r="DE1059" t="s">
        <v>3</v>
      </c>
      <c r="DF1059">
        <f t="shared" si="523"/>
        <v>3.86</v>
      </c>
      <c r="DG1059">
        <f t="shared" si="520"/>
        <v>0</v>
      </c>
      <c r="DH1059">
        <f t="shared" si="521"/>
        <v>0</v>
      </c>
      <c r="DI1059">
        <f t="shared" si="502"/>
        <v>0</v>
      </c>
      <c r="DJ1059">
        <f>DF1059</f>
        <v>3.86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5">
      <c r="A1060">
        <f>ROW(Source!A550)</f>
        <v>550</v>
      </c>
      <c r="B1060">
        <v>86551703</v>
      </c>
      <c r="C1060">
        <v>86553252</v>
      </c>
      <c r="D1060">
        <v>85665773</v>
      </c>
      <c r="E1060">
        <v>1081</v>
      </c>
      <c r="F1060">
        <v>1</v>
      </c>
      <c r="G1060">
        <v>1081</v>
      </c>
      <c r="H1060">
        <v>1</v>
      </c>
      <c r="I1060" t="s">
        <v>786</v>
      </c>
      <c r="J1060" t="s">
        <v>3</v>
      </c>
      <c r="K1060" t="s">
        <v>787</v>
      </c>
      <c r="L1060">
        <v>1191</v>
      </c>
      <c r="N1060">
        <v>1013</v>
      </c>
      <c r="O1060" t="s">
        <v>788</v>
      </c>
      <c r="P1060" t="s">
        <v>788</v>
      </c>
      <c r="Q1060">
        <v>1</v>
      </c>
      <c r="W1060">
        <v>0</v>
      </c>
      <c r="X1060">
        <v>476480486</v>
      </c>
      <c r="Y1060">
        <f>((AT1060*1.15)*1.2)</f>
        <v>3.4499999999999997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1</v>
      </c>
      <c r="AL1060">
        <v>1</v>
      </c>
      <c r="AM1060">
        <v>5</v>
      </c>
      <c r="AN1060">
        <v>0</v>
      </c>
      <c r="AO1060">
        <v>1</v>
      </c>
      <c r="AP1060">
        <v>1</v>
      </c>
      <c r="AQ1060">
        <v>0</v>
      </c>
      <c r="AR1060">
        <v>0</v>
      </c>
      <c r="AS1060" t="s">
        <v>3</v>
      </c>
      <c r="AT1060">
        <v>2.5</v>
      </c>
      <c r="AU1060" t="s">
        <v>362</v>
      </c>
      <c r="AV1060">
        <v>1</v>
      </c>
      <c r="AW1060">
        <v>2</v>
      </c>
      <c r="AX1060">
        <v>86553262</v>
      </c>
      <c r="AY1060">
        <v>1</v>
      </c>
      <c r="AZ1060">
        <v>0</v>
      </c>
      <c r="BA1060">
        <v>908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U1060">
        <f>ROUND(AT1060*Source!I550*AH1060*AL1060,2)</f>
        <v>0</v>
      </c>
      <c r="CV1060">
        <f>ROUND(Y1060*Source!I550,9)</f>
        <v>6.9</v>
      </c>
      <c r="CW1060">
        <v>0</v>
      </c>
      <c r="CX1060">
        <f>ROUND(Y1060*Source!I550,9)</f>
        <v>6.9</v>
      </c>
      <c r="CY1060">
        <f>AD1060</f>
        <v>0</v>
      </c>
      <c r="CZ1060">
        <f>AH1060</f>
        <v>0</v>
      </c>
      <c r="DA1060">
        <f>AL1060</f>
        <v>1</v>
      </c>
      <c r="DB1060">
        <f>ROUND(((ROUND(AT1060*CZ1060,2)*1.15)*1.2),6)</f>
        <v>0</v>
      </c>
      <c r="DC1060">
        <f>ROUND(((ROUND(AT1060*AG1060,2)*1.15)*1.2),6)</f>
        <v>0</v>
      </c>
      <c r="DD1060" t="s">
        <v>3</v>
      </c>
      <c r="DE1060" t="s">
        <v>3</v>
      </c>
      <c r="DF1060">
        <f t="shared" si="523"/>
        <v>0</v>
      </c>
      <c r="DG1060">
        <f t="shared" si="520"/>
        <v>0</v>
      </c>
      <c r="DH1060">
        <f t="shared" si="521"/>
        <v>0</v>
      </c>
      <c r="DI1060">
        <f t="shared" si="502"/>
        <v>0</v>
      </c>
      <c r="DJ1060">
        <f>DI1060</f>
        <v>0</v>
      </c>
      <c r="DK1060">
        <v>0</v>
      </c>
      <c r="DL1060" t="s">
        <v>3</v>
      </c>
      <c r="DM1060">
        <v>0</v>
      </c>
      <c r="DN1060" t="s">
        <v>3</v>
      </c>
      <c r="DO1060">
        <v>0</v>
      </c>
    </row>
    <row r="1061" spans="1:119" x14ac:dyDescent="0.25">
      <c r="A1061">
        <f>ROW(Source!A550)</f>
        <v>550</v>
      </c>
      <c r="B1061">
        <v>86551703</v>
      </c>
      <c r="C1061">
        <v>86553252</v>
      </c>
      <c r="D1061">
        <v>85731378</v>
      </c>
      <c r="E1061">
        <v>1</v>
      </c>
      <c r="F1061">
        <v>1</v>
      </c>
      <c r="G1061">
        <v>1081</v>
      </c>
      <c r="H1061">
        <v>2</v>
      </c>
      <c r="I1061" t="s">
        <v>850</v>
      </c>
      <c r="J1061" t="s">
        <v>851</v>
      </c>
      <c r="K1061" t="s">
        <v>852</v>
      </c>
      <c r="L1061">
        <v>1368</v>
      </c>
      <c r="N1061">
        <v>1011</v>
      </c>
      <c r="O1061" t="s">
        <v>792</v>
      </c>
      <c r="P1061" t="s">
        <v>792</v>
      </c>
      <c r="Q1061">
        <v>1</v>
      </c>
      <c r="W1061">
        <v>0</v>
      </c>
      <c r="X1061">
        <v>1498588441</v>
      </c>
      <c r="Y1061">
        <f>((AT1061*1.25)*1.2)</f>
        <v>0.84000000000000008</v>
      </c>
      <c r="AA1061">
        <v>0</v>
      </c>
      <c r="AB1061">
        <v>102.11</v>
      </c>
      <c r="AC1061">
        <v>0</v>
      </c>
      <c r="AD1061">
        <v>0</v>
      </c>
      <c r="AE1061">
        <v>0</v>
      </c>
      <c r="AF1061">
        <v>7.11</v>
      </c>
      <c r="AG1061">
        <v>0</v>
      </c>
      <c r="AH1061">
        <v>0</v>
      </c>
      <c r="AI1061">
        <v>1</v>
      </c>
      <c r="AJ1061">
        <v>13.46</v>
      </c>
      <c r="AK1061">
        <v>1</v>
      </c>
      <c r="AL1061">
        <v>1</v>
      </c>
      <c r="AM1061">
        <v>2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 t="s">
        <v>3</v>
      </c>
      <c r="AT1061">
        <v>0.56000000000000005</v>
      </c>
      <c r="AU1061" t="s">
        <v>361</v>
      </c>
      <c r="AV1061">
        <v>0</v>
      </c>
      <c r="AW1061">
        <v>2</v>
      </c>
      <c r="AX1061">
        <v>86553263</v>
      </c>
      <c r="AY1061">
        <v>1</v>
      </c>
      <c r="AZ1061">
        <v>0</v>
      </c>
      <c r="BA1061">
        <v>909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V1061">
        <v>0</v>
      </c>
      <c r="CW1061">
        <f>ROUND(Y1061*Source!I550*DO1061,9)</f>
        <v>0</v>
      </c>
      <c r="CX1061">
        <f>ROUND(Y1061*Source!I550,9)</f>
        <v>1.68</v>
      </c>
      <c r="CY1061">
        <f>AB1061</f>
        <v>102.11</v>
      </c>
      <c r="CZ1061">
        <f>AF1061</f>
        <v>7.11</v>
      </c>
      <c r="DA1061">
        <f>AJ1061</f>
        <v>13.46</v>
      </c>
      <c r="DB1061">
        <f>ROUND(((ROUND(AT1061*CZ1061,2)*1.25)*1.2),6)</f>
        <v>5.97</v>
      </c>
      <c r="DC1061">
        <f>ROUND(((ROUND(AT1061*AG1061,2)*1.25)*1.2),6)</f>
        <v>0</v>
      </c>
      <c r="DD1061" t="s">
        <v>3</v>
      </c>
      <c r="DE1061" t="s">
        <v>3</v>
      </c>
      <c r="DF1061">
        <f t="shared" si="523"/>
        <v>0</v>
      </c>
      <c r="DG1061">
        <f>ROUND(ROUND(AF1061*AJ1061,2)*CX1061,2)</f>
        <v>160.78</v>
      </c>
      <c r="DH1061">
        <f t="shared" si="521"/>
        <v>0</v>
      </c>
      <c r="DI1061">
        <f t="shared" si="502"/>
        <v>0</v>
      </c>
      <c r="DJ1061">
        <f>DG1061</f>
        <v>160.78</v>
      </c>
      <c r="DK1061">
        <v>0</v>
      </c>
      <c r="DL1061" t="s">
        <v>3</v>
      </c>
      <c r="DM1061">
        <v>0</v>
      </c>
      <c r="DN1061" t="s">
        <v>3</v>
      </c>
      <c r="DO1061">
        <v>0</v>
      </c>
    </row>
    <row r="1062" spans="1:119" x14ac:dyDescent="0.25">
      <c r="A1062">
        <f>ROW(Source!A550)</f>
        <v>550</v>
      </c>
      <c r="B1062">
        <v>86551703</v>
      </c>
      <c r="C1062">
        <v>86553252</v>
      </c>
      <c r="D1062">
        <v>85731677</v>
      </c>
      <c r="E1062">
        <v>1</v>
      </c>
      <c r="F1062">
        <v>1</v>
      </c>
      <c r="G1062">
        <v>1081</v>
      </c>
      <c r="H1062">
        <v>2</v>
      </c>
      <c r="I1062" t="s">
        <v>789</v>
      </c>
      <c r="J1062" t="s">
        <v>790</v>
      </c>
      <c r="K1062" t="s">
        <v>791</v>
      </c>
      <c r="L1062">
        <v>1368</v>
      </c>
      <c r="N1062">
        <v>1011</v>
      </c>
      <c r="O1062" t="s">
        <v>792</v>
      </c>
      <c r="P1062" t="s">
        <v>792</v>
      </c>
      <c r="Q1062">
        <v>1</v>
      </c>
      <c r="W1062">
        <v>0</v>
      </c>
      <c r="X1062">
        <v>874612079</v>
      </c>
      <c r="Y1062">
        <f>((AT1062*1.25)*1.2)</f>
        <v>4.4999999999999998E-2</v>
      </c>
      <c r="AA1062">
        <v>0</v>
      </c>
      <c r="AB1062">
        <v>1513.56</v>
      </c>
      <c r="AC1062">
        <v>758.78</v>
      </c>
      <c r="AD1062">
        <v>0</v>
      </c>
      <c r="AE1062">
        <v>0</v>
      </c>
      <c r="AF1062">
        <v>83.1</v>
      </c>
      <c r="AG1062">
        <v>12.62</v>
      </c>
      <c r="AH1062">
        <v>0</v>
      </c>
      <c r="AI1062">
        <v>1</v>
      </c>
      <c r="AJ1062">
        <v>17.07</v>
      </c>
      <c r="AK1062">
        <v>56.35</v>
      </c>
      <c r="AL1062">
        <v>1</v>
      </c>
      <c r="AM1062">
        <v>2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 t="s">
        <v>3</v>
      </c>
      <c r="AT1062">
        <v>0.03</v>
      </c>
      <c r="AU1062" t="s">
        <v>361</v>
      </c>
      <c r="AV1062">
        <v>0</v>
      </c>
      <c r="AW1062">
        <v>2</v>
      </c>
      <c r="AX1062">
        <v>86553264</v>
      </c>
      <c r="AY1062">
        <v>1</v>
      </c>
      <c r="AZ1062">
        <v>0</v>
      </c>
      <c r="BA1062">
        <v>910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V1062">
        <v>0</v>
      </c>
      <c r="CW1062">
        <f>ROUND(Y1062*Source!I550*DO1062,9)</f>
        <v>1.1357999999999999</v>
      </c>
      <c r="CX1062">
        <f>ROUND(Y1062*Source!I550,9)</f>
        <v>0.09</v>
      </c>
      <c r="CY1062">
        <f>AB1062</f>
        <v>1513.56</v>
      </c>
      <c r="CZ1062">
        <f>AF1062</f>
        <v>83.1</v>
      </c>
      <c r="DA1062">
        <f>AJ1062</f>
        <v>17.07</v>
      </c>
      <c r="DB1062">
        <f>ROUND(((ROUND(AT1062*CZ1062,2)*1.25)*1.2),6)</f>
        <v>3.7349999999999999</v>
      </c>
      <c r="DC1062">
        <f>ROUND(((ROUND(AT1062*AG1062,2)*1.25)*1.2),6)</f>
        <v>0.56999999999999995</v>
      </c>
      <c r="DD1062" t="s">
        <v>3</v>
      </c>
      <c r="DE1062" t="s">
        <v>3</v>
      </c>
      <c r="DF1062">
        <f t="shared" si="523"/>
        <v>0</v>
      </c>
      <c r="DG1062">
        <f>ROUND(ROUND(AF1062*AJ1062,2)*CX1062,2)</f>
        <v>127.67</v>
      </c>
      <c r="DH1062">
        <f>ROUND(ROUND(AG1062*AK1062,2)*CX1062,2)</f>
        <v>64</v>
      </c>
      <c r="DI1062">
        <f t="shared" si="502"/>
        <v>0</v>
      </c>
      <c r="DJ1062">
        <f>DG1062</f>
        <v>127.67</v>
      </c>
      <c r="DK1062">
        <v>0</v>
      </c>
      <c r="DL1062" t="s">
        <v>793</v>
      </c>
      <c r="DM1062">
        <v>0</v>
      </c>
      <c r="DN1062" t="s">
        <v>788</v>
      </c>
      <c r="DO1062">
        <v>12.62</v>
      </c>
    </row>
    <row r="1063" spans="1:119" x14ac:dyDescent="0.25">
      <c r="A1063">
        <f>ROW(Source!A550)</f>
        <v>550</v>
      </c>
      <c r="B1063">
        <v>86551703</v>
      </c>
      <c r="C1063">
        <v>86553252</v>
      </c>
      <c r="D1063">
        <v>85730911</v>
      </c>
      <c r="E1063">
        <v>1</v>
      </c>
      <c r="F1063">
        <v>1</v>
      </c>
      <c r="G1063">
        <v>1081</v>
      </c>
      <c r="H1063">
        <v>2</v>
      </c>
      <c r="I1063" t="s">
        <v>800</v>
      </c>
      <c r="J1063" t="s">
        <v>801</v>
      </c>
      <c r="K1063" t="s">
        <v>802</v>
      </c>
      <c r="L1063">
        <v>1368</v>
      </c>
      <c r="N1063">
        <v>1011</v>
      </c>
      <c r="O1063" t="s">
        <v>792</v>
      </c>
      <c r="P1063" t="s">
        <v>792</v>
      </c>
      <c r="Q1063">
        <v>1</v>
      </c>
      <c r="W1063">
        <v>0</v>
      </c>
      <c r="X1063">
        <v>-44940208</v>
      </c>
      <c r="Y1063">
        <f>((AT1063*1.25)*1.2)</f>
        <v>1.4999999999999999E-2</v>
      </c>
      <c r="AA1063">
        <v>0</v>
      </c>
      <c r="AB1063">
        <v>2758.65</v>
      </c>
      <c r="AC1063">
        <v>1017.92</v>
      </c>
      <c r="AD1063">
        <v>0</v>
      </c>
      <c r="AE1063">
        <v>0</v>
      </c>
      <c r="AF1063">
        <v>179.17</v>
      </c>
      <c r="AG1063">
        <v>16.93</v>
      </c>
      <c r="AH1063">
        <v>0</v>
      </c>
      <c r="AI1063">
        <v>1</v>
      </c>
      <c r="AJ1063">
        <v>14.43</v>
      </c>
      <c r="AK1063">
        <v>56.35</v>
      </c>
      <c r="AL1063">
        <v>1</v>
      </c>
      <c r="AM1063">
        <v>2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 t="s">
        <v>3</v>
      </c>
      <c r="AT1063">
        <v>0.01</v>
      </c>
      <c r="AU1063" t="s">
        <v>361</v>
      </c>
      <c r="AV1063">
        <v>0</v>
      </c>
      <c r="AW1063">
        <v>2</v>
      </c>
      <c r="AX1063">
        <v>86553265</v>
      </c>
      <c r="AY1063">
        <v>1</v>
      </c>
      <c r="AZ1063">
        <v>0</v>
      </c>
      <c r="BA1063">
        <v>911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CV1063">
        <v>0</v>
      </c>
      <c r="CW1063">
        <f>ROUND(Y1063*Source!I550*DO1063,9)</f>
        <v>0.50790000000000002</v>
      </c>
      <c r="CX1063">
        <f>ROUND(Y1063*Source!I550,9)</f>
        <v>0.03</v>
      </c>
      <c r="CY1063">
        <f>AB1063</f>
        <v>2758.65</v>
      </c>
      <c r="CZ1063">
        <f>AF1063</f>
        <v>179.17</v>
      </c>
      <c r="DA1063">
        <f>AJ1063</f>
        <v>14.43</v>
      </c>
      <c r="DB1063">
        <f>ROUND(((ROUND(AT1063*CZ1063,2)*1.25)*1.2),6)</f>
        <v>2.6850000000000001</v>
      </c>
      <c r="DC1063">
        <f>ROUND(((ROUND(AT1063*AG1063,2)*1.25)*1.2),6)</f>
        <v>0.255</v>
      </c>
      <c r="DD1063" t="s">
        <v>3</v>
      </c>
      <c r="DE1063" t="s">
        <v>3</v>
      </c>
      <c r="DF1063">
        <f t="shared" si="523"/>
        <v>0</v>
      </c>
      <c r="DG1063">
        <f>ROUND(ROUND(AF1063*AJ1063,2)*CX1063,2)</f>
        <v>77.56</v>
      </c>
      <c r="DH1063">
        <f>ROUND(ROUND(AG1063*AK1063,2)*CX1063,2)</f>
        <v>28.62</v>
      </c>
      <c r="DI1063">
        <f t="shared" si="502"/>
        <v>0</v>
      </c>
      <c r="DJ1063">
        <f>DG1063</f>
        <v>77.56</v>
      </c>
      <c r="DK1063">
        <v>0</v>
      </c>
      <c r="DL1063" t="s">
        <v>793</v>
      </c>
      <c r="DM1063">
        <v>0</v>
      </c>
      <c r="DN1063" t="s">
        <v>788</v>
      </c>
      <c r="DO1063">
        <v>16.93</v>
      </c>
    </row>
    <row r="1064" spans="1:119" x14ac:dyDescent="0.25">
      <c r="A1064">
        <f>ROW(Source!A550)</f>
        <v>550</v>
      </c>
      <c r="B1064">
        <v>86551703</v>
      </c>
      <c r="C1064">
        <v>86553252</v>
      </c>
      <c r="D1064">
        <v>85701847</v>
      </c>
      <c r="E1064">
        <v>1</v>
      </c>
      <c r="F1064">
        <v>1</v>
      </c>
      <c r="G1064">
        <v>1081</v>
      </c>
      <c r="H1064">
        <v>3</v>
      </c>
      <c r="I1064" t="s">
        <v>853</v>
      </c>
      <c r="J1064" t="s">
        <v>854</v>
      </c>
      <c r="K1064" t="s">
        <v>855</v>
      </c>
      <c r="L1064">
        <v>1348</v>
      </c>
      <c r="N1064">
        <v>1009</v>
      </c>
      <c r="O1064" t="s">
        <v>561</v>
      </c>
      <c r="P1064" t="s">
        <v>561</v>
      </c>
      <c r="Q1064">
        <v>1000</v>
      </c>
      <c r="W1064">
        <v>0</v>
      </c>
      <c r="X1064">
        <v>1001555392</v>
      </c>
      <c r="Y1064">
        <f>((AT1064*1)*1)</f>
        <v>4.6000000000000001E-4</v>
      </c>
      <c r="AA1064">
        <v>204110.68</v>
      </c>
      <c r="AB1064">
        <v>0</v>
      </c>
      <c r="AC1064">
        <v>0</v>
      </c>
      <c r="AD1064">
        <v>0</v>
      </c>
      <c r="AE1064">
        <v>9879.51</v>
      </c>
      <c r="AF1064">
        <v>0</v>
      </c>
      <c r="AG1064">
        <v>0</v>
      </c>
      <c r="AH1064">
        <v>0</v>
      </c>
      <c r="AI1064">
        <v>20.66</v>
      </c>
      <c r="AJ1064">
        <v>1</v>
      </c>
      <c r="AK1064">
        <v>1</v>
      </c>
      <c r="AL1064">
        <v>1</v>
      </c>
      <c r="AM1064">
        <v>2</v>
      </c>
      <c r="AN1064">
        <v>0</v>
      </c>
      <c r="AO1064">
        <v>1</v>
      </c>
      <c r="AP1064">
        <v>1</v>
      </c>
      <c r="AQ1064">
        <v>0</v>
      </c>
      <c r="AR1064">
        <v>0</v>
      </c>
      <c r="AS1064" t="s">
        <v>3</v>
      </c>
      <c r="AT1064">
        <v>4.6000000000000001E-4</v>
      </c>
      <c r="AU1064" t="s">
        <v>360</v>
      </c>
      <c r="AV1064">
        <v>0</v>
      </c>
      <c r="AW1064">
        <v>2</v>
      </c>
      <c r="AX1064">
        <v>86553266</v>
      </c>
      <c r="AY1064">
        <v>1</v>
      </c>
      <c r="AZ1064">
        <v>0</v>
      </c>
      <c r="BA1064">
        <v>912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CV1064">
        <v>0</v>
      </c>
      <c r="CW1064">
        <v>0</v>
      </c>
      <c r="CX1064">
        <f>ROUND(Y1064*Source!I550,9)</f>
        <v>9.2000000000000003E-4</v>
      </c>
      <c r="CY1064">
        <f>AA1064</f>
        <v>204110.68</v>
      </c>
      <c r="CZ1064">
        <f>AE1064</f>
        <v>9879.51</v>
      </c>
      <c r="DA1064">
        <f>AI1064</f>
        <v>20.66</v>
      </c>
      <c r="DB1064">
        <f>ROUND(((ROUND(AT1064*CZ1064,2)*1)*1),6)</f>
        <v>4.54</v>
      </c>
      <c r="DC1064">
        <f>ROUND(((ROUND(AT1064*AG1064,2)*1)*1),6)</f>
        <v>0</v>
      </c>
      <c r="DD1064" t="s">
        <v>3</v>
      </c>
      <c r="DE1064" t="s">
        <v>3</v>
      </c>
      <c r="DF1064">
        <f>ROUND(ROUND(AE1064*AI1064,2)*CX1064,2)</f>
        <v>187.78</v>
      </c>
      <c r="DG1064">
        <f t="shared" ref="DG1064:DG1079" si="524">ROUND(ROUND(AF1064,2)*CX1064,2)</f>
        <v>0</v>
      </c>
      <c r="DH1064">
        <f t="shared" ref="DH1064:DH1079" si="525">ROUND(ROUND(AG1064,2)*CX1064,2)</f>
        <v>0</v>
      </c>
      <c r="DI1064">
        <f t="shared" si="502"/>
        <v>0</v>
      </c>
      <c r="DJ1064">
        <f>DF1064</f>
        <v>187.78</v>
      </c>
      <c r="DK1064">
        <v>0</v>
      </c>
      <c r="DL1064" t="s">
        <v>3</v>
      </c>
      <c r="DM1064">
        <v>0</v>
      </c>
      <c r="DN1064" t="s">
        <v>3</v>
      </c>
      <c r="DO1064">
        <v>0</v>
      </c>
    </row>
    <row r="1065" spans="1:119" x14ac:dyDescent="0.25">
      <c r="A1065">
        <f>ROW(Source!A550)</f>
        <v>550</v>
      </c>
      <c r="B1065">
        <v>86551703</v>
      </c>
      <c r="C1065">
        <v>86553252</v>
      </c>
      <c r="D1065">
        <v>85700656</v>
      </c>
      <c r="E1065">
        <v>1</v>
      </c>
      <c r="F1065">
        <v>1</v>
      </c>
      <c r="G1065">
        <v>1081</v>
      </c>
      <c r="H1065">
        <v>3</v>
      </c>
      <c r="I1065" t="s">
        <v>856</v>
      </c>
      <c r="J1065" t="s">
        <v>857</v>
      </c>
      <c r="K1065" t="s">
        <v>858</v>
      </c>
      <c r="L1065">
        <v>1348</v>
      </c>
      <c r="N1065">
        <v>1009</v>
      </c>
      <c r="O1065" t="s">
        <v>561</v>
      </c>
      <c r="P1065" t="s">
        <v>561</v>
      </c>
      <c r="Q1065">
        <v>1000</v>
      </c>
      <c r="W1065">
        <v>0</v>
      </c>
      <c r="X1065">
        <v>-268464753</v>
      </c>
      <c r="Y1065">
        <f>((AT1065*1)*1)</f>
        <v>1.2999999999999999E-3</v>
      </c>
      <c r="AA1065">
        <v>121682.99</v>
      </c>
      <c r="AB1065">
        <v>0</v>
      </c>
      <c r="AC1065">
        <v>0</v>
      </c>
      <c r="AD1065">
        <v>0</v>
      </c>
      <c r="AE1065">
        <v>17868.28</v>
      </c>
      <c r="AF1065">
        <v>0</v>
      </c>
      <c r="AG1065">
        <v>0</v>
      </c>
      <c r="AH1065">
        <v>0</v>
      </c>
      <c r="AI1065">
        <v>6.81</v>
      </c>
      <c r="AJ1065">
        <v>1</v>
      </c>
      <c r="AK1065">
        <v>1</v>
      </c>
      <c r="AL1065">
        <v>1</v>
      </c>
      <c r="AM1065">
        <v>2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 t="s">
        <v>3</v>
      </c>
      <c r="AT1065">
        <v>1.2999999999999999E-3</v>
      </c>
      <c r="AU1065" t="s">
        <v>360</v>
      </c>
      <c r="AV1065">
        <v>0</v>
      </c>
      <c r="AW1065">
        <v>2</v>
      </c>
      <c r="AX1065">
        <v>86553267</v>
      </c>
      <c r="AY1065">
        <v>1</v>
      </c>
      <c r="AZ1065">
        <v>0</v>
      </c>
      <c r="BA1065">
        <v>913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CV1065">
        <v>0</v>
      </c>
      <c r="CW1065">
        <v>0</v>
      </c>
      <c r="CX1065">
        <f>ROUND(Y1065*Source!I550,9)</f>
        <v>2.5999999999999999E-3</v>
      </c>
      <c r="CY1065">
        <f>AA1065</f>
        <v>121682.99</v>
      </c>
      <c r="CZ1065">
        <f>AE1065</f>
        <v>17868.28</v>
      </c>
      <c r="DA1065">
        <f>AI1065</f>
        <v>6.81</v>
      </c>
      <c r="DB1065">
        <f>ROUND(((ROUND(AT1065*CZ1065,2)*1)*1),6)</f>
        <v>23.23</v>
      </c>
      <c r="DC1065">
        <f>ROUND(((ROUND(AT1065*AG1065,2)*1)*1),6)</f>
        <v>0</v>
      </c>
      <c r="DD1065" t="s">
        <v>3</v>
      </c>
      <c r="DE1065" t="s">
        <v>3</v>
      </c>
      <c r="DF1065">
        <f>ROUND(ROUND(AE1065*AI1065,2)*CX1065,2)</f>
        <v>316.38</v>
      </c>
      <c r="DG1065">
        <f t="shared" si="524"/>
        <v>0</v>
      </c>
      <c r="DH1065">
        <f t="shared" si="525"/>
        <v>0</v>
      </c>
      <c r="DI1065">
        <f t="shared" si="502"/>
        <v>0</v>
      </c>
      <c r="DJ1065">
        <f>DF1065</f>
        <v>316.38</v>
      </c>
      <c r="DK1065">
        <v>0</v>
      </c>
      <c r="DL1065" t="s">
        <v>3</v>
      </c>
      <c r="DM1065">
        <v>0</v>
      </c>
      <c r="DN1065" t="s">
        <v>3</v>
      </c>
      <c r="DO1065">
        <v>0</v>
      </c>
    </row>
    <row r="1066" spans="1:119" x14ac:dyDescent="0.25">
      <c r="A1066">
        <f>ROW(Source!A550)</f>
        <v>550</v>
      </c>
      <c r="B1066">
        <v>86551703</v>
      </c>
      <c r="C1066">
        <v>86553252</v>
      </c>
      <c r="D1066">
        <v>85716933</v>
      </c>
      <c r="E1066">
        <v>1</v>
      </c>
      <c r="F1066">
        <v>1</v>
      </c>
      <c r="G1066">
        <v>1081</v>
      </c>
      <c r="H1066">
        <v>3</v>
      </c>
      <c r="I1066" t="s">
        <v>643</v>
      </c>
      <c r="J1066" t="s">
        <v>645</v>
      </c>
      <c r="K1066" t="s">
        <v>644</v>
      </c>
      <c r="L1066">
        <v>1354</v>
      </c>
      <c r="N1066">
        <v>1010</v>
      </c>
      <c r="O1066" t="s">
        <v>35</v>
      </c>
      <c r="P1066" t="s">
        <v>35</v>
      </c>
      <c r="Q1066">
        <v>1</v>
      </c>
      <c r="W1066">
        <v>0</v>
      </c>
      <c r="X1066">
        <v>-423272285</v>
      </c>
      <c r="Y1066">
        <f>((AT1066*1)*1)</f>
        <v>2</v>
      </c>
      <c r="AA1066">
        <v>537.54</v>
      </c>
      <c r="AB1066">
        <v>0</v>
      </c>
      <c r="AC1066">
        <v>0</v>
      </c>
      <c r="AD1066">
        <v>0</v>
      </c>
      <c r="AE1066">
        <v>62</v>
      </c>
      <c r="AF1066">
        <v>0</v>
      </c>
      <c r="AG1066">
        <v>0</v>
      </c>
      <c r="AH1066">
        <v>0</v>
      </c>
      <c r="AI1066">
        <v>8.67</v>
      </c>
      <c r="AJ1066">
        <v>1</v>
      </c>
      <c r="AK1066">
        <v>1</v>
      </c>
      <c r="AL1066">
        <v>1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 t="s">
        <v>3</v>
      </c>
      <c r="AT1066">
        <v>2</v>
      </c>
      <c r="AU1066" t="s">
        <v>360</v>
      </c>
      <c r="AV1066">
        <v>0</v>
      </c>
      <c r="AW1066">
        <v>1</v>
      </c>
      <c r="AX1066">
        <v>-1</v>
      </c>
      <c r="AY1066">
        <v>0</v>
      </c>
      <c r="AZ1066">
        <v>0</v>
      </c>
      <c r="BA1066" t="s">
        <v>3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CV1066">
        <v>0</v>
      </c>
      <c r="CW1066">
        <v>0</v>
      </c>
      <c r="CX1066">
        <f>ROUND(Y1066*Source!I550,9)</f>
        <v>4</v>
      </c>
      <c r="CY1066">
        <f>AA1066</f>
        <v>537.54</v>
      </c>
      <c r="CZ1066">
        <f>AE1066</f>
        <v>62</v>
      </c>
      <c r="DA1066">
        <f>AI1066</f>
        <v>8.67</v>
      </c>
      <c r="DB1066">
        <f>ROUND(((ROUND(AT1066*CZ1066,2)*1)*1),6)</f>
        <v>124</v>
      </c>
      <c r="DC1066">
        <f>ROUND(((ROUND(AT1066*AG1066,2)*1)*1),6)</f>
        <v>0</v>
      </c>
      <c r="DD1066" t="s">
        <v>3</v>
      </c>
      <c r="DE1066" t="s">
        <v>3</v>
      </c>
      <c r="DF1066">
        <f>ROUND(ROUND(AE1066*AI1066,2)*CX1066,2)</f>
        <v>2150.16</v>
      </c>
      <c r="DG1066">
        <f t="shared" si="524"/>
        <v>0</v>
      </c>
      <c r="DH1066">
        <f t="shared" si="525"/>
        <v>0</v>
      </c>
      <c r="DI1066">
        <f t="shared" si="502"/>
        <v>0</v>
      </c>
      <c r="DJ1066">
        <f>DF1066</f>
        <v>2150.16</v>
      </c>
      <c r="DK1066">
        <v>0</v>
      </c>
      <c r="DL1066" t="s">
        <v>3</v>
      </c>
      <c r="DM1066">
        <v>0</v>
      </c>
      <c r="DN1066" t="s">
        <v>3</v>
      </c>
      <c r="DO1066">
        <v>0</v>
      </c>
    </row>
    <row r="1067" spans="1:119" x14ac:dyDescent="0.25">
      <c r="A1067">
        <f>ROW(Source!A550)</f>
        <v>550</v>
      </c>
      <c r="B1067">
        <v>86551703</v>
      </c>
      <c r="C1067">
        <v>86553252</v>
      </c>
      <c r="D1067">
        <v>85718388</v>
      </c>
      <c r="E1067">
        <v>1</v>
      </c>
      <c r="F1067">
        <v>1</v>
      </c>
      <c r="G1067">
        <v>1081</v>
      </c>
      <c r="H1067">
        <v>3</v>
      </c>
      <c r="I1067" t="s">
        <v>647</v>
      </c>
      <c r="J1067" t="s">
        <v>649</v>
      </c>
      <c r="K1067" t="s">
        <v>648</v>
      </c>
      <c r="L1067">
        <v>1354</v>
      </c>
      <c r="N1067">
        <v>1010</v>
      </c>
      <c r="O1067" t="s">
        <v>35</v>
      </c>
      <c r="P1067" t="s">
        <v>35</v>
      </c>
      <c r="Q1067">
        <v>1</v>
      </c>
      <c r="W1067">
        <v>0</v>
      </c>
      <c r="X1067">
        <v>-1918147740</v>
      </c>
      <c r="Y1067">
        <f>((AT1067*1)*1)</f>
        <v>1</v>
      </c>
      <c r="AA1067">
        <v>47259.040000000001</v>
      </c>
      <c r="AB1067">
        <v>0</v>
      </c>
      <c r="AC1067">
        <v>0</v>
      </c>
      <c r="AD1067">
        <v>0</v>
      </c>
      <c r="AE1067">
        <v>5280.34</v>
      </c>
      <c r="AF1067">
        <v>0</v>
      </c>
      <c r="AG1067">
        <v>0</v>
      </c>
      <c r="AH1067">
        <v>0</v>
      </c>
      <c r="AI1067">
        <v>8.9499999999999993</v>
      </c>
      <c r="AJ1067">
        <v>1</v>
      </c>
      <c r="AK1067">
        <v>1</v>
      </c>
      <c r="AL1067">
        <v>1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 t="s">
        <v>3</v>
      </c>
      <c r="AT1067">
        <v>1</v>
      </c>
      <c r="AU1067" t="s">
        <v>360</v>
      </c>
      <c r="AV1067">
        <v>0</v>
      </c>
      <c r="AW1067">
        <v>1</v>
      </c>
      <c r="AX1067">
        <v>-1</v>
      </c>
      <c r="AY1067">
        <v>0</v>
      </c>
      <c r="AZ1067">
        <v>0</v>
      </c>
      <c r="BA1067" t="s">
        <v>3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CV1067">
        <v>0</v>
      </c>
      <c r="CW1067">
        <v>0</v>
      </c>
      <c r="CX1067">
        <f>ROUND(Y1067*Source!I550,9)</f>
        <v>2</v>
      </c>
      <c r="CY1067">
        <f>AA1067</f>
        <v>47259.040000000001</v>
      </c>
      <c r="CZ1067">
        <f>AE1067</f>
        <v>5280.34</v>
      </c>
      <c r="DA1067">
        <f>AI1067</f>
        <v>8.9499999999999993</v>
      </c>
      <c r="DB1067">
        <f>ROUND(((ROUND(AT1067*CZ1067,2)*1)*1),6)</f>
        <v>5280.34</v>
      </c>
      <c r="DC1067">
        <f>ROUND(((ROUND(AT1067*AG1067,2)*1)*1),6)</f>
        <v>0</v>
      </c>
      <c r="DD1067" t="s">
        <v>3</v>
      </c>
      <c r="DE1067" t="s">
        <v>3</v>
      </c>
      <c r="DF1067">
        <f>ROUND(ROUND(AE1067*AI1067,2)*CX1067,2)</f>
        <v>94518.080000000002</v>
      </c>
      <c r="DG1067">
        <f t="shared" si="524"/>
        <v>0</v>
      </c>
      <c r="DH1067">
        <f t="shared" si="525"/>
        <v>0</v>
      </c>
      <c r="DI1067">
        <f t="shared" si="502"/>
        <v>0</v>
      </c>
      <c r="DJ1067">
        <f>DF1067</f>
        <v>94518.080000000002</v>
      </c>
      <c r="DK1067">
        <v>0</v>
      </c>
      <c r="DL1067" t="s">
        <v>3</v>
      </c>
      <c r="DM1067">
        <v>0</v>
      </c>
      <c r="DN1067" t="s">
        <v>3</v>
      </c>
      <c r="DO1067">
        <v>0</v>
      </c>
    </row>
    <row r="1068" spans="1:119" x14ac:dyDescent="0.25">
      <c r="A1068">
        <f>ROW(Source!A550)</f>
        <v>550</v>
      </c>
      <c r="B1068">
        <v>86551703</v>
      </c>
      <c r="C1068">
        <v>86553252</v>
      </c>
      <c r="D1068">
        <v>85721435</v>
      </c>
      <c r="E1068">
        <v>1</v>
      </c>
      <c r="F1068">
        <v>1</v>
      </c>
      <c r="G1068">
        <v>1081</v>
      </c>
      <c r="H1068">
        <v>3</v>
      </c>
      <c r="I1068" t="s">
        <v>859</v>
      </c>
      <c r="J1068" t="s">
        <v>860</v>
      </c>
      <c r="K1068" t="s">
        <v>861</v>
      </c>
      <c r="L1068">
        <v>1346</v>
      </c>
      <c r="N1068">
        <v>1009</v>
      </c>
      <c r="O1068" t="s">
        <v>822</v>
      </c>
      <c r="P1068" t="s">
        <v>822</v>
      </c>
      <c r="Q1068">
        <v>1</v>
      </c>
      <c r="W1068">
        <v>0</v>
      </c>
      <c r="X1068">
        <v>1225074207</v>
      </c>
      <c r="Y1068">
        <f>((AT1068*1)*1)</f>
        <v>0.1</v>
      </c>
      <c r="AA1068">
        <v>333.16</v>
      </c>
      <c r="AB1068">
        <v>0</v>
      </c>
      <c r="AC1068">
        <v>0</v>
      </c>
      <c r="AD1068">
        <v>0</v>
      </c>
      <c r="AE1068">
        <v>19.28</v>
      </c>
      <c r="AF1068">
        <v>0</v>
      </c>
      <c r="AG1068">
        <v>0</v>
      </c>
      <c r="AH1068">
        <v>0</v>
      </c>
      <c r="AI1068">
        <v>17.28</v>
      </c>
      <c r="AJ1068">
        <v>1</v>
      </c>
      <c r="AK1068">
        <v>1</v>
      </c>
      <c r="AL1068">
        <v>1</v>
      </c>
      <c r="AM1068">
        <v>2</v>
      </c>
      <c r="AN1068">
        <v>0</v>
      </c>
      <c r="AO1068">
        <v>1</v>
      </c>
      <c r="AP1068">
        <v>1</v>
      </c>
      <c r="AQ1068">
        <v>0</v>
      </c>
      <c r="AR1068">
        <v>0</v>
      </c>
      <c r="AS1068" t="s">
        <v>3</v>
      </c>
      <c r="AT1068">
        <v>0.1</v>
      </c>
      <c r="AU1068" t="s">
        <v>360</v>
      </c>
      <c r="AV1068">
        <v>0</v>
      </c>
      <c r="AW1068">
        <v>2</v>
      </c>
      <c r="AX1068">
        <v>86553268</v>
      </c>
      <c r="AY1068">
        <v>1</v>
      </c>
      <c r="AZ1068">
        <v>0</v>
      </c>
      <c r="BA1068">
        <v>914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CV1068">
        <v>0</v>
      </c>
      <c r="CW1068">
        <v>0</v>
      </c>
      <c r="CX1068">
        <f>ROUND(Y1068*Source!I550,9)</f>
        <v>0.2</v>
      </c>
      <c r="CY1068">
        <f>AA1068</f>
        <v>333.16</v>
      </c>
      <c r="CZ1068">
        <f>AE1068</f>
        <v>19.28</v>
      </c>
      <c r="DA1068">
        <f>AI1068</f>
        <v>17.28</v>
      </c>
      <c r="DB1068">
        <f>ROUND(((ROUND(AT1068*CZ1068,2)*1)*1),6)</f>
        <v>1.93</v>
      </c>
      <c r="DC1068">
        <f>ROUND(((ROUND(AT1068*AG1068,2)*1)*1),6)</f>
        <v>0</v>
      </c>
      <c r="DD1068" t="s">
        <v>3</v>
      </c>
      <c r="DE1068" t="s">
        <v>3</v>
      </c>
      <c r="DF1068">
        <f>ROUND(ROUND(AE1068*AI1068,2)*CX1068,2)</f>
        <v>66.63</v>
      </c>
      <c r="DG1068">
        <f t="shared" si="524"/>
        <v>0</v>
      </c>
      <c r="DH1068">
        <f t="shared" si="525"/>
        <v>0</v>
      </c>
      <c r="DI1068">
        <f t="shared" si="502"/>
        <v>0</v>
      </c>
      <c r="DJ1068">
        <f>DF1068</f>
        <v>66.63</v>
      </c>
      <c r="DK1068">
        <v>0</v>
      </c>
      <c r="DL1068" t="s">
        <v>3</v>
      </c>
      <c r="DM1068">
        <v>0</v>
      </c>
      <c r="DN1068" t="s">
        <v>3</v>
      </c>
      <c r="DO1068">
        <v>0</v>
      </c>
    </row>
    <row r="1069" spans="1:119" x14ac:dyDescent="0.25">
      <c r="A1069">
        <f>ROW(Source!A590)</f>
        <v>590</v>
      </c>
      <c r="B1069">
        <v>86551701</v>
      </c>
      <c r="C1069">
        <v>86553273</v>
      </c>
      <c r="D1069">
        <v>85665773</v>
      </c>
      <c r="E1069">
        <v>1081</v>
      </c>
      <c r="F1069">
        <v>1</v>
      </c>
      <c r="G1069">
        <v>1081</v>
      </c>
      <c r="H1069">
        <v>1</v>
      </c>
      <c r="I1069" t="s">
        <v>786</v>
      </c>
      <c r="J1069" t="s">
        <v>3</v>
      </c>
      <c r="K1069" t="s">
        <v>787</v>
      </c>
      <c r="L1069">
        <v>1191</v>
      </c>
      <c r="N1069">
        <v>1013</v>
      </c>
      <c r="O1069" t="s">
        <v>788</v>
      </c>
      <c r="P1069" t="s">
        <v>788</v>
      </c>
      <c r="Q1069">
        <v>1</v>
      </c>
      <c r="W1069">
        <v>0</v>
      </c>
      <c r="X1069">
        <v>476480486</v>
      </c>
      <c r="Y1069">
        <f>((AT1069*1.15)*1.15)</f>
        <v>39.384049999999995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1</v>
      </c>
      <c r="AL1069">
        <v>1</v>
      </c>
      <c r="AM1069">
        <v>-2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 t="s">
        <v>3</v>
      </c>
      <c r="AT1069">
        <v>29.78</v>
      </c>
      <c r="AU1069" t="s">
        <v>750</v>
      </c>
      <c r="AV1069">
        <v>1</v>
      </c>
      <c r="AW1069">
        <v>2</v>
      </c>
      <c r="AX1069">
        <v>86553284</v>
      </c>
      <c r="AY1069">
        <v>1</v>
      </c>
      <c r="AZ1069">
        <v>0</v>
      </c>
      <c r="BA1069">
        <v>917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CU1069">
        <f>ROUND(AT1069*Source!I590*AH1069*AL1069,2)</f>
        <v>0</v>
      </c>
      <c r="CV1069">
        <f>ROUND(Y1069*Source!I590,9)</f>
        <v>23.63043</v>
      </c>
      <c r="CW1069">
        <v>0</v>
      </c>
      <c r="CX1069">
        <f>ROUND(Y1069*Source!I590,9)</f>
        <v>23.63043</v>
      </c>
      <c r="CY1069">
        <f>AD1069</f>
        <v>0</v>
      </c>
      <c r="CZ1069">
        <f>AH1069</f>
        <v>0</v>
      </c>
      <c r="DA1069">
        <f>AL1069</f>
        <v>1</v>
      </c>
      <c r="DB1069">
        <f>ROUND(((ROUND(AT1069*CZ1069,2)*1.15)*1.15),6)</f>
        <v>0</v>
      </c>
      <c r="DC1069">
        <f>ROUND(((ROUND(AT1069*AG1069,2)*1.15)*1.15),6)</f>
        <v>0</v>
      </c>
      <c r="DD1069" t="s">
        <v>3</v>
      </c>
      <c r="DE1069" t="s">
        <v>3</v>
      </c>
      <c r="DF1069">
        <f t="shared" ref="DF1069:DF1082" si="526">ROUND(ROUND(AE1069,2)*CX1069,2)</f>
        <v>0</v>
      </c>
      <c r="DG1069">
        <f t="shared" si="524"/>
        <v>0</v>
      </c>
      <c r="DH1069">
        <f t="shared" si="525"/>
        <v>0</v>
      </c>
      <c r="DI1069">
        <f t="shared" si="502"/>
        <v>0</v>
      </c>
      <c r="DJ1069">
        <f>DI1069</f>
        <v>0</v>
      </c>
      <c r="DK1069">
        <v>0</v>
      </c>
      <c r="DL1069" t="s">
        <v>3</v>
      </c>
      <c r="DM1069">
        <v>0</v>
      </c>
      <c r="DN1069" t="s">
        <v>3</v>
      </c>
      <c r="DO1069">
        <v>0</v>
      </c>
    </row>
    <row r="1070" spans="1:119" x14ac:dyDescent="0.25">
      <c r="A1070">
        <f>ROW(Source!A590)</f>
        <v>590</v>
      </c>
      <c r="B1070">
        <v>86551701</v>
      </c>
      <c r="C1070">
        <v>86553273</v>
      </c>
      <c r="D1070">
        <v>85731677</v>
      </c>
      <c r="E1070">
        <v>1</v>
      </c>
      <c r="F1070">
        <v>1</v>
      </c>
      <c r="G1070">
        <v>1081</v>
      </c>
      <c r="H1070">
        <v>2</v>
      </c>
      <c r="I1070" t="s">
        <v>789</v>
      </c>
      <c r="J1070" t="s">
        <v>790</v>
      </c>
      <c r="K1070" t="s">
        <v>791</v>
      </c>
      <c r="L1070">
        <v>1368</v>
      </c>
      <c r="N1070">
        <v>1011</v>
      </c>
      <c r="O1070" t="s">
        <v>792</v>
      </c>
      <c r="P1070" t="s">
        <v>792</v>
      </c>
      <c r="Q1070">
        <v>1</v>
      </c>
      <c r="W1070">
        <v>0</v>
      </c>
      <c r="X1070">
        <v>874612079</v>
      </c>
      <c r="Y1070">
        <f>((AT1070*1.25)*1.25)</f>
        <v>0.35937500000000006</v>
      </c>
      <c r="AA1070">
        <v>0</v>
      </c>
      <c r="AB1070">
        <v>88.67</v>
      </c>
      <c r="AC1070">
        <v>13.47</v>
      </c>
      <c r="AD1070">
        <v>0</v>
      </c>
      <c r="AE1070">
        <v>0</v>
      </c>
      <c r="AF1070">
        <v>83.1</v>
      </c>
      <c r="AG1070">
        <v>12.62</v>
      </c>
      <c r="AH1070">
        <v>0</v>
      </c>
      <c r="AI1070">
        <v>1</v>
      </c>
      <c r="AJ1070">
        <v>1</v>
      </c>
      <c r="AK1070">
        <v>1</v>
      </c>
      <c r="AL1070">
        <v>1</v>
      </c>
      <c r="AM1070">
        <v>-2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 t="s">
        <v>3</v>
      </c>
      <c r="AT1070">
        <v>0.23</v>
      </c>
      <c r="AU1070" t="s">
        <v>749</v>
      </c>
      <c r="AV1070">
        <v>0</v>
      </c>
      <c r="AW1070">
        <v>2</v>
      </c>
      <c r="AX1070">
        <v>86553285</v>
      </c>
      <c r="AY1070">
        <v>1</v>
      </c>
      <c r="AZ1070">
        <v>0</v>
      </c>
      <c r="BA1070">
        <v>918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CV1070">
        <v>0</v>
      </c>
      <c r="CW1070">
        <f>ROUND(Y1070*Source!I590*DO1070,9)</f>
        <v>2.7211875000000001</v>
      </c>
      <c r="CX1070">
        <f>ROUND(Y1070*Source!I590,9)</f>
        <v>0.21562500000000001</v>
      </c>
      <c r="CY1070">
        <f>AB1070</f>
        <v>88.67</v>
      </c>
      <c r="CZ1070">
        <f>AF1070</f>
        <v>83.1</v>
      </c>
      <c r="DA1070">
        <f>AJ1070</f>
        <v>1</v>
      </c>
      <c r="DB1070">
        <f>ROUND(((ROUND(AT1070*CZ1070,2)*1.25)*1.25),6)</f>
        <v>29.859375</v>
      </c>
      <c r="DC1070">
        <f>ROUND(((ROUND(AT1070*AG1070,2)*1.25)*1.25),6)</f>
        <v>4.53125</v>
      </c>
      <c r="DD1070" t="s">
        <v>3</v>
      </c>
      <c r="DE1070" t="s">
        <v>3</v>
      </c>
      <c r="DF1070">
        <f t="shared" si="526"/>
        <v>0</v>
      </c>
      <c r="DG1070">
        <f t="shared" si="524"/>
        <v>17.920000000000002</v>
      </c>
      <c r="DH1070">
        <f t="shared" si="525"/>
        <v>2.72</v>
      </c>
      <c r="DI1070">
        <f t="shared" si="502"/>
        <v>0</v>
      </c>
      <c r="DJ1070">
        <f>DG1070</f>
        <v>17.920000000000002</v>
      </c>
      <c r="DK1070">
        <v>0</v>
      </c>
      <c r="DL1070" t="s">
        <v>793</v>
      </c>
      <c r="DM1070">
        <v>0</v>
      </c>
      <c r="DN1070" t="s">
        <v>788</v>
      </c>
      <c r="DO1070">
        <v>12.62</v>
      </c>
    </row>
    <row r="1071" spans="1:119" x14ac:dyDescent="0.25">
      <c r="A1071">
        <f>ROW(Source!A590)</f>
        <v>590</v>
      </c>
      <c r="B1071">
        <v>86551701</v>
      </c>
      <c r="C1071">
        <v>86553273</v>
      </c>
      <c r="D1071">
        <v>85731738</v>
      </c>
      <c r="E1071">
        <v>1</v>
      </c>
      <c r="F1071">
        <v>1</v>
      </c>
      <c r="G1071">
        <v>1081</v>
      </c>
      <c r="H1071">
        <v>2</v>
      </c>
      <c r="I1071" t="s">
        <v>892</v>
      </c>
      <c r="J1071" t="s">
        <v>893</v>
      </c>
      <c r="K1071" t="s">
        <v>894</v>
      </c>
      <c r="L1071">
        <v>1368</v>
      </c>
      <c r="N1071">
        <v>1011</v>
      </c>
      <c r="O1071" t="s">
        <v>792</v>
      </c>
      <c r="P1071" t="s">
        <v>792</v>
      </c>
      <c r="Q1071">
        <v>1</v>
      </c>
      <c r="W1071">
        <v>0</v>
      </c>
      <c r="X1071">
        <v>-1412866184</v>
      </c>
      <c r="Y1071">
        <f>((AT1071*1.25)*1.25)</f>
        <v>0.984375</v>
      </c>
      <c r="AA1071">
        <v>0</v>
      </c>
      <c r="AB1071">
        <v>0.45</v>
      </c>
      <c r="AC1071">
        <v>0</v>
      </c>
      <c r="AD1071">
        <v>0</v>
      </c>
      <c r="AE1071">
        <v>0</v>
      </c>
      <c r="AF1071">
        <v>0.42</v>
      </c>
      <c r="AG1071">
        <v>0</v>
      </c>
      <c r="AH1071">
        <v>0</v>
      </c>
      <c r="AI1071">
        <v>1</v>
      </c>
      <c r="AJ1071">
        <v>1</v>
      </c>
      <c r="AK1071">
        <v>1</v>
      </c>
      <c r="AL1071">
        <v>1</v>
      </c>
      <c r="AM1071">
        <v>-2</v>
      </c>
      <c r="AN1071">
        <v>0</v>
      </c>
      <c r="AO1071">
        <v>1</v>
      </c>
      <c r="AP1071">
        <v>1</v>
      </c>
      <c r="AQ1071">
        <v>0</v>
      </c>
      <c r="AR1071">
        <v>0</v>
      </c>
      <c r="AS1071" t="s">
        <v>3</v>
      </c>
      <c r="AT1071">
        <v>0.63</v>
      </c>
      <c r="AU1071" t="s">
        <v>749</v>
      </c>
      <c r="AV1071">
        <v>0</v>
      </c>
      <c r="AW1071">
        <v>2</v>
      </c>
      <c r="AX1071">
        <v>86553286</v>
      </c>
      <c r="AY1071">
        <v>1</v>
      </c>
      <c r="AZ1071">
        <v>0</v>
      </c>
      <c r="BA1071">
        <v>919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CV1071">
        <v>0</v>
      </c>
      <c r="CW1071">
        <f>ROUND(Y1071*Source!I590*DO1071,9)</f>
        <v>0</v>
      </c>
      <c r="CX1071">
        <f>ROUND(Y1071*Source!I590,9)</f>
        <v>0.59062499999999996</v>
      </c>
      <c r="CY1071">
        <f>AB1071</f>
        <v>0.45</v>
      </c>
      <c r="CZ1071">
        <f>AF1071</f>
        <v>0.42</v>
      </c>
      <c r="DA1071">
        <f>AJ1071</f>
        <v>1</v>
      </c>
      <c r="DB1071">
        <f>ROUND(((ROUND(AT1071*CZ1071,2)*1.25)*1.25),6)</f>
        <v>0.40625</v>
      </c>
      <c r="DC1071">
        <f>ROUND(((ROUND(AT1071*AG1071,2)*1.25)*1.25),6)</f>
        <v>0</v>
      </c>
      <c r="DD1071" t="s">
        <v>3</v>
      </c>
      <c r="DE1071" t="s">
        <v>3</v>
      </c>
      <c r="DF1071">
        <f t="shared" si="526"/>
        <v>0</v>
      </c>
      <c r="DG1071">
        <f t="shared" si="524"/>
        <v>0.25</v>
      </c>
      <c r="DH1071">
        <f t="shared" si="525"/>
        <v>0</v>
      </c>
      <c r="DI1071">
        <f t="shared" si="502"/>
        <v>0</v>
      </c>
      <c r="DJ1071">
        <f>DG1071</f>
        <v>0.25</v>
      </c>
      <c r="DK1071">
        <v>0</v>
      </c>
      <c r="DL1071" t="s">
        <v>3</v>
      </c>
      <c r="DM1071">
        <v>0</v>
      </c>
      <c r="DN1071" t="s">
        <v>3</v>
      </c>
      <c r="DO1071">
        <v>0</v>
      </c>
    </row>
    <row r="1072" spans="1:119" x14ac:dyDescent="0.25">
      <c r="A1072">
        <f>ROW(Source!A590)</f>
        <v>590</v>
      </c>
      <c r="B1072">
        <v>86551701</v>
      </c>
      <c r="C1072">
        <v>86553273</v>
      </c>
      <c r="D1072">
        <v>85731764</v>
      </c>
      <c r="E1072">
        <v>1</v>
      </c>
      <c r="F1072">
        <v>1</v>
      </c>
      <c r="G1072">
        <v>1081</v>
      </c>
      <c r="H1072">
        <v>2</v>
      </c>
      <c r="I1072" t="s">
        <v>797</v>
      </c>
      <c r="J1072" t="s">
        <v>798</v>
      </c>
      <c r="K1072" t="s">
        <v>799</v>
      </c>
      <c r="L1072">
        <v>1368</v>
      </c>
      <c r="N1072">
        <v>1011</v>
      </c>
      <c r="O1072" t="s">
        <v>792</v>
      </c>
      <c r="P1072" t="s">
        <v>792</v>
      </c>
      <c r="Q1072">
        <v>1</v>
      </c>
      <c r="W1072">
        <v>0</v>
      </c>
      <c r="X1072">
        <v>-643591644</v>
      </c>
      <c r="Y1072">
        <f>((AT1072*1.25)*1.25)</f>
        <v>2.078125</v>
      </c>
      <c r="AA1072">
        <v>0</v>
      </c>
      <c r="AB1072">
        <v>0.5</v>
      </c>
      <c r="AC1072">
        <v>0</v>
      </c>
      <c r="AD1072">
        <v>0</v>
      </c>
      <c r="AE1072">
        <v>0</v>
      </c>
      <c r="AF1072">
        <v>0.47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1</v>
      </c>
      <c r="AM1072">
        <v>-2</v>
      </c>
      <c r="AN1072">
        <v>0</v>
      </c>
      <c r="AO1072">
        <v>1</v>
      </c>
      <c r="AP1072">
        <v>1</v>
      </c>
      <c r="AQ1072">
        <v>0</v>
      </c>
      <c r="AR1072">
        <v>0</v>
      </c>
      <c r="AS1072" t="s">
        <v>3</v>
      </c>
      <c r="AT1072">
        <v>1.33</v>
      </c>
      <c r="AU1072" t="s">
        <v>749</v>
      </c>
      <c r="AV1072">
        <v>0</v>
      </c>
      <c r="AW1072">
        <v>2</v>
      </c>
      <c r="AX1072">
        <v>86553287</v>
      </c>
      <c r="AY1072">
        <v>1</v>
      </c>
      <c r="AZ1072">
        <v>0</v>
      </c>
      <c r="BA1072">
        <v>920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CV1072">
        <v>0</v>
      </c>
      <c r="CW1072">
        <f>ROUND(Y1072*Source!I590*DO1072,9)</f>
        <v>0</v>
      </c>
      <c r="CX1072">
        <f>ROUND(Y1072*Source!I590,9)</f>
        <v>1.246875</v>
      </c>
      <c r="CY1072">
        <f>AB1072</f>
        <v>0.5</v>
      </c>
      <c r="CZ1072">
        <f>AF1072</f>
        <v>0.47</v>
      </c>
      <c r="DA1072">
        <f>AJ1072</f>
        <v>1</v>
      </c>
      <c r="DB1072">
        <f>ROUND(((ROUND(AT1072*CZ1072,2)*1.25)*1.25),6)</f>
        <v>0.984375</v>
      </c>
      <c r="DC1072">
        <f>ROUND(((ROUND(AT1072*AG1072,2)*1.25)*1.25),6)</f>
        <v>0</v>
      </c>
      <c r="DD1072" t="s">
        <v>3</v>
      </c>
      <c r="DE1072" t="s">
        <v>3</v>
      </c>
      <c r="DF1072">
        <f t="shared" si="526"/>
        <v>0</v>
      </c>
      <c r="DG1072">
        <f t="shared" si="524"/>
        <v>0.59</v>
      </c>
      <c r="DH1072">
        <f t="shared" si="525"/>
        <v>0</v>
      </c>
      <c r="DI1072">
        <f t="shared" si="502"/>
        <v>0</v>
      </c>
      <c r="DJ1072">
        <f>DG1072</f>
        <v>0.59</v>
      </c>
      <c r="DK1072">
        <v>0</v>
      </c>
      <c r="DL1072" t="s">
        <v>3</v>
      </c>
      <c r="DM1072">
        <v>0</v>
      </c>
      <c r="DN1072" t="s">
        <v>3</v>
      </c>
      <c r="DO1072">
        <v>0</v>
      </c>
    </row>
    <row r="1073" spans="1:119" x14ac:dyDescent="0.25">
      <c r="A1073">
        <f>ROW(Source!A590)</f>
        <v>590</v>
      </c>
      <c r="B1073">
        <v>86551701</v>
      </c>
      <c r="C1073">
        <v>86553273</v>
      </c>
      <c r="D1073">
        <v>85703451</v>
      </c>
      <c r="E1073">
        <v>1</v>
      </c>
      <c r="F1073">
        <v>1</v>
      </c>
      <c r="G1073">
        <v>1081</v>
      </c>
      <c r="H1073">
        <v>3</v>
      </c>
      <c r="I1073" t="s">
        <v>895</v>
      </c>
      <c r="J1073" t="s">
        <v>896</v>
      </c>
      <c r="K1073" t="s">
        <v>897</v>
      </c>
      <c r="L1073">
        <v>1346</v>
      </c>
      <c r="N1073">
        <v>1009</v>
      </c>
      <c r="O1073" t="s">
        <v>822</v>
      </c>
      <c r="P1073" t="s">
        <v>822</v>
      </c>
      <c r="Q1073">
        <v>1</v>
      </c>
      <c r="W1073">
        <v>0</v>
      </c>
      <c r="X1073">
        <v>-790371566</v>
      </c>
      <c r="Y1073">
        <f t="shared" ref="Y1073:Y1078" si="527">((AT1073*1)*1)</f>
        <v>1.992</v>
      </c>
      <c r="AA1073">
        <v>53</v>
      </c>
      <c r="AB1073">
        <v>0</v>
      </c>
      <c r="AC1073">
        <v>0</v>
      </c>
      <c r="AD1073">
        <v>0</v>
      </c>
      <c r="AE1073">
        <v>53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1</v>
      </c>
      <c r="AL1073">
        <v>1</v>
      </c>
      <c r="AM1073">
        <v>-2</v>
      </c>
      <c r="AN1073">
        <v>0</v>
      </c>
      <c r="AO1073">
        <v>1</v>
      </c>
      <c r="AP1073">
        <v>1</v>
      </c>
      <c r="AQ1073">
        <v>0</v>
      </c>
      <c r="AR1073">
        <v>0</v>
      </c>
      <c r="AS1073" t="s">
        <v>3</v>
      </c>
      <c r="AT1073">
        <v>1.992</v>
      </c>
      <c r="AU1073" t="s">
        <v>360</v>
      </c>
      <c r="AV1073">
        <v>0</v>
      </c>
      <c r="AW1073">
        <v>2</v>
      </c>
      <c r="AX1073">
        <v>86553288</v>
      </c>
      <c r="AY1073">
        <v>1</v>
      </c>
      <c r="AZ1073">
        <v>0</v>
      </c>
      <c r="BA1073">
        <v>921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CV1073">
        <v>0</v>
      </c>
      <c r="CW1073">
        <v>0</v>
      </c>
      <c r="CX1073">
        <f>ROUND(Y1073*Source!I590,9)</f>
        <v>1.1952</v>
      </c>
      <c r="CY1073">
        <f t="shared" ref="CY1073:CY1078" si="528">AA1073</f>
        <v>53</v>
      </c>
      <c r="CZ1073">
        <f t="shared" ref="CZ1073:CZ1078" si="529">AE1073</f>
        <v>53</v>
      </c>
      <c r="DA1073">
        <f t="shared" ref="DA1073:DA1078" si="530">AI1073</f>
        <v>1</v>
      </c>
      <c r="DB1073">
        <f t="shared" ref="DB1073:DB1078" si="531">ROUND(((ROUND(AT1073*CZ1073,2)*1)*1),6)</f>
        <v>105.58</v>
      </c>
      <c r="DC1073">
        <f t="shared" ref="DC1073:DC1078" si="532">ROUND(((ROUND(AT1073*AG1073,2)*1)*1),6)</f>
        <v>0</v>
      </c>
      <c r="DD1073" t="s">
        <v>3</v>
      </c>
      <c r="DE1073" t="s">
        <v>3</v>
      </c>
      <c r="DF1073">
        <f t="shared" si="526"/>
        <v>63.35</v>
      </c>
      <c r="DG1073">
        <f t="shared" si="524"/>
        <v>0</v>
      </c>
      <c r="DH1073">
        <f t="shared" si="525"/>
        <v>0</v>
      </c>
      <c r="DI1073">
        <f t="shared" si="502"/>
        <v>0</v>
      </c>
      <c r="DJ1073">
        <f t="shared" ref="DJ1073:DJ1078" si="533">DF1073</f>
        <v>63.35</v>
      </c>
      <c r="DK1073">
        <v>0</v>
      </c>
      <c r="DL1073" t="s">
        <v>3</v>
      </c>
      <c r="DM1073">
        <v>0</v>
      </c>
      <c r="DN1073" t="s">
        <v>3</v>
      </c>
      <c r="DO1073">
        <v>0</v>
      </c>
    </row>
    <row r="1074" spans="1:119" x14ac:dyDescent="0.25">
      <c r="A1074">
        <f>ROW(Source!A590)</f>
        <v>590</v>
      </c>
      <c r="B1074">
        <v>86551701</v>
      </c>
      <c r="C1074">
        <v>86553273</v>
      </c>
      <c r="D1074">
        <v>85707531</v>
      </c>
      <c r="E1074">
        <v>1</v>
      </c>
      <c r="F1074">
        <v>1</v>
      </c>
      <c r="G1074">
        <v>1081</v>
      </c>
      <c r="H1074">
        <v>3</v>
      </c>
      <c r="I1074" t="s">
        <v>898</v>
      </c>
      <c r="J1074" t="s">
        <v>899</v>
      </c>
      <c r="K1074" t="s">
        <v>900</v>
      </c>
      <c r="L1074">
        <v>1348</v>
      </c>
      <c r="N1074">
        <v>1009</v>
      </c>
      <c r="O1074" t="s">
        <v>561</v>
      </c>
      <c r="P1074" t="s">
        <v>561</v>
      </c>
      <c r="Q1074">
        <v>1000</v>
      </c>
      <c r="W1074">
        <v>0</v>
      </c>
      <c r="X1074">
        <v>15095402</v>
      </c>
      <c r="Y1074">
        <f t="shared" si="527"/>
        <v>2.9999999999999997E-4</v>
      </c>
      <c r="AA1074">
        <v>30758.31</v>
      </c>
      <c r="AB1074">
        <v>0</v>
      </c>
      <c r="AC1074">
        <v>0</v>
      </c>
      <c r="AD1074">
        <v>0</v>
      </c>
      <c r="AE1074">
        <v>30758.31</v>
      </c>
      <c r="AF1074">
        <v>0</v>
      </c>
      <c r="AG1074">
        <v>0</v>
      </c>
      <c r="AH1074">
        <v>0</v>
      </c>
      <c r="AI1074">
        <v>1</v>
      </c>
      <c r="AJ1074">
        <v>1</v>
      </c>
      <c r="AK1074">
        <v>1</v>
      </c>
      <c r="AL1074">
        <v>1</v>
      </c>
      <c r="AM1074">
        <v>-2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 t="s">
        <v>3</v>
      </c>
      <c r="AT1074">
        <v>2.9999999999999997E-4</v>
      </c>
      <c r="AU1074" t="s">
        <v>360</v>
      </c>
      <c r="AV1074">
        <v>0</v>
      </c>
      <c r="AW1074">
        <v>2</v>
      </c>
      <c r="AX1074">
        <v>86553289</v>
      </c>
      <c r="AY1074">
        <v>1</v>
      </c>
      <c r="AZ1074">
        <v>0</v>
      </c>
      <c r="BA1074">
        <v>922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CV1074">
        <v>0</v>
      </c>
      <c r="CW1074">
        <v>0</v>
      </c>
      <c r="CX1074">
        <f>ROUND(Y1074*Source!I590,9)</f>
        <v>1.8000000000000001E-4</v>
      </c>
      <c r="CY1074">
        <f t="shared" si="528"/>
        <v>30758.31</v>
      </c>
      <c r="CZ1074">
        <f t="shared" si="529"/>
        <v>30758.31</v>
      </c>
      <c r="DA1074">
        <f t="shared" si="530"/>
        <v>1</v>
      </c>
      <c r="DB1074">
        <f t="shared" si="531"/>
        <v>9.23</v>
      </c>
      <c r="DC1074">
        <f t="shared" si="532"/>
        <v>0</v>
      </c>
      <c r="DD1074" t="s">
        <v>3</v>
      </c>
      <c r="DE1074" t="s">
        <v>3</v>
      </c>
      <c r="DF1074">
        <f t="shared" si="526"/>
        <v>5.54</v>
      </c>
      <c r="DG1074">
        <f t="shared" si="524"/>
        <v>0</v>
      </c>
      <c r="DH1074">
        <f t="shared" si="525"/>
        <v>0</v>
      </c>
      <c r="DI1074">
        <f t="shared" si="502"/>
        <v>0</v>
      </c>
      <c r="DJ1074">
        <f t="shared" si="533"/>
        <v>5.54</v>
      </c>
      <c r="DK1074">
        <v>0</v>
      </c>
      <c r="DL1074" t="s">
        <v>3</v>
      </c>
      <c r="DM1074">
        <v>0</v>
      </c>
      <c r="DN1074" t="s">
        <v>3</v>
      </c>
      <c r="DO1074">
        <v>0</v>
      </c>
    </row>
    <row r="1075" spans="1:119" x14ac:dyDescent="0.25">
      <c r="A1075">
        <f>ROW(Source!A590)</f>
        <v>590</v>
      </c>
      <c r="B1075">
        <v>86551701</v>
      </c>
      <c r="C1075">
        <v>86553273</v>
      </c>
      <c r="D1075">
        <v>85707532</v>
      </c>
      <c r="E1075">
        <v>1</v>
      </c>
      <c r="F1075">
        <v>1</v>
      </c>
      <c r="G1075">
        <v>1081</v>
      </c>
      <c r="H1075">
        <v>3</v>
      </c>
      <c r="I1075" t="s">
        <v>901</v>
      </c>
      <c r="J1075" t="s">
        <v>902</v>
      </c>
      <c r="K1075" t="s">
        <v>903</v>
      </c>
      <c r="L1075">
        <v>1355</v>
      </c>
      <c r="N1075">
        <v>1010</v>
      </c>
      <c r="O1075" t="s">
        <v>23</v>
      </c>
      <c r="P1075" t="s">
        <v>23</v>
      </c>
      <c r="Q1075">
        <v>100</v>
      </c>
      <c r="W1075">
        <v>0</v>
      </c>
      <c r="X1075">
        <v>1227563963</v>
      </c>
      <c r="Y1075">
        <f t="shared" si="527"/>
        <v>1.6</v>
      </c>
      <c r="AA1075">
        <v>12.52</v>
      </c>
      <c r="AB1075">
        <v>0</v>
      </c>
      <c r="AC1075">
        <v>0</v>
      </c>
      <c r="AD1075">
        <v>0</v>
      </c>
      <c r="AE1075">
        <v>12.52</v>
      </c>
      <c r="AF1075">
        <v>0</v>
      </c>
      <c r="AG1075">
        <v>0</v>
      </c>
      <c r="AH1075">
        <v>0</v>
      </c>
      <c r="AI1075">
        <v>1</v>
      </c>
      <c r="AJ1075">
        <v>1</v>
      </c>
      <c r="AK1075">
        <v>1</v>
      </c>
      <c r="AL1075">
        <v>1</v>
      </c>
      <c r="AM1075">
        <v>-2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 t="s">
        <v>3</v>
      </c>
      <c r="AT1075">
        <v>1.6</v>
      </c>
      <c r="AU1075" t="s">
        <v>360</v>
      </c>
      <c r="AV1075">
        <v>0</v>
      </c>
      <c r="AW1075">
        <v>2</v>
      </c>
      <c r="AX1075">
        <v>86553290</v>
      </c>
      <c r="AY1075">
        <v>1</v>
      </c>
      <c r="AZ1075">
        <v>0</v>
      </c>
      <c r="BA1075">
        <v>923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CV1075">
        <v>0</v>
      </c>
      <c r="CW1075">
        <v>0</v>
      </c>
      <c r="CX1075">
        <f>ROUND(Y1075*Source!I590,9)</f>
        <v>0.96</v>
      </c>
      <c r="CY1075">
        <f t="shared" si="528"/>
        <v>12.52</v>
      </c>
      <c r="CZ1075">
        <f t="shared" si="529"/>
        <v>12.52</v>
      </c>
      <c r="DA1075">
        <f t="shared" si="530"/>
        <v>1</v>
      </c>
      <c r="DB1075">
        <f t="shared" si="531"/>
        <v>20.03</v>
      </c>
      <c r="DC1075">
        <f t="shared" si="532"/>
        <v>0</v>
      </c>
      <c r="DD1075" t="s">
        <v>3</v>
      </c>
      <c r="DE1075" t="s">
        <v>3</v>
      </c>
      <c r="DF1075">
        <f t="shared" si="526"/>
        <v>12.02</v>
      </c>
      <c r="DG1075">
        <f t="shared" si="524"/>
        <v>0</v>
      </c>
      <c r="DH1075">
        <f t="shared" si="525"/>
        <v>0</v>
      </c>
      <c r="DI1075">
        <f t="shared" si="502"/>
        <v>0</v>
      </c>
      <c r="DJ1075">
        <f t="shared" si="533"/>
        <v>12.02</v>
      </c>
      <c r="DK1075">
        <v>0</v>
      </c>
      <c r="DL1075" t="s">
        <v>3</v>
      </c>
      <c r="DM1075">
        <v>0</v>
      </c>
      <c r="DN1075" t="s">
        <v>3</v>
      </c>
      <c r="DO1075">
        <v>0</v>
      </c>
    </row>
    <row r="1076" spans="1:119" x14ac:dyDescent="0.25">
      <c r="A1076">
        <f>ROW(Source!A590)</f>
        <v>590</v>
      </c>
      <c r="B1076">
        <v>86551701</v>
      </c>
      <c r="C1076">
        <v>86553273</v>
      </c>
      <c r="D1076">
        <v>85710739</v>
      </c>
      <c r="E1076">
        <v>1</v>
      </c>
      <c r="F1076">
        <v>1</v>
      </c>
      <c r="G1076">
        <v>1081</v>
      </c>
      <c r="H1076">
        <v>3</v>
      </c>
      <c r="I1076" t="s">
        <v>904</v>
      </c>
      <c r="J1076" t="s">
        <v>905</v>
      </c>
      <c r="K1076" t="s">
        <v>906</v>
      </c>
      <c r="L1076">
        <v>1354</v>
      </c>
      <c r="N1076">
        <v>1010</v>
      </c>
      <c r="O1076" t="s">
        <v>35</v>
      </c>
      <c r="P1076" t="s">
        <v>35</v>
      </c>
      <c r="Q1076">
        <v>1</v>
      </c>
      <c r="W1076">
        <v>0</v>
      </c>
      <c r="X1076">
        <v>1339646332</v>
      </c>
      <c r="Y1076">
        <f t="shared" si="527"/>
        <v>0.22</v>
      </c>
      <c r="AA1076">
        <v>14.56</v>
      </c>
      <c r="AB1076">
        <v>0</v>
      </c>
      <c r="AC1076">
        <v>0</v>
      </c>
      <c r="AD1076">
        <v>0</v>
      </c>
      <c r="AE1076">
        <v>14.56</v>
      </c>
      <c r="AF1076">
        <v>0</v>
      </c>
      <c r="AG1076">
        <v>0</v>
      </c>
      <c r="AH1076">
        <v>0</v>
      </c>
      <c r="AI1076">
        <v>1</v>
      </c>
      <c r="AJ1076">
        <v>1</v>
      </c>
      <c r="AK1076">
        <v>1</v>
      </c>
      <c r="AL1076">
        <v>1</v>
      </c>
      <c r="AM1076">
        <v>-2</v>
      </c>
      <c r="AN1076">
        <v>0</v>
      </c>
      <c r="AO1076">
        <v>1</v>
      </c>
      <c r="AP1076">
        <v>1</v>
      </c>
      <c r="AQ1076">
        <v>0</v>
      </c>
      <c r="AR1076">
        <v>0</v>
      </c>
      <c r="AS1076" t="s">
        <v>3</v>
      </c>
      <c r="AT1076">
        <v>0.22</v>
      </c>
      <c r="AU1076" t="s">
        <v>360</v>
      </c>
      <c r="AV1076">
        <v>0</v>
      </c>
      <c r="AW1076">
        <v>2</v>
      </c>
      <c r="AX1076">
        <v>86553291</v>
      </c>
      <c r="AY1076">
        <v>1</v>
      </c>
      <c r="AZ1076">
        <v>0</v>
      </c>
      <c r="BA1076">
        <v>924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CV1076">
        <v>0</v>
      </c>
      <c r="CW1076">
        <v>0</v>
      </c>
      <c r="CX1076">
        <f>ROUND(Y1076*Source!I590,9)</f>
        <v>0.13200000000000001</v>
      </c>
      <c r="CY1076">
        <f t="shared" si="528"/>
        <v>14.56</v>
      </c>
      <c r="CZ1076">
        <f t="shared" si="529"/>
        <v>14.56</v>
      </c>
      <c r="DA1076">
        <f t="shared" si="530"/>
        <v>1</v>
      </c>
      <c r="DB1076">
        <f t="shared" si="531"/>
        <v>3.2</v>
      </c>
      <c r="DC1076">
        <f t="shared" si="532"/>
        <v>0</v>
      </c>
      <c r="DD1076" t="s">
        <v>3</v>
      </c>
      <c r="DE1076" t="s">
        <v>3</v>
      </c>
      <c r="DF1076">
        <f t="shared" si="526"/>
        <v>1.92</v>
      </c>
      <c r="DG1076">
        <f t="shared" si="524"/>
        <v>0</v>
      </c>
      <c r="DH1076">
        <f t="shared" si="525"/>
        <v>0</v>
      </c>
      <c r="DI1076">
        <f t="shared" si="502"/>
        <v>0</v>
      </c>
      <c r="DJ1076">
        <f t="shared" si="533"/>
        <v>1.92</v>
      </c>
      <c r="DK1076">
        <v>0</v>
      </c>
      <c r="DL1076" t="s">
        <v>3</v>
      </c>
      <c r="DM1076">
        <v>0</v>
      </c>
      <c r="DN1076" t="s">
        <v>3</v>
      </c>
      <c r="DO1076">
        <v>0</v>
      </c>
    </row>
    <row r="1077" spans="1:119" x14ac:dyDescent="0.25">
      <c r="A1077">
        <f>ROW(Source!A590)</f>
        <v>590</v>
      </c>
      <c r="B1077">
        <v>86551701</v>
      </c>
      <c r="C1077">
        <v>86553273</v>
      </c>
      <c r="D1077">
        <v>85710690</v>
      </c>
      <c r="E1077">
        <v>1</v>
      </c>
      <c r="F1077">
        <v>1</v>
      </c>
      <c r="G1077">
        <v>1081</v>
      </c>
      <c r="H1077">
        <v>3</v>
      </c>
      <c r="I1077" t="s">
        <v>907</v>
      </c>
      <c r="J1077" t="s">
        <v>908</v>
      </c>
      <c r="K1077" t="s">
        <v>909</v>
      </c>
      <c r="L1077">
        <v>1354</v>
      </c>
      <c r="N1077">
        <v>1010</v>
      </c>
      <c r="O1077" t="s">
        <v>35</v>
      </c>
      <c r="P1077" t="s">
        <v>35</v>
      </c>
      <c r="Q1077">
        <v>1</v>
      </c>
      <c r="W1077">
        <v>0</v>
      </c>
      <c r="X1077">
        <v>-1452932200</v>
      </c>
      <c r="Y1077">
        <f t="shared" si="527"/>
        <v>0.68</v>
      </c>
      <c r="AA1077">
        <v>4.3600000000000003</v>
      </c>
      <c r="AB1077">
        <v>0</v>
      </c>
      <c r="AC1077">
        <v>0</v>
      </c>
      <c r="AD1077">
        <v>0</v>
      </c>
      <c r="AE1077">
        <v>4.3600000000000003</v>
      </c>
      <c r="AF1077">
        <v>0</v>
      </c>
      <c r="AG1077">
        <v>0</v>
      </c>
      <c r="AH1077">
        <v>0</v>
      </c>
      <c r="AI1077">
        <v>1</v>
      </c>
      <c r="AJ1077">
        <v>1</v>
      </c>
      <c r="AK1077">
        <v>1</v>
      </c>
      <c r="AL1077">
        <v>1</v>
      </c>
      <c r="AM1077">
        <v>-2</v>
      </c>
      <c r="AN1077">
        <v>0</v>
      </c>
      <c r="AO1077">
        <v>1</v>
      </c>
      <c r="AP1077">
        <v>1</v>
      </c>
      <c r="AQ1077">
        <v>0</v>
      </c>
      <c r="AR1077">
        <v>0</v>
      </c>
      <c r="AS1077" t="s">
        <v>3</v>
      </c>
      <c r="AT1077">
        <v>0.68</v>
      </c>
      <c r="AU1077" t="s">
        <v>360</v>
      </c>
      <c r="AV1077">
        <v>0</v>
      </c>
      <c r="AW1077">
        <v>2</v>
      </c>
      <c r="AX1077">
        <v>86553292</v>
      </c>
      <c r="AY1077">
        <v>1</v>
      </c>
      <c r="AZ1077">
        <v>0</v>
      </c>
      <c r="BA1077">
        <v>925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CV1077">
        <v>0</v>
      </c>
      <c r="CW1077">
        <v>0</v>
      </c>
      <c r="CX1077">
        <f>ROUND(Y1077*Source!I590,9)</f>
        <v>0.40799999999999997</v>
      </c>
      <c r="CY1077">
        <f t="shared" si="528"/>
        <v>4.3600000000000003</v>
      </c>
      <c r="CZ1077">
        <f t="shared" si="529"/>
        <v>4.3600000000000003</v>
      </c>
      <c r="DA1077">
        <f t="shared" si="530"/>
        <v>1</v>
      </c>
      <c r="DB1077">
        <f t="shared" si="531"/>
        <v>2.96</v>
      </c>
      <c r="DC1077">
        <f t="shared" si="532"/>
        <v>0</v>
      </c>
      <c r="DD1077" t="s">
        <v>3</v>
      </c>
      <c r="DE1077" t="s">
        <v>3</v>
      </c>
      <c r="DF1077">
        <f t="shared" si="526"/>
        <v>1.78</v>
      </c>
      <c r="DG1077">
        <f t="shared" si="524"/>
        <v>0</v>
      </c>
      <c r="DH1077">
        <f t="shared" si="525"/>
        <v>0</v>
      </c>
      <c r="DI1077">
        <f t="shared" si="502"/>
        <v>0</v>
      </c>
      <c r="DJ1077">
        <f t="shared" si="533"/>
        <v>1.78</v>
      </c>
      <c r="DK1077">
        <v>0</v>
      </c>
      <c r="DL1077" t="s">
        <v>3</v>
      </c>
      <c r="DM1077">
        <v>0</v>
      </c>
      <c r="DN1077" t="s">
        <v>3</v>
      </c>
      <c r="DO1077">
        <v>0</v>
      </c>
    </row>
    <row r="1078" spans="1:119" x14ac:dyDescent="0.25">
      <c r="A1078">
        <f>ROW(Source!A590)</f>
        <v>590</v>
      </c>
      <c r="B1078">
        <v>86551701</v>
      </c>
      <c r="C1078">
        <v>86553273</v>
      </c>
      <c r="D1078">
        <v>85806145</v>
      </c>
      <c r="E1078">
        <v>1</v>
      </c>
      <c r="F1078">
        <v>1</v>
      </c>
      <c r="G1078">
        <v>1081</v>
      </c>
      <c r="H1078">
        <v>3</v>
      </c>
      <c r="I1078" t="s">
        <v>755</v>
      </c>
      <c r="J1078" t="s">
        <v>756</v>
      </c>
      <c r="K1078" t="s">
        <v>982</v>
      </c>
      <c r="L1078">
        <v>1391</v>
      </c>
      <c r="N1078">
        <v>1013</v>
      </c>
      <c r="O1078" t="s">
        <v>689</v>
      </c>
      <c r="P1078" t="s">
        <v>689</v>
      </c>
      <c r="Q1078">
        <v>1</v>
      </c>
      <c r="W1078">
        <v>0</v>
      </c>
      <c r="X1078">
        <v>-174637813</v>
      </c>
      <c r="Y1078">
        <f t="shared" si="527"/>
        <v>10</v>
      </c>
      <c r="AA1078">
        <v>4741.41</v>
      </c>
      <c r="AB1078">
        <v>0</v>
      </c>
      <c r="AC1078">
        <v>0</v>
      </c>
      <c r="AD1078">
        <v>0</v>
      </c>
      <c r="AE1078">
        <v>4741.41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 t="s">
        <v>3</v>
      </c>
      <c r="AT1078">
        <v>10</v>
      </c>
      <c r="AU1078" t="s">
        <v>360</v>
      </c>
      <c r="AV1078">
        <v>0</v>
      </c>
      <c r="AW1078">
        <v>1</v>
      </c>
      <c r="AX1078">
        <v>-1</v>
      </c>
      <c r="AY1078">
        <v>0</v>
      </c>
      <c r="AZ1078">
        <v>0</v>
      </c>
      <c r="BA1078" t="s">
        <v>3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CV1078">
        <v>0</v>
      </c>
      <c r="CW1078">
        <v>0</v>
      </c>
      <c r="CX1078">
        <f>ROUND(Y1078*Source!I590,9)</f>
        <v>6</v>
      </c>
      <c r="CY1078">
        <f t="shared" si="528"/>
        <v>4741.41</v>
      </c>
      <c r="CZ1078">
        <f t="shared" si="529"/>
        <v>4741.41</v>
      </c>
      <c r="DA1078">
        <f t="shared" si="530"/>
        <v>1</v>
      </c>
      <c r="DB1078">
        <f t="shared" si="531"/>
        <v>47414.1</v>
      </c>
      <c r="DC1078">
        <f t="shared" si="532"/>
        <v>0</v>
      </c>
      <c r="DD1078" t="s">
        <v>3</v>
      </c>
      <c r="DE1078" t="s">
        <v>3</v>
      </c>
      <c r="DF1078">
        <f t="shared" si="526"/>
        <v>28448.46</v>
      </c>
      <c r="DG1078">
        <f t="shared" si="524"/>
        <v>0</v>
      </c>
      <c r="DH1078">
        <f t="shared" si="525"/>
        <v>0</v>
      </c>
      <c r="DI1078">
        <f t="shared" si="502"/>
        <v>0</v>
      </c>
      <c r="DJ1078">
        <f t="shared" si="533"/>
        <v>28448.46</v>
      </c>
      <c r="DK1078">
        <v>0</v>
      </c>
      <c r="DL1078" t="s">
        <v>3</v>
      </c>
      <c r="DM1078">
        <v>0</v>
      </c>
      <c r="DN1078" t="s">
        <v>3</v>
      </c>
      <c r="DO1078">
        <v>0</v>
      </c>
    </row>
    <row r="1079" spans="1:119" x14ac:dyDescent="0.25">
      <c r="A1079">
        <f>ROW(Source!A591)</f>
        <v>591</v>
      </c>
      <c r="B1079">
        <v>86551703</v>
      </c>
      <c r="C1079">
        <v>86553273</v>
      </c>
      <c r="D1079">
        <v>85665773</v>
      </c>
      <c r="E1079">
        <v>1081</v>
      </c>
      <c r="F1079">
        <v>1</v>
      </c>
      <c r="G1079">
        <v>1081</v>
      </c>
      <c r="H1079">
        <v>1</v>
      </c>
      <c r="I1079" t="s">
        <v>786</v>
      </c>
      <c r="J1079" t="s">
        <v>3</v>
      </c>
      <c r="K1079" t="s">
        <v>787</v>
      </c>
      <c r="L1079">
        <v>1191</v>
      </c>
      <c r="N1079">
        <v>1013</v>
      </c>
      <c r="O1079" t="s">
        <v>788</v>
      </c>
      <c r="P1079" t="s">
        <v>788</v>
      </c>
      <c r="Q1079">
        <v>1</v>
      </c>
      <c r="W1079">
        <v>0</v>
      </c>
      <c r="X1079">
        <v>476480486</v>
      </c>
      <c r="Y1079">
        <f>((AT1079*1.15)*1.15)</f>
        <v>39.384049999999995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1</v>
      </c>
      <c r="AL1079">
        <v>1</v>
      </c>
      <c r="AM1079">
        <v>5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 t="s">
        <v>3</v>
      </c>
      <c r="AT1079">
        <v>29.78</v>
      </c>
      <c r="AU1079" t="s">
        <v>750</v>
      </c>
      <c r="AV1079">
        <v>1</v>
      </c>
      <c r="AW1079">
        <v>2</v>
      </c>
      <c r="AX1079">
        <v>86553284</v>
      </c>
      <c r="AY1079">
        <v>1</v>
      </c>
      <c r="AZ1079">
        <v>0</v>
      </c>
      <c r="BA1079">
        <v>927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CU1079">
        <f>ROUND(AT1079*Source!I591*AH1079*AL1079,2)</f>
        <v>0</v>
      </c>
      <c r="CV1079">
        <f>ROUND(Y1079*Source!I591,9)</f>
        <v>23.63043</v>
      </c>
      <c r="CW1079">
        <v>0</v>
      </c>
      <c r="CX1079">
        <f>ROUND(Y1079*Source!I591,9)</f>
        <v>23.63043</v>
      </c>
      <c r="CY1079">
        <f>AD1079</f>
        <v>0</v>
      </c>
      <c r="CZ1079">
        <f>AH1079</f>
        <v>0</v>
      </c>
      <c r="DA1079">
        <f>AL1079</f>
        <v>1</v>
      </c>
      <c r="DB1079">
        <f>ROUND(((ROUND(AT1079*CZ1079,2)*1.15)*1.15),6)</f>
        <v>0</v>
      </c>
      <c r="DC1079">
        <f>ROUND(((ROUND(AT1079*AG1079,2)*1.15)*1.15),6)</f>
        <v>0</v>
      </c>
      <c r="DD1079" t="s">
        <v>3</v>
      </c>
      <c r="DE1079" t="s">
        <v>3</v>
      </c>
      <c r="DF1079">
        <f t="shared" si="526"/>
        <v>0</v>
      </c>
      <c r="DG1079">
        <f t="shared" si="524"/>
        <v>0</v>
      </c>
      <c r="DH1079">
        <f t="shared" si="525"/>
        <v>0</v>
      </c>
      <c r="DI1079">
        <f t="shared" si="502"/>
        <v>0</v>
      </c>
      <c r="DJ1079">
        <f>DI1079</f>
        <v>0</v>
      </c>
      <c r="DK1079">
        <v>0</v>
      </c>
      <c r="DL1079" t="s">
        <v>3</v>
      </c>
      <c r="DM1079">
        <v>0</v>
      </c>
      <c r="DN1079" t="s">
        <v>3</v>
      </c>
      <c r="DO1079">
        <v>0</v>
      </c>
    </row>
    <row r="1080" spans="1:119" x14ac:dyDescent="0.25">
      <c r="A1080">
        <f>ROW(Source!A591)</f>
        <v>591</v>
      </c>
      <c r="B1080">
        <v>86551703</v>
      </c>
      <c r="C1080">
        <v>86553273</v>
      </c>
      <c r="D1080">
        <v>85731677</v>
      </c>
      <c r="E1080">
        <v>1</v>
      </c>
      <c r="F1080">
        <v>1</v>
      </c>
      <c r="G1080">
        <v>1081</v>
      </c>
      <c r="H1080">
        <v>2</v>
      </c>
      <c r="I1080" t="s">
        <v>789</v>
      </c>
      <c r="J1080" t="s">
        <v>790</v>
      </c>
      <c r="K1080" t="s">
        <v>791</v>
      </c>
      <c r="L1080">
        <v>1368</v>
      </c>
      <c r="N1080">
        <v>1011</v>
      </c>
      <c r="O1080" t="s">
        <v>792</v>
      </c>
      <c r="P1080" t="s">
        <v>792</v>
      </c>
      <c r="Q1080">
        <v>1</v>
      </c>
      <c r="W1080">
        <v>0</v>
      </c>
      <c r="X1080">
        <v>874612079</v>
      </c>
      <c r="Y1080">
        <f>((AT1080*1.25)*1.25)</f>
        <v>0.35937500000000006</v>
      </c>
      <c r="AA1080">
        <v>0</v>
      </c>
      <c r="AB1080">
        <v>1513.56</v>
      </c>
      <c r="AC1080">
        <v>758.78</v>
      </c>
      <c r="AD1080">
        <v>0</v>
      </c>
      <c r="AE1080">
        <v>0</v>
      </c>
      <c r="AF1080">
        <v>83.1</v>
      </c>
      <c r="AG1080">
        <v>12.62</v>
      </c>
      <c r="AH1080">
        <v>0</v>
      </c>
      <c r="AI1080">
        <v>1</v>
      </c>
      <c r="AJ1080">
        <v>17.07</v>
      </c>
      <c r="AK1080">
        <v>56.35</v>
      </c>
      <c r="AL1080">
        <v>1</v>
      </c>
      <c r="AM1080">
        <v>2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 t="s">
        <v>3</v>
      </c>
      <c r="AT1080">
        <v>0.23</v>
      </c>
      <c r="AU1080" t="s">
        <v>749</v>
      </c>
      <c r="AV1080">
        <v>0</v>
      </c>
      <c r="AW1080">
        <v>2</v>
      </c>
      <c r="AX1080">
        <v>86553285</v>
      </c>
      <c r="AY1080">
        <v>1</v>
      </c>
      <c r="AZ1080">
        <v>0</v>
      </c>
      <c r="BA1080">
        <v>928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CV1080">
        <v>0</v>
      </c>
      <c r="CW1080">
        <f>ROUND(Y1080*Source!I591*DO1080,9)</f>
        <v>2.7211875000000001</v>
      </c>
      <c r="CX1080">
        <f>ROUND(Y1080*Source!I591,9)</f>
        <v>0.21562500000000001</v>
      </c>
      <c r="CY1080">
        <f>AB1080</f>
        <v>1513.56</v>
      </c>
      <c r="CZ1080">
        <f>AF1080</f>
        <v>83.1</v>
      </c>
      <c r="DA1080">
        <f>AJ1080</f>
        <v>17.07</v>
      </c>
      <c r="DB1080">
        <f>ROUND(((ROUND(AT1080*CZ1080,2)*1.25)*1.25),6)</f>
        <v>29.859375</v>
      </c>
      <c r="DC1080">
        <f>ROUND(((ROUND(AT1080*AG1080,2)*1.25)*1.25),6)</f>
        <v>4.53125</v>
      </c>
      <c r="DD1080" t="s">
        <v>3</v>
      </c>
      <c r="DE1080" t="s">
        <v>3</v>
      </c>
      <c r="DF1080">
        <f t="shared" si="526"/>
        <v>0</v>
      </c>
      <c r="DG1080">
        <f>ROUND(ROUND(AF1080*AJ1080,2)*CX1080,2)</f>
        <v>305.87</v>
      </c>
      <c r="DH1080">
        <f>ROUND(ROUND(AG1080*AK1080,2)*CX1080,2)</f>
        <v>153.34</v>
      </c>
      <c r="DI1080">
        <f t="shared" si="502"/>
        <v>0</v>
      </c>
      <c r="DJ1080">
        <f>DG1080</f>
        <v>305.87</v>
      </c>
      <c r="DK1080">
        <v>0</v>
      </c>
      <c r="DL1080" t="s">
        <v>793</v>
      </c>
      <c r="DM1080">
        <v>0</v>
      </c>
      <c r="DN1080" t="s">
        <v>788</v>
      </c>
      <c r="DO1080">
        <v>12.62</v>
      </c>
    </row>
    <row r="1081" spans="1:119" x14ac:dyDescent="0.25">
      <c r="A1081">
        <f>ROW(Source!A591)</f>
        <v>591</v>
      </c>
      <c r="B1081">
        <v>86551703</v>
      </c>
      <c r="C1081">
        <v>86553273</v>
      </c>
      <c r="D1081">
        <v>85731738</v>
      </c>
      <c r="E1081">
        <v>1</v>
      </c>
      <c r="F1081">
        <v>1</v>
      </c>
      <c r="G1081">
        <v>1081</v>
      </c>
      <c r="H1081">
        <v>2</v>
      </c>
      <c r="I1081" t="s">
        <v>892</v>
      </c>
      <c r="J1081" t="s">
        <v>893</v>
      </c>
      <c r="K1081" t="s">
        <v>894</v>
      </c>
      <c r="L1081">
        <v>1368</v>
      </c>
      <c r="N1081">
        <v>1011</v>
      </c>
      <c r="O1081" t="s">
        <v>792</v>
      </c>
      <c r="P1081" t="s">
        <v>792</v>
      </c>
      <c r="Q1081">
        <v>1</v>
      </c>
      <c r="W1081">
        <v>0</v>
      </c>
      <c r="X1081">
        <v>-1412866184</v>
      </c>
      <c r="Y1081">
        <f>((AT1081*1.25)*1.25)</f>
        <v>0.984375</v>
      </c>
      <c r="AA1081">
        <v>0</v>
      </c>
      <c r="AB1081">
        <v>4.41</v>
      </c>
      <c r="AC1081">
        <v>0</v>
      </c>
      <c r="AD1081">
        <v>0</v>
      </c>
      <c r="AE1081">
        <v>0</v>
      </c>
      <c r="AF1081">
        <v>0.42</v>
      </c>
      <c r="AG1081">
        <v>0</v>
      </c>
      <c r="AH1081">
        <v>0</v>
      </c>
      <c r="AI1081">
        <v>1</v>
      </c>
      <c r="AJ1081">
        <v>9.83</v>
      </c>
      <c r="AK1081">
        <v>1</v>
      </c>
      <c r="AL1081">
        <v>1</v>
      </c>
      <c r="AM1081">
        <v>2</v>
      </c>
      <c r="AN1081">
        <v>0</v>
      </c>
      <c r="AO1081">
        <v>1</v>
      </c>
      <c r="AP1081">
        <v>1</v>
      </c>
      <c r="AQ1081">
        <v>0</v>
      </c>
      <c r="AR1081">
        <v>0</v>
      </c>
      <c r="AS1081" t="s">
        <v>3</v>
      </c>
      <c r="AT1081">
        <v>0.63</v>
      </c>
      <c r="AU1081" t="s">
        <v>749</v>
      </c>
      <c r="AV1081">
        <v>0</v>
      </c>
      <c r="AW1081">
        <v>2</v>
      </c>
      <c r="AX1081">
        <v>86553286</v>
      </c>
      <c r="AY1081">
        <v>1</v>
      </c>
      <c r="AZ1081">
        <v>0</v>
      </c>
      <c r="BA1081">
        <v>929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CV1081">
        <v>0</v>
      </c>
      <c r="CW1081">
        <f>ROUND(Y1081*Source!I591*DO1081,9)</f>
        <v>0</v>
      </c>
      <c r="CX1081">
        <f>ROUND(Y1081*Source!I591,9)</f>
        <v>0.59062499999999996</v>
      </c>
      <c r="CY1081">
        <f>AB1081</f>
        <v>4.41</v>
      </c>
      <c r="CZ1081">
        <f>AF1081</f>
        <v>0.42</v>
      </c>
      <c r="DA1081">
        <f>AJ1081</f>
        <v>9.83</v>
      </c>
      <c r="DB1081">
        <f>ROUND(((ROUND(AT1081*CZ1081,2)*1.25)*1.25),6)</f>
        <v>0.40625</v>
      </c>
      <c r="DC1081">
        <f>ROUND(((ROUND(AT1081*AG1081,2)*1.25)*1.25),6)</f>
        <v>0</v>
      </c>
      <c r="DD1081" t="s">
        <v>3</v>
      </c>
      <c r="DE1081" t="s">
        <v>3</v>
      </c>
      <c r="DF1081">
        <f t="shared" si="526"/>
        <v>0</v>
      </c>
      <c r="DG1081">
        <f>ROUND(ROUND(AF1081*AJ1081,2)*CX1081,2)</f>
        <v>2.44</v>
      </c>
      <c r="DH1081">
        <f t="shared" ref="DH1081:DH1088" si="534">ROUND(ROUND(AG1081,2)*CX1081,2)</f>
        <v>0</v>
      </c>
      <c r="DI1081">
        <f t="shared" si="502"/>
        <v>0</v>
      </c>
      <c r="DJ1081">
        <f>DG1081</f>
        <v>2.44</v>
      </c>
      <c r="DK1081">
        <v>0</v>
      </c>
      <c r="DL1081" t="s">
        <v>3</v>
      </c>
      <c r="DM1081">
        <v>0</v>
      </c>
      <c r="DN1081" t="s">
        <v>3</v>
      </c>
      <c r="DO1081">
        <v>0</v>
      </c>
    </row>
    <row r="1082" spans="1:119" x14ac:dyDescent="0.25">
      <c r="A1082">
        <f>ROW(Source!A591)</f>
        <v>591</v>
      </c>
      <c r="B1082">
        <v>86551703</v>
      </c>
      <c r="C1082">
        <v>86553273</v>
      </c>
      <c r="D1082">
        <v>85731764</v>
      </c>
      <c r="E1082">
        <v>1</v>
      </c>
      <c r="F1082">
        <v>1</v>
      </c>
      <c r="G1082">
        <v>1081</v>
      </c>
      <c r="H1082">
        <v>2</v>
      </c>
      <c r="I1082" t="s">
        <v>797</v>
      </c>
      <c r="J1082" t="s">
        <v>798</v>
      </c>
      <c r="K1082" t="s">
        <v>799</v>
      </c>
      <c r="L1082">
        <v>1368</v>
      </c>
      <c r="N1082">
        <v>1011</v>
      </c>
      <c r="O1082" t="s">
        <v>792</v>
      </c>
      <c r="P1082" t="s">
        <v>792</v>
      </c>
      <c r="Q1082">
        <v>1</v>
      </c>
      <c r="W1082">
        <v>0</v>
      </c>
      <c r="X1082">
        <v>-643591644</v>
      </c>
      <c r="Y1082">
        <f>((AT1082*1.25)*1.25)</f>
        <v>2.078125</v>
      </c>
      <c r="AA1082">
        <v>0</v>
      </c>
      <c r="AB1082">
        <v>4.84</v>
      </c>
      <c r="AC1082">
        <v>0</v>
      </c>
      <c r="AD1082">
        <v>0</v>
      </c>
      <c r="AE1082">
        <v>0</v>
      </c>
      <c r="AF1082">
        <v>0.47</v>
      </c>
      <c r="AG1082">
        <v>0</v>
      </c>
      <c r="AH1082">
        <v>0</v>
      </c>
      <c r="AI1082">
        <v>1</v>
      </c>
      <c r="AJ1082">
        <v>9.66</v>
      </c>
      <c r="AK1082">
        <v>1</v>
      </c>
      <c r="AL1082">
        <v>1</v>
      </c>
      <c r="AM1082">
        <v>2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 t="s">
        <v>3</v>
      </c>
      <c r="AT1082">
        <v>1.33</v>
      </c>
      <c r="AU1082" t="s">
        <v>749</v>
      </c>
      <c r="AV1082">
        <v>0</v>
      </c>
      <c r="AW1082">
        <v>2</v>
      </c>
      <c r="AX1082">
        <v>86553287</v>
      </c>
      <c r="AY1082">
        <v>1</v>
      </c>
      <c r="AZ1082">
        <v>0</v>
      </c>
      <c r="BA1082">
        <v>930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CV1082">
        <v>0</v>
      </c>
      <c r="CW1082">
        <f>ROUND(Y1082*Source!I591*DO1082,9)</f>
        <v>0</v>
      </c>
      <c r="CX1082">
        <f>ROUND(Y1082*Source!I591,9)</f>
        <v>1.246875</v>
      </c>
      <c r="CY1082">
        <f>AB1082</f>
        <v>4.84</v>
      </c>
      <c r="CZ1082">
        <f>AF1082</f>
        <v>0.47</v>
      </c>
      <c r="DA1082">
        <f>AJ1082</f>
        <v>9.66</v>
      </c>
      <c r="DB1082">
        <f>ROUND(((ROUND(AT1082*CZ1082,2)*1.25)*1.25),6)</f>
        <v>0.984375</v>
      </c>
      <c r="DC1082">
        <f>ROUND(((ROUND(AT1082*AG1082,2)*1.25)*1.25),6)</f>
        <v>0</v>
      </c>
      <c r="DD1082" t="s">
        <v>3</v>
      </c>
      <c r="DE1082" t="s">
        <v>3</v>
      </c>
      <c r="DF1082">
        <f t="shared" si="526"/>
        <v>0</v>
      </c>
      <c r="DG1082">
        <f>ROUND(ROUND(AF1082*AJ1082,2)*CX1082,2)</f>
        <v>5.66</v>
      </c>
      <c r="DH1082">
        <f t="shared" si="534"/>
        <v>0</v>
      </c>
      <c r="DI1082">
        <f t="shared" si="502"/>
        <v>0</v>
      </c>
      <c r="DJ1082">
        <f>DG1082</f>
        <v>5.66</v>
      </c>
      <c r="DK1082">
        <v>0</v>
      </c>
      <c r="DL1082" t="s">
        <v>3</v>
      </c>
      <c r="DM1082">
        <v>0</v>
      </c>
      <c r="DN1082" t="s">
        <v>3</v>
      </c>
      <c r="DO1082">
        <v>0</v>
      </c>
    </row>
    <row r="1083" spans="1:119" x14ac:dyDescent="0.25">
      <c r="A1083">
        <f>ROW(Source!A591)</f>
        <v>591</v>
      </c>
      <c r="B1083">
        <v>86551703</v>
      </c>
      <c r="C1083">
        <v>86553273</v>
      </c>
      <c r="D1083">
        <v>85703451</v>
      </c>
      <c r="E1083">
        <v>1</v>
      </c>
      <c r="F1083">
        <v>1</v>
      </c>
      <c r="G1083">
        <v>1081</v>
      </c>
      <c r="H1083">
        <v>3</v>
      </c>
      <c r="I1083" t="s">
        <v>895</v>
      </c>
      <c r="J1083" t="s">
        <v>896</v>
      </c>
      <c r="K1083" t="s">
        <v>897</v>
      </c>
      <c r="L1083">
        <v>1346</v>
      </c>
      <c r="N1083">
        <v>1009</v>
      </c>
      <c r="O1083" t="s">
        <v>822</v>
      </c>
      <c r="P1083" t="s">
        <v>822</v>
      </c>
      <c r="Q1083">
        <v>1</v>
      </c>
      <c r="W1083">
        <v>0</v>
      </c>
      <c r="X1083">
        <v>-790371566</v>
      </c>
      <c r="Y1083">
        <f t="shared" ref="Y1083:Y1088" si="535">((AT1083*1)*1)</f>
        <v>1.992</v>
      </c>
      <c r="AA1083">
        <v>94.34</v>
      </c>
      <c r="AB1083">
        <v>0</v>
      </c>
      <c r="AC1083">
        <v>0</v>
      </c>
      <c r="AD1083">
        <v>0</v>
      </c>
      <c r="AE1083">
        <v>53</v>
      </c>
      <c r="AF1083">
        <v>0</v>
      </c>
      <c r="AG1083">
        <v>0</v>
      </c>
      <c r="AH1083">
        <v>0</v>
      </c>
      <c r="AI1083">
        <v>1.78</v>
      </c>
      <c r="AJ1083">
        <v>1</v>
      </c>
      <c r="AK1083">
        <v>1</v>
      </c>
      <c r="AL1083">
        <v>1</v>
      </c>
      <c r="AM1083">
        <v>2</v>
      </c>
      <c r="AN1083">
        <v>0</v>
      </c>
      <c r="AO1083">
        <v>1</v>
      </c>
      <c r="AP1083">
        <v>1</v>
      </c>
      <c r="AQ1083">
        <v>0</v>
      </c>
      <c r="AR1083">
        <v>0</v>
      </c>
      <c r="AS1083" t="s">
        <v>3</v>
      </c>
      <c r="AT1083">
        <v>1.992</v>
      </c>
      <c r="AU1083" t="s">
        <v>360</v>
      </c>
      <c r="AV1083">
        <v>0</v>
      </c>
      <c r="AW1083">
        <v>2</v>
      </c>
      <c r="AX1083">
        <v>86553288</v>
      </c>
      <c r="AY1083">
        <v>1</v>
      </c>
      <c r="AZ1083">
        <v>0</v>
      </c>
      <c r="BA1083">
        <v>931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CV1083">
        <v>0</v>
      </c>
      <c r="CW1083">
        <v>0</v>
      </c>
      <c r="CX1083">
        <f>ROUND(Y1083*Source!I591,9)</f>
        <v>1.1952</v>
      </c>
      <c r="CY1083">
        <f t="shared" ref="CY1083:CY1088" si="536">AA1083</f>
        <v>94.34</v>
      </c>
      <c r="CZ1083">
        <f t="shared" ref="CZ1083:CZ1088" si="537">AE1083</f>
        <v>53</v>
      </c>
      <c r="DA1083">
        <f t="shared" ref="DA1083:DA1088" si="538">AI1083</f>
        <v>1.78</v>
      </c>
      <c r="DB1083">
        <f t="shared" ref="DB1083:DB1088" si="539">ROUND(((ROUND(AT1083*CZ1083,2)*1)*1),6)</f>
        <v>105.58</v>
      </c>
      <c r="DC1083">
        <f t="shared" ref="DC1083:DC1088" si="540">ROUND(((ROUND(AT1083*AG1083,2)*1)*1),6)</f>
        <v>0</v>
      </c>
      <c r="DD1083" t="s">
        <v>3</v>
      </c>
      <c r="DE1083" t="s">
        <v>3</v>
      </c>
      <c r="DF1083">
        <f t="shared" ref="DF1083:DF1088" si="541">ROUND(ROUND(AE1083*AI1083,2)*CX1083,2)</f>
        <v>112.76</v>
      </c>
      <c r="DG1083">
        <f t="shared" ref="DG1083:DG1088" si="542">ROUND(ROUND(AF1083,2)*CX1083,2)</f>
        <v>0</v>
      </c>
      <c r="DH1083">
        <f t="shared" si="534"/>
        <v>0</v>
      </c>
      <c r="DI1083">
        <f t="shared" si="502"/>
        <v>0</v>
      </c>
      <c r="DJ1083">
        <f t="shared" ref="DJ1083:DJ1088" si="543">DF1083</f>
        <v>112.76</v>
      </c>
      <c r="DK1083">
        <v>0</v>
      </c>
      <c r="DL1083" t="s">
        <v>3</v>
      </c>
      <c r="DM1083">
        <v>0</v>
      </c>
      <c r="DN1083" t="s">
        <v>3</v>
      </c>
      <c r="DO1083">
        <v>0</v>
      </c>
    </row>
    <row r="1084" spans="1:119" x14ac:dyDescent="0.25">
      <c r="A1084">
        <f>ROW(Source!A591)</f>
        <v>591</v>
      </c>
      <c r="B1084">
        <v>86551703</v>
      </c>
      <c r="C1084">
        <v>86553273</v>
      </c>
      <c r="D1084">
        <v>85707531</v>
      </c>
      <c r="E1084">
        <v>1</v>
      </c>
      <c r="F1084">
        <v>1</v>
      </c>
      <c r="G1084">
        <v>1081</v>
      </c>
      <c r="H1084">
        <v>3</v>
      </c>
      <c r="I1084" t="s">
        <v>898</v>
      </c>
      <c r="J1084" t="s">
        <v>899</v>
      </c>
      <c r="K1084" t="s">
        <v>900</v>
      </c>
      <c r="L1084">
        <v>1348</v>
      </c>
      <c r="N1084">
        <v>1009</v>
      </c>
      <c r="O1084" t="s">
        <v>561</v>
      </c>
      <c r="P1084" t="s">
        <v>561</v>
      </c>
      <c r="Q1084">
        <v>1000</v>
      </c>
      <c r="W1084">
        <v>0</v>
      </c>
      <c r="X1084">
        <v>15095402</v>
      </c>
      <c r="Y1084">
        <f t="shared" si="535"/>
        <v>2.9999999999999997E-4</v>
      </c>
      <c r="AA1084">
        <v>86738.43</v>
      </c>
      <c r="AB1084">
        <v>0</v>
      </c>
      <c r="AC1084">
        <v>0</v>
      </c>
      <c r="AD1084">
        <v>0</v>
      </c>
      <c r="AE1084">
        <v>30758.31</v>
      </c>
      <c r="AF1084">
        <v>0</v>
      </c>
      <c r="AG1084">
        <v>0</v>
      </c>
      <c r="AH1084">
        <v>0</v>
      </c>
      <c r="AI1084">
        <v>2.82</v>
      </c>
      <c r="AJ1084">
        <v>1</v>
      </c>
      <c r="AK1084">
        <v>1</v>
      </c>
      <c r="AL1084">
        <v>1</v>
      </c>
      <c r="AM1084">
        <v>2</v>
      </c>
      <c r="AN1084">
        <v>0</v>
      </c>
      <c r="AO1084">
        <v>1</v>
      </c>
      <c r="AP1084">
        <v>1</v>
      </c>
      <c r="AQ1084">
        <v>0</v>
      </c>
      <c r="AR1084">
        <v>0</v>
      </c>
      <c r="AS1084" t="s">
        <v>3</v>
      </c>
      <c r="AT1084">
        <v>2.9999999999999997E-4</v>
      </c>
      <c r="AU1084" t="s">
        <v>360</v>
      </c>
      <c r="AV1084">
        <v>0</v>
      </c>
      <c r="AW1084">
        <v>2</v>
      </c>
      <c r="AX1084">
        <v>86553289</v>
      </c>
      <c r="AY1084">
        <v>1</v>
      </c>
      <c r="AZ1084">
        <v>0</v>
      </c>
      <c r="BA1084">
        <v>932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CV1084">
        <v>0</v>
      </c>
      <c r="CW1084">
        <v>0</v>
      </c>
      <c r="CX1084">
        <f>ROUND(Y1084*Source!I591,9)</f>
        <v>1.8000000000000001E-4</v>
      </c>
      <c r="CY1084">
        <f t="shared" si="536"/>
        <v>86738.43</v>
      </c>
      <c r="CZ1084">
        <f t="shared" si="537"/>
        <v>30758.31</v>
      </c>
      <c r="DA1084">
        <f t="shared" si="538"/>
        <v>2.82</v>
      </c>
      <c r="DB1084">
        <f t="shared" si="539"/>
        <v>9.23</v>
      </c>
      <c r="DC1084">
        <f t="shared" si="540"/>
        <v>0</v>
      </c>
      <c r="DD1084" t="s">
        <v>3</v>
      </c>
      <c r="DE1084" t="s">
        <v>3</v>
      </c>
      <c r="DF1084">
        <f t="shared" si="541"/>
        <v>15.61</v>
      </c>
      <c r="DG1084">
        <f t="shared" si="542"/>
        <v>0</v>
      </c>
      <c r="DH1084">
        <f t="shared" si="534"/>
        <v>0</v>
      </c>
      <c r="DI1084">
        <f t="shared" si="502"/>
        <v>0</v>
      </c>
      <c r="DJ1084">
        <f t="shared" si="543"/>
        <v>15.61</v>
      </c>
      <c r="DK1084">
        <v>0</v>
      </c>
      <c r="DL1084" t="s">
        <v>3</v>
      </c>
      <c r="DM1084">
        <v>0</v>
      </c>
      <c r="DN1084" t="s">
        <v>3</v>
      </c>
      <c r="DO1084">
        <v>0</v>
      </c>
    </row>
    <row r="1085" spans="1:119" x14ac:dyDescent="0.25">
      <c r="A1085">
        <f>ROW(Source!A591)</f>
        <v>591</v>
      </c>
      <c r="B1085">
        <v>86551703</v>
      </c>
      <c r="C1085">
        <v>86553273</v>
      </c>
      <c r="D1085">
        <v>85707532</v>
      </c>
      <c r="E1085">
        <v>1</v>
      </c>
      <c r="F1085">
        <v>1</v>
      </c>
      <c r="G1085">
        <v>1081</v>
      </c>
      <c r="H1085">
        <v>3</v>
      </c>
      <c r="I1085" t="s">
        <v>901</v>
      </c>
      <c r="J1085" t="s">
        <v>902</v>
      </c>
      <c r="K1085" t="s">
        <v>903</v>
      </c>
      <c r="L1085">
        <v>1355</v>
      </c>
      <c r="N1085">
        <v>1010</v>
      </c>
      <c r="O1085" t="s">
        <v>23</v>
      </c>
      <c r="P1085" t="s">
        <v>23</v>
      </c>
      <c r="Q1085">
        <v>100</v>
      </c>
      <c r="W1085">
        <v>0</v>
      </c>
      <c r="X1085">
        <v>1227563963</v>
      </c>
      <c r="Y1085">
        <f t="shared" si="535"/>
        <v>1.6</v>
      </c>
      <c r="AA1085">
        <v>48.58</v>
      </c>
      <c r="AB1085">
        <v>0</v>
      </c>
      <c r="AC1085">
        <v>0</v>
      </c>
      <c r="AD1085">
        <v>0</v>
      </c>
      <c r="AE1085">
        <v>12.52</v>
      </c>
      <c r="AF1085">
        <v>0</v>
      </c>
      <c r="AG1085">
        <v>0</v>
      </c>
      <c r="AH1085">
        <v>0</v>
      </c>
      <c r="AI1085">
        <v>3.88</v>
      </c>
      <c r="AJ1085">
        <v>1</v>
      </c>
      <c r="AK1085">
        <v>1</v>
      </c>
      <c r="AL1085">
        <v>1</v>
      </c>
      <c r="AM1085">
        <v>2</v>
      </c>
      <c r="AN1085">
        <v>0</v>
      </c>
      <c r="AO1085">
        <v>1</v>
      </c>
      <c r="AP1085">
        <v>1</v>
      </c>
      <c r="AQ1085">
        <v>0</v>
      </c>
      <c r="AR1085">
        <v>0</v>
      </c>
      <c r="AS1085" t="s">
        <v>3</v>
      </c>
      <c r="AT1085">
        <v>1.6</v>
      </c>
      <c r="AU1085" t="s">
        <v>360</v>
      </c>
      <c r="AV1085">
        <v>0</v>
      </c>
      <c r="AW1085">
        <v>2</v>
      </c>
      <c r="AX1085">
        <v>86553290</v>
      </c>
      <c r="AY1085">
        <v>1</v>
      </c>
      <c r="AZ1085">
        <v>0</v>
      </c>
      <c r="BA1085">
        <v>933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CV1085">
        <v>0</v>
      </c>
      <c r="CW1085">
        <v>0</v>
      </c>
      <c r="CX1085">
        <f>ROUND(Y1085*Source!I591,9)</f>
        <v>0.96</v>
      </c>
      <c r="CY1085">
        <f t="shared" si="536"/>
        <v>48.58</v>
      </c>
      <c r="CZ1085">
        <f t="shared" si="537"/>
        <v>12.52</v>
      </c>
      <c r="DA1085">
        <f t="shared" si="538"/>
        <v>3.88</v>
      </c>
      <c r="DB1085">
        <f t="shared" si="539"/>
        <v>20.03</v>
      </c>
      <c r="DC1085">
        <f t="shared" si="540"/>
        <v>0</v>
      </c>
      <c r="DD1085" t="s">
        <v>3</v>
      </c>
      <c r="DE1085" t="s">
        <v>3</v>
      </c>
      <c r="DF1085">
        <f t="shared" si="541"/>
        <v>46.64</v>
      </c>
      <c r="DG1085">
        <f t="shared" si="542"/>
        <v>0</v>
      </c>
      <c r="DH1085">
        <f t="shared" si="534"/>
        <v>0</v>
      </c>
      <c r="DI1085">
        <f t="shared" si="502"/>
        <v>0</v>
      </c>
      <c r="DJ1085">
        <f t="shared" si="543"/>
        <v>46.64</v>
      </c>
      <c r="DK1085">
        <v>0</v>
      </c>
      <c r="DL1085" t="s">
        <v>3</v>
      </c>
      <c r="DM1085">
        <v>0</v>
      </c>
      <c r="DN1085" t="s">
        <v>3</v>
      </c>
      <c r="DO1085">
        <v>0</v>
      </c>
    </row>
    <row r="1086" spans="1:119" x14ac:dyDescent="0.25">
      <c r="A1086">
        <f>ROW(Source!A591)</f>
        <v>591</v>
      </c>
      <c r="B1086">
        <v>86551703</v>
      </c>
      <c r="C1086">
        <v>86553273</v>
      </c>
      <c r="D1086">
        <v>85710739</v>
      </c>
      <c r="E1086">
        <v>1</v>
      </c>
      <c r="F1086">
        <v>1</v>
      </c>
      <c r="G1086">
        <v>1081</v>
      </c>
      <c r="H1086">
        <v>3</v>
      </c>
      <c r="I1086" t="s">
        <v>904</v>
      </c>
      <c r="J1086" t="s">
        <v>905</v>
      </c>
      <c r="K1086" t="s">
        <v>906</v>
      </c>
      <c r="L1086">
        <v>1354</v>
      </c>
      <c r="N1086">
        <v>1010</v>
      </c>
      <c r="O1086" t="s">
        <v>35</v>
      </c>
      <c r="P1086" t="s">
        <v>35</v>
      </c>
      <c r="Q1086">
        <v>1</v>
      </c>
      <c r="W1086">
        <v>0</v>
      </c>
      <c r="X1086">
        <v>1339646332</v>
      </c>
      <c r="Y1086">
        <f t="shared" si="535"/>
        <v>0.22</v>
      </c>
      <c r="AA1086">
        <v>71.78</v>
      </c>
      <c r="AB1086">
        <v>0</v>
      </c>
      <c r="AC1086">
        <v>0</v>
      </c>
      <c r="AD1086">
        <v>0</v>
      </c>
      <c r="AE1086">
        <v>14.56</v>
      </c>
      <c r="AF1086">
        <v>0</v>
      </c>
      <c r="AG1086">
        <v>0</v>
      </c>
      <c r="AH1086">
        <v>0</v>
      </c>
      <c r="AI1086">
        <v>4.93</v>
      </c>
      <c r="AJ1086">
        <v>1</v>
      </c>
      <c r="AK1086">
        <v>1</v>
      </c>
      <c r="AL1086">
        <v>1</v>
      </c>
      <c r="AM1086">
        <v>2</v>
      </c>
      <c r="AN1086">
        <v>0</v>
      </c>
      <c r="AO1086">
        <v>1</v>
      </c>
      <c r="AP1086">
        <v>1</v>
      </c>
      <c r="AQ1086">
        <v>0</v>
      </c>
      <c r="AR1086">
        <v>0</v>
      </c>
      <c r="AS1086" t="s">
        <v>3</v>
      </c>
      <c r="AT1086">
        <v>0.22</v>
      </c>
      <c r="AU1086" t="s">
        <v>360</v>
      </c>
      <c r="AV1086">
        <v>0</v>
      </c>
      <c r="AW1086">
        <v>2</v>
      </c>
      <c r="AX1086">
        <v>86553291</v>
      </c>
      <c r="AY1086">
        <v>1</v>
      </c>
      <c r="AZ1086">
        <v>0</v>
      </c>
      <c r="BA1086">
        <v>934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CV1086">
        <v>0</v>
      </c>
      <c r="CW1086">
        <v>0</v>
      </c>
      <c r="CX1086">
        <f>ROUND(Y1086*Source!I591,9)</f>
        <v>0.13200000000000001</v>
      </c>
      <c r="CY1086">
        <f t="shared" si="536"/>
        <v>71.78</v>
      </c>
      <c r="CZ1086">
        <f t="shared" si="537"/>
        <v>14.56</v>
      </c>
      <c r="DA1086">
        <f t="shared" si="538"/>
        <v>4.93</v>
      </c>
      <c r="DB1086">
        <f t="shared" si="539"/>
        <v>3.2</v>
      </c>
      <c r="DC1086">
        <f t="shared" si="540"/>
        <v>0</v>
      </c>
      <c r="DD1086" t="s">
        <v>3</v>
      </c>
      <c r="DE1086" t="s">
        <v>3</v>
      </c>
      <c r="DF1086">
        <f t="shared" si="541"/>
        <v>9.4700000000000006</v>
      </c>
      <c r="DG1086">
        <f t="shared" si="542"/>
        <v>0</v>
      </c>
      <c r="DH1086">
        <f t="shared" si="534"/>
        <v>0</v>
      </c>
      <c r="DI1086">
        <f t="shared" si="502"/>
        <v>0</v>
      </c>
      <c r="DJ1086">
        <f t="shared" si="543"/>
        <v>9.4700000000000006</v>
      </c>
      <c r="DK1086">
        <v>0</v>
      </c>
      <c r="DL1086" t="s">
        <v>3</v>
      </c>
      <c r="DM1086">
        <v>0</v>
      </c>
      <c r="DN1086" t="s">
        <v>3</v>
      </c>
      <c r="DO1086">
        <v>0</v>
      </c>
    </row>
    <row r="1087" spans="1:119" x14ac:dyDescent="0.25">
      <c r="A1087">
        <f>ROW(Source!A591)</f>
        <v>591</v>
      </c>
      <c r="B1087">
        <v>86551703</v>
      </c>
      <c r="C1087">
        <v>86553273</v>
      </c>
      <c r="D1087">
        <v>85710690</v>
      </c>
      <c r="E1087">
        <v>1</v>
      </c>
      <c r="F1087">
        <v>1</v>
      </c>
      <c r="G1087">
        <v>1081</v>
      </c>
      <c r="H1087">
        <v>3</v>
      </c>
      <c r="I1087" t="s">
        <v>907</v>
      </c>
      <c r="J1087" t="s">
        <v>908</v>
      </c>
      <c r="K1087" t="s">
        <v>909</v>
      </c>
      <c r="L1087">
        <v>1354</v>
      </c>
      <c r="N1087">
        <v>1010</v>
      </c>
      <c r="O1087" t="s">
        <v>35</v>
      </c>
      <c r="P1087" t="s">
        <v>35</v>
      </c>
      <c r="Q1087">
        <v>1</v>
      </c>
      <c r="W1087">
        <v>0</v>
      </c>
      <c r="X1087">
        <v>-1452932200</v>
      </c>
      <c r="Y1087">
        <f t="shared" si="535"/>
        <v>0.68</v>
      </c>
      <c r="AA1087">
        <v>13.39</v>
      </c>
      <c r="AB1087">
        <v>0</v>
      </c>
      <c r="AC1087">
        <v>0</v>
      </c>
      <c r="AD1087">
        <v>0</v>
      </c>
      <c r="AE1087">
        <v>4.3600000000000003</v>
      </c>
      <c r="AF1087">
        <v>0</v>
      </c>
      <c r="AG1087">
        <v>0</v>
      </c>
      <c r="AH1087">
        <v>0</v>
      </c>
      <c r="AI1087">
        <v>3.07</v>
      </c>
      <c r="AJ1087">
        <v>1</v>
      </c>
      <c r="AK1087">
        <v>1</v>
      </c>
      <c r="AL1087">
        <v>1</v>
      </c>
      <c r="AM1087">
        <v>2</v>
      </c>
      <c r="AN1087">
        <v>0</v>
      </c>
      <c r="AO1087">
        <v>1</v>
      </c>
      <c r="AP1087">
        <v>1</v>
      </c>
      <c r="AQ1087">
        <v>0</v>
      </c>
      <c r="AR1087">
        <v>0</v>
      </c>
      <c r="AS1087" t="s">
        <v>3</v>
      </c>
      <c r="AT1087">
        <v>0.68</v>
      </c>
      <c r="AU1087" t="s">
        <v>360</v>
      </c>
      <c r="AV1087">
        <v>0</v>
      </c>
      <c r="AW1087">
        <v>2</v>
      </c>
      <c r="AX1087">
        <v>86553292</v>
      </c>
      <c r="AY1087">
        <v>1</v>
      </c>
      <c r="AZ1087">
        <v>0</v>
      </c>
      <c r="BA1087">
        <v>935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CV1087">
        <v>0</v>
      </c>
      <c r="CW1087">
        <v>0</v>
      </c>
      <c r="CX1087">
        <f>ROUND(Y1087*Source!I591,9)</f>
        <v>0.40799999999999997</v>
      </c>
      <c r="CY1087">
        <f t="shared" si="536"/>
        <v>13.39</v>
      </c>
      <c r="CZ1087">
        <f t="shared" si="537"/>
        <v>4.3600000000000003</v>
      </c>
      <c r="DA1087">
        <f t="shared" si="538"/>
        <v>3.07</v>
      </c>
      <c r="DB1087">
        <f t="shared" si="539"/>
        <v>2.96</v>
      </c>
      <c r="DC1087">
        <f t="shared" si="540"/>
        <v>0</v>
      </c>
      <c r="DD1087" t="s">
        <v>3</v>
      </c>
      <c r="DE1087" t="s">
        <v>3</v>
      </c>
      <c r="DF1087">
        <f t="shared" si="541"/>
        <v>5.46</v>
      </c>
      <c r="DG1087">
        <f t="shared" si="542"/>
        <v>0</v>
      </c>
      <c r="DH1087">
        <f t="shared" si="534"/>
        <v>0</v>
      </c>
      <c r="DI1087">
        <f t="shared" si="502"/>
        <v>0</v>
      </c>
      <c r="DJ1087">
        <f t="shared" si="543"/>
        <v>5.46</v>
      </c>
      <c r="DK1087">
        <v>0</v>
      </c>
      <c r="DL1087" t="s">
        <v>3</v>
      </c>
      <c r="DM1087">
        <v>0</v>
      </c>
      <c r="DN1087" t="s">
        <v>3</v>
      </c>
      <c r="DO1087">
        <v>0</v>
      </c>
    </row>
    <row r="1088" spans="1:119" x14ac:dyDescent="0.25">
      <c r="A1088">
        <f>ROW(Source!A591)</f>
        <v>591</v>
      </c>
      <c r="B1088">
        <v>86551703</v>
      </c>
      <c r="C1088">
        <v>86553273</v>
      </c>
      <c r="D1088">
        <v>85806145</v>
      </c>
      <c r="E1088">
        <v>1</v>
      </c>
      <c r="F1088">
        <v>1</v>
      </c>
      <c r="G1088">
        <v>1081</v>
      </c>
      <c r="H1088">
        <v>3</v>
      </c>
      <c r="I1088" t="s">
        <v>755</v>
      </c>
      <c r="J1088" t="s">
        <v>756</v>
      </c>
      <c r="K1088" t="s">
        <v>982</v>
      </c>
      <c r="L1088">
        <v>1391</v>
      </c>
      <c r="N1088">
        <v>1013</v>
      </c>
      <c r="O1088" t="s">
        <v>689</v>
      </c>
      <c r="P1088" t="s">
        <v>689</v>
      </c>
      <c r="Q1088">
        <v>1</v>
      </c>
      <c r="W1088">
        <v>0</v>
      </c>
      <c r="X1088">
        <v>-174637813</v>
      </c>
      <c r="Y1088">
        <f t="shared" si="535"/>
        <v>10</v>
      </c>
      <c r="AA1088">
        <v>32810.559999999998</v>
      </c>
      <c r="AB1088">
        <v>0</v>
      </c>
      <c r="AC1088">
        <v>0</v>
      </c>
      <c r="AD1088">
        <v>0</v>
      </c>
      <c r="AE1088">
        <v>4741.41</v>
      </c>
      <c r="AF1088">
        <v>0</v>
      </c>
      <c r="AG1088">
        <v>0</v>
      </c>
      <c r="AH1088">
        <v>0</v>
      </c>
      <c r="AI1088">
        <v>6.92</v>
      </c>
      <c r="AJ1088">
        <v>1</v>
      </c>
      <c r="AK1088">
        <v>1</v>
      </c>
      <c r="AL1088">
        <v>1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 t="s">
        <v>3</v>
      </c>
      <c r="AT1088">
        <v>10</v>
      </c>
      <c r="AU1088" t="s">
        <v>360</v>
      </c>
      <c r="AV1088">
        <v>0</v>
      </c>
      <c r="AW1088">
        <v>1</v>
      </c>
      <c r="AX1088">
        <v>-1</v>
      </c>
      <c r="AY1088">
        <v>0</v>
      </c>
      <c r="AZ1088">
        <v>0</v>
      </c>
      <c r="BA1088" t="s">
        <v>3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CV1088">
        <v>0</v>
      </c>
      <c r="CW1088">
        <v>0</v>
      </c>
      <c r="CX1088">
        <f>ROUND(Y1088*Source!I591,9)</f>
        <v>6</v>
      </c>
      <c r="CY1088">
        <f t="shared" si="536"/>
        <v>32810.559999999998</v>
      </c>
      <c r="CZ1088">
        <f t="shared" si="537"/>
        <v>4741.41</v>
      </c>
      <c r="DA1088">
        <f t="shared" si="538"/>
        <v>6.92</v>
      </c>
      <c r="DB1088">
        <f t="shared" si="539"/>
        <v>47414.1</v>
      </c>
      <c r="DC1088">
        <f t="shared" si="540"/>
        <v>0</v>
      </c>
      <c r="DD1088" t="s">
        <v>3</v>
      </c>
      <c r="DE1088" t="s">
        <v>3</v>
      </c>
      <c r="DF1088">
        <f t="shared" si="541"/>
        <v>196863.35999999999</v>
      </c>
      <c r="DG1088">
        <f t="shared" si="542"/>
        <v>0</v>
      </c>
      <c r="DH1088">
        <f t="shared" si="534"/>
        <v>0</v>
      </c>
      <c r="DI1088">
        <f t="shared" si="502"/>
        <v>0</v>
      </c>
      <c r="DJ1088">
        <f t="shared" si="543"/>
        <v>196863.35999999999</v>
      </c>
      <c r="DK1088">
        <v>0</v>
      </c>
      <c r="DL1088" t="s">
        <v>3</v>
      </c>
      <c r="DM1088">
        <v>0</v>
      </c>
      <c r="DN1088" t="s">
        <v>3</v>
      </c>
      <c r="DO108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3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86552081</v>
      </c>
      <c r="C1">
        <v>86552058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786</v>
      </c>
      <c r="J1" t="s">
        <v>3</v>
      </c>
      <c r="K1" t="s">
        <v>787</v>
      </c>
      <c r="L1">
        <v>1191</v>
      </c>
      <c r="N1">
        <v>1013</v>
      </c>
      <c r="O1" t="s">
        <v>788</v>
      </c>
      <c r="P1" t="s">
        <v>788</v>
      </c>
      <c r="Q1">
        <v>1</v>
      </c>
      <c r="X1">
        <v>74.7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27</v>
      </c>
      <c r="AG1">
        <v>106.17857999999998</v>
      </c>
      <c r="AH1">
        <v>2</v>
      </c>
      <c r="AI1">
        <v>86552059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86552082</v>
      </c>
      <c r="C2">
        <v>86552058</v>
      </c>
      <c r="D2">
        <v>85731677</v>
      </c>
      <c r="E2">
        <v>1</v>
      </c>
      <c r="F2">
        <v>1</v>
      </c>
      <c r="G2">
        <v>1081</v>
      </c>
      <c r="H2">
        <v>2</v>
      </c>
      <c r="I2" t="s">
        <v>789</v>
      </c>
      <c r="J2" t="s">
        <v>790</v>
      </c>
      <c r="K2" t="s">
        <v>791</v>
      </c>
      <c r="L2">
        <v>1368</v>
      </c>
      <c r="N2">
        <v>1011</v>
      </c>
      <c r="O2" t="s">
        <v>792</v>
      </c>
      <c r="P2" t="s">
        <v>792</v>
      </c>
      <c r="Q2">
        <v>1</v>
      </c>
      <c r="X2">
        <v>0.32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26</v>
      </c>
      <c r="AG2">
        <v>0.49440000000000001</v>
      </c>
      <c r="AH2">
        <v>2</v>
      </c>
      <c r="AI2">
        <v>86552060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86552084</v>
      </c>
      <c r="C3">
        <v>86552058</v>
      </c>
      <c r="D3">
        <v>85731731</v>
      </c>
      <c r="E3">
        <v>1</v>
      </c>
      <c r="F3">
        <v>1</v>
      </c>
      <c r="G3">
        <v>1081</v>
      </c>
      <c r="H3">
        <v>2</v>
      </c>
      <c r="I3" t="s">
        <v>794</v>
      </c>
      <c r="J3" t="s">
        <v>795</v>
      </c>
      <c r="K3" t="s">
        <v>796</v>
      </c>
      <c r="L3">
        <v>1368</v>
      </c>
      <c r="N3">
        <v>1011</v>
      </c>
      <c r="O3" t="s">
        <v>792</v>
      </c>
      <c r="P3" t="s">
        <v>792</v>
      </c>
      <c r="Q3">
        <v>1</v>
      </c>
      <c r="X3">
        <v>1.24</v>
      </c>
      <c r="Y3">
        <v>0</v>
      </c>
      <c r="Z3">
        <v>0.77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26</v>
      </c>
      <c r="AG3">
        <v>1.9158000000000002</v>
      </c>
      <c r="AH3">
        <v>2</v>
      </c>
      <c r="AI3">
        <v>86552062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86552085</v>
      </c>
      <c r="C4">
        <v>86552058</v>
      </c>
      <c r="D4">
        <v>85731764</v>
      </c>
      <c r="E4">
        <v>1</v>
      </c>
      <c r="F4">
        <v>1</v>
      </c>
      <c r="G4">
        <v>1081</v>
      </c>
      <c r="H4">
        <v>2</v>
      </c>
      <c r="I4" t="s">
        <v>797</v>
      </c>
      <c r="J4" t="s">
        <v>798</v>
      </c>
      <c r="K4" t="s">
        <v>799</v>
      </c>
      <c r="L4">
        <v>1368</v>
      </c>
      <c r="N4">
        <v>1011</v>
      </c>
      <c r="O4" t="s">
        <v>792</v>
      </c>
      <c r="P4" t="s">
        <v>792</v>
      </c>
      <c r="Q4">
        <v>1</v>
      </c>
      <c r="X4">
        <v>3.22</v>
      </c>
      <c r="Y4">
        <v>0</v>
      </c>
      <c r="Z4">
        <v>0.47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26</v>
      </c>
      <c r="AG4">
        <v>4.9749000000000008</v>
      </c>
      <c r="AH4">
        <v>2</v>
      </c>
      <c r="AI4">
        <v>86552063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86552083</v>
      </c>
      <c r="C5">
        <v>86552058</v>
      </c>
      <c r="D5">
        <v>85730911</v>
      </c>
      <c r="E5">
        <v>1</v>
      </c>
      <c r="F5">
        <v>1</v>
      </c>
      <c r="G5">
        <v>1081</v>
      </c>
      <c r="H5">
        <v>2</v>
      </c>
      <c r="I5" t="s">
        <v>800</v>
      </c>
      <c r="J5" t="s">
        <v>801</v>
      </c>
      <c r="K5" t="s">
        <v>802</v>
      </c>
      <c r="L5">
        <v>1368</v>
      </c>
      <c r="N5">
        <v>1011</v>
      </c>
      <c r="O5" t="s">
        <v>792</v>
      </c>
      <c r="P5" t="s">
        <v>792</v>
      </c>
      <c r="Q5">
        <v>1</v>
      </c>
      <c r="X5">
        <v>0.37</v>
      </c>
      <c r="Y5">
        <v>0</v>
      </c>
      <c r="Z5">
        <v>179.17</v>
      </c>
      <c r="AA5">
        <v>16.93</v>
      </c>
      <c r="AB5">
        <v>0</v>
      </c>
      <c r="AC5">
        <v>0</v>
      </c>
      <c r="AD5">
        <v>1</v>
      </c>
      <c r="AE5">
        <v>0</v>
      </c>
      <c r="AF5" t="s">
        <v>26</v>
      </c>
      <c r="AG5">
        <v>0.57164999999999999</v>
      </c>
      <c r="AH5">
        <v>2</v>
      </c>
      <c r="AI5">
        <v>86552061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ROW(Source!A28)</f>
        <v>28</v>
      </c>
      <c r="B6">
        <v>86552086</v>
      </c>
      <c r="C6">
        <v>86552058</v>
      </c>
      <c r="D6">
        <v>85700705</v>
      </c>
      <c r="E6">
        <v>1</v>
      </c>
      <c r="F6">
        <v>1</v>
      </c>
      <c r="G6">
        <v>1081</v>
      </c>
      <c r="H6">
        <v>3</v>
      </c>
      <c r="I6" t="s">
        <v>803</v>
      </c>
      <c r="J6" t="s">
        <v>804</v>
      </c>
      <c r="K6" t="s">
        <v>805</v>
      </c>
      <c r="L6">
        <v>1339</v>
      </c>
      <c r="N6">
        <v>1007</v>
      </c>
      <c r="O6" t="s">
        <v>806</v>
      </c>
      <c r="P6" t="s">
        <v>806</v>
      </c>
      <c r="Q6">
        <v>1</v>
      </c>
      <c r="X6">
        <v>0.22700000000000001</v>
      </c>
      <c r="Y6">
        <v>7.07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25</v>
      </c>
      <c r="AG6">
        <v>0.22700000000000001</v>
      </c>
      <c r="AH6">
        <v>2</v>
      </c>
      <c r="AI6">
        <v>86552064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ROW(Source!A28)</f>
        <v>28</v>
      </c>
      <c r="B7">
        <v>86552087</v>
      </c>
      <c r="C7">
        <v>86552058</v>
      </c>
      <c r="D7">
        <v>85707696</v>
      </c>
      <c r="E7">
        <v>1</v>
      </c>
      <c r="F7">
        <v>1</v>
      </c>
      <c r="G7">
        <v>1081</v>
      </c>
      <c r="H7">
        <v>3</v>
      </c>
      <c r="I7" t="s">
        <v>807</v>
      </c>
      <c r="J7" t="s">
        <v>808</v>
      </c>
      <c r="K7" t="s">
        <v>809</v>
      </c>
      <c r="L7">
        <v>1355</v>
      </c>
      <c r="N7">
        <v>1010</v>
      </c>
      <c r="O7" t="s">
        <v>23</v>
      </c>
      <c r="P7" t="s">
        <v>23</v>
      </c>
      <c r="Q7">
        <v>100</v>
      </c>
      <c r="X7">
        <v>4.04</v>
      </c>
      <c r="Y7">
        <v>154.72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4.04</v>
      </c>
      <c r="AH7">
        <v>2</v>
      </c>
      <c r="AI7">
        <v>86552065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ROW(Source!A28)</f>
        <v>28</v>
      </c>
      <c r="B8">
        <v>86552088</v>
      </c>
      <c r="C8">
        <v>86552058</v>
      </c>
      <c r="D8">
        <v>85717107</v>
      </c>
      <c r="E8">
        <v>1</v>
      </c>
      <c r="F8">
        <v>1</v>
      </c>
      <c r="G8">
        <v>1081</v>
      </c>
      <c r="H8">
        <v>3</v>
      </c>
      <c r="I8" t="s">
        <v>333</v>
      </c>
      <c r="J8" t="s">
        <v>335</v>
      </c>
      <c r="K8" t="s">
        <v>334</v>
      </c>
      <c r="L8">
        <v>1354</v>
      </c>
      <c r="N8">
        <v>1010</v>
      </c>
      <c r="O8" t="s">
        <v>35</v>
      </c>
      <c r="P8" t="s">
        <v>35</v>
      </c>
      <c r="Q8">
        <v>1</v>
      </c>
      <c r="X8">
        <v>200</v>
      </c>
      <c r="Y8">
        <v>7.24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25</v>
      </c>
      <c r="AG8">
        <v>200</v>
      </c>
      <c r="AH8">
        <v>2</v>
      </c>
      <c r="AI8">
        <v>86552066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ROW(Source!A28)</f>
        <v>28</v>
      </c>
      <c r="B9">
        <v>86552089</v>
      </c>
      <c r="C9">
        <v>86552058</v>
      </c>
      <c r="D9">
        <v>85710744</v>
      </c>
      <c r="E9">
        <v>1</v>
      </c>
      <c r="F9">
        <v>1</v>
      </c>
      <c r="G9">
        <v>1081</v>
      </c>
      <c r="H9">
        <v>3</v>
      </c>
      <c r="I9" t="s">
        <v>810</v>
      </c>
      <c r="J9" t="s">
        <v>811</v>
      </c>
      <c r="K9" t="s">
        <v>812</v>
      </c>
      <c r="L9">
        <v>1354</v>
      </c>
      <c r="N9">
        <v>1010</v>
      </c>
      <c r="O9" t="s">
        <v>35</v>
      </c>
      <c r="P9" t="s">
        <v>35</v>
      </c>
      <c r="Q9">
        <v>1</v>
      </c>
      <c r="X9">
        <v>0.68400000000000005</v>
      </c>
      <c r="Y9">
        <v>6.12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25</v>
      </c>
      <c r="AG9">
        <v>0.68400000000000005</v>
      </c>
      <c r="AH9">
        <v>2</v>
      </c>
      <c r="AI9">
        <v>86552067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ROW(Source!A28)</f>
        <v>28</v>
      </c>
      <c r="B10">
        <v>86552090</v>
      </c>
      <c r="C10">
        <v>86552058</v>
      </c>
      <c r="D10">
        <v>85684500</v>
      </c>
      <c r="E10">
        <v>1081</v>
      </c>
      <c r="F10">
        <v>1</v>
      </c>
      <c r="G10">
        <v>1081</v>
      </c>
      <c r="H10">
        <v>3</v>
      </c>
      <c r="I10" t="s">
        <v>910</v>
      </c>
      <c r="J10" t="s">
        <v>3</v>
      </c>
      <c r="K10" t="s">
        <v>911</v>
      </c>
      <c r="L10">
        <v>1354</v>
      </c>
      <c r="N10">
        <v>1010</v>
      </c>
      <c r="O10" t="s">
        <v>35</v>
      </c>
      <c r="P10" t="s">
        <v>35</v>
      </c>
      <c r="Q10">
        <v>1</v>
      </c>
      <c r="X10">
        <v>100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25</v>
      </c>
      <c r="AG10">
        <v>100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ROW(Source!A29)</f>
        <v>29</v>
      </c>
      <c r="B11">
        <v>86552081</v>
      </c>
      <c r="C11">
        <v>86552058</v>
      </c>
      <c r="D11">
        <v>85665773</v>
      </c>
      <c r="E11">
        <v>1081</v>
      </c>
      <c r="F11">
        <v>1</v>
      </c>
      <c r="G11">
        <v>1081</v>
      </c>
      <c r="H11">
        <v>1</v>
      </c>
      <c r="I11" t="s">
        <v>786</v>
      </c>
      <c r="J11" t="s">
        <v>3</v>
      </c>
      <c r="K11" t="s">
        <v>787</v>
      </c>
      <c r="L11">
        <v>1191</v>
      </c>
      <c r="N11">
        <v>1013</v>
      </c>
      <c r="O11" t="s">
        <v>788</v>
      </c>
      <c r="P11" t="s">
        <v>788</v>
      </c>
      <c r="Q11">
        <v>1</v>
      </c>
      <c r="X11">
        <v>74.7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27</v>
      </c>
      <c r="AG11">
        <v>106.17857999999998</v>
      </c>
      <c r="AH11">
        <v>2</v>
      </c>
      <c r="AI11">
        <v>86552059</v>
      </c>
      <c r="AJ11">
        <v>23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ROW(Source!A29)</f>
        <v>29</v>
      </c>
      <c r="B12">
        <v>86552082</v>
      </c>
      <c r="C12">
        <v>86552058</v>
      </c>
      <c r="D12">
        <v>85731677</v>
      </c>
      <c r="E12">
        <v>1</v>
      </c>
      <c r="F12">
        <v>1</v>
      </c>
      <c r="G12">
        <v>1081</v>
      </c>
      <c r="H12">
        <v>2</v>
      </c>
      <c r="I12" t="s">
        <v>789</v>
      </c>
      <c r="J12" t="s">
        <v>790</v>
      </c>
      <c r="K12" t="s">
        <v>791</v>
      </c>
      <c r="L12">
        <v>1368</v>
      </c>
      <c r="N12">
        <v>1011</v>
      </c>
      <c r="O12" t="s">
        <v>792</v>
      </c>
      <c r="P12" t="s">
        <v>792</v>
      </c>
      <c r="Q12">
        <v>1</v>
      </c>
      <c r="X12">
        <v>0.32</v>
      </c>
      <c r="Y12">
        <v>0</v>
      </c>
      <c r="Z12">
        <v>83.1</v>
      </c>
      <c r="AA12">
        <v>12.62</v>
      </c>
      <c r="AB12">
        <v>0</v>
      </c>
      <c r="AC12">
        <v>0</v>
      </c>
      <c r="AD12">
        <v>1</v>
      </c>
      <c r="AE12">
        <v>0</v>
      </c>
      <c r="AF12" t="s">
        <v>26</v>
      </c>
      <c r="AG12">
        <v>0.49440000000000001</v>
      </c>
      <c r="AH12">
        <v>2</v>
      </c>
      <c r="AI12">
        <v>86552060</v>
      </c>
      <c r="AJ12">
        <v>24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ROW(Source!A29)</f>
        <v>29</v>
      </c>
      <c r="B13">
        <v>86552084</v>
      </c>
      <c r="C13">
        <v>86552058</v>
      </c>
      <c r="D13">
        <v>85731731</v>
      </c>
      <c r="E13">
        <v>1</v>
      </c>
      <c r="F13">
        <v>1</v>
      </c>
      <c r="G13">
        <v>1081</v>
      </c>
      <c r="H13">
        <v>2</v>
      </c>
      <c r="I13" t="s">
        <v>794</v>
      </c>
      <c r="J13" t="s">
        <v>795</v>
      </c>
      <c r="K13" t="s">
        <v>796</v>
      </c>
      <c r="L13">
        <v>1368</v>
      </c>
      <c r="N13">
        <v>1011</v>
      </c>
      <c r="O13" t="s">
        <v>792</v>
      </c>
      <c r="P13" t="s">
        <v>792</v>
      </c>
      <c r="Q13">
        <v>1</v>
      </c>
      <c r="X13">
        <v>1.24</v>
      </c>
      <c r="Y13">
        <v>0</v>
      </c>
      <c r="Z13">
        <v>0.77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26</v>
      </c>
      <c r="AG13">
        <v>1.9158000000000002</v>
      </c>
      <c r="AH13">
        <v>2</v>
      </c>
      <c r="AI13">
        <v>86552062</v>
      </c>
      <c r="AJ13">
        <v>25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ROW(Source!A29)</f>
        <v>29</v>
      </c>
      <c r="B14">
        <v>86552085</v>
      </c>
      <c r="C14">
        <v>86552058</v>
      </c>
      <c r="D14">
        <v>85731764</v>
      </c>
      <c r="E14">
        <v>1</v>
      </c>
      <c r="F14">
        <v>1</v>
      </c>
      <c r="G14">
        <v>1081</v>
      </c>
      <c r="H14">
        <v>2</v>
      </c>
      <c r="I14" t="s">
        <v>797</v>
      </c>
      <c r="J14" t="s">
        <v>798</v>
      </c>
      <c r="K14" t="s">
        <v>799</v>
      </c>
      <c r="L14">
        <v>1368</v>
      </c>
      <c r="N14">
        <v>1011</v>
      </c>
      <c r="O14" t="s">
        <v>792</v>
      </c>
      <c r="P14" t="s">
        <v>792</v>
      </c>
      <c r="Q14">
        <v>1</v>
      </c>
      <c r="X14">
        <v>3.22</v>
      </c>
      <c r="Y14">
        <v>0</v>
      </c>
      <c r="Z14">
        <v>0.47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26</v>
      </c>
      <c r="AG14">
        <v>4.9749000000000008</v>
      </c>
      <c r="AH14">
        <v>2</v>
      </c>
      <c r="AI14">
        <v>86552063</v>
      </c>
      <c r="AJ14">
        <v>26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ROW(Source!A29)</f>
        <v>29</v>
      </c>
      <c r="B15">
        <v>86552083</v>
      </c>
      <c r="C15">
        <v>86552058</v>
      </c>
      <c r="D15">
        <v>85730911</v>
      </c>
      <c r="E15">
        <v>1</v>
      </c>
      <c r="F15">
        <v>1</v>
      </c>
      <c r="G15">
        <v>1081</v>
      </c>
      <c r="H15">
        <v>2</v>
      </c>
      <c r="I15" t="s">
        <v>800</v>
      </c>
      <c r="J15" t="s">
        <v>801</v>
      </c>
      <c r="K15" t="s">
        <v>802</v>
      </c>
      <c r="L15">
        <v>1368</v>
      </c>
      <c r="N15">
        <v>1011</v>
      </c>
      <c r="O15" t="s">
        <v>792</v>
      </c>
      <c r="P15" t="s">
        <v>792</v>
      </c>
      <c r="Q15">
        <v>1</v>
      </c>
      <c r="X15">
        <v>0.37</v>
      </c>
      <c r="Y15">
        <v>0</v>
      </c>
      <c r="Z15">
        <v>179.17</v>
      </c>
      <c r="AA15">
        <v>16.93</v>
      </c>
      <c r="AB15">
        <v>0</v>
      </c>
      <c r="AC15">
        <v>0</v>
      </c>
      <c r="AD15">
        <v>1</v>
      </c>
      <c r="AE15">
        <v>0</v>
      </c>
      <c r="AF15" t="s">
        <v>26</v>
      </c>
      <c r="AG15">
        <v>0.57164999999999999</v>
      </c>
      <c r="AH15">
        <v>2</v>
      </c>
      <c r="AI15">
        <v>86552061</v>
      </c>
      <c r="AJ15">
        <v>27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ROW(Source!A29)</f>
        <v>29</v>
      </c>
      <c r="B16">
        <v>86552086</v>
      </c>
      <c r="C16">
        <v>86552058</v>
      </c>
      <c r="D16">
        <v>85700705</v>
      </c>
      <c r="E16">
        <v>1</v>
      </c>
      <c r="F16">
        <v>1</v>
      </c>
      <c r="G16">
        <v>1081</v>
      </c>
      <c r="H16">
        <v>3</v>
      </c>
      <c r="I16" t="s">
        <v>803</v>
      </c>
      <c r="J16" t="s">
        <v>804</v>
      </c>
      <c r="K16" t="s">
        <v>805</v>
      </c>
      <c r="L16">
        <v>1339</v>
      </c>
      <c r="N16">
        <v>1007</v>
      </c>
      <c r="O16" t="s">
        <v>806</v>
      </c>
      <c r="P16" t="s">
        <v>806</v>
      </c>
      <c r="Q16">
        <v>1</v>
      </c>
      <c r="X16">
        <v>0.22700000000000001</v>
      </c>
      <c r="Y16">
        <v>7.07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25</v>
      </c>
      <c r="AG16">
        <v>0.22700000000000001</v>
      </c>
      <c r="AH16">
        <v>2</v>
      </c>
      <c r="AI16">
        <v>86552064</v>
      </c>
      <c r="AJ16">
        <v>28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ROW(Source!A29)</f>
        <v>29</v>
      </c>
      <c r="B17">
        <v>86552087</v>
      </c>
      <c r="C17">
        <v>86552058</v>
      </c>
      <c r="D17">
        <v>85707696</v>
      </c>
      <c r="E17">
        <v>1</v>
      </c>
      <c r="F17">
        <v>1</v>
      </c>
      <c r="G17">
        <v>1081</v>
      </c>
      <c r="H17">
        <v>3</v>
      </c>
      <c r="I17" t="s">
        <v>807</v>
      </c>
      <c r="J17" t="s">
        <v>808</v>
      </c>
      <c r="K17" t="s">
        <v>809</v>
      </c>
      <c r="L17">
        <v>1355</v>
      </c>
      <c r="N17">
        <v>1010</v>
      </c>
      <c r="O17" t="s">
        <v>23</v>
      </c>
      <c r="P17" t="s">
        <v>23</v>
      </c>
      <c r="Q17">
        <v>100</v>
      </c>
      <c r="X17">
        <v>4.04</v>
      </c>
      <c r="Y17">
        <v>154.72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25</v>
      </c>
      <c r="AG17">
        <v>4.04</v>
      </c>
      <c r="AH17">
        <v>2</v>
      </c>
      <c r="AI17">
        <v>86552065</v>
      </c>
      <c r="AJ17">
        <v>29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ROW(Source!A29)</f>
        <v>29</v>
      </c>
      <c r="B18">
        <v>86552088</v>
      </c>
      <c r="C18">
        <v>86552058</v>
      </c>
      <c r="D18">
        <v>85717107</v>
      </c>
      <c r="E18">
        <v>1</v>
      </c>
      <c r="F18">
        <v>1</v>
      </c>
      <c r="G18">
        <v>1081</v>
      </c>
      <c r="H18">
        <v>3</v>
      </c>
      <c r="I18" t="s">
        <v>333</v>
      </c>
      <c r="J18" t="s">
        <v>335</v>
      </c>
      <c r="K18" t="s">
        <v>334</v>
      </c>
      <c r="L18">
        <v>1354</v>
      </c>
      <c r="N18">
        <v>1010</v>
      </c>
      <c r="O18" t="s">
        <v>35</v>
      </c>
      <c r="P18" t="s">
        <v>35</v>
      </c>
      <c r="Q18">
        <v>1</v>
      </c>
      <c r="X18">
        <v>200</v>
      </c>
      <c r="Y18">
        <v>7.24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25</v>
      </c>
      <c r="AG18">
        <v>200</v>
      </c>
      <c r="AH18">
        <v>2</v>
      </c>
      <c r="AI18">
        <v>86552066</v>
      </c>
      <c r="AJ18">
        <v>30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ROW(Source!A29)</f>
        <v>29</v>
      </c>
      <c r="B19">
        <v>86552089</v>
      </c>
      <c r="C19">
        <v>86552058</v>
      </c>
      <c r="D19">
        <v>85710744</v>
      </c>
      <c r="E19">
        <v>1</v>
      </c>
      <c r="F19">
        <v>1</v>
      </c>
      <c r="G19">
        <v>1081</v>
      </c>
      <c r="H19">
        <v>3</v>
      </c>
      <c r="I19" t="s">
        <v>810</v>
      </c>
      <c r="J19" t="s">
        <v>811</v>
      </c>
      <c r="K19" t="s">
        <v>812</v>
      </c>
      <c r="L19">
        <v>1354</v>
      </c>
      <c r="N19">
        <v>1010</v>
      </c>
      <c r="O19" t="s">
        <v>35</v>
      </c>
      <c r="P19" t="s">
        <v>35</v>
      </c>
      <c r="Q19">
        <v>1</v>
      </c>
      <c r="X19">
        <v>0.68400000000000005</v>
      </c>
      <c r="Y19">
        <v>6.12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25</v>
      </c>
      <c r="AG19">
        <v>0.68400000000000005</v>
      </c>
      <c r="AH19">
        <v>2</v>
      </c>
      <c r="AI19">
        <v>86552067</v>
      </c>
      <c r="AJ19">
        <v>31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ROW(Source!A29)</f>
        <v>29</v>
      </c>
      <c r="B20">
        <v>86552090</v>
      </c>
      <c r="C20">
        <v>86552058</v>
      </c>
      <c r="D20">
        <v>85684500</v>
      </c>
      <c r="E20">
        <v>1081</v>
      </c>
      <c r="F20">
        <v>1</v>
      </c>
      <c r="G20">
        <v>1081</v>
      </c>
      <c r="H20">
        <v>3</v>
      </c>
      <c r="I20" t="s">
        <v>910</v>
      </c>
      <c r="J20" t="s">
        <v>3</v>
      </c>
      <c r="K20" t="s">
        <v>911</v>
      </c>
      <c r="L20">
        <v>1354</v>
      </c>
      <c r="N20">
        <v>1010</v>
      </c>
      <c r="O20" t="s">
        <v>35</v>
      </c>
      <c r="P20" t="s">
        <v>35</v>
      </c>
      <c r="Q20">
        <v>1</v>
      </c>
      <c r="X20">
        <v>100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25</v>
      </c>
      <c r="AG20">
        <v>100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ROW(Source!A56)</f>
        <v>56</v>
      </c>
      <c r="B21">
        <v>86552116</v>
      </c>
      <c r="C21">
        <v>86552104</v>
      </c>
      <c r="D21">
        <v>85665773</v>
      </c>
      <c r="E21">
        <v>1081</v>
      </c>
      <c r="F21">
        <v>1</v>
      </c>
      <c r="G21">
        <v>1081</v>
      </c>
      <c r="H21">
        <v>1</v>
      </c>
      <c r="I21" t="s">
        <v>786</v>
      </c>
      <c r="J21" t="s">
        <v>3</v>
      </c>
      <c r="K21" t="s">
        <v>787</v>
      </c>
      <c r="L21">
        <v>1191</v>
      </c>
      <c r="N21">
        <v>1013</v>
      </c>
      <c r="O21" t="s">
        <v>788</v>
      </c>
      <c r="P21" t="s">
        <v>788</v>
      </c>
      <c r="Q21">
        <v>1</v>
      </c>
      <c r="X21">
        <v>97.55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27</v>
      </c>
      <c r="AG21">
        <v>138.65756999999999</v>
      </c>
      <c r="AH21">
        <v>2</v>
      </c>
      <c r="AI21">
        <v>86552105</v>
      </c>
      <c r="AJ21">
        <v>45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ROW(Source!A56)</f>
        <v>56</v>
      </c>
      <c r="B22">
        <v>86552117</v>
      </c>
      <c r="C22">
        <v>86552104</v>
      </c>
      <c r="D22">
        <v>85731677</v>
      </c>
      <c r="E22">
        <v>1</v>
      </c>
      <c r="F22">
        <v>1</v>
      </c>
      <c r="G22">
        <v>1081</v>
      </c>
      <c r="H22">
        <v>2</v>
      </c>
      <c r="I22" t="s">
        <v>789</v>
      </c>
      <c r="J22" t="s">
        <v>790</v>
      </c>
      <c r="K22" t="s">
        <v>791</v>
      </c>
      <c r="L22">
        <v>1368</v>
      </c>
      <c r="N22">
        <v>1011</v>
      </c>
      <c r="O22" t="s">
        <v>792</v>
      </c>
      <c r="P22" t="s">
        <v>792</v>
      </c>
      <c r="Q22">
        <v>1</v>
      </c>
      <c r="X22">
        <v>0.56000000000000005</v>
      </c>
      <c r="Y22">
        <v>0</v>
      </c>
      <c r="Z22">
        <v>83.1</v>
      </c>
      <c r="AA22">
        <v>12.62</v>
      </c>
      <c r="AB22">
        <v>0</v>
      </c>
      <c r="AC22">
        <v>0</v>
      </c>
      <c r="AD22">
        <v>1</v>
      </c>
      <c r="AE22">
        <v>0</v>
      </c>
      <c r="AF22" t="s">
        <v>26</v>
      </c>
      <c r="AG22">
        <v>0.86520000000000008</v>
      </c>
      <c r="AH22">
        <v>2</v>
      </c>
      <c r="AI22">
        <v>86552106</v>
      </c>
      <c r="AJ22">
        <v>46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ROW(Source!A56)</f>
        <v>56</v>
      </c>
      <c r="B23">
        <v>86552119</v>
      </c>
      <c r="C23">
        <v>86552104</v>
      </c>
      <c r="D23">
        <v>85731731</v>
      </c>
      <c r="E23">
        <v>1</v>
      </c>
      <c r="F23">
        <v>1</v>
      </c>
      <c r="G23">
        <v>1081</v>
      </c>
      <c r="H23">
        <v>2</v>
      </c>
      <c r="I23" t="s">
        <v>794</v>
      </c>
      <c r="J23" t="s">
        <v>795</v>
      </c>
      <c r="K23" t="s">
        <v>796</v>
      </c>
      <c r="L23">
        <v>1368</v>
      </c>
      <c r="N23">
        <v>1011</v>
      </c>
      <c r="O23" t="s">
        <v>792</v>
      </c>
      <c r="P23" t="s">
        <v>792</v>
      </c>
      <c r="Q23">
        <v>1</v>
      </c>
      <c r="X23">
        <v>1.86</v>
      </c>
      <c r="Y23">
        <v>0</v>
      </c>
      <c r="Z23">
        <v>0.77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26</v>
      </c>
      <c r="AG23">
        <v>2.8736999999999999</v>
      </c>
      <c r="AH23">
        <v>2</v>
      </c>
      <c r="AI23">
        <v>86552108</v>
      </c>
      <c r="AJ23">
        <v>47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ROW(Source!A56)</f>
        <v>56</v>
      </c>
      <c r="B24">
        <v>86552120</v>
      </c>
      <c r="C24">
        <v>86552104</v>
      </c>
      <c r="D24">
        <v>85731764</v>
      </c>
      <c r="E24">
        <v>1</v>
      </c>
      <c r="F24">
        <v>1</v>
      </c>
      <c r="G24">
        <v>1081</v>
      </c>
      <c r="H24">
        <v>2</v>
      </c>
      <c r="I24" t="s">
        <v>797</v>
      </c>
      <c r="J24" t="s">
        <v>798</v>
      </c>
      <c r="K24" t="s">
        <v>799</v>
      </c>
      <c r="L24">
        <v>1368</v>
      </c>
      <c r="N24">
        <v>1011</v>
      </c>
      <c r="O24" t="s">
        <v>792</v>
      </c>
      <c r="P24" t="s">
        <v>792</v>
      </c>
      <c r="Q24">
        <v>1</v>
      </c>
      <c r="X24">
        <v>4.83</v>
      </c>
      <c r="Y24">
        <v>0</v>
      </c>
      <c r="Z24">
        <v>0.47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26</v>
      </c>
      <c r="AG24">
        <v>7.4623499999999989</v>
      </c>
      <c r="AH24">
        <v>2</v>
      </c>
      <c r="AI24">
        <v>86552109</v>
      </c>
      <c r="AJ24">
        <v>48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ROW(Source!A56)</f>
        <v>56</v>
      </c>
      <c r="B25">
        <v>86552118</v>
      </c>
      <c r="C25">
        <v>86552104</v>
      </c>
      <c r="D25">
        <v>85730911</v>
      </c>
      <c r="E25">
        <v>1</v>
      </c>
      <c r="F25">
        <v>1</v>
      </c>
      <c r="G25">
        <v>1081</v>
      </c>
      <c r="H25">
        <v>2</v>
      </c>
      <c r="I25" t="s">
        <v>800</v>
      </c>
      <c r="J25" t="s">
        <v>801</v>
      </c>
      <c r="K25" t="s">
        <v>802</v>
      </c>
      <c r="L25">
        <v>1368</v>
      </c>
      <c r="N25">
        <v>1011</v>
      </c>
      <c r="O25" t="s">
        <v>792</v>
      </c>
      <c r="P25" t="s">
        <v>792</v>
      </c>
      <c r="Q25">
        <v>1</v>
      </c>
      <c r="X25">
        <v>0.65</v>
      </c>
      <c r="Y25">
        <v>0</v>
      </c>
      <c r="Z25">
        <v>179.17</v>
      </c>
      <c r="AA25">
        <v>16.93</v>
      </c>
      <c r="AB25">
        <v>0</v>
      </c>
      <c r="AC25">
        <v>0</v>
      </c>
      <c r="AD25">
        <v>1</v>
      </c>
      <c r="AE25">
        <v>0</v>
      </c>
      <c r="AF25" t="s">
        <v>26</v>
      </c>
      <c r="AG25">
        <v>1.0042500000000001</v>
      </c>
      <c r="AH25">
        <v>2</v>
      </c>
      <c r="AI25">
        <v>86552107</v>
      </c>
      <c r="AJ25">
        <v>49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ROW(Source!A56)</f>
        <v>56</v>
      </c>
      <c r="B26">
        <v>86552121</v>
      </c>
      <c r="C26">
        <v>86552104</v>
      </c>
      <c r="D26">
        <v>85700705</v>
      </c>
      <c r="E26">
        <v>1</v>
      </c>
      <c r="F26">
        <v>1</v>
      </c>
      <c r="G26">
        <v>1081</v>
      </c>
      <c r="H26">
        <v>3</v>
      </c>
      <c r="I26" t="s">
        <v>803</v>
      </c>
      <c r="J26" t="s">
        <v>804</v>
      </c>
      <c r="K26" t="s">
        <v>805</v>
      </c>
      <c r="L26">
        <v>1339</v>
      </c>
      <c r="N26">
        <v>1007</v>
      </c>
      <c r="O26" t="s">
        <v>806</v>
      </c>
      <c r="P26" t="s">
        <v>806</v>
      </c>
      <c r="Q26">
        <v>1</v>
      </c>
      <c r="X26">
        <v>0.44800000000000001</v>
      </c>
      <c r="Y26">
        <v>7.07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25</v>
      </c>
      <c r="AG26">
        <v>0.44800000000000001</v>
      </c>
      <c r="AH26">
        <v>2</v>
      </c>
      <c r="AI26">
        <v>86552110</v>
      </c>
      <c r="AJ26">
        <v>50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ROW(Source!A56)</f>
        <v>56</v>
      </c>
      <c r="B27">
        <v>86552122</v>
      </c>
      <c r="C27">
        <v>86552104</v>
      </c>
      <c r="D27">
        <v>85707696</v>
      </c>
      <c r="E27">
        <v>1</v>
      </c>
      <c r="F27">
        <v>1</v>
      </c>
      <c r="G27">
        <v>1081</v>
      </c>
      <c r="H27">
        <v>3</v>
      </c>
      <c r="I27" t="s">
        <v>807</v>
      </c>
      <c r="J27" t="s">
        <v>808</v>
      </c>
      <c r="K27" t="s">
        <v>809</v>
      </c>
      <c r="L27">
        <v>1355</v>
      </c>
      <c r="N27">
        <v>1010</v>
      </c>
      <c r="O27" t="s">
        <v>23</v>
      </c>
      <c r="P27" t="s">
        <v>23</v>
      </c>
      <c r="Q27">
        <v>100</v>
      </c>
      <c r="X27">
        <v>6.06</v>
      </c>
      <c r="Y27">
        <v>154.72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25</v>
      </c>
      <c r="AG27">
        <v>6.06</v>
      </c>
      <c r="AH27">
        <v>2</v>
      </c>
      <c r="AI27">
        <v>86552111</v>
      </c>
      <c r="AJ27">
        <v>51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ROW(Source!A56)</f>
        <v>56</v>
      </c>
      <c r="B28">
        <v>86552123</v>
      </c>
      <c r="C28">
        <v>86552104</v>
      </c>
      <c r="D28">
        <v>85717107</v>
      </c>
      <c r="E28">
        <v>1</v>
      </c>
      <c r="F28">
        <v>1</v>
      </c>
      <c r="G28">
        <v>1081</v>
      </c>
      <c r="H28">
        <v>3</v>
      </c>
      <c r="I28" t="s">
        <v>333</v>
      </c>
      <c r="J28" t="s">
        <v>335</v>
      </c>
      <c r="K28" t="s">
        <v>334</v>
      </c>
      <c r="L28">
        <v>1354</v>
      </c>
      <c r="N28">
        <v>1010</v>
      </c>
      <c r="O28" t="s">
        <v>35</v>
      </c>
      <c r="P28" t="s">
        <v>35</v>
      </c>
      <c r="Q28">
        <v>1</v>
      </c>
      <c r="X28">
        <v>300</v>
      </c>
      <c r="Y28">
        <v>7.24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25</v>
      </c>
      <c r="AG28">
        <v>300</v>
      </c>
      <c r="AH28">
        <v>2</v>
      </c>
      <c r="AI28">
        <v>86552112</v>
      </c>
      <c r="AJ28">
        <v>52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ROW(Source!A56)</f>
        <v>56</v>
      </c>
      <c r="B29">
        <v>86552124</v>
      </c>
      <c r="C29">
        <v>86552104</v>
      </c>
      <c r="D29">
        <v>85710744</v>
      </c>
      <c r="E29">
        <v>1</v>
      </c>
      <c r="F29">
        <v>1</v>
      </c>
      <c r="G29">
        <v>1081</v>
      </c>
      <c r="H29">
        <v>3</v>
      </c>
      <c r="I29" t="s">
        <v>810</v>
      </c>
      <c r="J29" t="s">
        <v>811</v>
      </c>
      <c r="K29" t="s">
        <v>812</v>
      </c>
      <c r="L29">
        <v>1354</v>
      </c>
      <c r="N29">
        <v>1010</v>
      </c>
      <c r="O29" t="s">
        <v>35</v>
      </c>
      <c r="P29" t="s">
        <v>35</v>
      </c>
      <c r="Q29">
        <v>1</v>
      </c>
      <c r="X29">
        <v>1.026</v>
      </c>
      <c r="Y29">
        <v>6.12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25</v>
      </c>
      <c r="AG29">
        <v>1.026</v>
      </c>
      <c r="AH29">
        <v>2</v>
      </c>
      <c r="AI29">
        <v>86552113</v>
      </c>
      <c r="AJ29">
        <v>53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ROW(Source!A56)</f>
        <v>56</v>
      </c>
      <c r="B30">
        <v>86552125</v>
      </c>
      <c r="C30">
        <v>86552104</v>
      </c>
      <c r="D30">
        <v>85684500</v>
      </c>
      <c r="E30">
        <v>1081</v>
      </c>
      <c r="F30">
        <v>1</v>
      </c>
      <c r="G30">
        <v>1081</v>
      </c>
      <c r="H30">
        <v>3</v>
      </c>
      <c r="I30" t="s">
        <v>910</v>
      </c>
      <c r="J30" t="s">
        <v>3</v>
      </c>
      <c r="K30" t="s">
        <v>911</v>
      </c>
      <c r="L30">
        <v>1354</v>
      </c>
      <c r="N30">
        <v>1010</v>
      </c>
      <c r="O30" t="s">
        <v>35</v>
      </c>
      <c r="P30" t="s">
        <v>35</v>
      </c>
      <c r="Q30">
        <v>1</v>
      </c>
      <c r="X30">
        <v>100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25</v>
      </c>
      <c r="AG30">
        <v>100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ROW(Source!A57)</f>
        <v>57</v>
      </c>
      <c r="B31">
        <v>86552116</v>
      </c>
      <c r="C31">
        <v>86552104</v>
      </c>
      <c r="D31">
        <v>85665773</v>
      </c>
      <c r="E31">
        <v>1081</v>
      </c>
      <c r="F31">
        <v>1</v>
      </c>
      <c r="G31">
        <v>1081</v>
      </c>
      <c r="H31">
        <v>1</v>
      </c>
      <c r="I31" t="s">
        <v>786</v>
      </c>
      <c r="J31" t="s">
        <v>3</v>
      </c>
      <c r="K31" t="s">
        <v>787</v>
      </c>
      <c r="L31">
        <v>1191</v>
      </c>
      <c r="N31">
        <v>1013</v>
      </c>
      <c r="O31" t="s">
        <v>788</v>
      </c>
      <c r="P31" t="s">
        <v>788</v>
      </c>
      <c r="Q31">
        <v>1</v>
      </c>
      <c r="X31">
        <v>97.55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27</v>
      </c>
      <c r="AG31">
        <v>138.65756999999999</v>
      </c>
      <c r="AH31">
        <v>2</v>
      </c>
      <c r="AI31">
        <v>86552105</v>
      </c>
      <c r="AJ31">
        <v>56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ROW(Source!A57)</f>
        <v>57</v>
      </c>
      <c r="B32">
        <v>86552117</v>
      </c>
      <c r="C32">
        <v>86552104</v>
      </c>
      <c r="D32">
        <v>85731677</v>
      </c>
      <c r="E32">
        <v>1</v>
      </c>
      <c r="F32">
        <v>1</v>
      </c>
      <c r="G32">
        <v>1081</v>
      </c>
      <c r="H32">
        <v>2</v>
      </c>
      <c r="I32" t="s">
        <v>789</v>
      </c>
      <c r="J32" t="s">
        <v>790</v>
      </c>
      <c r="K32" t="s">
        <v>791</v>
      </c>
      <c r="L32">
        <v>1368</v>
      </c>
      <c r="N32">
        <v>1011</v>
      </c>
      <c r="O32" t="s">
        <v>792</v>
      </c>
      <c r="P32" t="s">
        <v>792</v>
      </c>
      <c r="Q32">
        <v>1</v>
      </c>
      <c r="X32">
        <v>0.56000000000000005</v>
      </c>
      <c r="Y32">
        <v>0</v>
      </c>
      <c r="Z32">
        <v>83.1</v>
      </c>
      <c r="AA32">
        <v>12.62</v>
      </c>
      <c r="AB32">
        <v>0</v>
      </c>
      <c r="AC32">
        <v>0</v>
      </c>
      <c r="AD32">
        <v>1</v>
      </c>
      <c r="AE32">
        <v>0</v>
      </c>
      <c r="AF32" t="s">
        <v>26</v>
      </c>
      <c r="AG32">
        <v>0.86520000000000008</v>
      </c>
      <c r="AH32">
        <v>2</v>
      </c>
      <c r="AI32">
        <v>86552106</v>
      </c>
      <c r="AJ32">
        <v>57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ROW(Source!A57)</f>
        <v>57</v>
      </c>
      <c r="B33">
        <v>86552119</v>
      </c>
      <c r="C33">
        <v>86552104</v>
      </c>
      <c r="D33">
        <v>85731731</v>
      </c>
      <c r="E33">
        <v>1</v>
      </c>
      <c r="F33">
        <v>1</v>
      </c>
      <c r="G33">
        <v>1081</v>
      </c>
      <c r="H33">
        <v>2</v>
      </c>
      <c r="I33" t="s">
        <v>794</v>
      </c>
      <c r="J33" t="s">
        <v>795</v>
      </c>
      <c r="K33" t="s">
        <v>796</v>
      </c>
      <c r="L33">
        <v>1368</v>
      </c>
      <c r="N33">
        <v>1011</v>
      </c>
      <c r="O33" t="s">
        <v>792</v>
      </c>
      <c r="P33" t="s">
        <v>792</v>
      </c>
      <c r="Q33">
        <v>1</v>
      </c>
      <c r="X33">
        <v>1.86</v>
      </c>
      <c r="Y33">
        <v>0</v>
      </c>
      <c r="Z33">
        <v>0.77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26</v>
      </c>
      <c r="AG33">
        <v>2.8736999999999999</v>
      </c>
      <c r="AH33">
        <v>2</v>
      </c>
      <c r="AI33">
        <v>86552108</v>
      </c>
      <c r="AJ33">
        <v>58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ROW(Source!A57)</f>
        <v>57</v>
      </c>
      <c r="B34">
        <v>86552120</v>
      </c>
      <c r="C34">
        <v>86552104</v>
      </c>
      <c r="D34">
        <v>85731764</v>
      </c>
      <c r="E34">
        <v>1</v>
      </c>
      <c r="F34">
        <v>1</v>
      </c>
      <c r="G34">
        <v>1081</v>
      </c>
      <c r="H34">
        <v>2</v>
      </c>
      <c r="I34" t="s">
        <v>797</v>
      </c>
      <c r="J34" t="s">
        <v>798</v>
      </c>
      <c r="K34" t="s">
        <v>799</v>
      </c>
      <c r="L34">
        <v>1368</v>
      </c>
      <c r="N34">
        <v>1011</v>
      </c>
      <c r="O34" t="s">
        <v>792</v>
      </c>
      <c r="P34" t="s">
        <v>792</v>
      </c>
      <c r="Q34">
        <v>1</v>
      </c>
      <c r="X34">
        <v>4.83</v>
      </c>
      <c r="Y34">
        <v>0</v>
      </c>
      <c r="Z34">
        <v>0.47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26</v>
      </c>
      <c r="AG34">
        <v>7.4623499999999989</v>
      </c>
      <c r="AH34">
        <v>2</v>
      </c>
      <c r="AI34">
        <v>86552109</v>
      </c>
      <c r="AJ34">
        <v>59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ROW(Source!A57)</f>
        <v>57</v>
      </c>
      <c r="B35">
        <v>86552118</v>
      </c>
      <c r="C35">
        <v>86552104</v>
      </c>
      <c r="D35">
        <v>85730911</v>
      </c>
      <c r="E35">
        <v>1</v>
      </c>
      <c r="F35">
        <v>1</v>
      </c>
      <c r="G35">
        <v>1081</v>
      </c>
      <c r="H35">
        <v>2</v>
      </c>
      <c r="I35" t="s">
        <v>800</v>
      </c>
      <c r="J35" t="s">
        <v>801</v>
      </c>
      <c r="K35" t="s">
        <v>802</v>
      </c>
      <c r="L35">
        <v>1368</v>
      </c>
      <c r="N35">
        <v>1011</v>
      </c>
      <c r="O35" t="s">
        <v>792</v>
      </c>
      <c r="P35" t="s">
        <v>792</v>
      </c>
      <c r="Q35">
        <v>1</v>
      </c>
      <c r="X35">
        <v>0.65</v>
      </c>
      <c r="Y35">
        <v>0</v>
      </c>
      <c r="Z35">
        <v>179.17</v>
      </c>
      <c r="AA35">
        <v>16.93</v>
      </c>
      <c r="AB35">
        <v>0</v>
      </c>
      <c r="AC35">
        <v>0</v>
      </c>
      <c r="AD35">
        <v>1</v>
      </c>
      <c r="AE35">
        <v>0</v>
      </c>
      <c r="AF35" t="s">
        <v>26</v>
      </c>
      <c r="AG35">
        <v>1.0042500000000001</v>
      </c>
      <c r="AH35">
        <v>2</v>
      </c>
      <c r="AI35">
        <v>86552107</v>
      </c>
      <c r="AJ35">
        <v>60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ROW(Source!A57)</f>
        <v>57</v>
      </c>
      <c r="B36">
        <v>86552121</v>
      </c>
      <c r="C36">
        <v>86552104</v>
      </c>
      <c r="D36">
        <v>85700705</v>
      </c>
      <c r="E36">
        <v>1</v>
      </c>
      <c r="F36">
        <v>1</v>
      </c>
      <c r="G36">
        <v>1081</v>
      </c>
      <c r="H36">
        <v>3</v>
      </c>
      <c r="I36" t="s">
        <v>803</v>
      </c>
      <c r="J36" t="s">
        <v>804</v>
      </c>
      <c r="K36" t="s">
        <v>805</v>
      </c>
      <c r="L36">
        <v>1339</v>
      </c>
      <c r="N36">
        <v>1007</v>
      </c>
      <c r="O36" t="s">
        <v>806</v>
      </c>
      <c r="P36" t="s">
        <v>806</v>
      </c>
      <c r="Q36">
        <v>1</v>
      </c>
      <c r="X36">
        <v>0.44800000000000001</v>
      </c>
      <c r="Y36">
        <v>7.07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25</v>
      </c>
      <c r="AG36">
        <v>0.44800000000000001</v>
      </c>
      <c r="AH36">
        <v>2</v>
      </c>
      <c r="AI36">
        <v>86552110</v>
      </c>
      <c r="AJ36">
        <v>61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ROW(Source!A57)</f>
        <v>57</v>
      </c>
      <c r="B37">
        <v>86552122</v>
      </c>
      <c r="C37">
        <v>86552104</v>
      </c>
      <c r="D37">
        <v>85707696</v>
      </c>
      <c r="E37">
        <v>1</v>
      </c>
      <c r="F37">
        <v>1</v>
      </c>
      <c r="G37">
        <v>1081</v>
      </c>
      <c r="H37">
        <v>3</v>
      </c>
      <c r="I37" t="s">
        <v>807</v>
      </c>
      <c r="J37" t="s">
        <v>808</v>
      </c>
      <c r="K37" t="s">
        <v>809</v>
      </c>
      <c r="L37">
        <v>1355</v>
      </c>
      <c r="N37">
        <v>1010</v>
      </c>
      <c r="O37" t="s">
        <v>23</v>
      </c>
      <c r="P37" t="s">
        <v>23</v>
      </c>
      <c r="Q37">
        <v>100</v>
      </c>
      <c r="X37">
        <v>6.06</v>
      </c>
      <c r="Y37">
        <v>154.72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25</v>
      </c>
      <c r="AG37">
        <v>6.06</v>
      </c>
      <c r="AH37">
        <v>2</v>
      </c>
      <c r="AI37">
        <v>86552111</v>
      </c>
      <c r="AJ37">
        <v>62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ROW(Source!A57)</f>
        <v>57</v>
      </c>
      <c r="B38">
        <v>86552123</v>
      </c>
      <c r="C38">
        <v>86552104</v>
      </c>
      <c r="D38">
        <v>85717107</v>
      </c>
      <c r="E38">
        <v>1</v>
      </c>
      <c r="F38">
        <v>1</v>
      </c>
      <c r="G38">
        <v>1081</v>
      </c>
      <c r="H38">
        <v>3</v>
      </c>
      <c r="I38" t="s">
        <v>333</v>
      </c>
      <c r="J38" t="s">
        <v>335</v>
      </c>
      <c r="K38" t="s">
        <v>334</v>
      </c>
      <c r="L38">
        <v>1354</v>
      </c>
      <c r="N38">
        <v>1010</v>
      </c>
      <c r="O38" t="s">
        <v>35</v>
      </c>
      <c r="P38" t="s">
        <v>35</v>
      </c>
      <c r="Q38">
        <v>1</v>
      </c>
      <c r="X38">
        <v>300</v>
      </c>
      <c r="Y38">
        <v>7.24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25</v>
      </c>
      <c r="AG38">
        <v>300</v>
      </c>
      <c r="AH38">
        <v>2</v>
      </c>
      <c r="AI38">
        <v>86552112</v>
      </c>
      <c r="AJ38">
        <v>63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ROW(Source!A57)</f>
        <v>57</v>
      </c>
      <c r="B39">
        <v>86552124</v>
      </c>
      <c r="C39">
        <v>86552104</v>
      </c>
      <c r="D39">
        <v>85710744</v>
      </c>
      <c r="E39">
        <v>1</v>
      </c>
      <c r="F39">
        <v>1</v>
      </c>
      <c r="G39">
        <v>1081</v>
      </c>
      <c r="H39">
        <v>3</v>
      </c>
      <c r="I39" t="s">
        <v>810</v>
      </c>
      <c r="J39" t="s">
        <v>811</v>
      </c>
      <c r="K39" t="s">
        <v>812</v>
      </c>
      <c r="L39">
        <v>1354</v>
      </c>
      <c r="N39">
        <v>1010</v>
      </c>
      <c r="O39" t="s">
        <v>35</v>
      </c>
      <c r="P39" t="s">
        <v>35</v>
      </c>
      <c r="Q39">
        <v>1</v>
      </c>
      <c r="X39">
        <v>1.026</v>
      </c>
      <c r="Y39">
        <v>6.12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25</v>
      </c>
      <c r="AG39">
        <v>1.026</v>
      </c>
      <c r="AH39">
        <v>2</v>
      </c>
      <c r="AI39">
        <v>86552113</v>
      </c>
      <c r="AJ39">
        <v>64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ROW(Source!A57)</f>
        <v>57</v>
      </c>
      <c r="B40">
        <v>86552125</v>
      </c>
      <c r="C40">
        <v>86552104</v>
      </c>
      <c r="D40">
        <v>85684500</v>
      </c>
      <c r="E40">
        <v>1081</v>
      </c>
      <c r="F40">
        <v>1</v>
      </c>
      <c r="G40">
        <v>1081</v>
      </c>
      <c r="H40">
        <v>3</v>
      </c>
      <c r="I40" t="s">
        <v>910</v>
      </c>
      <c r="J40" t="s">
        <v>3</v>
      </c>
      <c r="K40" t="s">
        <v>911</v>
      </c>
      <c r="L40">
        <v>1354</v>
      </c>
      <c r="N40">
        <v>1010</v>
      </c>
      <c r="O40" t="s">
        <v>35</v>
      </c>
      <c r="P40" t="s">
        <v>35</v>
      </c>
      <c r="Q40">
        <v>1</v>
      </c>
      <c r="X40">
        <v>100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25</v>
      </c>
      <c r="AG40">
        <v>100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ROW(Source!A62)</f>
        <v>62</v>
      </c>
      <c r="B41">
        <v>86552150</v>
      </c>
      <c r="C41">
        <v>86552128</v>
      </c>
      <c r="D41">
        <v>85665773</v>
      </c>
      <c r="E41">
        <v>1081</v>
      </c>
      <c r="F41">
        <v>1</v>
      </c>
      <c r="G41">
        <v>1081</v>
      </c>
      <c r="H41">
        <v>1</v>
      </c>
      <c r="I41" t="s">
        <v>786</v>
      </c>
      <c r="J41" t="s">
        <v>3</v>
      </c>
      <c r="K41" t="s">
        <v>787</v>
      </c>
      <c r="L41">
        <v>1191</v>
      </c>
      <c r="N41">
        <v>1013</v>
      </c>
      <c r="O41" t="s">
        <v>788</v>
      </c>
      <c r="P41" t="s">
        <v>788</v>
      </c>
      <c r="Q41">
        <v>1</v>
      </c>
      <c r="X41">
        <v>74.7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27</v>
      </c>
      <c r="AG41">
        <v>106.17857999999998</v>
      </c>
      <c r="AH41">
        <v>2</v>
      </c>
      <c r="AI41">
        <v>86552129</v>
      </c>
      <c r="AJ41">
        <v>67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ROW(Source!A62)</f>
        <v>62</v>
      </c>
      <c r="B42">
        <v>86552151</v>
      </c>
      <c r="C42">
        <v>86552128</v>
      </c>
      <c r="D42">
        <v>85731677</v>
      </c>
      <c r="E42">
        <v>1</v>
      </c>
      <c r="F42">
        <v>1</v>
      </c>
      <c r="G42">
        <v>1081</v>
      </c>
      <c r="H42">
        <v>2</v>
      </c>
      <c r="I42" t="s">
        <v>789</v>
      </c>
      <c r="J42" t="s">
        <v>790</v>
      </c>
      <c r="K42" t="s">
        <v>791</v>
      </c>
      <c r="L42">
        <v>1368</v>
      </c>
      <c r="N42">
        <v>1011</v>
      </c>
      <c r="O42" t="s">
        <v>792</v>
      </c>
      <c r="P42" t="s">
        <v>792</v>
      </c>
      <c r="Q42">
        <v>1</v>
      </c>
      <c r="X42">
        <v>0.32</v>
      </c>
      <c r="Y42">
        <v>0</v>
      </c>
      <c r="Z42">
        <v>83.1</v>
      </c>
      <c r="AA42">
        <v>12.62</v>
      </c>
      <c r="AB42">
        <v>0</v>
      </c>
      <c r="AC42">
        <v>0</v>
      </c>
      <c r="AD42">
        <v>1</v>
      </c>
      <c r="AE42">
        <v>0</v>
      </c>
      <c r="AF42" t="s">
        <v>26</v>
      </c>
      <c r="AG42">
        <v>0.49440000000000001</v>
      </c>
      <c r="AH42">
        <v>2</v>
      </c>
      <c r="AI42">
        <v>86552130</v>
      </c>
      <c r="AJ42">
        <v>68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ROW(Source!A62)</f>
        <v>62</v>
      </c>
      <c r="B43">
        <v>86552153</v>
      </c>
      <c r="C43">
        <v>86552128</v>
      </c>
      <c r="D43">
        <v>85731731</v>
      </c>
      <c r="E43">
        <v>1</v>
      </c>
      <c r="F43">
        <v>1</v>
      </c>
      <c r="G43">
        <v>1081</v>
      </c>
      <c r="H43">
        <v>2</v>
      </c>
      <c r="I43" t="s">
        <v>794</v>
      </c>
      <c r="J43" t="s">
        <v>795</v>
      </c>
      <c r="K43" t="s">
        <v>796</v>
      </c>
      <c r="L43">
        <v>1368</v>
      </c>
      <c r="N43">
        <v>1011</v>
      </c>
      <c r="O43" t="s">
        <v>792</v>
      </c>
      <c r="P43" t="s">
        <v>792</v>
      </c>
      <c r="Q43">
        <v>1</v>
      </c>
      <c r="X43">
        <v>1.24</v>
      </c>
      <c r="Y43">
        <v>0</v>
      </c>
      <c r="Z43">
        <v>0.77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26</v>
      </c>
      <c r="AG43">
        <v>1.9158000000000002</v>
      </c>
      <c r="AH43">
        <v>2</v>
      </c>
      <c r="AI43">
        <v>86552132</v>
      </c>
      <c r="AJ43">
        <v>69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ROW(Source!A62)</f>
        <v>62</v>
      </c>
      <c r="B44">
        <v>86552154</v>
      </c>
      <c r="C44">
        <v>86552128</v>
      </c>
      <c r="D44">
        <v>85731764</v>
      </c>
      <c r="E44">
        <v>1</v>
      </c>
      <c r="F44">
        <v>1</v>
      </c>
      <c r="G44">
        <v>1081</v>
      </c>
      <c r="H44">
        <v>2</v>
      </c>
      <c r="I44" t="s">
        <v>797</v>
      </c>
      <c r="J44" t="s">
        <v>798</v>
      </c>
      <c r="K44" t="s">
        <v>799</v>
      </c>
      <c r="L44">
        <v>1368</v>
      </c>
      <c r="N44">
        <v>1011</v>
      </c>
      <c r="O44" t="s">
        <v>792</v>
      </c>
      <c r="P44" t="s">
        <v>792</v>
      </c>
      <c r="Q44">
        <v>1</v>
      </c>
      <c r="X44">
        <v>3.22</v>
      </c>
      <c r="Y44">
        <v>0</v>
      </c>
      <c r="Z44">
        <v>0.47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26</v>
      </c>
      <c r="AG44">
        <v>4.9749000000000008</v>
      </c>
      <c r="AH44">
        <v>2</v>
      </c>
      <c r="AI44">
        <v>86552133</v>
      </c>
      <c r="AJ44">
        <v>70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ROW(Source!A62)</f>
        <v>62</v>
      </c>
      <c r="B45">
        <v>86552152</v>
      </c>
      <c r="C45">
        <v>86552128</v>
      </c>
      <c r="D45">
        <v>85730911</v>
      </c>
      <c r="E45">
        <v>1</v>
      </c>
      <c r="F45">
        <v>1</v>
      </c>
      <c r="G45">
        <v>1081</v>
      </c>
      <c r="H45">
        <v>2</v>
      </c>
      <c r="I45" t="s">
        <v>800</v>
      </c>
      <c r="J45" t="s">
        <v>801</v>
      </c>
      <c r="K45" t="s">
        <v>802</v>
      </c>
      <c r="L45">
        <v>1368</v>
      </c>
      <c r="N45">
        <v>1011</v>
      </c>
      <c r="O45" t="s">
        <v>792</v>
      </c>
      <c r="P45" t="s">
        <v>792</v>
      </c>
      <c r="Q45">
        <v>1</v>
      </c>
      <c r="X45">
        <v>0.37</v>
      </c>
      <c r="Y45">
        <v>0</v>
      </c>
      <c r="Z45">
        <v>179.17</v>
      </c>
      <c r="AA45">
        <v>16.93</v>
      </c>
      <c r="AB45">
        <v>0</v>
      </c>
      <c r="AC45">
        <v>0</v>
      </c>
      <c r="AD45">
        <v>1</v>
      </c>
      <c r="AE45">
        <v>0</v>
      </c>
      <c r="AF45" t="s">
        <v>26</v>
      </c>
      <c r="AG45">
        <v>0.57164999999999999</v>
      </c>
      <c r="AH45">
        <v>2</v>
      </c>
      <c r="AI45">
        <v>86552131</v>
      </c>
      <c r="AJ45">
        <v>71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ROW(Source!A62)</f>
        <v>62</v>
      </c>
      <c r="B46">
        <v>86552155</v>
      </c>
      <c r="C46">
        <v>86552128</v>
      </c>
      <c r="D46">
        <v>85700705</v>
      </c>
      <c r="E46">
        <v>1</v>
      </c>
      <c r="F46">
        <v>1</v>
      </c>
      <c r="G46">
        <v>1081</v>
      </c>
      <c r="H46">
        <v>3</v>
      </c>
      <c r="I46" t="s">
        <v>803</v>
      </c>
      <c r="J46" t="s">
        <v>804</v>
      </c>
      <c r="K46" t="s">
        <v>805</v>
      </c>
      <c r="L46">
        <v>1339</v>
      </c>
      <c r="N46">
        <v>1007</v>
      </c>
      <c r="O46" t="s">
        <v>806</v>
      </c>
      <c r="P46" t="s">
        <v>806</v>
      </c>
      <c r="Q46">
        <v>1</v>
      </c>
      <c r="X46">
        <v>0.22700000000000001</v>
      </c>
      <c r="Y46">
        <v>7.07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25</v>
      </c>
      <c r="AG46">
        <v>0.22700000000000001</v>
      </c>
      <c r="AH46">
        <v>2</v>
      </c>
      <c r="AI46">
        <v>86552146</v>
      </c>
      <c r="AJ46">
        <v>72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ROW(Source!A62)</f>
        <v>62</v>
      </c>
      <c r="B47">
        <v>86552156</v>
      </c>
      <c r="C47">
        <v>86552128</v>
      </c>
      <c r="D47">
        <v>85707696</v>
      </c>
      <c r="E47">
        <v>1</v>
      </c>
      <c r="F47">
        <v>1</v>
      </c>
      <c r="G47">
        <v>1081</v>
      </c>
      <c r="H47">
        <v>3</v>
      </c>
      <c r="I47" t="s">
        <v>807</v>
      </c>
      <c r="J47" t="s">
        <v>808</v>
      </c>
      <c r="K47" t="s">
        <v>809</v>
      </c>
      <c r="L47">
        <v>1355</v>
      </c>
      <c r="N47">
        <v>1010</v>
      </c>
      <c r="O47" t="s">
        <v>23</v>
      </c>
      <c r="P47" t="s">
        <v>23</v>
      </c>
      <c r="Q47">
        <v>100</v>
      </c>
      <c r="X47">
        <v>4.04</v>
      </c>
      <c r="Y47">
        <v>154.72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25</v>
      </c>
      <c r="AG47">
        <v>4.04</v>
      </c>
      <c r="AH47">
        <v>2</v>
      </c>
      <c r="AI47">
        <v>86552147</v>
      </c>
      <c r="AJ47">
        <v>73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ROW(Source!A62)</f>
        <v>62</v>
      </c>
      <c r="B48">
        <v>86552157</v>
      </c>
      <c r="C48">
        <v>86552128</v>
      </c>
      <c r="D48">
        <v>85717107</v>
      </c>
      <c r="E48">
        <v>1</v>
      </c>
      <c r="F48">
        <v>1</v>
      </c>
      <c r="G48">
        <v>1081</v>
      </c>
      <c r="H48">
        <v>3</v>
      </c>
      <c r="I48" t="s">
        <v>333</v>
      </c>
      <c r="J48" t="s">
        <v>335</v>
      </c>
      <c r="K48" t="s">
        <v>334</v>
      </c>
      <c r="L48">
        <v>1354</v>
      </c>
      <c r="N48">
        <v>1010</v>
      </c>
      <c r="O48" t="s">
        <v>35</v>
      </c>
      <c r="P48" t="s">
        <v>35</v>
      </c>
      <c r="Q48">
        <v>1</v>
      </c>
      <c r="X48">
        <v>200</v>
      </c>
      <c r="Y48">
        <v>7.24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25</v>
      </c>
      <c r="AG48">
        <v>200</v>
      </c>
      <c r="AH48">
        <v>2</v>
      </c>
      <c r="AI48">
        <v>86552148</v>
      </c>
      <c r="AJ48">
        <v>74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ROW(Source!A62)</f>
        <v>62</v>
      </c>
      <c r="B49">
        <v>86552158</v>
      </c>
      <c r="C49">
        <v>86552128</v>
      </c>
      <c r="D49">
        <v>85710744</v>
      </c>
      <c r="E49">
        <v>1</v>
      </c>
      <c r="F49">
        <v>1</v>
      </c>
      <c r="G49">
        <v>1081</v>
      </c>
      <c r="H49">
        <v>3</v>
      </c>
      <c r="I49" t="s">
        <v>810</v>
      </c>
      <c r="J49" t="s">
        <v>811</v>
      </c>
      <c r="K49" t="s">
        <v>812</v>
      </c>
      <c r="L49">
        <v>1354</v>
      </c>
      <c r="N49">
        <v>1010</v>
      </c>
      <c r="O49" t="s">
        <v>35</v>
      </c>
      <c r="P49" t="s">
        <v>35</v>
      </c>
      <c r="Q49">
        <v>1</v>
      </c>
      <c r="X49">
        <v>0.68400000000000005</v>
      </c>
      <c r="Y49">
        <v>6.12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25</v>
      </c>
      <c r="AG49">
        <v>0.68400000000000005</v>
      </c>
      <c r="AH49">
        <v>2</v>
      </c>
      <c r="AI49">
        <v>86552149</v>
      </c>
      <c r="AJ49">
        <v>75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ROW(Source!A62)</f>
        <v>62</v>
      </c>
      <c r="B50">
        <v>86552159</v>
      </c>
      <c r="C50">
        <v>86552128</v>
      </c>
      <c r="D50">
        <v>85684500</v>
      </c>
      <c r="E50">
        <v>1081</v>
      </c>
      <c r="F50">
        <v>1</v>
      </c>
      <c r="G50">
        <v>1081</v>
      </c>
      <c r="H50">
        <v>3</v>
      </c>
      <c r="I50" t="s">
        <v>910</v>
      </c>
      <c r="J50" t="s">
        <v>3</v>
      </c>
      <c r="K50" t="s">
        <v>911</v>
      </c>
      <c r="L50">
        <v>1354</v>
      </c>
      <c r="N50">
        <v>1010</v>
      </c>
      <c r="O50" t="s">
        <v>35</v>
      </c>
      <c r="P50" t="s">
        <v>35</v>
      </c>
      <c r="Q50">
        <v>1</v>
      </c>
      <c r="X50">
        <v>100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25</v>
      </c>
      <c r="AG50">
        <v>100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ROW(Source!A63)</f>
        <v>63</v>
      </c>
      <c r="B51">
        <v>86552150</v>
      </c>
      <c r="C51">
        <v>86552128</v>
      </c>
      <c r="D51">
        <v>85665773</v>
      </c>
      <c r="E51">
        <v>1081</v>
      </c>
      <c r="F51">
        <v>1</v>
      </c>
      <c r="G51">
        <v>1081</v>
      </c>
      <c r="H51">
        <v>1</v>
      </c>
      <c r="I51" t="s">
        <v>786</v>
      </c>
      <c r="J51" t="s">
        <v>3</v>
      </c>
      <c r="K51" t="s">
        <v>787</v>
      </c>
      <c r="L51">
        <v>1191</v>
      </c>
      <c r="N51">
        <v>1013</v>
      </c>
      <c r="O51" t="s">
        <v>788</v>
      </c>
      <c r="P51" t="s">
        <v>788</v>
      </c>
      <c r="Q51">
        <v>1</v>
      </c>
      <c r="X51">
        <v>74.7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27</v>
      </c>
      <c r="AG51">
        <v>106.17857999999998</v>
      </c>
      <c r="AH51">
        <v>2</v>
      </c>
      <c r="AI51">
        <v>86552129</v>
      </c>
      <c r="AJ51">
        <v>88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ROW(Source!A63)</f>
        <v>63</v>
      </c>
      <c r="B52">
        <v>86552151</v>
      </c>
      <c r="C52">
        <v>86552128</v>
      </c>
      <c r="D52">
        <v>85731677</v>
      </c>
      <c r="E52">
        <v>1</v>
      </c>
      <c r="F52">
        <v>1</v>
      </c>
      <c r="G52">
        <v>1081</v>
      </c>
      <c r="H52">
        <v>2</v>
      </c>
      <c r="I52" t="s">
        <v>789</v>
      </c>
      <c r="J52" t="s">
        <v>790</v>
      </c>
      <c r="K52" t="s">
        <v>791</v>
      </c>
      <c r="L52">
        <v>1368</v>
      </c>
      <c r="N52">
        <v>1011</v>
      </c>
      <c r="O52" t="s">
        <v>792</v>
      </c>
      <c r="P52" t="s">
        <v>792</v>
      </c>
      <c r="Q52">
        <v>1</v>
      </c>
      <c r="X52">
        <v>0.32</v>
      </c>
      <c r="Y52">
        <v>0</v>
      </c>
      <c r="Z52">
        <v>83.1</v>
      </c>
      <c r="AA52">
        <v>12.62</v>
      </c>
      <c r="AB52">
        <v>0</v>
      </c>
      <c r="AC52">
        <v>0</v>
      </c>
      <c r="AD52">
        <v>1</v>
      </c>
      <c r="AE52">
        <v>0</v>
      </c>
      <c r="AF52" t="s">
        <v>26</v>
      </c>
      <c r="AG52">
        <v>0.49440000000000001</v>
      </c>
      <c r="AH52">
        <v>2</v>
      </c>
      <c r="AI52">
        <v>86552130</v>
      </c>
      <c r="AJ52">
        <v>89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ROW(Source!A63)</f>
        <v>63</v>
      </c>
      <c r="B53">
        <v>86552153</v>
      </c>
      <c r="C53">
        <v>86552128</v>
      </c>
      <c r="D53">
        <v>85731731</v>
      </c>
      <c r="E53">
        <v>1</v>
      </c>
      <c r="F53">
        <v>1</v>
      </c>
      <c r="G53">
        <v>1081</v>
      </c>
      <c r="H53">
        <v>2</v>
      </c>
      <c r="I53" t="s">
        <v>794</v>
      </c>
      <c r="J53" t="s">
        <v>795</v>
      </c>
      <c r="K53" t="s">
        <v>796</v>
      </c>
      <c r="L53">
        <v>1368</v>
      </c>
      <c r="N53">
        <v>1011</v>
      </c>
      <c r="O53" t="s">
        <v>792</v>
      </c>
      <c r="P53" t="s">
        <v>792</v>
      </c>
      <c r="Q53">
        <v>1</v>
      </c>
      <c r="X53">
        <v>1.24</v>
      </c>
      <c r="Y53">
        <v>0</v>
      </c>
      <c r="Z53">
        <v>0.77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26</v>
      </c>
      <c r="AG53">
        <v>1.9158000000000002</v>
      </c>
      <c r="AH53">
        <v>2</v>
      </c>
      <c r="AI53">
        <v>86552132</v>
      </c>
      <c r="AJ53">
        <v>90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ROW(Source!A63)</f>
        <v>63</v>
      </c>
      <c r="B54">
        <v>86552154</v>
      </c>
      <c r="C54">
        <v>86552128</v>
      </c>
      <c r="D54">
        <v>85731764</v>
      </c>
      <c r="E54">
        <v>1</v>
      </c>
      <c r="F54">
        <v>1</v>
      </c>
      <c r="G54">
        <v>1081</v>
      </c>
      <c r="H54">
        <v>2</v>
      </c>
      <c r="I54" t="s">
        <v>797</v>
      </c>
      <c r="J54" t="s">
        <v>798</v>
      </c>
      <c r="K54" t="s">
        <v>799</v>
      </c>
      <c r="L54">
        <v>1368</v>
      </c>
      <c r="N54">
        <v>1011</v>
      </c>
      <c r="O54" t="s">
        <v>792</v>
      </c>
      <c r="P54" t="s">
        <v>792</v>
      </c>
      <c r="Q54">
        <v>1</v>
      </c>
      <c r="X54">
        <v>3.22</v>
      </c>
      <c r="Y54">
        <v>0</v>
      </c>
      <c r="Z54">
        <v>0.47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26</v>
      </c>
      <c r="AG54">
        <v>4.9749000000000008</v>
      </c>
      <c r="AH54">
        <v>2</v>
      </c>
      <c r="AI54">
        <v>86552133</v>
      </c>
      <c r="AJ54">
        <v>91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ROW(Source!A63)</f>
        <v>63</v>
      </c>
      <c r="B55">
        <v>86552152</v>
      </c>
      <c r="C55">
        <v>86552128</v>
      </c>
      <c r="D55">
        <v>85730911</v>
      </c>
      <c r="E55">
        <v>1</v>
      </c>
      <c r="F55">
        <v>1</v>
      </c>
      <c r="G55">
        <v>1081</v>
      </c>
      <c r="H55">
        <v>2</v>
      </c>
      <c r="I55" t="s">
        <v>800</v>
      </c>
      <c r="J55" t="s">
        <v>801</v>
      </c>
      <c r="K55" t="s">
        <v>802</v>
      </c>
      <c r="L55">
        <v>1368</v>
      </c>
      <c r="N55">
        <v>1011</v>
      </c>
      <c r="O55" t="s">
        <v>792</v>
      </c>
      <c r="P55" t="s">
        <v>792</v>
      </c>
      <c r="Q55">
        <v>1</v>
      </c>
      <c r="X55">
        <v>0.37</v>
      </c>
      <c r="Y55">
        <v>0</v>
      </c>
      <c r="Z55">
        <v>179.17</v>
      </c>
      <c r="AA55">
        <v>16.93</v>
      </c>
      <c r="AB55">
        <v>0</v>
      </c>
      <c r="AC55">
        <v>0</v>
      </c>
      <c r="AD55">
        <v>1</v>
      </c>
      <c r="AE55">
        <v>0</v>
      </c>
      <c r="AF55" t="s">
        <v>26</v>
      </c>
      <c r="AG55">
        <v>0.57164999999999999</v>
      </c>
      <c r="AH55">
        <v>2</v>
      </c>
      <c r="AI55">
        <v>86552131</v>
      </c>
      <c r="AJ55">
        <v>92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ROW(Source!A63)</f>
        <v>63</v>
      </c>
      <c r="B56">
        <v>86552155</v>
      </c>
      <c r="C56">
        <v>86552128</v>
      </c>
      <c r="D56">
        <v>85700705</v>
      </c>
      <c r="E56">
        <v>1</v>
      </c>
      <c r="F56">
        <v>1</v>
      </c>
      <c r="G56">
        <v>1081</v>
      </c>
      <c r="H56">
        <v>3</v>
      </c>
      <c r="I56" t="s">
        <v>803</v>
      </c>
      <c r="J56" t="s">
        <v>804</v>
      </c>
      <c r="K56" t="s">
        <v>805</v>
      </c>
      <c r="L56">
        <v>1339</v>
      </c>
      <c r="N56">
        <v>1007</v>
      </c>
      <c r="O56" t="s">
        <v>806</v>
      </c>
      <c r="P56" t="s">
        <v>806</v>
      </c>
      <c r="Q56">
        <v>1</v>
      </c>
      <c r="X56">
        <v>0.22700000000000001</v>
      </c>
      <c r="Y56">
        <v>7.07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25</v>
      </c>
      <c r="AG56">
        <v>0.22700000000000001</v>
      </c>
      <c r="AH56">
        <v>2</v>
      </c>
      <c r="AI56">
        <v>86552146</v>
      </c>
      <c r="AJ56">
        <v>93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ROW(Source!A63)</f>
        <v>63</v>
      </c>
      <c r="B57">
        <v>86552156</v>
      </c>
      <c r="C57">
        <v>86552128</v>
      </c>
      <c r="D57">
        <v>85707696</v>
      </c>
      <c r="E57">
        <v>1</v>
      </c>
      <c r="F57">
        <v>1</v>
      </c>
      <c r="G57">
        <v>1081</v>
      </c>
      <c r="H57">
        <v>3</v>
      </c>
      <c r="I57" t="s">
        <v>807</v>
      </c>
      <c r="J57" t="s">
        <v>808</v>
      </c>
      <c r="K57" t="s">
        <v>809</v>
      </c>
      <c r="L57">
        <v>1355</v>
      </c>
      <c r="N57">
        <v>1010</v>
      </c>
      <c r="O57" t="s">
        <v>23</v>
      </c>
      <c r="P57" t="s">
        <v>23</v>
      </c>
      <c r="Q57">
        <v>100</v>
      </c>
      <c r="X57">
        <v>4.04</v>
      </c>
      <c r="Y57">
        <v>154.72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25</v>
      </c>
      <c r="AG57">
        <v>4.04</v>
      </c>
      <c r="AH57">
        <v>2</v>
      </c>
      <c r="AI57">
        <v>86552147</v>
      </c>
      <c r="AJ57">
        <v>94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ROW(Source!A63)</f>
        <v>63</v>
      </c>
      <c r="B58">
        <v>86552157</v>
      </c>
      <c r="C58">
        <v>86552128</v>
      </c>
      <c r="D58">
        <v>85717107</v>
      </c>
      <c r="E58">
        <v>1</v>
      </c>
      <c r="F58">
        <v>1</v>
      </c>
      <c r="G58">
        <v>1081</v>
      </c>
      <c r="H58">
        <v>3</v>
      </c>
      <c r="I58" t="s">
        <v>333</v>
      </c>
      <c r="J58" t="s">
        <v>335</v>
      </c>
      <c r="K58" t="s">
        <v>334</v>
      </c>
      <c r="L58">
        <v>1354</v>
      </c>
      <c r="N58">
        <v>1010</v>
      </c>
      <c r="O58" t="s">
        <v>35</v>
      </c>
      <c r="P58" t="s">
        <v>35</v>
      </c>
      <c r="Q58">
        <v>1</v>
      </c>
      <c r="X58">
        <v>200</v>
      </c>
      <c r="Y58">
        <v>7.24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25</v>
      </c>
      <c r="AG58">
        <v>200</v>
      </c>
      <c r="AH58">
        <v>2</v>
      </c>
      <c r="AI58">
        <v>86552148</v>
      </c>
      <c r="AJ58">
        <v>95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ROW(Source!A63)</f>
        <v>63</v>
      </c>
      <c r="B59">
        <v>86552158</v>
      </c>
      <c r="C59">
        <v>86552128</v>
      </c>
      <c r="D59">
        <v>85710744</v>
      </c>
      <c r="E59">
        <v>1</v>
      </c>
      <c r="F59">
        <v>1</v>
      </c>
      <c r="G59">
        <v>1081</v>
      </c>
      <c r="H59">
        <v>3</v>
      </c>
      <c r="I59" t="s">
        <v>810</v>
      </c>
      <c r="J59" t="s">
        <v>811</v>
      </c>
      <c r="K59" t="s">
        <v>812</v>
      </c>
      <c r="L59">
        <v>1354</v>
      </c>
      <c r="N59">
        <v>1010</v>
      </c>
      <c r="O59" t="s">
        <v>35</v>
      </c>
      <c r="P59" t="s">
        <v>35</v>
      </c>
      <c r="Q59">
        <v>1</v>
      </c>
      <c r="X59">
        <v>0.68400000000000005</v>
      </c>
      <c r="Y59">
        <v>6.12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25</v>
      </c>
      <c r="AG59">
        <v>0.68400000000000005</v>
      </c>
      <c r="AH59">
        <v>2</v>
      </c>
      <c r="AI59">
        <v>86552149</v>
      </c>
      <c r="AJ59">
        <v>96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ROW(Source!A63)</f>
        <v>63</v>
      </c>
      <c r="B60">
        <v>86552159</v>
      </c>
      <c r="C60">
        <v>86552128</v>
      </c>
      <c r="D60">
        <v>85684500</v>
      </c>
      <c r="E60">
        <v>1081</v>
      </c>
      <c r="F60">
        <v>1</v>
      </c>
      <c r="G60">
        <v>1081</v>
      </c>
      <c r="H60">
        <v>3</v>
      </c>
      <c r="I60" t="s">
        <v>910</v>
      </c>
      <c r="J60" t="s">
        <v>3</v>
      </c>
      <c r="K60" t="s">
        <v>911</v>
      </c>
      <c r="L60">
        <v>1354</v>
      </c>
      <c r="N60">
        <v>1010</v>
      </c>
      <c r="O60" t="s">
        <v>35</v>
      </c>
      <c r="P60" t="s">
        <v>35</v>
      </c>
      <c r="Q60">
        <v>1</v>
      </c>
      <c r="X60">
        <v>100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25</v>
      </c>
      <c r="AG60">
        <v>100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ROW(Source!A88)</f>
        <v>88</v>
      </c>
      <c r="B61">
        <v>86552183</v>
      </c>
      <c r="C61">
        <v>86552172</v>
      </c>
      <c r="D61">
        <v>85665773</v>
      </c>
      <c r="E61">
        <v>1081</v>
      </c>
      <c r="F61">
        <v>1</v>
      </c>
      <c r="G61">
        <v>1081</v>
      </c>
      <c r="H61">
        <v>1</v>
      </c>
      <c r="I61" t="s">
        <v>786</v>
      </c>
      <c r="J61" t="s">
        <v>3</v>
      </c>
      <c r="K61" t="s">
        <v>787</v>
      </c>
      <c r="L61">
        <v>1191</v>
      </c>
      <c r="N61">
        <v>1013</v>
      </c>
      <c r="O61" t="s">
        <v>788</v>
      </c>
      <c r="P61" t="s">
        <v>788</v>
      </c>
      <c r="Q61">
        <v>1</v>
      </c>
      <c r="X61">
        <v>74.7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 t="s">
        <v>27</v>
      </c>
      <c r="AG61">
        <v>106.17857999999998</v>
      </c>
      <c r="AH61">
        <v>2</v>
      </c>
      <c r="AI61">
        <v>86552173</v>
      </c>
      <c r="AJ61">
        <v>109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ROW(Source!A88)</f>
        <v>88</v>
      </c>
      <c r="B62">
        <v>86552184</v>
      </c>
      <c r="C62">
        <v>86552172</v>
      </c>
      <c r="D62">
        <v>85731677</v>
      </c>
      <c r="E62">
        <v>1</v>
      </c>
      <c r="F62">
        <v>1</v>
      </c>
      <c r="G62">
        <v>1081</v>
      </c>
      <c r="H62">
        <v>2</v>
      </c>
      <c r="I62" t="s">
        <v>789</v>
      </c>
      <c r="J62" t="s">
        <v>790</v>
      </c>
      <c r="K62" t="s">
        <v>791</v>
      </c>
      <c r="L62">
        <v>1368</v>
      </c>
      <c r="N62">
        <v>1011</v>
      </c>
      <c r="O62" t="s">
        <v>792</v>
      </c>
      <c r="P62" t="s">
        <v>792</v>
      </c>
      <c r="Q62">
        <v>1</v>
      </c>
      <c r="X62">
        <v>0.32</v>
      </c>
      <c r="Y62">
        <v>0</v>
      </c>
      <c r="Z62">
        <v>83.1</v>
      </c>
      <c r="AA62">
        <v>12.62</v>
      </c>
      <c r="AB62">
        <v>0</v>
      </c>
      <c r="AC62">
        <v>0</v>
      </c>
      <c r="AD62">
        <v>1</v>
      </c>
      <c r="AE62">
        <v>0</v>
      </c>
      <c r="AF62" t="s">
        <v>26</v>
      </c>
      <c r="AG62">
        <v>0.49440000000000001</v>
      </c>
      <c r="AH62">
        <v>2</v>
      </c>
      <c r="AI62">
        <v>86552174</v>
      </c>
      <c r="AJ62">
        <v>110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ROW(Source!A88)</f>
        <v>88</v>
      </c>
      <c r="B63">
        <v>86552186</v>
      </c>
      <c r="C63">
        <v>86552172</v>
      </c>
      <c r="D63">
        <v>85731731</v>
      </c>
      <c r="E63">
        <v>1</v>
      </c>
      <c r="F63">
        <v>1</v>
      </c>
      <c r="G63">
        <v>1081</v>
      </c>
      <c r="H63">
        <v>2</v>
      </c>
      <c r="I63" t="s">
        <v>794</v>
      </c>
      <c r="J63" t="s">
        <v>795</v>
      </c>
      <c r="K63" t="s">
        <v>796</v>
      </c>
      <c r="L63">
        <v>1368</v>
      </c>
      <c r="N63">
        <v>1011</v>
      </c>
      <c r="O63" t="s">
        <v>792</v>
      </c>
      <c r="P63" t="s">
        <v>792</v>
      </c>
      <c r="Q63">
        <v>1</v>
      </c>
      <c r="X63">
        <v>1.24</v>
      </c>
      <c r="Y63">
        <v>0</v>
      </c>
      <c r="Z63">
        <v>0.77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26</v>
      </c>
      <c r="AG63">
        <v>1.9158000000000002</v>
      </c>
      <c r="AH63">
        <v>2</v>
      </c>
      <c r="AI63">
        <v>86552176</v>
      </c>
      <c r="AJ63">
        <v>111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ROW(Source!A88)</f>
        <v>88</v>
      </c>
      <c r="B64">
        <v>86552187</v>
      </c>
      <c r="C64">
        <v>86552172</v>
      </c>
      <c r="D64">
        <v>85731764</v>
      </c>
      <c r="E64">
        <v>1</v>
      </c>
      <c r="F64">
        <v>1</v>
      </c>
      <c r="G64">
        <v>1081</v>
      </c>
      <c r="H64">
        <v>2</v>
      </c>
      <c r="I64" t="s">
        <v>797</v>
      </c>
      <c r="J64" t="s">
        <v>798</v>
      </c>
      <c r="K64" t="s">
        <v>799</v>
      </c>
      <c r="L64">
        <v>1368</v>
      </c>
      <c r="N64">
        <v>1011</v>
      </c>
      <c r="O64" t="s">
        <v>792</v>
      </c>
      <c r="P64" t="s">
        <v>792</v>
      </c>
      <c r="Q64">
        <v>1</v>
      </c>
      <c r="X64">
        <v>3.22</v>
      </c>
      <c r="Y64">
        <v>0</v>
      </c>
      <c r="Z64">
        <v>0.47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26</v>
      </c>
      <c r="AG64">
        <v>4.9749000000000008</v>
      </c>
      <c r="AH64">
        <v>2</v>
      </c>
      <c r="AI64">
        <v>86552177</v>
      </c>
      <c r="AJ64">
        <v>112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ROW(Source!A88)</f>
        <v>88</v>
      </c>
      <c r="B65">
        <v>86552185</v>
      </c>
      <c r="C65">
        <v>86552172</v>
      </c>
      <c r="D65">
        <v>85730911</v>
      </c>
      <c r="E65">
        <v>1</v>
      </c>
      <c r="F65">
        <v>1</v>
      </c>
      <c r="G65">
        <v>1081</v>
      </c>
      <c r="H65">
        <v>2</v>
      </c>
      <c r="I65" t="s">
        <v>800</v>
      </c>
      <c r="J65" t="s">
        <v>801</v>
      </c>
      <c r="K65" t="s">
        <v>802</v>
      </c>
      <c r="L65">
        <v>1368</v>
      </c>
      <c r="N65">
        <v>1011</v>
      </c>
      <c r="O65" t="s">
        <v>792</v>
      </c>
      <c r="P65" t="s">
        <v>792</v>
      </c>
      <c r="Q65">
        <v>1</v>
      </c>
      <c r="X65">
        <v>0.37</v>
      </c>
      <c r="Y65">
        <v>0</v>
      </c>
      <c r="Z65">
        <v>179.17</v>
      </c>
      <c r="AA65">
        <v>16.93</v>
      </c>
      <c r="AB65">
        <v>0</v>
      </c>
      <c r="AC65">
        <v>0</v>
      </c>
      <c r="AD65">
        <v>1</v>
      </c>
      <c r="AE65">
        <v>0</v>
      </c>
      <c r="AF65" t="s">
        <v>26</v>
      </c>
      <c r="AG65">
        <v>0.57164999999999999</v>
      </c>
      <c r="AH65">
        <v>2</v>
      </c>
      <c r="AI65">
        <v>86552175</v>
      </c>
      <c r="AJ65">
        <v>113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ROW(Source!A88)</f>
        <v>88</v>
      </c>
      <c r="B66">
        <v>86552188</v>
      </c>
      <c r="C66">
        <v>86552172</v>
      </c>
      <c r="D66">
        <v>85700705</v>
      </c>
      <c r="E66">
        <v>1</v>
      </c>
      <c r="F66">
        <v>1</v>
      </c>
      <c r="G66">
        <v>1081</v>
      </c>
      <c r="H66">
        <v>3</v>
      </c>
      <c r="I66" t="s">
        <v>803</v>
      </c>
      <c r="J66" t="s">
        <v>804</v>
      </c>
      <c r="K66" t="s">
        <v>805</v>
      </c>
      <c r="L66">
        <v>1339</v>
      </c>
      <c r="N66">
        <v>1007</v>
      </c>
      <c r="O66" t="s">
        <v>806</v>
      </c>
      <c r="P66" t="s">
        <v>806</v>
      </c>
      <c r="Q66">
        <v>1</v>
      </c>
      <c r="X66">
        <v>0.22700000000000001</v>
      </c>
      <c r="Y66">
        <v>7.07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25</v>
      </c>
      <c r="AG66">
        <v>0.22700000000000001</v>
      </c>
      <c r="AH66">
        <v>2</v>
      </c>
      <c r="AI66">
        <v>86552178</v>
      </c>
      <c r="AJ66">
        <v>114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ROW(Source!A88)</f>
        <v>88</v>
      </c>
      <c r="B67">
        <v>86552189</v>
      </c>
      <c r="C67">
        <v>86552172</v>
      </c>
      <c r="D67">
        <v>85707696</v>
      </c>
      <c r="E67">
        <v>1</v>
      </c>
      <c r="F67">
        <v>1</v>
      </c>
      <c r="G67">
        <v>1081</v>
      </c>
      <c r="H67">
        <v>3</v>
      </c>
      <c r="I67" t="s">
        <v>807</v>
      </c>
      <c r="J67" t="s">
        <v>808</v>
      </c>
      <c r="K67" t="s">
        <v>809</v>
      </c>
      <c r="L67">
        <v>1355</v>
      </c>
      <c r="N67">
        <v>1010</v>
      </c>
      <c r="O67" t="s">
        <v>23</v>
      </c>
      <c r="P67" t="s">
        <v>23</v>
      </c>
      <c r="Q67">
        <v>100</v>
      </c>
      <c r="X67">
        <v>4.04</v>
      </c>
      <c r="Y67">
        <v>154.72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25</v>
      </c>
      <c r="AG67">
        <v>4.04</v>
      </c>
      <c r="AH67">
        <v>2</v>
      </c>
      <c r="AI67">
        <v>86552179</v>
      </c>
      <c r="AJ67">
        <v>115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ROW(Source!A88)</f>
        <v>88</v>
      </c>
      <c r="B68">
        <v>86552190</v>
      </c>
      <c r="C68">
        <v>86552172</v>
      </c>
      <c r="D68">
        <v>85717107</v>
      </c>
      <c r="E68">
        <v>1</v>
      </c>
      <c r="F68">
        <v>1</v>
      </c>
      <c r="G68">
        <v>1081</v>
      </c>
      <c r="H68">
        <v>3</v>
      </c>
      <c r="I68" t="s">
        <v>333</v>
      </c>
      <c r="J68" t="s">
        <v>335</v>
      </c>
      <c r="K68" t="s">
        <v>334</v>
      </c>
      <c r="L68">
        <v>1354</v>
      </c>
      <c r="N68">
        <v>1010</v>
      </c>
      <c r="O68" t="s">
        <v>35</v>
      </c>
      <c r="P68" t="s">
        <v>35</v>
      </c>
      <c r="Q68">
        <v>1</v>
      </c>
      <c r="X68">
        <v>200</v>
      </c>
      <c r="Y68">
        <v>7.24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25</v>
      </c>
      <c r="AG68">
        <v>200</v>
      </c>
      <c r="AH68">
        <v>2</v>
      </c>
      <c r="AI68">
        <v>86552180</v>
      </c>
      <c r="AJ68">
        <v>116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ROW(Source!A88)</f>
        <v>88</v>
      </c>
      <c r="B69">
        <v>86552191</v>
      </c>
      <c r="C69">
        <v>86552172</v>
      </c>
      <c r="D69">
        <v>85710744</v>
      </c>
      <c r="E69">
        <v>1</v>
      </c>
      <c r="F69">
        <v>1</v>
      </c>
      <c r="G69">
        <v>1081</v>
      </c>
      <c r="H69">
        <v>3</v>
      </c>
      <c r="I69" t="s">
        <v>810</v>
      </c>
      <c r="J69" t="s">
        <v>811</v>
      </c>
      <c r="K69" t="s">
        <v>812</v>
      </c>
      <c r="L69">
        <v>1354</v>
      </c>
      <c r="N69">
        <v>1010</v>
      </c>
      <c r="O69" t="s">
        <v>35</v>
      </c>
      <c r="P69" t="s">
        <v>35</v>
      </c>
      <c r="Q69">
        <v>1</v>
      </c>
      <c r="X69">
        <v>0.68400000000000005</v>
      </c>
      <c r="Y69">
        <v>6.12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25</v>
      </c>
      <c r="AG69">
        <v>0.68400000000000005</v>
      </c>
      <c r="AH69">
        <v>2</v>
      </c>
      <c r="AI69">
        <v>86552181</v>
      </c>
      <c r="AJ69">
        <v>117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ROW(Source!A88)</f>
        <v>88</v>
      </c>
      <c r="B70">
        <v>86552192</v>
      </c>
      <c r="C70">
        <v>86552172</v>
      </c>
      <c r="D70">
        <v>85684500</v>
      </c>
      <c r="E70">
        <v>1081</v>
      </c>
      <c r="F70">
        <v>1</v>
      </c>
      <c r="G70">
        <v>1081</v>
      </c>
      <c r="H70">
        <v>3</v>
      </c>
      <c r="I70" t="s">
        <v>910</v>
      </c>
      <c r="J70" t="s">
        <v>3</v>
      </c>
      <c r="K70" t="s">
        <v>911</v>
      </c>
      <c r="L70">
        <v>1354</v>
      </c>
      <c r="N70">
        <v>1010</v>
      </c>
      <c r="O70" t="s">
        <v>35</v>
      </c>
      <c r="P70" t="s">
        <v>35</v>
      </c>
      <c r="Q70">
        <v>1</v>
      </c>
      <c r="X70">
        <v>100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25</v>
      </c>
      <c r="AG70">
        <v>100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ROW(Source!A89)</f>
        <v>89</v>
      </c>
      <c r="B71">
        <v>86552183</v>
      </c>
      <c r="C71">
        <v>86552172</v>
      </c>
      <c r="D71">
        <v>85665773</v>
      </c>
      <c r="E71">
        <v>1081</v>
      </c>
      <c r="F71">
        <v>1</v>
      </c>
      <c r="G71">
        <v>1081</v>
      </c>
      <c r="H71">
        <v>1</v>
      </c>
      <c r="I71" t="s">
        <v>786</v>
      </c>
      <c r="J71" t="s">
        <v>3</v>
      </c>
      <c r="K71" t="s">
        <v>787</v>
      </c>
      <c r="L71">
        <v>1191</v>
      </c>
      <c r="N71">
        <v>1013</v>
      </c>
      <c r="O71" t="s">
        <v>788</v>
      </c>
      <c r="P71" t="s">
        <v>788</v>
      </c>
      <c r="Q71">
        <v>1</v>
      </c>
      <c r="X71">
        <v>74.7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27</v>
      </c>
      <c r="AG71">
        <v>106.17857999999998</v>
      </c>
      <c r="AH71">
        <v>2</v>
      </c>
      <c r="AI71">
        <v>86552173</v>
      </c>
      <c r="AJ71">
        <v>119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ROW(Source!A89)</f>
        <v>89</v>
      </c>
      <c r="B72">
        <v>86552184</v>
      </c>
      <c r="C72">
        <v>86552172</v>
      </c>
      <c r="D72">
        <v>85731677</v>
      </c>
      <c r="E72">
        <v>1</v>
      </c>
      <c r="F72">
        <v>1</v>
      </c>
      <c r="G72">
        <v>1081</v>
      </c>
      <c r="H72">
        <v>2</v>
      </c>
      <c r="I72" t="s">
        <v>789</v>
      </c>
      <c r="J72" t="s">
        <v>790</v>
      </c>
      <c r="K72" t="s">
        <v>791</v>
      </c>
      <c r="L72">
        <v>1368</v>
      </c>
      <c r="N72">
        <v>1011</v>
      </c>
      <c r="O72" t="s">
        <v>792</v>
      </c>
      <c r="P72" t="s">
        <v>792</v>
      </c>
      <c r="Q72">
        <v>1</v>
      </c>
      <c r="X72">
        <v>0.32</v>
      </c>
      <c r="Y72">
        <v>0</v>
      </c>
      <c r="Z72">
        <v>83.1</v>
      </c>
      <c r="AA72">
        <v>12.62</v>
      </c>
      <c r="AB72">
        <v>0</v>
      </c>
      <c r="AC72">
        <v>0</v>
      </c>
      <c r="AD72">
        <v>1</v>
      </c>
      <c r="AE72">
        <v>0</v>
      </c>
      <c r="AF72" t="s">
        <v>26</v>
      </c>
      <c r="AG72">
        <v>0.49440000000000001</v>
      </c>
      <c r="AH72">
        <v>2</v>
      </c>
      <c r="AI72">
        <v>86552174</v>
      </c>
      <c r="AJ72">
        <v>120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ROW(Source!A89)</f>
        <v>89</v>
      </c>
      <c r="B73">
        <v>86552186</v>
      </c>
      <c r="C73">
        <v>86552172</v>
      </c>
      <c r="D73">
        <v>85731731</v>
      </c>
      <c r="E73">
        <v>1</v>
      </c>
      <c r="F73">
        <v>1</v>
      </c>
      <c r="G73">
        <v>1081</v>
      </c>
      <c r="H73">
        <v>2</v>
      </c>
      <c r="I73" t="s">
        <v>794</v>
      </c>
      <c r="J73" t="s">
        <v>795</v>
      </c>
      <c r="K73" t="s">
        <v>796</v>
      </c>
      <c r="L73">
        <v>1368</v>
      </c>
      <c r="N73">
        <v>1011</v>
      </c>
      <c r="O73" t="s">
        <v>792</v>
      </c>
      <c r="P73" t="s">
        <v>792</v>
      </c>
      <c r="Q73">
        <v>1</v>
      </c>
      <c r="X73">
        <v>1.24</v>
      </c>
      <c r="Y73">
        <v>0</v>
      </c>
      <c r="Z73">
        <v>0.77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26</v>
      </c>
      <c r="AG73">
        <v>1.9158000000000002</v>
      </c>
      <c r="AH73">
        <v>2</v>
      </c>
      <c r="AI73">
        <v>86552176</v>
      </c>
      <c r="AJ73">
        <v>121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ROW(Source!A89)</f>
        <v>89</v>
      </c>
      <c r="B74">
        <v>86552187</v>
      </c>
      <c r="C74">
        <v>86552172</v>
      </c>
      <c r="D74">
        <v>85731764</v>
      </c>
      <c r="E74">
        <v>1</v>
      </c>
      <c r="F74">
        <v>1</v>
      </c>
      <c r="G74">
        <v>1081</v>
      </c>
      <c r="H74">
        <v>2</v>
      </c>
      <c r="I74" t="s">
        <v>797</v>
      </c>
      <c r="J74" t="s">
        <v>798</v>
      </c>
      <c r="K74" t="s">
        <v>799</v>
      </c>
      <c r="L74">
        <v>1368</v>
      </c>
      <c r="N74">
        <v>1011</v>
      </c>
      <c r="O74" t="s">
        <v>792</v>
      </c>
      <c r="P74" t="s">
        <v>792</v>
      </c>
      <c r="Q74">
        <v>1</v>
      </c>
      <c r="X74">
        <v>3.22</v>
      </c>
      <c r="Y74">
        <v>0</v>
      </c>
      <c r="Z74">
        <v>0.47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26</v>
      </c>
      <c r="AG74">
        <v>4.9749000000000008</v>
      </c>
      <c r="AH74">
        <v>2</v>
      </c>
      <c r="AI74">
        <v>86552177</v>
      </c>
      <c r="AJ74">
        <v>122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ROW(Source!A89)</f>
        <v>89</v>
      </c>
      <c r="B75">
        <v>86552185</v>
      </c>
      <c r="C75">
        <v>86552172</v>
      </c>
      <c r="D75">
        <v>85730911</v>
      </c>
      <c r="E75">
        <v>1</v>
      </c>
      <c r="F75">
        <v>1</v>
      </c>
      <c r="G75">
        <v>1081</v>
      </c>
      <c r="H75">
        <v>2</v>
      </c>
      <c r="I75" t="s">
        <v>800</v>
      </c>
      <c r="J75" t="s">
        <v>801</v>
      </c>
      <c r="K75" t="s">
        <v>802</v>
      </c>
      <c r="L75">
        <v>1368</v>
      </c>
      <c r="N75">
        <v>1011</v>
      </c>
      <c r="O75" t="s">
        <v>792</v>
      </c>
      <c r="P75" t="s">
        <v>792</v>
      </c>
      <c r="Q75">
        <v>1</v>
      </c>
      <c r="X75">
        <v>0.37</v>
      </c>
      <c r="Y75">
        <v>0</v>
      </c>
      <c r="Z75">
        <v>179.17</v>
      </c>
      <c r="AA75">
        <v>16.93</v>
      </c>
      <c r="AB75">
        <v>0</v>
      </c>
      <c r="AC75">
        <v>0</v>
      </c>
      <c r="AD75">
        <v>1</v>
      </c>
      <c r="AE75">
        <v>0</v>
      </c>
      <c r="AF75" t="s">
        <v>26</v>
      </c>
      <c r="AG75">
        <v>0.57164999999999999</v>
      </c>
      <c r="AH75">
        <v>2</v>
      </c>
      <c r="AI75">
        <v>86552175</v>
      </c>
      <c r="AJ75">
        <v>123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ROW(Source!A89)</f>
        <v>89</v>
      </c>
      <c r="B76">
        <v>86552188</v>
      </c>
      <c r="C76">
        <v>86552172</v>
      </c>
      <c r="D76">
        <v>85700705</v>
      </c>
      <c r="E76">
        <v>1</v>
      </c>
      <c r="F76">
        <v>1</v>
      </c>
      <c r="G76">
        <v>1081</v>
      </c>
      <c r="H76">
        <v>3</v>
      </c>
      <c r="I76" t="s">
        <v>803</v>
      </c>
      <c r="J76" t="s">
        <v>804</v>
      </c>
      <c r="K76" t="s">
        <v>805</v>
      </c>
      <c r="L76">
        <v>1339</v>
      </c>
      <c r="N76">
        <v>1007</v>
      </c>
      <c r="O76" t="s">
        <v>806</v>
      </c>
      <c r="P76" t="s">
        <v>806</v>
      </c>
      <c r="Q76">
        <v>1</v>
      </c>
      <c r="X76">
        <v>0.22700000000000001</v>
      </c>
      <c r="Y76">
        <v>7.07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25</v>
      </c>
      <c r="AG76">
        <v>0.22700000000000001</v>
      </c>
      <c r="AH76">
        <v>2</v>
      </c>
      <c r="AI76">
        <v>86552178</v>
      </c>
      <c r="AJ76">
        <v>124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ROW(Source!A89)</f>
        <v>89</v>
      </c>
      <c r="B77">
        <v>86552189</v>
      </c>
      <c r="C77">
        <v>86552172</v>
      </c>
      <c r="D77">
        <v>85707696</v>
      </c>
      <c r="E77">
        <v>1</v>
      </c>
      <c r="F77">
        <v>1</v>
      </c>
      <c r="G77">
        <v>1081</v>
      </c>
      <c r="H77">
        <v>3</v>
      </c>
      <c r="I77" t="s">
        <v>807</v>
      </c>
      <c r="J77" t="s">
        <v>808</v>
      </c>
      <c r="K77" t="s">
        <v>809</v>
      </c>
      <c r="L77">
        <v>1355</v>
      </c>
      <c r="N77">
        <v>1010</v>
      </c>
      <c r="O77" t="s">
        <v>23</v>
      </c>
      <c r="P77" t="s">
        <v>23</v>
      </c>
      <c r="Q77">
        <v>100</v>
      </c>
      <c r="X77">
        <v>4.04</v>
      </c>
      <c r="Y77">
        <v>154.72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25</v>
      </c>
      <c r="AG77">
        <v>4.04</v>
      </c>
      <c r="AH77">
        <v>2</v>
      </c>
      <c r="AI77">
        <v>86552179</v>
      </c>
      <c r="AJ77">
        <v>125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ROW(Source!A89)</f>
        <v>89</v>
      </c>
      <c r="B78">
        <v>86552190</v>
      </c>
      <c r="C78">
        <v>86552172</v>
      </c>
      <c r="D78">
        <v>85717107</v>
      </c>
      <c r="E78">
        <v>1</v>
      </c>
      <c r="F78">
        <v>1</v>
      </c>
      <c r="G78">
        <v>1081</v>
      </c>
      <c r="H78">
        <v>3</v>
      </c>
      <c r="I78" t="s">
        <v>333</v>
      </c>
      <c r="J78" t="s">
        <v>335</v>
      </c>
      <c r="K78" t="s">
        <v>334</v>
      </c>
      <c r="L78">
        <v>1354</v>
      </c>
      <c r="N78">
        <v>1010</v>
      </c>
      <c r="O78" t="s">
        <v>35</v>
      </c>
      <c r="P78" t="s">
        <v>35</v>
      </c>
      <c r="Q78">
        <v>1</v>
      </c>
      <c r="X78">
        <v>200</v>
      </c>
      <c r="Y78">
        <v>7.24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25</v>
      </c>
      <c r="AG78">
        <v>200</v>
      </c>
      <c r="AH78">
        <v>2</v>
      </c>
      <c r="AI78">
        <v>86552180</v>
      </c>
      <c r="AJ78">
        <v>126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ROW(Source!A89)</f>
        <v>89</v>
      </c>
      <c r="B79">
        <v>86552191</v>
      </c>
      <c r="C79">
        <v>86552172</v>
      </c>
      <c r="D79">
        <v>85710744</v>
      </c>
      <c r="E79">
        <v>1</v>
      </c>
      <c r="F79">
        <v>1</v>
      </c>
      <c r="G79">
        <v>1081</v>
      </c>
      <c r="H79">
        <v>3</v>
      </c>
      <c r="I79" t="s">
        <v>810</v>
      </c>
      <c r="J79" t="s">
        <v>811</v>
      </c>
      <c r="K79" t="s">
        <v>812</v>
      </c>
      <c r="L79">
        <v>1354</v>
      </c>
      <c r="N79">
        <v>1010</v>
      </c>
      <c r="O79" t="s">
        <v>35</v>
      </c>
      <c r="P79" t="s">
        <v>35</v>
      </c>
      <c r="Q79">
        <v>1</v>
      </c>
      <c r="X79">
        <v>0.68400000000000005</v>
      </c>
      <c r="Y79">
        <v>6.12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25</v>
      </c>
      <c r="AG79">
        <v>0.68400000000000005</v>
      </c>
      <c r="AH79">
        <v>2</v>
      </c>
      <c r="AI79">
        <v>86552181</v>
      </c>
      <c r="AJ79">
        <v>127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ROW(Source!A89)</f>
        <v>89</v>
      </c>
      <c r="B80">
        <v>86552192</v>
      </c>
      <c r="C80">
        <v>86552172</v>
      </c>
      <c r="D80">
        <v>85684500</v>
      </c>
      <c r="E80">
        <v>1081</v>
      </c>
      <c r="F80">
        <v>1</v>
      </c>
      <c r="G80">
        <v>1081</v>
      </c>
      <c r="H80">
        <v>3</v>
      </c>
      <c r="I80" t="s">
        <v>910</v>
      </c>
      <c r="J80" t="s">
        <v>3</v>
      </c>
      <c r="K80" t="s">
        <v>911</v>
      </c>
      <c r="L80">
        <v>1354</v>
      </c>
      <c r="N80">
        <v>1010</v>
      </c>
      <c r="O80" t="s">
        <v>35</v>
      </c>
      <c r="P80" t="s">
        <v>35</v>
      </c>
      <c r="Q80">
        <v>1</v>
      </c>
      <c r="X80">
        <v>100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25</v>
      </c>
      <c r="AG80">
        <v>100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ROW(Source!A92)</f>
        <v>92</v>
      </c>
      <c r="B81">
        <v>86552210</v>
      </c>
      <c r="C81">
        <v>86552194</v>
      </c>
      <c r="D81">
        <v>85665773</v>
      </c>
      <c r="E81">
        <v>1081</v>
      </c>
      <c r="F81">
        <v>1</v>
      </c>
      <c r="G81">
        <v>1081</v>
      </c>
      <c r="H81">
        <v>1</v>
      </c>
      <c r="I81" t="s">
        <v>786</v>
      </c>
      <c r="J81" t="s">
        <v>3</v>
      </c>
      <c r="K81" t="s">
        <v>787</v>
      </c>
      <c r="L81">
        <v>1191</v>
      </c>
      <c r="N81">
        <v>1013</v>
      </c>
      <c r="O81" t="s">
        <v>788</v>
      </c>
      <c r="P81" t="s">
        <v>788</v>
      </c>
      <c r="Q81">
        <v>1</v>
      </c>
      <c r="X81">
        <v>74.7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27</v>
      </c>
      <c r="AG81">
        <v>106.17857999999998</v>
      </c>
      <c r="AH81">
        <v>2</v>
      </c>
      <c r="AI81">
        <v>86552195</v>
      </c>
      <c r="AJ81">
        <v>129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ROW(Source!A92)</f>
        <v>92</v>
      </c>
      <c r="B82">
        <v>86552211</v>
      </c>
      <c r="C82">
        <v>86552194</v>
      </c>
      <c r="D82">
        <v>85731677</v>
      </c>
      <c r="E82">
        <v>1</v>
      </c>
      <c r="F82">
        <v>1</v>
      </c>
      <c r="G82">
        <v>1081</v>
      </c>
      <c r="H82">
        <v>2</v>
      </c>
      <c r="I82" t="s">
        <v>789</v>
      </c>
      <c r="J82" t="s">
        <v>790</v>
      </c>
      <c r="K82" t="s">
        <v>791</v>
      </c>
      <c r="L82">
        <v>1368</v>
      </c>
      <c r="N82">
        <v>1011</v>
      </c>
      <c r="O82" t="s">
        <v>792</v>
      </c>
      <c r="P82" t="s">
        <v>792</v>
      </c>
      <c r="Q82">
        <v>1</v>
      </c>
      <c r="X82">
        <v>0.32</v>
      </c>
      <c r="Y82">
        <v>0</v>
      </c>
      <c r="Z82">
        <v>83.1</v>
      </c>
      <c r="AA82">
        <v>12.62</v>
      </c>
      <c r="AB82">
        <v>0</v>
      </c>
      <c r="AC82">
        <v>0</v>
      </c>
      <c r="AD82">
        <v>1</v>
      </c>
      <c r="AE82">
        <v>0</v>
      </c>
      <c r="AF82" t="s">
        <v>26</v>
      </c>
      <c r="AG82">
        <v>0.49440000000000001</v>
      </c>
      <c r="AH82">
        <v>2</v>
      </c>
      <c r="AI82">
        <v>86552196</v>
      </c>
      <c r="AJ82">
        <v>130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ROW(Source!A92)</f>
        <v>92</v>
      </c>
      <c r="B83">
        <v>86552213</v>
      </c>
      <c r="C83">
        <v>86552194</v>
      </c>
      <c r="D83">
        <v>85731731</v>
      </c>
      <c r="E83">
        <v>1</v>
      </c>
      <c r="F83">
        <v>1</v>
      </c>
      <c r="G83">
        <v>1081</v>
      </c>
      <c r="H83">
        <v>2</v>
      </c>
      <c r="I83" t="s">
        <v>794</v>
      </c>
      <c r="J83" t="s">
        <v>795</v>
      </c>
      <c r="K83" t="s">
        <v>796</v>
      </c>
      <c r="L83">
        <v>1368</v>
      </c>
      <c r="N83">
        <v>1011</v>
      </c>
      <c r="O83" t="s">
        <v>792</v>
      </c>
      <c r="P83" t="s">
        <v>792</v>
      </c>
      <c r="Q83">
        <v>1</v>
      </c>
      <c r="X83">
        <v>1.24</v>
      </c>
      <c r="Y83">
        <v>0</v>
      </c>
      <c r="Z83">
        <v>0.77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26</v>
      </c>
      <c r="AG83">
        <v>1.9158000000000002</v>
      </c>
      <c r="AH83">
        <v>2</v>
      </c>
      <c r="AI83">
        <v>86552198</v>
      </c>
      <c r="AJ83">
        <v>131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ROW(Source!A92)</f>
        <v>92</v>
      </c>
      <c r="B84">
        <v>86552214</v>
      </c>
      <c r="C84">
        <v>86552194</v>
      </c>
      <c r="D84">
        <v>85731764</v>
      </c>
      <c r="E84">
        <v>1</v>
      </c>
      <c r="F84">
        <v>1</v>
      </c>
      <c r="G84">
        <v>1081</v>
      </c>
      <c r="H84">
        <v>2</v>
      </c>
      <c r="I84" t="s">
        <v>797</v>
      </c>
      <c r="J84" t="s">
        <v>798</v>
      </c>
      <c r="K84" t="s">
        <v>799</v>
      </c>
      <c r="L84">
        <v>1368</v>
      </c>
      <c r="N84">
        <v>1011</v>
      </c>
      <c r="O84" t="s">
        <v>792</v>
      </c>
      <c r="P84" t="s">
        <v>792</v>
      </c>
      <c r="Q84">
        <v>1</v>
      </c>
      <c r="X84">
        <v>3.22</v>
      </c>
      <c r="Y84">
        <v>0</v>
      </c>
      <c r="Z84">
        <v>0.47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26</v>
      </c>
      <c r="AG84">
        <v>4.9749000000000008</v>
      </c>
      <c r="AH84">
        <v>2</v>
      </c>
      <c r="AI84">
        <v>86552199</v>
      </c>
      <c r="AJ84">
        <v>132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ROW(Source!A92)</f>
        <v>92</v>
      </c>
      <c r="B85">
        <v>86552212</v>
      </c>
      <c r="C85">
        <v>86552194</v>
      </c>
      <c r="D85">
        <v>85730911</v>
      </c>
      <c r="E85">
        <v>1</v>
      </c>
      <c r="F85">
        <v>1</v>
      </c>
      <c r="G85">
        <v>1081</v>
      </c>
      <c r="H85">
        <v>2</v>
      </c>
      <c r="I85" t="s">
        <v>800</v>
      </c>
      <c r="J85" t="s">
        <v>801</v>
      </c>
      <c r="K85" t="s">
        <v>802</v>
      </c>
      <c r="L85">
        <v>1368</v>
      </c>
      <c r="N85">
        <v>1011</v>
      </c>
      <c r="O85" t="s">
        <v>792</v>
      </c>
      <c r="P85" t="s">
        <v>792</v>
      </c>
      <c r="Q85">
        <v>1</v>
      </c>
      <c r="X85">
        <v>0.37</v>
      </c>
      <c r="Y85">
        <v>0</v>
      </c>
      <c r="Z85">
        <v>179.17</v>
      </c>
      <c r="AA85">
        <v>16.93</v>
      </c>
      <c r="AB85">
        <v>0</v>
      </c>
      <c r="AC85">
        <v>0</v>
      </c>
      <c r="AD85">
        <v>1</v>
      </c>
      <c r="AE85">
        <v>0</v>
      </c>
      <c r="AF85" t="s">
        <v>26</v>
      </c>
      <c r="AG85">
        <v>0.57164999999999999</v>
      </c>
      <c r="AH85">
        <v>2</v>
      </c>
      <c r="AI85">
        <v>86552197</v>
      </c>
      <c r="AJ85">
        <v>133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ROW(Source!A92)</f>
        <v>92</v>
      </c>
      <c r="B86">
        <v>86552215</v>
      </c>
      <c r="C86">
        <v>86552194</v>
      </c>
      <c r="D86">
        <v>85700705</v>
      </c>
      <c r="E86">
        <v>1</v>
      </c>
      <c r="F86">
        <v>1</v>
      </c>
      <c r="G86">
        <v>1081</v>
      </c>
      <c r="H86">
        <v>3</v>
      </c>
      <c r="I86" t="s">
        <v>803</v>
      </c>
      <c r="J86" t="s">
        <v>804</v>
      </c>
      <c r="K86" t="s">
        <v>805</v>
      </c>
      <c r="L86">
        <v>1339</v>
      </c>
      <c r="N86">
        <v>1007</v>
      </c>
      <c r="O86" t="s">
        <v>806</v>
      </c>
      <c r="P86" t="s">
        <v>806</v>
      </c>
      <c r="Q86">
        <v>1</v>
      </c>
      <c r="X86">
        <v>0.22700000000000001</v>
      </c>
      <c r="Y86">
        <v>7.07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25</v>
      </c>
      <c r="AG86">
        <v>0.22700000000000001</v>
      </c>
      <c r="AH86">
        <v>2</v>
      </c>
      <c r="AI86">
        <v>86552200</v>
      </c>
      <c r="AJ86">
        <v>134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ROW(Source!A92)</f>
        <v>92</v>
      </c>
      <c r="B87">
        <v>86552216</v>
      </c>
      <c r="C87">
        <v>86552194</v>
      </c>
      <c r="D87">
        <v>85707696</v>
      </c>
      <c r="E87">
        <v>1</v>
      </c>
      <c r="F87">
        <v>1</v>
      </c>
      <c r="G87">
        <v>1081</v>
      </c>
      <c r="H87">
        <v>3</v>
      </c>
      <c r="I87" t="s">
        <v>807</v>
      </c>
      <c r="J87" t="s">
        <v>808</v>
      </c>
      <c r="K87" t="s">
        <v>809</v>
      </c>
      <c r="L87">
        <v>1355</v>
      </c>
      <c r="N87">
        <v>1010</v>
      </c>
      <c r="O87" t="s">
        <v>23</v>
      </c>
      <c r="P87" t="s">
        <v>23</v>
      </c>
      <c r="Q87">
        <v>100</v>
      </c>
      <c r="X87">
        <v>4.04</v>
      </c>
      <c r="Y87">
        <v>154.72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25</v>
      </c>
      <c r="AG87">
        <v>4.04</v>
      </c>
      <c r="AH87">
        <v>2</v>
      </c>
      <c r="AI87">
        <v>86552201</v>
      </c>
      <c r="AJ87">
        <v>135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ROW(Source!A92)</f>
        <v>92</v>
      </c>
      <c r="B88">
        <v>86552217</v>
      </c>
      <c r="C88">
        <v>86552194</v>
      </c>
      <c r="D88">
        <v>85717107</v>
      </c>
      <c r="E88">
        <v>1</v>
      </c>
      <c r="F88">
        <v>1</v>
      </c>
      <c r="G88">
        <v>1081</v>
      </c>
      <c r="H88">
        <v>3</v>
      </c>
      <c r="I88" t="s">
        <v>333</v>
      </c>
      <c r="J88" t="s">
        <v>335</v>
      </c>
      <c r="K88" t="s">
        <v>334</v>
      </c>
      <c r="L88">
        <v>1354</v>
      </c>
      <c r="N88">
        <v>1010</v>
      </c>
      <c r="O88" t="s">
        <v>35</v>
      </c>
      <c r="P88" t="s">
        <v>35</v>
      </c>
      <c r="Q88">
        <v>1</v>
      </c>
      <c r="X88">
        <v>200</v>
      </c>
      <c r="Y88">
        <v>7.24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25</v>
      </c>
      <c r="AG88">
        <v>200</v>
      </c>
      <c r="AH88">
        <v>2</v>
      </c>
      <c r="AI88">
        <v>86552202</v>
      </c>
      <c r="AJ88">
        <v>136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ROW(Source!A92)</f>
        <v>92</v>
      </c>
      <c r="B89">
        <v>86552218</v>
      </c>
      <c r="C89">
        <v>86552194</v>
      </c>
      <c r="D89">
        <v>85710744</v>
      </c>
      <c r="E89">
        <v>1</v>
      </c>
      <c r="F89">
        <v>1</v>
      </c>
      <c r="G89">
        <v>1081</v>
      </c>
      <c r="H89">
        <v>3</v>
      </c>
      <c r="I89" t="s">
        <v>810</v>
      </c>
      <c r="J89" t="s">
        <v>811</v>
      </c>
      <c r="K89" t="s">
        <v>812</v>
      </c>
      <c r="L89">
        <v>1354</v>
      </c>
      <c r="N89">
        <v>1010</v>
      </c>
      <c r="O89" t="s">
        <v>35</v>
      </c>
      <c r="P89" t="s">
        <v>35</v>
      </c>
      <c r="Q89">
        <v>1</v>
      </c>
      <c r="X89">
        <v>0.68400000000000005</v>
      </c>
      <c r="Y89">
        <v>6.12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25</v>
      </c>
      <c r="AG89">
        <v>0.68400000000000005</v>
      </c>
      <c r="AH89">
        <v>2</v>
      </c>
      <c r="AI89">
        <v>86552203</v>
      </c>
      <c r="AJ89">
        <v>137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ROW(Source!A92)</f>
        <v>92</v>
      </c>
      <c r="B90">
        <v>86552219</v>
      </c>
      <c r="C90">
        <v>86552194</v>
      </c>
      <c r="D90">
        <v>85684500</v>
      </c>
      <c r="E90">
        <v>1081</v>
      </c>
      <c r="F90">
        <v>1</v>
      </c>
      <c r="G90">
        <v>1081</v>
      </c>
      <c r="H90">
        <v>3</v>
      </c>
      <c r="I90" t="s">
        <v>910</v>
      </c>
      <c r="J90" t="s">
        <v>3</v>
      </c>
      <c r="K90" t="s">
        <v>911</v>
      </c>
      <c r="L90">
        <v>1354</v>
      </c>
      <c r="N90">
        <v>1010</v>
      </c>
      <c r="O90" t="s">
        <v>35</v>
      </c>
      <c r="P90" t="s">
        <v>35</v>
      </c>
      <c r="Q90">
        <v>1</v>
      </c>
      <c r="X90">
        <v>100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25</v>
      </c>
      <c r="AG90">
        <v>100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ROW(Source!A93)</f>
        <v>93</v>
      </c>
      <c r="B91">
        <v>86552210</v>
      </c>
      <c r="C91">
        <v>86552194</v>
      </c>
      <c r="D91">
        <v>85665773</v>
      </c>
      <c r="E91">
        <v>1081</v>
      </c>
      <c r="F91">
        <v>1</v>
      </c>
      <c r="G91">
        <v>1081</v>
      </c>
      <c r="H91">
        <v>1</v>
      </c>
      <c r="I91" t="s">
        <v>786</v>
      </c>
      <c r="J91" t="s">
        <v>3</v>
      </c>
      <c r="K91" t="s">
        <v>787</v>
      </c>
      <c r="L91">
        <v>1191</v>
      </c>
      <c r="N91">
        <v>1013</v>
      </c>
      <c r="O91" t="s">
        <v>788</v>
      </c>
      <c r="P91" t="s">
        <v>788</v>
      </c>
      <c r="Q91">
        <v>1</v>
      </c>
      <c r="X91">
        <v>74.7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27</v>
      </c>
      <c r="AG91">
        <v>106.17857999999998</v>
      </c>
      <c r="AH91">
        <v>2</v>
      </c>
      <c r="AI91">
        <v>86552195</v>
      </c>
      <c r="AJ91">
        <v>144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ROW(Source!A93)</f>
        <v>93</v>
      </c>
      <c r="B92">
        <v>86552211</v>
      </c>
      <c r="C92">
        <v>86552194</v>
      </c>
      <c r="D92">
        <v>85731677</v>
      </c>
      <c r="E92">
        <v>1</v>
      </c>
      <c r="F92">
        <v>1</v>
      </c>
      <c r="G92">
        <v>1081</v>
      </c>
      <c r="H92">
        <v>2</v>
      </c>
      <c r="I92" t="s">
        <v>789</v>
      </c>
      <c r="J92" t="s">
        <v>790</v>
      </c>
      <c r="K92" t="s">
        <v>791</v>
      </c>
      <c r="L92">
        <v>1368</v>
      </c>
      <c r="N92">
        <v>1011</v>
      </c>
      <c r="O92" t="s">
        <v>792</v>
      </c>
      <c r="P92" t="s">
        <v>792</v>
      </c>
      <c r="Q92">
        <v>1</v>
      </c>
      <c r="X92">
        <v>0.32</v>
      </c>
      <c r="Y92">
        <v>0</v>
      </c>
      <c r="Z92">
        <v>83.1</v>
      </c>
      <c r="AA92">
        <v>12.62</v>
      </c>
      <c r="AB92">
        <v>0</v>
      </c>
      <c r="AC92">
        <v>0</v>
      </c>
      <c r="AD92">
        <v>1</v>
      </c>
      <c r="AE92">
        <v>0</v>
      </c>
      <c r="AF92" t="s">
        <v>26</v>
      </c>
      <c r="AG92">
        <v>0.49440000000000001</v>
      </c>
      <c r="AH92">
        <v>2</v>
      </c>
      <c r="AI92">
        <v>86552196</v>
      </c>
      <c r="AJ92">
        <v>145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ROW(Source!A93)</f>
        <v>93</v>
      </c>
      <c r="B93">
        <v>86552213</v>
      </c>
      <c r="C93">
        <v>86552194</v>
      </c>
      <c r="D93">
        <v>85731731</v>
      </c>
      <c r="E93">
        <v>1</v>
      </c>
      <c r="F93">
        <v>1</v>
      </c>
      <c r="G93">
        <v>1081</v>
      </c>
      <c r="H93">
        <v>2</v>
      </c>
      <c r="I93" t="s">
        <v>794</v>
      </c>
      <c r="J93" t="s">
        <v>795</v>
      </c>
      <c r="K93" t="s">
        <v>796</v>
      </c>
      <c r="L93">
        <v>1368</v>
      </c>
      <c r="N93">
        <v>1011</v>
      </c>
      <c r="O93" t="s">
        <v>792</v>
      </c>
      <c r="P93" t="s">
        <v>792</v>
      </c>
      <c r="Q93">
        <v>1</v>
      </c>
      <c r="X93">
        <v>1.24</v>
      </c>
      <c r="Y93">
        <v>0</v>
      </c>
      <c r="Z93">
        <v>0.77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26</v>
      </c>
      <c r="AG93">
        <v>1.9158000000000002</v>
      </c>
      <c r="AH93">
        <v>2</v>
      </c>
      <c r="AI93">
        <v>86552198</v>
      </c>
      <c r="AJ93">
        <v>146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ROW(Source!A93)</f>
        <v>93</v>
      </c>
      <c r="B94">
        <v>86552214</v>
      </c>
      <c r="C94">
        <v>86552194</v>
      </c>
      <c r="D94">
        <v>85731764</v>
      </c>
      <c r="E94">
        <v>1</v>
      </c>
      <c r="F94">
        <v>1</v>
      </c>
      <c r="G94">
        <v>1081</v>
      </c>
      <c r="H94">
        <v>2</v>
      </c>
      <c r="I94" t="s">
        <v>797</v>
      </c>
      <c r="J94" t="s">
        <v>798</v>
      </c>
      <c r="K94" t="s">
        <v>799</v>
      </c>
      <c r="L94">
        <v>1368</v>
      </c>
      <c r="N94">
        <v>1011</v>
      </c>
      <c r="O94" t="s">
        <v>792</v>
      </c>
      <c r="P94" t="s">
        <v>792</v>
      </c>
      <c r="Q94">
        <v>1</v>
      </c>
      <c r="X94">
        <v>3.22</v>
      </c>
      <c r="Y94">
        <v>0</v>
      </c>
      <c r="Z94">
        <v>0.47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26</v>
      </c>
      <c r="AG94">
        <v>4.9749000000000008</v>
      </c>
      <c r="AH94">
        <v>2</v>
      </c>
      <c r="AI94">
        <v>86552199</v>
      </c>
      <c r="AJ94">
        <v>147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ROW(Source!A93)</f>
        <v>93</v>
      </c>
      <c r="B95">
        <v>86552212</v>
      </c>
      <c r="C95">
        <v>86552194</v>
      </c>
      <c r="D95">
        <v>85730911</v>
      </c>
      <c r="E95">
        <v>1</v>
      </c>
      <c r="F95">
        <v>1</v>
      </c>
      <c r="G95">
        <v>1081</v>
      </c>
      <c r="H95">
        <v>2</v>
      </c>
      <c r="I95" t="s">
        <v>800</v>
      </c>
      <c r="J95" t="s">
        <v>801</v>
      </c>
      <c r="K95" t="s">
        <v>802</v>
      </c>
      <c r="L95">
        <v>1368</v>
      </c>
      <c r="N95">
        <v>1011</v>
      </c>
      <c r="O95" t="s">
        <v>792</v>
      </c>
      <c r="P95" t="s">
        <v>792</v>
      </c>
      <c r="Q95">
        <v>1</v>
      </c>
      <c r="X95">
        <v>0.37</v>
      </c>
      <c r="Y95">
        <v>0</v>
      </c>
      <c r="Z95">
        <v>179.17</v>
      </c>
      <c r="AA95">
        <v>16.93</v>
      </c>
      <c r="AB95">
        <v>0</v>
      </c>
      <c r="AC95">
        <v>0</v>
      </c>
      <c r="AD95">
        <v>1</v>
      </c>
      <c r="AE95">
        <v>0</v>
      </c>
      <c r="AF95" t="s">
        <v>26</v>
      </c>
      <c r="AG95">
        <v>0.57164999999999999</v>
      </c>
      <c r="AH95">
        <v>2</v>
      </c>
      <c r="AI95">
        <v>86552197</v>
      </c>
      <c r="AJ95">
        <v>148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ROW(Source!A93)</f>
        <v>93</v>
      </c>
      <c r="B96">
        <v>86552215</v>
      </c>
      <c r="C96">
        <v>86552194</v>
      </c>
      <c r="D96">
        <v>85700705</v>
      </c>
      <c r="E96">
        <v>1</v>
      </c>
      <c r="F96">
        <v>1</v>
      </c>
      <c r="G96">
        <v>1081</v>
      </c>
      <c r="H96">
        <v>3</v>
      </c>
      <c r="I96" t="s">
        <v>803</v>
      </c>
      <c r="J96" t="s">
        <v>804</v>
      </c>
      <c r="K96" t="s">
        <v>805</v>
      </c>
      <c r="L96">
        <v>1339</v>
      </c>
      <c r="N96">
        <v>1007</v>
      </c>
      <c r="O96" t="s">
        <v>806</v>
      </c>
      <c r="P96" t="s">
        <v>806</v>
      </c>
      <c r="Q96">
        <v>1</v>
      </c>
      <c r="X96">
        <v>0.22700000000000001</v>
      </c>
      <c r="Y96">
        <v>7.07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25</v>
      </c>
      <c r="AG96">
        <v>0.22700000000000001</v>
      </c>
      <c r="AH96">
        <v>2</v>
      </c>
      <c r="AI96">
        <v>86552200</v>
      </c>
      <c r="AJ96">
        <v>149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ROW(Source!A93)</f>
        <v>93</v>
      </c>
      <c r="B97">
        <v>86552216</v>
      </c>
      <c r="C97">
        <v>86552194</v>
      </c>
      <c r="D97">
        <v>85707696</v>
      </c>
      <c r="E97">
        <v>1</v>
      </c>
      <c r="F97">
        <v>1</v>
      </c>
      <c r="G97">
        <v>1081</v>
      </c>
      <c r="H97">
        <v>3</v>
      </c>
      <c r="I97" t="s">
        <v>807</v>
      </c>
      <c r="J97" t="s">
        <v>808</v>
      </c>
      <c r="K97" t="s">
        <v>809</v>
      </c>
      <c r="L97">
        <v>1355</v>
      </c>
      <c r="N97">
        <v>1010</v>
      </c>
      <c r="O97" t="s">
        <v>23</v>
      </c>
      <c r="P97" t="s">
        <v>23</v>
      </c>
      <c r="Q97">
        <v>100</v>
      </c>
      <c r="X97">
        <v>4.04</v>
      </c>
      <c r="Y97">
        <v>154.72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25</v>
      </c>
      <c r="AG97">
        <v>4.04</v>
      </c>
      <c r="AH97">
        <v>2</v>
      </c>
      <c r="AI97">
        <v>86552201</v>
      </c>
      <c r="AJ97">
        <v>150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ROW(Source!A93)</f>
        <v>93</v>
      </c>
      <c r="B98">
        <v>86552217</v>
      </c>
      <c r="C98">
        <v>86552194</v>
      </c>
      <c r="D98">
        <v>85717107</v>
      </c>
      <c r="E98">
        <v>1</v>
      </c>
      <c r="F98">
        <v>1</v>
      </c>
      <c r="G98">
        <v>1081</v>
      </c>
      <c r="H98">
        <v>3</v>
      </c>
      <c r="I98" t="s">
        <v>333</v>
      </c>
      <c r="J98" t="s">
        <v>335</v>
      </c>
      <c r="K98" t="s">
        <v>334</v>
      </c>
      <c r="L98">
        <v>1354</v>
      </c>
      <c r="N98">
        <v>1010</v>
      </c>
      <c r="O98" t="s">
        <v>35</v>
      </c>
      <c r="P98" t="s">
        <v>35</v>
      </c>
      <c r="Q98">
        <v>1</v>
      </c>
      <c r="X98">
        <v>200</v>
      </c>
      <c r="Y98">
        <v>7.24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25</v>
      </c>
      <c r="AG98">
        <v>200</v>
      </c>
      <c r="AH98">
        <v>2</v>
      </c>
      <c r="AI98">
        <v>86552202</v>
      </c>
      <c r="AJ98">
        <v>151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ROW(Source!A93)</f>
        <v>93</v>
      </c>
      <c r="B99">
        <v>86552218</v>
      </c>
      <c r="C99">
        <v>86552194</v>
      </c>
      <c r="D99">
        <v>85710744</v>
      </c>
      <c r="E99">
        <v>1</v>
      </c>
      <c r="F99">
        <v>1</v>
      </c>
      <c r="G99">
        <v>1081</v>
      </c>
      <c r="H99">
        <v>3</v>
      </c>
      <c r="I99" t="s">
        <v>810</v>
      </c>
      <c r="J99" t="s">
        <v>811</v>
      </c>
      <c r="K99" t="s">
        <v>812</v>
      </c>
      <c r="L99">
        <v>1354</v>
      </c>
      <c r="N99">
        <v>1010</v>
      </c>
      <c r="O99" t="s">
        <v>35</v>
      </c>
      <c r="P99" t="s">
        <v>35</v>
      </c>
      <c r="Q99">
        <v>1</v>
      </c>
      <c r="X99">
        <v>0.68400000000000005</v>
      </c>
      <c r="Y99">
        <v>6.12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25</v>
      </c>
      <c r="AG99">
        <v>0.68400000000000005</v>
      </c>
      <c r="AH99">
        <v>2</v>
      </c>
      <c r="AI99">
        <v>86552203</v>
      </c>
      <c r="AJ99">
        <v>152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ROW(Source!A93)</f>
        <v>93</v>
      </c>
      <c r="B100">
        <v>86552219</v>
      </c>
      <c r="C100">
        <v>86552194</v>
      </c>
      <c r="D100">
        <v>85684500</v>
      </c>
      <c r="E100">
        <v>1081</v>
      </c>
      <c r="F100">
        <v>1</v>
      </c>
      <c r="G100">
        <v>1081</v>
      </c>
      <c r="H100">
        <v>3</v>
      </c>
      <c r="I100" t="s">
        <v>910</v>
      </c>
      <c r="J100" t="s">
        <v>3</v>
      </c>
      <c r="K100" t="s">
        <v>911</v>
      </c>
      <c r="L100">
        <v>1354</v>
      </c>
      <c r="N100">
        <v>1010</v>
      </c>
      <c r="O100" t="s">
        <v>35</v>
      </c>
      <c r="P100" t="s">
        <v>35</v>
      </c>
      <c r="Q100">
        <v>1</v>
      </c>
      <c r="X100">
        <v>100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25</v>
      </c>
      <c r="AG100">
        <v>100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ROW(Source!A106)</f>
        <v>106</v>
      </c>
      <c r="B101">
        <v>86552244</v>
      </c>
      <c r="C101">
        <v>86552226</v>
      </c>
      <c r="D101">
        <v>85665773</v>
      </c>
      <c r="E101">
        <v>1081</v>
      </c>
      <c r="F101">
        <v>1</v>
      </c>
      <c r="G101">
        <v>1081</v>
      </c>
      <c r="H101">
        <v>1</v>
      </c>
      <c r="I101" t="s">
        <v>786</v>
      </c>
      <c r="J101" t="s">
        <v>3</v>
      </c>
      <c r="K101" t="s">
        <v>787</v>
      </c>
      <c r="L101">
        <v>1191</v>
      </c>
      <c r="N101">
        <v>1013</v>
      </c>
      <c r="O101" t="s">
        <v>788</v>
      </c>
      <c r="P101" t="s">
        <v>788</v>
      </c>
      <c r="Q101">
        <v>1</v>
      </c>
      <c r="X101">
        <v>74.7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27</v>
      </c>
      <c r="AG101">
        <v>106.17857999999998</v>
      </c>
      <c r="AH101">
        <v>2</v>
      </c>
      <c r="AI101">
        <v>86552227</v>
      </c>
      <c r="AJ101">
        <v>159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ROW(Source!A106)</f>
        <v>106</v>
      </c>
      <c r="B102">
        <v>86552245</v>
      </c>
      <c r="C102">
        <v>86552226</v>
      </c>
      <c r="D102">
        <v>85731677</v>
      </c>
      <c r="E102">
        <v>1</v>
      </c>
      <c r="F102">
        <v>1</v>
      </c>
      <c r="G102">
        <v>1081</v>
      </c>
      <c r="H102">
        <v>2</v>
      </c>
      <c r="I102" t="s">
        <v>789</v>
      </c>
      <c r="J102" t="s">
        <v>790</v>
      </c>
      <c r="K102" t="s">
        <v>791</v>
      </c>
      <c r="L102">
        <v>1368</v>
      </c>
      <c r="N102">
        <v>1011</v>
      </c>
      <c r="O102" t="s">
        <v>792</v>
      </c>
      <c r="P102" t="s">
        <v>792</v>
      </c>
      <c r="Q102">
        <v>1</v>
      </c>
      <c r="X102">
        <v>0.32</v>
      </c>
      <c r="Y102">
        <v>0</v>
      </c>
      <c r="Z102">
        <v>83.1</v>
      </c>
      <c r="AA102">
        <v>12.62</v>
      </c>
      <c r="AB102">
        <v>0</v>
      </c>
      <c r="AC102">
        <v>0</v>
      </c>
      <c r="AD102">
        <v>1</v>
      </c>
      <c r="AE102">
        <v>0</v>
      </c>
      <c r="AF102" t="s">
        <v>26</v>
      </c>
      <c r="AG102">
        <v>0.49440000000000001</v>
      </c>
      <c r="AH102">
        <v>2</v>
      </c>
      <c r="AI102">
        <v>86552228</v>
      </c>
      <c r="AJ102">
        <v>160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ROW(Source!A106)</f>
        <v>106</v>
      </c>
      <c r="B103">
        <v>86552247</v>
      </c>
      <c r="C103">
        <v>86552226</v>
      </c>
      <c r="D103">
        <v>85731731</v>
      </c>
      <c r="E103">
        <v>1</v>
      </c>
      <c r="F103">
        <v>1</v>
      </c>
      <c r="G103">
        <v>1081</v>
      </c>
      <c r="H103">
        <v>2</v>
      </c>
      <c r="I103" t="s">
        <v>794</v>
      </c>
      <c r="J103" t="s">
        <v>795</v>
      </c>
      <c r="K103" t="s">
        <v>796</v>
      </c>
      <c r="L103">
        <v>1368</v>
      </c>
      <c r="N103">
        <v>1011</v>
      </c>
      <c r="O103" t="s">
        <v>792</v>
      </c>
      <c r="P103" t="s">
        <v>792</v>
      </c>
      <c r="Q103">
        <v>1</v>
      </c>
      <c r="X103">
        <v>1.24</v>
      </c>
      <c r="Y103">
        <v>0</v>
      </c>
      <c r="Z103">
        <v>0.77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26</v>
      </c>
      <c r="AG103">
        <v>1.9158000000000002</v>
      </c>
      <c r="AH103">
        <v>2</v>
      </c>
      <c r="AI103">
        <v>86552230</v>
      </c>
      <c r="AJ103">
        <v>161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ROW(Source!A106)</f>
        <v>106</v>
      </c>
      <c r="B104">
        <v>86552248</v>
      </c>
      <c r="C104">
        <v>86552226</v>
      </c>
      <c r="D104">
        <v>85731764</v>
      </c>
      <c r="E104">
        <v>1</v>
      </c>
      <c r="F104">
        <v>1</v>
      </c>
      <c r="G104">
        <v>1081</v>
      </c>
      <c r="H104">
        <v>2</v>
      </c>
      <c r="I104" t="s">
        <v>797</v>
      </c>
      <c r="J104" t="s">
        <v>798</v>
      </c>
      <c r="K104" t="s">
        <v>799</v>
      </c>
      <c r="L104">
        <v>1368</v>
      </c>
      <c r="N104">
        <v>1011</v>
      </c>
      <c r="O104" t="s">
        <v>792</v>
      </c>
      <c r="P104" t="s">
        <v>792</v>
      </c>
      <c r="Q104">
        <v>1</v>
      </c>
      <c r="X104">
        <v>3.22</v>
      </c>
      <c r="Y104">
        <v>0</v>
      </c>
      <c r="Z104">
        <v>0.47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26</v>
      </c>
      <c r="AG104">
        <v>4.9749000000000008</v>
      </c>
      <c r="AH104">
        <v>2</v>
      </c>
      <c r="AI104">
        <v>86552231</v>
      </c>
      <c r="AJ104">
        <v>162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ROW(Source!A106)</f>
        <v>106</v>
      </c>
      <c r="B105">
        <v>86552246</v>
      </c>
      <c r="C105">
        <v>86552226</v>
      </c>
      <c r="D105">
        <v>85730911</v>
      </c>
      <c r="E105">
        <v>1</v>
      </c>
      <c r="F105">
        <v>1</v>
      </c>
      <c r="G105">
        <v>1081</v>
      </c>
      <c r="H105">
        <v>2</v>
      </c>
      <c r="I105" t="s">
        <v>800</v>
      </c>
      <c r="J105" t="s">
        <v>801</v>
      </c>
      <c r="K105" t="s">
        <v>802</v>
      </c>
      <c r="L105">
        <v>1368</v>
      </c>
      <c r="N105">
        <v>1011</v>
      </c>
      <c r="O105" t="s">
        <v>792</v>
      </c>
      <c r="P105" t="s">
        <v>792</v>
      </c>
      <c r="Q105">
        <v>1</v>
      </c>
      <c r="X105">
        <v>0.37</v>
      </c>
      <c r="Y105">
        <v>0</v>
      </c>
      <c r="Z105">
        <v>179.17</v>
      </c>
      <c r="AA105">
        <v>16.93</v>
      </c>
      <c r="AB105">
        <v>0</v>
      </c>
      <c r="AC105">
        <v>0</v>
      </c>
      <c r="AD105">
        <v>1</v>
      </c>
      <c r="AE105">
        <v>0</v>
      </c>
      <c r="AF105" t="s">
        <v>26</v>
      </c>
      <c r="AG105">
        <v>0.57164999999999999</v>
      </c>
      <c r="AH105">
        <v>2</v>
      </c>
      <c r="AI105">
        <v>86552229</v>
      </c>
      <c r="AJ105">
        <v>163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ROW(Source!A106)</f>
        <v>106</v>
      </c>
      <c r="B106">
        <v>86552249</v>
      </c>
      <c r="C106">
        <v>86552226</v>
      </c>
      <c r="D106">
        <v>85700705</v>
      </c>
      <c r="E106">
        <v>1</v>
      </c>
      <c r="F106">
        <v>1</v>
      </c>
      <c r="G106">
        <v>1081</v>
      </c>
      <c r="H106">
        <v>3</v>
      </c>
      <c r="I106" t="s">
        <v>803</v>
      </c>
      <c r="J106" t="s">
        <v>804</v>
      </c>
      <c r="K106" t="s">
        <v>805</v>
      </c>
      <c r="L106">
        <v>1339</v>
      </c>
      <c r="N106">
        <v>1007</v>
      </c>
      <c r="O106" t="s">
        <v>806</v>
      </c>
      <c r="P106" t="s">
        <v>806</v>
      </c>
      <c r="Q106">
        <v>1</v>
      </c>
      <c r="X106">
        <v>0.22700000000000001</v>
      </c>
      <c r="Y106">
        <v>7.07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25</v>
      </c>
      <c r="AG106">
        <v>0.22700000000000001</v>
      </c>
      <c r="AH106">
        <v>2</v>
      </c>
      <c r="AI106">
        <v>86552232</v>
      </c>
      <c r="AJ106">
        <v>164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ROW(Source!A106)</f>
        <v>106</v>
      </c>
      <c r="B107">
        <v>86552250</v>
      </c>
      <c r="C107">
        <v>86552226</v>
      </c>
      <c r="D107">
        <v>85707696</v>
      </c>
      <c r="E107">
        <v>1</v>
      </c>
      <c r="F107">
        <v>1</v>
      </c>
      <c r="G107">
        <v>1081</v>
      </c>
      <c r="H107">
        <v>3</v>
      </c>
      <c r="I107" t="s">
        <v>807</v>
      </c>
      <c r="J107" t="s">
        <v>808</v>
      </c>
      <c r="K107" t="s">
        <v>809</v>
      </c>
      <c r="L107">
        <v>1355</v>
      </c>
      <c r="N107">
        <v>1010</v>
      </c>
      <c r="O107" t="s">
        <v>23</v>
      </c>
      <c r="P107" t="s">
        <v>23</v>
      </c>
      <c r="Q107">
        <v>100</v>
      </c>
      <c r="X107">
        <v>4.04</v>
      </c>
      <c r="Y107">
        <v>154.72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25</v>
      </c>
      <c r="AG107">
        <v>4.04</v>
      </c>
      <c r="AH107">
        <v>2</v>
      </c>
      <c r="AI107">
        <v>86552233</v>
      </c>
      <c r="AJ107">
        <v>165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ROW(Source!A106)</f>
        <v>106</v>
      </c>
      <c r="B108">
        <v>86552251</v>
      </c>
      <c r="C108">
        <v>86552226</v>
      </c>
      <c r="D108">
        <v>85717107</v>
      </c>
      <c r="E108">
        <v>1</v>
      </c>
      <c r="F108">
        <v>1</v>
      </c>
      <c r="G108">
        <v>1081</v>
      </c>
      <c r="H108">
        <v>3</v>
      </c>
      <c r="I108" t="s">
        <v>333</v>
      </c>
      <c r="J108" t="s">
        <v>335</v>
      </c>
      <c r="K108" t="s">
        <v>334</v>
      </c>
      <c r="L108">
        <v>1354</v>
      </c>
      <c r="N108">
        <v>1010</v>
      </c>
      <c r="O108" t="s">
        <v>35</v>
      </c>
      <c r="P108" t="s">
        <v>35</v>
      </c>
      <c r="Q108">
        <v>1</v>
      </c>
      <c r="X108">
        <v>200</v>
      </c>
      <c r="Y108">
        <v>7.24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25</v>
      </c>
      <c r="AG108">
        <v>200</v>
      </c>
      <c r="AH108">
        <v>2</v>
      </c>
      <c r="AI108">
        <v>86552234</v>
      </c>
      <c r="AJ108">
        <v>166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ROW(Source!A106)</f>
        <v>106</v>
      </c>
      <c r="B109">
        <v>86552252</v>
      </c>
      <c r="C109">
        <v>86552226</v>
      </c>
      <c r="D109">
        <v>85710744</v>
      </c>
      <c r="E109">
        <v>1</v>
      </c>
      <c r="F109">
        <v>1</v>
      </c>
      <c r="G109">
        <v>1081</v>
      </c>
      <c r="H109">
        <v>3</v>
      </c>
      <c r="I109" t="s">
        <v>810</v>
      </c>
      <c r="J109" t="s">
        <v>811</v>
      </c>
      <c r="K109" t="s">
        <v>812</v>
      </c>
      <c r="L109">
        <v>1354</v>
      </c>
      <c r="N109">
        <v>1010</v>
      </c>
      <c r="O109" t="s">
        <v>35</v>
      </c>
      <c r="P109" t="s">
        <v>35</v>
      </c>
      <c r="Q109">
        <v>1</v>
      </c>
      <c r="X109">
        <v>0.68400000000000005</v>
      </c>
      <c r="Y109">
        <v>6.12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25</v>
      </c>
      <c r="AG109">
        <v>0.68400000000000005</v>
      </c>
      <c r="AH109">
        <v>2</v>
      </c>
      <c r="AI109">
        <v>86552235</v>
      </c>
      <c r="AJ109">
        <v>167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ROW(Source!A106)</f>
        <v>106</v>
      </c>
      <c r="B110">
        <v>86552253</v>
      </c>
      <c r="C110">
        <v>86552226</v>
      </c>
      <c r="D110">
        <v>85684500</v>
      </c>
      <c r="E110">
        <v>1081</v>
      </c>
      <c r="F110">
        <v>1</v>
      </c>
      <c r="G110">
        <v>1081</v>
      </c>
      <c r="H110">
        <v>3</v>
      </c>
      <c r="I110" t="s">
        <v>910</v>
      </c>
      <c r="J110" t="s">
        <v>3</v>
      </c>
      <c r="K110" t="s">
        <v>911</v>
      </c>
      <c r="L110">
        <v>1354</v>
      </c>
      <c r="N110">
        <v>1010</v>
      </c>
      <c r="O110" t="s">
        <v>35</v>
      </c>
      <c r="P110" t="s">
        <v>35</v>
      </c>
      <c r="Q110">
        <v>1</v>
      </c>
      <c r="X110">
        <v>100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25</v>
      </c>
      <c r="AG110">
        <v>100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ROW(Source!A107)</f>
        <v>107</v>
      </c>
      <c r="B111">
        <v>86552244</v>
      </c>
      <c r="C111">
        <v>86552226</v>
      </c>
      <c r="D111">
        <v>85665773</v>
      </c>
      <c r="E111">
        <v>1081</v>
      </c>
      <c r="F111">
        <v>1</v>
      </c>
      <c r="G111">
        <v>1081</v>
      </c>
      <c r="H111">
        <v>1</v>
      </c>
      <c r="I111" t="s">
        <v>786</v>
      </c>
      <c r="J111" t="s">
        <v>3</v>
      </c>
      <c r="K111" t="s">
        <v>787</v>
      </c>
      <c r="L111">
        <v>1191</v>
      </c>
      <c r="N111">
        <v>1013</v>
      </c>
      <c r="O111" t="s">
        <v>788</v>
      </c>
      <c r="P111" t="s">
        <v>788</v>
      </c>
      <c r="Q111">
        <v>1</v>
      </c>
      <c r="X111">
        <v>74.7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27</v>
      </c>
      <c r="AG111">
        <v>106.17857999999998</v>
      </c>
      <c r="AH111">
        <v>2</v>
      </c>
      <c r="AI111">
        <v>86552227</v>
      </c>
      <c r="AJ111">
        <v>176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ROW(Source!A107)</f>
        <v>107</v>
      </c>
      <c r="B112">
        <v>86552245</v>
      </c>
      <c r="C112">
        <v>86552226</v>
      </c>
      <c r="D112">
        <v>85731677</v>
      </c>
      <c r="E112">
        <v>1</v>
      </c>
      <c r="F112">
        <v>1</v>
      </c>
      <c r="G112">
        <v>1081</v>
      </c>
      <c r="H112">
        <v>2</v>
      </c>
      <c r="I112" t="s">
        <v>789</v>
      </c>
      <c r="J112" t="s">
        <v>790</v>
      </c>
      <c r="K112" t="s">
        <v>791</v>
      </c>
      <c r="L112">
        <v>1368</v>
      </c>
      <c r="N112">
        <v>1011</v>
      </c>
      <c r="O112" t="s">
        <v>792</v>
      </c>
      <c r="P112" t="s">
        <v>792</v>
      </c>
      <c r="Q112">
        <v>1</v>
      </c>
      <c r="X112">
        <v>0.32</v>
      </c>
      <c r="Y112">
        <v>0</v>
      </c>
      <c r="Z112">
        <v>83.1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26</v>
      </c>
      <c r="AG112">
        <v>0.49440000000000001</v>
      </c>
      <c r="AH112">
        <v>2</v>
      </c>
      <c r="AI112">
        <v>86552228</v>
      </c>
      <c r="AJ112">
        <v>177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ROW(Source!A107)</f>
        <v>107</v>
      </c>
      <c r="B113">
        <v>86552247</v>
      </c>
      <c r="C113">
        <v>86552226</v>
      </c>
      <c r="D113">
        <v>85731731</v>
      </c>
      <c r="E113">
        <v>1</v>
      </c>
      <c r="F113">
        <v>1</v>
      </c>
      <c r="G113">
        <v>1081</v>
      </c>
      <c r="H113">
        <v>2</v>
      </c>
      <c r="I113" t="s">
        <v>794</v>
      </c>
      <c r="J113" t="s">
        <v>795</v>
      </c>
      <c r="K113" t="s">
        <v>796</v>
      </c>
      <c r="L113">
        <v>1368</v>
      </c>
      <c r="N113">
        <v>1011</v>
      </c>
      <c r="O113" t="s">
        <v>792</v>
      </c>
      <c r="P113" t="s">
        <v>792</v>
      </c>
      <c r="Q113">
        <v>1</v>
      </c>
      <c r="X113">
        <v>1.24</v>
      </c>
      <c r="Y113">
        <v>0</v>
      </c>
      <c r="Z113">
        <v>0.77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26</v>
      </c>
      <c r="AG113">
        <v>1.9158000000000002</v>
      </c>
      <c r="AH113">
        <v>2</v>
      </c>
      <c r="AI113">
        <v>86552230</v>
      </c>
      <c r="AJ113">
        <v>178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ROW(Source!A107)</f>
        <v>107</v>
      </c>
      <c r="B114">
        <v>86552248</v>
      </c>
      <c r="C114">
        <v>86552226</v>
      </c>
      <c r="D114">
        <v>85731764</v>
      </c>
      <c r="E114">
        <v>1</v>
      </c>
      <c r="F114">
        <v>1</v>
      </c>
      <c r="G114">
        <v>1081</v>
      </c>
      <c r="H114">
        <v>2</v>
      </c>
      <c r="I114" t="s">
        <v>797</v>
      </c>
      <c r="J114" t="s">
        <v>798</v>
      </c>
      <c r="K114" t="s">
        <v>799</v>
      </c>
      <c r="L114">
        <v>1368</v>
      </c>
      <c r="N114">
        <v>1011</v>
      </c>
      <c r="O114" t="s">
        <v>792</v>
      </c>
      <c r="P114" t="s">
        <v>792</v>
      </c>
      <c r="Q114">
        <v>1</v>
      </c>
      <c r="X114">
        <v>3.22</v>
      </c>
      <c r="Y114">
        <v>0</v>
      </c>
      <c r="Z114">
        <v>0.47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26</v>
      </c>
      <c r="AG114">
        <v>4.9749000000000008</v>
      </c>
      <c r="AH114">
        <v>2</v>
      </c>
      <c r="AI114">
        <v>86552231</v>
      </c>
      <c r="AJ114">
        <v>179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ROW(Source!A107)</f>
        <v>107</v>
      </c>
      <c r="B115">
        <v>86552246</v>
      </c>
      <c r="C115">
        <v>86552226</v>
      </c>
      <c r="D115">
        <v>85730911</v>
      </c>
      <c r="E115">
        <v>1</v>
      </c>
      <c r="F115">
        <v>1</v>
      </c>
      <c r="G115">
        <v>1081</v>
      </c>
      <c r="H115">
        <v>2</v>
      </c>
      <c r="I115" t="s">
        <v>800</v>
      </c>
      <c r="J115" t="s">
        <v>801</v>
      </c>
      <c r="K115" t="s">
        <v>802</v>
      </c>
      <c r="L115">
        <v>1368</v>
      </c>
      <c r="N115">
        <v>1011</v>
      </c>
      <c r="O115" t="s">
        <v>792</v>
      </c>
      <c r="P115" t="s">
        <v>792</v>
      </c>
      <c r="Q115">
        <v>1</v>
      </c>
      <c r="X115">
        <v>0.37</v>
      </c>
      <c r="Y115">
        <v>0</v>
      </c>
      <c r="Z115">
        <v>179.17</v>
      </c>
      <c r="AA115">
        <v>16.93</v>
      </c>
      <c r="AB115">
        <v>0</v>
      </c>
      <c r="AC115">
        <v>0</v>
      </c>
      <c r="AD115">
        <v>1</v>
      </c>
      <c r="AE115">
        <v>0</v>
      </c>
      <c r="AF115" t="s">
        <v>26</v>
      </c>
      <c r="AG115">
        <v>0.57164999999999999</v>
      </c>
      <c r="AH115">
        <v>2</v>
      </c>
      <c r="AI115">
        <v>86552229</v>
      </c>
      <c r="AJ115">
        <v>180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ROW(Source!A107)</f>
        <v>107</v>
      </c>
      <c r="B116">
        <v>86552249</v>
      </c>
      <c r="C116">
        <v>86552226</v>
      </c>
      <c r="D116">
        <v>85700705</v>
      </c>
      <c r="E116">
        <v>1</v>
      </c>
      <c r="F116">
        <v>1</v>
      </c>
      <c r="G116">
        <v>1081</v>
      </c>
      <c r="H116">
        <v>3</v>
      </c>
      <c r="I116" t="s">
        <v>803</v>
      </c>
      <c r="J116" t="s">
        <v>804</v>
      </c>
      <c r="K116" t="s">
        <v>805</v>
      </c>
      <c r="L116">
        <v>1339</v>
      </c>
      <c r="N116">
        <v>1007</v>
      </c>
      <c r="O116" t="s">
        <v>806</v>
      </c>
      <c r="P116" t="s">
        <v>806</v>
      </c>
      <c r="Q116">
        <v>1</v>
      </c>
      <c r="X116">
        <v>0.22700000000000001</v>
      </c>
      <c r="Y116">
        <v>7.07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25</v>
      </c>
      <c r="AG116">
        <v>0.22700000000000001</v>
      </c>
      <c r="AH116">
        <v>2</v>
      </c>
      <c r="AI116">
        <v>86552232</v>
      </c>
      <c r="AJ116">
        <v>181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ROW(Source!A107)</f>
        <v>107</v>
      </c>
      <c r="B117">
        <v>86552250</v>
      </c>
      <c r="C117">
        <v>86552226</v>
      </c>
      <c r="D117">
        <v>85707696</v>
      </c>
      <c r="E117">
        <v>1</v>
      </c>
      <c r="F117">
        <v>1</v>
      </c>
      <c r="G117">
        <v>1081</v>
      </c>
      <c r="H117">
        <v>3</v>
      </c>
      <c r="I117" t="s">
        <v>807</v>
      </c>
      <c r="J117" t="s">
        <v>808</v>
      </c>
      <c r="K117" t="s">
        <v>809</v>
      </c>
      <c r="L117">
        <v>1355</v>
      </c>
      <c r="N117">
        <v>1010</v>
      </c>
      <c r="O117" t="s">
        <v>23</v>
      </c>
      <c r="P117" t="s">
        <v>23</v>
      </c>
      <c r="Q117">
        <v>100</v>
      </c>
      <c r="X117">
        <v>4.04</v>
      </c>
      <c r="Y117">
        <v>154.72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25</v>
      </c>
      <c r="AG117">
        <v>4.04</v>
      </c>
      <c r="AH117">
        <v>2</v>
      </c>
      <c r="AI117">
        <v>86552233</v>
      </c>
      <c r="AJ117">
        <v>182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ROW(Source!A107)</f>
        <v>107</v>
      </c>
      <c r="B118">
        <v>86552251</v>
      </c>
      <c r="C118">
        <v>86552226</v>
      </c>
      <c r="D118">
        <v>85717107</v>
      </c>
      <c r="E118">
        <v>1</v>
      </c>
      <c r="F118">
        <v>1</v>
      </c>
      <c r="G118">
        <v>1081</v>
      </c>
      <c r="H118">
        <v>3</v>
      </c>
      <c r="I118" t="s">
        <v>333</v>
      </c>
      <c r="J118" t="s">
        <v>335</v>
      </c>
      <c r="K118" t="s">
        <v>334</v>
      </c>
      <c r="L118">
        <v>1354</v>
      </c>
      <c r="N118">
        <v>1010</v>
      </c>
      <c r="O118" t="s">
        <v>35</v>
      </c>
      <c r="P118" t="s">
        <v>35</v>
      </c>
      <c r="Q118">
        <v>1</v>
      </c>
      <c r="X118">
        <v>200</v>
      </c>
      <c r="Y118">
        <v>7.24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25</v>
      </c>
      <c r="AG118">
        <v>200</v>
      </c>
      <c r="AH118">
        <v>2</v>
      </c>
      <c r="AI118">
        <v>86552234</v>
      </c>
      <c r="AJ118">
        <v>183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ROW(Source!A107)</f>
        <v>107</v>
      </c>
      <c r="B119">
        <v>86552252</v>
      </c>
      <c r="C119">
        <v>86552226</v>
      </c>
      <c r="D119">
        <v>85710744</v>
      </c>
      <c r="E119">
        <v>1</v>
      </c>
      <c r="F119">
        <v>1</v>
      </c>
      <c r="G119">
        <v>1081</v>
      </c>
      <c r="H119">
        <v>3</v>
      </c>
      <c r="I119" t="s">
        <v>810</v>
      </c>
      <c r="J119" t="s">
        <v>811</v>
      </c>
      <c r="K119" t="s">
        <v>812</v>
      </c>
      <c r="L119">
        <v>1354</v>
      </c>
      <c r="N119">
        <v>1010</v>
      </c>
      <c r="O119" t="s">
        <v>35</v>
      </c>
      <c r="P119" t="s">
        <v>35</v>
      </c>
      <c r="Q119">
        <v>1</v>
      </c>
      <c r="X119">
        <v>0.68400000000000005</v>
      </c>
      <c r="Y119">
        <v>6.12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25</v>
      </c>
      <c r="AG119">
        <v>0.68400000000000005</v>
      </c>
      <c r="AH119">
        <v>2</v>
      </c>
      <c r="AI119">
        <v>86552235</v>
      </c>
      <c r="AJ119">
        <v>184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ROW(Source!A107)</f>
        <v>107</v>
      </c>
      <c r="B120">
        <v>86552253</v>
      </c>
      <c r="C120">
        <v>86552226</v>
      </c>
      <c r="D120">
        <v>85684500</v>
      </c>
      <c r="E120">
        <v>1081</v>
      </c>
      <c r="F120">
        <v>1</v>
      </c>
      <c r="G120">
        <v>1081</v>
      </c>
      <c r="H120">
        <v>3</v>
      </c>
      <c r="I120" t="s">
        <v>910</v>
      </c>
      <c r="J120" t="s">
        <v>3</v>
      </c>
      <c r="K120" t="s">
        <v>911</v>
      </c>
      <c r="L120">
        <v>1354</v>
      </c>
      <c r="N120">
        <v>1010</v>
      </c>
      <c r="O120" t="s">
        <v>35</v>
      </c>
      <c r="P120" t="s">
        <v>35</v>
      </c>
      <c r="Q120">
        <v>1</v>
      </c>
      <c r="X120">
        <v>100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25</v>
      </c>
      <c r="AG120">
        <v>100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ROW(Source!A124)</f>
        <v>124</v>
      </c>
      <c r="B121">
        <v>86552279</v>
      </c>
      <c r="C121">
        <v>86552262</v>
      </c>
      <c r="D121">
        <v>85665773</v>
      </c>
      <c r="E121">
        <v>1081</v>
      </c>
      <c r="F121">
        <v>1</v>
      </c>
      <c r="G121">
        <v>1081</v>
      </c>
      <c r="H121">
        <v>1</v>
      </c>
      <c r="I121" t="s">
        <v>786</v>
      </c>
      <c r="J121" t="s">
        <v>3</v>
      </c>
      <c r="K121" t="s">
        <v>787</v>
      </c>
      <c r="L121">
        <v>1191</v>
      </c>
      <c r="N121">
        <v>1013</v>
      </c>
      <c r="O121" t="s">
        <v>788</v>
      </c>
      <c r="P121" t="s">
        <v>788</v>
      </c>
      <c r="Q121">
        <v>1</v>
      </c>
      <c r="X121">
        <v>74.7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27</v>
      </c>
      <c r="AG121">
        <v>106.17857999999998</v>
      </c>
      <c r="AH121">
        <v>2</v>
      </c>
      <c r="AI121">
        <v>86552263</v>
      </c>
      <c r="AJ121">
        <v>193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ROW(Source!A124)</f>
        <v>124</v>
      </c>
      <c r="B122">
        <v>86552280</v>
      </c>
      <c r="C122">
        <v>86552262</v>
      </c>
      <c r="D122">
        <v>85731677</v>
      </c>
      <c r="E122">
        <v>1</v>
      </c>
      <c r="F122">
        <v>1</v>
      </c>
      <c r="G122">
        <v>1081</v>
      </c>
      <c r="H122">
        <v>2</v>
      </c>
      <c r="I122" t="s">
        <v>789</v>
      </c>
      <c r="J122" t="s">
        <v>790</v>
      </c>
      <c r="K122" t="s">
        <v>791</v>
      </c>
      <c r="L122">
        <v>1368</v>
      </c>
      <c r="N122">
        <v>1011</v>
      </c>
      <c r="O122" t="s">
        <v>792</v>
      </c>
      <c r="P122" t="s">
        <v>792</v>
      </c>
      <c r="Q122">
        <v>1</v>
      </c>
      <c r="X122">
        <v>0.32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26</v>
      </c>
      <c r="AG122">
        <v>0.49440000000000001</v>
      </c>
      <c r="AH122">
        <v>2</v>
      </c>
      <c r="AI122">
        <v>86552264</v>
      </c>
      <c r="AJ122">
        <v>194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ROW(Source!A124)</f>
        <v>124</v>
      </c>
      <c r="B123">
        <v>86552282</v>
      </c>
      <c r="C123">
        <v>86552262</v>
      </c>
      <c r="D123">
        <v>85731731</v>
      </c>
      <c r="E123">
        <v>1</v>
      </c>
      <c r="F123">
        <v>1</v>
      </c>
      <c r="G123">
        <v>1081</v>
      </c>
      <c r="H123">
        <v>2</v>
      </c>
      <c r="I123" t="s">
        <v>794</v>
      </c>
      <c r="J123" t="s">
        <v>795</v>
      </c>
      <c r="K123" t="s">
        <v>796</v>
      </c>
      <c r="L123">
        <v>1368</v>
      </c>
      <c r="N123">
        <v>1011</v>
      </c>
      <c r="O123" t="s">
        <v>792</v>
      </c>
      <c r="P123" t="s">
        <v>792</v>
      </c>
      <c r="Q123">
        <v>1</v>
      </c>
      <c r="X123">
        <v>1.24</v>
      </c>
      <c r="Y123">
        <v>0</v>
      </c>
      <c r="Z123">
        <v>0.77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26</v>
      </c>
      <c r="AG123">
        <v>1.9158000000000002</v>
      </c>
      <c r="AH123">
        <v>2</v>
      </c>
      <c r="AI123">
        <v>86552266</v>
      </c>
      <c r="AJ123">
        <v>195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ROW(Source!A124)</f>
        <v>124</v>
      </c>
      <c r="B124">
        <v>86552283</v>
      </c>
      <c r="C124">
        <v>86552262</v>
      </c>
      <c r="D124">
        <v>85731764</v>
      </c>
      <c r="E124">
        <v>1</v>
      </c>
      <c r="F124">
        <v>1</v>
      </c>
      <c r="G124">
        <v>1081</v>
      </c>
      <c r="H124">
        <v>2</v>
      </c>
      <c r="I124" t="s">
        <v>797</v>
      </c>
      <c r="J124" t="s">
        <v>798</v>
      </c>
      <c r="K124" t="s">
        <v>799</v>
      </c>
      <c r="L124">
        <v>1368</v>
      </c>
      <c r="N124">
        <v>1011</v>
      </c>
      <c r="O124" t="s">
        <v>792</v>
      </c>
      <c r="P124" t="s">
        <v>792</v>
      </c>
      <c r="Q124">
        <v>1</v>
      </c>
      <c r="X124">
        <v>3.22</v>
      </c>
      <c r="Y124">
        <v>0</v>
      </c>
      <c r="Z124">
        <v>0.47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26</v>
      </c>
      <c r="AG124">
        <v>4.9749000000000008</v>
      </c>
      <c r="AH124">
        <v>2</v>
      </c>
      <c r="AI124">
        <v>86552267</v>
      </c>
      <c r="AJ124">
        <v>196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ROW(Source!A124)</f>
        <v>124</v>
      </c>
      <c r="B125">
        <v>86552281</v>
      </c>
      <c r="C125">
        <v>86552262</v>
      </c>
      <c r="D125">
        <v>85730911</v>
      </c>
      <c r="E125">
        <v>1</v>
      </c>
      <c r="F125">
        <v>1</v>
      </c>
      <c r="G125">
        <v>1081</v>
      </c>
      <c r="H125">
        <v>2</v>
      </c>
      <c r="I125" t="s">
        <v>800</v>
      </c>
      <c r="J125" t="s">
        <v>801</v>
      </c>
      <c r="K125" t="s">
        <v>802</v>
      </c>
      <c r="L125">
        <v>1368</v>
      </c>
      <c r="N125">
        <v>1011</v>
      </c>
      <c r="O125" t="s">
        <v>792</v>
      </c>
      <c r="P125" t="s">
        <v>792</v>
      </c>
      <c r="Q125">
        <v>1</v>
      </c>
      <c r="X125">
        <v>0.37</v>
      </c>
      <c r="Y125">
        <v>0</v>
      </c>
      <c r="Z125">
        <v>179.17</v>
      </c>
      <c r="AA125">
        <v>16.93</v>
      </c>
      <c r="AB125">
        <v>0</v>
      </c>
      <c r="AC125">
        <v>0</v>
      </c>
      <c r="AD125">
        <v>1</v>
      </c>
      <c r="AE125">
        <v>0</v>
      </c>
      <c r="AF125" t="s">
        <v>26</v>
      </c>
      <c r="AG125">
        <v>0.57164999999999999</v>
      </c>
      <c r="AH125">
        <v>2</v>
      </c>
      <c r="AI125">
        <v>86552265</v>
      </c>
      <c r="AJ125">
        <v>197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ROW(Source!A124)</f>
        <v>124</v>
      </c>
      <c r="B126">
        <v>86552284</v>
      </c>
      <c r="C126">
        <v>86552262</v>
      </c>
      <c r="D126">
        <v>85700705</v>
      </c>
      <c r="E126">
        <v>1</v>
      </c>
      <c r="F126">
        <v>1</v>
      </c>
      <c r="G126">
        <v>1081</v>
      </c>
      <c r="H126">
        <v>3</v>
      </c>
      <c r="I126" t="s">
        <v>803</v>
      </c>
      <c r="J126" t="s">
        <v>804</v>
      </c>
      <c r="K126" t="s">
        <v>805</v>
      </c>
      <c r="L126">
        <v>1339</v>
      </c>
      <c r="N126">
        <v>1007</v>
      </c>
      <c r="O126" t="s">
        <v>806</v>
      </c>
      <c r="P126" t="s">
        <v>806</v>
      </c>
      <c r="Q126">
        <v>1</v>
      </c>
      <c r="X126">
        <v>0.22700000000000001</v>
      </c>
      <c r="Y126">
        <v>7.07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25</v>
      </c>
      <c r="AG126">
        <v>0.22700000000000001</v>
      </c>
      <c r="AH126">
        <v>2</v>
      </c>
      <c r="AI126">
        <v>86552268</v>
      </c>
      <c r="AJ126">
        <v>198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ROW(Source!A124)</f>
        <v>124</v>
      </c>
      <c r="B127">
        <v>86552285</v>
      </c>
      <c r="C127">
        <v>86552262</v>
      </c>
      <c r="D127">
        <v>85707696</v>
      </c>
      <c r="E127">
        <v>1</v>
      </c>
      <c r="F127">
        <v>1</v>
      </c>
      <c r="G127">
        <v>1081</v>
      </c>
      <c r="H127">
        <v>3</v>
      </c>
      <c r="I127" t="s">
        <v>807</v>
      </c>
      <c r="J127" t="s">
        <v>808</v>
      </c>
      <c r="K127" t="s">
        <v>809</v>
      </c>
      <c r="L127">
        <v>1355</v>
      </c>
      <c r="N127">
        <v>1010</v>
      </c>
      <c r="O127" t="s">
        <v>23</v>
      </c>
      <c r="P127" t="s">
        <v>23</v>
      </c>
      <c r="Q127">
        <v>100</v>
      </c>
      <c r="X127">
        <v>4.04</v>
      </c>
      <c r="Y127">
        <v>154.72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25</v>
      </c>
      <c r="AG127">
        <v>4.04</v>
      </c>
      <c r="AH127">
        <v>2</v>
      </c>
      <c r="AI127">
        <v>86552269</v>
      </c>
      <c r="AJ127">
        <v>199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ROW(Source!A124)</f>
        <v>124</v>
      </c>
      <c r="B128">
        <v>86552286</v>
      </c>
      <c r="C128">
        <v>86552262</v>
      </c>
      <c r="D128">
        <v>85717107</v>
      </c>
      <c r="E128">
        <v>1</v>
      </c>
      <c r="F128">
        <v>1</v>
      </c>
      <c r="G128">
        <v>1081</v>
      </c>
      <c r="H128">
        <v>3</v>
      </c>
      <c r="I128" t="s">
        <v>333</v>
      </c>
      <c r="J128" t="s">
        <v>335</v>
      </c>
      <c r="K128" t="s">
        <v>334</v>
      </c>
      <c r="L128">
        <v>1354</v>
      </c>
      <c r="N128">
        <v>1010</v>
      </c>
      <c r="O128" t="s">
        <v>35</v>
      </c>
      <c r="P128" t="s">
        <v>35</v>
      </c>
      <c r="Q128">
        <v>1</v>
      </c>
      <c r="X128">
        <v>200</v>
      </c>
      <c r="Y128">
        <v>7.24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25</v>
      </c>
      <c r="AG128">
        <v>200</v>
      </c>
      <c r="AH128">
        <v>2</v>
      </c>
      <c r="AI128">
        <v>86552270</v>
      </c>
      <c r="AJ128">
        <v>200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ROW(Source!A124)</f>
        <v>124</v>
      </c>
      <c r="B129">
        <v>86552287</v>
      </c>
      <c r="C129">
        <v>86552262</v>
      </c>
      <c r="D129">
        <v>85710744</v>
      </c>
      <c r="E129">
        <v>1</v>
      </c>
      <c r="F129">
        <v>1</v>
      </c>
      <c r="G129">
        <v>1081</v>
      </c>
      <c r="H129">
        <v>3</v>
      </c>
      <c r="I129" t="s">
        <v>810</v>
      </c>
      <c r="J129" t="s">
        <v>811</v>
      </c>
      <c r="K129" t="s">
        <v>812</v>
      </c>
      <c r="L129">
        <v>1354</v>
      </c>
      <c r="N129">
        <v>1010</v>
      </c>
      <c r="O129" t="s">
        <v>35</v>
      </c>
      <c r="P129" t="s">
        <v>35</v>
      </c>
      <c r="Q129">
        <v>1</v>
      </c>
      <c r="X129">
        <v>0.68400000000000005</v>
      </c>
      <c r="Y129">
        <v>6.12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25</v>
      </c>
      <c r="AG129">
        <v>0.68400000000000005</v>
      </c>
      <c r="AH129">
        <v>2</v>
      </c>
      <c r="AI129">
        <v>86552271</v>
      </c>
      <c r="AJ129">
        <v>201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ROW(Source!A124)</f>
        <v>124</v>
      </c>
      <c r="B130">
        <v>86552288</v>
      </c>
      <c r="C130">
        <v>86552262</v>
      </c>
      <c r="D130">
        <v>85684500</v>
      </c>
      <c r="E130">
        <v>1081</v>
      </c>
      <c r="F130">
        <v>1</v>
      </c>
      <c r="G130">
        <v>1081</v>
      </c>
      <c r="H130">
        <v>3</v>
      </c>
      <c r="I130" t="s">
        <v>910</v>
      </c>
      <c r="J130" t="s">
        <v>3</v>
      </c>
      <c r="K130" t="s">
        <v>911</v>
      </c>
      <c r="L130">
        <v>1354</v>
      </c>
      <c r="N130">
        <v>1010</v>
      </c>
      <c r="O130" t="s">
        <v>35</v>
      </c>
      <c r="P130" t="s">
        <v>35</v>
      </c>
      <c r="Q130">
        <v>1</v>
      </c>
      <c r="X130">
        <v>100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25</v>
      </c>
      <c r="AG130">
        <v>100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ROW(Source!A125)</f>
        <v>125</v>
      </c>
      <c r="B131">
        <v>86552279</v>
      </c>
      <c r="C131">
        <v>86552262</v>
      </c>
      <c r="D131">
        <v>85665773</v>
      </c>
      <c r="E131">
        <v>1081</v>
      </c>
      <c r="F131">
        <v>1</v>
      </c>
      <c r="G131">
        <v>1081</v>
      </c>
      <c r="H131">
        <v>1</v>
      </c>
      <c r="I131" t="s">
        <v>786</v>
      </c>
      <c r="J131" t="s">
        <v>3</v>
      </c>
      <c r="K131" t="s">
        <v>787</v>
      </c>
      <c r="L131">
        <v>1191</v>
      </c>
      <c r="N131">
        <v>1013</v>
      </c>
      <c r="O131" t="s">
        <v>788</v>
      </c>
      <c r="P131" t="s">
        <v>788</v>
      </c>
      <c r="Q131">
        <v>1</v>
      </c>
      <c r="X131">
        <v>74.7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27</v>
      </c>
      <c r="AG131">
        <v>106.17857999999998</v>
      </c>
      <c r="AH131">
        <v>2</v>
      </c>
      <c r="AI131">
        <v>86552263</v>
      </c>
      <c r="AJ131">
        <v>209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ROW(Source!A125)</f>
        <v>125</v>
      </c>
      <c r="B132">
        <v>86552280</v>
      </c>
      <c r="C132">
        <v>86552262</v>
      </c>
      <c r="D132">
        <v>85731677</v>
      </c>
      <c r="E132">
        <v>1</v>
      </c>
      <c r="F132">
        <v>1</v>
      </c>
      <c r="G132">
        <v>1081</v>
      </c>
      <c r="H132">
        <v>2</v>
      </c>
      <c r="I132" t="s">
        <v>789</v>
      </c>
      <c r="J132" t="s">
        <v>790</v>
      </c>
      <c r="K132" t="s">
        <v>791</v>
      </c>
      <c r="L132">
        <v>1368</v>
      </c>
      <c r="N132">
        <v>1011</v>
      </c>
      <c r="O132" t="s">
        <v>792</v>
      </c>
      <c r="P132" t="s">
        <v>792</v>
      </c>
      <c r="Q132">
        <v>1</v>
      </c>
      <c r="X132">
        <v>0.32</v>
      </c>
      <c r="Y132">
        <v>0</v>
      </c>
      <c r="Z132">
        <v>83.1</v>
      </c>
      <c r="AA132">
        <v>12.62</v>
      </c>
      <c r="AB132">
        <v>0</v>
      </c>
      <c r="AC132">
        <v>0</v>
      </c>
      <c r="AD132">
        <v>1</v>
      </c>
      <c r="AE132">
        <v>0</v>
      </c>
      <c r="AF132" t="s">
        <v>26</v>
      </c>
      <c r="AG132">
        <v>0.49440000000000001</v>
      </c>
      <c r="AH132">
        <v>2</v>
      </c>
      <c r="AI132">
        <v>86552264</v>
      </c>
      <c r="AJ132">
        <v>210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ROW(Source!A125)</f>
        <v>125</v>
      </c>
      <c r="B133">
        <v>86552282</v>
      </c>
      <c r="C133">
        <v>86552262</v>
      </c>
      <c r="D133">
        <v>85731731</v>
      </c>
      <c r="E133">
        <v>1</v>
      </c>
      <c r="F133">
        <v>1</v>
      </c>
      <c r="G133">
        <v>1081</v>
      </c>
      <c r="H133">
        <v>2</v>
      </c>
      <c r="I133" t="s">
        <v>794</v>
      </c>
      <c r="J133" t="s">
        <v>795</v>
      </c>
      <c r="K133" t="s">
        <v>796</v>
      </c>
      <c r="L133">
        <v>1368</v>
      </c>
      <c r="N133">
        <v>1011</v>
      </c>
      <c r="O133" t="s">
        <v>792</v>
      </c>
      <c r="P133" t="s">
        <v>792</v>
      </c>
      <c r="Q133">
        <v>1</v>
      </c>
      <c r="X133">
        <v>1.24</v>
      </c>
      <c r="Y133">
        <v>0</v>
      </c>
      <c r="Z133">
        <v>0.77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26</v>
      </c>
      <c r="AG133">
        <v>1.9158000000000002</v>
      </c>
      <c r="AH133">
        <v>2</v>
      </c>
      <c r="AI133">
        <v>86552266</v>
      </c>
      <c r="AJ133">
        <v>211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ROW(Source!A125)</f>
        <v>125</v>
      </c>
      <c r="B134">
        <v>86552283</v>
      </c>
      <c r="C134">
        <v>86552262</v>
      </c>
      <c r="D134">
        <v>85731764</v>
      </c>
      <c r="E134">
        <v>1</v>
      </c>
      <c r="F134">
        <v>1</v>
      </c>
      <c r="G134">
        <v>1081</v>
      </c>
      <c r="H134">
        <v>2</v>
      </c>
      <c r="I134" t="s">
        <v>797</v>
      </c>
      <c r="J134" t="s">
        <v>798</v>
      </c>
      <c r="K134" t="s">
        <v>799</v>
      </c>
      <c r="L134">
        <v>1368</v>
      </c>
      <c r="N134">
        <v>1011</v>
      </c>
      <c r="O134" t="s">
        <v>792</v>
      </c>
      <c r="P134" t="s">
        <v>792</v>
      </c>
      <c r="Q134">
        <v>1</v>
      </c>
      <c r="X134">
        <v>3.22</v>
      </c>
      <c r="Y134">
        <v>0</v>
      </c>
      <c r="Z134">
        <v>0.47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26</v>
      </c>
      <c r="AG134">
        <v>4.9749000000000008</v>
      </c>
      <c r="AH134">
        <v>2</v>
      </c>
      <c r="AI134">
        <v>86552267</v>
      </c>
      <c r="AJ134">
        <v>212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ROW(Source!A125)</f>
        <v>125</v>
      </c>
      <c r="B135">
        <v>86552281</v>
      </c>
      <c r="C135">
        <v>86552262</v>
      </c>
      <c r="D135">
        <v>85730911</v>
      </c>
      <c r="E135">
        <v>1</v>
      </c>
      <c r="F135">
        <v>1</v>
      </c>
      <c r="G135">
        <v>1081</v>
      </c>
      <c r="H135">
        <v>2</v>
      </c>
      <c r="I135" t="s">
        <v>800</v>
      </c>
      <c r="J135" t="s">
        <v>801</v>
      </c>
      <c r="K135" t="s">
        <v>802</v>
      </c>
      <c r="L135">
        <v>1368</v>
      </c>
      <c r="N135">
        <v>1011</v>
      </c>
      <c r="O135" t="s">
        <v>792</v>
      </c>
      <c r="P135" t="s">
        <v>792</v>
      </c>
      <c r="Q135">
        <v>1</v>
      </c>
      <c r="X135">
        <v>0.37</v>
      </c>
      <c r="Y135">
        <v>0</v>
      </c>
      <c r="Z135">
        <v>179.17</v>
      </c>
      <c r="AA135">
        <v>16.93</v>
      </c>
      <c r="AB135">
        <v>0</v>
      </c>
      <c r="AC135">
        <v>0</v>
      </c>
      <c r="AD135">
        <v>1</v>
      </c>
      <c r="AE135">
        <v>0</v>
      </c>
      <c r="AF135" t="s">
        <v>26</v>
      </c>
      <c r="AG135">
        <v>0.57164999999999999</v>
      </c>
      <c r="AH135">
        <v>2</v>
      </c>
      <c r="AI135">
        <v>86552265</v>
      </c>
      <c r="AJ135">
        <v>213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ROW(Source!A125)</f>
        <v>125</v>
      </c>
      <c r="B136">
        <v>86552284</v>
      </c>
      <c r="C136">
        <v>86552262</v>
      </c>
      <c r="D136">
        <v>85700705</v>
      </c>
      <c r="E136">
        <v>1</v>
      </c>
      <c r="F136">
        <v>1</v>
      </c>
      <c r="G136">
        <v>1081</v>
      </c>
      <c r="H136">
        <v>3</v>
      </c>
      <c r="I136" t="s">
        <v>803</v>
      </c>
      <c r="J136" t="s">
        <v>804</v>
      </c>
      <c r="K136" t="s">
        <v>805</v>
      </c>
      <c r="L136">
        <v>1339</v>
      </c>
      <c r="N136">
        <v>1007</v>
      </c>
      <c r="O136" t="s">
        <v>806</v>
      </c>
      <c r="P136" t="s">
        <v>806</v>
      </c>
      <c r="Q136">
        <v>1</v>
      </c>
      <c r="X136">
        <v>0.22700000000000001</v>
      </c>
      <c r="Y136">
        <v>7.07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25</v>
      </c>
      <c r="AG136">
        <v>0.22700000000000001</v>
      </c>
      <c r="AH136">
        <v>2</v>
      </c>
      <c r="AI136">
        <v>86552268</v>
      </c>
      <c r="AJ136">
        <v>214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ROW(Source!A125)</f>
        <v>125</v>
      </c>
      <c r="B137">
        <v>86552285</v>
      </c>
      <c r="C137">
        <v>86552262</v>
      </c>
      <c r="D137">
        <v>85707696</v>
      </c>
      <c r="E137">
        <v>1</v>
      </c>
      <c r="F137">
        <v>1</v>
      </c>
      <c r="G137">
        <v>1081</v>
      </c>
      <c r="H137">
        <v>3</v>
      </c>
      <c r="I137" t="s">
        <v>807</v>
      </c>
      <c r="J137" t="s">
        <v>808</v>
      </c>
      <c r="K137" t="s">
        <v>809</v>
      </c>
      <c r="L137">
        <v>1355</v>
      </c>
      <c r="N137">
        <v>1010</v>
      </c>
      <c r="O137" t="s">
        <v>23</v>
      </c>
      <c r="P137" t="s">
        <v>23</v>
      </c>
      <c r="Q137">
        <v>100</v>
      </c>
      <c r="X137">
        <v>4.04</v>
      </c>
      <c r="Y137">
        <v>154.72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25</v>
      </c>
      <c r="AG137">
        <v>4.04</v>
      </c>
      <c r="AH137">
        <v>2</v>
      </c>
      <c r="AI137">
        <v>86552269</v>
      </c>
      <c r="AJ137">
        <v>215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ROW(Source!A125)</f>
        <v>125</v>
      </c>
      <c r="B138">
        <v>86552286</v>
      </c>
      <c r="C138">
        <v>86552262</v>
      </c>
      <c r="D138">
        <v>85717107</v>
      </c>
      <c r="E138">
        <v>1</v>
      </c>
      <c r="F138">
        <v>1</v>
      </c>
      <c r="G138">
        <v>1081</v>
      </c>
      <c r="H138">
        <v>3</v>
      </c>
      <c r="I138" t="s">
        <v>333</v>
      </c>
      <c r="J138" t="s">
        <v>335</v>
      </c>
      <c r="K138" t="s">
        <v>334</v>
      </c>
      <c r="L138">
        <v>1354</v>
      </c>
      <c r="N138">
        <v>1010</v>
      </c>
      <c r="O138" t="s">
        <v>35</v>
      </c>
      <c r="P138" t="s">
        <v>35</v>
      </c>
      <c r="Q138">
        <v>1</v>
      </c>
      <c r="X138">
        <v>200</v>
      </c>
      <c r="Y138">
        <v>7.24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25</v>
      </c>
      <c r="AG138">
        <v>200</v>
      </c>
      <c r="AH138">
        <v>2</v>
      </c>
      <c r="AI138">
        <v>86552270</v>
      </c>
      <c r="AJ138">
        <v>216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ROW(Source!A125)</f>
        <v>125</v>
      </c>
      <c r="B139">
        <v>86552287</v>
      </c>
      <c r="C139">
        <v>86552262</v>
      </c>
      <c r="D139">
        <v>85710744</v>
      </c>
      <c r="E139">
        <v>1</v>
      </c>
      <c r="F139">
        <v>1</v>
      </c>
      <c r="G139">
        <v>1081</v>
      </c>
      <c r="H139">
        <v>3</v>
      </c>
      <c r="I139" t="s">
        <v>810</v>
      </c>
      <c r="J139" t="s">
        <v>811</v>
      </c>
      <c r="K139" t="s">
        <v>812</v>
      </c>
      <c r="L139">
        <v>1354</v>
      </c>
      <c r="N139">
        <v>1010</v>
      </c>
      <c r="O139" t="s">
        <v>35</v>
      </c>
      <c r="P139" t="s">
        <v>35</v>
      </c>
      <c r="Q139">
        <v>1</v>
      </c>
      <c r="X139">
        <v>0.68400000000000005</v>
      </c>
      <c r="Y139">
        <v>6.12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25</v>
      </c>
      <c r="AG139">
        <v>0.68400000000000005</v>
      </c>
      <c r="AH139">
        <v>2</v>
      </c>
      <c r="AI139">
        <v>86552271</v>
      </c>
      <c r="AJ139">
        <v>217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ROW(Source!A125)</f>
        <v>125</v>
      </c>
      <c r="B140">
        <v>86552288</v>
      </c>
      <c r="C140">
        <v>86552262</v>
      </c>
      <c r="D140">
        <v>85684500</v>
      </c>
      <c r="E140">
        <v>1081</v>
      </c>
      <c r="F140">
        <v>1</v>
      </c>
      <c r="G140">
        <v>1081</v>
      </c>
      <c r="H140">
        <v>3</v>
      </c>
      <c r="I140" t="s">
        <v>910</v>
      </c>
      <c r="J140" t="s">
        <v>3</v>
      </c>
      <c r="K140" t="s">
        <v>911</v>
      </c>
      <c r="L140">
        <v>1354</v>
      </c>
      <c r="N140">
        <v>1010</v>
      </c>
      <c r="O140" t="s">
        <v>35</v>
      </c>
      <c r="P140" t="s">
        <v>35</v>
      </c>
      <c r="Q140">
        <v>1</v>
      </c>
      <c r="X140">
        <v>100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25</v>
      </c>
      <c r="AG140">
        <v>100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ROW(Source!A140)</f>
        <v>140</v>
      </c>
      <c r="B141">
        <v>86552308</v>
      </c>
      <c r="C141">
        <v>86552296</v>
      </c>
      <c r="D141">
        <v>85665773</v>
      </c>
      <c r="E141">
        <v>1081</v>
      </c>
      <c r="F141">
        <v>1</v>
      </c>
      <c r="G141">
        <v>1081</v>
      </c>
      <c r="H141">
        <v>1</v>
      </c>
      <c r="I141" t="s">
        <v>786</v>
      </c>
      <c r="J141" t="s">
        <v>3</v>
      </c>
      <c r="K141" t="s">
        <v>787</v>
      </c>
      <c r="L141">
        <v>1191</v>
      </c>
      <c r="N141">
        <v>1013</v>
      </c>
      <c r="O141" t="s">
        <v>788</v>
      </c>
      <c r="P141" t="s">
        <v>788</v>
      </c>
      <c r="Q141">
        <v>1</v>
      </c>
      <c r="X141">
        <v>74.7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27</v>
      </c>
      <c r="AG141">
        <v>106.17857999999998</v>
      </c>
      <c r="AH141">
        <v>2</v>
      </c>
      <c r="AI141">
        <v>86552297</v>
      </c>
      <c r="AJ141">
        <v>225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ROW(Source!A140)</f>
        <v>140</v>
      </c>
      <c r="B142">
        <v>86552309</v>
      </c>
      <c r="C142">
        <v>86552296</v>
      </c>
      <c r="D142">
        <v>85731677</v>
      </c>
      <c r="E142">
        <v>1</v>
      </c>
      <c r="F142">
        <v>1</v>
      </c>
      <c r="G142">
        <v>1081</v>
      </c>
      <c r="H142">
        <v>2</v>
      </c>
      <c r="I142" t="s">
        <v>789</v>
      </c>
      <c r="J142" t="s">
        <v>790</v>
      </c>
      <c r="K142" t="s">
        <v>791</v>
      </c>
      <c r="L142">
        <v>1368</v>
      </c>
      <c r="N142">
        <v>1011</v>
      </c>
      <c r="O142" t="s">
        <v>792</v>
      </c>
      <c r="P142" t="s">
        <v>792</v>
      </c>
      <c r="Q142">
        <v>1</v>
      </c>
      <c r="X142">
        <v>0.32</v>
      </c>
      <c r="Y142">
        <v>0</v>
      </c>
      <c r="Z142">
        <v>83.1</v>
      </c>
      <c r="AA142">
        <v>12.62</v>
      </c>
      <c r="AB142">
        <v>0</v>
      </c>
      <c r="AC142">
        <v>0</v>
      </c>
      <c r="AD142">
        <v>1</v>
      </c>
      <c r="AE142">
        <v>0</v>
      </c>
      <c r="AF142" t="s">
        <v>26</v>
      </c>
      <c r="AG142">
        <v>0.49440000000000001</v>
      </c>
      <c r="AH142">
        <v>2</v>
      </c>
      <c r="AI142">
        <v>86552298</v>
      </c>
      <c r="AJ142">
        <v>226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ROW(Source!A140)</f>
        <v>140</v>
      </c>
      <c r="B143">
        <v>86552311</v>
      </c>
      <c r="C143">
        <v>86552296</v>
      </c>
      <c r="D143">
        <v>85731731</v>
      </c>
      <c r="E143">
        <v>1</v>
      </c>
      <c r="F143">
        <v>1</v>
      </c>
      <c r="G143">
        <v>1081</v>
      </c>
      <c r="H143">
        <v>2</v>
      </c>
      <c r="I143" t="s">
        <v>794</v>
      </c>
      <c r="J143" t="s">
        <v>795</v>
      </c>
      <c r="K143" t="s">
        <v>796</v>
      </c>
      <c r="L143">
        <v>1368</v>
      </c>
      <c r="N143">
        <v>1011</v>
      </c>
      <c r="O143" t="s">
        <v>792</v>
      </c>
      <c r="P143" t="s">
        <v>792</v>
      </c>
      <c r="Q143">
        <v>1</v>
      </c>
      <c r="X143">
        <v>1.24</v>
      </c>
      <c r="Y143">
        <v>0</v>
      </c>
      <c r="Z143">
        <v>0.77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26</v>
      </c>
      <c r="AG143">
        <v>1.9158000000000002</v>
      </c>
      <c r="AH143">
        <v>2</v>
      </c>
      <c r="AI143">
        <v>86552300</v>
      </c>
      <c r="AJ143">
        <v>227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ROW(Source!A140)</f>
        <v>140</v>
      </c>
      <c r="B144">
        <v>86552312</v>
      </c>
      <c r="C144">
        <v>86552296</v>
      </c>
      <c r="D144">
        <v>85731764</v>
      </c>
      <c r="E144">
        <v>1</v>
      </c>
      <c r="F144">
        <v>1</v>
      </c>
      <c r="G144">
        <v>1081</v>
      </c>
      <c r="H144">
        <v>2</v>
      </c>
      <c r="I144" t="s">
        <v>797</v>
      </c>
      <c r="J144" t="s">
        <v>798</v>
      </c>
      <c r="K144" t="s">
        <v>799</v>
      </c>
      <c r="L144">
        <v>1368</v>
      </c>
      <c r="N144">
        <v>1011</v>
      </c>
      <c r="O144" t="s">
        <v>792</v>
      </c>
      <c r="P144" t="s">
        <v>792</v>
      </c>
      <c r="Q144">
        <v>1</v>
      </c>
      <c r="X144">
        <v>3.22</v>
      </c>
      <c r="Y144">
        <v>0</v>
      </c>
      <c r="Z144">
        <v>0.47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26</v>
      </c>
      <c r="AG144">
        <v>4.9749000000000008</v>
      </c>
      <c r="AH144">
        <v>2</v>
      </c>
      <c r="AI144">
        <v>86552301</v>
      </c>
      <c r="AJ144">
        <v>228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ROW(Source!A140)</f>
        <v>140</v>
      </c>
      <c r="B145">
        <v>86552310</v>
      </c>
      <c r="C145">
        <v>86552296</v>
      </c>
      <c r="D145">
        <v>85730911</v>
      </c>
      <c r="E145">
        <v>1</v>
      </c>
      <c r="F145">
        <v>1</v>
      </c>
      <c r="G145">
        <v>1081</v>
      </c>
      <c r="H145">
        <v>2</v>
      </c>
      <c r="I145" t="s">
        <v>800</v>
      </c>
      <c r="J145" t="s">
        <v>801</v>
      </c>
      <c r="K145" t="s">
        <v>802</v>
      </c>
      <c r="L145">
        <v>1368</v>
      </c>
      <c r="N145">
        <v>1011</v>
      </c>
      <c r="O145" t="s">
        <v>792</v>
      </c>
      <c r="P145" t="s">
        <v>792</v>
      </c>
      <c r="Q145">
        <v>1</v>
      </c>
      <c r="X145">
        <v>0.37</v>
      </c>
      <c r="Y145">
        <v>0</v>
      </c>
      <c r="Z145">
        <v>179.17</v>
      </c>
      <c r="AA145">
        <v>16.93</v>
      </c>
      <c r="AB145">
        <v>0</v>
      </c>
      <c r="AC145">
        <v>0</v>
      </c>
      <c r="AD145">
        <v>1</v>
      </c>
      <c r="AE145">
        <v>0</v>
      </c>
      <c r="AF145" t="s">
        <v>26</v>
      </c>
      <c r="AG145">
        <v>0.57164999999999999</v>
      </c>
      <c r="AH145">
        <v>2</v>
      </c>
      <c r="AI145">
        <v>86552299</v>
      </c>
      <c r="AJ145">
        <v>229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ROW(Source!A140)</f>
        <v>140</v>
      </c>
      <c r="B146">
        <v>86552313</v>
      </c>
      <c r="C146">
        <v>86552296</v>
      </c>
      <c r="D146">
        <v>85700705</v>
      </c>
      <c r="E146">
        <v>1</v>
      </c>
      <c r="F146">
        <v>1</v>
      </c>
      <c r="G146">
        <v>1081</v>
      </c>
      <c r="H146">
        <v>3</v>
      </c>
      <c r="I146" t="s">
        <v>803</v>
      </c>
      <c r="J146" t="s">
        <v>804</v>
      </c>
      <c r="K146" t="s">
        <v>805</v>
      </c>
      <c r="L146">
        <v>1339</v>
      </c>
      <c r="N146">
        <v>1007</v>
      </c>
      <c r="O146" t="s">
        <v>806</v>
      </c>
      <c r="P146" t="s">
        <v>806</v>
      </c>
      <c r="Q146">
        <v>1</v>
      </c>
      <c r="X146">
        <v>0.22700000000000001</v>
      </c>
      <c r="Y146">
        <v>7.07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25</v>
      </c>
      <c r="AG146">
        <v>0.22700000000000001</v>
      </c>
      <c r="AH146">
        <v>2</v>
      </c>
      <c r="AI146">
        <v>86552302</v>
      </c>
      <c r="AJ146">
        <v>230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ROW(Source!A140)</f>
        <v>140</v>
      </c>
      <c r="B147">
        <v>86552314</v>
      </c>
      <c r="C147">
        <v>86552296</v>
      </c>
      <c r="D147">
        <v>85707696</v>
      </c>
      <c r="E147">
        <v>1</v>
      </c>
      <c r="F147">
        <v>1</v>
      </c>
      <c r="G147">
        <v>1081</v>
      </c>
      <c r="H147">
        <v>3</v>
      </c>
      <c r="I147" t="s">
        <v>807</v>
      </c>
      <c r="J147" t="s">
        <v>808</v>
      </c>
      <c r="K147" t="s">
        <v>809</v>
      </c>
      <c r="L147">
        <v>1355</v>
      </c>
      <c r="N147">
        <v>1010</v>
      </c>
      <c r="O147" t="s">
        <v>23</v>
      </c>
      <c r="P147" t="s">
        <v>23</v>
      </c>
      <c r="Q147">
        <v>100</v>
      </c>
      <c r="X147">
        <v>4.04</v>
      </c>
      <c r="Y147">
        <v>154.72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25</v>
      </c>
      <c r="AG147">
        <v>4.04</v>
      </c>
      <c r="AH147">
        <v>2</v>
      </c>
      <c r="AI147">
        <v>86552303</v>
      </c>
      <c r="AJ147">
        <v>231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ROW(Source!A140)</f>
        <v>140</v>
      </c>
      <c r="B148">
        <v>86552315</v>
      </c>
      <c r="C148">
        <v>86552296</v>
      </c>
      <c r="D148">
        <v>85717107</v>
      </c>
      <c r="E148">
        <v>1</v>
      </c>
      <c r="F148">
        <v>1</v>
      </c>
      <c r="G148">
        <v>1081</v>
      </c>
      <c r="H148">
        <v>3</v>
      </c>
      <c r="I148" t="s">
        <v>333</v>
      </c>
      <c r="J148" t="s">
        <v>335</v>
      </c>
      <c r="K148" t="s">
        <v>334</v>
      </c>
      <c r="L148">
        <v>1354</v>
      </c>
      <c r="N148">
        <v>1010</v>
      </c>
      <c r="O148" t="s">
        <v>35</v>
      </c>
      <c r="P148" t="s">
        <v>35</v>
      </c>
      <c r="Q148">
        <v>1</v>
      </c>
      <c r="X148">
        <v>200</v>
      </c>
      <c r="Y148">
        <v>7.24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25</v>
      </c>
      <c r="AG148">
        <v>200</v>
      </c>
      <c r="AH148">
        <v>2</v>
      </c>
      <c r="AI148">
        <v>86552304</v>
      </c>
      <c r="AJ148">
        <v>232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ROW(Source!A140)</f>
        <v>140</v>
      </c>
      <c r="B149">
        <v>86552316</v>
      </c>
      <c r="C149">
        <v>86552296</v>
      </c>
      <c r="D149">
        <v>85710744</v>
      </c>
      <c r="E149">
        <v>1</v>
      </c>
      <c r="F149">
        <v>1</v>
      </c>
      <c r="G149">
        <v>1081</v>
      </c>
      <c r="H149">
        <v>3</v>
      </c>
      <c r="I149" t="s">
        <v>810</v>
      </c>
      <c r="J149" t="s">
        <v>811</v>
      </c>
      <c r="K149" t="s">
        <v>812</v>
      </c>
      <c r="L149">
        <v>1354</v>
      </c>
      <c r="N149">
        <v>1010</v>
      </c>
      <c r="O149" t="s">
        <v>35</v>
      </c>
      <c r="P149" t="s">
        <v>35</v>
      </c>
      <c r="Q149">
        <v>1</v>
      </c>
      <c r="X149">
        <v>0.68400000000000005</v>
      </c>
      <c r="Y149">
        <v>6.12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25</v>
      </c>
      <c r="AG149">
        <v>0.68400000000000005</v>
      </c>
      <c r="AH149">
        <v>2</v>
      </c>
      <c r="AI149">
        <v>86552305</v>
      </c>
      <c r="AJ149">
        <v>233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ROW(Source!A140)</f>
        <v>140</v>
      </c>
      <c r="B150">
        <v>86552317</v>
      </c>
      <c r="C150">
        <v>86552296</v>
      </c>
      <c r="D150">
        <v>85684500</v>
      </c>
      <c r="E150">
        <v>1081</v>
      </c>
      <c r="F150">
        <v>1</v>
      </c>
      <c r="G150">
        <v>1081</v>
      </c>
      <c r="H150">
        <v>3</v>
      </c>
      <c r="I150" t="s">
        <v>910</v>
      </c>
      <c r="J150" t="s">
        <v>3</v>
      </c>
      <c r="K150" t="s">
        <v>911</v>
      </c>
      <c r="L150">
        <v>1354</v>
      </c>
      <c r="N150">
        <v>1010</v>
      </c>
      <c r="O150" t="s">
        <v>35</v>
      </c>
      <c r="P150" t="s">
        <v>35</v>
      </c>
      <c r="Q150">
        <v>1</v>
      </c>
      <c r="X150">
        <v>100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25</v>
      </c>
      <c r="AG150">
        <v>100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ROW(Source!A141)</f>
        <v>141</v>
      </c>
      <c r="B151">
        <v>86552308</v>
      </c>
      <c r="C151">
        <v>86552296</v>
      </c>
      <c r="D151">
        <v>85665773</v>
      </c>
      <c r="E151">
        <v>1081</v>
      </c>
      <c r="F151">
        <v>1</v>
      </c>
      <c r="G151">
        <v>1081</v>
      </c>
      <c r="H151">
        <v>1</v>
      </c>
      <c r="I151" t="s">
        <v>786</v>
      </c>
      <c r="J151" t="s">
        <v>3</v>
      </c>
      <c r="K151" t="s">
        <v>787</v>
      </c>
      <c r="L151">
        <v>1191</v>
      </c>
      <c r="N151">
        <v>1013</v>
      </c>
      <c r="O151" t="s">
        <v>788</v>
      </c>
      <c r="P151" t="s">
        <v>788</v>
      </c>
      <c r="Q151">
        <v>1</v>
      </c>
      <c r="X151">
        <v>74.7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27</v>
      </c>
      <c r="AG151">
        <v>106.17857999999998</v>
      </c>
      <c r="AH151">
        <v>2</v>
      </c>
      <c r="AI151">
        <v>86552297</v>
      </c>
      <c r="AJ151">
        <v>236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ROW(Source!A141)</f>
        <v>141</v>
      </c>
      <c r="B152">
        <v>86552309</v>
      </c>
      <c r="C152">
        <v>86552296</v>
      </c>
      <c r="D152">
        <v>85731677</v>
      </c>
      <c r="E152">
        <v>1</v>
      </c>
      <c r="F152">
        <v>1</v>
      </c>
      <c r="G152">
        <v>1081</v>
      </c>
      <c r="H152">
        <v>2</v>
      </c>
      <c r="I152" t="s">
        <v>789</v>
      </c>
      <c r="J152" t="s">
        <v>790</v>
      </c>
      <c r="K152" t="s">
        <v>791</v>
      </c>
      <c r="L152">
        <v>1368</v>
      </c>
      <c r="N152">
        <v>1011</v>
      </c>
      <c r="O152" t="s">
        <v>792</v>
      </c>
      <c r="P152" t="s">
        <v>792</v>
      </c>
      <c r="Q152">
        <v>1</v>
      </c>
      <c r="X152">
        <v>0.32</v>
      </c>
      <c r="Y152">
        <v>0</v>
      </c>
      <c r="Z152">
        <v>83.1</v>
      </c>
      <c r="AA152">
        <v>12.62</v>
      </c>
      <c r="AB152">
        <v>0</v>
      </c>
      <c r="AC152">
        <v>0</v>
      </c>
      <c r="AD152">
        <v>1</v>
      </c>
      <c r="AE152">
        <v>0</v>
      </c>
      <c r="AF152" t="s">
        <v>26</v>
      </c>
      <c r="AG152">
        <v>0.49440000000000001</v>
      </c>
      <c r="AH152">
        <v>2</v>
      </c>
      <c r="AI152">
        <v>86552298</v>
      </c>
      <c r="AJ152">
        <v>237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ROW(Source!A141)</f>
        <v>141</v>
      </c>
      <c r="B153">
        <v>86552311</v>
      </c>
      <c r="C153">
        <v>86552296</v>
      </c>
      <c r="D153">
        <v>85731731</v>
      </c>
      <c r="E153">
        <v>1</v>
      </c>
      <c r="F153">
        <v>1</v>
      </c>
      <c r="G153">
        <v>1081</v>
      </c>
      <c r="H153">
        <v>2</v>
      </c>
      <c r="I153" t="s">
        <v>794</v>
      </c>
      <c r="J153" t="s">
        <v>795</v>
      </c>
      <c r="K153" t="s">
        <v>796</v>
      </c>
      <c r="L153">
        <v>1368</v>
      </c>
      <c r="N153">
        <v>1011</v>
      </c>
      <c r="O153" t="s">
        <v>792</v>
      </c>
      <c r="P153" t="s">
        <v>792</v>
      </c>
      <c r="Q153">
        <v>1</v>
      </c>
      <c r="X153">
        <v>1.24</v>
      </c>
      <c r="Y153">
        <v>0</v>
      </c>
      <c r="Z153">
        <v>0.77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26</v>
      </c>
      <c r="AG153">
        <v>1.9158000000000002</v>
      </c>
      <c r="AH153">
        <v>2</v>
      </c>
      <c r="AI153">
        <v>86552300</v>
      </c>
      <c r="AJ153">
        <v>238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ROW(Source!A141)</f>
        <v>141</v>
      </c>
      <c r="B154">
        <v>86552312</v>
      </c>
      <c r="C154">
        <v>86552296</v>
      </c>
      <c r="D154">
        <v>85731764</v>
      </c>
      <c r="E154">
        <v>1</v>
      </c>
      <c r="F154">
        <v>1</v>
      </c>
      <c r="G154">
        <v>1081</v>
      </c>
      <c r="H154">
        <v>2</v>
      </c>
      <c r="I154" t="s">
        <v>797</v>
      </c>
      <c r="J154" t="s">
        <v>798</v>
      </c>
      <c r="K154" t="s">
        <v>799</v>
      </c>
      <c r="L154">
        <v>1368</v>
      </c>
      <c r="N154">
        <v>1011</v>
      </c>
      <c r="O154" t="s">
        <v>792</v>
      </c>
      <c r="P154" t="s">
        <v>792</v>
      </c>
      <c r="Q154">
        <v>1</v>
      </c>
      <c r="X154">
        <v>3.22</v>
      </c>
      <c r="Y154">
        <v>0</v>
      </c>
      <c r="Z154">
        <v>0.47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26</v>
      </c>
      <c r="AG154">
        <v>4.9749000000000008</v>
      </c>
      <c r="AH154">
        <v>2</v>
      </c>
      <c r="AI154">
        <v>86552301</v>
      </c>
      <c r="AJ154">
        <v>239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ROW(Source!A141)</f>
        <v>141</v>
      </c>
      <c r="B155">
        <v>86552310</v>
      </c>
      <c r="C155">
        <v>86552296</v>
      </c>
      <c r="D155">
        <v>85730911</v>
      </c>
      <c r="E155">
        <v>1</v>
      </c>
      <c r="F155">
        <v>1</v>
      </c>
      <c r="G155">
        <v>1081</v>
      </c>
      <c r="H155">
        <v>2</v>
      </c>
      <c r="I155" t="s">
        <v>800</v>
      </c>
      <c r="J155" t="s">
        <v>801</v>
      </c>
      <c r="K155" t="s">
        <v>802</v>
      </c>
      <c r="L155">
        <v>1368</v>
      </c>
      <c r="N155">
        <v>1011</v>
      </c>
      <c r="O155" t="s">
        <v>792</v>
      </c>
      <c r="P155" t="s">
        <v>792</v>
      </c>
      <c r="Q155">
        <v>1</v>
      </c>
      <c r="X155">
        <v>0.37</v>
      </c>
      <c r="Y155">
        <v>0</v>
      </c>
      <c r="Z155">
        <v>179.17</v>
      </c>
      <c r="AA155">
        <v>16.93</v>
      </c>
      <c r="AB155">
        <v>0</v>
      </c>
      <c r="AC155">
        <v>0</v>
      </c>
      <c r="AD155">
        <v>1</v>
      </c>
      <c r="AE155">
        <v>0</v>
      </c>
      <c r="AF155" t="s">
        <v>26</v>
      </c>
      <c r="AG155">
        <v>0.57164999999999999</v>
      </c>
      <c r="AH155">
        <v>2</v>
      </c>
      <c r="AI155">
        <v>86552299</v>
      </c>
      <c r="AJ155">
        <v>240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ROW(Source!A141)</f>
        <v>141</v>
      </c>
      <c r="B156">
        <v>86552313</v>
      </c>
      <c r="C156">
        <v>86552296</v>
      </c>
      <c r="D156">
        <v>85700705</v>
      </c>
      <c r="E156">
        <v>1</v>
      </c>
      <c r="F156">
        <v>1</v>
      </c>
      <c r="G156">
        <v>1081</v>
      </c>
      <c r="H156">
        <v>3</v>
      </c>
      <c r="I156" t="s">
        <v>803</v>
      </c>
      <c r="J156" t="s">
        <v>804</v>
      </c>
      <c r="K156" t="s">
        <v>805</v>
      </c>
      <c r="L156">
        <v>1339</v>
      </c>
      <c r="N156">
        <v>1007</v>
      </c>
      <c r="O156" t="s">
        <v>806</v>
      </c>
      <c r="P156" t="s">
        <v>806</v>
      </c>
      <c r="Q156">
        <v>1</v>
      </c>
      <c r="X156">
        <v>0.22700000000000001</v>
      </c>
      <c r="Y156">
        <v>7.07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25</v>
      </c>
      <c r="AG156">
        <v>0.22700000000000001</v>
      </c>
      <c r="AH156">
        <v>2</v>
      </c>
      <c r="AI156">
        <v>86552302</v>
      </c>
      <c r="AJ156">
        <v>241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ROW(Source!A141)</f>
        <v>141</v>
      </c>
      <c r="B157">
        <v>86552314</v>
      </c>
      <c r="C157">
        <v>86552296</v>
      </c>
      <c r="D157">
        <v>85707696</v>
      </c>
      <c r="E157">
        <v>1</v>
      </c>
      <c r="F157">
        <v>1</v>
      </c>
      <c r="G157">
        <v>1081</v>
      </c>
      <c r="H157">
        <v>3</v>
      </c>
      <c r="I157" t="s">
        <v>807</v>
      </c>
      <c r="J157" t="s">
        <v>808</v>
      </c>
      <c r="K157" t="s">
        <v>809</v>
      </c>
      <c r="L157">
        <v>1355</v>
      </c>
      <c r="N157">
        <v>1010</v>
      </c>
      <c r="O157" t="s">
        <v>23</v>
      </c>
      <c r="P157" t="s">
        <v>23</v>
      </c>
      <c r="Q157">
        <v>100</v>
      </c>
      <c r="X157">
        <v>4.04</v>
      </c>
      <c r="Y157">
        <v>154.72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25</v>
      </c>
      <c r="AG157">
        <v>4.04</v>
      </c>
      <c r="AH157">
        <v>2</v>
      </c>
      <c r="AI157">
        <v>86552303</v>
      </c>
      <c r="AJ157">
        <v>242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ROW(Source!A141)</f>
        <v>141</v>
      </c>
      <c r="B158">
        <v>86552315</v>
      </c>
      <c r="C158">
        <v>86552296</v>
      </c>
      <c r="D158">
        <v>85717107</v>
      </c>
      <c r="E158">
        <v>1</v>
      </c>
      <c r="F158">
        <v>1</v>
      </c>
      <c r="G158">
        <v>1081</v>
      </c>
      <c r="H158">
        <v>3</v>
      </c>
      <c r="I158" t="s">
        <v>333</v>
      </c>
      <c r="J158" t="s">
        <v>335</v>
      </c>
      <c r="K158" t="s">
        <v>334</v>
      </c>
      <c r="L158">
        <v>1354</v>
      </c>
      <c r="N158">
        <v>1010</v>
      </c>
      <c r="O158" t="s">
        <v>35</v>
      </c>
      <c r="P158" t="s">
        <v>35</v>
      </c>
      <c r="Q158">
        <v>1</v>
      </c>
      <c r="X158">
        <v>200</v>
      </c>
      <c r="Y158">
        <v>7.24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25</v>
      </c>
      <c r="AG158">
        <v>200</v>
      </c>
      <c r="AH158">
        <v>2</v>
      </c>
      <c r="AI158">
        <v>86552304</v>
      </c>
      <c r="AJ158">
        <v>243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ROW(Source!A141)</f>
        <v>141</v>
      </c>
      <c r="B159">
        <v>86552316</v>
      </c>
      <c r="C159">
        <v>86552296</v>
      </c>
      <c r="D159">
        <v>85710744</v>
      </c>
      <c r="E159">
        <v>1</v>
      </c>
      <c r="F159">
        <v>1</v>
      </c>
      <c r="G159">
        <v>1081</v>
      </c>
      <c r="H159">
        <v>3</v>
      </c>
      <c r="I159" t="s">
        <v>810</v>
      </c>
      <c r="J159" t="s">
        <v>811</v>
      </c>
      <c r="K159" t="s">
        <v>812</v>
      </c>
      <c r="L159">
        <v>1354</v>
      </c>
      <c r="N159">
        <v>1010</v>
      </c>
      <c r="O159" t="s">
        <v>35</v>
      </c>
      <c r="P159" t="s">
        <v>35</v>
      </c>
      <c r="Q159">
        <v>1</v>
      </c>
      <c r="X159">
        <v>0.68400000000000005</v>
      </c>
      <c r="Y159">
        <v>6.12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25</v>
      </c>
      <c r="AG159">
        <v>0.68400000000000005</v>
      </c>
      <c r="AH159">
        <v>2</v>
      </c>
      <c r="AI159">
        <v>86552305</v>
      </c>
      <c r="AJ159">
        <v>244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ROW(Source!A141)</f>
        <v>141</v>
      </c>
      <c r="B160">
        <v>86552317</v>
      </c>
      <c r="C160">
        <v>86552296</v>
      </c>
      <c r="D160">
        <v>85684500</v>
      </c>
      <c r="E160">
        <v>1081</v>
      </c>
      <c r="F160">
        <v>1</v>
      </c>
      <c r="G160">
        <v>1081</v>
      </c>
      <c r="H160">
        <v>3</v>
      </c>
      <c r="I160" t="s">
        <v>910</v>
      </c>
      <c r="J160" t="s">
        <v>3</v>
      </c>
      <c r="K160" t="s">
        <v>911</v>
      </c>
      <c r="L160">
        <v>1354</v>
      </c>
      <c r="N160">
        <v>1010</v>
      </c>
      <c r="O160" t="s">
        <v>35</v>
      </c>
      <c r="P160" t="s">
        <v>35</v>
      </c>
      <c r="Q160">
        <v>1</v>
      </c>
      <c r="X160">
        <v>100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25</v>
      </c>
      <c r="AG160">
        <v>100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ROW(Source!A146)</f>
        <v>146</v>
      </c>
      <c r="B161">
        <v>86552337</v>
      </c>
      <c r="C161">
        <v>86552320</v>
      </c>
      <c r="D161">
        <v>85665773</v>
      </c>
      <c r="E161">
        <v>1081</v>
      </c>
      <c r="F161">
        <v>1</v>
      </c>
      <c r="G161">
        <v>1081</v>
      </c>
      <c r="H161">
        <v>1</v>
      </c>
      <c r="I161" t="s">
        <v>786</v>
      </c>
      <c r="J161" t="s">
        <v>3</v>
      </c>
      <c r="K161" t="s">
        <v>787</v>
      </c>
      <c r="L161">
        <v>1191</v>
      </c>
      <c r="N161">
        <v>1013</v>
      </c>
      <c r="O161" t="s">
        <v>788</v>
      </c>
      <c r="P161" t="s">
        <v>788</v>
      </c>
      <c r="Q161">
        <v>1</v>
      </c>
      <c r="X161">
        <v>74.7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27</v>
      </c>
      <c r="AG161">
        <v>106.17857999999998</v>
      </c>
      <c r="AH161">
        <v>2</v>
      </c>
      <c r="AI161">
        <v>86552321</v>
      </c>
      <c r="AJ161">
        <v>247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ROW(Source!A146)</f>
        <v>146</v>
      </c>
      <c r="B162">
        <v>86552338</v>
      </c>
      <c r="C162">
        <v>86552320</v>
      </c>
      <c r="D162">
        <v>85731677</v>
      </c>
      <c r="E162">
        <v>1</v>
      </c>
      <c r="F162">
        <v>1</v>
      </c>
      <c r="G162">
        <v>1081</v>
      </c>
      <c r="H162">
        <v>2</v>
      </c>
      <c r="I162" t="s">
        <v>789</v>
      </c>
      <c r="J162" t="s">
        <v>790</v>
      </c>
      <c r="K162" t="s">
        <v>791</v>
      </c>
      <c r="L162">
        <v>1368</v>
      </c>
      <c r="N162">
        <v>1011</v>
      </c>
      <c r="O162" t="s">
        <v>792</v>
      </c>
      <c r="P162" t="s">
        <v>792</v>
      </c>
      <c r="Q162">
        <v>1</v>
      </c>
      <c r="X162">
        <v>0.32</v>
      </c>
      <c r="Y162">
        <v>0</v>
      </c>
      <c r="Z162">
        <v>83.1</v>
      </c>
      <c r="AA162">
        <v>12.62</v>
      </c>
      <c r="AB162">
        <v>0</v>
      </c>
      <c r="AC162">
        <v>0</v>
      </c>
      <c r="AD162">
        <v>1</v>
      </c>
      <c r="AE162">
        <v>0</v>
      </c>
      <c r="AF162" t="s">
        <v>26</v>
      </c>
      <c r="AG162">
        <v>0.49440000000000001</v>
      </c>
      <c r="AH162">
        <v>2</v>
      </c>
      <c r="AI162">
        <v>86552322</v>
      </c>
      <c r="AJ162">
        <v>248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ROW(Source!A146)</f>
        <v>146</v>
      </c>
      <c r="B163">
        <v>86552340</v>
      </c>
      <c r="C163">
        <v>86552320</v>
      </c>
      <c r="D163">
        <v>85731731</v>
      </c>
      <c r="E163">
        <v>1</v>
      </c>
      <c r="F163">
        <v>1</v>
      </c>
      <c r="G163">
        <v>1081</v>
      </c>
      <c r="H163">
        <v>2</v>
      </c>
      <c r="I163" t="s">
        <v>794</v>
      </c>
      <c r="J163" t="s">
        <v>795</v>
      </c>
      <c r="K163" t="s">
        <v>796</v>
      </c>
      <c r="L163">
        <v>1368</v>
      </c>
      <c r="N163">
        <v>1011</v>
      </c>
      <c r="O163" t="s">
        <v>792</v>
      </c>
      <c r="P163" t="s">
        <v>792</v>
      </c>
      <c r="Q163">
        <v>1</v>
      </c>
      <c r="X163">
        <v>1.24</v>
      </c>
      <c r="Y163">
        <v>0</v>
      </c>
      <c r="Z163">
        <v>0.77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26</v>
      </c>
      <c r="AG163">
        <v>1.9158000000000002</v>
      </c>
      <c r="AH163">
        <v>2</v>
      </c>
      <c r="AI163">
        <v>86552324</v>
      </c>
      <c r="AJ163">
        <v>249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ROW(Source!A146)</f>
        <v>146</v>
      </c>
      <c r="B164">
        <v>86552341</v>
      </c>
      <c r="C164">
        <v>86552320</v>
      </c>
      <c r="D164">
        <v>85731764</v>
      </c>
      <c r="E164">
        <v>1</v>
      </c>
      <c r="F164">
        <v>1</v>
      </c>
      <c r="G164">
        <v>1081</v>
      </c>
      <c r="H164">
        <v>2</v>
      </c>
      <c r="I164" t="s">
        <v>797</v>
      </c>
      <c r="J164" t="s">
        <v>798</v>
      </c>
      <c r="K164" t="s">
        <v>799</v>
      </c>
      <c r="L164">
        <v>1368</v>
      </c>
      <c r="N164">
        <v>1011</v>
      </c>
      <c r="O164" t="s">
        <v>792</v>
      </c>
      <c r="P164" t="s">
        <v>792</v>
      </c>
      <c r="Q164">
        <v>1</v>
      </c>
      <c r="X164">
        <v>3.22</v>
      </c>
      <c r="Y164">
        <v>0</v>
      </c>
      <c r="Z164">
        <v>0.47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26</v>
      </c>
      <c r="AG164">
        <v>4.9749000000000008</v>
      </c>
      <c r="AH164">
        <v>2</v>
      </c>
      <c r="AI164">
        <v>86552325</v>
      </c>
      <c r="AJ164">
        <v>250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ROW(Source!A146)</f>
        <v>146</v>
      </c>
      <c r="B165">
        <v>86552339</v>
      </c>
      <c r="C165">
        <v>86552320</v>
      </c>
      <c r="D165">
        <v>85730911</v>
      </c>
      <c r="E165">
        <v>1</v>
      </c>
      <c r="F165">
        <v>1</v>
      </c>
      <c r="G165">
        <v>1081</v>
      </c>
      <c r="H165">
        <v>2</v>
      </c>
      <c r="I165" t="s">
        <v>800</v>
      </c>
      <c r="J165" t="s">
        <v>801</v>
      </c>
      <c r="K165" t="s">
        <v>802</v>
      </c>
      <c r="L165">
        <v>1368</v>
      </c>
      <c r="N165">
        <v>1011</v>
      </c>
      <c r="O165" t="s">
        <v>792</v>
      </c>
      <c r="P165" t="s">
        <v>792</v>
      </c>
      <c r="Q165">
        <v>1</v>
      </c>
      <c r="X165">
        <v>0.37</v>
      </c>
      <c r="Y165">
        <v>0</v>
      </c>
      <c r="Z165">
        <v>179.17</v>
      </c>
      <c r="AA165">
        <v>16.93</v>
      </c>
      <c r="AB165">
        <v>0</v>
      </c>
      <c r="AC165">
        <v>0</v>
      </c>
      <c r="AD165">
        <v>1</v>
      </c>
      <c r="AE165">
        <v>0</v>
      </c>
      <c r="AF165" t="s">
        <v>26</v>
      </c>
      <c r="AG165">
        <v>0.57164999999999999</v>
      </c>
      <c r="AH165">
        <v>2</v>
      </c>
      <c r="AI165">
        <v>86552323</v>
      </c>
      <c r="AJ165">
        <v>251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ROW(Source!A146)</f>
        <v>146</v>
      </c>
      <c r="B166">
        <v>86552342</v>
      </c>
      <c r="C166">
        <v>86552320</v>
      </c>
      <c r="D166">
        <v>85700705</v>
      </c>
      <c r="E166">
        <v>1</v>
      </c>
      <c r="F166">
        <v>1</v>
      </c>
      <c r="G166">
        <v>1081</v>
      </c>
      <c r="H166">
        <v>3</v>
      </c>
      <c r="I166" t="s">
        <v>803</v>
      </c>
      <c r="J166" t="s">
        <v>804</v>
      </c>
      <c r="K166" t="s">
        <v>805</v>
      </c>
      <c r="L166">
        <v>1339</v>
      </c>
      <c r="N166">
        <v>1007</v>
      </c>
      <c r="O166" t="s">
        <v>806</v>
      </c>
      <c r="P166" t="s">
        <v>806</v>
      </c>
      <c r="Q166">
        <v>1</v>
      </c>
      <c r="X166">
        <v>0.22700000000000001</v>
      </c>
      <c r="Y166">
        <v>7.07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25</v>
      </c>
      <c r="AG166">
        <v>0.22700000000000001</v>
      </c>
      <c r="AH166">
        <v>2</v>
      </c>
      <c r="AI166">
        <v>86552326</v>
      </c>
      <c r="AJ166">
        <v>252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ROW(Source!A146)</f>
        <v>146</v>
      </c>
      <c r="B167">
        <v>86552343</v>
      </c>
      <c r="C167">
        <v>86552320</v>
      </c>
      <c r="D167">
        <v>85707696</v>
      </c>
      <c r="E167">
        <v>1</v>
      </c>
      <c r="F167">
        <v>1</v>
      </c>
      <c r="G167">
        <v>1081</v>
      </c>
      <c r="H167">
        <v>3</v>
      </c>
      <c r="I167" t="s">
        <v>807</v>
      </c>
      <c r="J167" t="s">
        <v>808</v>
      </c>
      <c r="K167" t="s">
        <v>809</v>
      </c>
      <c r="L167">
        <v>1355</v>
      </c>
      <c r="N167">
        <v>1010</v>
      </c>
      <c r="O167" t="s">
        <v>23</v>
      </c>
      <c r="P167" t="s">
        <v>23</v>
      </c>
      <c r="Q167">
        <v>100</v>
      </c>
      <c r="X167">
        <v>4.04</v>
      </c>
      <c r="Y167">
        <v>154.72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25</v>
      </c>
      <c r="AG167">
        <v>4.04</v>
      </c>
      <c r="AH167">
        <v>2</v>
      </c>
      <c r="AI167">
        <v>86552327</v>
      </c>
      <c r="AJ167">
        <v>253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ROW(Source!A146)</f>
        <v>146</v>
      </c>
      <c r="B168">
        <v>86552344</v>
      </c>
      <c r="C168">
        <v>86552320</v>
      </c>
      <c r="D168">
        <v>85717107</v>
      </c>
      <c r="E168">
        <v>1</v>
      </c>
      <c r="F168">
        <v>1</v>
      </c>
      <c r="G168">
        <v>1081</v>
      </c>
      <c r="H168">
        <v>3</v>
      </c>
      <c r="I168" t="s">
        <v>333</v>
      </c>
      <c r="J168" t="s">
        <v>335</v>
      </c>
      <c r="K168" t="s">
        <v>334</v>
      </c>
      <c r="L168">
        <v>1354</v>
      </c>
      <c r="N168">
        <v>1010</v>
      </c>
      <c r="O168" t="s">
        <v>35</v>
      </c>
      <c r="P168" t="s">
        <v>35</v>
      </c>
      <c r="Q168">
        <v>1</v>
      </c>
      <c r="X168">
        <v>200</v>
      </c>
      <c r="Y168">
        <v>7.24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25</v>
      </c>
      <c r="AG168">
        <v>200</v>
      </c>
      <c r="AH168">
        <v>2</v>
      </c>
      <c r="AI168">
        <v>86552328</v>
      </c>
      <c r="AJ168">
        <v>254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ROW(Source!A146)</f>
        <v>146</v>
      </c>
      <c r="B169">
        <v>86552345</v>
      </c>
      <c r="C169">
        <v>86552320</v>
      </c>
      <c r="D169">
        <v>85710744</v>
      </c>
      <c r="E169">
        <v>1</v>
      </c>
      <c r="F169">
        <v>1</v>
      </c>
      <c r="G169">
        <v>1081</v>
      </c>
      <c r="H169">
        <v>3</v>
      </c>
      <c r="I169" t="s">
        <v>810</v>
      </c>
      <c r="J169" t="s">
        <v>811</v>
      </c>
      <c r="K169" t="s">
        <v>812</v>
      </c>
      <c r="L169">
        <v>1354</v>
      </c>
      <c r="N169">
        <v>1010</v>
      </c>
      <c r="O169" t="s">
        <v>35</v>
      </c>
      <c r="P169" t="s">
        <v>35</v>
      </c>
      <c r="Q169">
        <v>1</v>
      </c>
      <c r="X169">
        <v>0.68400000000000005</v>
      </c>
      <c r="Y169">
        <v>6.12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25</v>
      </c>
      <c r="AG169">
        <v>0.68400000000000005</v>
      </c>
      <c r="AH169">
        <v>2</v>
      </c>
      <c r="AI169">
        <v>86552329</v>
      </c>
      <c r="AJ169">
        <v>255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ROW(Source!A146)</f>
        <v>146</v>
      </c>
      <c r="B170">
        <v>86552346</v>
      </c>
      <c r="C170">
        <v>86552320</v>
      </c>
      <c r="D170">
        <v>85684500</v>
      </c>
      <c r="E170">
        <v>1081</v>
      </c>
      <c r="F170">
        <v>1</v>
      </c>
      <c r="G170">
        <v>1081</v>
      </c>
      <c r="H170">
        <v>3</v>
      </c>
      <c r="I170" t="s">
        <v>910</v>
      </c>
      <c r="J170" t="s">
        <v>3</v>
      </c>
      <c r="K170" t="s">
        <v>911</v>
      </c>
      <c r="L170">
        <v>1354</v>
      </c>
      <c r="N170">
        <v>1010</v>
      </c>
      <c r="O170" t="s">
        <v>35</v>
      </c>
      <c r="P170" t="s">
        <v>35</v>
      </c>
      <c r="Q170">
        <v>1</v>
      </c>
      <c r="X170">
        <v>100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25</v>
      </c>
      <c r="AG170">
        <v>100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ROW(Source!A147)</f>
        <v>147</v>
      </c>
      <c r="B171">
        <v>86552337</v>
      </c>
      <c r="C171">
        <v>86552320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786</v>
      </c>
      <c r="J171" t="s">
        <v>3</v>
      </c>
      <c r="K171" t="s">
        <v>787</v>
      </c>
      <c r="L171">
        <v>1191</v>
      </c>
      <c r="N171">
        <v>1013</v>
      </c>
      <c r="O171" t="s">
        <v>788</v>
      </c>
      <c r="P171" t="s">
        <v>788</v>
      </c>
      <c r="Q171">
        <v>1</v>
      </c>
      <c r="X171">
        <v>74.7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27</v>
      </c>
      <c r="AG171">
        <v>106.17857999999998</v>
      </c>
      <c r="AH171">
        <v>2</v>
      </c>
      <c r="AI171">
        <v>86552321</v>
      </c>
      <c r="AJ171">
        <v>263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ROW(Source!A147)</f>
        <v>147</v>
      </c>
      <c r="B172">
        <v>86552338</v>
      </c>
      <c r="C172">
        <v>86552320</v>
      </c>
      <c r="D172">
        <v>85731677</v>
      </c>
      <c r="E172">
        <v>1</v>
      </c>
      <c r="F172">
        <v>1</v>
      </c>
      <c r="G172">
        <v>1081</v>
      </c>
      <c r="H172">
        <v>2</v>
      </c>
      <c r="I172" t="s">
        <v>789</v>
      </c>
      <c r="J172" t="s">
        <v>790</v>
      </c>
      <c r="K172" t="s">
        <v>791</v>
      </c>
      <c r="L172">
        <v>1368</v>
      </c>
      <c r="N172">
        <v>1011</v>
      </c>
      <c r="O172" t="s">
        <v>792</v>
      </c>
      <c r="P172" t="s">
        <v>792</v>
      </c>
      <c r="Q172">
        <v>1</v>
      </c>
      <c r="X172">
        <v>0.32</v>
      </c>
      <c r="Y172">
        <v>0</v>
      </c>
      <c r="Z172">
        <v>83.1</v>
      </c>
      <c r="AA172">
        <v>12.62</v>
      </c>
      <c r="AB172">
        <v>0</v>
      </c>
      <c r="AC172">
        <v>0</v>
      </c>
      <c r="AD172">
        <v>1</v>
      </c>
      <c r="AE172">
        <v>0</v>
      </c>
      <c r="AF172" t="s">
        <v>26</v>
      </c>
      <c r="AG172">
        <v>0.49440000000000001</v>
      </c>
      <c r="AH172">
        <v>2</v>
      </c>
      <c r="AI172">
        <v>86552322</v>
      </c>
      <c r="AJ172">
        <v>264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ROW(Source!A147)</f>
        <v>147</v>
      </c>
      <c r="B173">
        <v>86552340</v>
      </c>
      <c r="C173">
        <v>86552320</v>
      </c>
      <c r="D173">
        <v>85731731</v>
      </c>
      <c r="E173">
        <v>1</v>
      </c>
      <c r="F173">
        <v>1</v>
      </c>
      <c r="G173">
        <v>1081</v>
      </c>
      <c r="H173">
        <v>2</v>
      </c>
      <c r="I173" t="s">
        <v>794</v>
      </c>
      <c r="J173" t="s">
        <v>795</v>
      </c>
      <c r="K173" t="s">
        <v>796</v>
      </c>
      <c r="L173">
        <v>1368</v>
      </c>
      <c r="N173">
        <v>1011</v>
      </c>
      <c r="O173" t="s">
        <v>792</v>
      </c>
      <c r="P173" t="s">
        <v>792</v>
      </c>
      <c r="Q173">
        <v>1</v>
      </c>
      <c r="X173">
        <v>1.24</v>
      </c>
      <c r="Y173">
        <v>0</v>
      </c>
      <c r="Z173">
        <v>0.77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26</v>
      </c>
      <c r="AG173">
        <v>1.9158000000000002</v>
      </c>
      <c r="AH173">
        <v>2</v>
      </c>
      <c r="AI173">
        <v>86552324</v>
      </c>
      <c r="AJ173">
        <v>265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ROW(Source!A147)</f>
        <v>147</v>
      </c>
      <c r="B174">
        <v>86552341</v>
      </c>
      <c r="C174">
        <v>86552320</v>
      </c>
      <c r="D174">
        <v>85731764</v>
      </c>
      <c r="E174">
        <v>1</v>
      </c>
      <c r="F174">
        <v>1</v>
      </c>
      <c r="G174">
        <v>1081</v>
      </c>
      <c r="H174">
        <v>2</v>
      </c>
      <c r="I174" t="s">
        <v>797</v>
      </c>
      <c r="J174" t="s">
        <v>798</v>
      </c>
      <c r="K174" t="s">
        <v>799</v>
      </c>
      <c r="L174">
        <v>1368</v>
      </c>
      <c r="N174">
        <v>1011</v>
      </c>
      <c r="O174" t="s">
        <v>792</v>
      </c>
      <c r="P174" t="s">
        <v>792</v>
      </c>
      <c r="Q174">
        <v>1</v>
      </c>
      <c r="X174">
        <v>3.22</v>
      </c>
      <c r="Y174">
        <v>0</v>
      </c>
      <c r="Z174">
        <v>0.47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26</v>
      </c>
      <c r="AG174">
        <v>4.9749000000000008</v>
      </c>
      <c r="AH174">
        <v>2</v>
      </c>
      <c r="AI174">
        <v>86552325</v>
      </c>
      <c r="AJ174">
        <v>266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ROW(Source!A147)</f>
        <v>147</v>
      </c>
      <c r="B175">
        <v>86552339</v>
      </c>
      <c r="C175">
        <v>86552320</v>
      </c>
      <c r="D175">
        <v>85730911</v>
      </c>
      <c r="E175">
        <v>1</v>
      </c>
      <c r="F175">
        <v>1</v>
      </c>
      <c r="G175">
        <v>1081</v>
      </c>
      <c r="H175">
        <v>2</v>
      </c>
      <c r="I175" t="s">
        <v>800</v>
      </c>
      <c r="J175" t="s">
        <v>801</v>
      </c>
      <c r="K175" t="s">
        <v>802</v>
      </c>
      <c r="L175">
        <v>1368</v>
      </c>
      <c r="N175">
        <v>1011</v>
      </c>
      <c r="O175" t="s">
        <v>792</v>
      </c>
      <c r="P175" t="s">
        <v>792</v>
      </c>
      <c r="Q175">
        <v>1</v>
      </c>
      <c r="X175">
        <v>0.37</v>
      </c>
      <c r="Y175">
        <v>0</v>
      </c>
      <c r="Z175">
        <v>179.17</v>
      </c>
      <c r="AA175">
        <v>16.93</v>
      </c>
      <c r="AB175">
        <v>0</v>
      </c>
      <c r="AC175">
        <v>0</v>
      </c>
      <c r="AD175">
        <v>1</v>
      </c>
      <c r="AE175">
        <v>0</v>
      </c>
      <c r="AF175" t="s">
        <v>26</v>
      </c>
      <c r="AG175">
        <v>0.57164999999999999</v>
      </c>
      <c r="AH175">
        <v>2</v>
      </c>
      <c r="AI175">
        <v>86552323</v>
      </c>
      <c r="AJ175">
        <v>267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ROW(Source!A147)</f>
        <v>147</v>
      </c>
      <c r="B176">
        <v>86552342</v>
      </c>
      <c r="C176">
        <v>86552320</v>
      </c>
      <c r="D176">
        <v>85700705</v>
      </c>
      <c r="E176">
        <v>1</v>
      </c>
      <c r="F176">
        <v>1</v>
      </c>
      <c r="G176">
        <v>1081</v>
      </c>
      <c r="H176">
        <v>3</v>
      </c>
      <c r="I176" t="s">
        <v>803</v>
      </c>
      <c r="J176" t="s">
        <v>804</v>
      </c>
      <c r="K176" t="s">
        <v>805</v>
      </c>
      <c r="L176">
        <v>1339</v>
      </c>
      <c r="N176">
        <v>1007</v>
      </c>
      <c r="O176" t="s">
        <v>806</v>
      </c>
      <c r="P176" t="s">
        <v>806</v>
      </c>
      <c r="Q176">
        <v>1</v>
      </c>
      <c r="X176">
        <v>0.22700000000000001</v>
      </c>
      <c r="Y176">
        <v>7.07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25</v>
      </c>
      <c r="AG176">
        <v>0.22700000000000001</v>
      </c>
      <c r="AH176">
        <v>2</v>
      </c>
      <c r="AI176">
        <v>86552326</v>
      </c>
      <c r="AJ176">
        <v>268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ROW(Source!A147)</f>
        <v>147</v>
      </c>
      <c r="B177">
        <v>86552343</v>
      </c>
      <c r="C177">
        <v>86552320</v>
      </c>
      <c r="D177">
        <v>85707696</v>
      </c>
      <c r="E177">
        <v>1</v>
      </c>
      <c r="F177">
        <v>1</v>
      </c>
      <c r="G177">
        <v>1081</v>
      </c>
      <c r="H177">
        <v>3</v>
      </c>
      <c r="I177" t="s">
        <v>807</v>
      </c>
      <c r="J177" t="s">
        <v>808</v>
      </c>
      <c r="K177" t="s">
        <v>809</v>
      </c>
      <c r="L177">
        <v>1355</v>
      </c>
      <c r="N177">
        <v>1010</v>
      </c>
      <c r="O177" t="s">
        <v>23</v>
      </c>
      <c r="P177" t="s">
        <v>23</v>
      </c>
      <c r="Q177">
        <v>100</v>
      </c>
      <c r="X177">
        <v>4.04</v>
      </c>
      <c r="Y177">
        <v>154.72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25</v>
      </c>
      <c r="AG177">
        <v>4.04</v>
      </c>
      <c r="AH177">
        <v>2</v>
      </c>
      <c r="AI177">
        <v>86552327</v>
      </c>
      <c r="AJ177">
        <v>269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ROW(Source!A147)</f>
        <v>147</v>
      </c>
      <c r="B178">
        <v>86552344</v>
      </c>
      <c r="C178">
        <v>86552320</v>
      </c>
      <c r="D178">
        <v>85717107</v>
      </c>
      <c r="E178">
        <v>1</v>
      </c>
      <c r="F178">
        <v>1</v>
      </c>
      <c r="G178">
        <v>1081</v>
      </c>
      <c r="H178">
        <v>3</v>
      </c>
      <c r="I178" t="s">
        <v>333</v>
      </c>
      <c r="J178" t="s">
        <v>335</v>
      </c>
      <c r="K178" t="s">
        <v>334</v>
      </c>
      <c r="L178">
        <v>1354</v>
      </c>
      <c r="N178">
        <v>1010</v>
      </c>
      <c r="O178" t="s">
        <v>35</v>
      </c>
      <c r="P178" t="s">
        <v>35</v>
      </c>
      <c r="Q178">
        <v>1</v>
      </c>
      <c r="X178">
        <v>200</v>
      </c>
      <c r="Y178">
        <v>7.24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25</v>
      </c>
      <c r="AG178">
        <v>200</v>
      </c>
      <c r="AH178">
        <v>2</v>
      </c>
      <c r="AI178">
        <v>86552328</v>
      </c>
      <c r="AJ178">
        <v>270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ROW(Source!A147)</f>
        <v>147</v>
      </c>
      <c r="B179">
        <v>86552345</v>
      </c>
      <c r="C179">
        <v>86552320</v>
      </c>
      <c r="D179">
        <v>85710744</v>
      </c>
      <c r="E179">
        <v>1</v>
      </c>
      <c r="F179">
        <v>1</v>
      </c>
      <c r="G179">
        <v>1081</v>
      </c>
      <c r="H179">
        <v>3</v>
      </c>
      <c r="I179" t="s">
        <v>810</v>
      </c>
      <c r="J179" t="s">
        <v>811</v>
      </c>
      <c r="K179" t="s">
        <v>812</v>
      </c>
      <c r="L179">
        <v>1354</v>
      </c>
      <c r="N179">
        <v>1010</v>
      </c>
      <c r="O179" t="s">
        <v>35</v>
      </c>
      <c r="P179" t="s">
        <v>35</v>
      </c>
      <c r="Q179">
        <v>1</v>
      </c>
      <c r="X179">
        <v>0.68400000000000005</v>
      </c>
      <c r="Y179">
        <v>6.12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25</v>
      </c>
      <c r="AG179">
        <v>0.68400000000000005</v>
      </c>
      <c r="AH179">
        <v>2</v>
      </c>
      <c r="AI179">
        <v>86552329</v>
      </c>
      <c r="AJ179">
        <v>271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ROW(Source!A147)</f>
        <v>147</v>
      </c>
      <c r="B180">
        <v>86552346</v>
      </c>
      <c r="C180">
        <v>86552320</v>
      </c>
      <c r="D180">
        <v>85684500</v>
      </c>
      <c r="E180">
        <v>1081</v>
      </c>
      <c r="F180">
        <v>1</v>
      </c>
      <c r="G180">
        <v>1081</v>
      </c>
      <c r="H180">
        <v>3</v>
      </c>
      <c r="I180" t="s">
        <v>910</v>
      </c>
      <c r="J180" t="s">
        <v>3</v>
      </c>
      <c r="K180" t="s">
        <v>911</v>
      </c>
      <c r="L180">
        <v>1354</v>
      </c>
      <c r="N180">
        <v>1010</v>
      </c>
      <c r="O180" t="s">
        <v>35</v>
      </c>
      <c r="P180" t="s">
        <v>35</v>
      </c>
      <c r="Q180">
        <v>1</v>
      </c>
      <c r="X180">
        <v>100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25</v>
      </c>
      <c r="AG180">
        <v>100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ROW(Source!A162)</f>
        <v>162</v>
      </c>
      <c r="B181">
        <v>86552373</v>
      </c>
      <c r="C181">
        <v>86552354</v>
      </c>
      <c r="D181">
        <v>85665773</v>
      </c>
      <c r="E181">
        <v>1081</v>
      </c>
      <c r="F181">
        <v>1</v>
      </c>
      <c r="G181">
        <v>1081</v>
      </c>
      <c r="H181">
        <v>1</v>
      </c>
      <c r="I181" t="s">
        <v>786</v>
      </c>
      <c r="J181" t="s">
        <v>3</v>
      </c>
      <c r="K181" t="s">
        <v>787</v>
      </c>
      <c r="L181">
        <v>1191</v>
      </c>
      <c r="N181">
        <v>1013</v>
      </c>
      <c r="O181" t="s">
        <v>788</v>
      </c>
      <c r="P181" t="s">
        <v>788</v>
      </c>
      <c r="Q181">
        <v>1</v>
      </c>
      <c r="X181">
        <v>74.7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27</v>
      </c>
      <c r="AG181">
        <v>106.17857999999998</v>
      </c>
      <c r="AH181">
        <v>2</v>
      </c>
      <c r="AI181">
        <v>86552355</v>
      </c>
      <c r="AJ181">
        <v>279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ROW(Source!A162)</f>
        <v>162</v>
      </c>
      <c r="B182">
        <v>86552374</v>
      </c>
      <c r="C182">
        <v>86552354</v>
      </c>
      <c r="D182">
        <v>85731677</v>
      </c>
      <c r="E182">
        <v>1</v>
      </c>
      <c r="F182">
        <v>1</v>
      </c>
      <c r="G182">
        <v>1081</v>
      </c>
      <c r="H182">
        <v>2</v>
      </c>
      <c r="I182" t="s">
        <v>789</v>
      </c>
      <c r="J182" t="s">
        <v>790</v>
      </c>
      <c r="K182" t="s">
        <v>791</v>
      </c>
      <c r="L182">
        <v>1368</v>
      </c>
      <c r="N182">
        <v>1011</v>
      </c>
      <c r="O182" t="s">
        <v>792</v>
      </c>
      <c r="P182" t="s">
        <v>792</v>
      </c>
      <c r="Q182">
        <v>1</v>
      </c>
      <c r="X182">
        <v>0.32</v>
      </c>
      <c r="Y182">
        <v>0</v>
      </c>
      <c r="Z182">
        <v>83.1</v>
      </c>
      <c r="AA182">
        <v>12.62</v>
      </c>
      <c r="AB182">
        <v>0</v>
      </c>
      <c r="AC182">
        <v>0</v>
      </c>
      <c r="AD182">
        <v>1</v>
      </c>
      <c r="AE182">
        <v>0</v>
      </c>
      <c r="AF182" t="s">
        <v>26</v>
      </c>
      <c r="AG182">
        <v>0.49440000000000001</v>
      </c>
      <c r="AH182">
        <v>2</v>
      </c>
      <c r="AI182">
        <v>86552356</v>
      </c>
      <c r="AJ182">
        <v>280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ROW(Source!A162)</f>
        <v>162</v>
      </c>
      <c r="B183">
        <v>86552376</v>
      </c>
      <c r="C183">
        <v>86552354</v>
      </c>
      <c r="D183">
        <v>85731731</v>
      </c>
      <c r="E183">
        <v>1</v>
      </c>
      <c r="F183">
        <v>1</v>
      </c>
      <c r="G183">
        <v>1081</v>
      </c>
      <c r="H183">
        <v>2</v>
      </c>
      <c r="I183" t="s">
        <v>794</v>
      </c>
      <c r="J183" t="s">
        <v>795</v>
      </c>
      <c r="K183" t="s">
        <v>796</v>
      </c>
      <c r="L183">
        <v>1368</v>
      </c>
      <c r="N183">
        <v>1011</v>
      </c>
      <c r="O183" t="s">
        <v>792</v>
      </c>
      <c r="P183" t="s">
        <v>792</v>
      </c>
      <c r="Q183">
        <v>1</v>
      </c>
      <c r="X183">
        <v>1.24</v>
      </c>
      <c r="Y183">
        <v>0</v>
      </c>
      <c r="Z183">
        <v>0.77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26</v>
      </c>
      <c r="AG183">
        <v>1.9158000000000002</v>
      </c>
      <c r="AH183">
        <v>2</v>
      </c>
      <c r="AI183">
        <v>86552358</v>
      </c>
      <c r="AJ183">
        <v>281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ROW(Source!A162)</f>
        <v>162</v>
      </c>
      <c r="B184">
        <v>86552377</v>
      </c>
      <c r="C184">
        <v>86552354</v>
      </c>
      <c r="D184">
        <v>85731764</v>
      </c>
      <c r="E184">
        <v>1</v>
      </c>
      <c r="F184">
        <v>1</v>
      </c>
      <c r="G184">
        <v>1081</v>
      </c>
      <c r="H184">
        <v>2</v>
      </c>
      <c r="I184" t="s">
        <v>797</v>
      </c>
      <c r="J184" t="s">
        <v>798</v>
      </c>
      <c r="K184" t="s">
        <v>799</v>
      </c>
      <c r="L184">
        <v>1368</v>
      </c>
      <c r="N184">
        <v>1011</v>
      </c>
      <c r="O184" t="s">
        <v>792</v>
      </c>
      <c r="P184" t="s">
        <v>792</v>
      </c>
      <c r="Q184">
        <v>1</v>
      </c>
      <c r="X184">
        <v>3.22</v>
      </c>
      <c r="Y184">
        <v>0</v>
      </c>
      <c r="Z184">
        <v>0.47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26</v>
      </c>
      <c r="AG184">
        <v>4.9749000000000008</v>
      </c>
      <c r="AH184">
        <v>2</v>
      </c>
      <c r="AI184">
        <v>86552359</v>
      </c>
      <c r="AJ184">
        <v>282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ROW(Source!A162)</f>
        <v>162</v>
      </c>
      <c r="B185">
        <v>86552375</v>
      </c>
      <c r="C185">
        <v>86552354</v>
      </c>
      <c r="D185">
        <v>85730911</v>
      </c>
      <c r="E185">
        <v>1</v>
      </c>
      <c r="F185">
        <v>1</v>
      </c>
      <c r="G185">
        <v>1081</v>
      </c>
      <c r="H185">
        <v>2</v>
      </c>
      <c r="I185" t="s">
        <v>800</v>
      </c>
      <c r="J185" t="s">
        <v>801</v>
      </c>
      <c r="K185" t="s">
        <v>802</v>
      </c>
      <c r="L185">
        <v>1368</v>
      </c>
      <c r="N185">
        <v>1011</v>
      </c>
      <c r="O185" t="s">
        <v>792</v>
      </c>
      <c r="P185" t="s">
        <v>792</v>
      </c>
      <c r="Q185">
        <v>1</v>
      </c>
      <c r="X185">
        <v>0.37</v>
      </c>
      <c r="Y185">
        <v>0</v>
      </c>
      <c r="Z185">
        <v>179.17</v>
      </c>
      <c r="AA185">
        <v>16.93</v>
      </c>
      <c r="AB185">
        <v>0</v>
      </c>
      <c r="AC185">
        <v>0</v>
      </c>
      <c r="AD185">
        <v>1</v>
      </c>
      <c r="AE185">
        <v>0</v>
      </c>
      <c r="AF185" t="s">
        <v>26</v>
      </c>
      <c r="AG185">
        <v>0.57164999999999999</v>
      </c>
      <c r="AH185">
        <v>2</v>
      </c>
      <c r="AI185">
        <v>86552357</v>
      </c>
      <c r="AJ185">
        <v>283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ROW(Source!A162)</f>
        <v>162</v>
      </c>
      <c r="B186">
        <v>86552378</v>
      </c>
      <c r="C186">
        <v>86552354</v>
      </c>
      <c r="D186">
        <v>85700705</v>
      </c>
      <c r="E186">
        <v>1</v>
      </c>
      <c r="F186">
        <v>1</v>
      </c>
      <c r="G186">
        <v>1081</v>
      </c>
      <c r="H186">
        <v>3</v>
      </c>
      <c r="I186" t="s">
        <v>803</v>
      </c>
      <c r="J186" t="s">
        <v>804</v>
      </c>
      <c r="K186" t="s">
        <v>805</v>
      </c>
      <c r="L186">
        <v>1339</v>
      </c>
      <c r="N186">
        <v>1007</v>
      </c>
      <c r="O186" t="s">
        <v>806</v>
      </c>
      <c r="P186" t="s">
        <v>806</v>
      </c>
      <c r="Q186">
        <v>1</v>
      </c>
      <c r="X186">
        <v>0.22700000000000001</v>
      </c>
      <c r="Y186">
        <v>7.07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25</v>
      </c>
      <c r="AG186">
        <v>0.22700000000000001</v>
      </c>
      <c r="AH186">
        <v>2</v>
      </c>
      <c r="AI186">
        <v>86552360</v>
      </c>
      <c r="AJ186">
        <v>284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ROW(Source!A162)</f>
        <v>162</v>
      </c>
      <c r="B187">
        <v>86552379</v>
      </c>
      <c r="C187">
        <v>86552354</v>
      </c>
      <c r="D187">
        <v>85707696</v>
      </c>
      <c r="E187">
        <v>1</v>
      </c>
      <c r="F187">
        <v>1</v>
      </c>
      <c r="G187">
        <v>1081</v>
      </c>
      <c r="H187">
        <v>3</v>
      </c>
      <c r="I187" t="s">
        <v>807</v>
      </c>
      <c r="J187" t="s">
        <v>808</v>
      </c>
      <c r="K187" t="s">
        <v>809</v>
      </c>
      <c r="L187">
        <v>1355</v>
      </c>
      <c r="N187">
        <v>1010</v>
      </c>
      <c r="O187" t="s">
        <v>23</v>
      </c>
      <c r="P187" t="s">
        <v>23</v>
      </c>
      <c r="Q187">
        <v>100</v>
      </c>
      <c r="X187">
        <v>4.04</v>
      </c>
      <c r="Y187">
        <v>154.72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25</v>
      </c>
      <c r="AG187">
        <v>4.04</v>
      </c>
      <c r="AH187">
        <v>2</v>
      </c>
      <c r="AI187">
        <v>86552361</v>
      </c>
      <c r="AJ187">
        <v>285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ROW(Source!A162)</f>
        <v>162</v>
      </c>
      <c r="B188">
        <v>86552380</v>
      </c>
      <c r="C188">
        <v>86552354</v>
      </c>
      <c r="D188">
        <v>85717107</v>
      </c>
      <c r="E188">
        <v>1</v>
      </c>
      <c r="F188">
        <v>1</v>
      </c>
      <c r="G188">
        <v>1081</v>
      </c>
      <c r="H188">
        <v>3</v>
      </c>
      <c r="I188" t="s">
        <v>333</v>
      </c>
      <c r="J188" t="s">
        <v>335</v>
      </c>
      <c r="K188" t="s">
        <v>334</v>
      </c>
      <c r="L188">
        <v>1354</v>
      </c>
      <c r="N188">
        <v>1010</v>
      </c>
      <c r="O188" t="s">
        <v>35</v>
      </c>
      <c r="P188" t="s">
        <v>35</v>
      </c>
      <c r="Q188">
        <v>1</v>
      </c>
      <c r="X188">
        <v>200</v>
      </c>
      <c r="Y188">
        <v>7.24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25</v>
      </c>
      <c r="AG188">
        <v>200</v>
      </c>
      <c r="AH188">
        <v>2</v>
      </c>
      <c r="AI188">
        <v>86552362</v>
      </c>
      <c r="AJ188">
        <v>286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ROW(Source!A162)</f>
        <v>162</v>
      </c>
      <c r="B189">
        <v>86552381</v>
      </c>
      <c r="C189">
        <v>86552354</v>
      </c>
      <c r="D189">
        <v>85710744</v>
      </c>
      <c r="E189">
        <v>1</v>
      </c>
      <c r="F189">
        <v>1</v>
      </c>
      <c r="G189">
        <v>1081</v>
      </c>
      <c r="H189">
        <v>3</v>
      </c>
      <c r="I189" t="s">
        <v>810</v>
      </c>
      <c r="J189" t="s">
        <v>811</v>
      </c>
      <c r="K189" t="s">
        <v>812</v>
      </c>
      <c r="L189">
        <v>1354</v>
      </c>
      <c r="N189">
        <v>1010</v>
      </c>
      <c r="O189" t="s">
        <v>35</v>
      </c>
      <c r="P189" t="s">
        <v>35</v>
      </c>
      <c r="Q189">
        <v>1</v>
      </c>
      <c r="X189">
        <v>0.68400000000000005</v>
      </c>
      <c r="Y189">
        <v>6.12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25</v>
      </c>
      <c r="AG189">
        <v>0.68400000000000005</v>
      </c>
      <c r="AH189">
        <v>2</v>
      </c>
      <c r="AI189">
        <v>86552363</v>
      </c>
      <c r="AJ189">
        <v>287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ROW(Source!A162)</f>
        <v>162</v>
      </c>
      <c r="B190">
        <v>86552382</v>
      </c>
      <c r="C190">
        <v>86552354</v>
      </c>
      <c r="D190">
        <v>85684500</v>
      </c>
      <c r="E190">
        <v>1081</v>
      </c>
      <c r="F190">
        <v>1</v>
      </c>
      <c r="G190">
        <v>1081</v>
      </c>
      <c r="H190">
        <v>3</v>
      </c>
      <c r="I190" t="s">
        <v>910</v>
      </c>
      <c r="J190" t="s">
        <v>3</v>
      </c>
      <c r="K190" t="s">
        <v>911</v>
      </c>
      <c r="L190">
        <v>1354</v>
      </c>
      <c r="N190">
        <v>1010</v>
      </c>
      <c r="O190" t="s">
        <v>35</v>
      </c>
      <c r="P190" t="s">
        <v>35</v>
      </c>
      <c r="Q190">
        <v>1</v>
      </c>
      <c r="X190">
        <v>100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25</v>
      </c>
      <c r="AG190">
        <v>100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ROW(Source!A163)</f>
        <v>163</v>
      </c>
      <c r="B191">
        <v>86552373</v>
      </c>
      <c r="C191">
        <v>86552354</v>
      </c>
      <c r="D191">
        <v>85665773</v>
      </c>
      <c r="E191">
        <v>1081</v>
      </c>
      <c r="F191">
        <v>1</v>
      </c>
      <c r="G191">
        <v>1081</v>
      </c>
      <c r="H191">
        <v>1</v>
      </c>
      <c r="I191" t="s">
        <v>786</v>
      </c>
      <c r="J191" t="s">
        <v>3</v>
      </c>
      <c r="K191" t="s">
        <v>787</v>
      </c>
      <c r="L191">
        <v>1191</v>
      </c>
      <c r="N191">
        <v>1013</v>
      </c>
      <c r="O191" t="s">
        <v>788</v>
      </c>
      <c r="P191" t="s">
        <v>788</v>
      </c>
      <c r="Q191">
        <v>1</v>
      </c>
      <c r="X191">
        <v>74.7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27</v>
      </c>
      <c r="AG191">
        <v>106.17857999999998</v>
      </c>
      <c r="AH191">
        <v>2</v>
      </c>
      <c r="AI191">
        <v>86552355</v>
      </c>
      <c r="AJ191">
        <v>297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ROW(Source!A163)</f>
        <v>163</v>
      </c>
      <c r="B192">
        <v>86552374</v>
      </c>
      <c r="C192">
        <v>86552354</v>
      </c>
      <c r="D192">
        <v>85731677</v>
      </c>
      <c r="E192">
        <v>1</v>
      </c>
      <c r="F192">
        <v>1</v>
      </c>
      <c r="G192">
        <v>1081</v>
      </c>
      <c r="H192">
        <v>2</v>
      </c>
      <c r="I192" t="s">
        <v>789</v>
      </c>
      <c r="J192" t="s">
        <v>790</v>
      </c>
      <c r="K192" t="s">
        <v>791</v>
      </c>
      <c r="L192">
        <v>1368</v>
      </c>
      <c r="N192">
        <v>1011</v>
      </c>
      <c r="O192" t="s">
        <v>792</v>
      </c>
      <c r="P192" t="s">
        <v>792</v>
      </c>
      <c r="Q192">
        <v>1</v>
      </c>
      <c r="X192">
        <v>0.32</v>
      </c>
      <c r="Y192">
        <v>0</v>
      </c>
      <c r="Z192">
        <v>83.1</v>
      </c>
      <c r="AA192">
        <v>12.62</v>
      </c>
      <c r="AB192">
        <v>0</v>
      </c>
      <c r="AC192">
        <v>0</v>
      </c>
      <c r="AD192">
        <v>1</v>
      </c>
      <c r="AE192">
        <v>0</v>
      </c>
      <c r="AF192" t="s">
        <v>26</v>
      </c>
      <c r="AG192">
        <v>0.49440000000000001</v>
      </c>
      <c r="AH192">
        <v>2</v>
      </c>
      <c r="AI192">
        <v>86552356</v>
      </c>
      <c r="AJ192">
        <v>298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ROW(Source!A163)</f>
        <v>163</v>
      </c>
      <c r="B193">
        <v>86552376</v>
      </c>
      <c r="C193">
        <v>86552354</v>
      </c>
      <c r="D193">
        <v>85731731</v>
      </c>
      <c r="E193">
        <v>1</v>
      </c>
      <c r="F193">
        <v>1</v>
      </c>
      <c r="G193">
        <v>1081</v>
      </c>
      <c r="H193">
        <v>2</v>
      </c>
      <c r="I193" t="s">
        <v>794</v>
      </c>
      <c r="J193" t="s">
        <v>795</v>
      </c>
      <c r="K193" t="s">
        <v>796</v>
      </c>
      <c r="L193">
        <v>1368</v>
      </c>
      <c r="N193">
        <v>1011</v>
      </c>
      <c r="O193" t="s">
        <v>792</v>
      </c>
      <c r="P193" t="s">
        <v>792</v>
      </c>
      <c r="Q193">
        <v>1</v>
      </c>
      <c r="X193">
        <v>1.24</v>
      </c>
      <c r="Y193">
        <v>0</v>
      </c>
      <c r="Z193">
        <v>0.77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26</v>
      </c>
      <c r="AG193">
        <v>1.9158000000000002</v>
      </c>
      <c r="AH193">
        <v>2</v>
      </c>
      <c r="AI193">
        <v>86552358</v>
      </c>
      <c r="AJ193">
        <v>299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ROW(Source!A163)</f>
        <v>163</v>
      </c>
      <c r="B194">
        <v>86552377</v>
      </c>
      <c r="C194">
        <v>86552354</v>
      </c>
      <c r="D194">
        <v>85731764</v>
      </c>
      <c r="E194">
        <v>1</v>
      </c>
      <c r="F194">
        <v>1</v>
      </c>
      <c r="G194">
        <v>1081</v>
      </c>
      <c r="H194">
        <v>2</v>
      </c>
      <c r="I194" t="s">
        <v>797</v>
      </c>
      <c r="J194" t="s">
        <v>798</v>
      </c>
      <c r="K194" t="s">
        <v>799</v>
      </c>
      <c r="L194">
        <v>1368</v>
      </c>
      <c r="N194">
        <v>1011</v>
      </c>
      <c r="O194" t="s">
        <v>792</v>
      </c>
      <c r="P194" t="s">
        <v>792</v>
      </c>
      <c r="Q194">
        <v>1</v>
      </c>
      <c r="X194">
        <v>3.22</v>
      </c>
      <c r="Y194">
        <v>0</v>
      </c>
      <c r="Z194">
        <v>0.47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26</v>
      </c>
      <c r="AG194">
        <v>4.9749000000000008</v>
      </c>
      <c r="AH194">
        <v>2</v>
      </c>
      <c r="AI194">
        <v>86552359</v>
      </c>
      <c r="AJ194">
        <v>300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ROW(Source!A163)</f>
        <v>163</v>
      </c>
      <c r="B195">
        <v>86552375</v>
      </c>
      <c r="C195">
        <v>86552354</v>
      </c>
      <c r="D195">
        <v>85730911</v>
      </c>
      <c r="E195">
        <v>1</v>
      </c>
      <c r="F195">
        <v>1</v>
      </c>
      <c r="G195">
        <v>1081</v>
      </c>
      <c r="H195">
        <v>2</v>
      </c>
      <c r="I195" t="s">
        <v>800</v>
      </c>
      <c r="J195" t="s">
        <v>801</v>
      </c>
      <c r="K195" t="s">
        <v>802</v>
      </c>
      <c r="L195">
        <v>1368</v>
      </c>
      <c r="N195">
        <v>1011</v>
      </c>
      <c r="O195" t="s">
        <v>792</v>
      </c>
      <c r="P195" t="s">
        <v>792</v>
      </c>
      <c r="Q195">
        <v>1</v>
      </c>
      <c r="X195">
        <v>0.37</v>
      </c>
      <c r="Y195">
        <v>0</v>
      </c>
      <c r="Z195">
        <v>179.17</v>
      </c>
      <c r="AA195">
        <v>16.93</v>
      </c>
      <c r="AB195">
        <v>0</v>
      </c>
      <c r="AC195">
        <v>0</v>
      </c>
      <c r="AD195">
        <v>1</v>
      </c>
      <c r="AE195">
        <v>0</v>
      </c>
      <c r="AF195" t="s">
        <v>26</v>
      </c>
      <c r="AG195">
        <v>0.57164999999999999</v>
      </c>
      <c r="AH195">
        <v>2</v>
      </c>
      <c r="AI195">
        <v>86552357</v>
      </c>
      <c r="AJ195">
        <v>301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ROW(Source!A163)</f>
        <v>163</v>
      </c>
      <c r="B196">
        <v>86552378</v>
      </c>
      <c r="C196">
        <v>86552354</v>
      </c>
      <c r="D196">
        <v>85700705</v>
      </c>
      <c r="E196">
        <v>1</v>
      </c>
      <c r="F196">
        <v>1</v>
      </c>
      <c r="G196">
        <v>1081</v>
      </c>
      <c r="H196">
        <v>3</v>
      </c>
      <c r="I196" t="s">
        <v>803</v>
      </c>
      <c r="J196" t="s">
        <v>804</v>
      </c>
      <c r="K196" t="s">
        <v>805</v>
      </c>
      <c r="L196">
        <v>1339</v>
      </c>
      <c r="N196">
        <v>1007</v>
      </c>
      <c r="O196" t="s">
        <v>806</v>
      </c>
      <c r="P196" t="s">
        <v>806</v>
      </c>
      <c r="Q196">
        <v>1</v>
      </c>
      <c r="X196">
        <v>0.22700000000000001</v>
      </c>
      <c r="Y196">
        <v>7.07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25</v>
      </c>
      <c r="AG196">
        <v>0.22700000000000001</v>
      </c>
      <c r="AH196">
        <v>2</v>
      </c>
      <c r="AI196">
        <v>86552360</v>
      </c>
      <c r="AJ196">
        <v>302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ROW(Source!A163)</f>
        <v>163</v>
      </c>
      <c r="B197">
        <v>86552379</v>
      </c>
      <c r="C197">
        <v>86552354</v>
      </c>
      <c r="D197">
        <v>85707696</v>
      </c>
      <c r="E197">
        <v>1</v>
      </c>
      <c r="F197">
        <v>1</v>
      </c>
      <c r="G197">
        <v>1081</v>
      </c>
      <c r="H197">
        <v>3</v>
      </c>
      <c r="I197" t="s">
        <v>807</v>
      </c>
      <c r="J197" t="s">
        <v>808</v>
      </c>
      <c r="K197" t="s">
        <v>809</v>
      </c>
      <c r="L197">
        <v>1355</v>
      </c>
      <c r="N197">
        <v>1010</v>
      </c>
      <c r="O197" t="s">
        <v>23</v>
      </c>
      <c r="P197" t="s">
        <v>23</v>
      </c>
      <c r="Q197">
        <v>100</v>
      </c>
      <c r="X197">
        <v>4.04</v>
      </c>
      <c r="Y197">
        <v>154.72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25</v>
      </c>
      <c r="AG197">
        <v>4.04</v>
      </c>
      <c r="AH197">
        <v>2</v>
      </c>
      <c r="AI197">
        <v>86552361</v>
      </c>
      <c r="AJ197">
        <v>303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ROW(Source!A163)</f>
        <v>163</v>
      </c>
      <c r="B198">
        <v>86552380</v>
      </c>
      <c r="C198">
        <v>86552354</v>
      </c>
      <c r="D198">
        <v>85717107</v>
      </c>
      <c r="E198">
        <v>1</v>
      </c>
      <c r="F198">
        <v>1</v>
      </c>
      <c r="G198">
        <v>1081</v>
      </c>
      <c r="H198">
        <v>3</v>
      </c>
      <c r="I198" t="s">
        <v>333</v>
      </c>
      <c r="J198" t="s">
        <v>335</v>
      </c>
      <c r="K198" t="s">
        <v>334</v>
      </c>
      <c r="L198">
        <v>1354</v>
      </c>
      <c r="N198">
        <v>1010</v>
      </c>
      <c r="O198" t="s">
        <v>35</v>
      </c>
      <c r="P198" t="s">
        <v>35</v>
      </c>
      <c r="Q198">
        <v>1</v>
      </c>
      <c r="X198">
        <v>200</v>
      </c>
      <c r="Y198">
        <v>7.24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25</v>
      </c>
      <c r="AG198">
        <v>200</v>
      </c>
      <c r="AH198">
        <v>2</v>
      </c>
      <c r="AI198">
        <v>86552362</v>
      </c>
      <c r="AJ198">
        <v>304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ROW(Source!A163)</f>
        <v>163</v>
      </c>
      <c r="B199">
        <v>86552381</v>
      </c>
      <c r="C199">
        <v>86552354</v>
      </c>
      <c r="D199">
        <v>85710744</v>
      </c>
      <c r="E199">
        <v>1</v>
      </c>
      <c r="F199">
        <v>1</v>
      </c>
      <c r="G199">
        <v>1081</v>
      </c>
      <c r="H199">
        <v>3</v>
      </c>
      <c r="I199" t="s">
        <v>810</v>
      </c>
      <c r="J199" t="s">
        <v>811</v>
      </c>
      <c r="K199" t="s">
        <v>812</v>
      </c>
      <c r="L199">
        <v>1354</v>
      </c>
      <c r="N199">
        <v>1010</v>
      </c>
      <c r="O199" t="s">
        <v>35</v>
      </c>
      <c r="P199" t="s">
        <v>35</v>
      </c>
      <c r="Q199">
        <v>1</v>
      </c>
      <c r="X199">
        <v>0.68400000000000005</v>
      </c>
      <c r="Y199">
        <v>6.12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25</v>
      </c>
      <c r="AG199">
        <v>0.68400000000000005</v>
      </c>
      <c r="AH199">
        <v>2</v>
      </c>
      <c r="AI199">
        <v>86552363</v>
      </c>
      <c r="AJ199">
        <v>305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ROW(Source!A163)</f>
        <v>163</v>
      </c>
      <c r="B200">
        <v>86552382</v>
      </c>
      <c r="C200">
        <v>86552354</v>
      </c>
      <c r="D200">
        <v>85684500</v>
      </c>
      <c r="E200">
        <v>1081</v>
      </c>
      <c r="F200">
        <v>1</v>
      </c>
      <c r="G200">
        <v>1081</v>
      </c>
      <c r="H200">
        <v>3</v>
      </c>
      <c r="I200" t="s">
        <v>910</v>
      </c>
      <c r="J200" t="s">
        <v>3</v>
      </c>
      <c r="K200" t="s">
        <v>911</v>
      </c>
      <c r="L200">
        <v>1354</v>
      </c>
      <c r="N200">
        <v>1010</v>
      </c>
      <c r="O200" t="s">
        <v>35</v>
      </c>
      <c r="P200" t="s">
        <v>35</v>
      </c>
      <c r="Q200">
        <v>1</v>
      </c>
      <c r="X200">
        <v>100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25</v>
      </c>
      <c r="AG200">
        <v>100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ROW(Source!A182)</f>
        <v>182</v>
      </c>
      <c r="B201">
        <v>86552407</v>
      </c>
      <c r="C201">
        <v>86552392</v>
      </c>
      <c r="D201">
        <v>85665773</v>
      </c>
      <c r="E201">
        <v>1081</v>
      </c>
      <c r="F201">
        <v>1</v>
      </c>
      <c r="G201">
        <v>1081</v>
      </c>
      <c r="H201">
        <v>1</v>
      </c>
      <c r="I201" t="s">
        <v>786</v>
      </c>
      <c r="J201" t="s">
        <v>3</v>
      </c>
      <c r="K201" t="s">
        <v>787</v>
      </c>
      <c r="L201">
        <v>1191</v>
      </c>
      <c r="N201">
        <v>1013</v>
      </c>
      <c r="O201" t="s">
        <v>788</v>
      </c>
      <c r="P201" t="s">
        <v>788</v>
      </c>
      <c r="Q201">
        <v>1</v>
      </c>
      <c r="X201">
        <v>74.7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27</v>
      </c>
      <c r="AG201">
        <v>106.17857999999998</v>
      </c>
      <c r="AH201">
        <v>2</v>
      </c>
      <c r="AI201">
        <v>86552393</v>
      </c>
      <c r="AJ201">
        <v>315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ROW(Source!A182)</f>
        <v>182</v>
      </c>
      <c r="B202">
        <v>86552408</v>
      </c>
      <c r="C202">
        <v>86552392</v>
      </c>
      <c r="D202">
        <v>85731677</v>
      </c>
      <c r="E202">
        <v>1</v>
      </c>
      <c r="F202">
        <v>1</v>
      </c>
      <c r="G202">
        <v>1081</v>
      </c>
      <c r="H202">
        <v>2</v>
      </c>
      <c r="I202" t="s">
        <v>789</v>
      </c>
      <c r="J202" t="s">
        <v>790</v>
      </c>
      <c r="K202" t="s">
        <v>791</v>
      </c>
      <c r="L202">
        <v>1368</v>
      </c>
      <c r="N202">
        <v>1011</v>
      </c>
      <c r="O202" t="s">
        <v>792</v>
      </c>
      <c r="P202" t="s">
        <v>792</v>
      </c>
      <c r="Q202">
        <v>1</v>
      </c>
      <c r="X202">
        <v>0.32</v>
      </c>
      <c r="Y202">
        <v>0</v>
      </c>
      <c r="Z202">
        <v>83.1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26</v>
      </c>
      <c r="AG202">
        <v>0.49440000000000001</v>
      </c>
      <c r="AH202">
        <v>2</v>
      </c>
      <c r="AI202">
        <v>86552394</v>
      </c>
      <c r="AJ202">
        <v>316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ROW(Source!A182)</f>
        <v>182</v>
      </c>
      <c r="B203">
        <v>86552410</v>
      </c>
      <c r="C203">
        <v>86552392</v>
      </c>
      <c r="D203">
        <v>85731731</v>
      </c>
      <c r="E203">
        <v>1</v>
      </c>
      <c r="F203">
        <v>1</v>
      </c>
      <c r="G203">
        <v>1081</v>
      </c>
      <c r="H203">
        <v>2</v>
      </c>
      <c r="I203" t="s">
        <v>794</v>
      </c>
      <c r="J203" t="s">
        <v>795</v>
      </c>
      <c r="K203" t="s">
        <v>796</v>
      </c>
      <c r="L203">
        <v>1368</v>
      </c>
      <c r="N203">
        <v>1011</v>
      </c>
      <c r="O203" t="s">
        <v>792</v>
      </c>
      <c r="P203" t="s">
        <v>792</v>
      </c>
      <c r="Q203">
        <v>1</v>
      </c>
      <c r="X203">
        <v>1.24</v>
      </c>
      <c r="Y203">
        <v>0</v>
      </c>
      <c r="Z203">
        <v>0.77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26</v>
      </c>
      <c r="AG203">
        <v>1.9158000000000002</v>
      </c>
      <c r="AH203">
        <v>2</v>
      </c>
      <c r="AI203">
        <v>86552396</v>
      </c>
      <c r="AJ203">
        <v>317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ROW(Source!A182)</f>
        <v>182</v>
      </c>
      <c r="B204">
        <v>86552411</v>
      </c>
      <c r="C204">
        <v>86552392</v>
      </c>
      <c r="D204">
        <v>85731764</v>
      </c>
      <c r="E204">
        <v>1</v>
      </c>
      <c r="F204">
        <v>1</v>
      </c>
      <c r="G204">
        <v>1081</v>
      </c>
      <c r="H204">
        <v>2</v>
      </c>
      <c r="I204" t="s">
        <v>797</v>
      </c>
      <c r="J204" t="s">
        <v>798</v>
      </c>
      <c r="K204" t="s">
        <v>799</v>
      </c>
      <c r="L204">
        <v>1368</v>
      </c>
      <c r="N204">
        <v>1011</v>
      </c>
      <c r="O204" t="s">
        <v>792</v>
      </c>
      <c r="P204" t="s">
        <v>792</v>
      </c>
      <c r="Q204">
        <v>1</v>
      </c>
      <c r="X204">
        <v>3.22</v>
      </c>
      <c r="Y204">
        <v>0</v>
      </c>
      <c r="Z204">
        <v>0.47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26</v>
      </c>
      <c r="AG204">
        <v>4.9749000000000008</v>
      </c>
      <c r="AH204">
        <v>2</v>
      </c>
      <c r="AI204">
        <v>86552397</v>
      </c>
      <c r="AJ204">
        <v>318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ROW(Source!A182)</f>
        <v>182</v>
      </c>
      <c r="B205">
        <v>86552409</v>
      </c>
      <c r="C205">
        <v>86552392</v>
      </c>
      <c r="D205">
        <v>85730911</v>
      </c>
      <c r="E205">
        <v>1</v>
      </c>
      <c r="F205">
        <v>1</v>
      </c>
      <c r="G205">
        <v>1081</v>
      </c>
      <c r="H205">
        <v>2</v>
      </c>
      <c r="I205" t="s">
        <v>800</v>
      </c>
      <c r="J205" t="s">
        <v>801</v>
      </c>
      <c r="K205" t="s">
        <v>802</v>
      </c>
      <c r="L205">
        <v>1368</v>
      </c>
      <c r="N205">
        <v>1011</v>
      </c>
      <c r="O205" t="s">
        <v>792</v>
      </c>
      <c r="P205" t="s">
        <v>792</v>
      </c>
      <c r="Q205">
        <v>1</v>
      </c>
      <c r="X205">
        <v>0.37</v>
      </c>
      <c r="Y205">
        <v>0</v>
      </c>
      <c r="Z205">
        <v>179.17</v>
      </c>
      <c r="AA205">
        <v>16.93</v>
      </c>
      <c r="AB205">
        <v>0</v>
      </c>
      <c r="AC205">
        <v>0</v>
      </c>
      <c r="AD205">
        <v>1</v>
      </c>
      <c r="AE205">
        <v>0</v>
      </c>
      <c r="AF205" t="s">
        <v>26</v>
      </c>
      <c r="AG205">
        <v>0.57164999999999999</v>
      </c>
      <c r="AH205">
        <v>2</v>
      </c>
      <c r="AI205">
        <v>86552395</v>
      </c>
      <c r="AJ205">
        <v>319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ROW(Source!A182)</f>
        <v>182</v>
      </c>
      <c r="B206">
        <v>86552412</v>
      </c>
      <c r="C206">
        <v>86552392</v>
      </c>
      <c r="D206">
        <v>85700705</v>
      </c>
      <c r="E206">
        <v>1</v>
      </c>
      <c r="F206">
        <v>1</v>
      </c>
      <c r="G206">
        <v>1081</v>
      </c>
      <c r="H206">
        <v>3</v>
      </c>
      <c r="I206" t="s">
        <v>803</v>
      </c>
      <c r="J206" t="s">
        <v>804</v>
      </c>
      <c r="K206" t="s">
        <v>805</v>
      </c>
      <c r="L206">
        <v>1339</v>
      </c>
      <c r="N206">
        <v>1007</v>
      </c>
      <c r="O206" t="s">
        <v>806</v>
      </c>
      <c r="P206" t="s">
        <v>806</v>
      </c>
      <c r="Q206">
        <v>1</v>
      </c>
      <c r="X206">
        <v>0.22700000000000001</v>
      </c>
      <c r="Y206">
        <v>7.07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25</v>
      </c>
      <c r="AG206">
        <v>0.22700000000000001</v>
      </c>
      <c r="AH206">
        <v>2</v>
      </c>
      <c r="AI206">
        <v>86552398</v>
      </c>
      <c r="AJ206">
        <v>320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ROW(Source!A182)</f>
        <v>182</v>
      </c>
      <c r="B207">
        <v>86552413</v>
      </c>
      <c r="C207">
        <v>86552392</v>
      </c>
      <c r="D207">
        <v>85707696</v>
      </c>
      <c r="E207">
        <v>1</v>
      </c>
      <c r="F207">
        <v>1</v>
      </c>
      <c r="G207">
        <v>1081</v>
      </c>
      <c r="H207">
        <v>3</v>
      </c>
      <c r="I207" t="s">
        <v>807</v>
      </c>
      <c r="J207" t="s">
        <v>808</v>
      </c>
      <c r="K207" t="s">
        <v>809</v>
      </c>
      <c r="L207">
        <v>1355</v>
      </c>
      <c r="N207">
        <v>1010</v>
      </c>
      <c r="O207" t="s">
        <v>23</v>
      </c>
      <c r="P207" t="s">
        <v>23</v>
      </c>
      <c r="Q207">
        <v>100</v>
      </c>
      <c r="X207">
        <v>4.04</v>
      </c>
      <c r="Y207">
        <v>154.72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25</v>
      </c>
      <c r="AG207">
        <v>4.04</v>
      </c>
      <c r="AH207">
        <v>2</v>
      </c>
      <c r="AI207">
        <v>86552399</v>
      </c>
      <c r="AJ207">
        <v>321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ROW(Source!A182)</f>
        <v>182</v>
      </c>
      <c r="B208">
        <v>86552414</v>
      </c>
      <c r="C208">
        <v>86552392</v>
      </c>
      <c r="D208">
        <v>85717107</v>
      </c>
      <c r="E208">
        <v>1</v>
      </c>
      <c r="F208">
        <v>1</v>
      </c>
      <c r="G208">
        <v>1081</v>
      </c>
      <c r="H208">
        <v>3</v>
      </c>
      <c r="I208" t="s">
        <v>333</v>
      </c>
      <c r="J208" t="s">
        <v>335</v>
      </c>
      <c r="K208" t="s">
        <v>334</v>
      </c>
      <c r="L208">
        <v>1354</v>
      </c>
      <c r="N208">
        <v>1010</v>
      </c>
      <c r="O208" t="s">
        <v>35</v>
      </c>
      <c r="P208" t="s">
        <v>35</v>
      </c>
      <c r="Q208">
        <v>1</v>
      </c>
      <c r="X208">
        <v>200</v>
      </c>
      <c r="Y208">
        <v>7.24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25</v>
      </c>
      <c r="AG208">
        <v>200</v>
      </c>
      <c r="AH208">
        <v>2</v>
      </c>
      <c r="AI208">
        <v>86552400</v>
      </c>
      <c r="AJ208">
        <v>322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ROW(Source!A182)</f>
        <v>182</v>
      </c>
      <c r="B209">
        <v>86552415</v>
      </c>
      <c r="C209">
        <v>86552392</v>
      </c>
      <c r="D209">
        <v>85710744</v>
      </c>
      <c r="E209">
        <v>1</v>
      </c>
      <c r="F209">
        <v>1</v>
      </c>
      <c r="G209">
        <v>1081</v>
      </c>
      <c r="H209">
        <v>3</v>
      </c>
      <c r="I209" t="s">
        <v>810</v>
      </c>
      <c r="J209" t="s">
        <v>811</v>
      </c>
      <c r="K209" t="s">
        <v>812</v>
      </c>
      <c r="L209">
        <v>1354</v>
      </c>
      <c r="N209">
        <v>1010</v>
      </c>
      <c r="O209" t="s">
        <v>35</v>
      </c>
      <c r="P209" t="s">
        <v>35</v>
      </c>
      <c r="Q209">
        <v>1</v>
      </c>
      <c r="X209">
        <v>0.68400000000000005</v>
      </c>
      <c r="Y209">
        <v>6.12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25</v>
      </c>
      <c r="AG209">
        <v>0.68400000000000005</v>
      </c>
      <c r="AH209">
        <v>2</v>
      </c>
      <c r="AI209">
        <v>86552401</v>
      </c>
      <c r="AJ209">
        <v>323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ROW(Source!A182)</f>
        <v>182</v>
      </c>
      <c r="B210">
        <v>86552416</v>
      </c>
      <c r="C210">
        <v>86552392</v>
      </c>
      <c r="D210">
        <v>85684500</v>
      </c>
      <c r="E210">
        <v>1081</v>
      </c>
      <c r="F210">
        <v>1</v>
      </c>
      <c r="G210">
        <v>1081</v>
      </c>
      <c r="H210">
        <v>3</v>
      </c>
      <c r="I210" t="s">
        <v>910</v>
      </c>
      <c r="J210" t="s">
        <v>3</v>
      </c>
      <c r="K210" t="s">
        <v>911</v>
      </c>
      <c r="L210">
        <v>1354</v>
      </c>
      <c r="N210">
        <v>1010</v>
      </c>
      <c r="O210" t="s">
        <v>35</v>
      </c>
      <c r="P210" t="s">
        <v>35</v>
      </c>
      <c r="Q210">
        <v>1</v>
      </c>
      <c r="X210">
        <v>100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25</v>
      </c>
      <c r="AG210">
        <v>100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ROW(Source!A183)</f>
        <v>183</v>
      </c>
      <c r="B211">
        <v>86552407</v>
      </c>
      <c r="C211">
        <v>86552392</v>
      </c>
      <c r="D211">
        <v>85665773</v>
      </c>
      <c r="E211">
        <v>1081</v>
      </c>
      <c r="F211">
        <v>1</v>
      </c>
      <c r="G211">
        <v>1081</v>
      </c>
      <c r="H211">
        <v>1</v>
      </c>
      <c r="I211" t="s">
        <v>786</v>
      </c>
      <c r="J211" t="s">
        <v>3</v>
      </c>
      <c r="K211" t="s">
        <v>787</v>
      </c>
      <c r="L211">
        <v>1191</v>
      </c>
      <c r="N211">
        <v>1013</v>
      </c>
      <c r="O211" t="s">
        <v>788</v>
      </c>
      <c r="P211" t="s">
        <v>788</v>
      </c>
      <c r="Q211">
        <v>1</v>
      </c>
      <c r="X211">
        <v>74.7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27</v>
      </c>
      <c r="AG211">
        <v>106.17857999999998</v>
      </c>
      <c r="AH211">
        <v>2</v>
      </c>
      <c r="AI211">
        <v>86552393</v>
      </c>
      <c r="AJ211">
        <v>329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ROW(Source!A183)</f>
        <v>183</v>
      </c>
      <c r="B212">
        <v>86552408</v>
      </c>
      <c r="C212">
        <v>86552392</v>
      </c>
      <c r="D212">
        <v>85731677</v>
      </c>
      <c r="E212">
        <v>1</v>
      </c>
      <c r="F212">
        <v>1</v>
      </c>
      <c r="G212">
        <v>1081</v>
      </c>
      <c r="H212">
        <v>2</v>
      </c>
      <c r="I212" t="s">
        <v>789</v>
      </c>
      <c r="J212" t="s">
        <v>790</v>
      </c>
      <c r="K212" t="s">
        <v>791</v>
      </c>
      <c r="L212">
        <v>1368</v>
      </c>
      <c r="N212">
        <v>1011</v>
      </c>
      <c r="O212" t="s">
        <v>792</v>
      </c>
      <c r="P212" t="s">
        <v>792</v>
      </c>
      <c r="Q212">
        <v>1</v>
      </c>
      <c r="X212">
        <v>0.32</v>
      </c>
      <c r="Y212">
        <v>0</v>
      </c>
      <c r="Z212">
        <v>83.1</v>
      </c>
      <c r="AA212">
        <v>12.62</v>
      </c>
      <c r="AB212">
        <v>0</v>
      </c>
      <c r="AC212">
        <v>0</v>
      </c>
      <c r="AD212">
        <v>1</v>
      </c>
      <c r="AE212">
        <v>0</v>
      </c>
      <c r="AF212" t="s">
        <v>26</v>
      </c>
      <c r="AG212">
        <v>0.49440000000000001</v>
      </c>
      <c r="AH212">
        <v>2</v>
      </c>
      <c r="AI212">
        <v>86552394</v>
      </c>
      <c r="AJ212">
        <v>330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ROW(Source!A183)</f>
        <v>183</v>
      </c>
      <c r="B213">
        <v>86552410</v>
      </c>
      <c r="C213">
        <v>86552392</v>
      </c>
      <c r="D213">
        <v>85731731</v>
      </c>
      <c r="E213">
        <v>1</v>
      </c>
      <c r="F213">
        <v>1</v>
      </c>
      <c r="G213">
        <v>1081</v>
      </c>
      <c r="H213">
        <v>2</v>
      </c>
      <c r="I213" t="s">
        <v>794</v>
      </c>
      <c r="J213" t="s">
        <v>795</v>
      </c>
      <c r="K213" t="s">
        <v>796</v>
      </c>
      <c r="L213">
        <v>1368</v>
      </c>
      <c r="N213">
        <v>1011</v>
      </c>
      <c r="O213" t="s">
        <v>792</v>
      </c>
      <c r="P213" t="s">
        <v>792</v>
      </c>
      <c r="Q213">
        <v>1</v>
      </c>
      <c r="X213">
        <v>1.24</v>
      </c>
      <c r="Y213">
        <v>0</v>
      </c>
      <c r="Z213">
        <v>0.77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26</v>
      </c>
      <c r="AG213">
        <v>1.9158000000000002</v>
      </c>
      <c r="AH213">
        <v>2</v>
      </c>
      <c r="AI213">
        <v>86552396</v>
      </c>
      <c r="AJ213">
        <v>331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ROW(Source!A183)</f>
        <v>183</v>
      </c>
      <c r="B214">
        <v>86552411</v>
      </c>
      <c r="C214">
        <v>86552392</v>
      </c>
      <c r="D214">
        <v>85731764</v>
      </c>
      <c r="E214">
        <v>1</v>
      </c>
      <c r="F214">
        <v>1</v>
      </c>
      <c r="G214">
        <v>1081</v>
      </c>
      <c r="H214">
        <v>2</v>
      </c>
      <c r="I214" t="s">
        <v>797</v>
      </c>
      <c r="J214" t="s">
        <v>798</v>
      </c>
      <c r="K214" t="s">
        <v>799</v>
      </c>
      <c r="L214">
        <v>1368</v>
      </c>
      <c r="N214">
        <v>1011</v>
      </c>
      <c r="O214" t="s">
        <v>792</v>
      </c>
      <c r="P214" t="s">
        <v>792</v>
      </c>
      <c r="Q214">
        <v>1</v>
      </c>
      <c r="X214">
        <v>3.22</v>
      </c>
      <c r="Y214">
        <v>0</v>
      </c>
      <c r="Z214">
        <v>0.47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26</v>
      </c>
      <c r="AG214">
        <v>4.9749000000000008</v>
      </c>
      <c r="AH214">
        <v>2</v>
      </c>
      <c r="AI214">
        <v>86552397</v>
      </c>
      <c r="AJ214">
        <v>332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ROW(Source!A183)</f>
        <v>183</v>
      </c>
      <c r="B215">
        <v>86552409</v>
      </c>
      <c r="C215">
        <v>86552392</v>
      </c>
      <c r="D215">
        <v>85730911</v>
      </c>
      <c r="E215">
        <v>1</v>
      </c>
      <c r="F215">
        <v>1</v>
      </c>
      <c r="G215">
        <v>1081</v>
      </c>
      <c r="H215">
        <v>2</v>
      </c>
      <c r="I215" t="s">
        <v>800</v>
      </c>
      <c r="J215" t="s">
        <v>801</v>
      </c>
      <c r="K215" t="s">
        <v>802</v>
      </c>
      <c r="L215">
        <v>1368</v>
      </c>
      <c r="N215">
        <v>1011</v>
      </c>
      <c r="O215" t="s">
        <v>792</v>
      </c>
      <c r="P215" t="s">
        <v>792</v>
      </c>
      <c r="Q215">
        <v>1</v>
      </c>
      <c r="X215">
        <v>0.37</v>
      </c>
      <c r="Y215">
        <v>0</v>
      </c>
      <c r="Z215">
        <v>179.17</v>
      </c>
      <c r="AA215">
        <v>16.93</v>
      </c>
      <c r="AB215">
        <v>0</v>
      </c>
      <c r="AC215">
        <v>0</v>
      </c>
      <c r="AD215">
        <v>1</v>
      </c>
      <c r="AE215">
        <v>0</v>
      </c>
      <c r="AF215" t="s">
        <v>26</v>
      </c>
      <c r="AG215">
        <v>0.57164999999999999</v>
      </c>
      <c r="AH215">
        <v>2</v>
      </c>
      <c r="AI215">
        <v>86552395</v>
      </c>
      <c r="AJ215">
        <v>333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ROW(Source!A183)</f>
        <v>183</v>
      </c>
      <c r="B216">
        <v>86552412</v>
      </c>
      <c r="C216">
        <v>86552392</v>
      </c>
      <c r="D216">
        <v>85700705</v>
      </c>
      <c r="E216">
        <v>1</v>
      </c>
      <c r="F216">
        <v>1</v>
      </c>
      <c r="G216">
        <v>1081</v>
      </c>
      <c r="H216">
        <v>3</v>
      </c>
      <c r="I216" t="s">
        <v>803</v>
      </c>
      <c r="J216" t="s">
        <v>804</v>
      </c>
      <c r="K216" t="s">
        <v>805</v>
      </c>
      <c r="L216">
        <v>1339</v>
      </c>
      <c r="N216">
        <v>1007</v>
      </c>
      <c r="O216" t="s">
        <v>806</v>
      </c>
      <c r="P216" t="s">
        <v>806</v>
      </c>
      <c r="Q216">
        <v>1</v>
      </c>
      <c r="X216">
        <v>0.22700000000000001</v>
      </c>
      <c r="Y216">
        <v>7.07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25</v>
      </c>
      <c r="AG216">
        <v>0.22700000000000001</v>
      </c>
      <c r="AH216">
        <v>2</v>
      </c>
      <c r="AI216">
        <v>86552398</v>
      </c>
      <c r="AJ216">
        <v>334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ROW(Source!A183)</f>
        <v>183</v>
      </c>
      <c r="B217">
        <v>86552413</v>
      </c>
      <c r="C217">
        <v>86552392</v>
      </c>
      <c r="D217">
        <v>85707696</v>
      </c>
      <c r="E217">
        <v>1</v>
      </c>
      <c r="F217">
        <v>1</v>
      </c>
      <c r="G217">
        <v>1081</v>
      </c>
      <c r="H217">
        <v>3</v>
      </c>
      <c r="I217" t="s">
        <v>807</v>
      </c>
      <c r="J217" t="s">
        <v>808</v>
      </c>
      <c r="K217" t="s">
        <v>809</v>
      </c>
      <c r="L217">
        <v>1355</v>
      </c>
      <c r="N217">
        <v>1010</v>
      </c>
      <c r="O217" t="s">
        <v>23</v>
      </c>
      <c r="P217" t="s">
        <v>23</v>
      </c>
      <c r="Q217">
        <v>100</v>
      </c>
      <c r="X217">
        <v>4.04</v>
      </c>
      <c r="Y217">
        <v>154.72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25</v>
      </c>
      <c r="AG217">
        <v>4.04</v>
      </c>
      <c r="AH217">
        <v>2</v>
      </c>
      <c r="AI217">
        <v>86552399</v>
      </c>
      <c r="AJ217">
        <v>335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ROW(Source!A183)</f>
        <v>183</v>
      </c>
      <c r="B218">
        <v>86552414</v>
      </c>
      <c r="C218">
        <v>86552392</v>
      </c>
      <c r="D218">
        <v>85717107</v>
      </c>
      <c r="E218">
        <v>1</v>
      </c>
      <c r="F218">
        <v>1</v>
      </c>
      <c r="G218">
        <v>1081</v>
      </c>
      <c r="H218">
        <v>3</v>
      </c>
      <c r="I218" t="s">
        <v>333</v>
      </c>
      <c r="J218" t="s">
        <v>335</v>
      </c>
      <c r="K218" t="s">
        <v>334</v>
      </c>
      <c r="L218">
        <v>1354</v>
      </c>
      <c r="N218">
        <v>1010</v>
      </c>
      <c r="O218" t="s">
        <v>35</v>
      </c>
      <c r="P218" t="s">
        <v>35</v>
      </c>
      <c r="Q218">
        <v>1</v>
      </c>
      <c r="X218">
        <v>200</v>
      </c>
      <c r="Y218">
        <v>7.24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25</v>
      </c>
      <c r="AG218">
        <v>200</v>
      </c>
      <c r="AH218">
        <v>2</v>
      </c>
      <c r="AI218">
        <v>86552400</v>
      </c>
      <c r="AJ218">
        <v>336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ROW(Source!A183)</f>
        <v>183</v>
      </c>
      <c r="B219">
        <v>86552415</v>
      </c>
      <c r="C219">
        <v>86552392</v>
      </c>
      <c r="D219">
        <v>85710744</v>
      </c>
      <c r="E219">
        <v>1</v>
      </c>
      <c r="F219">
        <v>1</v>
      </c>
      <c r="G219">
        <v>1081</v>
      </c>
      <c r="H219">
        <v>3</v>
      </c>
      <c r="I219" t="s">
        <v>810</v>
      </c>
      <c r="J219" t="s">
        <v>811</v>
      </c>
      <c r="K219" t="s">
        <v>812</v>
      </c>
      <c r="L219">
        <v>1354</v>
      </c>
      <c r="N219">
        <v>1010</v>
      </c>
      <c r="O219" t="s">
        <v>35</v>
      </c>
      <c r="P219" t="s">
        <v>35</v>
      </c>
      <c r="Q219">
        <v>1</v>
      </c>
      <c r="X219">
        <v>0.68400000000000005</v>
      </c>
      <c r="Y219">
        <v>6.12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25</v>
      </c>
      <c r="AG219">
        <v>0.68400000000000005</v>
      </c>
      <c r="AH219">
        <v>2</v>
      </c>
      <c r="AI219">
        <v>86552401</v>
      </c>
      <c r="AJ219">
        <v>337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ROW(Source!A183)</f>
        <v>183</v>
      </c>
      <c r="B220">
        <v>86552416</v>
      </c>
      <c r="C220">
        <v>86552392</v>
      </c>
      <c r="D220">
        <v>85684500</v>
      </c>
      <c r="E220">
        <v>1081</v>
      </c>
      <c r="F220">
        <v>1</v>
      </c>
      <c r="G220">
        <v>1081</v>
      </c>
      <c r="H220">
        <v>3</v>
      </c>
      <c r="I220" t="s">
        <v>910</v>
      </c>
      <c r="J220" t="s">
        <v>3</v>
      </c>
      <c r="K220" t="s">
        <v>911</v>
      </c>
      <c r="L220">
        <v>1354</v>
      </c>
      <c r="N220">
        <v>1010</v>
      </c>
      <c r="O220" t="s">
        <v>35</v>
      </c>
      <c r="P220" t="s">
        <v>35</v>
      </c>
      <c r="Q220">
        <v>1</v>
      </c>
      <c r="X220">
        <v>100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25</v>
      </c>
      <c r="AG220">
        <v>100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ROW(Source!A194)</f>
        <v>194</v>
      </c>
      <c r="B221">
        <v>86552446</v>
      </c>
      <c r="C221">
        <v>86552422</v>
      </c>
      <c r="D221">
        <v>85665773</v>
      </c>
      <c r="E221">
        <v>1081</v>
      </c>
      <c r="F221">
        <v>1</v>
      </c>
      <c r="G221">
        <v>1081</v>
      </c>
      <c r="H221">
        <v>1</v>
      </c>
      <c r="I221" t="s">
        <v>786</v>
      </c>
      <c r="J221" t="s">
        <v>3</v>
      </c>
      <c r="K221" t="s">
        <v>787</v>
      </c>
      <c r="L221">
        <v>1191</v>
      </c>
      <c r="N221">
        <v>1013</v>
      </c>
      <c r="O221" t="s">
        <v>788</v>
      </c>
      <c r="P221" t="s">
        <v>788</v>
      </c>
      <c r="Q221">
        <v>1</v>
      </c>
      <c r="X221">
        <v>74.7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27</v>
      </c>
      <c r="AG221">
        <v>106.17857999999998</v>
      </c>
      <c r="AH221">
        <v>2</v>
      </c>
      <c r="AI221">
        <v>86552423</v>
      </c>
      <c r="AJ221">
        <v>343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ROW(Source!A194)</f>
        <v>194</v>
      </c>
      <c r="B222">
        <v>86552447</v>
      </c>
      <c r="C222">
        <v>86552422</v>
      </c>
      <c r="D222">
        <v>85731677</v>
      </c>
      <c r="E222">
        <v>1</v>
      </c>
      <c r="F222">
        <v>1</v>
      </c>
      <c r="G222">
        <v>1081</v>
      </c>
      <c r="H222">
        <v>2</v>
      </c>
      <c r="I222" t="s">
        <v>789</v>
      </c>
      <c r="J222" t="s">
        <v>790</v>
      </c>
      <c r="K222" t="s">
        <v>791</v>
      </c>
      <c r="L222">
        <v>1368</v>
      </c>
      <c r="N222">
        <v>1011</v>
      </c>
      <c r="O222" t="s">
        <v>792</v>
      </c>
      <c r="P222" t="s">
        <v>792</v>
      </c>
      <c r="Q222">
        <v>1</v>
      </c>
      <c r="X222">
        <v>0.32</v>
      </c>
      <c r="Y222">
        <v>0</v>
      </c>
      <c r="Z222">
        <v>83.1</v>
      </c>
      <c r="AA222">
        <v>12.62</v>
      </c>
      <c r="AB222">
        <v>0</v>
      </c>
      <c r="AC222">
        <v>0</v>
      </c>
      <c r="AD222">
        <v>1</v>
      </c>
      <c r="AE222">
        <v>0</v>
      </c>
      <c r="AF222" t="s">
        <v>26</v>
      </c>
      <c r="AG222">
        <v>0.49440000000000001</v>
      </c>
      <c r="AH222">
        <v>2</v>
      </c>
      <c r="AI222">
        <v>86552424</v>
      </c>
      <c r="AJ222">
        <v>344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ROW(Source!A194)</f>
        <v>194</v>
      </c>
      <c r="B223">
        <v>86552449</v>
      </c>
      <c r="C223">
        <v>86552422</v>
      </c>
      <c r="D223">
        <v>85731731</v>
      </c>
      <c r="E223">
        <v>1</v>
      </c>
      <c r="F223">
        <v>1</v>
      </c>
      <c r="G223">
        <v>1081</v>
      </c>
      <c r="H223">
        <v>2</v>
      </c>
      <c r="I223" t="s">
        <v>794</v>
      </c>
      <c r="J223" t="s">
        <v>795</v>
      </c>
      <c r="K223" t="s">
        <v>796</v>
      </c>
      <c r="L223">
        <v>1368</v>
      </c>
      <c r="N223">
        <v>1011</v>
      </c>
      <c r="O223" t="s">
        <v>792</v>
      </c>
      <c r="P223" t="s">
        <v>792</v>
      </c>
      <c r="Q223">
        <v>1</v>
      </c>
      <c r="X223">
        <v>1.24</v>
      </c>
      <c r="Y223">
        <v>0</v>
      </c>
      <c r="Z223">
        <v>0.77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26</v>
      </c>
      <c r="AG223">
        <v>1.9158000000000002</v>
      </c>
      <c r="AH223">
        <v>2</v>
      </c>
      <c r="AI223">
        <v>86552426</v>
      </c>
      <c r="AJ223">
        <v>345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ROW(Source!A194)</f>
        <v>194</v>
      </c>
      <c r="B224">
        <v>86552450</v>
      </c>
      <c r="C224">
        <v>86552422</v>
      </c>
      <c r="D224">
        <v>85731764</v>
      </c>
      <c r="E224">
        <v>1</v>
      </c>
      <c r="F224">
        <v>1</v>
      </c>
      <c r="G224">
        <v>1081</v>
      </c>
      <c r="H224">
        <v>2</v>
      </c>
      <c r="I224" t="s">
        <v>797</v>
      </c>
      <c r="J224" t="s">
        <v>798</v>
      </c>
      <c r="K224" t="s">
        <v>799</v>
      </c>
      <c r="L224">
        <v>1368</v>
      </c>
      <c r="N224">
        <v>1011</v>
      </c>
      <c r="O224" t="s">
        <v>792</v>
      </c>
      <c r="P224" t="s">
        <v>792</v>
      </c>
      <c r="Q224">
        <v>1</v>
      </c>
      <c r="X224">
        <v>3.22</v>
      </c>
      <c r="Y224">
        <v>0</v>
      </c>
      <c r="Z224">
        <v>0.47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26</v>
      </c>
      <c r="AG224">
        <v>4.9749000000000008</v>
      </c>
      <c r="AH224">
        <v>2</v>
      </c>
      <c r="AI224">
        <v>86552427</v>
      </c>
      <c r="AJ224">
        <v>346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ROW(Source!A194)</f>
        <v>194</v>
      </c>
      <c r="B225">
        <v>86552448</v>
      </c>
      <c r="C225">
        <v>86552422</v>
      </c>
      <c r="D225">
        <v>85730911</v>
      </c>
      <c r="E225">
        <v>1</v>
      </c>
      <c r="F225">
        <v>1</v>
      </c>
      <c r="G225">
        <v>1081</v>
      </c>
      <c r="H225">
        <v>2</v>
      </c>
      <c r="I225" t="s">
        <v>800</v>
      </c>
      <c r="J225" t="s">
        <v>801</v>
      </c>
      <c r="K225" t="s">
        <v>802</v>
      </c>
      <c r="L225">
        <v>1368</v>
      </c>
      <c r="N225">
        <v>1011</v>
      </c>
      <c r="O225" t="s">
        <v>792</v>
      </c>
      <c r="P225" t="s">
        <v>792</v>
      </c>
      <c r="Q225">
        <v>1</v>
      </c>
      <c r="X225">
        <v>0.37</v>
      </c>
      <c r="Y225">
        <v>0</v>
      </c>
      <c r="Z225">
        <v>179.17</v>
      </c>
      <c r="AA225">
        <v>16.93</v>
      </c>
      <c r="AB225">
        <v>0</v>
      </c>
      <c r="AC225">
        <v>0</v>
      </c>
      <c r="AD225">
        <v>1</v>
      </c>
      <c r="AE225">
        <v>0</v>
      </c>
      <c r="AF225" t="s">
        <v>26</v>
      </c>
      <c r="AG225">
        <v>0.57164999999999999</v>
      </c>
      <c r="AH225">
        <v>2</v>
      </c>
      <c r="AI225">
        <v>86552425</v>
      </c>
      <c r="AJ225">
        <v>347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ROW(Source!A194)</f>
        <v>194</v>
      </c>
      <c r="B226">
        <v>86552451</v>
      </c>
      <c r="C226">
        <v>86552422</v>
      </c>
      <c r="D226">
        <v>85700705</v>
      </c>
      <c r="E226">
        <v>1</v>
      </c>
      <c r="F226">
        <v>1</v>
      </c>
      <c r="G226">
        <v>1081</v>
      </c>
      <c r="H226">
        <v>3</v>
      </c>
      <c r="I226" t="s">
        <v>803</v>
      </c>
      <c r="J226" t="s">
        <v>804</v>
      </c>
      <c r="K226" t="s">
        <v>805</v>
      </c>
      <c r="L226">
        <v>1339</v>
      </c>
      <c r="N226">
        <v>1007</v>
      </c>
      <c r="O226" t="s">
        <v>806</v>
      </c>
      <c r="P226" t="s">
        <v>806</v>
      </c>
      <c r="Q226">
        <v>1</v>
      </c>
      <c r="X226">
        <v>0.22700000000000001</v>
      </c>
      <c r="Y226">
        <v>7.07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25</v>
      </c>
      <c r="AG226">
        <v>0.22700000000000001</v>
      </c>
      <c r="AH226">
        <v>2</v>
      </c>
      <c r="AI226">
        <v>86552428</v>
      </c>
      <c r="AJ226">
        <v>348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ROW(Source!A194)</f>
        <v>194</v>
      </c>
      <c r="B227">
        <v>86552452</v>
      </c>
      <c r="C227">
        <v>86552422</v>
      </c>
      <c r="D227">
        <v>85707696</v>
      </c>
      <c r="E227">
        <v>1</v>
      </c>
      <c r="F227">
        <v>1</v>
      </c>
      <c r="G227">
        <v>1081</v>
      </c>
      <c r="H227">
        <v>3</v>
      </c>
      <c r="I227" t="s">
        <v>807</v>
      </c>
      <c r="J227" t="s">
        <v>808</v>
      </c>
      <c r="K227" t="s">
        <v>809</v>
      </c>
      <c r="L227">
        <v>1355</v>
      </c>
      <c r="N227">
        <v>1010</v>
      </c>
      <c r="O227" t="s">
        <v>23</v>
      </c>
      <c r="P227" t="s">
        <v>23</v>
      </c>
      <c r="Q227">
        <v>100</v>
      </c>
      <c r="X227">
        <v>4.04</v>
      </c>
      <c r="Y227">
        <v>154.72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25</v>
      </c>
      <c r="AG227">
        <v>4.04</v>
      </c>
      <c r="AH227">
        <v>2</v>
      </c>
      <c r="AI227">
        <v>86552429</v>
      </c>
      <c r="AJ227">
        <v>349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ROW(Source!A194)</f>
        <v>194</v>
      </c>
      <c r="B228">
        <v>86552453</v>
      </c>
      <c r="C228">
        <v>86552422</v>
      </c>
      <c r="D228">
        <v>85717107</v>
      </c>
      <c r="E228">
        <v>1</v>
      </c>
      <c r="F228">
        <v>1</v>
      </c>
      <c r="G228">
        <v>1081</v>
      </c>
      <c r="H228">
        <v>3</v>
      </c>
      <c r="I228" t="s">
        <v>333</v>
      </c>
      <c r="J228" t="s">
        <v>335</v>
      </c>
      <c r="K228" t="s">
        <v>334</v>
      </c>
      <c r="L228">
        <v>1354</v>
      </c>
      <c r="N228">
        <v>1010</v>
      </c>
      <c r="O228" t="s">
        <v>35</v>
      </c>
      <c r="P228" t="s">
        <v>35</v>
      </c>
      <c r="Q228">
        <v>1</v>
      </c>
      <c r="X228">
        <v>200</v>
      </c>
      <c r="Y228">
        <v>7.24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25</v>
      </c>
      <c r="AG228">
        <v>200</v>
      </c>
      <c r="AH228">
        <v>2</v>
      </c>
      <c r="AI228">
        <v>86552430</v>
      </c>
      <c r="AJ228">
        <v>350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ROW(Source!A194)</f>
        <v>194</v>
      </c>
      <c r="B229">
        <v>86552454</v>
      </c>
      <c r="C229">
        <v>86552422</v>
      </c>
      <c r="D229">
        <v>85710744</v>
      </c>
      <c r="E229">
        <v>1</v>
      </c>
      <c r="F229">
        <v>1</v>
      </c>
      <c r="G229">
        <v>1081</v>
      </c>
      <c r="H229">
        <v>3</v>
      </c>
      <c r="I229" t="s">
        <v>810</v>
      </c>
      <c r="J229" t="s">
        <v>811</v>
      </c>
      <c r="K229" t="s">
        <v>812</v>
      </c>
      <c r="L229">
        <v>1354</v>
      </c>
      <c r="N229">
        <v>1010</v>
      </c>
      <c r="O229" t="s">
        <v>35</v>
      </c>
      <c r="P229" t="s">
        <v>35</v>
      </c>
      <c r="Q229">
        <v>1</v>
      </c>
      <c r="X229">
        <v>0.68400000000000005</v>
      </c>
      <c r="Y229">
        <v>6.12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25</v>
      </c>
      <c r="AG229">
        <v>0.68400000000000005</v>
      </c>
      <c r="AH229">
        <v>2</v>
      </c>
      <c r="AI229">
        <v>86552431</v>
      </c>
      <c r="AJ229">
        <v>351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ROW(Source!A194)</f>
        <v>194</v>
      </c>
      <c r="B230">
        <v>86552455</v>
      </c>
      <c r="C230">
        <v>86552422</v>
      </c>
      <c r="D230">
        <v>85684500</v>
      </c>
      <c r="E230">
        <v>1081</v>
      </c>
      <c r="F230">
        <v>1</v>
      </c>
      <c r="G230">
        <v>1081</v>
      </c>
      <c r="H230">
        <v>3</v>
      </c>
      <c r="I230" t="s">
        <v>910</v>
      </c>
      <c r="J230" t="s">
        <v>3</v>
      </c>
      <c r="K230" t="s">
        <v>911</v>
      </c>
      <c r="L230">
        <v>1354</v>
      </c>
      <c r="N230">
        <v>1010</v>
      </c>
      <c r="O230" t="s">
        <v>35</v>
      </c>
      <c r="P230" t="s">
        <v>35</v>
      </c>
      <c r="Q230">
        <v>1</v>
      </c>
      <c r="X230">
        <v>100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25</v>
      </c>
      <c r="AG230">
        <v>100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ROW(Source!A195)</f>
        <v>195</v>
      </c>
      <c r="B231">
        <v>86552446</v>
      </c>
      <c r="C231">
        <v>86552422</v>
      </c>
      <c r="D231">
        <v>85665773</v>
      </c>
      <c r="E231">
        <v>1081</v>
      </c>
      <c r="F231">
        <v>1</v>
      </c>
      <c r="G231">
        <v>1081</v>
      </c>
      <c r="H231">
        <v>1</v>
      </c>
      <c r="I231" t="s">
        <v>786</v>
      </c>
      <c r="J231" t="s">
        <v>3</v>
      </c>
      <c r="K231" t="s">
        <v>787</v>
      </c>
      <c r="L231">
        <v>1191</v>
      </c>
      <c r="N231">
        <v>1013</v>
      </c>
      <c r="O231" t="s">
        <v>788</v>
      </c>
      <c r="P231" t="s">
        <v>788</v>
      </c>
      <c r="Q231">
        <v>1</v>
      </c>
      <c r="X231">
        <v>74.7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27</v>
      </c>
      <c r="AG231">
        <v>106.17857999999998</v>
      </c>
      <c r="AH231">
        <v>2</v>
      </c>
      <c r="AI231">
        <v>86552423</v>
      </c>
      <c r="AJ231">
        <v>366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ROW(Source!A195)</f>
        <v>195</v>
      </c>
      <c r="B232">
        <v>86552447</v>
      </c>
      <c r="C232">
        <v>86552422</v>
      </c>
      <c r="D232">
        <v>85731677</v>
      </c>
      <c r="E232">
        <v>1</v>
      </c>
      <c r="F232">
        <v>1</v>
      </c>
      <c r="G232">
        <v>1081</v>
      </c>
      <c r="H232">
        <v>2</v>
      </c>
      <c r="I232" t="s">
        <v>789</v>
      </c>
      <c r="J232" t="s">
        <v>790</v>
      </c>
      <c r="K232" t="s">
        <v>791</v>
      </c>
      <c r="L232">
        <v>1368</v>
      </c>
      <c r="N232">
        <v>1011</v>
      </c>
      <c r="O232" t="s">
        <v>792</v>
      </c>
      <c r="P232" t="s">
        <v>792</v>
      </c>
      <c r="Q232">
        <v>1</v>
      </c>
      <c r="X232">
        <v>0.32</v>
      </c>
      <c r="Y232">
        <v>0</v>
      </c>
      <c r="Z232">
        <v>83.1</v>
      </c>
      <c r="AA232">
        <v>12.62</v>
      </c>
      <c r="AB232">
        <v>0</v>
      </c>
      <c r="AC232">
        <v>0</v>
      </c>
      <c r="AD232">
        <v>1</v>
      </c>
      <c r="AE232">
        <v>0</v>
      </c>
      <c r="AF232" t="s">
        <v>26</v>
      </c>
      <c r="AG232">
        <v>0.49440000000000001</v>
      </c>
      <c r="AH232">
        <v>2</v>
      </c>
      <c r="AI232">
        <v>86552424</v>
      </c>
      <c r="AJ232">
        <v>367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ROW(Source!A195)</f>
        <v>195</v>
      </c>
      <c r="B233">
        <v>86552449</v>
      </c>
      <c r="C233">
        <v>86552422</v>
      </c>
      <c r="D233">
        <v>85731731</v>
      </c>
      <c r="E233">
        <v>1</v>
      </c>
      <c r="F233">
        <v>1</v>
      </c>
      <c r="G233">
        <v>1081</v>
      </c>
      <c r="H233">
        <v>2</v>
      </c>
      <c r="I233" t="s">
        <v>794</v>
      </c>
      <c r="J233" t="s">
        <v>795</v>
      </c>
      <c r="K233" t="s">
        <v>796</v>
      </c>
      <c r="L233">
        <v>1368</v>
      </c>
      <c r="N233">
        <v>1011</v>
      </c>
      <c r="O233" t="s">
        <v>792</v>
      </c>
      <c r="P233" t="s">
        <v>792</v>
      </c>
      <c r="Q233">
        <v>1</v>
      </c>
      <c r="X233">
        <v>1.24</v>
      </c>
      <c r="Y233">
        <v>0</v>
      </c>
      <c r="Z233">
        <v>0.77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26</v>
      </c>
      <c r="AG233">
        <v>1.9158000000000002</v>
      </c>
      <c r="AH233">
        <v>2</v>
      </c>
      <c r="AI233">
        <v>86552426</v>
      </c>
      <c r="AJ233">
        <v>368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ROW(Source!A195)</f>
        <v>195</v>
      </c>
      <c r="B234">
        <v>86552450</v>
      </c>
      <c r="C234">
        <v>86552422</v>
      </c>
      <c r="D234">
        <v>85731764</v>
      </c>
      <c r="E234">
        <v>1</v>
      </c>
      <c r="F234">
        <v>1</v>
      </c>
      <c r="G234">
        <v>1081</v>
      </c>
      <c r="H234">
        <v>2</v>
      </c>
      <c r="I234" t="s">
        <v>797</v>
      </c>
      <c r="J234" t="s">
        <v>798</v>
      </c>
      <c r="K234" t="s">
        <v>799</v>
      </c>
      <c r="L234">
        <v>1368</v>
      </c>
      <c r="N234">
        <v>1011</v>
      </c>
      <c r="O234" t="s">
        <v>792</v>
      </c>
      <c r="P234" t="s">
        <v>792</v>
      </c>
      <c r="Q234">
        <v>1</v>
      </c>
      <c r="X234">
        <v>3.22</v>
      </c>
      <c r="Y234">
        <v>0</v>
      </c>
      <c r="Z234">
        <v>0.47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26</v>
      </c>
      <c r="AG234">
        <v>4.9749000000000008</v>
      </c>
      <c r="AH234">
        <v>2</v>
      </c>
      <c r="AI234">
        <v>86552427</v>
      </c>
      <c r="AJ234">
        <v>369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ROW(Source!A195)</f>
        <v>195</v>
      </c>
      <c r="B235">
        <v>86552448</v>
      </c>
      <c r="C235">
        <v>86552422</v>
      </c>
      <c r="D235">
        <v>85730911</v>
      </c>
      <c r="E235">
        <v>1</v>
      </c>
      <c r="F235">
        <v>1</v>
      </c>
      <c r="G235">
        <v>1081</v>
      </c>
      <c r="H235">
        <v>2</v>
      </c>
      <c r="I235" t="s">
        <v>800</v>
      </c>
      <c r="J235" t="s">
        <v>801</v>
      </c>
      <c r="K235" t="s">
        <v>802</v>
      </c>
      <c r="L235">
        <v>1368</v>
      </c>
      <c r="N235">
        <v>1011</v>
      </c>
      <c r="O235" t="s">
        <v>792</v>
      </c>
      <c r="P235" t="s">
        <v>792</v>
      </c>
      <c r="Q235">
        <v>1</v>
      </c>
      <c r="X235">
        <v>0.37</v>
      </c>
      <c r="Y235">
        <v>0</v>
      </c>
      <c r="Z235">
        <v>179.17</v>
      </c>
      <c r="AA235">
        <v>16.93</v>
      </c>
      <c r="AB235">
        <v>0</v>
      </c>
      <c r="AC235">
        <v>0</v>
      </c>
      <c r="AD235">
        <v>1</v>
      </c>
      <c r="AE235">
        <v>0</v>
      </c>
      <c r="AF235" t="s">
        <v>26</v>
      </c>
      <c r="AG235">
        <v>0.57164999999999999</v>
      </c>
      <c r="AH235">
        <v>2</v>
      </c>
      <c r="AI235">
        <v>86552425</v>
      </c>
      <c r="AJ235">
        <v>370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ROW(Source!A195)</f>
        <v>195</v>
      </c>
      <c r="B236">
        <v>86552451</v>
      </c>
      <c r="C236">
        <v>86552422</v>
      </c>
      <c r="D236">
        <v>85700705</v>
      </c>
      <c r="E236">
        <v>1</v>
      </c>
      <c r="F236">
        <v>1</v>
      </c>
      <c r="G236">
        <v>1081</v>
      </c>
      <c r="H236">
        <v>3</v>
      </c>
      <c r="I236" t="s">
        <v>803</v>
      </c>
      <c r="J236" t="s">
        <v>804</v>
      </c>
      <c r="K236" t="s">
        <v>805</v>
      </c>
      <c r="L236">
        <v>1339</v>
      </c>
      <c r="N236">
        <v>1007</v>
      </c>
      <c r="O236" t="s">
        <v>806</v>
      </c>
      <c r="P236" t="s">
        <v>806</v>
      </c>
      <c r="Q236">
        <v>1</v>
      </c>
      <c r="X236">
        <v>0.22700000000000001</v>
      </c>
      <c r="Y236">
        <v>7.07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25</v>
      </c>
      <c r="AG236">
        <v>0.22700000000000001</v>
      </c>
      <c r="AH236">
        <v>2</v>
      </c>
      <c r="AI236">
        <v>86552428</v>
      </c>
      <c r="AJ236">
        <v>371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ROW(Source!A195)</f>
        <v>195</v>
      </c>
      <c r="B237">
        <v>86552452</v>
      </c>
      <c r="C237">
        <v>86552422</v>
      </c>
      <c r="D237">
        <v>85707696</v>
      </c>
      <c r="E237">
        <v>1</v>
      </c>
      <c r="F237">
        <v>1</v>
      </c>
      <c r="G237">
        <v>1081</v>
      </c>
      <c r="H237">
        <v>3</v>
      </c>
      <c r="I237" t="s">
        <v>807</v>
      </c>
      <c r="J237" t="s">
        <v>808</v>
      </c>
      <c r="K237" t="s">
        <v>809</v>
      </c>
      <c r="L237">
        <v>1355</v>
      </c>
      <c r="N237">
        <v>1010</v>
      </c>
      <c r="O237" t="s">
        <v>23</v>
      </c>
      <c r="P237" t="s">
        <v>23</v>
      </c>
      <c r="Q237">
        <v>100</v>
      </c>
      <c r="X237">
        <v>4.04</v>
      </c>
      <c r="Y237">
        <v>154.72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25</v>
      </c>
      <c r="AG237">
        <v>4.04</v>
      </c>
      <c r="AH237">
        <v>2</v>
      </c>
      <c r="AI237">
        <v>86552429</v>
      </c>
      <c r="AJ237">
        <v>372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ROW(Source!A195)</f>
        <v>195</v>
      </c>
      <c r="B238">
        <v>86552453</v>
      </c>
      <c r="C238">
        <v>86552422</v>
      </c>
      <c r="D238">
        <v>85717107</v>
      </c>
      <c r="E238">
        <v>1</v>
      </c>
      <c r="F238">
        <v>1</v>
      </c>
      <c r="G238">
        <v>1081</v>
      </c>
      <c r="H238">
        <v>3</v>
      </c>
      <c r="I238" t="s">
        <v>333</v>
      </c>
      <c r="J238" t="s">
        <v>335</v>
      </c>
      <c r="K238" t="s">
        <v>334</v>
      </c>
      <c r="L238">
        <v>1354</v>
      </c>
      <c r="N238">
        <v>1010</v>
      </c>
      <c r="O238" t="s">
        <v>35</v>
      </c>
      <c r="P238" t="s">
        <v>35</v>
      </c>
      <c r="Q238">
        <v>1</v>
      </c>
      <c r="X238">
        <v>200</v>
      </c>
      <c r="Y238">
        <v>7.24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25</v>
      </c>
      <c r="AG238">
        <v>200</v>
      </c>
      <c r="AH238">
        <v>2</v>
      </c>
      <c r="AI238">
        <v>86552430</v>
      </c>
      <c r="AJ238">
        <v>373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ROW(Source!A195)</f>
        <v>195</v>
      </c>
      <c r="B239">
        <v>86552454</v>
      </c>
      <c r="C239">
        <v>86552422</v>
      </c>
      <c r="D239">
        <v>85710744</v>
      </c>
      <c r="E239">
        <v>1</v>
      </c>
      <c r="F239">
        <v>1</v>
      </c>
      <c r="G239">
        <v>1081</v>
      </c>
      <c r="H239">
        <v>3</v>
      </c>
      <c r="I239" t="s">
        <v>810</v>
      </c>
      <c r="J239" t="s">
        <v>811</v>
      </c>
      <c r="K239" t="s">
        <v>812</v>
      </c>
      <c r="L239">
        <v>1354</v>
      </c>
      <c r="N239">
        <v>1010</v>
      </c>
      <c r="O239" t="s">
        <v>35</v>
      </c>
      <c r="P239" t="s">
        <v>35</v>
      </c>
      <c r="Q239">
        <v>1</v>
      </c>
      <c r="X239">
        <v>0.68400000000000005</v>
      </c>
      <c r="Y239">
        <v>6.12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25</v>
      </c>
      <c r="AG239">
        <v>0.68400000000000005</v>
      </c>
      <c r="AH239">
        <v>2</v>
      </c>
      <c r="AI239">
        <v>86552431</v>
      </c>
      <c r="AJ239">
        <v>374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ROW(Source!A195)</f>
        <v>195</v>
      </c>
      <c r="B240">
        <v>86552455</v>
      </c>
      <c r="C240">
        <v>86552422</v>
      </c>
      <c r="D240">
        <v>85684500</v>
      </c>
      <c r="E240">
        <v>1081</v>
      </c>
      <c r="F240">
        <v>1</v>
      </c>
      <c r="G240">
        <v>1081</v>
      </c>
      <c r="H240">
        <v>3</v>
      </c>
      <c r="I240" t="s">
        <v>910</v>
      </c>
      <c r="J240" t="s">
        <v>3</v>
      </c>
      <c r="K240" t="s">
        <v>911</v>
      </c>
      <c r="L240">
        <v>1354</v>
      </c>
      <c r="N240">
        <v>1010</v>
      </c>
      <c r="O240" t="s">
        <v>35</v>
      </c>
      <c r="P240" t="s">
        <v>35</v>
      </c>
      <c r="Q240">
        <v>1</v>
      </c>
      <c r="X240">
        <v>100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25</v>
      </c>
      <c r="AG240">
        <v>100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ROW(Source!A224)</f>
        <v>224</v>
      </c>
      <c r="B241">
        <v>86552490</v>
      </c>
      <c r="C241">
        <v>86552470</v>
      </c>
      <c r="D241">
        <v>85665773</v>
      </c>
      <c r="E241">
        <v>1081</v>
      </c>
      <c r="F241">
        <v>1</v>
      </c>
      <c r="G241">
        <v>1081</v>
      </c>
      <c r="H241">
        <v>1</v>
      </c>
      <c r="I241" t="s">
        <v>786</v>
      </c>
      <c r="J241" t="s">
        <v>3</v>
      </c>
      <c r="K241" t="s">
        <v>787</v>
      </c>
      <c r="L241">
        <v>1191</v>
      </c>
      <c r="N241">
        <v>1013</v>
      </c>
      <c r="O241" t="s">
        <v>788</v>
      </c>
      <c r="P241" t="s">
        <v>788</v>
      </c>
      <c r="Q241">
        <v>1</v>
      </c>
      <c r="X241">
        <v>74.7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 t="s">
        <v>27</v>
      </c>
      <c r="AG241">
        <v>106.17857999999998</v>
      </c>
      <c r="AH241">
        <v>2</v>
      </c>
      <c r="AI241">
        <v>86552471</v>
      </c>
      <c r="AJ241">
        <v>389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ROW(Source!A224)</f>
        <v>224</v>
      </c>
      <c r="B242">
        <v>86552491</v>
      </c>
      <c r="C242">
        <v>86552470</v>
      </c>
      <c r="D242">
        <v>85731677</v>
      </c>
      <c r="E242">
        <v>1</v>
      </c>
      <c r="F242">
        <v>1</v>
      </c>
      <c r="G242">
        <v>1081</v>
      </c>
      <c r="H242">
        <v>2</v>
      </c>
      <c r="I242" t="s">
        <v>789</v>
      </c>
      <c r="J242" t="s">
        <v>790</v>
      </c>
      <c r="K242" t="s">
        <v>791</v>
      </c>
      <c r="L242">
        <v>1368</v>
      </c>
      <c r="N242">
        <v>1011</v>
      </c>
      <c r="O242" t="s">
        <v>792</v>
      </c>
      <c r="P242" t="s">
        <v>792</v>
      </c>
      <c r="Q242">
        <v>1</v>
      </c>
      <c r="X242">
        <v>0.32</v>
      </c>
      <c r="Y242">
        <v>0</v>
      </c>
      <c r="Z242">
        <v>83.1</v>
      </c>
      <c r="AA242">
        <v>12.62</v>
      </c>
      <c r="AB242">
        <v>0</v>
      </c>
      <c r="AC242">
        <v>0</v>
      </c>
      <c r="AD242">
        <v>1</v>
      </c>
      <c r="AE242">
        <v>0</v>
      </c>
      <c r="AF242" t="s">
        <v>26</v>
      </c>
      <c r="AG242">
        <v>0.49440000000000001</v>
      </c>
      <c r="AH242">
        <v>2</v>
      </c>
      <c r="AI242">
        <v>86552472</v>
      </c>
      <c r="AJ242">
        <v>390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ROW(Source!A224)</f>
        <v>224</v>
      </c>
      <c r="B243">
        <v>86552493</v>
      </c>
      <c r="C243">
        <v>86552470</v>
      </c>
      <c r="D243">
        <v>85731731</v>
      </c>
      <c r="E243">
        <v>1</v>
      </c>
      <c r="F243">
        <v>1</v>
      </c>
      <c r="G243">
        <v>1081</v>
      </c>
      <c r="H243">
        <v>2</v>
      </c>
      <c r="I243" t="s">
        <v>794</v>
      </c>
      <c r="J243" t="s">
        <v>795</v>
      </c>
      <c r="K243" t="s">
        <v>796</v>
      </c>
      <c r="L243">
        <v>1368</v>
      </c>
      <c r="N243">
        <v>1011</v>
      </c>
      <c r="O243" t="s">
        <v>792</v>
      </c>
      <c r="P243" t="s">
        <v>792</v>
      </c>
      <c r="Q243">
        <v>1</v>
      </c>
      <c r="X243">
        <v>1.24</v>
      </c>
      <c r="Y243">
        <v>0</v>
      </c>
      <c r="Z243">
        <v>0.77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26</v>
      </c>
      <c r="AG243">
        <v>1.9158000000000002</v>
      </c>
      <c r="AH243">
        <v>2</v>
      </c>
      <c r="AI243">
        <v>86552474</v>
      </c>
      <c r="AJ243">
        <v>391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ROW(Source!A224)</f>
        <v>224</v>
      </c>
      <c r="B244">
        <v>86552494</v>
      </c>
      <c r="C244">
        <v>86552470</v>
      </c>
      <c r="D244">
        <v>85731764</v>
      </c>
      <c r="E244">
        <v>1</v>
      </c>
      <c r="F244">
        <v>1</v>
      </c>
      <c r="G244">
        <v>1081</v>
      </c>
      <c r="H244">
        <v>2</v>
      </c>
      <c r="I244" t="s">
        <v>797</v>
      </c>
      <c r="J244" t="s">
        <v>798</v>
      </c>
      <c r="K244" t="s">
        <v>799</v>
      </c>
      <c r="L244">
        <v>1368</v>
      </c>
      <c r="N244">
        <v>1011</v>
      </c>
      <c r="O244" t="s">
        <v>792</v>
      </c>
      <c r="P244" t="s">
        <v>792</v>
      </c>
      <c r="Q244">
        <v>1</v>
      </c>
      <c r="X244">
        <v>3.22</v>
      </c>
      <c r="Y244">
        <v>0</v>
      </c>
      <c r="Z244">
        <v>0.47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26</v>
      </c>
      <c r="AG244">
        <v>4.9749000000000008</v>
      </c>
      <c r="AH244">
        <v>2</v>
      </c>
      <c r="AI244">
        <v>86552475</v>
      </c>
      <c r="AJ244">
        <v>392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ROW(Source!A224)</f>
        <v>224</v>
      </c>
      <c r="B245">
        <v>86552492</v>
      </c>
      <c r="C245">
        <v>86552470</v>
      </c>
      <c r="D245">
        <v>85730911</v>
      </c>
      <c r="E245">
        <v>1</v>
      </c>
      <c r="F245">
        <v>1</v>
      </c>
      <c r="G245">
        <v>1081</v>
      </c>
      <c r="H245">
        <v>2</v>
      </c>
      <c r="I245" t="s">
        <v>800</v>
      </c>
      <c r="J245" t="s">
        <v>801</v>
      </c>
      <c r="K245" t="s">
        <v>802</v>
      </c>
      <c r="L245">
        <v>1368</v>
      </c>
      <c r="N245">
        <v>1011</v>
      </c>
      <c r="O245" t="s">
        <v>792</v>
      </c>
      <c r="P245" t="s">
        <v>792</v>
      </c>
      <c r="Q245">
        <v>1</v>
      </c>
      <c r="X245">
        <v>0.37</v>
      </c>
      <c r="Y245">
        <v>0</v>
      </c>
      <c r="Z245">
        <v>179.17</v>
      </c>
      <c r="AA245">
        <v>16.93</v>
      </c>
      <c r="AB245">
        <v>0</v>
      </c>
      <c r="AC245">
        <v>0</v>
      </c>
      <c r="AD245">
        <v>1</v>
      </c>
      <c r="AE245">
        <v>0</v>
      </c>
      <c r="AF245" t="s">
        <v>26</v>
      </c>
      <c r="AG245">
        <v>0.57164999999999999</v>
      </c>
      <c r="AH245">
        <v>2</v>
      </c>
      <c r="AI245">
        <v>86552473</v>
      </c>
      <c r="AJ245">
        <v>393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ROW(Source!A224)</f>
        <v>224</v>
      </c>
      <c r="B246">
        <v>86552495</v>
      </c>
      <c r="C246">
        <v>86552470</v>
      </c>
      <c r="D246">
        <v>85700705</v>
      </c>
      <c r="E246">
        <v>1</v>
      </c>
      <c r="F246">
        <v>1</v>
      </c>
      <c r="G246">
        <v>1081</v>
      </c>
      <c r="H246">
        <v>3</v>
      </c>
      <c r="I246" t="s">
        <v>803</v>
      </c>
      <c r="J246" t="s">
        <v>804</v>
      </c>
      <c r="K246" t="s">
        <v>805</v>
      </c>
      <c r="L246">
        <v>1339</v>
      </c>
      <c r="N246">
        <v>1007</v>
      </c>
      <c r="O246" t="s">
        <v>806</v>
      </c>
      <c r="P246" t="s">
        <v>806</v>
      </c>
      <c r="Q246">
        <v>1</v>
      </c>
      <c r="X246">
        <v>0.22700000000000001</v>
      </c>
      <c r="Y246">
        <v>7.07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25</v>
      </c>
      <c r="AG246">
        <v>0.22700000000000001</v>
      </c>
      <c r="AH246">
        <v>2</v>
      </c>
      <c r="AI246">
        <v>86552476</v>
      </c>
      <c r="AJ246">
        <v>394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ROW(Source!A224)</f>
        <v>224</v>
      </c>
      <c r="B247">
        <v>86552496</v>
      </c>
      <c r="C247">
        <v>86552470</v>
      </c>
      <c r="D247">
        <v>85707696</v>
      </c>
      <c r="E247">
        <v>1</v>
      </c>
      <c r="F247">
        <v>1</v>
      </c>
      <c r="G247">
        <v>1081</v>
      </c>
      <c r="H247">
        <v>3</v>
      </c>
      <c r="I247" t="s">
        <v>807</v>
      </c>
      <c r="J247" t="s">
        <v>808</v>
      </c>
      <c r="K247" t="s">
        <v>809</v>
      </c>
      <c r="L247">
        <v>1355</v>
      </c>
      <c r="N247">
        <v>1010</v>
      </c>
      <c r="O247" t="s">
        <v>23</v>
      </c>
      <c r="P247" t="s">
        <v>23</v>
      </c>
      <c r="Q247">
        <v>100</v>
      </c>
      <c r="X247">
        <v>4.04</v>
      </c>
      <c r="Y247">
        <v>154.72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25</v>
      </c>
      <c r="AG247">
        <v>4.04</v>
      </c>
      <c r="AH247">
        <v>2</v>
      </c>
      <c r="AI247">
        <v>86552477</v>
      </c>
      <c r="AJ247">
        <v>395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ROW(Source!A224)</f>
        <v>224</v>
      </c>
      <c r="B248">
        <v>86552497</v>
      </c>
      <c r="C248">
        <v>86552470</v>
      </c>
      <c r="D248">
        <v>85717107</v>
      </c>
      <c r="E248">
        <v>1</v>
      </c>
      <c r="F248">
        <v>1</v>
      </c>
      <c r="G248">
        <v>1081</v>
      </c>
      <c r="H248">
        <v>3</v>
      </c>
      <c r="I248" t="s">
        <v>333</v>
      </c>
      <c r="J248" t="s">
        <v>335</v>
      </c>
      <c r="K248" t="s">
        <v>334</v>
      </c>
      <c r="L248">
        <v>1354</v>
      </c>
      <c r="N248">
        <v>1010</v>
      </c>
      <c r="O248" t="s">
        <v>35</v>
      </c>
      <c r="P248" t="s">
        <v>35</v>
      </c>
      <c r="Q248">
        <v>1</v>
      </c>
      <c r="X248">
        <v>200</v>
      </c>
      <c r="Y248">
        <v>7.24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25</v>
      </c>
      <c r="AG248">
        <v>200</v>
      </c>
      <c r="AH248">
        <v>2</v>
      </c>
      <c r="AI248">
        <v>86552478</v>
      </c>
      <c r="AJ248">
        <v>396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ROW(Source!A224)</f>
        <v>224</v>
      </c>
      <c r="B249">
        <v>86552498</v>
      </c>
      <c r="C249">
        <v>86552470</v>
      </c>
      <c r="D249">
        <v>85710744</v>
      </c>
      <c r="E249">
        <v>1</v>
      </c>
      <c r="F249">
        <v>1</v>
      </c>
      <c r="G249">
        <v>1081</v>
      </c>
      <c r="H249">
        <v>3</v>
      </c>
      <c r="I249" t="s">
        <v>810</v>
      </c>
      <c r="J249" t="s">
        <v>811</v>
      </c>
      <c r="K249" t="s">
        <v>812</v>
      </c>
      <c r="L249">
        <v>1354</v>
      </c>
      <c r="N249">
        <v>1010</v>
      </c>
      <c r="O249" t="s">
        <v>35</v>
      </c>
      <c r="P249" t="s">
        <v>35</v>
      </c>
      <c r="Q249">
        <v>1</v>
      </c>
      <c r="X249">
        <v>0.68400000000000005</v>
      </c>
      <c r="Y249">
        <v>6.12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25</v>
      </c>
      <c r="AG249">
        <v>0.68400000000000005</v>
      </c>
      <c r="AH249">
        <v>2</v>
      </c>
      <c r="AI249">
        <v>86552479</v>
      </c>
      <c r="AJ249">
        <v>397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ROW(Source!A224)</f>
        <v>224</v>
      </c>
      <c r="B250">
        <v>86552499</v>
      </c>
      <c r="C250">
        <v>86552470</v>
      </c>
      <c r="D250">
        <v>85684500</v>
      </c>
      <c r="E250">
        <v>1081</v>
      </c>
      <c r="F250">
        <v>1</v>
      </c>
      <c r="G250">
        <v>1081</v>
      </c>
      <c r="H250">
        <v>3</v>
      </c>
      <c r="I250" t="s">
        <v>910</v>
      </c>
      <c r="J250" t="s">
        <v>3</v>
      </c>
      <c r="K250" t="s">
        <v>911</v>
      </c>
      <c r="L250">
        <v>1354</v>
      </c>
      <c r="N250">
        <v>1010</v>
      </c>
      <c r="O250" t="s">
        <v>35</v>
      </c>
      <c r="P250" t="s">
        <v>35</v>
      </c>
      <c r="Q250">
        <v>1</v>
      </c>
      <c r="X250">
        <v>100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25</v>
      </c>
      <c r="AG250">
        <v>100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ROW(Source!A225)</f>
        <v>225</v>
      </c>
      <c r="B251">
        <v>86552490</v>
      </c>
      <c r="C251">
        <v>86552470</v>
      </c>
      <c r="D251">
        <v>85665773</v>
      </c>
      <c r="E251">
        <v>1081</v>
      </c>
      <c r="F251">
        <v>1</v>
      </c>
      <c r="G251">
        <v>1081</v>
      </c>
      <c r="H251">
        <v>1</v>
      </c>
      <c r="I251" t="s">
        <v>786</v>
      </c>
      <c r="J251" t="s">
        <v>3</v>
      </c>
      <c r="K251" t="s">
        <v>787</v>
      </c>
      <c r="L251">
        <v>1191</v>
      </c>
      <c r="N251">
        <v>1013</v>
      </c>
      <c r="O251" t="s">
        <v>788</v>
      </c>
      <c r="P251" t="s">
        <v>788</v>
      </c>
      <c r="Q251">
        <v>1</v>
      </c>
      <c r="X251">
        <v>74.7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27</v>
      </c>
      <c r="AG251">
        <v>106.17857999999998</v>
      </c>
      <c r="AH251">
        <v>2</v>
      </c>
      <c r="AI251">
        <v>86552471</v>
      </c>
      <c r="AJ251">
        <v>408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ROW(Source!A225)</f>
        <v>225</v>
      </c>
      <c r="B252">
        <v>86552491</v>
      </c>
      <c r="C252">
        <v>86552470</v>
      </c>
      <c r="D252">
        <v>85731677</v>
      </c>
      <c r="E252">
        <v>1</v>
      </c>
      <c r="F252">
        <v>1</v>
      </c>
      <c r="G252">
        <v>1081</v>
      </c>
      <c r="H252">
        <v>2</v>
      </c>
      <c r="I252" t="s">
        <v>789</v>
      </c>
      <c r="J252" t="s">
        <v>790</v>
      </c>
      <c r="K252" t="s">
        <v>791</v>
      </c>
      <c r="L252">
        <v>1368</v>
      </c>
      <c r="N252">
        <v>1011</v>
      </c>
      <c r="O252" t="s">
        <v>792</v>
      </c>
      <c r="P252" t="s">
        <v>792</v>
      </c>
      <c r="Q252">
        <v>1</v>
      </c>
      <c r="X252">
        <v>0.32</v>
      </c>
      <c r="Y252">
        <v>0</v>
      </c>
      <c r="Z252">
        <v>83.1</v>
      </c>
      <c r="AA252">
        <v>12.62</v>
      </c>
      <c r="AB252">
        <v>0</v>
      </c>
      <c r="AC252">
        <v>0</v>
      </c>
      <c r="AD252">
        <v>1</v>
      </c>
      <c r="AE252">
        <v>0</v>
      </c>
      <c r="AF252" t="s">
        <v>26</v>
      </c>
      <c r="AG252">
        <v>0.49440000000000001</v>
      </c>
      <c r="AH252">
        <v>2</v>
      </c>
      <c r="AI252">
        <v>86552472</v>
      </c>
      <c r="AJ252">
        <v>409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ROW(Source!A225)</f>
        <v>225</v>
      </c>
      <c r="B253">
        <v>86552493</v>
      </c>
      <c r="C253">
        <v>86552470</v>
      </c>
      <c r="D253">
        <v>85731731</v>
      </c>
      <c r="E253">
        <v>1</v>
      </c>
      <c r="F253">
        <v>1</v>
      </c>
      <c r="G253">
        <v>1081</v>
      </c>
      <c r="H253">
        <v>2</v>
      </c>
      <c r="I253" t="s">
        <v>794</v>
      </c>
      <c r="J253" t="s">
        <v>795</v>
      </c>
      <c r="K253" t="s">
        <v>796</v>
      </c>
      <c r="L253">
        <v>1368</v>
      </c>
      <c r="N253">
        <v>1011</v>
      </c>
      <c r="O253" t="s">
        <v>792</v>
      </c>
      <c r="P253" t="s">
        <v>792</v>
      </c>
      <c r="Q253">
        <v>1</v>
      </c>
      <c r="X253">
        <v>1.24</v>
      </c>
      <c r="Y253">
        <v>0</v>
      </c>
      <c r="Z253">
        <v>0.77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26</v>
      </c>
      <c r="AG253">
        <v>1.9158000000000002</v>
      </c>
      <c r="AH253">
        <v>2</v>
      </c>
      <c r="AI253">
        <v>86552474</v>
      </c>
      <c r="AJ253">
        <v>410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ROW(Source!A225)</f>
        <v>225</v>
      </c>
      <c r="B254">
        <v>86552494</v>
      </c>
      <c r="C254">
        <v>86552470</v>
      </c>
      <c r="D254">
        <v>85731764</v>
      </c>
      <c r="E254">
        <v>1</v>
      </c>
      <c r="F254">
        <v>1</v>
      </c>
      <c r="G254">
        <v>1081</v>
      </c>
      <c r="H254">
        <v>2</v>
      </c>
      <c r="I254" t="s">
        <v>797</v>
      </c>
      <c r="J254" t="s">
        <v>798</v>
      </c>
      <c r="K254" t="s">
        <v>799</v>
      </c>
      <c r="L254">
        <v>1368</v>
      </c>
      <c r="N254">
        <v>1011</v>
      </c>
      <c r="O254" t="s">
        <v>792</v>
      </c>
      <c r="P254" t="s">
        <v>792</v>
      </c>
      <c r="Q254">
        <v>1</v>
      </c>
      <c r="X254">
        <v>3.22</v>
      </c>
      <c r="Y254">
        <v>0</v>
      </c>
      <c r="Z254">
        <v>0.47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26</v>
      </c>
      <c r="AG254">
        <v>4.9749000000000008</v>
      </c>
      <c r="AH254">
        <v>2</v>
      </c>
      <c r="AI254">
        <v>86552475</v>
      </c>
      <c r="AJ254">
        <v>411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ROW(Source!A225)</f>
        <v>225</v>
      </c>
      <c r="B255">
        <v>86552492</v>
      </c>
      <c r="C255">
        <v>86552470</v>
      </c>
      <c r="D255">
        <v>85730911</v>
      </c>
      <c r="E255">
        <v>1</v>
      </c>
      <c r="F255">
        <v>1</v>
      </c>
      <c r="G255">
        <v>1081</v>
      </c>
      <c r="H255">
        <v>2</v>
      </c>
      <c r="I255" t="s">
        <v>800</v>
      </c>
      <c r="J255" t="s">
        <v>801</v>
      </c>
      <c r="K255" t="s">
        <v>802</v>
      </c>
      <c r="L255">
        <v>1368</v>
      </c>
      <c r="N255">
        <v>1011</v>
      </c>
      <c r="O255" t="s">
        <v>792</v>
      </c>
      <c r="P255" t="s">
        <v>792</v>
      </c>
      <c r="Q255">
        <v>1</v>
      </c>
      <c r="X255">
        <v>0.37</v>
      </c>
      <c r="Y255">
        <v>0</v>
      </c>
      <c r="Z255">
        <v>179.17</v>
      </c>
      <c r="AA255">
        <v>16.93</v>
      </c>
      <c r="AB255">
        <v>0</v>
      </c>
      <c r="AC255">
        <v>0</v>
      </c>
      <c r="AD255">
        <v>1</v>
      </c>
      <c r="AE255">
        <v>0</v>
      </c>
      <c r="AF255" t="s">
        <v>26</v>
      </c>
      <c r="AG255">
        <v>0.57164999999999999</v>
      </c>
      <c r="AH255">
        <v>2</v>
      </c>
      <c r="AI255">
        <v>86552473</v>
      </c>
      <c r="AJ255">
        <v>412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ROW(Source!A225)</f>
        <v>225</v>
      </c>
      <c r="B256">
        <v>86552495</v>
      </c>
      <c r="C256">
        <v>86552470</v>
      </c>
      <c r="D256">
        <v>85700705</v>
      </c>
      <c r="E256">
        <v>1</v>
      </c>
      <c r="F256">
        <v>1</v>
      </c>
      <c r="G256">
        <v>1081</v>
      </c>
      <c r="H256">
        <v>3</v>
      </c>
      <c r="I256" t="s">
        <v>803</v>
      </c>
      <c r="J256" t="s">
        <v>804</v>
      </c>
      <c r="K256" t="s">
        <v>805</v>
      </c>
      <c r="L256">
        <v>1339</v>
      </c>
      <c r="N256">
        <v>1007</v>
      </c>
      <c r="O256" t="s">
        <v>806</v>
      </c>
      <c r="P256" t="s">
        <v>806</v>
      </c>
      <c r="Q256">
        <v>1</v>
      </c>
      <c r="X256">
        <v>0.22700000000000001</v>
      </c>
      <c r="Y256">
        <v>7.07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25</v>
      </c>
      <c r="AG256">
        <v>0.22700000000000001</v>
      </c>
      <c r="AH256">
        <v>2</v>
      </c>
      <c r="AI256">
        <v>86552476</v>
      </c>
      <c r="AJ256">
        <v>413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ROW(Source!A225)</f>
        <v>225</v>
      </c>
      <c r="B257">
        <v>86552496</v>
      </c>
      <c r="C257">
        <v>86552470</v>
      </c>
      <c r="D257">
        <v>85707696</v>
      </c>
      <c r="E257">
        <v>1</v>
      </c>
      <c r="F257">
        <v>1</v>
      </c>
      <c r="G257">
        <v>1081</v>
      </c>
      <c r="H257">
        <v>3</v>
      </c>
      <c r="I257" t="s">
        <v>807</v>
      </c>
      <c r="J257" t="s">
        <v>808</v>
      </c>
      <c r="K257" t="s">
        <v>809</v>
      </c>
      <c r="L257">
        <v>1355</v>
      </c>
      <c r="N257">
        <v>1010</v>
      </c>
      <c r="O257" t="s">
        <v>23</v>
      </c>
      <c r="P257" t="s">
        <v>23</v>
      </c>
      <c r="Q257">
        <v>100</v>
      </c>
      <c r="X257">
        <v>4.04</v>
      </c>
      <c r="Y257">
        <v>154.72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25</v>
      </c>
      <c r="AG257">
        <v>4.04</v>
      </c>
      <c r="AH257">
        <v>2</v>
      </c>
      <c r="AI257">
        <v>86552477</v>
      </c>
      <c r="AJ257">
        <v>414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ROW(Source!A225)</f>
        <v>225</v>
      </c>
      <c r="B258">
        <v>86552497</v>
      </c>
      <c r="C258">
        <v>86552470</v>
      </c>
      <c r="D258">
        <v>85717107</v>
      </c>
      <c r="E258">
        <v>1</v>
      </c>
      <c r="F258">
        <v>1</v>
      </c>
      <c r="G258">
        <v>1081</v>
      </c>
      <c r="H258">
        <v>3</v>
      </c>
      <c r="I258" t="s">
        <v>333</v>
      </c>
      <c r="J258" t="s">
        <v>335</v>
      </c>
      <c r="K258" t="s">
        <v>334</v>
      </c>
      <c r="L258">
        <v>1354</v>
      </c>
      <c r="N258">
        <v>1010</v>
      </c>
      <c r="O258" t="s">
        <v>35</v>
      </c>
      <c r="P258" t="s">
        <v>35</v>
      </c>
      <c r="Q258">
        <v>1</v>
      </c>
      <c r="X258">
        <v>200</v>
      </c>
      <c r="Y258">
        <v>7.24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25</v>
      </c>
      <c r="AG258">
        <v>200</v>
      </c>
      <c r="AH258">
        <v>2</v>
      </c>
      <c r="AI258">
        <v>86552478</v>
      </c>
      <c r="AJ258">
        <v>415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ROW(Source!A225)</f>
        <v>225</v>
      </c>
      <c r="B259">
        <v>86552498</v>
      </c>
      <c r="C259">
        <v>86552470</v>
      </c>
      <c r="D259">
        <v>85710744</v>
      </c>
      <c r="E259">
        <v>1</v>
      </c>
      <c r="F259">
        <v>1</v>
      </c>
      <c r="G259">
        <v>1081</v>
      </c>
      <c r="H259">
        <v>3</v>
      </c>
      <c r="I259" t="s">
        <v>810</v>
      </c>
      <c r="J259" t="s">
        <v>811</v>
      </c>
      <c r="K259" t="s">
        <v>812</v>
      </c>
      <c r="L259">
        <v>1354</v>
      </c>
      <c r="N259">
        <v>1010</v>
      </c>
      <c r="O259" t="s">
        <v>35</v>
      </c>
      <c r="P259" t="s">
        <v>35</v>
      </c>
      <c r="Q259">
        <v>1</v>
      </c>
      <c r="X259">
        <v>0.68400000000000005</v>
      </c>
      <c r="Y259">
        <v>6.12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25</v>
      </c>
      <c r="AG259">
        <v>0.68400000000000005</v>
      </c>
      <c r="AH259">
        <v>2</v>
      </c>
      <c r="AI259">
        <v>86552479</v>
      </c>
      <c r="AJ259">
        <v>416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ROW(Source!A225)</f>
        <v>225</v>
      </c>
      <c r="B260">
        <v>86552499</v>
      </c>
      <c r="C260">
        <v>86552470</v>
      </c>
      <c r="D260">
        <v>85684500</v>
      </c>
      <c r="E260">
        <v>1081</v>
      </c>
      <c r="F260">
        <v>1</v>
      </c>
      <c r="G260">
        <v>1081</v>
      </c>
      <c r="H260">
        <v>3</v>
      </c>
      <c r="I260" t="s">
        <v>910</v>
      </c>
      <c r="J260" t="s">
        <v>3</v>
      </c>
      <c r="K260" t="s">
        <v>911</v>
      </c>
      <c r="L260">
        <v>1354</v>
      </c>
      <c r="N260">
        <v>1010</v>
      </c>
      <c r="O260" t="s">
        <v>35</v>
      </c>
      <c r="P260" t="s">
        <v>35</v>
      </c>
      <c r="Q260">
        <v>1</v>
      </c>
      <c r="X260">
        <v>100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25</v>
      </c>
      <c r="AG260">
        <v>100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ROW(Source!A248)</f>
        <v>248</v>
      </c>
      <c r="B261">
        <v>86552526</v>
      </c>
      <c r="C261">
        <v>86552521</v>
      </c>
      <c r="D261">
        <v>85665773</v>
      </c>
      <c r="E261">
        <v>1081</v>
      </c>
      <c r="F261">
        <v>1</v>
      </c>
      <c r="G261">
        <v>1081</v>
      </c>
      <c r="H261">
        <v>1</v>
      </c>
      <c r="I261" t="s">
        <v>786</v>
      </c>
      <c r="J261" t="s">
        <v>3</v>
      </c>
      <c r="K261" t="s">
        <v>787</v>
      </c>
      <c r="L261">
        <v>1191</v>
      </c>
      <c r="N261">
        <v>1013</v>
      </c>
      <c r="O261" t="s">
        <v>788</v>
      </c>
      <c r="P261" t="s">
        <v>788</v>
      </c>
      <c r="Q261">
        <v>1</v>
      </c>
      <c r="X261">
        <v>2.06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345</v>
      </c>
      <c r="AG261">
        <v>2.472</v>
      </c>
      <c r="AH261">
        <v>2</v>
      </c>
      <c r="AI261">
        <v>86552522</v>
      </c>
      <c r="AJ261">
        <v>427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ROW(Source!A248)</f>
        <v>248</v>
      </c>
      <c r="B262">
        <v>86552527</v>
      </c>
      <c r="C262">
        <v>86552521</v>
      </c>
      <c r="D262">
        <v>85731677</v>
      </c>
      <c r="E262">
        <v>1</v>
      </c>
      <c r="F262">
        <v>1</v>
      </c>
      <c r="G262">
        <v>1081</v>
      </c>
      <c r="H262">
        <v>2</v>
      </c>
      <c r="I262" t="s">
        <v>789</v>
      </c>
      <c r="J262" t="s">
        <v>790</v>
      </c>
      <c r="K262" t="s">
        <v>791</v>
      </c>
      <c r="L262">
        <v>1368</v>
      </c>
      <c r="N262">
        <v>1011</v>
      </c>
      <c r="O262" t="s">
        <v>792</v>
      </c>
      <c r="P262" t="s">
        <v>792</v>
      </c>
      <c r="Q262">
        <v>1</v>
      </c>
      <c r="X262">
        <v>0.01</v>
      </c>
      <c r="Y262">
        <v>0</v>
      </c>
      <c r="Z262">
        <v>83.1</v>
      </c>
      <c r="AA262">
        <v>12.62</v>
      </c>
      <c r="AB262">
        <v>0</v>
      </c>
      <c r="AC262">
        <v>0</v>
      </c>
      <c r="AD262">
        <v>1</v>
      </c>
      <c r="AE262">
        <v>0</v>
      </c>
      <c r="AF262" t="s">
        <v>345</v>
      </c>
      <c r="AG262">
        <v>1.2E-2</v>
      </c>
      <c r="AH262">
        <v>2</v>
      </c>
      <c r="AI262">
        <v>86552523</v>
      </c>
      <c r="AJ262">
        <v>428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ROW(Source!A248)</f>
        <v>248</v>
      </c>
      <c r="B263">
        <v>86552528</v>
      </c>
      <c r="C263">
        <v>86552521</v>
      </c>
      <c r="D263">
        <v>85731792</v>
      </c>
      <c r="E263">
        <v>1</v>
      </c>
      <c r="F263">
        <v>1</v>
      </c>
      <c r="G263">
        <v>1081</v>
      </c>
      <c r="H263">
        <v>2</v>
      </c>
      <c r="I263" t="s">
        <v>813</v>
      </c>
      <c r="J263" t="s">
        <v>814</v>
      </c>
      <c r="K263" t="s">
        <v>815</v>
      </c>
      <c r="L263">
        <v>1368</v>
      </c>
      <c r="N263">
        <v>1011</v>
      </c>
      <c r="O263" t="s">
        <v>792</v>
      </c>
      <c r="P263" t="s">
        <v>792</v>
      </c>
      <c r="Q263">
        <v>1</v>
      </c>
      <c r="X263">
        <v>0.02</v>
      </c>
      <c r="Y263">
        <v>0</v>
      </c>
      <c r="Z263">
        <v>0.35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345</v>
      </c>
      <c r="AG263">
        <v>2.4E-2</v>
      </c>
      <c r="AH263">
        <v>2</v>
      </c>
      <c r="AI263">
        <v>86552524</v>
      </c>
      <c r="AJ263">
        <v>429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ROW(Source!A248)</f>
        <v>248</v>
      </c>
      <c r="B264">
        <v>86552529</v>
      </c>
      <c r="C264">
        <v>86552521</v>
      </c>
      <c r="D264">
        <v>85675826</v>
      </c>
      <c r="E264">
        <v>1081</v>
      </c>
      <c r="F264">
        <v>1</v>
      </c>
      <c r="G264">
        <v>1081</v>
      </c>
      <c r="H264">
        <v>3</v>
      </c>
      <c r="I264" t="s">
        <v>912</v>
      </c>
      <c r="J264" t="s">
        <v>3</v>
      </c>
      <c r="K264" t="s">
        <v>913</v>
      </c>
      <c r="L264">
        <v>1354</v>
      </c>
      <c r="N264">
        <v>1010</v>
      </c>
      <c r="O264" t="s">
        <v>35</v>
      </c>
      <c r="P264" t="s">
        <v>35</v>
      </c>
      <c r="Q264">
        <v>1</v>
      </c>
      <c r="X264">
        <v>1.02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344</v>
      </c>
      <c r="AG264">
        <v>1.02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ROW(Source!A249)</f>
        <v>249</v>
      </c>
      <c r="B265">
        <v>86552526</v>
      </c>
      <c r="C265">
        <v>86552521</v>
      </c>
      <c r="D265">
        <v>85665773</v>
      </c>
      <c r="E265">
        <v>1081</v>
      </c>
      <c r="F265">
        <v>1</v>
      </c>
      <c r="G265">
        <v>1081</v>
      </c>
      <c r="H265">
        <v>1</v>
      </c>
      <c r="I265" t="s">
        <v>786</v>
      </c>
      <c r="J265" t="s">
        <v>3</v>
      </c>
      <c r="K265" t="s">
        <v>787</v>
      </c>
      <c r="L265">
        <v>1191</v>
      </c>
      <c r="N265">
        <v>1013</v>
      </c>
      <c r="O265" t="s">
        <v>788</v>
      </c>
      <c r="P265" t="s">
        <v>788</v>
      </c>
      <c r="Q265">
        <v>1</v>
      </c>
      <c r="X265">
        <v>2.06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 t="s">
        <v>345</v>
      </c>
      <c r="AG265">
        <v>2.472</v>
      </c>
      <c r="AH265">
        <v>2</v>
      </c>
      <c r="AI265">
        <v>86552522</v>
      </c>
      <c r="AJ265">
        <v>431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ROW(Source!A249)</f>
        <v>249</v>
      </c>
      <c r="B266">
        <v>86552527</v>
      </c>
      <c r="C266">
        <v>86552521</v>
      </c>
      <c r="D266">
        <v>85731677</v>
      </c>
      <c r="E266">
        <v>1</v>
      </c>
      <c r="F266">
        <v>1</v>
      </c>
      <c r="G266">
        <v>1081</v>
      </c>
      <c r="H266">
        <v>2</v>
      </c>
      <c r="I266" t="s">
        <v>789</v>
      </c>
      <c r="J266" t="s">
        <v>790</v>
      </c>
      <c r="K266" t="s">
        <v>791</v>
      </c>
      <c r="L266">
        <v>1368</v>
      </c>
      <c r="N266">
        <v>1011</v>
      </c>
      <c r="O266" t="s">
        <v>792</v>
      </c>
      <c r="P266" t="s">
        <v>792</v>
      </c>
      <c r="Q266">
        <v>1</v>
      </c>
      <c r="X266">
        <v>0.01</v>
      </c>
      <c r="Y266">
        <v>0</v>
      </c>
      <c r="Z266">
        <v>83.1</v>
      </c>
      <c r="AA266">
        <v>12.62</v>
      </c>
      <c r="AB266">
        <v>0</v>
      </c>
      <c r="AC266">
        <v>0</v>
      </c>
      <c r="AD266">
        <v>1</v>
      </c>
      <c r="AE266">
        <v>0</v>
      </c>
      <c r="AF266" t="s">
        <v>345</v>
      </c>
      <c r="AG266">
        <v>1.2E-2</v>
      </c>
      <c r="AH266">
        <v>2</v>
      </c>
      <c r="AI266">
        <v>86552523</v>
      </c>
      <c r="AJ266">
        <v>432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ROW(Source!A249)</f>
        <v>249</v>
      </c>
      <c r="B267">
        <v>86552528</v>
      </c>
      <c r="C267">
        <v>86552521</v>
      </c>
      <c r="D267">
        <v>85731792</v>
      </c>
      <c r="E267">
        <v>1</v>
      </c>
      <c r="F267">
        <v>1</v>
      </c>
      <c r="G267">
        <v>1081</v>
      </c>
      <c r="H267">
        <v>2</v>
      </c>
      <c r="I267" t="s">
        <v>813</v>
      </c>
      <c r="J267" t="s">
        <v>814</v>
      </c>
      <c r="K267" t="s">
        <v>815</v>
      </c>
      <c r="L267">
        <v>1368</v>
      </c>
      <c r="N267">
        <v>1011</v>
      </c>
      <c r="O267" t="s">
        <v>792</v>
      </c>
      <c r="P267" t="s">
        <v>792</v>
      </c>
      <c r="Q267">
        <v>1</v>
      </c>
      <c r="X267">
        <v>0.02</v>
      </c>
      <c r="Y267">
        <v>0</v>
      </c>
      <c r="Z267">
        <v>0.35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345</v>
      </c>
      <c r="AG267">
        <v>2.4E-2</v>
      </c>
      <c r="AH267">
        <v>2</v>
      </c>
      <c r="AI267">
        <v>86552524</v>
      </c>
      <c r="AJ267">
        <v>433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ROW(Source!A249)</f>
        <v>249</v>
      </c>
      <c r="B268">
        <v>86552529</v>
      </c>
      <c r="C268">
        <v>86552521</v>
      </c>
      <c r="D268">
        <v>85675826</v>
      </c>
      <c r="E268">
        <v>1081</v>
      </c>
      <c r="F268">
        <v>1</v>
      </c>
      <c r="G268">
        <v>1081</v>
      </c>
      <c r="H268">
        <v>3</v>
      </c>
      <c r="I268" t="s">
        <v>912</v>
      </c>
      <c r="J268" t="s">
        <v>3</v>
      </c>
      <c r="K268" t="s">
        <v>913</v>
      </c>
      <c r="L268">
        <v>1354</v>
      </c>
      <c r="N268">
        <v>1010</v>
      </c>
      <c r="O268" t="s">
        <v>35</v>
      </c>
      <c r="P268" t="s">
        <v>35</v>
      </c>
      <c r="Q268">
        <v>1</v>
      </c>
      <c r="X268">
        <v>1.02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344</v>
      </c>
      <c r="AG268">
        <v>1.02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ROW(Source!A252)</f>
        <v>252</v>
      </c>
      <c r="B269">
        <v>86552540</v>
      </c>
      <c r="C269">
        <v>86552531</v>
      </c>
      <c r="D269">
        <v>85665773</v>
      </c>
      <c r="E269">
        <v>1081</v>
      </c>
      <c r="F269">
        <v>1</v>
      </c>
      <c r="G269">
        <v>1081</v>
      </c>
      <c r="H269">
        <v>1</v>
      </c>
      <c r="I269" t="s">
        <v>786</v>
      </c>
      <c r="J269" t="s">
        <v>3</v>
      </c>
      <c r="K269" t="s">
        <v>787</v>
      </c>
      <c r="L269">
        <v>1191</v>
      </c>
      <c r="N269">
        <v>1013</v>
      </c>
      <c r="O269" t="s">
        <v>788</v>
      </c>
      <c r="P269" t="s">
        <v>788</v>
      </c>
      <c r="Q269">
        <v>1</v>
      </c>
      <c r="X269">
        <v>86.53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362</v>
      </c>
      <c r="AG269">
        <v>119.41139999999999</v>
      </c>
      <c r="AH269">
        <v>2</v>
      </c>
      <c r="AI269">
        <v>86552532</v>
      </c>
      <c r="AJ269">
        <v>435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ROW(Source!A252)</f>
        <v>252</v>
      </c>
      <c r="B270">
        <v>86552541</v>
      </c>
      <c r="C270">
        <v>86552531</v>
      </c>
      <c r="D270">
        <v>85731677</v>
      </c>
      <c r="E270">
        <v>1</v>
      </c>
      <c r="F270">
        <v>1</v>
      </c>
      <c r="G270">
        <v>1081</v>
      </c>
      <c r="H270">
        <v>2</v>
      </c>
      <c r="I270" t="s">
        <v>789</v>
      </c>
      <c r="J270" t="s">
        <v>790</v>
      </c>
      <c r="K270" t="s">
        <v>791</v>
      </c>
      <c r="L270">
        <v>1368</v>
      </c>
      <c r="N270">
        <v>1011</v>
      </c>
      <c r="O270" t="s">
        <v>792</v>
      </c>
      <c r="P270" t="s">
        <v>792</v>
      </c>
      <c r="Q270">
        <v>1</v>
      </c>
      <c r="X270">
        <v>0.01</v>
      </c>
      <c r="Y270">
        <v>0</v>
      </c>
      <c r="Z270">
        <v>83.1</v>
      </c>
      <c r="AA270">
        <v>12.62</v>
      </c>
      <c r="AB270">
        <v>0</v>
      </c>
      <c r="AC270">
        <v>0</v>
      </c>
      <c r="AD270">
        <v>1</v>
      </c>
      <c r="AE270">
        <v>0</v>
      </c>
      <c r="AF270" t="s">
        <v>361</v>
      </c>
      <c r="AG270">
        <v>1.4999999999999999E-2</v>
      </c>
      <c r="AH270">
        <v>2</v>
      </c>
      <c r="AI270">
        <v>86552533</v>
      </c>
      <c r="AJ270">
        <v>436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ROW(Source!A252)</f>
        <v>252</v>
      </c>
      <c r="B271">
        <v>86552543</v>
      </c>
      <c r="C271">
        <v>86552531</v>
      </c>
      <c r="D271">
        <v>85731808</v>
      </c>
      <c r="E271">
        <v>1</v>
      </c>
      <c r="F271">
        <v>1</v>
      </c>
      <c r="G271">
        <v>1081</v>
      </c>
      <c r="H271">
        <v>2</v>
      </c>
      <c r="I271" t="s">
        <v>816</v>
      </c>
      <c r="J271" t="s">
        <v>817</v>
      </c>
      <c r="K271" t="s">
        <v>818</v>
      </c>
      <c r="L271">
        <v>1368</v>
      </c>
      <c r="N271">
        <v>1011</v>
      </c>
      <c r="O271" t="s">
        <v>792</v>
      </c>
      <c r="P271" t="s">
        <v>792</v>
      </c>
      <c r="Q271">
        <v>1</v>
      </c>
      <c r="X271">
        <v>10</v>
      </c>
      <c r="Y271">
        <v>0</v>
      </c>
      <c r="Z271">
        <v>0.45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361</v>
      </c>
      <c r="AG271">
        <v>15</v>
      </c>
      <c r="AH271">
        <v>2</v>
      </c>
      <c r="AI271">
        <v>86552535</v>
      </c>
      <c r="AJ271">
        <v>437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ROW(Source!A252)</f>
        <v>252</v>
      </c>
      <c r="B272">
        <v>86552542</v>
      </c>
      <c r="C272">
        <v>86552531</v>
      </c>
      <c r="D272">
        <v>85730911</v>
      </c>
      <c r="E272">
        <v>1</v>
      </c>
      <c r="F272">
        <v>1</v>
      </c>
      <c r="G272">
        <v>1081</v>
      </c>
      <c r="H272">
        <v>2</v>
      </c>
      <c r="I272" t="s">
        <v>800</v>
      </c>
      <c r="J272" t="s">
        <v>801</v>
      </c>
      <c r="K272" t="s">
        <v>802</v>
      </c>
      <c r="L272">
        <v>1368</v>
      </c>
      <c r="N272">
        <v>1011</v>
      </c>
      <c r="O272" t="s">
        <v>792</v>
      </c>
      <c r="P272" t="s">
        <v>792</v>
      </c>
      <c r="Q272">
        <v>1</v>
      </c>
      <c r="X272">
        <v>0.01</v>
      </c>
      <c r="Y272">
        <v>0</v>
      </c>
      <c r="Z272">
        <v>179.17</v>
      </c>
      <c r="AA272">
        <v>16.93</v>
      </c>
      <c r="AB272">
        <v>0</v>
      </c>
      <c r="AC272">
        <v>0</v>
      </c>
      <c r="AD272">
        <v>1</v>
      </c>
      <c r="AE272">
        <v>0</v>
      </c>
      <c r="AF272" t="s">
        <v>361</v>
      </c>
      <c r="AG272">
        <v>1.4999999999999999E-2</v>
      </c>
      <c r="AH272">
        <v>2</v>
      </c>
      <c r="AI272">
        <v>86552534</v>
      </c>
      <c r="AJ272">
        <v>438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ROW(Source!A252)</f>
        <v>252</v>
      </c>
      <c r="B273">
        <v>86552544</v>
      </c>
      <c r="C273">
        <v>86552531</v>
      </c>
      <c r="D273">
        <v>85703173</v>
      </c>
      <c r="E273">
        <v>1</v>
      </c>
      <c r="F273">
        <v>1</v>
      </c>
      <c r="G273">
        <v>1081</v>
      </c>
      <c r="H273">
        <v>3</v>
      </c>
      <c r="I273" t="s">
        <v>819</v>
      </c>
      <c r="J273" t="s">
        <v>820</v>
      </c>
      <c r="K273" t="s">
        <v>821</v>
      </c>
      <c r="L273">
        <v>1346</v>
      </c>
      <c r="N273">
        <v>1009</v>
      </c>
      <c r="O273" t="s">
        <v>822</v>
      </c>
      <c r="P273" t="s">
        <v>822</v>
      </c>
      <c r="Q273">
        <v>1</v>
      </c>
      <c r="X273">
        <v>0.3</v>
      </c>
      <c r="Y273">
        <v>520.51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360</v>
      </c>
      <c r="AG273">
        <v>0.3</v>
      </c>
      <c r="AH273">
        <v>2</v>
      </c>
      <c r="AI273">
        <v>86552536</v>
      </c>
      <c r="AJ273">
        <v>439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ROW(Source!A252)</f>
        <v>252</v>
      </c>
      <c r="B274">
        <v>86552545</v>
      </c>
      <c r="C274">
        <v>86552531</v>
      </c>
      <c r="D274">
        <v>85681513</v>
      </c>
      <c r="E274">
        <v>1081</v>
      </c>
      <c r="F274">
        <v>1</v>
      </c>
      <c r="G274">
        <v>1081</v>
      </c>
      <c r="H274">
        <v>3</v>
      </c>
      <c r="I274" t="s">
        <v>914</v>
      </c>
      <c r="J274" t="s">
        <v>3</v>
      </c>
      <c r="K274" t="s">
        <v>915</v>
      </c>
      <c r="L274">
        <v>1354</v>
      </c>
      <c r="N274">
        <v>1010</v>
      </c>
      <c r="O274" t="s">
        <v>35</v>
      </c>
      <c r="P274" t="s">
        <v>35</v>
      </c>
      <c r="Q274">
        <v>1</v>
      </c>
      <c r="X274">
        <v>100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360</v>
      </c>
      <c r="AG274">
        <v>100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ROW(Source!A252)</f>
        <v>252</v>
      </c>
      <c r="B275">
        <v>86552546</v>
      </c>
      <c r="C275">
        <v>86552531</v>
      </c>
      <c r="D275">
        <v>85682528</v>
      </c>
      <c r="E275">
        <v>1081</v>
      </c>
      <c r="F275">
        <v>1</v>
      </c>
      <c r="G275">
        <v>1081</v>
      </c>
      <c r="H275">
        <v>3</v>
      </c>
      <c r="I275" t="s">
        <v>916</v>
      </c>
      <c r="J275" t="s">
        <v>3</v>
      </c>
      <c r="K275" t="s">
        <v>917</v>
      </c>
      <c r="L275">
        <v>1354</v>
      </c>
      <c r="N275">
        <v>1010</v>
      </c>
      <c r="O275" t="s">
        <v>35</v>
      </c>
      <c r="P275" t="s">
        <v>35</v>
      </c>
      <c r="Q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360</v>
      </c>
      <c r="AG275">
        <v>0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ROW(Source!A253)</f>
        <v>253</v>
      </c>
      <c r="B276">
        <v>86552540</v>
      </c>
      <c r="C276">
        <v>86552531</v>
      </c>
      <c r="D276">
        <v>85665773</v>
      </c>
      <c r="E276">
        <v>1081</v>
      </c>
      <c r="F276">
        <v>1</v>
      </c>
      <c r="G276">
        <v>1081</v>
      </c>
      <c r="H276">
        <v>1</v>
      </c>
      <c r="I276" t="s">
        <v>786</v>
      </c>
      <c r="J276" t="s">
        <v>3</v>
      </c>
      <c r="K276" t="s">
        <v>787</v>
      </c>
      <c r="L276">
        <v>1191</v>
      </c>
      <c r="N276">
        <v>1013</v>
      </c>
      <c r="O276" t="s">
        <v>788</v>
      </c>
      <c r="P276" t="s">
        <v>788</v>
      </c>
      <c r="Q276">
        <v>1</v>
      </c>
      <c r="X276">
        <v>86.53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362</v>
      </c>
      <c r="AG276">
        <v>119.41139999999999</v>
      </c>
      <c r="AH276">
        <v>2</v>
      </c>
      <c r="AI276">
        <v>86552532</v>
      </c>
      <c r="AJ276">
        <v>443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ROW(Source!A253)</f>
        <v>253</v>
      </c>
      <c r="B277">
        <v>86552541</v>
      </c>
      <c r="C277">
        <v>86552531</v>
      </c>
      <c r="D277">
        <v>85731677</v>
      </c>
      <c r="E277">
        <v>1</v>
      </c>
      <c r="F277">
        <v>1</v>
      </c>
      <c r="G277">
        <v>1081</v>
      </c>
      <c r="H277">
        <v>2</v>
      </c>
      <c r="I277" t="s">
        <v>789</v>
      </c>
      <c r="J277" t="s">
        <v>790</v>
      </c>
      <c r="K277" t="s">
        <v>791</v>
      </c>
      <c r="L277">
        <v>1368</v>
      </c>
      <c r="N277">
        <v>1011</v>
      </c>
      <c r="O277" t="s">
        <v>792</v>
      </c>
      <c r="P277" t="s">
        <v>792</v>
      </c>
      <c r="Q277">
        <v>1</v>
      </c>
      <c r="X277">
        <v>0.01</v>
      </c>
      <c r="Y277">
        <v>0</v>
      </c>
      <c r="Z277">
        <v>83.1</v>
      </c>
      <c r="AA277">
        <v>12.62</v>
      </c>
      <c r="AB277">
        <v>0</v>
      </c>
      <c r="AC277">
        <v>0</v>
      </c>
      <c r="AD277">
        <v>1</v>
      </c>
      <c r="AE277">
        <v>0</v>
      </c>
      <c r="AF277" t="s">
        <v>361</v>
      </c>
      <c r="AG277">
        <v>1.4999999999999999E-2</v>
      </c>
      <c r="AH277">
        <v>2</v>
      </c>
      <c r="AI277">
        <v>86552533</v>
      </c>
      <c r="AJ277">
        <v>444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ROW(Source!A253)</f>
        <v>253</v>
      </c>
      <c r="B278">
        <v>86552543</v>
      </c>
      <c r="C278">
        <v>86552531</v>
      </c>
      <c r="D278">
        <v>85731808</v>
      </c>
      <c r="E278">
        <v>1</v>
      </c>
      <c r="F278">
        <v>1</v>
      </c>
      <c r="G278">
        <v>1081</v>
      </c>
      <c r="H278">
        <v>2</v>
      </c>
      <c r="I278" t="s">
        <v>816</v>
      </c>
      <c r="J278" t="s">
        <v>817</v>
      </c>
      <c r="K278" t="s">
        <v>818</v>
      </c>
      <c r="L278">
        <v>1368</v>
      </c>
      <c r="N278">
        <v>1011</v>
      </c>
      <c r="O278" t="s">
        <v>792</v>
      </c>
      <c r="P278" t="s">
        <v>792</v>
      </c>
      <c r="Q278">
        <v>1</v>
      </c>
      <c r="X278">
        <v>10</v>
      </c>
      <c r="Y278">
        <v>0</v>
      </c>
      <c r="Z278">
        <v>0.45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361</v>
      </c>
      <c r="AG278">
        <v>15</v>
      </c>
      <c r="AH278">
        <v>2</v>
      </c>
      <c r="AI278">
        <v>86552535</v>
      </c>
      <c r="AJ278">
        <v>445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ROW(Source!A253)</f>
        <v>253</v>
      </c>
      <c r="B279">
        <v>86552542</v>
      </c>
      <c r="C279">
        <v>86552531</v>
      </c>
      <c r="D279">
        <v>85730911</v>
      </c>
      <c r="E279">
        <v>1</v>
      </c>
      <c r="F279">
        <v>1</v>
      </c>
      <c r="G279">
        <v>1081</v>
      </c>
      <c r="H279">
        <v>2</v>
      </c>
      <c r="I279" t="s">
        <v>800</v>
      </c>
      <c r="J279" t="s">
        <v>801</v>
      </c>
      <c r="K279" t="s">
        <v>802</v>
      </c>
      <c r="L279">
        <v>1368</v>
      </c>
      <c r="N279">
        <v>1011</v>
      </c>
      <c r="O279" t="s">
        <v>792</v>
      </c>
      <c r="P279" t="s">
        <v>792</v>
      </c>
      <c r="Q279">
        <v>1</v>
      </c>
      <c r="X279">
        <v>0.01</v>
      </c>
      <c r="Y279">
        <v>0</v>
      </c>
      <c r="Z279">
        <v>179.17</v>
      </c>
      <c r="AA279">
        <v>16.93</v>
      </c>
      <c r="AB279">
        <v>0</v>
      </c>
      <c r="AC279">
        <v>0</v>
      </c>
      <c r="AD279">
        <v>1</v>
      </c>
      <c r="AE279">
        <v>0</v>
      </c>
      <c r="AF279" t="s">
        <v>361</v>
      </c>
      <c r="AG279">
        <v>1.4999999999999999E-2</v>
      </c>
      <c r="AH279">
        <v>2</v>
      </c>
      <c r="AI279">
        <v>86552534</v>
      </c>
      <c r="AJ279">
        <v>446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ROW(Source!A253)</f>
        <v>253</v>
      </c>
      <c r="B280">
        <v>86552544</v>
      </c>
      <c r="C280">
        <v>86552531</v>
      </c>
      <c r="D280">
        <v>85703173</v>
      </c>
      <c r="E280">
        <v>1</v>
      </c>
      <c r="F280">
        <v>1</v>
      </c>
      <c r="G280">
        <v>1081</v>
      </c>
      <c r="H280">
        <v>3</v>
      </c>
      <c r="I280" t="s">
        <v>819</v>
      </c>
      <c r="J280" t="s">
        <v>820</v>
      </c>
      <c r="K280" t="s">
        <v>821</v>
      </c>
      <c r="L280">
        <v>1346</v>
      </c>
      <c r="N280">
        <v>1009</v>
      </c>
      <c r="O280" t="s">
        <v>822</v>
      </c>
      <c r="P280" t="s">
        <v>822</v>
      </c>
      <c r="Q280">
        <v>1</v>
      </c>
      <c r="X280">
        <v>0.3</v>
      </c>
      <c r="Y280">
        <v>520.51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360</v>
      </c>
      <c r="AG280">
        <v>0.3</v>
      </c>
      <c r="AH280">
        <v>2</v>
      </c>
      <c r="AI280">
        <v>86552536</v>
      </c>
      <c r="AJ280">
        <v>447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ROW(Source!A253)</f>
        <v>253</v>
      </c>
      <c r="B281">
        <v>86552545</v>
      </c>
      <c r="C281">
        <v>86552531</v>
      </c>
      <c r="D281">
        <v>85681513</v>
      </c>
      <c r="E281">
        <v>1081</v>
      </c>
      <c r="F281">
        <v>1</v>
      </c>
      <c r="G281">
        <v>1081</v>
      </c>
      <c r="H281">
        <v>3</v>
      </c>
      <c r="I281" t="s">
        <v>914</v>
      </c>
      <c r="J281" t="s">
        <v>3</v>
      </c>
      <c r="K281" t="s">
        <v>915</v>
      </c>
      <c r="L281">
        <v>1354</v>
      </c>
      <c r="N281">
        <v>1010</v>
      </c>
      <c r="O281" t="s">
        <v>35</v>
      </c>
      <c r="P281" t="s">
        <v>35</v>
      </c>
      <c r="Q281">
        <v>1</v>
      </c>
      <c r="X281">
        <v>100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360</v>
      </c>
      <c r="AG281">
        <v>100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ROW(Source!A253)</f>
        <v>253</v>
      </c>
      <c r="B282">
        <v>86552546</v>
      </c>
      <c r="C282">
        <v>86552531</v>
      </c>
      <c r="D282">
        <v>85682528</v>
      </c>
      <c r="E282">
        <v>1081</v>
      </c>
      <c r="F282">
        <v>1</v>
      </c>
      <c r="G282">
        <v>1081</v>
      </c>
      <c r="H282">
        <v>3</v>
      </c>
      <c r="I282" t="s">
        <v>916</v>
      </c>
      <c r="J282" t="s">
        <v>3</v>
      </c>
      <c r="K282" t="s">
        <v>917</v>
      </c>
      <c r="L282">
        <v>1354</v>
      </c>
      <c r="N282">
        <v>1010</v>
      </c>
      <c r="O282" t="s">
        <v>35</v>
      </c>
      <c r="P282" t="s">
        <v>35</v>
      </c>
      <c r="Q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360</v>
      </c>
      <c r="AG282">
        <v>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ROW(Source!A295)</f>
        <v>295</v>
      </c>
      <c r="B283">
        <v>86552567</v>
      </c>
      <c r="C283">
        <v>86552550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786</v>
      </c>
      <c r="J283" t="s">
        <v>3</v>
      </c>
      <c r="K283" t="s">
        <v>787</v>
      </c>
      <c r="L283">
        <v>1191</v>
      </c>
      <c r="N283">
        <v>1013</v>
      </c>
      <c r="O283" t="s">
        <v>788</v>
      </c>
      <c r="P283" t="s">
        <v>788</v>
      </c>
      <c r="Q283">
        <v>1</v>
      </c>
      <c r="X283">
        <v>29.7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362</v>
      </c>
      <c r="AG283">
        <v>40.98599999999999</v>
      </c>
      <c r="AH283">
        <v>2</v>
      </c>
      <c r="AI283">
        <v>86552551</v>
      </c>
      <c r="AJ283">
        <v>451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ROW(Source!A295)</f>
        <v>295</v>
      </c>
      <c r="B284">
        <v>86552568</v>
      </c>
      <c r="C284">
        <v>86552550</v>
      </c>
      <c r="D284">
        <v>85731380</v>
      </c>
      <c r="E284">
        <v>1</v>
      </c>
      <c r="F284">
        <v>1</v>
      </c>
      <c r="G284">
        <v>1081</v>
      </c>
      <c r="H284">
        <v>2</v>
      </c>
      <c r="I284" t="s">
        <v>823</v>
      </c>
      <c r="J284" t="s">
        <v>824</v>
      </c>
      <c r="K284" t="s">
        <v>825</v>
      </c>
      <c r="L284">
        <v>1368</v>
      </c>
      <c r="N284">
        <v>1011</v>
      </c>
      <c r="O284" t="s">
        <v>792</v>
      </c>
      <c r="P284" t="s">
        <v>792</v>
      </c>
      <c r="Q284">
        <v>1</v>
      </c>
      <c r="X284">
        <v>1.1499999999999999</v>
      </c>
      <c r="Y284">
        <v>0</v>
      </c>
      <c r="Z284">
        <v>0.28000000000000003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361</v>
      </c>
      <c r="AG284">
        <v>1.7249999999999999</v>
      </c>
      <c r="AH284">
        <v>2</v>
      </c>
      <c r="AI284">
        <v>86552552</v>
      </c>
      <c r="AJ284">
        <v>452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ROW(Source!A295)</f>
        <v>295</v>
      </c>
      <c r="B285">
        <v>86552569</v>
      </c>
      <c r="C285">
        <v>86552550</v>
      </c>
      <c r="D285">
        <v>85731677</v>
      </c>
      <c r="E285">
        <v>1</v>
      </c>
      <c r="F285">
        <v>1</v>
      </c>
      <c r="G285">
        <v>1081</v>
      </c>
      <c r="H285">
        <v>2</v>
      </c>
      <c r="I285" t="s">
        <v>789</v>
      </c>
      <c r="J285" t="s">
        <v>790</v>
      </c>
      <c r="K285" t="s">
        <v>791</v>
      </c>
      <c r="L285">
        <v>1368</v>
      </c>
      <c r="N285">
        <v>1011</v>
      </c>
      <c r="O285" t="s">
        <v>792</v>
      </c>
      <c r="P285" t="s">
        <v>792</v>
      </c>
      <c r="Q285">
        <v>1</v>
      </c>
      <c r="X285">
        <v>0.35</v>
      </c>
      <c r="Y285">
        <v>0</v>
      </c>
      <c r="Z285">
        <v>83.1</v>
      </c>
      <c r="AA285">
        <v>12.62</v>
      </c>
      <c r="AB285">
        <v>0</v>
      </c>
      <c r="AC285">
        <v>0</v>
      </c>
      <c r="AD285">
        <v>1</v>
      </c>
      <c r="AE285">
        <v>0</v>
      </c>
      <c r="AF285" t="s">
        <v>361</v>
      </c>
      <c r="AG285">
        <v>0.52500000000000002</v>
      </c>
      <c r="AH285">
        <v>2</v>
      </c>
      <c r="AI285">
        <v>86552553</v>
      </c>
      <c r="AJ285">
        <v>453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ROW(Source!A295)</f>
        <v>295</v>
      </c>
      <c r="B286">
        <v>86552570</v>
      </c>
      <c r="C286">
        <v>86552550</v>
      </c>
      <c r="D286">
        <v>85730911</v>
      </c>
      <c r="E286">
        <v>1</v>
      </c>
      <c r="F286">
        <v>1</v>
      </c>
      <c r="G286">
        <v>1081</v>
      </c>
      <c r="H286">
        <v>2</v>
      </c>
      <c r="I286" t="s">
        <v>800</v>
      </c>
      <c r="J286" t="s">
        <v>801</v>
      </c>
      <c r="K286" t="s">
        <v>802</v>
      </c>
      <c r="L286">
        <v>1368</v>
      </c>
      <c r="N286">
        <v>1011</v>
      </c>
      <c r="O286" t="s">
        <v>792</v>
      </c>
      <c r="P286" t="s">
        <v>792</v>
      </c>
      <c r="Q286">
        <v>1</v>
      </c>
      <c r="X286">
        <v>7.0000000000000007E-2</v>
      </c>
      <c r="Y286">
        <v>0</v>
      </c>
      <c r="Z286">
        <v>179.17</v>
      </c>
      <c r="AA286">
        <v>16.93</v>
      </c>
      <c r="AB286">
        <v>0</v>
      </c>
      <c r="AC286">
        <v>0</v>
      </c>
      <c r="AD286">
        <v>1</v>
      </c>
      <c r="AE286">
        <v>0</v>
      </c>
      <c r="AF286" t="s">
        <v>361</v>
      </c>
      <c r="AG286">
        <v>0.10500000000000001</v>
      </c>
      <c r="AH286">
        <v>2</v>
      </c>
      <c r="AI286">
        <v>86552554</v>
      </c>
      <c r="AJ286">
        <v>454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ROW(Source!A295)</f>
        <v>295</v>
      </c>
      <c r="B287">
        <v>86552571</v>
      </c>
      <c r="C287">
        <v>86552550</v>
      </c>
      <c r="D287">
        <v>85700705</v>
      </c>
      <c r="E287">
        <v>1</v>
      </c>
      <c r="F287">
        <v>1</v>
      </c>
      <c r="G287">
        <v>1081</v>
      </c>
      <c r="H287">
        <v>3</v>
      </c>
      <c r="I287" t="s">
        <v>803</v>
      </c>
      <c r="J287" t="s">
        <v>804</v>
      </c>
      <c r="K287" t="s">
        <v>805</v>
      </c>
      <c r="L287">
        <v>1339</v>
      </c>
      <c r="N287">
        <v>1007</v>
      </c>
      <c r="O287" t="s">
        <v>806</v>
      </c>
      <c r="P287" t="s">
        <v>806</v>
      </c>
      <c r="Q287">
        <v>1</v>
      </c>
      <c r="X287">
        <v>6.5000000000000002E-2</v>
      </c>
      <c r="Y287">
        <v>7.07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360</v>
      </c>
      <c r="AG287">
        <v>6.5000000000000002E-2</v>
      </c>
      <c r="AH287">
        <v>2</v>
      </c>
      <c r="AI287">
        <v>86552555</v>
      </c>
      <c r="AJ287">
        <v>455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ROW(Source!A295)</f>
        <v>295</v>
      </c>
      <c r="B288">
        <v>86552572</v>
      </c>
      <c r="C288">
        <v>86552550</v>
      </c>
      <c r="D288">
        <v>85701843</v>
      </c>
      <c r="E288">
        <v>1</v>
      </c>
      <c r="F288">
        <v>1</v>
      </c>
      <c r="G288">
        <v>1081</v>
      </c>
      <c r="H288">
        <v>3</v>
      </c>
      <c r="I288" t="s">
        <v>826</v>
      </c>
      <c r="J288" t="s">
        <v>827</v>
      </c>
      <c r="K288" t="s">
        <v>828</v>
      </c>
      <c r="L288">
        <v>1346</v>
      </c>
      <c r="N288">
        <v>1009</v>
      </c>
      <c r="O288" t="s">
        <v>822</v>
      </c>
      <c r="P288" t="s">
        <v>822</v>
      </c>
      <c r="Q288">
        <v>1</v>
      </c>
      <c r="X288">
        <v>0.17</v>
      </c>
      <c r="Y288">
        <v>21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360</v>
      </c>
      <c r="AG288">
        <v>0.17</v>
      </c>
      <c r="AH288">
        <v>2</v>
      </c>
      <c r="AI288">
        <v>86552556</v>
      </c>
      <c r="AJ288">
        <v>456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ROW(Source!A295)</f>
        <v>295</v>
      </c>
      <c r="B289">
        <v>86552573</v>
      </c>
      <c r="C289">
        <v>86552550</v>
      </c>
      <c r="D289">
        <v>85702416</v>
      </c>
      <c r="E289">
        <v>1</v>
      </c>
      <c r="F289">
        <v>1</v>
      </c>
      <c r="G289">
        <v>1081</v>
      </c>
      <c r="H289">
        <v>3</v>
      </c>
      <c r="I289" t="s">
        <v>829</v>
      </c>
      <c r="J289" t="s">
        <v>830</v>
      </c>
      <c r="K289" t="s">
        <v>831</v>
      </c>
      <c r="L289">
        <v>1346</v>
      </c>
      <c r="N289">
        <v>1009</v>
      </c>
      <c r="O289" t="s">
        <v>822</v>
      </c>
      <c r="P289" t="s">
        <v>822</v>
      </c>
      <c r="Q289">
        <v>1</v>
      </c>
      <c r="X289">
        <v>0.06</v>
      </c>
      <c r="Y289">
        <v>37.979999999999997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360</v>
      </c>
      <c r="AG289">
        <v>0.06</v>
      </c>
      <c r="AH289">
        <v>2</v>
      </c>
      <c r="AI289">
        <v>86552557</v>
      </c>
      <c r="AJ289">
        <v>457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ROW(Source!A295)</f>
        <v>295</v>
      </c>
      <c r="B290">
        <v>86552574</v>
      </c>
      <c r="C290">
        <v>86552550</v>
      </c>
      <c r="D290">
        <v>85700824</v>
      </c>
      <c r="E290">
        <v>1</v>
      </c>
      <c r="F290">
        <v>1</v>
      </c>
      <c r="G290">
        <v>1081</v>
      </c>
      <c r="H290">
        <v>3</v>
      </c>
      <c r="I290" t="s">
        <v>832</v>
      </c>
      <c r="J290" t="s">
        <v>833</v>
      </c>
      <c r="K290" t="s">
        <v>834</v>
      </c>
      <c r="L290">
        <v>1348</v>
      </c>
      <c r="N290">
        <v>1009</v>
      </c>
      <c r="O290" t="s">
        <v>561</v>
      </c>
      <c r="P290" t="s">
        <v>561</v>
      </c>
      <c r="Q290">
        <v>1000</v>
      </c>
      <c r="X290">
        <v>1.0000000000000001E-5</v>
      </c>
      <c r="Y290">
        <v>3234.81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360</v>
      </c>
      <c r="AG290">
        <v>1.0000000000000001E-5</v>
      </c>
      <c r="AH290">
        <v>2</v>
      </c>
      <c r="AI290">
        <v>86552558</v>
      </c>
      <c r="AJ290">
        <v>458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ROW(Source!A295)</f>
        <v>295</v>
      </c>
      <c r="B291">
        <v>86552575</v>
      </c>
      <c r="C291">
        <v>86552550</v>
      </c>
      <c r="D291">
        <v>85700637</v>
      </c>
      <c r="E291">
        <v>1</v>
      </c>
      <c r="F291">
        <v>1</v>
      </c>
      <c r="G291">
        <v>1081</v>
      </c>
      <c r="H291">
        <v>3</v>
      </c>
      <c r="I291" t="s">
        <v>835</v>
      </c>
      <c r="J291" t="s">
        <v>836</v>
      </c>
      <c r="K291" t="s">
        <v>837</v>
      </c>
      <c r="L291">
        <v>1339</v>
      </c>
      <c r="N291">
        <v>1007</v>
      </c>
      <c r="O291" t="s">
        <v>806</v>
      </c>
      <c r="P291" t="s">
        <v>806</v>
      </c>
      <c r="Q291">
        <v>1</v>
      </c>
      <c r="X291">
        <v>0.11899999999999999</v>
      </c>
      <c r="Y291">
        <v>53.42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360</v>
      </c>
      <c r="AG291">
        <v>0.11899999999999999</v>
      </c>
      <c r="AH291">
        <v>2</v>
      </c>
      <c r="AI291">
        <v>86552559</v>
      </c>
      <c r="AJ291">
        <v>459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ROW(Source!A295)</f>
        <v>295</v>
      </c>
      <c r="B292">
        <v>86552576</v>
      </c>
      <c r="C292">
        <v>86552550</v>
      </c>
      <c r="D292">
        <v>85700903</v>
      </c>
      <c r="E292">
        <v>1</v>
      </c>
      <c r="F292">
        <v>1</v>
      </c>
      <c r="G292">
        <v>1081</v>
      </c>
      <c r="H292">
        <v>3</v>
      </c>
      <c r="I292" t="s">
        <v>838</v>
      </c>
      <c r="J292" t="s">
        <v>839</v>
      </c>
      <c r="K292" t="s">
        <v>840</v>
      </c>
      <c r="L292">
        <v>1339</v>
      </c>
      <c r="N292">
        <v>1007</v>
      </c>
      <c r="O292" t="s">
        <v>806</v>
      </c>
      <c r="P292" t="s">
        <v>806</v>
      </c>
      <c r="Q292">
        <v>1</v>
      </c>
      <c r="X292">
        <v>0.28100000000000003</v>
      </c>
      <c r="Y292">
        <v>5.82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360</v>
      </c>
      <c r="AG292">
        <v>0.28100000000000003</v>
      </c>
      <c r="AH292">
        <v>2</v>
      </c>
      <c r="AI292">
        <v>86552560</v>
      </c>
      <c r="AJ292">
        <v>460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ROW(Source!A295)</f>
        <v>295</v>
      </c>
      <c r="B293">
        <v>86552577</v>
      </c>
      <c r="C293">
        <v>86552550</v>
      </c>
      <c r="D293">
        <v>85700975</v>
      </c>
      <c r="E293">
        <v>1</v>
      </c>
      <c r="F293">
        <v>1</v>
      </c>
      <c r="G293">
        <v>1081</v>
      </c>
      <c r="H293">
        <v>3</v>
      </c>
      <c r="I293" t="s">
        <v>841</v>
      </c>
      <c r="J293" t="s">
        <v>842</v>
      </c>
      <c r="K293" t="s">
        <v>843</v>
      </c>
      <c r="L293">
        <v>1348</v>
      </c>
      <c r="N293">
        <v>1009</v>
      </c>
      <c r="O293" t="s">
        <v>561</v>
      </c>
      <c r="P293" t="s">
        <v>561</v>
      </c>
      <c r="Q293">
        <v>1000</v>
      </c>
      <c r="X293">
        <v>4.4000000000000002E-4</v>
      </c>
      <c r="Y293">
        <v>16214.84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360</v>
      </c>
      <c r="AG293">
        <v>4.4000000000000002E-4</v>
      </c>
      <c r="AH293">
        <v>2</v>
      </c>
      <c r="AI293">
        <v>86552561</v>
      </c>
      <c r="AJ293">
        <v>461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ROW(Source!A295)</f>
        <v>295</v>
      </c>
      <c r="B294">
        <v>86552578</v>
      </c>
      <c r="C294">
        <v>86552550</v>
      </c>
      <c r="D294">
        <v>85701143</v>
      </c>
      <c r="E294">
        <v>1</v>
      </c>
      <c r="F294">
        <v>1</v>
      </c>
      <c r="G294">
        <v>1081</v>
      </c>
      <c r="H294">
        <v>3</v>
      </c>
      <c r="I294" t="s">
        <v>844</v>
      </c>
      <c r="J294" t="s">
        <v>845</v>
      </c>
      <c r="K294" t="s">
        <v>846</v>
      </c>
      <c r="L294">
        <v>1346</v>
      </c>
      <c r="N294">
        <v>1009</v>
      </c>
      <c r="O294" t="s">
        <v>822</v>
      </c>
      <c r="P294" t="s">
        <v>822</v>
      </c>
      <c r="Q294">
        <v>1</v>
      </c>
      <c r="X294">
        <v>0.53</v>
      </c>
      <c r="Y294">
        <v>20.190000000000001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360</v>
      </c>
      <c r="AG294">
        <v>0.53</v>
      </c>
      <c r="AH294">
        <v>2</v>
      </c>
      <c r="AI294">
        <v>86552562</v>
      </c>
      <c r="AJ294">
        <v>462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ROW(Source!A295)</f>
        <v>295</v>
      </c>
      <c r="B295">
        <v>86552579</v>
      </c>
      <c r="C295">
        <v>86552550</v>
      </c>
      <c r="D295">
        <v>85661955</v>
      </c>
      <c r="E295">
        <v>1081</v>
      </c>
      <c r="F295">
        <v>1</v>
      </c>
      <c r="G295">
        <v>1081</v>
      </c>
      <c r="H295">
        <v>3</v>
      </c>
      <c r="I295" t="s">
        <v>918</v>
      </c>
      <c r="J295" t="s">
        <v>3</v>
      </c>
      <c r="K295" t="s">
        <v>919</v>
      </c>
      <c r="L295">
        <v>1346</v>
      </c>
      <c r="N295">
        <v>1009</v>
      </c>
      <c r="O295" t="s">
        <v>822</v>
      </c>
      <c r="P295" t="s">
        <v>822</v>
      </c>
      <c r="Q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360</v>
      </c>
      <c r="AG295">
        <v>0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ROW(Source!A295)</f>
        <v>295</v>
      </c>
      <c r="B296">
        <v>86552580</v>
      </c>
      <c r="C296">
        <v>86552550</v>
      </c>
      <c r="D296">
        <v>85681228</v>
      </c>
      <c r="E296">
        <v>1081</v>
      </c>
      <c r="F296">
        <v>1</v>
      </c>
      <c r="G296">
        <v>1081</v>
      </c>
      <c r="H296">
        <v>3</v>
      </c>
      <c r="I296" t="s">
        <v>920</v>
      </c>
      <c r="J296" t="s">
        <v>3</v>
      </c>
      <c r="K296" t="s">
        <v>921</v>
      </c>
      <c r="L296">
        <v>1354</v>
      </c>
      <c r="N296">
        <v>1010</v>
      </c>
      <c r="O296" t="s">
        <v>35</v>
      </c>
      <c r="P296" t="s">
        <v>35</v>
      </c>
      <c r="Q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360</v>
      </c>
      <c r="AG296">
        <v>0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ROW(Source!A295)</f>
        <v>295</v>
      </c>
      <c r="B297">
        <v>86552581</v>
      </c>
      <c r="C297">
        <v>86552550</v>
      </c>
      <c r="D297">
        <v>85684099</v>
      </c>
      <c r="E297">
        <v>1081</v>
      </c>
      <c r="F297">
        <v>1</v>
      </c>
      <c r="G297">
        <v>1081</v>
      </c>
      <c r="H297">
        <v>3</v>
      </c>
      <c r="I297" t="s">
        <v>922</v>
      </c>
      <c r="J297" t="s">
        <v>3</v>
      </c>
      <c r="K297" t="s">
        <v>923</v>
      </c>
      <c r="L297">
        <v>1301</v>
      </c>
      <c r="N297">
        <v>1003</v>
      </c>
      <c r="O297" t="s">
        <v>454</v>
      </c>
      <c r="P297" t="s">
        <v>454</v>
      </c>
      <c r="Q297">
        <v>1</v>
      </c>
      <c r="X297">
        <v>100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360</v>
      </c>
      <c r="AG297">
        <v>100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ROW(Source!A296)</f>
        <v>296</v>
      </c>
      <c r="B298">
        <v>86552567</v>
      </c>
      <c r="C298">
        <v>86552550</v>
      </c>
      <c r="D298">
        <v>85665773</v>
      </c>
      <c r="E298">
        <v>1081</v>
      </c>
      <c r="F298">
        <v>1</v>
      </c>
      <c r="G298">
        <v>1081</v>
      </c>
      <c r="H298">
        <v>1</v>
      </c>
      <c r="I298" t="s">
        <v>786</v>
      </c>
      <c r="J298" t="s">
        <v>3</v>
      </c>
      <c r="K298" t="s">
        <v>787</v>
      </c>
      <c r="L298">
        <v>1191</v>
      </c>
      <c r="N298">
        <v>1013</v>
      </c>
      <c r="O298" t="s">
        <v>788</v>
      </c>
      <c r="P298" t="s">
        <v>788</v>
      </c>
      <c r="Q298">
        <v>1</v>
      </c>
      <c r="X298">
        <v>29.7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 t="s">
        <v>362</v>
      </c>
      <c r="AG298">
        <v>40.98599999999999</v>
      </c>
      <c r="AH298">
        <v>2</v>
      </c>
      <c r="AI298">
        <v>86552551</v>
      </c>
      <c r="AJ298">
        <v>467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ROW(Source!A296)</f>
        <v>296</v>
      </c>
      <c r="B299">
        <v>86552568</v>
      </c>
      <c r="C299">
        <v>86552550</v>
      </c>
      <c r="D299">
        <v>85731380</v>
      </c>
      <c r="E299">
        <v>1</v>
      </c>
      <c r="F299">
        <v>1</v>
      </c>
      <c r="G299">
        <v>1081</v>
      </c>
      <c r="H299">
        <v>2</v>
      </c>
      <c r="I299" t="s">
        <v>823</v>
      </c>
      <c r="J299" t="s">
        <v>824</v>
      </c>
      <c r="K299" t="s">
        <v>825</v>
      </c>
      <c r="L299">
        <v>1368</v>
      </c>
      <c r="N299">
        <v>1011</v>
      </c>
      <c r="O299" t="s">
        <v>792</v>
      </c>
      <c r="P299" t="s">
        <v>792</v>
      </c>
      <c r="Q299">
        <v>1</v>
      </c>
      <c r="X299">
        <v>1.1499999999999999</v>
      </c>
      <c r="Y299">
        <v>0</v>
      </c>
      <c r="Z299">
        <v>0.28000000000000003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361</v>
      </c>
      <c r="AG299">
        <v>1.7249999999999999</v>
      </c>
      <c r="AH299">
        <v>2</v>
      </c>
      <c r="AI299">
        <v>86552552</v>
      </c>
      <c r="AJ299">
        <v>468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ROW(Source!A296)</f>
        <v>296</v>
      </c>
      <c r="B300">
        <v>86552569</v>
      </c>
      <c r="C300">
        <v>86552550</v>
      </c>
      <c r="D300">
        <v>85731677</v>
      </c>
      <c r="E300">
        <v>1</v>
      </c>
      <c r="F300">
        <v>1</v>
      </c>
      <c r="G300">
        <v>1081</v>
      </c>
      <c r="H300">
        <v>2</v>
      </c>
      <c r="I300" t="s">
        <v>789</v>
      </c>
      <c r="J300" t="s">
        <v>790</v>
      </c>
      <c r="K300" t="s">
        <v>791</v>
      </c>
      <c r="L300">
        <v>1368</v>
      </c>
      <c r="N300">
        <v>1011</v>
      </c>
      <c r="O300" t="s">
        <v>792</v>
      </c>
      <c r="P300" t="s">
        <v>792</v>
      </c>
      <c r="Q300">
        <v>1</v>
      </c>
      <c r="X300">
        <v>0.35</v>
      </c>
      <c r="Y300">
        <v>0</v>
      </c>
      <c r="Z300">
        <v>83.1</v>
      </c>
      <c r="AA300">
        <v>12.62</v>
      </c>
      <c r="AB300">
        <v>0</v>
      </c>
      <c r="AC300">
        <v>0</v>
      </c>
      <c r="AD300">
        <v>1</v>
      </c>
      <c r="AE300">
        <v>0</v>
      </c>
      <c r="AF300" t="s">
        <v>361</v>
      </c>
      <c r="AG300">
        <v>0.52500000000000002</v>
      </c>
      <c r="AH300">
        <v>2</v>
      </c>
      <c r="AI300">
        <v>86552553</v>
      </c>
      <c r="AJ300">
        <v>469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ROW(Source!A296)</f>
        <v>296</v>
      </c>
      <c r="B301">
        <v>86552570</v>
      </c>
      <c r="C301">
        <v>86552550</v>
      </c>
      <c r="D301">
        <v>85730911</v>
      </c>
      <c r="E301">
        <v>1</v>
      </c>
      <c r="F301">
        <v>1</v>
      </c>
      <c r="G301">
        <v>1081</v>
      </c>
      <c r="H301">
        <v>2</v>
      </c>
      <c r="I301" t="s">
        <v>800</v>
      </c>
      <c r="J301" t="s">
        <v>801</v>
      </c>
      <c r="K301" t="s">
        <v>802</v>
      </c>
      <c r="L301">
        <v>1368</v>
      </c>
      <c r="N301">
        <v>1011</v>
      </c>
      <c r="O301" t="s">
        <v>792</v>
      </c>
      <c r="P301" t="s">
        <v>792</v>
      </c>
      <c r="Q301">
        <v>1</v>
      </c>
      <c r="X301">
        <v>7.0000000000000007E-2</v>
      </c>
      <c r="Y301">
        <v>0</v>
      </c>
      <c r="Z301">
        <v>179.17</v>
      </c>
      <c r="AA301">
        <v>16.93</v>
      </c>
      <c r="AB301">
        <v>0</v>
      </c>
      <c r="AC301">
        <v>0</v>
      </c>
      <c r="AD301">
        <v>1</v>
      </c>
      <c r="AE301">
        <v>0</v>
      </c>
      <c r="AF301" t="s">
        <v>361</v>
      </c>
      <c r="AG301">
        <v>0.10500000000000001</v>
      </c>
      <c r="AH301">
        <v>2</v>
      </c>
      <c r="AI301">
        <v>86552554</v>
      </c>
      <c r="AJ301">
        <v>470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ROW(Source!A296)</f>
        <v>296</v>
      </c>
      <c r="B302">
        <v>86552571</v>
      </c>
      <c r="C302">
        <v>86552550</v>
      </c>
      <c r="D302">
        <v>85700705</v>
      </c>
      <c r="E302">
        <v>1</v>
      </c>
      <c r="F302">
        <v>1</v>
      </c>
      <c r="G302">
        <v>1081</v>
      </c>
      <c r="H302">
        <v>3</v>
      </c>
      <c r="I302" t="s">
        <v>803</v>
      </c>
      <c r="J302" t="s">
        <v>804</v>
      </c>
      <c r="K302" t="s">
        <v>805</v>
      </c>
      <c r="L302">
        <v>1339</v>
      </c>
      <c r="N302">
        <v>1007</v>
      </c>
      <c r="O302" t="s">
        <v>806</v>
      </c>
      <c r="P302" t="s">
        <v>806</v>
      </c>
      <c r="Q302">
        <v>1</v>
      </c>
      <c r="X302">
        <v>6.5000000000000002E-2</v>
      </c>
      <c r="Y302">
        <v>7.07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360</v>
      </c>
      <c r="AG302">
        <v>6.5000000000000002E-2</v>
      </c>
      <c r="AH302">
        <v>2</v>
      </c>
      <c r="AI302">
        <v>86552555</v>
      </c>
      <c r="AJ302">
        <v>471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ROW(Source!A296)</f>
        <v>296</v>
      </c>
      <c r="B303">
        <v>86552572</v>
      </c>
      <c r="C303">
        <v>86552550</v>
      </c>
      <c r="D303">
        <v>85701843</v>
      </c>
      <c r="E303">
        <v>1</v>
      </c>
      <c r="F303">
        <v>1</v>
      </c>
      <c r="G303">
        <v>1081</v>
      </c>
      <c r="H303">
        <v>3</v>
      </c>
      <c r="I303" t="s">
        <v>826</v>
      </c>
      <c r="J303" t="s">
        <v>827</v>
      </c>
      <c r="K303" t="s">
        <v>828</v>
      </c>
      <c r="L303">
        <v>1346</v>
      </c>
      <c r="N303">
        <v>1009</v>
      </c>
      <c r="O303" t="s">
        <v>822</v>
      </c>
      <c r="P303" t="s">
        <v>822</v>
      </c>
      <c r="Q303">
        <v>1</v>
      </c>
      <c r="X303">
        <v>0.17</v>
      </c>
      <c r="Y303">
        <v>21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360</v>
      </c>
      <c r="AG303">
        <v>0.17</v>
      </c>
      <c r="AH303">
        <v>2</v>
      </c>
      <c r="AI303">
        <v>86552556</v>
      </c>
      <c r="AJ303">
        <v>472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ROW(Source!A296)</f>
        <v>296</v>
      </c>
      <c r="B304">
        <v>86552573</v>
      </c>
      <c r="C304">
        <v>86552550</v>
      </c>
      <c r="D304">
        <v>85702416</v>
      </c>
      <c r="E304">
        <v>1</v>
      </c>
      <c r="F304">
        <v>1</v>
      </c>
      <c r="G304">
        <v>1081</v>
      </c>
      <c r="H304">
        <v>3</v>
      </c>
      <c r="I304" t="s">
        <v>829</v>
      </c>
      <c r="J304" t="s">
        <v>830</v>
      </c>
      <c r="K304" t="s">
        <v>831</v>
      </c>
      <c r="L304">
        <v>1346</v>
      </c>
      <c r="N304">
        <v>1009</v>
      </c>
      <c r="O304" t="s">
        <v>822</v>
      </c>
      <c r="P304" t="s">
        <v>822</v>
      </c>
      <c r="Q304">
        <v>1</v>
      </c>
      <c r="X304">
        <v>0.06</v>
      </c>
      <c r="Y304">
        <v>37.979999999999997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360</v>
      </c>
      <c r="AG304">
        <v>0.06</v>
      </c>
      <c r="AH304">
        <v>2</v>
      </c>
      <c r="AI304">
        <v>86552557</v>
      </c>
      <c r="AJ304">
        <v>473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ROW(Source!A296)</f>
        <v>296</v>
      </c>
      <c r="B305">
        <v>86552574</v>
      </c>
      <c r="C305">
        <v>86552550</v>
      </c>
      <c r="D305">
        <v>85700824</v>
      </c>
      <c r="E305">
        <v>1</v>
      </c>
      <c r="F305">
        <v>1</v>
      </c>
      <c r="G305">
        <v>1081</v>
      </c>
      <c r="H305">
        <v>3</v>
      </c>
      <c r="I305" t="s">
        <v>832</v>
      </c>
      <c r="J305" t="s">
        <v>833</v>
      </c>
      <c r="K305" t="s">
        <v>834</v>
      </c>
      <c r="L305">
        <v>1348</v>
      </c>
      <c r="N305">
        <v>1009</v>
      </c>
      <c r="O305" t="s">
        <v>561</v>
      </c>
      <c r="P305" t="s">
        <v>561</v>
      </c>
      <c r="Q305">
        <v>1000</v>
      </c>
      <c r="X305">
        <v>1.0000000000000001E-5</v>
      </c>
      <c r="Y305">
        <v>3234.81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360</v>
      </c>
      <c r="AG305">
        <v>1.0000000000000001E-5</v>
      </c>
      <c r="AH305">
        <v>2</v>
      </c>
      <c r="AI305">
        <v>86552558</v>
      </c>
      <c r="AJ305">
        <v>474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ROW(Source!A296)</f>
        <v>296</v>
      </c>
      <c r="B306">
        <v>86552575</v>
      </c>
      <c r="C306">
        <v>86552550</v>
      </c>
      <c r="D306">
        <v>85700637</v>
      </c>
      <c r="E306">
        <v>1</v>
      </c>
      <c r="F306">
        <v>1</v>
      </c>
      <c r="G306">
        <v>1081</v>
      </c>
      <c r="H306">
        <v>3</v>
      </c>
      <c r="I306" t="s">
        <v>835</v>
      </c>
      <c r="J306" t="s">
        <v>836</v>
      </c>
      <c r="K306" t="s">
        <v>837</v>
      </c>
      <c r="L306">
        <v>1339</v>
      </c>
      <c r="N306">
        <v>1007</v>
      </c>
      <c r="O306" t="s">
        <v>806</v>
      </c>
      <c r="P306" t="s">
        <v>806</v>
      </c>
      <c r="Q306">
        <v>1</v>
      </c>
      <c r="X306">
        <v>0.11899999999999999</v>
      </c>
      <c r="Y306">
        <v>53.42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360</v>
      </c>
      <c r="AG306">
        <v>0.11899999999999999</v>
      </c>
      <c r="AH306">
        <v>2</v>
      </c>
      <c r="AI306">
        <v>86552559</v>
      </c>
      <c r="AJ306">
        <v>475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ROW(Source!A296)</f>
        <v>296</v>
      </c>
      <c r="B307">
        <v>86552576</v>
      </c>
      <c r="C307">
        <v>86552550</v>
      </c>
      <c r="D307">
        <v>85700903</v>
      </c>
      <c r="E307">
        <v>1</v>
      </c>
      <c r="F307">
        <v>1</v>
      </c>
      <c r="G307">
        <v>1081</v>
      </c>
      <c r="H307">
        <v>3</v>
      </c>
      <c r="I307" t="s">
        <v>838</v>
      </c>
      <c r="J307" t="s">
        <v>839</v>
      </c>
      <c r="K307" t="s">
        <v>840</v>
      </c>
      <c r="L307">
        <v>1339</v>
      </c>
      <c r="N307">
        <v>1007</v>
      </c>
      <c r="O307" t="s">
        <v>806</v>
      </c>
      <c r="P307" t="s">
        <v>806</v>
      </c>
      <c r="Q307">
        <v>1</v>
      </c>
      <c r="X307">
        <v>0.28100000000000003</v>
      </c>
      <c r="Y307">
        <v>5.82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360</v>
      </c>
      <c r="AG307">
        <v>0.28100000000000003</v>
      </c>
      <c r="AH307">
        <v>2</v>
      </c>
      <c r="AI307">
        <v>86552560</v>
      </c>
      <c r="AJ307">
        <v>476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ROW(Source!A296)</f>
        <v>296</v>
      </c>
      <c r="B308">
        <v>86552577</v>
      </c>
      <c r="C308">
        <v>86552550</v>
      </c>
      <c r="D308">
        <v>85700975</v>
      </c>
      <c r="E308">
        <v>1</v>
      </c>
      <c r="F308">
        <v>1</v>
      </c>
      <c r="G308">
        <v>1081</v>
      </c>
      <c r="H308">
        <v>3</v>
      </c>
      <c r="I308" t="s">
        <v>841</v>
      </c>
      <c r="J308" t="s">
        <v>842</v>
      </c>
      <c r="K308" t="s">
        <v>843</v>
      </c>
      <c r="L308">
        <v>1348</v>
      </c>
      <c r="N308">
        <v>1009</v>
      </c>
      <c r="O308" t="s">
        <v>561</v>
      </c>
      <c r="P308" t="s">
        <v>561</v>
      </c>
      <c r="Q308">
        <v>1000</v>
      </c>
      <c r="X308">
        <v>4.4000000000000002E-4</v>
      </c>
      <c r="Y308">
        <v>16214.84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360</v>
      </c>
      <c r="AG308">
        <v>4.4000000000000002E-4</v>
      </c>
      <c r="AH308">
        <v>2</v>
      </c>
      <c r="AI308">
        <v>86552561</v>
      </c>
      <c r="AJ308">
        <v>477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ROW(Source!A296)</f>
        <v>296</v>
      </c>
      <c r="B309">
        <v>86552578</v>
      </c>
      <c r="C309">
        <v>86552550</v>
      </c>
      <c r="D309">
        <v>85701143</v>
      </c>
      <c r="E309">
        <v>1</v>
      </c>
      <c r="F309">
        <v>1</v>
      </c>
      <c r="G309">
        <v>1081</v>
      </c>
      <c r="H309">
        <v>3</v>
      </c>
      <c r="I309" t="s">
        <v>844</v>
      </c>
      <c r="J309" t="s">
        <v>845</v>
      </c>
      <c r="K309" t="s">
        <v>846</v>
      </c>
      <c r="L309">
        <v>1346</v>
      </c>
      <c r="N309">
        <v>1009</v>
      </c>
      <c r="O309" t="s">
        <v>822</v>
      </c>
      <c r="P309" t="s">
        <v>822</v>
      </c>
      <c r="Q309">
        <v>1</v>
      </c>
      <c r="X309">
        <v>0.53</v>
      </c>
      <c r="Y309">
        <v>20.190000000000001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360</v>
      </c>
      <c r="AG309">
        <v>0.53</v>
      </c>
      <c r="AH309">
        <v>2</v>
      </c>
      <c r="AI309">
        <v>86552562</v>
      </c>
      <c r="AJ309">
        <v>478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ROW(Source!A296)</f>
        <v>296</v>
      </c>
      <c r="B310">
        <v>86552579</v>
      </c>
      <c r="C310">
        <v>86552550</v>
      </c>
      <c r="D310">
        <v>85661955</v>
      </c>
      <c r="E310">
        <v>1081</v>
      </c>
      <c r="F310">
        <v>1</v>
      </c>
      <c r="G310">
        <v>1081</v>
      </c>
      <c r="H310">
        <v>3</v>
      </c>
      <c r="I310" t="s">
        <v>918</v>
      </c>
      <c r="J310" t="s">
        <v>3</v>
      </c>
      <c r="K310" t="s">
        <v>919</v>
      </c>
      <c r="L310">
        <v>1346</v>
      </c>
      <c r="N310">
        <v>1009</v>
      </c>
      <c r="O310" t="s">
        <v>822</v>
      </c>
      <c r="P310" t="s">
        <v>822</v>
      </c>
      <c r="Q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360</v>
      </c>
      <c r="AG310">
        <v>0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ROW(Source!A296)</f>
        <v>296</v>
      </c>
      <c r="B311">
        <v>86552580</v>
      </c>
      <c r="C311">
        <v>86552550</v>
      </c>
      <c r="D311">
        <v>85681228</v>
      </c>
      <c r="E311">
        <v>1081</v>
      </c>
      <c r="F311">
        <v>1</v>
      </c>
      <c r="G311">
        <v>1081</v>
      </c>
      <c r="H311">
        <v>3</v>
      </c>
      <c r="I311" t="s">
        <v>920</v>
      </c>
      <c r="J311" t="s">
        <v>3</v>
      </c>
      <c r="K311" t="s">
        <v>921</v>
      </c>
      <c r="L311">
        <v>1354</v>
      </c>
      <c r="N311">
        <v>1010</v>
      </c>
      <c r="O311" t="s">
        <v>35</v>
      </c>
      <c r="P311" t="s">
        <v>35</v>
      </c>
      <c r="Q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360</v>
      </c>
      <c r="AG311">
        <v>0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ROW(Source!A296)</f>
        <v>296</v>
      </c>
      <c r="B312">
        <v>86552581</v>
      </c>
      <c r="C312">
        <v>86552550</v>
      </c>
      <c r="D312">
        <v>85684099</v>
      </c>
      <c r="E312">
        <v>1081</v>
      </c>
      <c r="F312">
        <v>1</v>
      </c>
      <c r="G312">
        <v>1081</v>
      </c>
      <c r="H312">
        <v>3</v>
      </c>
      <c r="I312" t="s">
        <v>922</v>
      </c>
      <c r="J312" t="s">
        <v>3</v>
      </c>
      <c r="K312" t="s">
        <v>923</v>
      </c>
      <c r="L312">
        <v>1301</v>
      </c>
      <c r="N312">
        <v>1003</v>
      </c>
      <c r="O312" t="s">
        <v>454</v>
      </c>
      <c r="P312" t="s">
        <v>454</v>
      </c>
      <c r="Q312">
        <v>1</v>
      </c>
      <c r="X312">
        <v>100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360</v>
      </c>
      <c r="AG312">
        <v>100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ROW(Source!A305)</f>
        <v>305</v>
      </c>
      <c r="B313">
        <v>86552601</v>
      </c>
      <c r="C313">
        <v>86552586</v>
      </c>
      <c r="D313">
        <v>85665773</v>
      </c>
      <c r="E313">
        <v>1081</v>
      </c>
      <c r="F313">
        <v>1</v>
      </c>
      <c r="G313">
        <v>1081</v>
      </c>
      <c r="H313">
        <v>1</v>
      </c>
      <c r="I313" t="s">
        <v>786</v>
      </c>
      <c r="J313" t="s">
        <v>3</v>
      </c>
      <c r="K313" t="s">
        <v>787</v>
      </c>
      <c r="L313">
        <v>1191</v>
      </c>
      <c r="N313">
        <v>1013</v>
      </c>
      <c r="O313" t="s">
        <v>788</v>
      </c>
      <c r="P313" t="s">
        <v>788</v>
      </c>
      <c r="Q313">
        <v>1</v>
      </c>
      <c r="X313">
        <v>29.7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362</v>
      </c>
      <c r="AG313">
        <v>40.98599999999999</v>
      </c>
      <c r="AH313">
        <v>2</v>
      </c>
      <c r="AI313">
        <v>86552587</v>
      </c>
      <c r="AJ313">
        <v>483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ROW(Source!A305)</f>
        <v>305</v>
      </c>
      <c r="B314">
        <v>86552602</v>
      </c>
      <c r="C314">
        <v>86552586</v>
      </c>
      <c r="D314">
        <v>85731380</v>
      </c>
      <c r="E314">
        <v>1</v>
      </c>
      <c r="F314">
        <v>1</v>
      </c>
      <c r="G314">
        <v>1081</v>
      </c>
      <c r="H314">
        <v>2</v>
      </c>
      <c r="I314" t="s">
        <v>823</v>
      </c>
      <c r="J314" t="s">
        <v>824</v>
      </c>
      <c r="K314" t="s">
        <v>825</v>
      </c>
      <c r="L314">
        <v>1368</v>
      </c>
      <c r="N314">
        <v>1011</v>
      </c>
      <c r="O314" t="s">
        <v>792</v>
      </c>
      <c r="P314" t="s">
        <v>792</v>
      </c>
      <c r="Q314">
        <v>1</v>
      </c>
      <c r="X314">
        <v>1.1499999999999999</v>
      </c>
      <c r="Y314">
        <v>0</v>
      </c>
      <c r="Z314">
        <v>0.28000000000000003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361</v>
      </c>
      <c r="AG314">
        <v>1.7249999999999999</v>
      </c>
      <c r="AH314">
        <v>2</v>
      </c>
      <c r="AI314">
        <v>86552588</v>
      </c>
      <c r="AJ314">
        <v>484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ROW(Source!A305)</f>
        <v>305</v>
      </c>
      <c r="B315">
        <v>86552603</v>
      </c>
      <c r="C315">
        <v>86552586</v>
      </c>
      <c r="D315">
        <v>85731677</v>
      </c>
      <c r="E315">
        <v>1</v>
      </c>
      <c r="F315">
        <v>1</v>
      </c>
      <c r="G315">
        <v>1081</v>
      </c>
      <c r="H315">
        <v>2</v>
      </c>
      <c r="I315" t="s">
        <v>789</v>
      </c>
      <c r="J315" t="s">
        <v>790</v>
      </c>
      <c r="K315" t="s">
        <v>791</v>
      </c>
      <c r="L315">
        <v>1368</v>
      </c>
      <c r="N315">
        <v>1011</v>
      </c>
      <c r="O315" t="s">
        <v>792</v>
      </c>
      <c r="P315" t="s">
        <v>792</v>
      </c>
      <c r="Q315">
        <v>1</v>
      </c>
      <c r="X315">
        <v>0.35</v>
      </c>
      <c r="Y315">
        <v>0</v>
      </c>
      <c r="Z315">
        <v>83.1</v>
      </c>
      <c r="AA315">
        <v>12.62</v>
      </c>
      <c r="AB315">
        <v>0</v>
      </c>
      <c r="AC315">
        <v>0</v>
      </c>
      <c r="AD315">
        <v>1</v>
      </c>
      <c r="AE315">
        <v>0</v>
      </c>
      <c r="AF315" t="s">
        <v>361</v>
      </c>
      <c r="AG315">
        <v>0.52500000000000002</v>
      </c>
      <c r="AH315">
        <v>2</v>
      </c>
      <c r="AI315">
        <v>86552589</v>
      </c>
      <c r="AJ315">
        <v>485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ROW(Source!A305)</f>
        <v>305</v>
      </c>
      <c r="B316">
        <v>86552604</v>
      </c>
      <c r="C316">
        <v>86552586</v>
      </c>
      <c r="D316">
        <v>85730911</v>
      </c>
      <c r="E316">
        <v>1</v>
      </c>
      <c r="F316">
        <v>1</v>
      </c>
      <c r="G316">
        <v>1081</v>
      </c>
      <c r="H316">
        <v>2</v>
      </c>
      <c r="I316" t="s">
        <v>800</v>
      </c>
      <c r="J316" t="s">
        <v>801</v>
      </c>
      <c r="K316" t="s">
        <v>802</v>
      </c>
      <c r="L316">
        <v>1368</v>
      </c>
      <c r="N316">
        <v>1011</v>
      </c>
      <c r="O316" t="s">
        <v>792</v>
      </c>
      <c r="P316" t="s">
        <v>792</v>
      </c>
      <c r="Q316">
        <v>1</v>
      </c>
      <c r="X316">
        <v>7.0000000000000007E-2</v>
      </c>
      <c r="Y316">
        <v>0</v>
      </c>
      <c r="Z316">
        <v>179.17</v>
      </c>
      <c r="AA316">
        <v>16.93</v>
      </c>
      <c r="AB316">
        <v>0</v>
      </c>
      <c r="AC316">
        <v>0</v>
      </c>
      <c r="AD316">
        <v>1</v>
      </c>
      <c r="AE316">
        <v>0</v>
      </c>
      <c r="AF316" t="s">
        <v>361</v>
      </c>
      <c r="AG316">
        <v>0.10500000000000001</v>
      </c>
      <c r="AH316">
        <v>2</v>
      </c>
      <c r="AI316">
        <v>86552590</v>
      </c>
      <c r="AJ316">
        <v>486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ROW(Source!A305)</f>
        <v>305</v>
      </c>
      <c r="B317">
        <v>86552605</v>
      </c>
      <c r="C317">
        <v>86552586</v>
      </c>
      <c r="D317">
        <v>85700705</v>
      </c>
      <c r="E317">
        <v>1</v>
      </c>
      <c r="F317">
        <v>1</v>
      </c>
      <c r="G317">
        <v>1081</v>
      </c>
      <c r="H317">
        <v>3</v>
      </c>
      <c r="I317" t="s">
        <v>803</v>
      </c>
      <c r="J317" t="s">
        <v>804</v>
      </c>
      <c r="K317" t="s">
        <v>805</v>
      </c>
      <c r="L317">
        <v>1339</v>
      </c>
      <c r="N317">
        <v>1007</v>
      </c>
      <c r="O317" t="s">
        <v>806</v>
      </c>
      <c r="P317" t="s">
        <v>806</v>
      </c>
      <c r="Q317">
        <v>1</v>
      </c>
      <c r="X317">
        <v>0.113</v>
      </c>
      <c r="Y317">
        <v>7.07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360</v>
      </c>
      <c r="AG317">
        <v>0.113</v>
      </c>
      <c r="AH317">
        <v>2</v>
      </c>
      <c r="AI317">
        <v>86552591</v>
      </c>
      <c r="AJ317">
        <v>487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ROW(Source!A305)</f>
        <v>305</v>
      </c>
      <c r="B318">
        <v>86552606</v>
      </c>
      <c r="C318">
        <v>86552586</v>
      </c>
      <c r="D318">
        <v>85701843</v>
      </c>
      <c r="E318">
        <v>1</v>
      </c>
      <c r="F318">
        <v>1</v>
      </c>
      <c r="G318">
        <v>1081</v>
      </c>
      <c r="H318">
        <v>3</v>
      </c>
      <c r="I318" t="s">
        <v>826</v>
      </c>
      <c r="J318" t="s">
        <v>827</v>
      </c>
      <c r="K318" t="s">
        <v>828</v>
      </c>
      <c r="L318">
        <v>1346</v>
      </c>
      <c r="N318">
        <v>1009</v>
      </c>
      <c r="O318" t="s">
        <v>822</v>
      </c>
      <c r="P318" t="s">
        <v>822</v>
      </c>
      <c r="Q318">
        <v>1</v>
      </c>
      <c r="X318">
        <v>0.17</v>
      </c>
      <c r="Y318">
        <v>21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360</v>
      </c>
      <c r="AG318">
        <v>0.17</v>
      </c>
      <c r="AH318">
        <v>2</v>
      </c>
      <c r="AI318">
        <v>86552592</v>
      </c>
      <c r="AJ318">
        <v>488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ROW(Source!A305)</f>
        <v>305</v>
      </c>
      <c r="B319">
        <v>86552607</v>
      </c>
      <c r="C319">
        <v>86552586</v>
      </c>
      <c r="D319">
        <v>85702416</v>
      </c>
      <c r="E319">
        <v>1</v>
      </c>
      <c r="F319">
        <v>1</v>
      </c>
      <c r="G319">
        <v>1081</v>
      </c>
      <c r="H319">
        <v>3</v>
      </c>
      <c r="I319" t="s">
        <v>829</v>
      </c>
      <c r="J319" t="s">
        <v>830</v>
      </c>
      <c r="K319" t="s">
        <v>831</v>
      </c>
      <c r="L319">
        <v>1346</v>
      </c>
      <c r="N319">
        <v>1009</v>
      </c>
      <c r="O319" t="s">
        <v>822</v>
      </c>
      <c r="P319" t="s">
        <v>822</v>
      </c>
      <c r="Q319">
        <v>1</v>
      </c>
      <c r="X319">
        <v>0.06</v>
      </c>
      <c r="Y319">
        <v>37.979999999999997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360</v>
      </c>
      <c r="AG319">
        <v>0.06</v>
      </c>
      <c r="AH319">
        <v>2</v>
      </c>
      <c r="AI319">
        <v>86552593</v>
      </c>
      <c r="AJ319">
        <v>489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ROW(Source!A305)</f>
        <v>305</v>
      </c>
      <c r="B320">
        <v>86552608</v>
      </c>
      <c r="C320">
        <v>86552586</v>
      </c>
      <c r="D320">
        <v>85700824</v>
      </c>
      <c r="E320">
        <v>1</v>
      </c>
      <c r="F320">
        <v>1</v>
      </c>
      <c r="G320">
        <v>1081</v>
      </c>
      <c r="H320">
        <v>3</v>
      </c>
      <c r="I320" t="s">
        <v>832</v>
      </c>
      <c r="J320" t="s">
        <v>833</v>
      </c>
      <c r="K320" t="s">
        <v>834</v>
      </c>
      <c r="L320">
        <v>1348</v>
      </c>
      <c r="N320">
        <v>1009</v>
      </c>
      <c r="O320" t="s">
        <v>561</v>
      </c>
      <c r="P320" t="s">
        <v>561</v>
      </c>
      <c r="Q320">
        <v>1000</v>
      </c>
      <c r="X320">
        <v>1.0000000000000001E-5</v>
      </c>
      <c r="Y320">
        <v>3234.81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360</v>
      </c>
      <c r="AG320">
        <v>1.0000000000000001E-5</v>
      </c>
      <c r="AH320">
        <v>2</v>
      </c>
      <c r="AI320">
        <v>86552594</v>
      </c>
      <c r="AJ320">
        <v>490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ROW(Source!A305)</f>
        <v>305</v>
      </c>
      <c r="B321">
        <v>86552609</v>
      </c>
      <c r="C321">
        <v>86552586</v>
      </c>
      <c r="D321">
        <v>85700637</v>
      </c>
      <c r="E321">
        <v>1</v>
      </c>
      <c r="F321">
        <v>1</v>
      </c>
      <c r="G321">
        <v>1081</v>
      </c>
      <c r="H321">
        <v>3</v>
      </c>
      <c r="I321" t="s">
        <v>835</v>
      </c>
      <c r="J321" t="s">
        <v>836</v>
      </c>
      <c r="K321" t="s">
        <v>837</v>
      </c>
      <c r="L321">
        <v>1339</v>
      </c>
      <c r="N321">
        <v>1007</v>
      </c>
      <c r="O321" t="s">
        <v>806</v>
      </c>
      <c r="P321" t="s">
        <v>806</v>
      </c>
      <c r="Q321">
        <v>1</v>
      </c>
      <c r="X321">
        <v>0.11899999999999999</v>
      </c>
      <c r="Y321">
        <v>53.42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360</v>
      </c>
      <c r="AG321">
        <v>0.11899999999999999</v>
      </c>
      <c r="AH321">
        <v>2</v>
      </c>
      <c r="AI321">
        <v>86552595</v>
      </c>
      <c r="AJ321">
        <v>491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ROW(Source!A305)</f>
        <v>305</v>
      </c>
      <c r="B322">
        <v>86552610</v>
      </c>
      <c r="C322">
        <v>86552586</v>
      </c>
      <c r="D322">
        <v>85700903</v>
      </c>
      <c r="E322">
        <v>1</v>
      </c>
      <c r="F322">
        <v>1</v>
      </c>
      <c r="G322">
        <v>1081</v>
      </c>
      <c r="H322">
        <v>3</v>
      </c>
      <c r="I322" t="s">
        <v>838</v>
      </c>
      <c r="J322" t="s">
        <v>839</v>
      </c>
      <c r="K322" t="s">
        <v>840</v>
      </c>
      <c r="L322">
        <v>1339</v>
      </c>
      <c r="N322">
        <v>1007</v>
      </c>
      <c r="O322" t="s">
        <v>806</v>
      </c>
      <c r="P322" t="s">
        <v>806</v>
      </c>
      <c r="Q322">
        <v>1</v>
      </c>
      <c r="X322">
        <v>0.28100000000000003</v>
      </c>
      <c r="Y322">
        <v>5.82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360</v>
      </c>
      <c r="AG322">
        <v>0.28100000000000003</v>
      </c>
      <c r="AH322">
        <v>2</v>
      </c>
      <c r="AI322">
        <v>86552596</v>
      </c>
      <c r="AJ322">
        <v>492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ROW(Source!A305)</f>
        <v>305</v>
      </c>
      <c r="B323">
        <v>86552611</v>
      </c>
      <c r="C323">
        <v>86552586</v>
      </c>
      <c r="D323">
        <v>85700975</v>
      </c>
      <c r="E323">
        <v>1</v>
      </c>
      <c r="F323">
        <v>1</v>
      </c>
      <c r="G323">
        <v>1081</v>
      </c>
      <c r="H323">
        <v>3</v>
      </c>
      <c r="I323" t="s">
        <v>841</v>
      </c>
      <c r="J323" t="s">
        <v>842</v>
      </c>
      <c r="K323" t="s">
        <v>843</v>
      </c>
      <c r="L323">
        <v>1348</v>
      </c>
      <c r="N323">
        <v>1009</v>
      </c>
      <c r="O323" t="s">
        <v>561</v>
      </c>
      <c r="P323" t="s">
        <v>561</v>
      </c>
      <c r="Q323">
        <v>1000</v>
      </c>
      <c r="X323">
        <v>4.4000000000000002E-4</v>
      </c>
      <c r="Y323">
        <v>16214.84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360</v>
      </c>
      <c r="AG323">
        <v>4.4000000000000002E-4</v>
      </c>
      <c r="AH323">
        <v>2</v>
      </c>
      <c r="AI323">
        <v>86552597</v>
      </c>
      <c r="AJ323">
        <v>493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ROW(Source!A305)</f>
        <v>305</v>
      </c>
      <c r="B324">
        <v>86552612</v>
      </c>
      <c r="C324">
        <v>86552586</v>
      </c>
      <c r="D324">
        <v>85701143</v>
      </c>
      <c r="E324">
        <v>1</v>
      </c>
      <c r="F324">
        <v>1</v>
      </c>
      <c r="G324">
        <v>1081</v>
      </c>
      <c r="H324">
        <v>3</v>
      </c>
      <c r="I324" t="s">
        <v>844</v>
      </c>
      <c r="J324" t="s">
        <v>845</v>
      </c>
      <c r="K324" t="s">
        <v>846</v>
      </c>
      <c r="L324">
        <v>1346</v>
      </c>
      <c r="N324">
        <v>1009</v>
      </c>
      <c r="O324" t="s">
        <v>822</v>
      </c>
      <c r="P324" t="s">
        <v>822</v>
      </c>
      <c r="Q324">
        <v>1</v>
      </c>
      <c r="X324">
        <v>0.53</v>
      </c>
      <c r="Y324">
        <v>20.190000000000001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360</v>
      </c>
      <c r="AG324">
        <v>0.53</v>
      </c>
      <c r="AH324">
        <v>2</v>
      </c>
      <c r="AI324">
        <v>86552598</v>
      </c>
      <c r="AJ324">
        <v>494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ROW(Source!A305)</f>
        <v>305</v>
      </c>
      <c r="B325">
        <v>86552613</v>
      </c>
      <c r="C325">
        <v>86552586</v>
      </c>
      <c r="D325">
        <v>85661955</v>
      </c>
      <c r="E325">
        <v>1081</v>
      </c>
      <c r="F325">
        <v>1</v>
      </c>
      <c r="G325">
        <v>1081</v>
      </c>
      <c r="H325">
        <v>3</v>
      </c>
      <c r="I325" t="s">
        <v>918</v>
      </c>
      <c r="J325" t="s">
        <v>3</v>
      </c>
      <c r="K325" t="s">
        <v>919</v>
      </c>
      <c r="L325">
        <v>1346</v>
      </c>
      <c r="N325">
        <v>1009</v>
      </c>
      <c r="O325" t="s">
        <v>822</v>
      </c>
      <c r="P325" t="s">
        <v>822</v>
      </c>
      <c r="Q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360</v>
      </c>
      <c r="AG325">
        <v>0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ROW(Source!A305)</f>
        <v>305</v>
      </c>
      <c r="B326">
        <v>86552614</v>
      </c>
      <c r="C326">
        <v>86552586</v>
      </c>
      <c r="D326">
        <v>85681228</v>
      </c>
      <c r="E326">
        <v>1081</v>
      </c>
      <c r="F326">
        <v>1</v>
      </c>
      <c r="G326">
        <v>1081</v>
      </c>
      <c r="H326">
        <v>3</v>
      </c>
      <c r="I326" t="s">
        <v>920</v>
      </c>
      <c r="J326" t="s">
        <v>3</v>
      </c>
      <c r="K326" t="s">
        <v>921</v>
      </c>
      <c r="L326">
        <v>1354</v>
      </c>
      <c r="N326">
        <v>1010</v>
      </c>
      <c r="O326" t="s">
        <v>35</v>
      </c>
      <c r="P326" t="s">
        <v>35</v>
      </c>
      <c r="Q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360</v>
      </c>
      <c r="AG326">
        <v>0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ROW(Source!A305)</f>
        <v>305</v>
      </c>
      <c r="B327">
        <v>86552615</v>
      </c>
      <c r="C327">
        <v>86552586</v>
      </c>
      <c r="D327">
        <v>85684099</v>
      </c>
      <c r="E327">
        <v>1081</v>
      </c>
      <c r="F327">
        <v>1</v>
      </c>
      <c r="G327">
        <v>1081</v>
      </c>
      <c r="H327">
        <v>3</v>
      </c>
      <c r="I327" t="s">
        <v>922</v>
      </c>
      <c r="J327" t="s">
        <v>3</v>
      </c>
      <c r="K327" t="s">
        <v>923</v>
      </c>
      <c r="L327">
        <v>1301</v>
      </c>
      <c r="N327">
        <v>1003</v>
      </c>
      <c r="O327" t="s">
        <v>454</v>
      </c>
      <c r="P327" t="s">
        <v>454</v>
      </c>
      <c r="Q327">
        <v>1</v>
      </c>
      <c r="X327">
        <v>100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360</v>
      </c>
      <c r="AG327">
        <v>100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ROW(Source!A306)</f>
        <v>306</v>
      </c>
      <c r="B328">
        <v>86552601</v>
      </c>
      <c r="C328">
        <v>86552586</v>
      </c>
      <c r="D328">
        <v>85665773</v>
      </c>
      <c r="E328">
        <v>1081</v>
      </c>
      <c r="F328">
        <v>1</v>
      </c>
      <c r="G328">
        <v>1081</v>
      </c>
      <c r="H328">
        <v>1</v>
      </c>
      <c r="I328" t="s">
        <v>786</v>
      </c>
      <c r="J328" t="s">
        <v>3</v>
      </c>
      <c r="K328" t="s">
        <v>787</v>
      </c>
      <c r="L328">
        <v>1191</v>
      </c>
      <c r="N328">
        <v>1013</v>
      </c>
      <c r="O328" t="s">
        <v>788</v>
      </c>
      <c r="P328" t="s">
        <v>788</v>
      </c>
      <c r="Q328">
        <v>1</v>
      </c>
      <c r="X328">
        <v>29.7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 t="s">
        <v>362</v>
      </c>
      <c r="AG328">
        <v>40.98599999999999</v>
      </c>
      <c r="AH328">
        <v>2</v>
      </c>
      <c r="AI328">
        <v>86552587</v>
      </c>
      <c r="AJ328">
        <v>497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ROW(Source!A306)</f>
        <v>306</v>
      </c>
      <c r="B329">
        <v>86552602</v>
      </c>
      <c r="C329">
        <v>86552586</v>
      </c>
      <c r="D329">
        <v>85731380</v>
      </c>
      <c r="E329">
        <v>1</v>
      </c>
      <c r="F329">
        <v>1</v>
      </c>
      <c r="G329">
        <v>1081</v>
      </c>
      <c r="H329">
        <v>2</v>
      </c>
      <c r="I329" t="s">
        <v>823</v>
      </c>
      <c r="J329" t="s">
        <v>824</v>
      </c>
      <c r="K329" t="s">
        <v>825</v>
      </c>
      <c r="L329">
        <v>1368</v>
      </c>
      <c r="N329">
        <v>1011</v>
      </c>
      <c r="O329" t="s">
        <v>792</v>
      </c>
      <c r="P329" t="s">
        <v>792</v>
      </c>
      <c r="Q329">
        <v>1</v>
      </c>
      <c r="X329">
        <v>1.1499999999999999</v>
      </c>
      <c r="Y329">
        <v>0</v>
      </c>
      <c r="Z329">
        <v>0.28000000000000003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361</v>
      </c>
      <c r="AG329">
        <v>1.7249999999999999</v>
      </c>
      <c r="AH329">
        <v>2</v>
      </c>
      <c r="AI329">
        <v>86552588</v>
      </c>
      <c r="AJ329">
        <v>498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ROW(Source!A306)</f>
        <v>306</v>
      </c>
      <c r="B330">
        <v>86552603</v>
      </c>
      <c r="C330">
        <v>86552586</v>
      </c>
      <c r="D330">
        <v>85731677</v>
      </c>
      <c r="E330">
        <v>1</v>
      </c>
      <c r="F330">
        <v>1</v>
      </c>
      <c r="G330">
        <v>1081</v>
      </c>
      <c r="H330">
        <v>2</v>
      </c>
      <c r="I330" t="s">
        <v>789</v>
      </c>
      <c r="J330" t="s">
        <v>790</v>
      </c>
      <c r="K330" t="s">
        <v>791</v>
      </c>
      <c r="L330">
        <v>1368</v>
      </c>
      <c r="N330">
        <v>1011</v>
      </c>
      <c r="O330" t="s">
        <v>792</v>
      </c>
      <c r="P330" t="s">
        <v>792</v>
      </c>
      <c r="Q330">
        <v>1</v>
      </c>
      <c r="X330">
        <v>0.35</v>
      </c>
      <c r="Y330">
        <v>0</v>
      </c>
      <c r="Z330">
        <v>83.1</v>
      </c>
      <c r="AA330">
        <v>12.62</v>
      </c>
      <c r="AB330">
        <v>0</v>
      </c>
      <c r="AC330">
        <v>0</v>
      </c>
      <c r="AD330">
        <v>1</v>
      </c>
      <c r="AE330">
        <v>0</v>
      </c>
      <c r="AF330" t="s">
        <v>361</v>
      </c>
      <c r="AG330">
        <v>0.52500000000000002</v>
      </c>
      <c r="AH330">
        <v>2</v>
      </c>
      <c r="AI330">
        <v>86552589</v>
      </c>
      <c r="AJ330">
        <v>499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ROW(Source!A306)</f>
        <v>306</v>
      </c>
      <c r="B331">
        <v>86552604</v>
      </c>
      <c r="C331">
        <v>86552586</v>
      </c>
      <c r="D331">
        <v>85730911</v>
      </c>
      <c r="E331">
        <v>1</v>
      </c>
      <c r="F331">
        <v>1</v>
      </c>
      <c r="G331">
        <v>1081</v>
      </c>
      <c r="H331">
        <v>2</v>
      </c>
      <c r="I331" t="s">
        <v>800</v>
      </c>
      <c r="J331" t="s">
        <v>801</v>
      </c>
      <c r="K331" t="s">
        <v>802</v>
      </c>
      <c r="L331">
        <v>1368</v>
      </c>
      <c r="N331">
        <v>1011</v>
      </c>
      <c r="O331" t="s">
        <v>792</v>
      </c>
      <c r="P331" t="s">
        <v>792</v>
      </c>
      <c r="Q331">
        <v>1</v>
      </c>
      <c r="X331">
        <v>7.0000000000000007E-2</v>
      </c>
      <c r="Y331">
        <v>0</v>
      </c>
      <c r="Z331">
        <v>179.17</v>
      </c>
      <c r="AA331">
        <v>16.93</v>
      </c>
      <c r="AB331">
        <v>0</v>
      </c>
      <c r="AC331">
        <v>0</v>
      </c>
      <c r="AD331">
        <v>1</v>
      </c>
      <c r="AE331">
        <v>0</v>
      </c>
      <c r="AF331" t="s">
        <v>361</v>
      </c>
      <c r="AG331">
        <v>0.10500000000000001</v>
      </c>
      <c r="AH331">
        <v>2</v>
      </c>
      <c r="AI331">
        <v>86552590</v>
      </c>
      <c r="AJ331">
        <v>500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ROW(Source!A306)</f>
        <v>306</v>
      </c>
      <c r="B332">
        <v>86552605</v>
      </c>
      <c r="C332">
        <v>86552586</v>
      </c>
      <c r="D332">
        <v>85700705</v>
      </c>
      <c r="E332">
        <v>1</v>
      </c>
      <c r="F332">
        <v>1</v>
      </c>
      <c r="G332">
        <v>1081</v>
      </c>
      <c r="H332">
        <v>3</v>
      </c>
      <c r="I332" t="s">
        <v>803</v>
      </c>
      <c r="J332" t="s">
        <v>804</v>
      </c>
      <c r="K332" t="s">
        <v>805</v>
      </c>
      <c r="L332">
        <v>1339</v>
      </c>
      <c r="N332">
        <v>1007</v>
      </c>
      <c r="O332" t="s">
        <v>806</v>
      </c>
      <c r="P332" t="s">
        <v>806</v>
      </c>
      <c r="Q332">
        <v>1</v>
      </c>
      <c r="X332">
        <v>0.113</v>
      </c>
      <c r="Y332">
        <v>7.07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360</v>
      </c>
      <c r="AG332">
        <v>0.113</v>
      </c>
      <c r="AH332">
        <v>2</v>
      </c>
      <c r="AI332">
        <v>86552591</v>
      </c>
      <c r="AJ332">
        <v>501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ROW(Source!A306)</f>
        <v>306</v>
      </c>
      <c r="B333">
        <v>86552606</v>
      </c>
      <c r="C333">
        <v>86552586</v>
      </c>
      <c r="D333">
        <v>85701843</v>
      </c>
      <c r="E333">
        <v>1</v>
      </c>
      <c r="F333">
        <v>1</v>
      </c>
      <c r="G333">
        <v>1081</v>
      </c>
      <c r="H333">
        <v>3</v>
      </c>
      <c r="I333" t="s">
        <v>826</v>
      </c>
      <c r="J333" t="s">
        <v>827</v>
      </c>
      <c r="K333" t="s">
        <v>828</v>
      </c>
      <c r="L333">
        <v>1346</v>
      </c>
      <c r="N333">
        <v>1009</v>
      </c>
      <c r="O333" t="s">
        <v>822</v>
      </c>
      <c r="P333" t="s">
        <v>822</v>
      </c>
      <c r="Q333">
        <v>1</v>
      </c>
      <c r="X333">
        <v>0.17</v>
      </c>
      <c r="Y333">
        <v>21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360</v>
      </c>
      <c r="AG333">
        <v>0.17</v>
      </c>
      <c r="AH333">
        <v>2</v>
      </c>
      <c r="AI333">
        <v>86552592</v>
      </c>
      <c r="AJ333">
        <v>502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ROW(Source!A306)</f>
        <v>306</v>
      </c>
      <c r="B334">
        <v>86552607</v>
      </c>
      <c r="C334">
        <v>86552586</v>
      </c>
      <c r="D334">
        <v>85702416</v>
      </c>
      <c r="E334">
        <v>1</v>
      </c>
      <c r="F334">
        <v>1</v>
      </c>
      <c r="G334">
        <v>1081</v>
      </c>
      <c r="H334">
        <v>3</v>
      </c>
      <c r="I334" t="s">
        <v>829</v>
      </c>
      <c r="J334" t="s">
        <v>830</v>
      </c>
      <c r="K334" t="s">
        <v>831</v>
      </c>
      <c r="L334">
        <v>1346</v>
      </c>
      <c r="N334">
        <v>1009</v>
      </c>
      <c r="O334" t="s">
        <v>822</v>
      </c>
      <c r="P334" t="s">
        <v>822</v>
      </c>
      <c r="Q334">
        <v>1</v>
      </c>
      <c r="X334">
        <v>0.06</v>
      </c>
      <c r="Y334">
        <v>37.979999999999997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360</v>
      </c>
      <c r="AG334">
        <v>0.06</v>
      </c>
      <c r="AH334">
        <v>2</v>
      </c>
      <c r="AI334">
        <v>86552593</v>
      </c>
      <c r="AJ334">
        <v>503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ROW(Source!A306)</f>
        <v>306</v>
      </c>
      <c r="B335">
        <v>86552608</v>
      </c>
      <c r="C335">
        <v>86552586</v>
      </c>
      <c r="D335">
        <v>85700824</v>
      </c>
      <c r="E335">
        <v>1</v>
      </c>
      <c r="F335">
        <v>1</v>
      </c>
      <c r="G335">
        <v>1081</v>
      </c>
      <c r="H335">
        <v>3</v>
      </c>
      <c r="I335" t="s">
        <v>832</v>
      </c>
      <c r="J335" t="s">
        <v>833</v>
      </c>
      <c r="K335" t="s">
        <v>834</v>
      </c>
      <c r="L335">
        <v>1348</v>
      </c>
      <c r="N335">
        <v>1009</v>
      </c>
      <c r="O335" t="s">
        <v>561</v>
      </c>
      <c r="P335" t="s">
        <v>561</v>
      </c>
      <c r="Q335">
        <v>1000</v>
      </c>
      <c r="X335">
        <v>1.0000000000000001E-5</v>
      </c>
      <c r="Y335">
        <v>3234.81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360</v>
      </c>
      <c r="AG335">
        <v>1.0000000000000001E-5</v>
      </c>
      <c r="AH335">
        <v>2</v>
      </c>
      <c r="AI335">
        <v>86552594</v>
      </c>
      <c r="AJ335">
        <v>504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ROW(Source!A306)</f>
        <v>306</v>
      </c>
      <c r="B336">
        <v>86552609</v>
      </c>
      <c r="C336">
        <v>86552586</v>
      </c>
      <c r="D336">
        <v>85700637</v>
      </c>
      <c r="E336">
        <v>1</v>
      </c>
      <c r="F336">
        <v>1</v>
      </c>
      <c r="G336">
        <v>1081</v>
      </c>
      <c r="H336">
        <v>3</v>
      </c>
      <c r="I336" t="s">
        <v>835</v>
      </c>
      <c r="J336" t="s">
        <v>836</v>
      </c>
      <c r="K336" t="s">
        <v>837</v>
      </c>
      <c r="L336">
        <v>1339</v>
      </c>
      <c r="N336">
        <v>1007</v>
      </c>
      <c r="O336" t="s">
        <v>806</v>
      </c>
      <c r="P336" t="s">
        <v>806</v>
      </c>
      <c r="Q336">
        <v>1</v>
      </c>
      <c r="X336">
        <v>0.11899999999999999</v>
      </c>
      <c r="Y336">
        <v>53.42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360</v>
      </c>
      <c r="AG336">
        <v>0.11899999999999999</v>
      </c>
      <c r="AH336">
        <v>2</v>
      </c>
      <c r="AI336">
        <v>86552595</v>
      </c>
      <c r="AJ336">
        <v>505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ROW(Source!A306)</f>
        <v>306</v>
      </c>
      <c r="B337">
        <v>86552610</v>
      </c>
      <c r="C337">
        <v>86552586</v>
      </c>
      <c r="D337">
        <v>85700903</v>
      </c>
      <c r="E337">
        <v>1</v>
      </c>
      <c r="F337">
        <v>1</v>
      </c>
      <c r="G337">
        <v>1081</v>
      </c>
      <c r="H337">
        <v>3</v>
      </c>
      <c r="I337" t="s">
        <v>838</v>
      </c>
      <c r="J337" t="s">
        <v>839</v>
      </c>
      <c r="K337" t="s">
        <v>840</v>
      </c>
      <c r="L337">
        <v>1339</v>
      </c>
      <c r="N337">
        <v>1007</v>
      </c>
      <c r="O337" t="s">
        <v>806</v>
      </c>
      <c r="P337" t="s">
        <v>806</v>
      </c>
      <c r="Q337">
        <v>1</v>
      </c>
      <c r="X337">
        <v>0.28100000000000003</v>
      </c>
      <c r="Y337">
        <v>5.82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360</v>
      </c>
      <c r="AG337">
        <v>0.28100000000000003</v>
      </c>
      <c r="AH337">
        <v>2</v>
      </c>
      <c r="AI337">
        <v>86552596</v>
      </c>
      <c r="AJ337">
        <v>506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ROW(Source!A306)</f>
        <v>306</v>
      </c>
      <c r="B338">
        <v>86552611</v>
      </c>
      <c r="C338">
        <v>86552586</v>
      </c>
      <c r="D338">
        <v>85700975</v>
      </c>
      <c r="E338">
        <v>1</v>
      </c>
      <c r="F338">
        <v>1</v>
      </c>
      <c r="G338">
        <v>1081</v>
      </c>
      <c r="H338">
        <v>3</v>
      </c>
      <c r="I338" t="s">
        <v>841</v>
      </c>
      <c r="J338" t="s">
        <v>842</v>
      </c>
      <c r="K338" t="s">
        <v>843</v>
      </c>
      <c r="L338">
        <v>1348</v>
      </c>
      <c r="N338">
        <v>1009</v>
      </c>
      <c r="O338" t="s">
        <v>561</v>
      </c>
      <c r="P338" t="s">
        <v>561</v>
      </c>
      <c r="Q338">
        <v>1000</v>
      </c>
      <c r="X338">
        <v>4.4000000000000002E-4</v>
      </c>
      <c r="Y338">
        <v>16214.84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360</v>
      </c>
      <c r="AG338">
        <v>4.4000000000000002E-4</v>
      </c>
      <c r="AH338">
        <v>2</v>
      </c>
      <c r="AI338">
        <v>86552597</v>
      </c>
      <c r="AJ338">
        <v>507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ROW(Source!A306)</f>
        <v>306</v>
      </c>
      <c r="B339">
        <v>86552612</v>
      </c>
      <c r="C339">
        <v>86552586</v>
      </c>
      <c r="D339">
        <v>85701143</v>
      </c>
      <c r="E339">
        <v>1</v>
      </c>
      <c r="F339">
        <v>1</v>
      </c>
      <c r="G339">
        <v>1081</v>
      </c>
      <c r="H339">
        <v>3</v>
      </c>
      <c r="I339" t="s">
        <v>844</v>
      </c>
      <c r="J339" t="s">
        <v>845</v>
      </c>
      <c r="K339" t="s">
        <v>846</v>
      </c>
      <c r="L339">
        <v>1346</v>
      </c>
      <c r="N339">
        <v>1009</v>
      </c>
      <c r="O339" t="s">
        <v>822</v>
      </c>
      <c r="P339" t="s">
        <v>822</v>
      </c>
      <c r="Q339">
        <v>1</v>
      </c>
      <c r="X339">
        <v>0.53</v>
      </c>
      <c r="Y339">
        <v>20.190000000000001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360</v>
      </c>
      <c r="AG339">
        <v>0.53</v>
      </c>
      <c r="AH339">
        <v>2</v>
      </c>
      <c r="AI339">
        <v>86552598</v>
      </c>
      <c r="AJ339">
        <v>508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ROW(Source!A306)</f>
        <v>306</v>
      </c>
      <c r="B340">
        <v>86552613</v>
      </c>
      <c r="C340">
        <v>86552586</v>
      </c>
      <c r="D340">
        <v>85661955</v>
      </c>
      <c r="E340">
        <v>1081</v>
      </c>
      <c r="F340">
        <v>1</v>
      </c>
      <c r="G340">
        <v>1081</v>
      </c>
      <c r="H340">
        <v>3</v>
      </c>
      <c r="I340" t="s">
        <v>918</v>
      </c>
      <c r="J340" t="s">
        <v>3</v>
      </c>
      <c r="K340" t="s">
        <v>919</v>
      </c>
      <c r="L340">
        <v>1346</v>
      </c>
      <c r="N340">
        <v>1009</v>
      </c>
      <c r="O340" t="s">
        <v>822</v>
      </c>
      <c r="P340" t="s">
        <v>822</v>
      </c>
      <c r="Q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360</v>
      </c>
      <c r="AG340">
        <v>0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ROW(Source!A306)</f>
        <v>306</v>
      </c>
      <c r="B341">
        <v>86552614</v>
      </c>
      <c r="C341">
        <v>86552586</v>
      </c>
      <c r="D341">
        <v>85681228</v>
      </c>
      <c r="E341">
        <v>1081</v>
      </c>
      <c r="F341">
        <v>1</v>
      </c>
      <c r="G341">
        <v>1081</v>
      </c>
      <c r="H341">
        <v>3</v>
      </c>
      <c r="I341" t="s">
        <v>920</v>
      </c>
      <c r="J341" t="s">
        <v>3</v>
      </c>
      <c r="K341" t="s">
        <v>921</v>
      </c>
      <c r="L341">
        <v>1354</v>
      </c>
      <c r="N341">
        <v>1010</v>
      </c>
      <c r="O341" t="s">
        <v>35</v>
      </c>
      <c r="P341" t="s">
        <v>35</v>
      </c>
      <c r="Q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360</v>
      </c>
      <c r="AG341">
        <v>0</v>
      </c>
      <c r="AH341">
        <v>3</v>
      </c>
      <c r="AI341">
        <v>-1</v>
      </c>
      <c r="AJ341" t="s">
        <v>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ROW(Source!A306)</f>
        <v>306</v>
      </c>
      <c r="B342">
        <v>86552615</v>
      </c>
      <c r="C342">
        <v>86552586</v>
      </c>
      <c r="D342">
        <v>85684099</v>
      </c>
      <c r="E342">
        <v>1081</v>
      </c>
      <c r="F342">
        <v>1</v>
      </c>
      <c r="G342">
        <v>1081</v>
      </c>
      <c r="H342">
        <v>3</v>
      </c>
      <c r="I342" t="s">
        <v>922</v>
      </c>
      <c r="J342" t="s">
        <v>3</v>
      </c>
      <c r="K342" t="s">
        <v>923</v>
      </c>
      <c r="L342">
        <v>1301</v>
      </c>
      <c r="N342">
        <v>1003</v>
      </c>
      <c r="O342" t="s">
        <v>454</v>
      </c>
      <c r="P342" t="s">
        <v>454</v>
      </c>
      <c r="Q342">
        <v>1</v>
      </c>
      <c r="X342">
        <v>100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360</v>
      </c>
      <c r="AG342">
        <v>100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ROW(Source!A311)</f>
        <v>311</v>
      </c>
      <c r="B343">
        <v>86552633</v>
      </c>
      <c r="C343">
        <v>86552618</v>
      </c>
      <c r="D343">
        <v>85665773</v>
      </c>
      <c r="E343">
        <v>1081</v>
      </c>
      <c r="F343">
        <v>1</v>
      </c>
      <c r="G343">
        <v>1081</v>
      </c>
      <c r="H343">
        <v>1</v>
      </c>
      <c r="I343" t="s">
        <v>786</v>
      </c>
      <c r="J343" t="s">
        <v>3</v>
      </c>
      <c r="K343" t="s">
        <v>787</v>
      </c>
      <c r="L343">
        <v>1191</v>
      </c>
      <c r="N343">
        <v>1013</v>
      </c>
      <c r="O343" t="s">
        <v>788</v>
      </c>
      <c r="P343" t="s">
        <v>788</v>
      </c>
      <c r="Q343">
        <v>1</v>
      </c>
      <c r="X343">
        <v>29.7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 t="s">
        <v>362</v>
      </c>
      <c r="AG343">
        <v>40.98599999999999</v>
      </c>
      <c r="AH343">
        <v>2</v>
      </c>
      <c r="AI343">
        <v>86552619</v>
      </c>
      <c r="AJ343">
        <v>511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ROW(Source!A311)</f>
        <v>311</v>
      </c>
      <c r="B344">
        <v>86552634</v>
      </c>
      <c r="C344">
        <v>86552618</v>
      </c>
      <c r="D344">
        <v>85731380</v>
      </c>
      <c r="E344">
        <v>1</v>
      </c>
      <c r="F344">
        <v>1</v>
      </c>
      <c r="G344">
        <v>1081</v>
      </c>
      <c r="H344">
        <v>2</v>
      </c>
      <c r="I344" t="s">
        <v>823</v>
      </c>
      <c r="J344" t="s">
        <v>824</v>
      </c>
      <c r="K344" t="s">
        <v>825</v>
      </c>
      <c r="L344">
        <v>1368</v>
      </c>
      <c r="N344">
        <v>1011</v>
      </c>
      <c r="O344" t="s">
        <v>792</v>
      </c>
      <c r="P344" t="s">
        <v>792</v>
      </c>
      <c r="Q344">
        <v>1</v>
      </c>
      <c r="X344">
        <v>1.1499999999999999</v>
      </c>
      <c r="Y344">
        <v>0</v>
      </c>
      <c r="Z344">
        <v>0.28000000000000003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361</v>
      </c>
      <c r="AG344">
        <v>1.7249999999999999</v>
      </c>
      <c r="AH344">
        <v>2</v>
      </c>
      <c r="AI344">
        <v>86552620</v>
      </c>
      <c r="AJ344">
        <v>512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ROW(Source!A311)</f>
        <v>311</v>
      </c>
      <c r="B345">
        <v>86552635</v>
      </c>
      <c r="C345">
        <v>86552618</v>
      </c>
      <c r="D345">
        <v>85731677</v>
      </c>
      <c r="E345">
        <v>1</v>
      </c>
      <c r="F345">
        <v>1</v>
      </c>
      <c r="G345">
        <v>1081</v>
      </c>
      <c r="H345">
        <v>2</v>
      </c>
      <c r="I345" t="s">
        <v>789</v>
      </c>
      <c r="J345" t="s">
        <v>790</v>
      </c>
      <c r="K345" t="s">
        <v>791</v>
      </c>
      <c r="L345">
        <v>1368</v>
      </c>
      <c r="N345">
        <v>1011</v>
      </c>
      <c r="O345" t="s">
        <v>792</v>
      </c>
      <c r="P345" t="s">
        <v>792</v>
      </c>
      <c r="Q345">
        <v>1</v>
      </c>
      <c r="X345">
        <v>0.35</v>
      </c>
      <c r="Y345">
        <v>0</v>
      </c>
      <c r="Z345">
        <v>83.1</v>
      </c>
      <c r="AA345">
        <v>12.62</v>
      </c>
      <c r="AB345">
        <v>0</v>
      </c>
      <c r="AC345">
        <v>0</v>
      </c>
      <c r="AD345">
        <v>1</v>
      </c>
      <c r="AE345">
        <v>0</v>
      </c>
      <c r="AF345" t="s">
        <v>361</v>
      </c>
      <c r="AG345">
        <v>0.52500000000000002</v>
      </c>
      <c r="AH345">
        <v>2</v>
      </c>
      <c r="AI345">
        <v>86552621</v>
      </c>
      <c r="AJ345">
        <v>513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ROW(Source!A311)</f>
        <v>311</v>
      </c>
      <c r="B346">
        <v>86552636</v>
      </c>
      <c r="C346">
        <v>86552618</v>
      </c>
      <c r="D346">
        <v>85730911</v>
      </c>
      <c r="E346">
        <v>1</v>
      </c>
      <c r="F346">
        <v>1</v>
      </c>
      <c r="G346">
        <v>1081</v>
      </c>
      <c r="H346">
        <v>2</v>
      </c>
      <c r="I346" t="s">
        <v>800</v>
      </c>
      <c r="J346" t="s">
        <v>801</v>
      </c>
      <c r="K346" t="s">
        <v>802</v>
      </c>
      <c r="L346">
        <v>1368</v>
      </c>
      <c r="N346">
        <v>1011</v>
      </c>
      <c r="O346" t="s">
        <v>792</v>
      </c>
      <c r="P346" t="s">
        <v>792</v>
      </c>
      <c r="Q346">
        <v>1</v>
      </c>
      <c r="X346">
        <v>7.0000000000000007E-2</v>
      </c>
      <c r="Y346">
        <v>0</v>
      </c>
      <c r="Z346">
        <v>179.17</v>
      </c>
      <c r="AA346">
        <v>16.93</v>
      </c>
      <c r="AB346">
        <v>0</v>
      </c>
      <c r="AC346">
        <v>0</v>
      </c>
      <c r="AD346">
        <v>1</v>
      </c>
      <c r="AE346">
        <v>0</v>
      </c>
      <c r="AF346" t="s">
        <v>361</v>
      </c>
      <c r="AG346">
        <v>0.10500000000000001</v>
      </c>
      <c r="AH346">
        <v>2</v>
      </c>
      <c r="AI346">
        <v>86552622</v>
      </c>
      <c r="AJ346">
        <v>514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ROW(Source!A311)</f>
        <v>311</v>
      </c>
      <c r="B347">
        <v>86552637</v>
      </c>
      <c r="C347">
        <v>86552618</v>
      </c>
      <c r="D347">
        <v>85700705</v>
      </c>
      <c r="E347">
        <v>1</v>
      </c>
      <c r="F347">
        <v>1</v>
      </c>
      <c r="G347">
        <v>1081</v>
      </c>
      <c r="H347">
        <v>3</v>
      </c>
      <c r="I347" t="s">
        <v>803</v>
      </c>
      <c r="J347" t="s">
        <v>804</v>
      </c>
      <c r="K347" t="s">
        <v>805</v>
      </c>
      <c r="L347">
        <v>1339</v>
      </c>
      <c r="N347">
        <v>1007</v>
      </c>
      <c r="O347" t="s">
        <v>806</v>
      </c>
      <c r="P347" t="s">
        <v>806</v>
      </c>
      <c r="Q347">
        <v>1</v>
      </c>
      <c r="X347">
        <v>0.17699999999999999</v>
      </c>
      <c r="Y347">
        <v>7.07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360</v>
      </c>
      <c r="AG347">
        <v>0.17699999999999999</v>
      </c>
      <c r="AH347">
        <v>2</v>
      </c>
      <c r="AI347">
        <v>86552623</v>
      </c>
      <c r="AJ347">
        <v>515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ROW(Source!A311)</f>
        <v>311</v>
      </c>
      <c r="B348">
        <v>86552638</v>
      </c>
      <c r="C348">
        <v>86552618</v>
      </c>
      <c r="D348">
        <v>85701843</v>
      </c>
      <c r="E348">
        <v>1</v>
      </c>
      <c r="F348">
        <v>1</v>
      </c>
      <c r="G348">
        <v>1081</v>
      </c>
      <c r="H348">
        <v>3</v>
      </c>
      <c r="I348" t="s">
        <v>826</v>
      </c>
      <c r="J348" t="s">
        <v>827</v>
      </c>
      <c r="K348" t="s">
        <v>828</v>
      </c>
      <c r="L348">
        <v>1346</v>
      </c>
      <c r="N348">
        <v>1009</v>
      </c>
      <c r="O348" t="s">
        <v>822</v>
      </c>
      <c r="P348" t="s">
        <v>822</v>
      </c>
      <c r="Q348">
        <v>1</v>
      </c>
      <c r="X348">
        <v>0.17</v>
      </c>
      <c r="Y348">
        <v>21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360</v>
      </c>
      <c r="AG348">
        <v>0.17</v>
      </c>
      <c r="AH348">
        <v>2</v>
      </c>
      <c r="AI348">
        <v>86552624</v>
      </c>
      <c r="AJ348">
        <v>516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ROW(Source!A311)</f>
        <v>311</v>
      </c>
      <c r="B349">
        <v>86552639</v>
      </c>
      <c r="C349">
        <v>86552618</v>
      </c>
      <c r="D349">
        <v>85702416</v>
      </c>
      <c r="E349">
        <v>1</v>
      </c>
      <c r="F349">
        <v>1</v>
      </c>
      <c r="G349">
        <v>1081</v>
      </c>
      <c r="H349">
        <v>3</v>
      </c>
      <c r="I349" t="s">
        <v>829</v>
      </c>
      <c r="J349" t="s">
        <v>830</v>
      </c>
      <c r="K349" t="s">
        <v>831</v>
      </c>
      <c r="L349">
        <v>1346</v>
      </c>
      <c r="N349">
        <v>1009</v>
      </c>
      <c r="O349" t="s">
        <v>822</v>
      </c>
      <c r="P349" t="s">
        <v>822</v>
      </c>
      <c r="Q349">
        <v>1</v>
      </c>
      <c r="X349">
        <v>0.06</v>
      </c>
      <c r="Y349">
        <v>37.979999999999997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360</v>
      </c>
      <c r="AG349">
        <v>0.06</v>
      </c>
      <c r="AH349">
        <v>2</v>
      </c>
      <c r="AI349">
        <v>86552625</v>
      </c>
      <c r="AJ349">
        <v>517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ROW(Source!A311)</f>
        <v>311</v>
      </c>
      <c r="B350">
        <v>86552640</v>
      </c>
      <c r="C350">
        <v>86552618</v>
      </c>
      <c r="D350">
        <v>85700824</v>
      </c>
      <c r="E350">
        <v>1</v>
      </c>
      <c r="F350">
        <v>1</v>
      </c>
      <c r="G350">
        <v>1081</v>
      </c>
      <c r="H350">
        <v>3</v>
      </c>
      <c r="I350" t="s">
        <v>832</v>
      </c>
      <c r="J350" t="s">
        <v>833</v>
      </c>
      <c r="K350" t="s">
        <v>834</v>
      </c>
      <c r="L350">
        <v>1348</v>
      </c>
      <c r="N350">
        <v>1009</v>
      </c>
      <c r="O350" t="s">
        <v>561</v>
      </c>
      <c r="P350" t="s">
        <v>561</v>
      </c>
      <c r="Q350">
        <v>1000</v>
      </c>
      <c r="X350">
        <v>1.0000000000000001E-5</v>
      </c>
      <c r="Y350">
        <v>3234.81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360</v>
      </c>
      <c r="AG350">
        <v>1.0000000000000001E-5</v>
      </c>
      <c r="AH350">
        <v>2</v>
      </c>
      <c r="AI350">
        <v>86552626</v>
      </c>
      <c r="AJ350">
        <v>518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ROW(Source!A311)</f>
        <v>311</v>
      </c>
      <c r="B351">
        <v>86552641</v>
      </c>
      <c r="C351">
        <v>86552618</v>
      </c>
      <c r="D351">
        <v>85700637</v>
      </c>
      <c r="E351">
        <v>1</v>
      </c>
      <c r="F351">
        <v>1</v>
      </c>
      <c r="G351">
        <v>1081</v>
      </c>
      <c r="H351">
        <v>3</v>
      </c>
      <c r="I351" t="s">
        <v>835</v>
      </c>
      <c r="J351" t="s">
        <v>836</v>
      </c>
      <c r="K351" t="s">
        <v>837</v>
      </c>
      <c r="L351">
        <v>1339</v>
      </c>
      <c r="N351">
        <v>1007</v>
      </c>
      <c r="O351" t="s">
        <v>806</v>
      </c>
      <c r="P351" t="s">
        <v>806</v>
      </c>
      <c r="Q351">
        <v>1</v>
      </c>
      <c r="X351">
        <v>0.11899999999999999</v>
      </c>
      <c r="Y351">
        <v>53.42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360</v>
      </c>
      <c r="AG351">
        <v>0.11899999999999999</v>
      </c>
      <c r="AH351">
        <v>2</v>
      </c>
      <c r="AI351">
        <v>86552627</v>
      </c>
      <c r="AJ351">
        <v>519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ROW(Source!A311)</f>
        <v>311</v>
      </c>
      <c r="B352">
        <v>86552642</v>
      </c>
      <c r="C352">
        <v>86552618</v>
      </c>
      <c r="D352">
        <v>85700903</v>
      </c>
      <c r="E352">
        <v>1</v>
      </c>
      <c r="F352">
        <v>1</v>
      </c>
      <c r="G352">
        <v>1081</v>
      </c>
      <c r="H352">
        <v>3</v>
      </c>
      <c r="I352" t="s">
        <v>838</v>
      </c>
      <c r="J352" t="s">
        <v>839</v>
      </c>
      <c r="K352" t="s">
        <v>840</v>
      </c>
      <c r="L352">
        <v>1339</v>
      </c>
      <c r="N352">
        <v>1007</v>
      </c>
      <c r="O352" t="s">
        <v>806</v>
      </c>
      <c r="P352" t="s">
        <v>806</v>
      </c>
      <c r="Q352">
        <v>1</v>
      </c>
      <c r="X352">
        <v>0.28100000000000003</v>
      </c>
      <c r="Y352">
        <v>5.82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360</v>
      </c>
      <c r="AG352">
        <v>0.28100000000000003</v>
      </c>
      <c r="AH352">
        <v>2</v>
      </c>
      <c r="AI352">
        <v>86552628</v>
      </c>
      <c r="AJ352">
        <v>520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ROW(Source!A311)</f>
        <v>311</v>
      </c>
      <c r="B353">
        <v>86552643</v>
      </c>
      <c r="C353">
        <v>86552618</v>
      </c>
      <c r="D353">
        <v>85700975</v>
      </c>
      <c r="E353">
        <v>1</v>
      </c>
      <c r="F353">
        <v>1</v>
      </c>
      <c r="G353">
        <v>1081</v>
      </c>
      <c r="H353">
        <v>3</v>
      </c>
      <c r="I353" t="s">
        <v>841</v>
      </c>
      <c r="J353" t="s">
        <v>842</v>
      </c>
      <c r="K353" t="s">
        <v>843</v>
      </c>
      <c r="L353">
        <v>1348</v>
      </c>
      <c r="N353">
        <v>1009</v>
      </c>
      <c r="O353" t="s">
        <v>561</v>
      </c>
      <c r="P353" t="s">
        <v>561</v>
      </c>
      <c r="Q353">
        <v>1000</v>
      </c>
      <c r="X353">
        <v>4.4000000000000002E-4</v>
      </c>
      <c r="Y353">
        <v>16214.84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360</v>
      </c>
      <c r="AG353">
        <v>4.4000000000000002E-4</v>
      </c>
      <c r="AH353">
        <v>2</v>
      </c>
      <c r="AI353">
        <v>86552629</v>
      </c>
      <c r="AJ353">
        <v>521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ROW(Source!A311)</f>
        <v>311</v>
      </c>
      <c r="B354">
        <v>86552644</v>
      </c>
      <c r="C354">
        <v>86552618</v>
      </c>
      <c r="D354">
        <v>85701143</v>
      </c>
      <c r="E354">
        <v>1</v>
      </c>
      <c r="F354">
        <v>1</v>
      </c>
      <c r="G354">
        <v>1081</v>
      </c>
      <c r="H354">
        <v>3</v>
      </c>
      <c r="I354" t="s">
        <v>844</v>
      </c>
      <c r="J354" t="s">
        <v>845</v>
      </c>
      <c r="K354" t="s">
        <v>846</v>
      </c>
      <c r="L354">
        <v>1346</v>
      </c>
      <c r="N354">
        <v>1009</v>
      </c>
      <c r="O354" t="s">
        <v>822</v>
      </c>
      <c r="P354" t="s">
        <v>822</v>
      </c>
      <c r="Q354">
        <v>1</v>
      </c>
      <c r="X354">
        <v>0.53</v>
      </c>
      <c r="Y354">
        <v>20.190000000000001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360</v>
      </c>
      <c r="AG354">
        <v>0.53</v>
      </c>
      <c r="AH354">
        <v>2</v>
      </c>
      <c r="AI354">
        <v>86552630</v>
      </c>
      <c r="AJ354">
        <v>522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ROW(Source!A311)</f>
        <v>311</v>
      </c>
      <c r="B355">
        <v>86552645</v>
      </c>
      <c r="C355">
        <v>86552618</v>
      </c>
      <c r="D355">
        <v>85661955</v>
      </c>
      <c r="E355">
        <v>1081</v>
      </c>
      <c r="F355">
        <v>1</v>
      </c>
      <c r="G355">
        <v>1081</v>
      </c>
      <c r="H355">
        <v>3</v>
      </c>
      <c r="I355" t="s">
        <v>918</v>
      </c>
      <c r="J355" t="s">
        <v>3</v>
      </c>
      <c r="K355" t="s">
        <v>919</v>
      </c>
      <c r="L355">
        <v>1346</v>
      </c>
      <c r="N355">
        <v>1009</v>
      </c>
      <c r="O355" t="s">
        <v>822</v>
      </c>
      <c r="P355" t="s">
        <v>822</v>
      </c>
      <c r="Q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360</v>
      </c>
      <c r="AG355">
        <v>0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ROW(Source!A311)</f>
        <v>311</v>
      </c>
      <c r="B356">
        <v>86552646</v>
      </c>
      <c r="C356">
        <v>86552618</v>
      </c>
      <c r="D356">
        <v>85681228</v>
      </c>
      <c r="E356">
        <v>1081</v>
      </c>
      <c r="F356">
        <v>1</v>
      </c>
      <c r="G356">
        <v>1081</v>
      </c>
      <c r="H356">
        <v>3</v>
      </c>
      <c r="I356" t="s">
        <v>920</v>
      </c>
      <c r="J356" t="s">
        <v>3</v>
      </c>
      <c r="K356" t="s">
        <v>921</v>
      </c>
      <c r="L356">
        <v>1354</v>
      </c>
      <c r="N356">
        <v>1010</v>
      </c>
      <c r="O356" t="s">
        <v>35</v>
      </c>
      <c r="P356" t="s">
        <v>35</v>
      </c>
      <c r="Q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360</v>
      </c>
      <c r="AG356">
        <v>0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ROW(Source!A311)</f>
        <v>311</v>
      </c>
      <c r="B357">
        <v>86552647</v>
      </c>
      <c r="C357">
        <v>86552618</v>
      </c>
      <c r="D357">
        <v>85684099</v>
      </c>
      <c r="E357">
        <v>1081</v>
      </c>
      <c r="F357">
        <v>1</v>
      </c>
      <c r="G357">
        <v>1081</v>
      </c>
      <c r="H357">
        <v>3</v>
      </c>
      <c r="I357" t="s">
        <v>922</v>
      </c>
      <c r="J357" t="s">
        <v>3</v>
      </c>
      <c r="K357" t="s">
        <v>923</v>
      </c>
      <c r="L357">
        <v>1301</v>
      </c>
      <c r="N357">
        <v>1003</v>
      </c>
      <c r="O357" t="s">
        <v>454</v>
      </c>
      <c r="P357" t="s">
        <v>454</v>
      </c>
      <c r="Q357">
        <v>1</v>
      </c>
      <c r="X357">
        <v>100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360</v>
      </c>
      <c r="AG357">
        <v>100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ROW(Source!A312)</f>
        <v>312</v>
      </c>
      <c r="B358">
        <v>86552633</v>
      </c>
      <c r="C358">
        <v>86552618</v>
      </c>
      <c r="D358">
        <v>85665773</v>
      </c>
      <c r="E358">
        <v>1081</v>
      </c>
      <c r="F358">
        <v>1</v>
      </c>
      <c r="G358">
        <v>1081</v>
      </c>
      <c r="H358">
        <v>1</v>
      </c>
      <c r="I358" t="s">
        <v>786</v>
      </c>
      <c r="J358" t="s">
        <v>3</v>
      </c>
      <c r="K358" t="s">
        <v>787</v>
      </c>
      <c r="L358">
        <v>1191</v>
      </c>
      <c r="N358">
        <v>1013</v>
      </c>
      <c r="O358" t="s">
        <v>788</v>
      </c>
      <c r="P358" t="s">
        <v>788</v>
      </c>
      <c r="Q358">
        <v>1</v>
      </c>
      <c r="X358">
        <v>29.7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 t="s">
        <v>362</v>
      </c>
      <c r="AG358">
        <v>40.98599999999999</v>
      </c>
      <c r="AH358">
        <v>2</v>
      </c>
      <c r="AI358">
        <v>86552619</v>
      </c>
      <c r="AJ358">
        <v>525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ROW(Source!A312)</f>
        <v>312</v>
      </c>
      <c r="B359">
        <v>86552634</v>
      </c>
      <c r="C359">
        <v>86552618</v>
      </c>
      <c r="D359">
        <v>85731380</v>
      </c>
      <c r="E359">
        <v>1</v>
      </c>
      <c r="F359">
        <v>1</v>
      </c>
      <c r="G359">
        <v>1081</v>
      </c>
      <c r="H359">
        <v>2</v>
      </c>
      <c r="I359" t="s">
        <v>823</v>
      </c>
      <c r="J359" t="s">
        <v>824</v>
      </c>
      <c r="K359" t="s">
        <v>825</v>
      </c>
      <c r="L359">
        <v>1368</v>
      </c>
      <c r="N359">
        <v>1011</v>
      </c>
      <c r="O359" t="s">
        <v>792</v>
      </c>
      <c r="P359" t="s">
        <v>792</v>
      </c>
      <c r="Q359">
        <v>1</v>
      </c>
      <c r="X359">
        <v>1.1499999999999999</v>
      </c>
      <c r="Y359">
        <v>0</v>
      </c>
      <c r="Z359">
        <v>0.28000000000000003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361</v>
      </c>
      <c r="AG359">
        <v>1.7249999999999999</v>
      </c>
      <c r="AH359">
        <v>2</v>
      </c>
      <c r="AI359">
        <v>86552620</v>
      </c>
      <c r="AJ359">
        <v>526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ROW(Source!A312)</f>
        <v>312</v>
      </c>
      <c r="B360">
        <v>86552635</v>
      </c>
      <c r="C360">
        <v>86552618</v>
      </c>
      <c r="D360">
        <v>85731677</v>
      </c>
      <c r="E360">
        <v>1</v>
      </c>
      <c r="F360">
        <v>1</v>
      </c>
      <c r="G360">
        <v>1081</v>
      </c>
      <c r="H360">
        <v>2</v>
      </c>
      <c r="I360" t="s">
        <v>789</v>
      </c>
      <c r="J360" t="s">
        <v>790</v>
      </c>
      <c r="K360" t="s">
        <v>791</v>
      </c>
      <c r="L360">
        <v>1368</v>
      </c>
      <c r="N360">
        <v>1011</v>
      </c>
      <c r="O360" t="s">
        <v>792</v>
      </c>
      <c r="P360" t="s">
        <v>792</v>
      </c>
      <c r="Q360">
        <v>1</v>
      </c>
      <c r="X360">
        <v>0.35</v>
      </c>
      <c r="Y360">
        <v>0</v>
      </c>
      <c r="Z360">
        <v>83.1</v>
      </c>
      <c r="AA360">
        <v>12.62</v>
      </c>
      <c r="AB360">
        <v>0</v>
      </c>
      <c r="AC360">
        <v>0</v>
      </c>
      <c r="AD360">
        <v>1</v>
      </c>
      <c r="AE360">
        <v>0</v>
      </c>
      <c r="AF360" t="s">
        <v>361</v>
      </c>
      <c r="AG360">
        <v>0.52500000000000002</v>
      </c>
      <c r="AH360">
        <v>2</v>
      </c>
      <c r="AI360">
        <v>86552621</v>
      </c>
      <c r="AJ360">
        <v>527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ROW(Source!A312)</f>
        <v>312</v>
      </c>
      <c r="B361">
        <v>86552636</v>
      </c>
      <c r="C361">
        <v>86552618</v>
      </c>
      <c r="D361">
        <v>85730911</v>
      </c>
      <c r="E361">
        <v>1</v>
      </c>
      <c r="F361">
        <v>1</v>
      </c>
      <c r="G361">
        <v>1081</v>
      </c>
      <c r="H361">
        <v>2</v>
      </c>
      <c r="I361" t="s">
        <v>800</v>
      </c>
      <c r="J361" t="s">
        <v>801</v>
      </c>
      <c r="K361" t="s">
        <v>802</v>
      </c>
      <c r="L361">
        <v>1368</v>
      </c>
      <c r="N361">
        <v>1011</v>
      </c>
      <c r="O361" t="s">
        <v>792</v>
      </c>
      <c r="P361" t="s">
        <v>792</v>
      </c>
      <c r="Q361">
        <v>1</v>
      </c>
      <c r="X361">
        <v>7.0000000000000007E-2</v>
      </c>
      <c r="Y361">
        <v>0</v>
      </c>
      <c r="Z361">
        <v>179.17</v>
      </c>
      <c r="AA361">
        <v>16.93</v>
      </c>
      <c r="AB361">
        <v>0</v>
      </c>
      <c r="AC361">
        <v>0</v>
      </c>
      <c r="AD361">
        <v>1</v>
      </c>
      <c r="AE361">
        <v>0</v>
      </c>
      <c r="AF361" t="s">
        <v>361</v>
      </c>
      <c r="AG361">
        <v>0.10500000000000001</v>
      </c>
      <c r="AH361">
        <v>2</v>
      </c>
      <c r="AI361">
        <v>86552622</v>
      </c>
      <c r="AJ361">
        <v>528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ROW(Source!A312)</f>
        <v>312</v>
      </c>
      <c r="B362">
        <v>86552637</v>
      </c>
      <c r="C362">
        <v>86552618</v>
      </c>
      <c r="D362">
        <v>85700705</v>
      </c>
      <c r="E362">
        <v>1</v>
      </c>
      <c r="F362">
        <v>1</v>
      </c>
      <c r="G362">
        <v>1081</v>
      </c>
      <c r="H362">
        <v>3</v>
      </c>
      <c r="I362" t="s">
        <v>803</v>
      </c>
      <c r="J362" t="s">
        <v>804</v>
      </c>
      <c r="K362" t="s">
        <v>805</v>
      </c>
      <c r="L362">
        <v>1339</v>
      </c>
      <c r="N362">
        <v>1007</v>
      </c>
      <c r="O362" t="s">
        <v>806</v>
      </c>
      <c r="P362" t="s">
        <v>806</v>
      </c>
      <c r="Q362">
        <v>1</v>
      </c>
      <c r="X362">
        <v>0.17699999999999999</v>
      </c>
      <c r="Y362">
        <v>7.07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360</v>
      </c>
      <c r="AG362">
        <v>0.17699999999999999</v>
      </c>
      <c r="AH362">
        <v>2</v>
      </c>
      <c r="AI362">
        <v>86552623</v>
      </c>
      <c r="AJ362">
        <v>529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ROW(Source!A312)</f>
        <v>312</v>
      </c>
      <c r="B363">
        <v>86552638</v>
      </c>
      <c r="C363">
        <v>86552618</v>
      </c>
      <c r="D363">
        <v>85701843</v>
      </c>
      <c r="E363">
        <v>1</v>
      </c>
      <c r="F363">
        <v>1</v>
      </c>
      <c r="G363">
        <v>1081</v>
      </c>
      <c r="H363">
        <v>3</v>
      </c>
      <c r="I363" t="s">
        <v>826</v>
      </c>
      <c r="J363" t="s">
        <v>827</v>
      </c>
      <c r="K363" t="s">
        <v>828</v>
      </c>
      <c r="L363">
        <v>1346</v>
      </c>
      <c r="N363">
        <v>1009</v>
      </c>
      <c r="O363" t="s">
        <v>822</v>
      </c>
      <c r="P363" t="s">
        <v>822</v>
      </c>
      <c r="Q363">
        <v>1</v>
      </c>
      <c r="X363">
        <v>0.17</v>
      </c>
      <c r="Y363">
        <v>21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360</v>
      </c>
      <c r="AG363">
        <v>0.17</v>
      </c>
      <c r="AH363">
        <v>2</v>
      </c>
      <c r="AI363">
        <v>86552624</v>
      </c>
      <c r="AJ363">
        <v>530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ROW(Source!A312)</f>
        <v>312</v>
      </c>
      <c r="B364">
        <v>86552639</v>
      </c>
      <c r="C364">
        <v>86552618</v>
      </c>
      <c r="D364">
        <v>85702416</v>
      </c>
      <c r="E364">
        <v>1</v>
      </c>
      <c r="F364">
        <v>1</v>
      </c>
      <c r="G364">
        <v>1081</v>
      </c>
      <c r="H364">
        <v>3</v>
      </c>
      <c r="I364" t="s">
        <v>829</v>
      </c>
      <c r="J364" t="s">
        <v>830</v>
      </c>
      <c r="K364" t="s">
        <v>831</v>
      </c>
      <c r="L364">
        <v>1346</v>
      </c>
      <c r="N364">
        <v>1009</v>
      </c>
      <c r="O364" t="s">
        <v>822</v>
      </c>
      <c r="P364" t="s">
        <v>822</v>
      </c>
      <c r="Q364">
        <v>1</v>
      </c>
      <c r="X364">
        <v>0.06</v>
      </c>
      <c r="Y364">
        <v>37.979999999999997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360</v>
      </c>
      <c r="AG364">
        <v>0.06</v>
      </c>
      <c r="AH364">
        <v>2</v>
      </c>
      <c r="AI364">
        <v>86552625</v>
      </c>
      <c r="AJ364">
        <v>531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ROW(Source!A312)</f>
        <v>312</v>
      </c>
      <c r="B365">
        <v>86552640</v>
      </c>
      <c r="C365">
        <v>86552618</v>
      </c>
      <c r="D365">
        <v>85700824</v>
      </c>
      <c r="E365">
        <v>1</v>
      </c>
      <c r="F365">
        <v>1</v>
      </c>
      <c r="G365">
        <v>1081</v>
      </c>
      <c r="H365">
        <v>3</v>
      </c>
      <c r="I365" t="s">
        <v>832</v>
      </c>
      <c r="J365" t="s">
        <v>833</v>
      </c>
      <c r="K365" t="s">
        <v>834</v>
      </c>
      <c r="L365">
        <v>1348</v>
      </c>
      <c r="N365">
        <v>1009</v>
      </c>
      <c r="O365" t="s">
        <v>561</v>
      </c>
      <c r="P365" t="s">
        <v>561</v>
      </c>
      <c r="Q365">
        <v>1000</v>
      </c>
      <c r="X365">
        <v>1.0000000000000001E-5</v>
      </c>
      <c r="Y365">
        <v>3234.81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360</v>
      </c>
      <c r="AG365">
        <v>1.0000000000000001E-5</v>
      </c>
      <c r="AH365">
        <v>2</v>
      </c>
      <c r="AI365">
        <v>86552626</v>
      </c>
      <c r="AJ365">
        <v>532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ROW(Source!A312)</f>
        <v>312</v>
      </c>
      <c r="B366">
        <v>86552641</v>
      </c>
      <c r="C366">
        <v>86552618</v>
      </c>
      <c r="D366">
        <v>85700637</v>
      </c>
      <c r="E366">
        <v>1</v>
      </c>
      <c r="F366">
        <v>1</v>
      </c>
      <c r="G366">
        <v>1081</v>
      </c>
      <c r="H366">
        <v>3</v>
      </c>
      <c r="I366" t="s">
        <v>835</v>
      </c>
      <c r="J366" t="s">
        <v>836</v>
      </c>
      <c r="K366" t="s">
        <v>837</v>
      </c>
      <c r="L366">
        <v>1339</v>
      </c>
      <c r="N366">
        <v>1007</v>
      </c>
      <c r="O366" t="s">
        <v>806</v>
      </c>
      <c r="P366" t="s">
        <v>806</v>
      </c>
      <c r="Q366">
        <v>1</v>
      </c>
      <c r="X366">
        <v>0.11899999999999999</v>
      </c>
      <c r="Y366">
        <v>53.42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360</v>
      </c>
      <c r="AG366">
        <v>0.11899999999999999</v>
      </c>
      <c r="AH366">
        <v>2</v>
      </c>
      <c r="AI366">
        <v>86552627</v>
      </c>
      <c r="AJ366">
        <v>533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ROW(Source!A312)</f>
        <v>312</v>
      </c>
      <c r="B367">
        <v>86552642</v>
      </c>
      <c r="C367">
        <v>86552618</v>
      </c>
      <c r="D367">
        <v>85700903</v>
      </c>
      <c r="E367">
        <v>1</v>
      </c>
      <c r="F367">
        <v>1</v>
      </c>
      <c r="G367">
        <v>1081</v>
      </c>
      <c r="H367">
        <v>3</v>
      </c>
      <c r="I367" t="s">
        <v>838</v>
      </c>
      <c r="J367" t="s">
        <v>839</v>
      </c>
      <c r="K367" t="s">
        <v>840</v>
      </c>
      <c r="L367">
        <v>1339</v>
      </c>
      <c r="N367">
        <v>1007</v>
      </c>
      <c r="O367" t="s">
        <v>806</v>
      </c>
      <c r="P367" t="s">
        <v>806</v>
      </c>
      <c r="Q367">
        <v>1</v>
      </c>
      <c r="X367">
        <v>0.28100000000000003</v>
      </c>
      <c r="Y367">
        <v>5.82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360</v>
      </c>
      <c r="AG367">
        <v>0.28100000000000003</v>
      </c>
      <c r="AH367">
        <v>2</v>
      </c>
      <c r="AI367">
        <v>86552628</v>
      </c>
      <c r="AJ367">
        <v>534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ROW(Source!A312)</f>
        <v>312</v>
      </c>
      <c r="B368">
        <v>86552643</v>
      </c>
      <c r="C368">
        <v>86552618</v>
      </c>
      <c r="D368">
        <v>85700975</v>
      </c>
      <c r="E368">
        <v>1</v>
      </c>
      <c r="F368">
        <v>1</v>
      </c>
      <c r="G368">
        <v>1081</v>
      </c>
      <c r="H368">
        <v>3</v>
      </c>
      <c r="I368" t="s">
        <v>841</v>
      </c>
      <c r="J368" t="s">
        <v>842</v>
      </c>
      <c r="K368" t="s">
        <v>843</v>
      </c>
      <c r="L368">
        <v>1348</v>
      </c>
      <c r="N368">
        <v>1009</v>
      </c>
      <c r="O368" t="s">
        <v>561</v>
      </c>
      <c r="P368" t="s">
        <v>561</v>
      </c>
      <c r="Q368">
        <v>1000</v>
      </c>
      <c r="X368">
        <v>4.4000000000000002E-4</v>
      </c>
      <c r="Y368">
        <v>16214.84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360</v>
      </c>
      <c r="AG368">
        <v>4.4000000000000002E-4</v>
      </c>
      <c r="AH368">
        <v>2</v>
      </c>
      <c r="AI368">
        <v>86552629</v>
      </c>
      <c r="AJ368">
        <v>535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ROW(Source!A312)</f>
        <v>312</v>
      </c>
      <c r="B369">
        <v>86552644</v>
      </c>
      <c r="C369">
        <v>86552618</v>
      </c>
      <c r="D369">
        <v>85701143</v>
      </c>
      <c r="E369">
        <v>1</v>
      </c>
      <c r="F369">
        <v>1</v>
      </c>
      <c r="G369">
        <v>1081</v>
      </c>
      <c r="H369">
        <v>3</v>
      </c>
      <c r="I369" t="s">
        <v>844</v>
      </c>
      <c r="J369" t="s">
        <v>845</v>
      </c>
      <c r="K369" t="s">
        <v>846</v>
      </c>
      <c r="L369">
        <v>1346</v>
      </c>
      <c r="N369">
        <v>1009</v>
      </c>
      <c r="O369" t="s">
        <v>822</v>
      </c>
      <c r="P369" t="s">
        <v>822</v>
      </c>
      <c r="Q369">
        <v>1</v>
      </c>
      <c r="X369">
        <v>0.53</v>
      </c>
      <c r="Y369">
        <v>20.190000000000001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360</v>
      </c>
      <c r="AG369">
        <v>0.53</v>
      </c>
      <c r="AH369">
        <v>2</v>
      </c>
      <c r="AI369">
        <v>86552630</v>
      </c>
      <c r="AJ369">
        <v>536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ROW(Source!A312)</f>
        <v>312</v>
      </c>
      <c r="B370">
        <v>86552645</v>
      </c>
      <c r="C370">
        <v>86552618</v>
      </c>
      <c r="D370">
        <v>85661955</v>
      </c>
      <c r="E370">
        <v>1081</v>
      </c>
      <c r="F370">
        <v>1</v>
      </c>
      <c r="G370">
        <v>1081</v>
      </c>
      <c r="H370">
        <v>3</v>
      </c>
      <c r="I370" t="s">
        <v>918</v>
      </c>
      <c r="J370" t="s">
        <v>3</v>
      </c>
      <c r="K370" t="s">
        <v>919</v>
      </c>
      <c r="L370">
        <v>1346</v>
      </c>
      <c r="N370">
        <v>1009</v>
      </c>
      <c r="O370" t="s">
        <v>822</v>
      </c>
      <c r="P370" t="s">
        <v>822</v>
      </c>
      <c r="Q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360</v>
      </c>
      <c r="AG370">
        <v>0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ROW(Source!A312)</f>
        <v>312</v>
      </c>
      <c r="B371">
        <v>86552646</v>
      </c>
      <c r="C371">
        <v>86552618</v>
      </c>
      <c r="D371">
        <v>85681228</v>
      </c>
      <c r="E371">
        <v>1081</v>
      </c>
      <c r="F371">
        <v>1</v>
      </c>
      <c r="G371">
        <v>1081</v>
      </c>
      <c r="H371">
        <v>3</v>
      </c>
      <c r="I371" t="s">
        <v>920</v>
      </c>
      <c r="J371" t="s">
        <v>3</v>
      </c>
      <c r="K371" t="s">
        <v>921</v>
      </c>
      <c r="L371">
        <v>1354</v>
      </c>
      <c r="N371">
        <v>1010</v>
      </c>
      <c r="O371" t="s">
        <v>35</v>
      </c>
      <c r="P371" t="s">
        <v>35</v>
      </c>
      <c r="Q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360</v>
      </c>
      <c r="AG371">
        <v>0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ROW(Source!A312)</f>
        <v>312</v>
      </c>
      <c r="B372">
        <v>86552647</v>
      </c>
      <c r="C372">
        <v>86552618</v>
      </c>
      <c r="D372">
        <v>85684099</v>
      </c>
      <c r="E372">
        <v>1081</v>
      </c>
      <c r="F372">
        <v>1</v>
      </c>
      <c r="G372">
        <v>1081</v>
      </c>
      <c r="H372">
        <v>3</v>
      </c>
      <c r="I372" t="s">
        <v>922</v>
      </c>
      <c r="J372" t="s">
        <v>3</v>
      </c>
      <c r="K372" t="s">
        <v>923</v>
      </c>
      <c r="L372">
        <v>1301</v>
      </c>
      <c r="N372">
        <v>1003</v>
      </c>
      <c r="O372" t="s">
        <v>454</v>
      </c>
      <c r="P372" t="s">
        <v>454</v>
      </c>
      <c r="Q372">
        <v>1</v>
      </c>
      <c r="X372">
        <v>100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360</v>
      </c>
      <c r="AG372">
        <v>100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ROW(Source!A317)</f>
        <v>317</v>
      </c>
      <c r="B373">
        <v>86552665</v>
      </c>
      <c r="C373">
        <v>86552650</v>
      </c>
      <c r="D373">
        <v>85665773</v>
      </c>
      <c r="E373">
        <v>1081</v>
      </c>
      <c r="F373">
        <v>1</v>
      </c>
      <c r="G373">
        <v>1081</v>
      </c>
      <c r="H373">
        <v>1</v>
      </c>
      <c r="I373" t="s">
        <v>786</v>
      </c>
      <c r="J373" t="s">
        <v>3</v>
      </c>
      <c r="K373" t="s">
        <v>787</v>
      </c>
      <c r="L373">
        <v>1191</v>
      </c>
      <c r="N373">
        <v>1013</v>
      </c>
      <c r="O373" t="s">
        <v>788</v>
      </c>
      <c r="P373" t="s">
        <v>788</v>
      </c>
      <c r="Q373">
        <v>1</v>
      </c>
      <c r="X373">
        <v>29.7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362</v>
      </c>
      <c r="AG373">
        <v>40.98599999999999</v>
      </c>
      <c r="AH373">
        <v>2</v>
      </c>
      <c r="AI373">
        <v>86552651</v>
      </c>
      <c r="AJ373">
        <v>539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ROW(Source!A317)</f>
        <v>317</v>
      </c>
      <c r="B374">
        <v>86552666</v>
      </c>
      <c r="C374">
        <v>86552650</v>
      </c>
      <c r="D374">
        <v>85731380</v>
      </c>
      <c r="E374">
        <v>1</v>
      </c>
      <c r="F374">
        <v>1</v>
      </c>
      <c r="G374">
        <v>1081</v>
      </c>
      <c r="H374">
        <v>2</v>
      </c>
      <c r="I374" t="s">
        <v>823</v>
      </c>
      <c r="J374" t="s">
        <v>824</v>
      </c>
      <c r="K374" t="s">
        <v>825</v>
      </c>
      <c r="L374">
        <v>1368</v>
      </c>
      <c r="N374">
        <v>1011</v>
      </c>
      <c r="O374" t="s">
        <v>792</v>
      </c>
      <c r="P374" t="s">
        <v>792</v>
      </c>
      <c r="Q374">
        <v>1</v>
      </c>
      <c r="X374">
        <v>1.1499999999999999</v>
      </c>
      <c r="Y374">
        <v>0</v>
      </c>
      <c r="Z374">
        <v>0.28000000000000003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361</v>
      </c>
      <c r="AG374">
        <v>1.7249999999999999</v>
      </c>
      <c r="AH374">
        <v>2</v>
      </c>
      <c r="AI374">
        <v>86552652</v>
      </c>
      <c r="AJ374">
        <v>540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ROW(Source!A317)</f>
        <v>317</v>
      </c>
      <c r="B375">
        <v>86552667</v>
      </c>
      <c r="C375">
        <v>86552650</v>
      </c>
      <c r="D375">
        <v>85731677</v>
      </c>
      <c r="E375">
        <v>1</v>
      </c>
      <c r="F375">
        <v>1</v>
      </c>
      <c r="G375">
        <v>1081</v>
      </c>
      <c r="H375">
        <v>2</v>
      </c>
      <c r="I375" t="s">
        <v>789</v>
      </c>
      <c r="J375" t="s">
        <v>790</v>
      </c>
      <c r="K375" t="s">
        <v>791</v>
      </c>
      <c r="L375">
        <v>1368</v>
      </c>
      <c r="N375">
        <v>1011</v>
      </c>
      <c r="O375" t="s">
        <v>792</v>
      </c>
      <c r="P375" t="s">
        <v>792</v>
      </c>
      <c r="Q375">
        <v>1</v>
      </c>
      <c r="X375">
        <v>0.35</v>
      </c>
      <c r="Y375">
        <v>0</v>
      </c>
      <c r="Z375">
        <v>83.1</v>
      </c>
      <c r="AA375">
        <v>12.62</v>
      </c>
      <c r="AB375">
        <v>0</v>
      </c>
      <c r="AC375">
        <v>0</v>
      </c>
      <c r="AD375">
        <v>1</v>
      </c>
      <c r="AE375">
        <v>0</v>
      </c>
      <c r="AF375" t="s">
        <v>361</v>
      </c>
      <c r="AG375">
        <v>0.52500000000000002</v>
      </c>
      <c r="AH375">
        <v>2</v>
      </c>
      <c r="AI375">
        <v>86552653</v>
      </c>
      <c r="AJ375">
        <v>541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ROW(Source!A317)</f>
        <v>317</v>
      </c>
      <c r="B376">
        <v>86552668</v>
      </c>
      <c r="C376">
        <v>86552650</v>
      </c>
      <c r="D376">
        <v>85730911</v>
      </c>
      <c r="E376">
        <v>1</v>
      </c>
      <c r="F376">
        <v>1</v>
      </c>
      <c r="G376">
        <v>1081</v>
      </c>
      <c r="H376">
        <v>2</v>
      </c>
      <c r="I376" t="s">
        <v>800</v>
      </c>
      <c r="J376" t="s">
        <v>801</v>
      </c>
      <c r="K376" t="s">
        <v>802</v>
      </c>
      <c r="L376">
        <v>1368</v>
      </c>
      <c r="N376">
        <v>1011</v>
      </c>
      <c r="O376" t="s">
        <v>792</v>
      </c>
      <c r="P376" t="s">
        <v>792</v>
      </c>
      <c r="Q376">
        <v>1</v>
      </c>
      <c r="X376">
        <v>7.0000000000000007E-2</v>
      </c>
      <c r="Y376">
        <v>0</v>
      </c>
      <c r="Z376">
        <v>179.17</v>
      </c>
      <c r="AA376">
        <v>16.93</v>
      </c>
      <c r="AB376">
        <v>0</v>
      </c>
      <c r="AC376">
        <v>0</v>
      </c>
      <c r="AD376">
        <v>1</v>
      </c>
      <c r="AE376">
        <v>0</v>
      </c>
      <c r="AF376" t="s">
        <v>361</v>
      </c>
      <c r="AG376">
        <v>0.10500000000000001</v>
      </c>
      <c r="AH376">
        <v>2</v>
      </c>
      <c r="AI376">
        <v>86552654</v>
      </c>
      <c r="AJ376">
        <v>542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ROW(Source!A317)</f>
        <v>317</v>
      </c>
      <c r="B377">
        <v>86552669</v>
      </c>
      <c r="C377">
        <v>86552650</v>
      </c>
      <c r="D377">
        <v>85700705</v>
      </c>
      <c r="E377">
        <v>1</v>
      </c>
      <c r="F377">
        <v>1</v>
      </c>
      <c r="G377">
        <v>1081</v>
      </c>
      <c r="H377">
        <v>3</v>
      </c>
      <c r="I377" t="s">
        <v>803</v>
      </c>
      <c r="J377" t="s">
        <v>804</v>
      </c>
      <c r="K377" t="s">
        <v>805</v>
      </c>
      <c r="L377">
        <v>1339</v>
      </c>
      <c r="N377">
        <v>1007</v>
      </c>
      <c r="O377" t="s">
        <v>806</v>
      </c>
      <c r="P377" t="s">
        <v>806</v>
      </c>
      <c r="Q377">
        <v>1</v>
      </c>
      <c r="X377">
        <v>0.28799999999999998</v>
      </c>
      <c r="Y377">
        <v>7.07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360</v>
      </c>
      <c r="AG377">
        <v>0.28799999999999998</v>
      </c>
      <c r="AH377">
        <v>2</v>
      </c>
      <c r="AI377">
        <v>86552655</v>
      </c>
      <c r="AJ377">
        <v>543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ROW(Source!A317)</f>
        <v>317</v>
      </c>
      <c r="B378">
        <v>86552670</v>
      </c>
      <c r="C378">
        <v>86552650</v>
      </c>
      <c r="D378">
        <v>85701843</v>
      </c>
      <c r="E378">
        <v>1</v>
      </c>
      <c r="F378">
        <v>1</v>
      </c>
      <c r="G378">
        <v>1081</v>
      </c>
      <c r="H378">
        <v>3</v>
      </c>
      <c r="I378" t="s">
        <v>826</v>
      </c>
      <c r="J378" t="s">
        <v>827</v>
      </c>
      <c r="K378" t="s">
        <v>828</v>
      </c>
      <c r="L378">
        <v>1346</v>
      </c>
      <c r="N378">
        <v>1009</v>
      </c>
      <c r="O378" t="s">
        <v>822</v>
      </c>
      <c r="P378" t="s">
        <v>822</v>
      </c>
      <c r="Q378">
        <v>1</v>
      </c>
      <c r="X378">
        <v>0.17</v>
      </c>
      <c r="Y378">
        <v>21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360</v>
      </c>
      <c r="AG378">
        <v>0.17</v>
      </c>
      <c r="AH378">
        <v>2</v>
      </c>
      <c r="AI378">
        <v>86552656</v>
      </c>
      <c r="AJ378">
        <v>544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ROW(Source!A317)</f>
        <v>317</v>
      </c>
      <c r="B379">
        <v>86552671</v>
      </c>
      <c r="C379">
        <v>86552650</v>
      </c>
      <c r="D379">
        <v>85702416</v>
      </c>
      <c r="E379">
        <v>1</v>
      </c>
      <c r="F379">
        <v>1</v>
      </c>
      <c r="G379">
        <v>1081</v>
      </c>
      <c r="H379">
        <v>3</v>
      </c>
      <c r="I379" t="s">
        <v>829</v>
      </c>
      <c r="J379" t="s">
        <v>830</v>
      </c>
      <c r="K379" t="s">
        <v>831</v>
      </c>
      <c r="L379">
        <v>1346</v>
      </c>
      <c r="N379">
        <v>1009</v>
      </c>
      <c r="O379" t="s">
        <v>822</v>
      </c>
      <c r="P379" t="s">
        <v>822</v>
      </c>
      <c r="Q379">
        <v>1</v>
      </c>
      <c r="X379">
        <v>0.06</v>
      </c>
      <c r="Y379">
        <v>37.979999999999997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360</v>
      </c>
      <c r="AG379">
        <v>0.06</v>
      </c>
      <c r="AH379">
        <v>2</v>
      </c>
      <c r="AI379">
        <v>86552657</v>
      </c>
      <c r="AJ379">
        <v>545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ROW(Source!A317)</f>
        <v>317</v>
      </c>
      <c r="B380">
        <v>86552672</v>
      </c>
      <c r="C380">
        <v>86552650</v>
      </c>
      <c r="D380">
        <v>85700824</v>
      </c>
      <c r="E380">
        <v>1</v>
      </c>
      <c r="F380">
        <v>1</v>
      </c>
      <c r="G380">
        <v>1081</v>
      </c>
      <c r="H380">
        <v>3</v>
      </c>
      <c r="I380" t="s">
        <v>832</v>
      </c>
      <c r="J380" t="s">
        <v>833</v>
      </c>
      <c r="K380" t="s">
        <v>834</v>
      </c>
      <c r="L380">
        <v>1348</v>
      </c>
      <c r="N380">
        <v>1009</v>
      </c>
      <c r="O380" t="s">
        <v>561</v>
      </c>
      <c r="P380" t="s">
        <v>561</v>
      </c>
      <c r="Q380">
        <v>1000</v>
      </c>
      <c r="X380">
        <v>1.0000000000000001E-5</v>
      </c>
      <c r="Y380">
        <v>3234.81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360</v>
      </c>
      <c r="AG380">
        <v>1.0000000000000001E-5</v>
      </c>
      <c r="AH380">
        <v>2</v>
      </c>
      <c r="AI380">
        <v>86552658</v>
      </c>
      <c r="AJ380">
        <v>546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ROW(Source!A317)</f>
        <v>317</v>
      </c>
      <c r="B381">
        <v>86552673</v>
      </c>
      <c r="C381">
        <v>86552650</v>
      </c>
      <c r="D381">
        <v>85700637</v>
      </c>
      <c r="E381">
        <v>1</v>
      </c>
      <c r="F381">
        <v>1</v>
      </c>
      <c r="G381">
        <v>1081</v>
      </c>
      <c r="H381">
        <v>3</v>
      </c>
      <c r="I381" t="s">
        <v>835</v>
      </c>
      <c r="J381" t="s">
        <v>836</v>
      </c>
      <c r="K381" t="s">
        <v>837</v>
      </c>
      <c r="L381">
        <v>1339</v>
      </c>
      <c r="N381">
        <v>1007</v>
      </c>
      <c r="O381" t="s">
        <v>806</v>
      </c>
      <c r="P381" t="s">
        <v>806</v>
      </c>
      <c r="Q381">
        <v>1</v>
      </c>
      <c r="X381">
        <v>0.11899999999999999</v>
      </c>
      <c r="Y381">
        <v>53.42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360</v>
      </c>
      <c r="AG381">
        <v>0.11899999999999999</v>
      </c>
      <c r="AH381">
        <v>2</v>
      </c>
      <c r="AI381">
        <v>86552659</v>
      </c>
      <c r="AJ381">
        <v>547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ROW(Source!A317)</f>
        <v>317</v>
      </c>
      <c r="B382">
        <v>86552674</v>
      </c>
      <c r="C382">
        <v>86552650</v>
      </c>
      <c r="D382">
        <v>85700903</v>
      </c>
      <c r="E382">
        <v>1</v>
      </c>
      <c r="F382">
        <v>1</v>
      </c>
      <c r="G382">
        <v>1081</v>
      </c>
      <c r="H382">
        <v>3</v>
      </c>
      <c r="I382" t="s">
        <v>838</v>
      </c>
      <c r="J382" t="s">
        <v>839</v>
      </c>
      <c r="K382" t="s">
        <v>840</v>
      </c>
      <c r="L382">
        <v>1339</v>
      </c>
      <c r="N382">
        <v>1007</v>
      </c>
      <c r="O382" t="s">
        <v>806</v>
      </c>
      <c r="P382" t="s">
        <v>806</v>
      </c>
      <c r="Q382">
        <v>1</v>
      </c>
      <c r="X382">
        <v>0.28100000000000003</v>
      </c>
      <c r="Y382">
        <v>5.82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360</v>
      </c>
      <c r="AG382">
        <v>0.28100000000000003</v>
      </c>
      <c r="AH382">
        <v>2</v>
      </c>
      <c r="AI382">
        <v>86552660</v>
      </c>
      <c r="AJ382">
        <v>548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ROW(Source!A317)</f>
        <v>317</v>
      </c>
      <c r="B383">
        <v>86552675</v>
      </c>
      <c r="C383">
        <v>86552650</v>
      </c>
      <c r="D383">
        <v>85700975</v>
      </c>
      <c r="E383">
        <v>1</v>
      </c>
      <c r="F383">
        <v>1</v>
      </c>
      <c r="G383">
        <v>1081</v>
      </c>
      <c r="H383">
        <v>3</v>
      </c>
      <c r="I383" t="s">
        <v>841</v>
      </c>
      <c r="J383" t="s">
        <v>842</v>
      </c>
      <c r="K383" t="s">
        <v>843</v>
      </c>
      <c r="L383">
        <v>1348</v>
      </c>
      <c r="N383">
        <v>1009</v>
      </c>
      <c r="O383" t="s">
        <v>561</v>
      </c>
      <c r="P383" t="s">
        <v>561</v>
      </c>
      <c r="Q383">
        <v>1000</v>
      </c>
      <c r="X383">
        <v>4.4000000000000002E-4</v>
      </c>
      <c r="Y383">
        <v>16214.84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360</v>
      </c>
      <c r="AG383">
        <v>4.4000000000000002E-4</v>
      </c>
      <c r="AH383">
        <v>2</v>
      </c>
      <c r="AI383">
        <v>86552661</v>
      </c>
      <c r="AJ383">
        <v>549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ROW(Source!A317)</f>
        <v>317</v>
      </c>
      <c r="B384">
        <v>86552676</v>
      </c>
      <c r="C384">
        <v>86552650</v>
      </c>
      <c r="D384">
        <v>85701143</v>
      </c>
      <c r="E384">
        <v>1</v>
      </c>
      <c r="F384">
        <v>1</v>
      </c>
      <c r="G384">
        <v>1081</v>
      </c>
      <c r="H384">
        <v>3</v>
      </c>
      <c r="I384" t="s">
        <v>844</v>
      </c>
      <c r="J384" t="s">
        <v>845</v>
      </c>
      <c r="K384" t="s">
        <v>846</v>
      </c>
      <c r="L384">
        <v>1346</v>
      </c>
      <c r="N384">
        <v>1009</v>
      </c>
      <c r="O384" t="s">
        <v>822</v>
      </c>
      <c r="P384" t="s">
        <v>822</v>
      </c>
      <c r="Q384">
        <v>1</v>
      </c>
      <c r="X384">
        <v>0.53</v>
      </c>
      <c r="Y384">
        <v>20.190000000000001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360</v>
      </c>
      <c r="AG384">
        <v>0.53</v>
      </c>
      <c r="AH384">
        <v>2</v>
      </c>
      <c r="AI384">
        <v>86552662</v>
      </c>
      <c r="AJ384">
        <v>550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ROW(Source!A317)</f>
        <v>317</v>
      </c>
      <c r="B385">
        <v>86552677</v>
      </c>
      <c r="C385">
        <v>86552650</v>
      </c>
      <c r="D385">
        <v>85661955</v>
      </c>
      <c r="E385">
        <v>1081</v>
      </c>
      <c r="F385">
        <v>1</v>
      </c>
      <c r="G385">
        <v>1081</v>
      </c>
      <c r="H385">
        <v>3</v>
      </c>
      <c r="I385" t="s">
        <v>918</v>
      </c>
      <c r="J385" t="s">
        <v>3</v>
      </c>
      <c r="K385" t="s">
        <v>919</v>
      </c>
      <c r="L385">
        <v>1346</v>
      </c>
      <c r="N385">
        <v>1009</v>
      </c>
      <c r="O385" t="s">
        <v>822</v>
      </c>
      <c r="P385" t="s">
        <v>822</v>
      </c>
      <c r="Q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360</v>
      </c>
      <c r="AG385">
        <v>0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ROW(Source!A317)</f>
        <v>317</v>
      </c>
      <c r="B386">
        <v>86552678</v>
      </c>
      <c r="C386">
        <v>86552650</v>
      </c>
      <c r="D386">
        <v>85681228</v>
      </c>
      <c r="E386">
        <v>1081</v>
      </c>
      <c r="F386">
        <v>1</v>
      </c>
      <c r="G386">
        <v>1081</v>
      </c>
      <c r="H386">
        <v>3</v>
      </c>
      <c r="I386" t="s">
        <v>920</v>
      </c>
      <c r="J386" t="s">
        <v>3</v>
      </c>
      <c r="K386" t="s">
        <v>921</v>
      </c>
      <c r="L386">
        <v>1354</v>
      </c>
      <c r="N386">
        <v>1010</v>
      </c>
      <c r="O386" t="s">
        <v>35</v>
      </c>
      <c r="P386" t="s">
        <v>35</v>
      </c>
      <c r="Q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360</v>
      </c>
      <c r="AG386">
        <v>0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ROW(Source!A317)</f>
        <v>317</v>
      </c>
      <c r="B387">
        <v>86552679</v>
      </c>
      <c r="C387">
        <v>86552650</v>
      </c>
      <c r="D387">
        <v>85684099</v>
      </c>
      <c r="E387">
        <v>1081</v>
      </c>
      <c r="F387">
        <v>1</v>
      </c>
      <c r="G387">
        <v>1081</v>
      </c>
      <c r="H387">
        <v>3</v>
      </c>
      <c r="I387" t="s">
        <v>922</v>
      </c>
      <c r="J387" t="s">
        <v>3</v>
      </c>
      <c r="K387" t="s">
        <v>923</v>
      </c>
      <c r="L387">
        <v>1301</v>
      </c>
      <c r="N387">
        <v>1003</v>
      </c>
      <c r="O387" t="s">
        <v>454</v>
      </c>
      <c r="P387" t="s">
        <v>454</v>
      </c>
      <c r="Q387">
        <v>1</v>
      </c>
      <c r="X387">
        <v>100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360</v>
      </c>
      <c r="AG387">
        <v>100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ROW(Source!A318)</f>
        <v>318</v>
      </c>
      <c r="B388">
        <v>86552665</v>
      </c>
      <c r="C388">
        <v>86552650</v>
      </c>
      <c r="D388">
        <v>85665773</v>
      </c>
      <c r="E388">
        <v>1081</v>
      </c>
      <c r="F388">
        <v>1</v>
      </c>
      <c r="G388">
        <v>1081</v>
      </c>
      <c r="H388">
        <v>1</v>
      </c>
      <c r="I388" t="s">
        <v>786</v>
      </c>
      <c r="J388" t="s">
        <v>3</v>
      </c>
      <c r="K388" t="s">
        <v>787</v>
      </c>
      <c r="L388">
        <v>1191</v>
      </c>
      <c r="N388">
        <v>1013</v>
      </c>
      <c r="O388" t="s">
        <v>788</v>
      </c>
      <c r="P388" t="s">
        <v>788</v>
      </c>
      <c r="Q388">
        <v>1</v>
      </c>
      <c r="X388">
        <v>29.7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 t="s">
        <v>362</v>
      </c>
      <c r="AG388">
        <v>40.98599999999999</v>
      </c>
      <c r="AH388">
        <v>2</v>
      </c>
      <c r="AI388">
        <v>86552651</v>
      </c>
      <c r="AJ388">
        <v>553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ROW(Source!A318)</f>
        <v>318</v>
      </c>
      <c r="B389">
        <v>86552666</v>
      </c>
      <c r="C389">
        <v>86552650</v>
      </c>
      <c r="D389">
        <v>85731380</v>
      </c>
      <c r="E389">
        <v>1</v>
      </c>
      <c r="F389">
        <v>1</v>
      </c>
      <c r="G389">
        <v>1081</v>
      </c>
      <c r="H389">
        <v>2</v>
      </c>
      <c r="I389" t="s">
        <v>823</v>
      </c>
      <c r="J389" t="s">
        <v>824</v>
      </c>
      <c r="K389" t="s">
        <v>825</v>
      </c>
      <c r="L389">
        <v>1368</v>
      </c>
      <c r="N389">
        <v>1011</v>
      </c>
      <c r="O389" t="s">
        <v>792</v>
      </c>
      <c r="P389" t="s">
        <v>792</v>
      </c>
      <c r="Q389">
        <v>1</v>
      </c>
      <c r="X389">
        <v>1.1499999999999999</v>
      </c>
      <c r="Y389">
        <v>0</v>
      </c>
      <c r="Z389">
        <v>0.28000000000000003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361</v>
      </c>
      <c r="AG389">
        <v>1.7249999999999999</v>
      </c>
      <c r="AH389">
        <v>2</v>
      </c>
      <c r="AI389">
        <v>86552652</v>
      </c>
      <c r="AJ389">
        <v>554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ROW(Source!A318)</f>
        <v>318</v>
      </c>
      <c r="B390">
        <v>86552667</v>
      </c>
      <c r="C390">
        <v>86552650</v>
      </c>
      <c r="D390">
        <v>85731677</v>
      </c>
      <c r="E390">
        <v>1</v>
      </c>
      <c r="F390">
        <v>1</v>
      </c>
      <c r="G390">
        <v>1081</v>
      </c>
      <c r="H390">
        <v>2</v>
      </c>
      <c r="I390" t="s">
        <v>789</v>
      </c>
      <c r="J390" t="s">
        <v>790</v>
      </c>
      <c r="K390" t="s">
        <v>791</v>
      </c>
      <c r="L390">
        <v>1368</v>
      </c>
      <c r="N390">
        <v>1011</v>
      </c>
      <c r="O390" t="s">
        <v>792</v>
      </c>
      <c r="P390" t="s">
        <v>792</v>
      </c>
      <c r="Q390">
        <v>1</v>
      </c>
      <c r="X390">
        <v>0.35</v>
      </c>
      <c r="Y390">
        <v>0</v>
      </c>
      <c r="Z390">
        <v>83.1</v>
      </c>
      <c r="AA390">
        <v>12.62</v>
      </c>
      <c r="AB390">
        <v>0</v>
      </c>
      <c r="AC390">
        <v>0</v>
      </c>
      <c r="AD390">
        <v>1</v>
      </c>
      <c r="AE390">
        <v>0</v>
      </c>
      <c r="AF390" t="s">
        <v>361</v>
      </c>
      <c r="AG390">
        <v>0.52500000000000002</v>
      </c>
      <c r="AH390">
        <v>2</v>
      </c>
      <c r="AI390">
        <v>86552653</v>
      </c>
      <c r="AJ390">
        <v>555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ROW(Source!A318)</f>
        <v>318</v>
      </c>
      <c r="B391">
        <v>86552668</v>
      </c>
      <c r="C391">
        <v>86552650</v>
      </c>
      <c r="D391">
        <v>85730911</v>
      </c>
      <c r="E391">
        <v>1</v>
      </c>
      <c r="F391">
        <v>1</v>
      </c>
      <c r="G391">
        <v>1081</v>
      </c>
      <c r="H391">
        <v>2</v>
      </c>
      <c r="I391" t="s">
        <v>800</v>
      </c>
      <c r="J391" t="s">
        <v>801</v>
      </c>
      <c r="K391" t="s">
        <v>802</v>
      </c>
      <c r="L391">
        <v>1368</v>
      </c>
      <c r="N391">
        <v>1011</v>
      </c>
      <c r="O391" t="s">
        <v>792</v>
      </c>
      <c r="P391" t="s">
        <v>792</v>
      </c>
      <c r="Q391">
        <v>1</v>
      </c>
      <c r="X391">
        <v>7.0000000000000007E-2</v>
      </c>
      <c r="Y391">
        <v>0</v>
      </c>
      <c r="Z391">
        <v>179.17</v>
      </c>
      <c r="AA391">
        <v>16.93</v>
      </c>
      <c r="AB391">
        <v>0</v>
      </c>
      <c r="AC391">
        <v>0</v>
      </c>
      <c r="AD391">
        <v>1</v>
      </c>
      <c r="AE391">
        <v>0</v>
      </c>
      <c r="AF391" t="s">
        <v>361</v>
      </c>
      <c r="AG391">
        <v>0.10500000000000001</v>
      </c>
      <c r="AH391">
        <v>2</v>
      </c>
      <c r="AI391">
        <v>86552654</v>
      </c>
      <c r="AJ391">
        <v>556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ROW(Source!A318)</f>
        <v>318</v>
      </c>
      <c r="B392">
        <v>86552669</v>
      </c>
      <c r="C392">
        <v>86552650</v>
      </c>
      <c r="D392">
        <v>85700705</v>
      </c>
      <c r="E392">
        <v>1</v>
      </c>
      <c r="F392">
        <v>1</v>
      </c>
      <c r="G392">
        <v>1081</v>
      </c>
      <c r="H392">
        <v>3</v>
      </c>
      <c r="I392" t="s">
        <v>803</v>
      </c>
      <c r="J392" t="s">
        <v>804</v>
      </c>
      <c r="K392" t="s">
        <v>805</v>
      </c>
      <c r="L392">
        <v>1339</v>
      </c>
      <c r="N392">
        <v>1007</v>
      </c>
      <c r="O392" t="s">
        <v>806</v>
      </c>
      <c r="P392" t="s">
        <v>806</v>
      </c>
      <c r="Q392">
        <v>1</v>
      </c>
      <c r="X392">
        <v>0.28799999999999998</v>
      </c>
      <c r="Y392">
        <v>7.07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360</v>
      </c>
      <c r="AG392">
        <v>0.28799999999999998</v>
      </c>
      <c r="AH392">
        <v>2</v>
      </c>
      <c r="AI392">
        <v>86552655</v>
      </c>
      <c r="AJ392">
        <v>557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ROW(Source!A318)</f>
        <v>318</v>
      </c>
      <c r="B393">
        <v>86552670</v>
      </c>
      <c r="C393">
        <v>86552650</v>
      </c>
      <c r="D393">
        <v>85701843</v>
      </c>
      <c r="E393">
        <v>1</v>
      </c>
      <c r="F393">
        <v>1</v>
      </c>
      <c r="G393">
        <v>1081</v>
      </c>
      <c r="H393">
        <v>3</v>
      </c>
      <c r="I393" t="s">
        <v>826</v>
      </c>
      <c r="J393" t="s">
        <v>827</v>
      </c>
      <c r="K393" t="s">
        <v>828</v>
      </c>
      <c r="L393">
        <v>1346</v>
      </c>
      <c r="N393">
        <v>1009</v>
      </c>
      <c r="O393" t="s">
        <v>822</v>
      </c>
      <c r="P393" t="s">
        <v>822</v>
      </c>
      <c r="Q393">
        <v>1</v>
      </c>
      <c r="X393">
        <v>0.17</v>
      </c>
      <c r="Y393">
        <v>21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360</v>
      </c>
      <c r="AG393">
        <v>0.17</v>
      </c>
      <c r="AH393">
        <v>2</v>
      </c>
      <c r="AI393">
        <v>86552656</v>
      </c>
      <c r="AJ393">
        <v>558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ROW(Source!A318)</f>
        <v>318</v>
      </c>
      <c r="B394">
        <v>86552671</v>
      </c>
      <c r="C394">
        <v>86552650</v>
      </c>
      <c r="D394">
        <v>85702416</v>
      </c>
      <c r="E394">
        <v>1</v>
      </c>
      <c r="F394">
        <v>1</v>
      </c>
      <c r="G394">
        <v>1081</v>
      </c>
      <c r="H394">
        <v>3</v>
      </c>
      <c r="I394" t="s">
        <v>829</v>
      </c>
      <c r="J394" t="s">
        <v>830</v>
      </c>
      <c r="K394" t="s">
        <v>831</v>
      </c>
      <c r="L394">
        <v>1346</v>
      </c>
      <c r="N394">
        <v>1009</v>
      </c>
      <c r="O394" t="s">
        <v>822</v>
      </c>
      <c r="P394" t="s">
        <v>822</v>
      </c>
      <c r="Q394">
        <v>1</v>
      </c>
      <c r="X394">
        <v>0.06</v>
      </c>
      <c r="Y394">
        <v>37.979999999999997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360</v>
      </c>
      <c r="AG394">
        <v>0.06</v>
      </c>
      <c r="AH394">
        <v>2</v>
      </c>
      <c r="AI394">
        <v>86552657</v>
      </c>
      <c r="AJ394">
        <v>559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ROW(Source!A318)</f>
        <v>318</v>
      </c>
      <c r="B395">
        <v>86552672</v>
      </c>
      <c r="C395">
        <v>86552650</v>
      </c>
      <c r="D395">
        <v>85700824</v>
      </c>
      <c r="E395">
        <v>1</v>
      </c>
      <c r="F395">
        <v>1</v>
      </c>
      <c r="G395">
        <v>1081</v>
      </c>
      <c r="H395">
        <v>3</v>
      </c>
      <c r="I395" t="s">
        <v>832</v>
      </c>
      <c r="J395" t="s">
        <v>833</v>
      </c>
      <c r="K395" t="s">
        <v>834</v>
      </c>
      <c r="L395">
        <v>1348</v>
      </c>
      <c r="N395">
        <v>1009</v>
      </c>
      <c r="O395" t="s">
        <v>561</v>
      </c>
      <c r="P395" t="s">
        <v>561</v>
      </c>
      <c r="Q395">
        <v>1000</v>
      </c>
      <c r="X395">
        <v>1.0000000000000001E-5</v>
      </c>
      <c r="Y395">
        <v>3234.81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360</v>
      </c>
      <c r="AG395">
        <v>1.0000000000000001E-5</v>
      </c>
      <c r="AH395">
        <v>2</v>
      </c>
      <c r="AI395">
        <v>86552658</v>
      </c>
      <c r="AJ395">
        <v>560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ROW(Source!A318)</f>
        <v>318</v>
      </c>
      <c r="B396">
        <v>86552673</v>
      </c>
      <c r="C396">
        <v>86552650</v>
      </c>
      <c r="D396">
        <v>85700637</v>
      </c>
      <c r="E396">
        <v>1</v>
      </c>
      <c r="F396">
        <v>1</v>
      </c>
      <c r="G396">
        <v>1081</v>
      </c>
      <c r="H396">
        <v>3</v>
      </c>
      <c r="I396" t="s">
        <v>835</v>
      </c>
      <c r="J396" t="s">
        <v>836</v>
      </c>
      <c r="K396" t="s">
        <v>837</v>
      </c>
      <c r="L396">
        <v>1339</v>
      </c>
      <c r="N396">
        <v>1007</v>
      </c>
      <c r="O396" t="s">
        <v>806</v>
      </c>
      <c r="P396" t="s">
        <v>806</v>
      </c>
      <c r="Q396">
        <v>1</v>
      </c>
      <c r="X396">
        <v>0.11899999999999999</v>
      </c>
      <c r="Y396">
        <v>53.42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360</v>
      </c>
      <c r="AG396">
        <v>0.11899999999999999</v>
      </c>
      <c r="AH396">
        <v>2</v>
      </c>
      <c r="AI396">
        <v>86552659</v>
      </c>
      <c r="AJ396">
        <v>561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ROW(Source!A318)</f>
        <v>318</v>
      </c>
      <c r="B397">
        <v>86552674</v>
      </c>
      <c r="C397">
        <v>86552650</v>
      </c>
      <c r="D397">
        <v>85700903</v>
      </c>
      <c r="E397">
        <v>1</v>
      </c>
      <c r="F397">
        <v>1</v>
      </c>
      <c r="G397">
        <v>1081</v>
      </c>
      <c r="H397">
        <v>3</v>
      </c>
      <c r="I397" t="s">
        <v>838</v>
      </c>
      <c r="J397" t="s">
        <v>839</v>
      </c>
      <c r="K397" t="s">
        <v>840</v>
      </c>
      <c r="L397">
        <v>1339</v>
      </c>
      <c r="N397">
        <v>1007</v>
      </c>
      <c r="O397" t="s">
        <v>806</v>
      </c>
      <c r="P397" t="s">
        <v>806</v>
      </c>
      <c r="Q397">
        <v>1</v>
      </c>
      <c r="X397">
        <v>0.28100000000000003</v>
      </c>
      <c r="Y397">
        <v>5.82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360</v>
      </c>
      <c r="AG397">
        <v>0.28100000000000003</v>
      </c>
      <c r="AH397">
        <v>2</v>
      </c>
      <c r="AI397">
        <v>86552660</v>
      </c>
      <c r="AJ397">
        <v>562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ROW(Source!A318)</f>
        <v>318</v>
      </c>
      <c r="B398">
        <v>86552675</v>
      </c>
      <c r="C398">
        <v>86552650</v>
      </c>
      <c r="D398">
        <v>85700975</v>
      </c>
      <c r="E398">
        <v>1</v>
      </c>
      <c r="F398">
        <v>1</v>
      </c>
      <c r="G398">
        <v>1081</v>
      </c>
      <c r="H398">
        <v>3</v>
      </c>
      <c r="I398" t="s">
        <v>841</v>
      </c>
      <c r="J398" t="s">
        <v>842</v>
      </c>
      <c r="K398" t="s">
        <v>843</v>
      </c>
      <c r="L398">
        <v>1348</v>
      </c>
      <c r="N398">
        <v>1009</v>
      </c>
      <c r="O398" t="s">
        <v>561</v>
      </c>
      <c r="P398" t="s">
        <v>561</v>
      </c>
      <c r="Q398">
        <v>1000</v>
      </c>
      <c r="X398">
        <v>4.4000000000000002E-4</v>
      </c>
      <c r="Y398">
        <v>16214.84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360</v>
      </c>
      <c r="AG398">
        <v>4.4000000000000002E-4</v>
      </c>
      <c r="AH398">
        <v>2</v>
      </c>
      <c r="AI398">
        <v>86552661</v>
      </c>
      <c r="AJ398">
        <v>563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ROW(Source!A318)</f>
        <v>318</v>
      </c>
      <c r="B399">
        <v>86552676</v>
      </c>
      <c r="C399">
        <v>86552650</v>
      </c>
      <c r="D399">
        <v>85701143</v>
      </c>
      <c r="E399">
        <v>1</v>
      </c>
      <c r="F399">
        <v>1</v>
      </c>
      <c r="G399">
        <v>1081</v>
      </c>
      <c r="H399">
        <v>3</v>
      </c>
      <c r="I399" t="s">
        <v>844</v>
      </c>
      <c r="J399" t="s">
        <v>845</v>
      </c>
      <c r="K399" t="s">
        <v>846</v>
      </c>
      <c r="L399">
        <v>1346</v>
      </c>
      <c r="N399">
        <v>1009</v>
      </c>
      <c r="O399" t="s">
        <v>822</v>
      </c>
      <c r="P399" t="s">
        <v>822</v>
      </c>
      <c r="Q399">
        <v>1</v>
      </c>
      <c r="X399">
        <v>0.53</v>
      </c>
      <c r="Y399">
        <v>20.190000000000001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360</v>
      </c>
      <c r="AG399">
        <v>0.53</v>
      </c>
      <c r="AH399">
        <v>2</v>
      </c>
      <c r="AI399">
        <v>86552662</v>
      </c>
      <c r="AJ399">
        <v>564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ROW(Source!A318)</f>
        <v>318</v>
      </c>
      <c r="B400">
        <v>86552677</v>
      </c>
      <c r="C400">
        <v>86552650</v>
      </c>
      <c r="D400">
        <v>85661955</v>
      </c>
      <c r="E400">
        <v>1081</v>
      </c>
      <c r="F400">
        <v>1</v>
      </c>
      <c r="G400">
        <v>1081</v>
      </c>
      <c r="H400">
        <v>3</v>
      </c>
      <c r="I400" t="s">
        <v>918</v>
      </c>
      <c r="J400" t="s">
        <v>3</v>
      </c>
      <c r="K400" t="s">
        <v>919</v>
      </c>
      <c r="L400">
        <v>1346</v>
      </c>
      <c r="N400">
        <v>1009</v>
      </c>
      <c r="O400" t="s">
        <v>822</v>
      </c>
      <c r="P400" t="s">
        <v>822</v>
      </c>
      <c r="Q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360</v>
      </c>
      <c r="AG400">
        <v>0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ROW(Source!A318)</f>
        <v>318</v>
      </c>
      <c r="B401">
        <v>86552678</v>
      </c>
      <c r="C401">
        <v>86552650</v>
      </c>
      <c r="D401">
        <v>85681228</v>
      </c>
      <c r="E401">
        <v>1081</v>
      </c>
      <c r="F401">
        <v>1</v>
      </c>
      <c r="G401">
        <v>1081</v>
      </c>
      <c r="H401">
        <v>3</v>
      </c>
      <c r="I401" t="s">
        <v>920</v>
      </c>
      <c r="J401" t="s">
        <v>3</v>
      </c>
      <c r="K401" t="s">
        <v>921</v>
      </c>
      <c r="L401">
        <v>1354</v>
      </c>
      <c r="N401">
        <v>1010</v>
      </c>
      <c r="O401" t="s">
        <v>35</v>
      </c>
      <c r="P401" t="s">
        <v>35</v>
      </c>
      <c r="Q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360</v>
      </c>
      <c r="AG401">
        <v>0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ROW(Source!A318)</f>
        <v>318</v>
      </c>
      <c r="B402">
        <v>86552679</v>
      </c>
      <c r="C402">
        <v>86552650</v>
      </c>
      <c r="D402">
        <v>85684099</v>
      </c>
      <c r="E402">
        <v>1081</v>
      </c>
      <c r="F402">
        <v>1</v>
      </c>
      <c r="G402">
        <v>1081</v>
      </c>
      <c r="H402">
        <v>3</v>
      </c>
      <c r="I402" t="s">
        <v>922</v>
      </c>
      <c r="J402" t="s">
        <v>3</v>
      </c>
      <c r="K402" t="s">
        <v>923</v>
      </c>
      <c r="L402">
        <v>1301</v>
      </c>
      <c r="N402">
        <v>1003</v>
      </c>
      <c r="O402" t="s">
        <v>454</v>
      </c>
      <c r="P402" t="s">
        <v>454</v>
      </c>
      <c r="Q402">
        <v>1</v>
      </c>
      <c r="X402">
        <v>100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360</v>
      </c>
      <c r="AG402">
        <v>100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ROW(Source!A323)</f>
        <v>323</v>
      </c>
      <c r="B403">
        <v>86552696</v>
      </c>
      <c r="C403">
        <v>86552682</v>
      </c>
      <c r="D403">
        <v>85665773</v>
      </c>
      <c r="E403">
        <v>1081</v>
      </c>
      <c r="F403">
        <v>1</v>
      </c>
      <c r="G403">
        <v>1081</v>
      </c>
      <c r="H403">
        <v>1</v>
      </c>
      <c r="I403" t="s">
        <v>786</v>
      </c>
      <c r="J403" t="s">
        <v>3</v>
      </c>
      <c r="K403" t="s">
        <v>787</v>
      </c>
      <c r="L403">
        <v>1191</v>
      </c>
      <c r="N403">
        <v>1013</v>
      </c>
      <c r="O403" t="s">
        <v>788</v>
      </c>
      <c r="P403" t="s">
        <v>788</v>
      </c>
      <c r="Q403">
        <v>1</v>
      </c>
      <c r="X403">
        <v>29.7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362</v>
      </c>
      <c r="AG403">
        <v>40.98599999999999</v>
      </c>
      <c r="AH403">
        <v>2</v>
      </c>
      <c r="AI403">
        <v>86552683</v>
      </c>
      <c r="AJ403">
        <v>567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ROW(Source!A323)</f>
        <v>323</v>
      </c>
      <c r="B404">
        <v>86552697</v>
      </c>
      <c r="C404">
        <v>86552682</v>
      </c>
      <c r="D404">
        <v>85731380</v>
      </c>
      <c r="E404">
        <v>1</v>
      </c>
      <c r="F404">
        <v>1</v>
      </c>
      <c r="G404">
        <v>1081</v>
      </c>
      <c r="H404">
        <v>2</v>
      </c>
      <c r="I404" t="s">
        <v>823</v>
      </c>
      <c r="J404" t="s">
        <v>824</v>
      </c>
      <c r="K404" t="s">
        <v>825</v>
      </c>
      <c r="L404">
        <v>1368</v>
      </c>
      <c r="N404">
        <v>1011</v>
      </c>
      <c r="O404" t="s">
        <v>792</v>
      </c>
      <c r="P404" t="s">
        <v>792</v>
      </c>
      <c r="Q404">
        <v>1</v>
      </c>
      <c r="X404">
        <v>1.1499999999999999</v>
      </c>
      <c r="Y404">
        <v>0</v>
      </c>
      <c r="Z404">
        <v>0.28000000000000003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361</v>
      </c>
      <c r="AG404">
        <v>1.7249999999999999</v>
      </c>
      <c r="AH404">
        <v>2</v>
      </c>
      <c r="AI404">
        <v>86552684</v>
      </c>
      <c r="AJ404">
        <v>568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ROW(Source!A323)</f>
        <v>323</v>
      </c>
      <c r="B405">
        <v>86552698</v>
      </c>
      <c r="C405">
        <v>86552682</v>
      </c>
      <c r="D405">
        <v>85731677</v>
      </c>
      <c r="E405">
        <v>1</v>
      </c>
      <c r="F405">
        <v>1</v>
      </c>
      <c r="G405">
        <v>1081</v>
      </c>
      <c r="H405">
        <v>2</v>
      </c>
      <c r="I405" t="s">
        <v>789</v>
      </c>
      <c r="J405" t="s">
        <v>790</v>
      </c>
      <c r="K405" t="s">
        <v>791</v>
      </c>
      <c r="L405">
        <v>1368</v>
      </c>
      <c r="N405">
        <v>1011</v>
      </c>
      <c r="O405" t="s">
        <v>792</v>
      </c>
      <c r="P405" t="s">
        <v>792</v>
      </c>
      <c r="Q405">
        <v>1</v>
      </c>
      <c r="X405">
        <v>0.35</v>
      </c>
      <c r="Y405">
        <v>0</v>
      </c>
      <c r="Z405">
        <v>83.1</v>
      </c>
      <c r="AA405">
        <v>12.62</v>
      </c>
      <c r="AB405">
        <v>0</v>
      </c>
      <c r="AC405">
        <v>0</v>
      </c>
      <c r="AD405">
        <v>1</v>
      </c>
      <c r="AE405">
        <v>0</v>
      </c>
      <c r="AF405" t="s">
        <v>361</v>
      </c>
      <c r="AG405">
        <v>0.52500000000000002</v>
      </c>
      <c r="AH405">
        <v>2</v>
      </c>
      <c r="AI405">
        <v>86552685</v>
      </c>
      <c r="AJ405">
        <v>569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ROW(Source!A323)</f>
        <v>323</v>
      </c>
      <c r="B406">
        <v>86552699</v>
      </c>
      <c r="C406">
        <v>86552682</v>
      </c>
      <c r="D406">
        <v>85730911</v>
      </c>
      <c r="E406">
        <v>1</v>
      </c>
      <c r="F406">
        <v>1</v>
      </c>
      <c r="G406">
        <v>1081</v>
      </c>
      <c r="H406">
        <v>2</v>
      </c>
      <c r="I406" t="s">
        <v>800</v>
      </c>
      <c r="J406" t="s">
        <v>801</v>
      </c>
      <c r="K406" t="s">
        <v>802</v>
      </c>
      <c r="L406">
        <v>1368</v>
      </c>
      <c r="N406">
        <v>1011</v>
      </c>
      <c r="O406" t="s">
        <v>792</v>
      </c>
      <c r="P406" t="s">
        <v>792</v>
      </c>
      <c r="Q406">
        <v>1</v>
      </c>
      <c r="X406">
        <v>7.0000000000000007E-2</v>
      </c>
      <c r="Y406">
        <v>0</v>
      </c>
      <c r="Z406">
        <v>179.17</v>
      </c>
      <c r="AA406">
        <v>16.93</v>
      </c>
      <c r="AB406">
        <v>0</v>
      </c>
      <c r="AC406">
        <v>0</v>
      </c>
      <c r="AD406">
        <v>1</v>
      </c>
      <c r="AE406">
        <v>0</v>
      </c>
      <c r="AF406" t="s">
        <v>361</v>
      </c>
      <c r="AG406">
        <v>0.10500000000000001</v>
      </c>
      <c r="AH406">
        <v>2</v>
      </c>
      <c r="AI406">
        <v>86552686</v>
      </c>
      <c r="AJ406">
        <v>570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ROW(Source!A323)</f>
        <v>323</v>
      </c>
      <c r="B407">
        <v>86552700</v>
      </c>
      <c r="C407">
        <v>86552682</v>
      </c>
      <c r="D407">
        <v>85700705</v>
      </c>
      <c r="E407">
        <v>1</v>
      </c>
      <c r="F407">
        <v>1</v>
      </c>
      <c r="G407">
        <v>1081</v>
      </c>
      <c r="H407">
        <v>3</v>
      </c>
      <c r="I407" t="s">
        <v>803</v>
      </c>
      <c r="J407" t="s">
        <v>804</v>
      </c>
      <c r="K407" t="s">
        <v>805</v>
      </c>
      <c r="L407">
        <v>1339</v>
      </c>
      <c r="N407">
        <v>1007</v>
      </c>
      <c r="O407" t="s">
        <v>806</v>
      </c>
      <c r="P407" t="s">
        <v>806</v>
      </c>
      <c r="Q407">
        <v>1</v>
      </c>
      <c r="X407">
        <v>0.45400000000000001</v>
      </c>
      <c r="Y407">
        <v>7.07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360</v>
      </c>
      <c r="AG407">
        <v>0.45400000000000001</v>
      </c>
      <c r="AH407">
        <v>2</v>
      </c>
      <c r="AI407">
        <v>86552687</v>
      </c>
      <c r="AJ407">
        <v>571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ROW(Source!A323)</f>
        <v>323</v>
      </c>
      <c r="B408">
        <v>86552701</v>
      </c>
      <c r="C408">
        <v>86552682</v>
      </c>
      <c r="D408">
        <v>85701843</v>
      </c>
      <c r="E408">
        <v>1</v>
      </c>
      <c r="F408">
        <v>1</v>
      </c>
      <c r="G408">
        <v>1081</v>
      </c>
      <c r="H408">
        <v>3</v>
      </c>
      <c r="I408" t="s">
        <v>826</v>
      </c>
      <c r="J408" t="s">
        <v>827</v>
      </c>
      <c r="K408" t="s">
        <v>828</v>
      </c>
      <c r="L408">
        <v>1346</v>
      </c>
      <c r="N408">
        <v>1009</v>
      </c>
      <c r="O408" t="s">
        <v>822</v>
      </c>
      <c r="P408" t="s">
        <v>822</v>
      </c>
      <c r="Q408">
        <v>1</v>
      </c>
      <c r="X408">
        <v>0.17</v>
      </c>
      <c r="Y408">
        <v>21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360</v>
      </c>
      <c r="AG408">
        <v>0.17</v>
      </c>
      <c r="AH408">
        <v>2</v>
      </c>
      <c r="AI408">
        <v>86552688</v>
      </c>
      <c r="AJ408">
        <v>572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ROW(Source!A323)</f>
        <v>323</v>
      </c>
      <c r="B409">
        <v>86552702</v>
      </c>
      <c r="C409">
        <v>86552682</v>
      </c>
      <c r="D409">
        <v>85702416</v>
      </c>
      <c r="E409">
        <v>1</v>
      </c>
      <c r="F409">
        <v>1</v>
      </c>
      <c r="G409">
        <v>1081</v>
      </c>
      <c r="H409">
        <v>3</v>
      </c>
      <c r="I409" t="s">
        <v>829</v>
      </c>
      <c r="J409" t="s">
        <v>830</v>
      </c>
      <c r="K409" t="s">
        <v>831</v>
      </c>
      <c r="L409">
        <v>1346</v>
      </c>
      <c r="N409">
        <v>1009</v>
      </c>
      <c r="O409" t="s">
        <v>822</v>
      </c>
      <c r="P409" t="s">
        <v>822</v>
      </c>
      <c r="Q409">
        <v>1</v>
      </c>
      <c r="X409">
        <v>0.06</v>
      </c>
      <c r="Y409">
        <v>37.979999999999997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360</v>
      </c>
      <c r="AG409">
        <v>0.06</v>
      </c>
      <c r="AH409">
        <v>2</v>
      </c>
      <c r="AI409">
        <v>86552689</v>
      </c>
      <c r="AJ409">
        <v>573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ROW(Source!A323)</f>
        <v>323</v>
      </c>
      <c r="B410">
        <v>86552703</v>
      </c>
      <c r="C410">
        <v>86552682</v>
      </c>
      <c r="D410">
        <v>85700824</v>
      </c>
      <c r="E410">
        <v>1</v>
      </c>
      <c r="F410">
        <v>1</v>
      </c>
      <c r="G410">
        <v>1081</v>
      </c>
      <c r="H410">
        <v>3</v>
      </c>
      <c r="I410" t="s">
        <v>832</v>
      </c>
      <c r="J410" t="s">
        <v>833</v>
      </c>
      <c r="K410" t="s">
        <v>834</v>
      </c>
      <c r="L410">
        <v>1348</v>
      </c>
      <c r="N410">
        <v>1009</v>
      </c>
      <c r="O410" t="s">
        <v>561</v>
      </c>
      <c r="P410" t="s">
        <v>561</v>
      </c>
      <c r="Q410">
        <v>1000</v>
      </c>
      <c r="X410">
        <v>1.0000000000000001E-5</v>
      </c>
      <c r="Y410">
        <v>3234.81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360</v>
      </c>
      <c r="AG410">
        <v>1.0000000000000001E-5</v>
      </c>
      <c r="AH410">
        <v>2</v>
      </c>
      <c r="AI410">
        <v>86552690</v>
      </c>
      <c r="AJ410">
        <v>574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ROW(Source!A323)</f>
        <v>323</v>
      </c>
      <c r="B411">
        <v>86552704</v>
      </c>
      <c r="C411">
        <v>86552682</v>
      </c>
      <c r="D411">
        <v>85700637</v>
      </c>
      <c r="E411">
        <v>1</v>
      </c>
      <c r="F411">
        <v>1</v>
      </c>
      <c r="G411">
        <v>1081</v>
      </c>
      <c r="H411">
        <v>3</v>
      </c>
      <c r="I411" t="s">
        <v>835</v>
      </c>
      <c r="J411" t="s">
        <v>836</v>
      </c>
      <c r="K411" t="s">
        <v>837</v>
      </c>
      <c r="L411">
        <v>1339</v>
      </c>
      <c r="N411">
        <v>1007</v>
      </c>
      <c r="O411" t="s">
        <v>806</v>
      </c>
      <c r="P411" t="s">
        <v>806</v>
      </c>
      <c r="Q411">
        <v>1</v>
      </c>
      <c r="X411">
        <v>0.11899999999999999</v>
      </c>
      <c r="Y411">
        <v>53.42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360</v>
      </c>
      <c r="AG411">
        <v>0.11899999999999999</v>
      </c>
      <c r="AH411">
        <v>2</v>
      </c>
      <c r="AI411">
        <v>86552691</v>
      </c>
      <c r="AJ411">
        <v>575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ROW(Source!A323)</f>
        <v>323</v>
      </c>
      <c r="B412">
        <v>86552705</v>
      </c>
      <c r="C412">
        <v>86552682</v>
      </c>
      <c r="D412">
        <v>85700903</v>
      </c>
      <c r="E412">
        <v>1</v>
      </c>
      <c r="F412">
        <v>1</v>
      </c>
      <c r="G412">
        <v>1081</v>
      </c>
      <c r="H412">
        <v>3</v>
      </c>
      <c r="I412" t="s">
        <v>838</v>
      </c>
      <c r="J412" t="s">
        <v>839</v>
      </c>
      <c r="K412" t="s">
        <v>840</v>
      </c>
      <c r="L412">
        <v>1339</v>
      </c>
      <c r="N412">
        <v>1007</v>
      </c>
      <c r="O412" t="s">
        <v>806</v>
      </c>
      <c r="P412" t="s">
        <v>806</v>
      </c>
      <c r="Q412">
        <v>1</v>
      </c>
      <c r="X412">
        <v>0.28100000000000003</v>
      </c>
      <c r="Y412">
        <v>5.82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360</v>
      </c>
      <c r="AG412">
        <v>0.28100000000000003</v>
      </c>
      <c r="AH412">
        <v>2</v>
      </c>
      <c r="AI412">
        <v>86552692</v>
      </c>
      <c r="AJ412">
        <v>576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ROW(Source!A323)</f>
        <v>323</v>
      </c>
      <c r="B413">
        <v>86552706</v>
      </c>
      <c r="C413">
        <v>86552682</v>
      </c>
      <c r="D413">
        <v>85700975</v>
      </c>
      <c r="E413">
        <v>1</v>
      </c>
      <c r="F413">
        <v>1</v>
      </c>
      <c r="G413">
        <v>1081</v>
      </c>
      <c r="H413">
        <v>3</v>
      </c>
      <c r="I413" t="s">
        <v>841</v>
      </c>
      <c r="J413" t="s">
        <v>842</v>
      </c>
      <c r="K413" t="s">
        <v>843</v>
      </c>
      <c r="L413">
        <v>1348</v>
      </c>
      <c r="N413">
        <v>1009</v>
      </c>
      <c r="O413" t="s">
        <v>561</v>
      </c>
      <c r="P413" t="s">
        <v>561</v>
      </c>
      <c r="Q413">
        <v>1000</v>
      </c>
      <c r="X413">
        <v>4.4000000000000002E-4</v>
      </c>
      <c r="Y413">
        <v>16214.84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360</v>
      </c>
      <c r="AG413">
        <v>4.4000000000000002E-4</v>
      </c>
      <c r="AH413">
        <v>2</v>
      </c>
      <c r="AI413">
        <v>86552693</v>
      </c>
      <c r="AJ413">
        <v>577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ROW(Source!A323)</f>
        <v>323</v>
      </c>
      <c r="B414">
        <v>86552707</v>
      </c>
      <c r="C414">
        <v>86552682</v>
      </c>
      <c r="D414">
        <v>85701143</v>
      </c>
      <c r="E414">
        <v>1</v>
      </c>
      <c r="F414">
        <v>1</v>
      </c>
      <c r="G414">
        <v>1081</v>
      </c>
      <c r="H414">
        <v>3</v>
      </c>
      <c r="I414" t="s">
        <v>844</v>
      </c>
      <c r="J414" t="s">
        <v>845</v>
      </c>
      <c r="K414" t="s">
        <v>846</v>
      </c>
      <c r="L414">
        <v>1346</v>
      </c>
      <c r="N414">
        <v>1009</v>
      </c>
      <c r="O414" t="s">
        <v>822</v>
      </c>
      <c r="P414" t="s">
        <v>822</v>
      </c>
      <c r="Q414">
        <v>1</v>
      </c>
      <c r="X414">
        <v>0.53</v>
      </c>
      <c r="Y414">
        <v>20.190000000000001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360</v>
      </c>
      <c r="AG414">
        <v>0.53</v>
      </c>
      <c r="AH414">
        <v>2</v>
      </c>
      <c r="AI414">
        <v>86552694</v>
      </c>
      <c r="AJ414">
        <v>578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ROW(Source!A323)</f>
        <v>323</v>
      </c>
      <c r="B415">
        <v>86552708</v>
      </c>
      <c r="C415">
        <v>86552682</v>
      </c>
      <c r="D415">
        <v>85661955</v>
      </c>
      <c r="E415">
        <v>1081</v>
      </c>
      <c r="F415">
        <v>1</v>
      </c>
      <c r="G415">
        <v>1081</v>
      </c>
      <c r="H415">
        <v>3</v>
      </c>
      <c r="I415" t="s">
        <v>918</v>
      </c>
      <c r="J415" t="s">
        <v>3</v>
      </c>
      <c r="K415" t="s">
        <v>919</v>
      </c>
      <c r="L415">
        <v>1346</v>
      </c>
      <c r="N415">
        <v>1009</v>
      </c>
      <c r="O415" t="s">
        <v>822</v>
      </c>
      <c r="P415" t="s">
        <v>822</v>
      </c>
      <c r="Q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360</v>
      </c>
      <c r="AG415">
        <v>0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ROW(Source!A323)</f>
        <v>323</v>
      </c>
      <c r="B416">
        <v>86552709</v>
      </c>
      <c r="C416">
        <v>86552682</v>
      </c>
      <c r="D416">
        <v>85681228</v>
      </c>
      <c r="E416">
        <v>1081</v>
      </c>
      <c r="F416">
        <v>1</v>
      </c>
      <c r="G416">
        <v>1081</v>
      </c>
      <c r="H416">
        <v>3</v>
      </c>
      <c r="I416" t="s">
        <v>920</v>
      </c>
      <c r="J416" t="s">
        <v>3</v>
      </c>
      <c r="K416" t="s">
        <v>921</v>
      </c>
      <c r="L416">
        <v>1354</v>
      </c>
      <c r="N416">
        <v>1010</v>
      </c>
      <c r="O416" t="s">
        <v>35</v>
      </c>
      <c r="P416" t="s">
        <v>35</v>
      </c>
      <c r="Q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360</v>
      </c>
      <c r="AG416">
        <v>0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ROW(Source!A323)</f>
        <v>323</v>
      </c>
      <c r="B417">
        <v>86552710</v>
      </c>
      <c r="C417">
        <v>86552682</v>
      </c>
      <c r="D417">
        <v>85684099</v>
      </c>
      <c r="E417">
        <v>1081</v>
      </c>
      <c r="F417">
        <v>1</v>
      </c>
      <c r="G417">
        <v>1081</v>
      </c>
      <c r="H417">
        <v>3</v>
      </c>
      <c r="I417" t="s">
        <v>922</v>
      </c>
      <c r="J417" t="s">
        <v>3</v>
      </c>
      <c r="K417" t="s">
        <v>923</v>
      </c>
      <c r="L417">
        <v>1301</v>
      </c>
      <c r="N417">
        <v>1003</v>
      </c>
      <c r="O417" t="s">
        <v>454</v>
      </c>
      <c r="P417" t="s">
        <v>454</v>
      </c>
      <c r="Q417">
        <v>1</v>
      </c>
      <c r="X417">
        <v>100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360</v>
      </c>
      <c r="AG417">
        <v>100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ROW(Source!A324)</f>
        <v>324</v>
      </c>
      <c r="B418">
        <v>86552696</v>
      </c>
      <c r="C418">
        <v>86552682</v>
      </c>
      <c r="D418">
        <v>85665773</v>
      </c>
      <c r="E418">
        <v>1081</v>
      </c>
      <c r="F418">
        <v>1</v>
      </c>
      <c r="G418">
        <v>1081</v>
      </c>
      <c r="H418">
        <v>1</v>
      </c>
      <c r="I418" t="s">
        <v>786</v>
      </c>
      <c r="J418" t="s">
        <v>3</v>
      </c>
      <c r="K418" t="s">
        <v>787</v>
      </c>
      <c r="L418">
        <v>1191</v>
      </c>
      <c r="N418">
        <v>1013</v>
      </c>
      <c r="O418" t="s">
        <v>788</v>
      </c>
      <c r="P418" t="s">
        <v>788</v>
      </c>
      <c r="Q418">
        <v>1</v>
      </c>
      <c r="X418">
        <v>29.7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 t="s">
        <v>362</v>
      </c>
      <c r="AG418">
        <v>40.98599999999999</v>
      </c>
      <c r="AH418">
        <v>2</v>
      </c>
      <c r="AI418">
        <v>86552683</v>
      </c>
      <c r="AJ418">
        <v>580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ROW(Source!A324)</f>
        <v>324</v>
      </c>
      <c r="B419">
        <v>86552697</v>
      </c>
      <c r="C419">
        <v>86552682</v>
      </c>
      <c r="D419">
        <v>85731380</v>
      </c>
      <c r="E419">
        <v>1</v>
      </c>
      <c r="F419">
        <v>1</v>
      </c>
      <c r="G419">
        <v>1081</v>
      </c>
      <c r="H419">
        <v>2</v>
      </c>
      <c r="I419" t="s">
        <v>823</v>
      </c>
      <c r="J419" t="s">
        <v>824</v>
      </c>
      <c r="K419" t="s">
        <v>825</v>
      </c>
      <c r="L419">
        <v>1368</v>
      </c>
      <c r="N419">
        <v>1011</v>
      </c>
      <c r="O419" t="s">
        <v>792</v>
      </c>
      <c r="P419" t="s">
        <v>792</v>
      </c>
      <c r="Q419">
        <v>1</v>
      </c>
      <c r="X419">
        <v>1.1499999999999999</v>
      </c>
      <c r="Y419">
        <v>0</v>
      </c>
      <c r="Z419">
        <v>0.28000000000000003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361</v>
      </c>
      <c r="AG419">
        <v>1.7249999999999999</v>
      </c>
      <c r="AH419">
        <v>2</v>
      </c>
      <c r="AI419">
        <v>86552684</v>
      </c>
      <c r="AJ419">
        <v>581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ROW(Source!A324)</f>
        <v>324</v>
      </c>
      <c r="B420">
        <v>86552698</v>
      </c>
      <c r="C420">
        <v>86552682</v>
      </c>
      <c r="D420">
        <v>85731677</v>
      </c>
      <c r="E420">
        <v>1</v>
      </c>
      <c r="F420">
        <v>1</v>
      </c>
      <c r="G420">
        <v>1081</v>
      </c>
      <c r="H420">
        <v>2</v>
      </c>
      <c r="I420" t="s">
        <v>789</v>
      </c>
      <c r="J420" t="s">
        <v>790</v>
      </c>
      <c r="K420" t="s">
        <v>791</v>
      </c>
      <c r="L420">
        <v>1368</v>
      </c>
      <c r="N420">
        <v>1011</v>
      </c>
      <c r="O420" t="s">
        <v>792</v>
      </c>
      <c r="P420" t="s">
        <v>792</v>
      </c>
      <c r="Q420">
        <v>1</v>
      </c>
      <c r="X420">
        <v>0.35</v>
      </c>
      <c r="Y420">
        <v>0</v>
      </c>
      <c r="Z420">
        <v>83.1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361</v>
      </c>
      <c r="AG420">
        <v>0.52500000000000002</v>
      </c>
      <c r="AH420">
        <v>2</v>
      </c>
      <c r="AI420">
        <v>86552685</v>
      </c>
      <c r="AJ420">
        <v>582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ROW(Source!A324)</f>
        <v>324</v>
      </c>
      <c r="B421">
        <v>86552699</v>
      </c>
      <c r="C421">
        <v>86552682</v>
      </c>
      <c r="D421">
        <v>85730911</v>
      </c>
      <c r="E421">
        <v>1</v>
      </c>
      <c r="F421">
        <v>1</v>
      </c>
      <c r="G421">
        <v>1081</v>
      </c>
      <c r="H421">
        <v>2</v>
      </c>
      <c r="I421" t="s">
        <v>800</v>
      </c>
      <c r="J421" t="s">
        <v>801</v>
      </c>
      <c r="K421" t="s">
        <v>802</v>
      </c>
      <c r="L421">
        <v>1368</v>
      </c>
      <c r="N421">
        <v>1011</v>
      </c>
      <c r="O421" t="s">
        <v>792</v>
      </c>
      <c r="P421" t="s">
        <v>792</v>
      </c>
      <c r="Q421">
        <v>1</v>
      </c>
      <c r="X421">
        <v>7.0000000000000007E-2</v>
      </c>
      <c r="Y421">
        <v>0</v>
      </c>
      <c r="Z421">
        <v>179.17</v>
      </c>
      <c r="AA421">
        <v>16.93</v>
      </c>
      <c r="AB421">
        <v>0</v>
      </c>
      <c r="AC421">
        <v>0</v>
      </c>
      <c r="AD421">
        <v>1</v>
      </c>
      <c r="AE421">
        <v>0</v>
      </c>
      <c r="AF421" t="s">
        <v>361</v>
      </c>
      <c r="AG421">
        <v>0.10500000000000001</v>
      </c>
      <c r="AH421">
        <v>2</v>
      </c>
      <c r="AI421">
        <v>86552686</v>
      </c>
      <c r="AJ421">
        <v>583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ROW(Source!A324)</f>
        <v>324</v>
      </c>
      <c r="B422">
        <v>86552700</v>
      </c>
      <c r="C422">
        <v>86552682</v>
      </c>
      <c r="D422">
        <v>85700705</v>
      </c>
      <c r="E422">
        <v>1</v>
      </c>
      <c r="F422">
        <v>1</v>
      </c>
      <c r="G422">
        <v>1081</v>
      </c>
      <c r="H422">
        <v>3</v>
      </c>
      <c r="I422" t="s">
        <v>803</v>
      </c>
      <c r="J422" t="s">
        <v>804</v>
      </c>
      <c r="K422" t="s">
        <v>805</v>
      </c>
      <c r="L422">
        <v>1339</v>
      </c>
      <c r="N422">
        <v>1007</v>
      </c>
      <c r="O422" t="s">
        <v>806</v>
      </c>
      <c r="P422" t="s">
        <v>806</v>
      </c>
      <c r="Q422">
        <v>1</v>
      </c>
      <c r="X422">
        <v>0.45400000000000001</v>
      </c>
      <c r="Y422">
        <v>7.07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360</v>
      </c>
      <c r="AG422">
        <v>0.45400000000000001</v>
      </c>
      <c r="AH422">
        <v>2</v>
      </c>
      <c r="AI422">
        <v>86552687</v>
      </c>
      <c r="AJ422">
        <v>584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ROW(Source!A324)</f>
        <v>324</v>
      </c>
      <c r="B423">
        <v>86552701</v>
      </c>
      <c r="C423">
        <v>86552682</v>
      </c>
      <c r="D423">
        <v>85701843</v>
      </c>
      <c r="E423">
        <v>1</v>
      </c>
      <c r="F423">
        <v>1</v>
      </c>
      <c r="G423">
        <v>1081</v>
      </c>
      <c r="H423">
        <v>3</v>
      </c>
      <c r="I423" t="s">
        <v>826</v>
      </c>
      <c r="J423" t="s">
        <v>827</v>
      </c>
      <c r="K423" t="s">
        <v>828</v>
      </c>
      <c r="L423">
        <v>1346</v>
      </c>
      <c r="N423">
        <v>1009</v>
      </c>
      <c r="O423" t="s">
        <v>822</v>
      </c>
      <c r="P423" t="s">
        <v>822</v>
      </c>
      <c r="Q423">
        <v>1</v>
      </c>
      <c r="X423">
        <v>0.17</v>
      </c>
      <c r="Y423">
        <v>21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360</v>
      </c>
      <c r="AG423">
        <v>0.17</v>
      </c>
      <c r="AH423">
        <v>2</v>
      </c>
      <c r="AI423">
        <v>86552688</v>
      </c>
      <c r="AJ423">
        <v>585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ROW(Source!A324)</f>
        <v>324</v>
      </c>
      <c r="B424">
        <v>86552702</v>
      </c>
      <c r="C424">
        <v>86552682</v>
      </c>
      <c r="D424">
        <v>85702416</v>
      </c>
      <c r="E424">
        <v>1</v>
      </c>
      <c r="F424">
        <v>1</v>
      </c>
      <c r="G424">
        <v>1081</v>
      </c>
      <c r="H424">
        <v>3</v>
      </c>
      <c r="I424" t="s">
        <v>829</v>
      </c>
      <c r="J424" t="s">
        <v>830</v>
      </c>
      <c r="K424" t="s">
        <v>831</v>
      </c>
      <c r="L424">
        <v>1346</v>
      </c>
      <c r="N424">
        <v>1009</v>
      </c>
      <c r="O424" t="s">
        <v>822</v>
      </c>
      <c r="P424" t="s">
        <v>822</v>
      </c>
      <c r="Q424">
        <v>1</v>
      </c>
      <c r="X424">
        <v>0.06</v>
      </c>
      <c r="Y424">
        <v>37.979999999999997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360</v>
      </c>
      <c r="AG424">
        <v>0.06</v>
      </c>
      <c r="AH424">
        <v>2</v>
      </c>
      <c r="AI424">
        <v>86552689</v>
      </c>
      <c r="AJ424">
        <v>586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ROW(Source!A324)</f>
        <v>324</v>
      </c>
      <c r="B425">
        <v>86552703</v>
      </c>
      <c r="C425">
        <v>86552682</v>
      </c>
      <c r="D425">
        <v>85700824</v>
      </c>
      <c r="E425">
        <v>1</v>
      </c>
      <c r="F425">
        <v>1</v>
      </c>
      <c r="G425">
        <v>1081</v>
      </c>
      <c r="H425">
        <v>3</v>
      </c>
      <c r="I425" t="s">
        <v>832</v>
      </c>
      <c r="J425" t="s">
        <v>833</v>
      </c>
      <c r="K425" t="s">
        <v>834</v>
      </c>
      <c r="L425">
        <v>1348</v>
      </c>
      <c r="N425">
        <v>1009</v>
      </c>
      <c r="O425" t="s">
        <v>561</v>
      </c>
      <c r="P425" t="s">
        <v>561</v>
      </c>
      <c r="Q425">
        <v>1000</v>
      </c>
      <c r="X425">
        <v>1.0000000000000001E-5</v>
      </c>
      <c r="Y425">
        <v>3234.81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360</v>
      </c>
      <c r="AG425">
        <v>1.0000000000000001E-5</v>
      </c>
      <c r="AH425">
        <v>2</v>
      </c>
      <c r="AI425">
        <v>86552690</v>
      </c>
      <c r="AJ425">
        <v>587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ROW(Source!A324)</f>
        <v>324</v>
      </c>
      <c r="B426">
        <v>86552704</v>
      </c>
      <c r="C426">
        <v>86552682</v>
      </c>
      <c r="D426">
        <v>85700637</v>
      </c>
      <c r="E426">
        <v>1</v>
      </c>
      <c r="F426">
        <v>1</v>
      </c>
      <c r="G426">
        <v>1081</v>
      </c>
      <c r="H426">
        <v>3</v>
      </c>
      <c r="I426" t="s">
        <v>835</v>
      </c>
      <c r="J426" t="s">
        <v>836</v>
      </c>
      <c r="K426" t="s">
        <v>837</v>
      </c>
      <c r="L426">
        <v>1339</v>
      </c>
      <c r="N426">
        <v>1007</v>
      </c>
      <c r="O426" t="s">
        <v>806</v>
      </c>
      <c r="P426" t="s">
        <v>806</v>
      </c>
      <c r="Q426">
        <v>1</v>
      </c>
      <c r="X426">
        <v>0.11899999999999999</v>
      </c>
      <c r="Y426">
        <v>53.42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360</v>
      </c>
      <c r="AG426">
        <v>0.11899999999999999</v>
      </c>
      <c r="AH426">
        <v>2</v>
      </c>
      <c r="AI426">
        <v>86552691</v>
      </c>
      <c r="AJ426">
        <v>588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ROW(Source!A324)</f>
        <v>324</v>
      </c>
      <c r="B427">
        <v>86552705</v>
      </c>
      <c r="C427">
        <v>86552682</v>
      </c>
      <c r="D427">
        <v>85700903</v>
      </c>
      <c r="E427">
        <v>1</v>
      </c>
      <c r="F427">
        <v>1</v>
      </c>
      <c r="G427">
        <v>1081</v>
      </c>
      <c r="H427">
        <v>3</v>
      </c>
      <c r="I427" t="s">
        <v>838</v>
      </c>
      <c r="J427" t="s">
        <v>839</v>
      </c>
      <c r="K427" t="s">
        <v>840</v>
      </c>
      <c r="L427">
        <v>1339</v>
      </c>
      <c r="N427">
        <v>1007</v>
      </c>
      <c r="O427" t="s">
        <v>806</v>
      </c>
      <c r="P427" t="s">
        <v>806</v>
      </c>
      <c r="Q427">
        <v>1</v>
      </c>
      <c r="X427">
        <v>0.28100000000000003</v>
      </c>
      <c r="Y427">
        <v>5.82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360</v>
      </c>
      <c r="AG427">
        <v>0.28100000000000003</v>
      </c>
      <c r="AH427">
        <v>2</v>
      </c>
      <c r="AI427">
        <v>86552692</v>
      </c>
      <c r="AJ427">
        <v>589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ROW(Source!A324)</f>
        <v>324</v>
      </c>
      <c r="B428">
        <v>86552706</v>
      </c>
      <c r="C428">
        <v>86552682</v>
      </c>
      <c r="D428">
        <v>85700975</v>
      </c>
      <c r="E428">
        <v>1</v>
      </c>
      <c r="F428">
        <v>1</v>
      </c>
      <c r="G428">
        <v>1081</v>
      </c>
      <c r="H428">
        <v>3</v>
      </c>
      <c r="I428" t="s">
        <v>841</v>
      </c>
      <c r="J428" t="s">
        <v>842</v>
      </c>
      <c r="K428" t="s">
        <v>843</v>
      </c>
      <c r="L428">
        <v>1348</v>
      </c>
      <c r="N428">
        <v>1009</v>
      </c>
      <c r="O428" t="s">
        <v>561</v>
      </c>
      <c r="P428" t="s">
        <v>561</v>
      </c>
      <c r="Q428">
        <v>1000</v>
      </c>
      <c r="X428">
        <v>4.4000000000000002E-4</v>
      </c>
      <c r="Y428">
        <v>16214.84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360</v>
      </c>
      <c r="AG428">
        <v>4.4000000000000002E-4</v>
      </c>
      <c r="AH428">
        <v>2</v>
      </c>
      <c r="AI428">
        <v>86552693</v>
      </c>
      <c r="AJ428">
        <v>590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ROW(Source!A324)</f>
        <v>324</v>
      </c>
      <c r="B429">
        <v>86552707</v>
      </c>
      <c r="C429">
        <v>86552682</v>
      </c>
      <c r="D429">
        <v>85701143</v>
      </c>
      <c r="E429">
        <v>1</v>
      </c>
      <c r="F429">
        <v>1</v>
      </c>
      <c r="G429">
        <v>1081</v>
      </c>
      <c r="H429">
        <v>3</v>
      </c>
      <c r="I429" t="s">
        <v>844</v>
      </c>
      <c r="J429" t="s">
        <v>845</v>
      </c>
      <c r="K429" t="s">
        <v>846</v>
      </c>
      <c r="L429">
        <v>1346</v>
      </c>
      <c r="N429">
        <v>1009</v>
      </c>
      <c r="O429" t="s">
        <v>822</v>
      </c>
      <c r="P429" t="s">
        <v>822</v>
      </c>
      <c r="Q429">
        <v>1</v>
      </c>
      <c r="X429">
        <v>0.53</v>
      </c>
      <c r="Y429">
        <v>20.190000000000001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360</v>
      </c>
      <c r="AG429">
        <v>0.53</v>
      </c>
      <c r="AH429">
        <v>2</v>
      </c>
      <c r="AI429">
        <v>86552694</v>
      </c>
      <c r="AJ429">
        <v>591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ROW(Source!A324)</f>
        <v>324</v>
      </c>
      <c r="B430">
        <v>86552708</v>
      </c>
      <c r="C430">
        <v>86552682</v>
      </c>
      <c r="D430">
        <v>85661955</v>
      </c>
      <c r="E430">
        <v>1081</v>
      </c>
      <c r="F430">
        <v>1</v>
      </c>
      <c r="G430">
        <v>1081</v>
      </c>
      <c r="H430">
        <v>3</v>
      </c>
      <c r="I430" t="s">
        <v>918</v>
      </c>
      <c r="J430" t="s">
        <v>3</v>
      </c>
      <c r="K430" t="s">
        <v>919</v>
      </c>
      <c r="L430">
        <v>1346</v>
      </c>
      <c r="N430">
        <v>1009</v>
      </c>
      <c r="O430" t="s">
        <v>822</v>
      </c>
      <c r="P430" t="s">
        <v>822</v>
      </c>
      <c r="Q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360</v>
      </c>
      <c r="AG430">
        <v>0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f>ROW(Source!A324)</f>
        <v>324</v>
      </c>
      <c r="B431">
        <v>86552709</v>
      </c>
      <c r="C431">
        <v>86552682</v>
      </c>
      <c r="D431">
        <v>85681228</v>
      </c>
      <c r="E431">
        <v>1081</v>
      </c>
      <c r="F431">
        <v>1</v>
      </c>
      <c r="G431">
        <v>1081</v>
      </c>
      <c r="H431">
        <v>3</v>
      </c>
      <c r="I431" t="s">
        <v>920</v>
      </c>
      <c r="J431" t="s">
        <v>3</v>
      </c>
      <c r="K431" t="s">
        <v>921</v>
      </c>
      <c r="L431">
        <v>1354</v>
      </c>
      <c r="N431">
        <v>1010</v>
      </c>
      <c r="O431" t="s">
        <v>35</v>
      </c>
      <c r="P431" t="s">
        <v>35</v>
      </c>
      <c r="Q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360</v>
      </c>
      <c r="AG431">
        <v>0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>
        <f>ROW(Source!A324)</f>
        <v>324</v>
      </c>
      <c r="B432">
        <v>86552710</v>
      </c>
      <c r="C432">
        <v>86552682</v>
      </c>
      <c r="D432">
        <v>85684099</v>
      </c>
      <c r="E432">
        <v>1081</v>
      </c>
      <c r="F432">
        <v>1</v>
      </c>
      <c r="G432">
        <v>1081</v>
      </c>
      <c r="H432">
        <v>3</v>
      </c>
      <c r="I432" t="s">
        <v>922</v>
      </c>
      <c r="J432" t="s">
        <v>3</v>
      </c>
      <c r="K432" t="s">
        <v>923</v>
      </c>
      <c r="L432">
        <v>1301</v>
      </c>
      <c r="N432">
        <v>1003</v>
      </c>
      <c r="O432" t="s">
        <v>454</v>
      </c>
      <c r="P432" t="s">
        <v>454</v>
      </c>
      <c r="Q432">
        <v>1</v>
      </c>
      <c r="X432">
        <v>100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360</v>
      </c>
      <c r="AG432">
        <v>100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f>ROW(Source!A327)</f>
        <v>327</v>
      </c>
      <c r="B433">
        <v>86552727</v>
      </c>
      <c r="C433">
        <v>86552712</v>
      </c>
      <c r="D433">
        <v>85665773</v>
      </c>
      <c r="E433">
        <v>1081</v>
      </c>
      <c r="F433">
        <v>1</v>
      </c>
      <c r="G433">
        <v>1081</v>
      </c>
      <c r="H433">
        <v>1</v>
      </c>
      <c r="I433" t="s">
        <v>786</v>
      </c>
      <c r="J433" t="s">
        <v>3</v>
      </c>
      <c r="K433" t="s">
        <v>787</v>
      </c>
      <c r="L433">
        <v>1191</v>
      </c>
      <c r="N433">
        <v>1013</v>
      </c>
      <c r="O433" t="s">
        <v>788</v>
      </c>
      <c r="P433" t="s">
        <v>788</v>
      </c>
      <c r="Q433">
        <v>1</v>
      </c>
      <c r="X433">
        <v>37.200000000000003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 t="s">
        <v>362</v>
      </c>
      <c r="AG433">
        <v>51.335999999999999</v>
      </c>
      <c r="AH433">
        <v>2</v>
      </c>
      <c r="AI433">
        <v>86552713</v>
      </c>
      <c r="AJ433">
        <v>593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f>ROW(Source!A327)</f>
        <v>327</v>
      </c>
      <c r="B434">
        <v>86552728</v>
      </c>
      <c r="C434">
        <v>86552712</v>
      </c>
      <c r="D434">
        <v>85731380</v>
      </c>
      <c r="E434">
        <v>1</v>
      </c>
      <c r="F434">
        <v>1</v>
      </c>
      <c r="G434">
        <v>1081</v>
      </c>
      <c r="H434">
        <v>2</v>
      </c>
      <c r="I434" t="s">
        <v>823</v>
      </c>
      <c r="J434" t="s">
        <v>824</v>
      </c>
      <c r="K434" t="s">
        <v>825</v>
      </c>
      <c r="L434">
        <v>1368</v>
      </c>
      <c r="N434">
        <v>1011</v>
      </c>
      <c r="O434" t="s">
        <v>792</v>
      </c>
      <c r="P434" t="s">
        <v>792</v>
      </c>
      <c r="Q434">
        <v>1</v>
      </c>
      <c r="X434">
        <v>1.67</v>
      </c>
      <c r="Y434">
        <v>0</v>
      </c>
      <c r="Z434">
        <v>0.28000000000000003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361</v>
      </c>
      <c r="AG434">
        <v>2.5049999999999999</v>
      </c>
      <c r="AH434">
        <v>2</v>
      </c>
      <c r="AI434">
        <v>86552714</v>
      </c>
      <c r="AJ434">
        <v>594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>
        <f>ROW(Source!A327)</f>
        <v>327</v>
      </c>
      <c r="B435">
        <v>86552729</v>
      </c>
      <c r="C435">
        <v>86552712</v>
      </c>
      <c r="D435">
        <v>85731677</v>
      </c>
      <c r="E435">
        <v>1</v>
      </c>
      <c r="F435">
        <v>1</v>
      </c>
      <c r="G435">
        <v>1081</v>
      </c>
      <c r="H435">
        <v>2</v>
      </c>
      <c r="I435" t="s">
        <v>789</v>
      </c>
      <c r="J435" t="s">
        <v>790</v>
      </c>
      <c r="K435" t="s">
        <v>791</v>
      </c>
      <c r="L435">
        <v>1368</v>
      </c>
      <c r="N435">
        <v>1011</v>
      </c>
      <c r="O435" t="s">
        <v>792</v>
      </c>
      <c r="P435" t="s">
        <v>792</v>
      </c>
      <c r="Q435">
        <v>1</v>
      </c>
      <c r="X435">
        <v>0.81</v>
      </c>
      <c r="Y435">
        <v>0</v>
      </c>
      <c r="Z435">
        <v>83.1</v>
      </c>
      <c r="AA435">
        <v>12.62</v>
      </c>
      <c r="AB435">
        <v>0</v>
      </c>
      <c r="AC435">
        <v>0</v>
      </c>
      <c r="AD435">
        <v>1</v>
      </c>
      <c r="AE435">
        <v>0</v>
      </c>
      <c r="AF435" t="s">
        <v>361</v>
      </c>
      <c r="AG435">
        <v>1.2150000000000001</v>
      </c>
      <c r="AH435">
        <v>2</v>
      </c>
      <c r="AI435">
        <v>86552715</v>
      </c>
      <c r="AJ435">
        <v>595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f>ROW(Source!A327)</f>
        <v>327</v>
      </c>
      <c r="B436">
        <v>86552730</v>
      </c>
      <c r="C436">
        <v>86552712</v>
      </c>
      <c r="D436">
        <v>85730911</v>
      </c>
      <c r="E436">
        <v>1</v>
      </c>
      <c r="F436">
        <v>1</v>
      </c>
      <c r="G436">
        <v>1081</v>
      </c>
      <c r="H436">
        <v>2</v>
      </c>
      <c r="I436" t="s">
        <v>800</v>
      </c>
      <c r="J436" t="s">
        <v>801</v>
      </c>
      <c r="K436" t="s">
        <v>802</v>
      </c>
      <c r="L436">
        <v>1368</v>
      </c>
      <c r="N436">
        <v>1011</v>
      </c>
      <c r="O436" t="s">
        <v>792</v>
      </c>
      <c r="P436" t="s">
        <v>792</v>
      </c>
      <c r="Q436">
        <v>1</v>
      </c>
      <c r="X436">
        <v>7.0000000000000007E-2</v>
      </c>
      <c r="Y436">
        <v>0</v>
      </c>
      <c r="Z436">
        <v>179.17</v>
      </c>
      <c r="AA436">
        <v>16.93</v>
      </c>
      <c r="AB436">
        <v>0</v>
      </c>
      <c r="AC436">
        <v>0</v>
      </c>
      <c r="AD436">
        <v>1</v>
      </c>
      <c r="AE436">
        <v>0</v>
      </c>
      <c r="AF436" t="s">
        <v>361</v>
      </c>
      <c r="AG436">
        <v>0.10500000000000001</v>
      </c>
      <c r="AH436">
        <v>2</v>
      </c>
      <c r="AI436">
        <v>86552716</v>
      </c>
      <c r="AJ436">
        <v>596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f>ROW(Source!A327)</f>
        <v>327</v>
      </c>
      <c r="B437">
        <v>86552731</v>
      </c>
      <c r="C437">
        <v>86552712</v>
      </c>
      <c r="D437">
        <v>85700705</v>
      </c>
      <c r="E437">
        <v>1</v>
      </c>
      <c r="F437">
        <v>1</v>
      </c>
      <c r="G437">
        <v>1081</v>
      </c>
      <c r="H437">
        <v>3</v>
      </c>
      <c r="I437" t="s">
        <v>803</v>
      </c>
      <c r="J437" t="s">
        <v>804</v>
      </c>
      <c r="K437" t="s">
        <v>805</v>
      </c>
      <c r="L437">
        <v>1339</v>
      </c>
      <c r="N437">
        <v>1007</v>
      </c>
      <c r="O437" t="s">
        <v>806</v>
      </c>
      <c r="P437" t="s">
        <v>806</v>
      </c>
      <c r="Q437">
        <v>1</v>
      </c>
      <c r="X437">
        <v>0.70899999999999996</v>
      </c>
      <c r="Y437">
        <v>7.07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360</v>
      </c>
      <c r="AG437">
        <v>0.70899999999999996</v>
      </c>
      <c r="AH437">
        <v>2</v>
      </c>
      <c r="AI437">
        <v>86552717</v>
      </c>
      <c r="AJ437">
        <v>597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>
        <f>ROW(Source!A327)</f>
        <v>327</v>
      </c>
      <c r="B438">
        <v>86552732</v>
      </c>
      <c r="C438">
        <v>86552712</v>
      </c>
      <c r="D438">
        <v>85701843</v>
      </c>
      <c r="E438">
        <v>1</v>
      </c>
      <c r="F438">
        <v>1</v>
      </c>
      <c r="G438">
        <v>1081</v>
      </c>
      <c r="H438">
        <v>3</v>
      </c>
      <c r="I438" t="s">
        <v>826</v>
      </c>
      <c r="J438" t="s">
        <v>827</v>
      </c>
      <c r="K438" t="s">
        <v>828</v>
      </c>
      <c r="L438">
        <v>1346</v>
      </c>
      <c r="N438">
        <v>1009</v>
      </c>
      <c r="O438" t="s">
        <v>822</v>
      </c>
      <c r="P438" t="s">
        <v>822</v>
      </c>
      <c r="Q438">
        <v>1</v>
      </c>
      <c r="X438">
        <v>0.26</v>
      </c>
      <c r="Y438">
        <v>21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360</v>
      </c>
      <c r="AG438">
        <v>0.26</v>
      </c>
      <c r="AH438">
        <v>2</v>
      </c>
      <c r="AI438">
        <v>86552718</v>
      </c>
      <c r="AJ438">
        <v>598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f>ROW(Source!A327)</f>
        <v>327</v>
      </c>
      <c r="B439">
        <v>86552733</v>
      </c>
      <c r="C439">
        <v>86552712</v>
      </c>
      <c r="D439">
        <v>85702416</v>
      </c>
      <c r="E439">
        <v>1</v>
      </c>
      <c r="F439">
        <v>1</v>
      </c>
      <c r="G439">
        <v>1081</v>
      </c>
      <c r="H439">
        <v>3</v>
      </c>
      <c r="I439" t="s">
        <v>829</v>
      </c>
      <c r="J439" t="s">
        <v>830</v>
      </c>
      <c r="K439" t="s">
        <v>831</v>
      </c>
      <c r="L439">
        <v>1346</v>
      </c>
      <c r="N439">
        <v>1009</v>
      </c>
      <c r="O439" t="s">
        <v>822</v>
      </c>
      <c r="P439" t="s">
        <v>822</v>
      </c>
      <c r="Q439">
        <v>1</v>
      </c>
      <c r="X439">
        <v>0.02</v>
      </c>
      <c r="Y439">
        <v>37.979999999999997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360</v>
      </c>
      <c r="AG439">
        <v>0.02</v>
      </c>
      <c r="AH439">
        <v>2</v>
      </c>
      <c r="AI439">
        <v>86552719</v>
      </c>
      <c r="AJ439">
        <v>599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f>ROW(Source!A327)</f>
        <v>327</v>
      </c>
      <c r="B440">
        <v>86552734</v>
      </c>
      <c r="C440">
        <v>86552712</v>
      </c>
      <c r="D440">
        <v>85700824</v>
      </c>
      <c r="E440">
        <v>1</v>
      </c>
      <c r="F440">
        <v>1</v>
      </c>
      <c r="G440">
        <v>1081</v>
      </c>
      <c r="H440">
        <v>3</v>
      </c>
      <c r="I440" t="s">
        <v>832</v>
      </c>
      <c r="J440" t="s">
        <v>833</v>
      </c>
      <c r="K440" t="s">
        <v>834</v>
      </c>
      <c r="L440">
        <v>1348</v>
      </c>
      <c r="N440">
        <v>1009</v>
      </c>
      <c r="O440" t="s">
        <v>561</v>
      </c>
      <c r="P440" t="s">
        <v>561</v>
      </c>
      <c r="Q440">
        <v>1000</v>
      </c>
      <c r="X440">
        <v>1.0000000000000001E-5</v>
      </c>
      <c r="Y440">
        <v>3234.81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360</v>
      </c>
      <c r="AG440">
        <v>1.0000000000000001E-5</v>
      </c>
      <c r="AH440">
        <v>2</v>
      </c>
      <c r="AI440">
        <v>86552720</v>
      </c>
      <c r="AJ440">
        <v>600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>
        <f>ROW(Source!A327)</f>
        <v>327</v>
      </c>
      <c r="B441">
        <v>86552735</v>
      </c>
      <c r="C441">
        <v>86552712</v>
      </c>
      <c r="D441">
        <v>85700637</v>
      </c>
      <c r="E441">
        <v>1</v>
      </c>
      <c r="F441">
        <v>1</v>
      </c>
      <c r="G441">
        <v>1081</v>
      </c>
      <c r="H441">
        <v>3</v>
      </c>
      <c r="I441" t="s">
        <v>835</v>
      </c>
      <c r="J441" t="s">
        <v>836</v>
      </c>
      <c r="K441" t="s">
        <v>837</v>
      </c>
      <c r="L441">
        <v>1339</v>
      </c>
      <c r="N441">
        <v>1007</v>
      </c>
      <c r="O441" t="s">
        <v>806</v>
      </c>
      <c r="P441" t="s">
        <v>806</v>
      </c>
      <c r="Q441">
        <v>1</v>
      </c>
      <c r="X441">
        <v>0.48599999999999999</v>
      </c>
      <c r="Y441">
        <v>53.42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360</v>
      </c>
      <c r="AG441">
        <v>0.48599999999999999</v>
      </c>
      <c r="AH441">
        <v>2</v>
      </c>
      <c r="AI441">
        <v>86552721</v>
      </c>
      <c r="AJ441">
        <v>601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f>ROW(Source!A327)</f>
        <v>327</v>
      </c>
      <c r="B442">
        <v>86552736</v>
      </c>
      <c r="C442">
        <v>86552712</v>
      </c>
      <c r="D442">
        <v>85700903</v>
      </c>
      <c r="E442">
        <v>1</v>
      </c>
      <c r="F442">
        <v>1</v>
      </c>
      <c r="G442">
        <v>1081</v>
      </c>
      <c r="H442">
        <v>3</v>
      </c>
      <c r="I442" t="s">
        <v>838</v>
      </c>
      <c r="J442" t="s">
        <v>839</v>
      </c>
      <c r="K442" t="s">
        <v>840</v>
      </c>
      <c r="L442">
        <v>1339</v>
      </c>
      <c r="N442">
        <v>1007</v>
      </c>
      <c r="O442" t="s">
        <v>806</v>
      </c>
      <c r="P442" t="s">
        <v>806</v>
      </c>
      <c r="Q442">
        <v>1</v>
      </c>
      <c r="X442">
        <v>0.438</v>
      </c>
      <c r="Y442">
        <v>5.82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360</v>
      </c>
      <c r="AG442">
        <v>0.438</v>
      </c>
      <c r="AH442">
        <v>2</v>
      </c>
      <c r="AI442">
        <v>86552722</v>
      </c>
      <c r="AJ442">
        <v>602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>
        <f>ROW(Source!A327)</f>
        <v>327</v>
      </c>
      <c r="B443">
        <v>86552737</v>
      </c>
      <c r="C443">
        <v>86552712</v>
      </c>
      <c r="D443">
        <v>85700975</v>
      </c>
      <c r="E443">
        <v>1</v>
      </c>
      <c r="F443">
        <v>1</v>
      </c>
      <c r="G443">
        <v>1081</v>
      </c>
      <c r="H443">
        <v>3</v>
      </c>
      <c r="I443" t="s">
        <v>841</v>
      </c>
      <c r="J443" t="s">
        <v>842</v>
      </c>
      <c r="K443" t="s">
        <v>843</v>
      </c>
      <c r="L443">
        <v>1348</v>
      </c>
      <c r="N443">
        <v>1009</v>
      </c>
      <c r="O443" t="s">
        <v>561</v>
      </c>
      <c r="P443" t="s">
        <v>561</v>
      </c>
      <c r="Q443">
        <v>1000</v>
      </c>
      <c r="X443">
        <v>5.5000000000000003E-4</v>
      </c>
      <c r="Y443">
        <v>16214.84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360</v>
      </c>
      <c r="AG443">
        <v>5.5000000000000003E-4</v>
      </c>
      <c r="AH443">
        <v>2</v>
      </c>
      <c r="AI443">
        <v>86552723</v>
      </c>
      <c r="AJ443">
        <v>603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f>ROW(Source!A327)</f>
        <v>327</v>
      </c>
      <c r="B444">
        <v>86552738</v>
      </c>
      <c r="C444">
        <v>86552712</v>
      </c>
      <c r="D444">
        <v>85701143</v>
      </c>
      <c r="E444">
        <v>1</v>
      </c>
      <c r="F444">
        <v>1</v>
      </c>
      <c r="G444">
        <v>1081</v>
      </c>
      <c r="H444">
        <v>3</v>
      </c>
      <c r="I444" t="s">
        <v>844</v>
      </c>
      <c r="J444" t="s">
        <v>845</v>
      </c>
      <c r="K444" t="s">
        <v>846</v>
      </c>
      <c r="L444">
        <v>1346</v>
      </c>
      <c r="N444">
        <v>1009</v>
      </c>
      <c r="O444" t="s">
        <v>822</v>
      </c>
      <c r="P444" t="s">
        <v>822</v>
      </c>
      <c r="Q444">
        <v>1</v>
      </c>
      <c r="X444">
        <v>0.62</v>
      </c>
      <c r="Y444">
        <v>20.190000000000001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360</v>
      </c>
      <c r="AG444">
        <v>0.62</v>
      </c>
      <c r="AH444">
        <v>2</v>
      </c>
      <c r="AI444">
        <v>86552724</v>
      </c>
      <c r="AJ444">
        <v>604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f>ROW(Source!A327)</f>
        <v>327</v>
      </c>
      <c r="B445">
        <v>86552739</v>
      </c>
      <c r="C445">
        <v>86552712</v>
      </c>
      <c r="D445">
        <v>85661955</v>
      </c>
      <c r="E445">
        <v>1081</v>
      </c>
      <c r="F445">
        <v>1</v>
      </c>
      <c r="G445">
        <v>1081</v>
      </c>
      <c r="H445">
        <v>3</v>
      </c>
      <c r="I445" t="s">
        <v>918</v>
      </c>
      <c r="J445" t="s">
        <v>3</v>
      </c>
      <c r="K445" t="s">
        <v>919</v>
      </c>
      <c r="L445">
        <v>1346</v>
      </c>
      <c r="N445">
        <v>1009</v>
      </c>
      <c r="O445" t="s">
        <v>822</v>
      </c>
      <c r="P445" t="s">
        <v>822</v>
      </c>
      <c r="Q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360</v>
      </c>
      <c r="AG445">
        <v>0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>
        <f>ROW(Source!A327)</f>
        <v>327</v>
      </c>
      <c r="B446">
        <v>86552740</v>
      </c>
      <c r="C446">
        <v>86552712</v>
      </c>
      <c r="D446">
        <v>85681228</v>
      </c>
      <c r="E446">
        <v>1081</v>
      </c>
      <c r="F446">
        <v>1</v>
      </c>
      <c r="G446">
        <v>1081</v>
      </c>
      <c r="H446">
        <v>3</v>
      </c>
      <c r="I446" t="s">
        <v>920</v>
      </c>
      <c r="J446" t="s">
        <v>3</v>
      </c>
      <c r="K446" t="s">
        <v>921</v>
      </c>
      <c r="L446">
        <v>1354</v>
      </c>
      <c r="N446">
        <v>1010</v>
      </c>
      <c r="O446" t="s">
        <v>35</v>
      </c>
      <c r="P446" t="s">
        <v>35</v>
      </c>
      <c r="Q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360</v>
      </c>
      <c r="AG446">
        <v>0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f>ROW(Source!A327)</f>
        <v>327</v>
      </c>
      <c r="B447">
        <v>86552741</v>
      </c>
      <c r="C447">
        <v>86552712</v>
      </c>
      <c r="D447">
        <v>85684099</v>
      </c>
      <c r="E447">
        <v>1081</v>
      </c>
      <c r="F447">
        <v>1</v>
      </c>
      <c r="G447">
        <v>1081</v>
      </c>
      <c r="H447">
        <v>3</v>
      </c>
      <c r="I447" t="s">
        <v>922</v>
      </c>
      <c r="J447" t="s">
        <v>3</v>
      </c>
      <c r="K447" t="s">
        <v>923</v>
      </c>
      <c r="L447">
        <v>1301</v>
      </c>
      <c r="N447">
        <v>1003</v>
      </c>
      <c r="O447" t="s">
        <v>454</v>
      </c>
      <c r="P447" t="s">
        <v>454</v>
      </c>
      <c r="Q447">
        <v>1</v>
      </c>
      <c r="X447">
        <v>100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360</v>
      </c>
      <c r="AG447">
        <v>100</v>
      </c>
      <c r="AH447">
        <v>3</v>
      </c>
      <c r="AI447">
        <v>-1</v>
      </c>
      <c r="AJ447" t="s">
        <v>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>
        <f>ROW(Source!A328)</f>
        <v>328</v>
      </c>
      <c r="B448">
        <v>86552727</v>
      </c>
      <c r="C448">
        <v>86552712</v>
      </c>
      <c r="D448">
        <v>85665773</v>
      </c>
      <c r="E448">
        <v>1081</v>
      </c>
      <c r="F448">
        <v>1</v>
      </c>
      <c r="G448">
        <v>1081</v>
      </c>
      <c r="H448">
        <v>1</v>
      </c>
      <c r="I448" t="s">
        <v>786</v>
      </c>
      <c r="J448" t="s">
        <v>3</v>
      </c>
      <c r="K448" t="s">
        <v>787</v>
      </c>
      <c r="L448">
        <v>1191</v>
      </c>
      <c r="N448">
        <v>1013</v>
      </c>
      <c r="O448" t="s">
        <v>788</v>
      </c>
      <c r="P448" t="s">
        <v>788</v>
      </c>
      <c r="Q448">
        <v>1</v>
      </c>
      <c r="X448">
        <v>37.200000000000003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1</v>
      </c>
      <c r="AF448" t="s">
        <v>362</v>
      </c>
      <c r="AG448">
        <v>51.335999999999999</v>
      </c>
      <c r="AH448">
        <v>2</v>
      </c>
      <c r="AI448">
        <v>86552713</v>
      </c>
      <c r="AJ448">
        <v>607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f>ROW(Source!A328)</f>
        <v>328</v>
      </c>
      <c r="B449">
        <v>86552728</v>
      </c>
      <c r="C449">
        <v>86552712</v>
      </c>
      <c r="D449">
        <v>85731380</v>
      </c>
      <c r="E449">
        <v>1</v>
      </c>
      <c r="F449">
        <v>1</v>
      </c>
      <c r="G449">
        <v>1081</v>
      </c>
      <c r="H449">
        <v>2</v>
      </c>
      <c r="I449" t="s">
        <v>823</v>
      </c>
      <c r="J449" t="s">
        <v>824</v>
      </c>
      <c r="K449" t="s">
        <v>825</v>
      </c>
      <c r="L449">
        <v>1368</v>
      </c>
      <c r="N449">
        <v>1011</v>
      </c>
      <c r="O449" t="s">
        <v>792</v>
      </c>
      <c r="P449" t="s">
        <v>792</v>
      </c>
      <c r="Q449">
        <v>1</v>
      </c>
      <c r="X449">
        <v>1.67</v>
      </c>
      <c r="Y449">
        <v>0</v>
      </c>
      <c r="Z449">
        <v>0.28000000000000003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361</v>
      </c>
      <c r="AG449">
        <v>2.5049999999999999</v>
      </c>
      <c r="AH449">
        <v>2</v>
      </c>
      <c r="AI449">
        <v>86552714</v>
      </c>
      <c r="AJ449">
        <v>608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f>ROW(Source!A328)</f>
        <v>328</v>
      </c>
      <c r="B450">
        <v>86552729</v>
      </c>
      <c r="C450">
        <v>86552712</v>
      </c>
      <c r="D450">
        <v>85731677</v>
      </c>
      <c r="E450">
        <v>1</v>
      </c>
      <c r="F450">
        <v>1</v>
      </c>
      <c r="G450">
        <v>1081</v>
      </c>
      <c r="H450">
        <v>2</v>
      </c>
      <c r="I450" t="s">
        <v>789</v>
      </c>
      <c r="J450" t="s">
        <v>790</v>
      </c>
      <c r="K450" t="s">
        <v>791</v>
      </c>
      <c r="L450">
        <v>1368</v>
      </c>
      <c r="N450">
        <v>1011</v>
      </c>
      <c r="O450" t="s">
        <v>792</v>
      </c>
      <c r="P450" t="s">
        <v>792</v>
      </c>
      <c r="Q450">
        <v>1</v>
      </c>
      <c r="X450">
        <v>0.81</v>
      </c>
      <c r="Y450">
        <v>0</v>
      </c>
      <c r="Z450">
        <v>83.1</v>
      </c>
      <c r="AA450">
        <v>12.62</v>
      </c>
      <c r="AB450">
        <v>0</v>
      </c>
      <c r="AC450">
        <v>0</v>
      </c>
      <c r="AD450">
        <v>1</v>
      </c>
      <c r="AE450">
        <v>0</v>
      </c>
      <c r="AF450" t="s">
        <v>361</v>
      </c>
      <c r="AG450">
        <v>1.2150000000000001</v>
      </c>
      <c r="AH450">
        <v>2</v>
      </c>
      <c r="AI450">
        <v>86552715</v>
      </c>
      <c r="AJ450">
        <v>609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>
        <f>ROW(Source!A328)</f>
        <v>328</v>
      </c>
      <c r="B451">
        <v>86552730</v>
      </c>
      <c r="C451">
        <v>86552712</v>
      </c>
      <c r="D451">
        <v>85730911</v>
      </c>
      <c r="E451">
        <v>1</v>
      </c>
      <c r="F451">
        <v>1</v>
      </c>
      <c r="G451">
        <v>1081</v>
      </c>
      <c r="H451">
        <v>2</v>
      </c>
      <c r="I451" t="s">
        <v>800</v>
      </c>
      <c r="J451" t="s">
        <v>801</v>
      </c>
      <c r="K451" t="s">
        <v>802</v>
      </c>
      <c r="L451">
        <v>1368</v>
      </c>
      <c r="N451">
        <v>1011</v>
      </c>
      <c r="O451" t="s">
        <v>792</v>
      </c>
      <c r="P451" t="s">
        <v>792</v>
      </c>
      <c r="Q451">
        <v>1</v>
      </c>
      <c r="X451">
        <v>7.0000000000000007E-2</v>
      </c>
      <c r="Y451">
        <v>0</v>
      </c>
      <c r="Z451">
        <v>179.17</v>
      </c>
      <c r="AA451">
        <v>16.93</v>
      </c>
      <c r="AB451">
        <v>0</v>
      </c>
      <c r="AC451">
        <v>0</v>
      </c>
      <c r="AD451">
        <v>1</v>
      </c>
      <c r="AE451">
        <v>0</v>
      </c>
      <c r="AF451" t="s">
        <v>361</v>
      </c>
      <c r="AG451">
        <v>0.10500000000000001</v>
      </c>
      <c r="AH451">
        <v>2</v>
      </c>
      <c r="AI451">
        <v>86552716</v>
      </c>
      <c r="AJ451">
        <v>610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f>ROW(Source!A328)</f>
        <v>328</v>
      </c>
      <c r="B452">
        <v>86552731</v>
      </c>
      <c r="C452">
        <v>86552712</v>
      </c>
      <c r="D452">
        <v>85700705</v>
      </c>
      <c r="E452">
        <v>1</v>
      </c>
      <c r="F452">
        <v>1</v>
      </c>
      <c r="G452">
        <v>1081</v>
      </c>
      <c r="H452">
        <v>3</v>
      </c>
      <c r="I452" t="s">
        <v>803</v>
      </c>
      <c r="J452" t="s">
        <v>804</v>
      </c>
      <c r="K452" t="s">
        <v>805</v>
      </c>
      <c r="L452">
        <v>1339</v>
      </c>
      <c r="N452">
        <v>1007</v>
      </c>
      <c r="O452" t="s">
        <v>806</v>
      </c>
      <c r="P452" t="s">
        <v>806</v>
      </c>
      <c r="Q452">
        <v>1</v>
      </c>
      <c r="X452">
        <v>0.70899999999999996</v>
      </c>
      <c r="Y452">
        <v>7.07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360</v>
      </c>
      <c r="AG452">
        <v>0.70899999999999996</v>
      </c>
      <c r="AH452">
        <v>2</v>
      </c>
      <c r="AI452">
        <v>86552717</v>
      </c>
      <c r="AJ452">
        <v>611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>
        <f>ROW(Source!A328)</f>
        <v>328</v>
      </c>
      <c r="B453">
        <v>86552732</v>
      </c>
      <c r="C453">
        <v>86552712</v>
      </c>
      <c r="D453">
        <v>85701843</v>
      </c>
      <c r="E453">
        <v>1</v>
      </c>
      <c r="F453">
        <v>1</v>
      </c>
      <c r="G453">
        <v>1081</v>
      </c>
      <c r="H453">
        <v>3</v>
      </c>
      <c r="I453" t="s">
        <v>826</v>
      </c>
      <c r="J453" t="s">
        <v>827</v>
      </c>
      <c r="K453" t="s">
        <v>828</v>
      </c>
      <c r="L453">
        <v>1346</v>
      </c>
      <c r="N453">
        <v>1009</v>
      </c>
      <c r="O453" t="s">
        <v>822</v>
      </c>
      <c r="P453" t="s">
        <v>822</v>
      </c>
      <c r="Q453">
        <v>1</v>
      </c>
      <c r="X453">
        <v>0.26</v>
      </c>
      <c r="Y453">
        <v>21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360</v>
      </c>
      <c r="AG453">
        <v>0.26</v>
      </c>
      <c r="AH453">
        <v>2</v>
      </c>
      <c r="AI453">
        <v>86552718</v>
      </c>
      <c r="AJ453">
        <v>612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f>ROW(Source!A328)</f>
        <v>328</v>
      </c>
      <c r="B454">
        <v>86552733</v>
      </c>
      <c r="C454">
        <v>86552712</v>
      </c>
      <c r="D454">
        <v>85702416</v>
      </c>
      <c r="E454">
        <v>1</v>
      </c>
      <c r="F454">
        <v>1</v>
      </c>
      <c r="G454">
        <v>1081</v>
      </c>
      <c r="H454">
        <v>3</v>
      </c>
      <c r="I454" t="s">
        <v>829</v>
      </c>
      <c r="J454" t="s">
        <v>830</v>
      </c>
      <c r="K454" t="s">
        <v>831</v>
      </c>
      <c r="L454">
        <v>1346</v>
      </c>
      <c r="N454">
        <v>1009</v>
      </c>
      <c r="O454" t="s">
        <v>822</v>
      </c>
      <c r="P454" t="s">
        <v>822</v>
      </c>
      <c r="Q454">
        <v>1</v>
      </c>
      <c r="X454">
        <v>0.02</v>
      </c>
      <c r="Y454">
        <v>37.979999999999997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360</v>
      </c>
      <c r="AG454">
        <v>0.02</v>
      </c>
      <c r="AH454">
        <v>2</v>
      </c>
      <c r="AI454">
        <v>86552719</v>
      </c>
      <c r="AJ454">
        <v>613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f>ROW(Source!A328)</f>
        <v>328</v>
      </c>
      <c r="B455">
        <v>86552734</v>
      </c>
      <c r="C455">
        <v>86552712</v>
      </c>
      <c r="D455">
        <v>85700824</v>
      </c>
      <c r="E455">
        <v>1</v>
      </c>
      <c r="F455">
        <v>1</v>
      </c>
      <c r="G455">
        <v>1081</v>
      </c>
      <c r="H455">
        <v>3</v>
      </c>
      <c r="I455" t="s">
        <v>832</v>
      </c>
      <c r="J455" t="s">
        <v>833</v>
      </c>
      <c r="K455" t="s">
        <v>834</v>
      </c>
      <c r="L455">
        <v>1348</v>
      </c>
      <c r="N455">
        <v>1009</v>
      </c>
      <c r="O455" t="s">
        <v>561</v>
      </c>
      <c r="P455" t="s">
        <v>561</v>
      </c>
      <c r="Q455">
        <v>1000</v>
      </c>
      <c r="X455">
        <v>1.0000000000000001E-5</v>
      </c>
      <c r="Y455">
        <v>3234.81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360</v>
      </c>
      <c r="AG455">
        <v>1.0000000000000001E-5</v>
      </c>
      <c r="AH455">
        <v>2</v>
      </c>
      <c r="AI455">
        <v>86552720</v>
      </c>
      <c r="AJ455">
        <v>614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>
        <f>ROW(Source!A328)</f>
        <v>328</v>
      </c>
      <c r="B456">
        <v>86552735</v>
      </c>
      <c r="C456">
        <v>86552712</v>
      </c>
      <c r="D456">
        <v>85700637</v>
      </c>
      <c r="E456">
        <v>1</v>
      </c>
      <c r="F456">
        <v>1</v>
      </c>
      <c r="G456">
        <v>1081</v>
      </c>
      <c r="H456">
        <v>3</v>
      </c>
      <c r="I456" t="s">
        <v>835</v>
      </c>
      <c r="J456" t="s">
        <v>836</v>
      </c>
      <c r="K456" t="s">
        <v>837</v>
      </c>
      <c r="L456">
        <v>1339</v>
      </c>
      <c r="N456">
        <v>1007</v>
      </c>
      <c r="O456" t="s">
        <v>806</v>
      </c>
      <c r="P456" t="s">
        <v>806</v>
      </c>
      <c r="Q456">
        <v>1</v>
      </c>
      <c r="X456">
        <v>0.48599999999999999</v>
      </c>
      <c r="Y456">
        <v>53.42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360</v>
      </c>
      <c r="AG456">
        <v>0.48599999999999999</v>
      </c>
      <c r="AH456">
        <v>2</v>
      </c>
      <c r="AI456">
        <v>86552721</v>
      </c>
      <c r="AJ456">
        <v>615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f>ROW(Source!A328)</f>
        <v>328</v>
      </c>
      <c r="B457">
        <v>86552736</v>
      </c>
      <c r="C457">
        <v>86552712</v>
      </c>
      <c r="D457">
        <v>85700903</v>
      </c>
      <c r="E457">
        <v>1</v>
      </c>
      <c r="F457">
        <v>1</v>
      </c>
      <c r="G457">
        <v>1081</v>
      </c>
      <c r="H457">
        <v>3</v>
      </c>
      <c r="I457" t="s">
        <v>838</v>
      </c>
      <c r="J457" t="s">
        <v>839</v>
      </c>
      <c r="K457" t="s">
        <v>840</v>
      </c>
      <c r="L457">
        <v>1339</v>
      </c>
      <c r="N457">
        <v>1007</v>
      </c>
      <c r="O457" t="s">
        <v>806</v>
      </c>
      <c r="P457" t="s">
        <v>806</v>
      </c>
      <c r="Q457">
        <v>1</v>
      </c>
      <c r="X457">
        <v>0.438</v>
      </c>
      <c r="Y457">
        <v>5.82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360</v>
      </c>
      <c r="AG457">
        <v>0.438</v>
      </c>
      <c r="AH457">
        <v>2</v>
      </c>
      <c r="AI457">
        <v>86552722</v>
      </c>
      <c r="AJ457">
        <v>616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>
        <f>ROW(Source!A328)</f>
        <v>328</v>
      </c>
      <c r="B458">
        <v>86552737</v>
      </c>
      <c r="C458">
        <v>86552712</v>
      </c>
      <c r="D458">
        <v>85700975</v>
      </c>
      <c r="E458">
        <v>1</v>
      </c>
      <c r="F458">
        <v>1</v>
      </c>
      <c r="G458">
        <v>1081</v>
      </c>
      <c r="H458">
        <v>3</v>
      </c>
      <c r="I458" t="s">
        <v>841</v>
      </c>
      <c r="J458" t="s">
        <v>842</v>
      </c>
      <c r="K458" t="s">
        <v>843</v>
      </c>
      <c r="L458">
        <v>1348</v>
      </c>
      <c r="N458">
        <v>1009</v>
      </c>
      <c r="O458" t="s">
        <v>561</v>
      </c>
      <c r="P458" t="s">
        <v>561</v>
      </c>
      <c r="Q458">
        <v>1000</v>
      </c>
      <c r="X458">
        <v>5.5000000000000003E-4</v>
      </c>
      <c r="Y458">
        <v>16214.84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360</v>
      </c>
      <c r="AG458">
        <v>5.5000000000000003E-4</v>
      </c>
      <c r="AH458">
        <v>2</v>
      </c>
      <c r="AI458">
        <v>86552723</v>
      </c>
      <c r="AJ458">
        <v>617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f>ROW(Source!A328)</f>
        <v>328</v>
      </c>
      <c r="B459">
        <v>86552738</v>
      </c>
      <c r="C459">
        <v>86552712</v>
      </c>
      <c r="D459">
        <v>85701143</v>
      </c>
      <c r="E459">
        <v>1</v>
      </c>
      <c r="F459">
        <v>1</v>
      </c>
      <c r="G459">
        <v>1081</v>
      </c>
      <c r="H459">
        <v>3</v>
      </c>
      <c r="I459" t="s">
        <v>844</v>
      </c>
      <c r="J459" t="s">
        <v>845</v>
      </c>
      <c r="K459" t="s">
        <v>846</v>
      </c>
      <c r="L459">
        <v>1346</v>
      </c>
      <c r="N459">
        <v>1009</v>
      </c>
      <c r="O459" t="s">
        <v>822</v>
      </c>
      <c r="P459" t="s">
        <v>822</v>
      </c>
      <c r="Q459">
        <v>1</v>
      </c>
      <c r="X459">
        <v>0.62</v>
      </c>
      <c r="Y459">
        <v>20.190000000000001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360</v>
      </c>
      <c r="AG459">
        <v>0.62</v>
      </c>
      <c r="AH459">
        <v>2</v>
      </c>
      <c r="AI459">
        <v>86552724</v>
      </c>
      <c r="AJ459">
        <v>618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f>ROW(Source!A328)</f>
        <v>328</v>
      </c>
      <c r="B460">
        <v>86552739</v>
      </c>
      <c r="C460">
        <v>86552712</v>
      </c>
      <c r="D460">
        <v>85661955</v>
      </c>
      <c r="E460">
        <v>1081</v>
      </c>
      <c r="F460">
        <v>1</v>
      </c>
      <c r="G460">
        <v>1081</v>
      </c>
      <c r="H460">
        <v>3</v>
      </c>
      <c r="I460" t="s">
        <v>918</v>
      </c>
      <c r="J460" t="s">
        <v>3</v>
      </c>
      <c r="K460" t="s">
        <v>919</v>
      </c>
      <c r="L460">
        <v>1346</v>
      </c>
      <c r="N460">
        <v>1009</v>
      </c>
      <c r="O460" t="s">
        <v>822</v>
      </c>
      <c r="P460" t="s">
        <v>822</v>
      </c>
      <c r="Q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360</v>
      </c>
      <c r="AG460">
        <v>0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5">
      <c r="A461">
        <f>ROW(Source!A328)</f>
        <v>328</v>
      </c>
      <c r="B461">
        <v>86552740</v>
      </c>
      <c r="C461">
        <v>86552712</v>
      </c>
      <c r="D461">
        <v>85681228</v>
      </c>
      <c r="E461">
        <v>1081</v>
      </c>
      <c r="F461">
        <v>1</v>
      </c>
      <c r="G461">
        <v>1081</v>
      </c>
      <c r="H461">
        <v>3</v>
      </c>
      <c r="I461" t="s">
        <v>920</v>
      </c>
      <c r="J461" t="s">
        <v>3</v>
      </c>
      <c r="K461" t="s">
        <v>921</v>
      </c>
      <c r="L461">
        <v>1354</v>
      </c>
      <c r="N461">
        <v>1010</v>
      </c>
      <c r="O461" t="s">
        <v>35</v>
      </c>
      <c r="P461" t="s">
        <v>35</v>
      </c>
      <c r="Q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360</v>
      </c>
      <c r="AG461">
        <v>0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f>ROW(Source!A328)</f>
        <v>328</v>
      </c>
      <c r="B462">
        <v>86552741</v>
      </c>
      <c r="C462">
        <v>86552712</v>
      </c>
      <c r="D462">
        <v>85684099</v>
      </c>
      <c r="E462">
        <v>1081</v>
      </c>
      <c r="F462">
        <v>1</v>
      </c>
      <c r="G462">
        <v>1081</v>
      </c>
      <c r="H462">
        <v>3</v>
      </c>
      <c r="I462" t="s">
        <v>922</v>
      </c>
      <c r="J462" t="s">
        <v>3</v>
      </c>
      <c r="K462" t="s">
        <v>923</v>
      </c>
      <c r="L462">
        <v>1301</v>
      </c>
      <c r="N462">
        <v>1003</v>
      </c>
      <c r="O462" t="s">
        <v>454</v>
      </c>
      <c r="P462" t="s">
        <v>454</v>
      </c>
      <c r="Q462">
        <v>1</v>
      </c>
      <c r="X462">
        <v>100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 t="s">
        <v>360</v>
      </c>
      <c r="AG462">
        <v>100</v>
      </c>
      <c r="AH462">
        <v>3</v>
      </c>
      <c r="AI462">
        <v>-1</v>
      </c>
      <c r="AJ462" t="s">
        <v>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f>ROW(Source!A333)</f>
        <v>333</v>
      </c>
      <c r="B463">
        <v>86552756</v>
      </c>
      <c r="C463">
        <v>86552744</v>
      </c>
      <c r="D463">
        <v>85665773</v>
      </c>
      <c r="E463">
        <v>1081</v>
      </c>
      <c r="F463">
        <v>1</v>
      </c>
      <c r="G463">
        <v>1081</v>
      </c>
      <c r="H463">
        <v>1</v>
      </c>
      <c r="I463" t="s">
        <v>786</v>
      </c>
      <c r="J463" t="s">
        <v>3</v>
      </c>
      <c r="K463" t="s">
        <v>787</v>
      </c>
      <c r="L463">
        <v>1191</v>
      </c>
      <c r="N463">
        <v>1013</v>
      </c>
      <c r="O463" t="s">
        <v>788</v>
      </c>
      <c r="P463" t="s">
        <v>788</v>
      </c>
      <c r="Q463">
        <v>1</v>
      </c>
      <c r="X463">
        <v>65.599999999999994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1</v>
      </c>
      <c r="AF463" t="s">
        <v>362</v>
      </c>
      <c r="AG463">
        <v>90.527999999999977</v>
      </c>
      <c r="AH463">
        <v>2</v>
      </c>
      <c r="AI463">
        <v>86552745</v>
      </c>
      <c r="AJ463">
        <v>621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>
        <f>ROW(Source!A333)</f>
        <v>333</v>
      </c>
      <c r="B464">
        <v>86552757</v>
      </c>
      <c r="C464">
        <v>86552744</v>
      </c>
      <c r="D464">
        <v>85731380</v>
      </c>
      <c r="E464">
        <v>1</v>
      </c>
      <c r="F464">
        <v>1</v>
      </c>
      <c r="G464">
        <v>1081</v>
      </c>
      <c r="H464">
        <v>2</v>
      </c>
      <c r="I464" t="s">
        <v>823</v>
      </c>
      <c r="J464" t="s">
        <v>824</v>
      </c>
      <c r="K464" t="s">
        <v>825</v>
      </c>
      <c r="L464">
        <v>1368</v>
      </c>
      <c r="N464">
        <v>1011</v>
      </c>
      <c r="O464" t="s">
        <v>792</v>
      </c>
      <c r="P464" t="s">
        <v>792</v>
      </c>
      <c r="Q464">
        <v>1</v>
      </c>
      <c r="X464">
        <v>24.94</v>
      </c>
      <c r="Y464">
        <v>0</v>
      </c>
      <c r="Z464">
        <v>0.28000000000000003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361</v>
      </c>
      <c r="AG464">
        <v>37.409999999999997</v>
      </c>
      <c r="AH464">
        <v>2</v>
      </c>
      <c r="AI464">
        <v>86552746</v>
      </c>
      <c r="AJ464">
        <v>622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f>ROW(Source!A333)</f>
        <v>333</v>
      </c>
      <c r="B465">
        <v>86552758</v>
      </c>
      <c r="C465">
        <v>86552744</v>
      </c>
      <c r="D465">
        <v>85731677</v>
      </c>
      <c r="E465">
        <v>1</v>
      </c>
      <c r="F465">
        <v>1</v>
      </c>
      <c r="G465">
        <v>1081</v>
      </c>
      <c r="H465">
        <v>2</v>
      </c>
      <c r="I465" t="s">
        <v>789</v>
      </c>
      <c r="J465" t="s">
        <v>790</v>
      </c>
      <c r="K465" t="s">
        <v>791</v>
      </c>
      <c r="L465">
        <v>1368</v>
      </c>
      <c r="N465">
        <v>1011</v>
      </c>
      <c r="O465" t="s">
        <v>792</v>
      </c>
      <c r="P465" t="s">
        <v>792</v>
      </c>
      <c r="Q465">
        <v>1</v>
      </c>
      <c r="X465">
        <v>1.01</v>
      </c>
      <c r="Y465">
        <v>0</v>
      </c>
      <c r="Z465">
        <v>83.1</v>
      </c>
      <c r="AA465">
        <v>12.62</v>
      </c>
      <c r="AB465">
        <v>0</v>
      </c>
      <c r="AC465">
        <v>0</v>
      </c>
      <c r="AD465">
        <v>1</v>
      </c>
      <c r="AE465">
        <v>0</v>
      </c>
      <c r="AF465" t="s">
        <v>361</v>
      </c>
      <c r="AG465">
        <v>1.5149999999999999</v>
      </c>
      <c r="AH465">
        <v>2</v>
      </c>
      <c r="AI465">
        <v>86552747</v>
      </c>
      <c r="AJ465">
        <v>623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f>ROW(Source!A333)</f>
        <v>333</v>
      </c>
      <c r="B466">
        <v>86552759</v>
      </c>
      <c r="C466">
        <v>86552744</v>
      </c>
      <c r="D466">
        <v>85730911</v>
      </c>
      <c r="E466">
        <v>1</v>
      </c>
      <c r="F466">
        <v>1</v>
      </c>
      <c r="G466">
        <v>1081</v>
      </c>
      <c r="H466">
        <v>2</v>
      </c>
      <c r="I466" t="s">
        <v>800</v>
      </c>
      <c r="J466" t="s">
        <v>801</v>
      </c>
      <c r="K466" t="s">
        <v>802</v>
      </c>
      <c r="L466">
        <v>1368</v>
      </c>
      <c r="N466">
        <v>1011</v>
      </c>
      <c r="O466" t="s">
        <v>792</v>
      </c>
      <c r="P466" t="s">
        <v>792</v>
      </c>
      <c r="Q466">
        <v>1</v>
      </c>
      <c r="X466">
        <v>0.08</v>
      </c>
      <c r="Y466">
        <v>0</v>
      </c>
      <c r="Z466">
        <v>179.17</v>
      </c>
      <c r="AA466">
        <v>16.93</v>
      </c>
      <c r="AB466">
        <v>0</v>
      </c>
      <c r="AC466">
        <v>0</v>
      </c>
      <c r="AD466">
        <v>1</v>
      </c>
      <c r="AE466">
        <v>0</v>
      </c>
      <c r="AF466" t="s">
        <v>361</v>
      </c>
      <c r="AG466">
        <v>0.12</v>
      </c>
      <c r="AH466">
        <v>2</v>
      </c>
      <c r="AI466">
        <v>86552748</v>
      </c>
      <c r="AJ466">
        <v>624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>
        <f>ROW(Source!A333)</f>
        <v>333</v>
      </c>
      <c r="B467">
        <v>86552760</v>
      </c>
      <c r="C467">
        <v>86552744</v>
      </c>
      <c r="D467">
        <v>85700705</v>
      </c>
      <c r="E467">
        <v>1</v>
      </c>
      <c r="F467">
        <v>1</v>
      </c>
      <c r="G467">
        <v>1081</v>
      </c>
      <c r="H467">
        <v>3</v>
      </c>
      <c r="I467" t="s">
        <v>803</v>
      </c>
      <c r="J467" t="s">
        <v>804</v>
      </c>
      <c r="K467" t="s">
        <v>805</v>
      </c>
      <c r="L467">
        <v>1339</v>
      </c>
      <c r="N467">
        <v>1007</v>
      </c>
      <c r="O467" t="s">
        <v>806</v>
      </c>
      <c r="P467" t="s">
        <v>806</v>
      </c>
      <c r="Q467">
        <v>1</v>
      </c>
      <c r="X467">
        <v>1.2</v>
      </c>
      <c r="Y467">
        <v>7.07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360</v>
      </c>
      <c r="AG467">
        <v>1.2</v>
      </c>
      <c r="AH467">
        <v>2</v>
      </c>
      <c r="AI467">
        <v>86552749</v>
      </c>
      <c r="AJ467">
        <v>625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f>ROW(Source!A333)</f>
        <v>333</v>
      </c>
      <c r="B468">
        <v>86552761</v>
      </c>
      <c r="C468">
        <v>86552744</v>
      </c>
      <c r="D468">
        <v>85701843</v>
      </c>
      <c r="E468">
        <v>1</v>
      </c>
      <c r="F468">
        <v>1</v>
      </c>
      <c r="G468">
        <v>1081</v>
      </c>
      <c r="H468">
        <v>3</v>
      </c>
      <c r="I468" t="s">
        <v>826</v>
      </c>
      <c r="J468" t="s">
        <v>827</v>
      </c>
      <c r="K468" t="s">
        <v>828</v>
      </c>
      <c r="L468">
        <v>1346</v>
      </c>
      <c r="N468">
        <v>1009</v>
      </c>
      <c r="O468" t="s">
        <v>822</v>
      </c>
      <c r="P468" t="s">
        <v>822</v>
      </c>
      <c r="Q468">
        <v>1</v>
      </c>
      <c r="X468">
        <v>0.3</v>
      </c>
      <c r="Y468">
        <v>21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360</v>
      </c>
      <c r="AG468">
        <v>0.3</v>
      </c>
      <c r="AH468">
        <v>2</v>
      </c>
      <c r="AI468">
        <v>86552750</v>
      </c>
      <c r="AJ468">
        <v>626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>
        <f>ROW(Source!A333)</f>
        <v>333</v>
      </c>
      <c r="B469">
        <v>86552762</v>
      </c>
      <c r="C469">
        <v>86552744</v>
      </c>
      <c r="D469">
        <v>85700824</v>
      </c>
      <c r="E469">
        <v>1</v>
      </c>
      <c r="F469">
        <v>1</v>
      </c>
      <c r="G469">
        <v>1081</v>
      </c>
      <c r="H469">
        <v>3</v>
      </c>
      <c r="I469" t="s">
        <v>832</v>
      </c>
      <c r="J469" t="s">
        <v>833</v>
      </c>
      <c r="K469" t="s">
        <v>834</v>
      </c>
      <c r="L469">
        <v>1348</v>
      </c>
      <c r="N469">
        <v>1009</v>
      </c>
      <c r="O469" t="s">
        <v>561</v>
      </c>
      <c r="P469" t="s">
        <v>561</v>
      </c>
      <c r="Q469">
        <v>1000</v>
      </c>
      <c r="X469">
        <v>2.0000000000000002E-5</v>
      </c>
      <c r="Y469">
        <v>3234.81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360</v>
      </c>
      <c r="AG469">
        <v>2.0000000000000002E-5</v>
      </c>
      <c r="AH469">
        <v>2</v>
      </c>
      <c r="AI469">
        <v>86552751</v>
      </c>
      <c r="AJ469">
        <v>627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f>ROW(Source!A333)</f>
        <v>333</v>
      </c>
      <c r="B470">
        <v>86552763</v>
      </c>
      <c r="C470">
        <v>86552744</v>
      </c>
      <c r="D470">
        <v>85700637</v>
      </c>
      <c r="E470">
        <v>1</v>
      </c>
      <c r="F470">
        <v>1</v>
      </c>
      <c r="G470">
        <v>1081</v>
      </c>
      <c r="H470">
        <v>3</v>
      </c>
      <c r="I470" t="s">
        <v>835</v>
      </c>
      <c r="J470" t="s">
        <v>836</v>
      </c>
      <c r="K470" t="s">
        <v>837</v>
      </c>
      <c r="L470">
        <v>1339</v>
      </c>
      <c r="N470">
        <v>1007</v>
      </c>
      <c r="O470" t="s">
        <v>806</v>
      </c>
      <c r="P470" t="s">
        <v>806</v>
      </c>
      <c r="Q470">
        <v>1</v>
      </c>
      <c r="X470">
        <v>0.41</v>
      </c>
      <c r="Y470">
        <v>53.42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360</v>
      </c>
      <c r="AG470">
        <v>0.41</v>
      </c>
      <c r="AH470">
        <v>2</v>
      </c>
      <c r="AI470">
        <v>86552752</v>
      </c>
      <c r="AJ470">
        <v>628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f>ROW(Source!A333)</f>
        <v>333</v>
      </c>
      <c r="B471">
        <v>86552764</v>
      </c>
      <c r="C471">
        <v>86552744</v>
      </c>
      <c r="D471">
        <v>85700903</v>
      </c>
      <c r="E471">
        <v>1</v>
      </c>
      <c r="F471">
        <v>1</v>
      </c>
      <c r="G471">
        <v>1081</v>
      </c>
      <c r="H471">
        <v>3</v>
      </c>
      <c r="I471" t="s">
        <v>838</v>
      </c>
      <c r="J471" t="s">
        <v>839</v>
      </c>
      <c r="K471" t="s">
        <v>840</v>
      </c>
      <c r="L471">
        <v>1339</v>
      </c>
      <c r="N471">
        <v>1007</v>
      </c>
      <c r="O471" t="s">
        <v>806</v>
      </c>
      <c r="P471" t="s">
        <v>806</v>
      </c>
      <c r="Q471">
        <v>1</v>
      </c>
      <c r="X471">
        <v>0.45</v>
      </c>
      <c r="Y471">
        <v>5.82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360</v>
      </c>
      <c r="AG471">
        <v>0.45</v>
      </c>
      <c r="AH471">
        <v>2</v>
      </c>
      <c r="AI471">
        <v>86552753</v>
      </c>
      <c r="AJ471">
        <v>629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>
        <f>ROW(Source!A333)</f>
        <v>333</v>
      </c>
      <c r="B472">
        <v>86552765</v>
      </c>
      <c r="C472">
        <v>86552744</v>
      </c>
      <c r="D472">
        <v>85708245</v>
      </c>
      <c r="E472">
        <v>1</v>
      </c>
      <c r="F472">
        <v>1</v>
      </c>
      <c r="G472">
        <v>1081</v>
      </c>
      <c r="H472">
        <v>3</v>
      </c>
      <c r="I472" t="s">
        <v>847</v>
      </c>
      <c r="J472" t="s">
        <v>848</v>
      </c>
      <c r="K472" t="s">
        <v>849</v>
      </c>
      <c r="L472">
        <v>1339</v>
      </c>
      <c r="N472">
        <v>1007</v>
      </c>
      <c r="O472" t="s">
        <v>806</v>
      </c>
      <c r="P472" t="s">
        <v>806</v>
      </c>
      <c r="Q472">
        <v>1</v>
      </c>
      <c r="X472">
        <v>1.2E-2</v>
      </c>
      <c r="Y472">
        <v>610.71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360</v>
      </c>
      <c r="AG472">
        <v>1.2E-2</v>
      </c>
      <c r="AH472">
        <v>2</v>
      </c>
      <c r="AI472">
        <v>86552754</v>
      </c>
      <c r="AJ472">
        <v>631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f>ROW(Source!A333)</f>
        <v>333</v>
      </c>
      <c r="B473">
        <v>86552766</v>
      </c>
      <c r="C473">
        <v>86552744</v>
      </c>
      <c r="D473">
        <v>85661955</v>
      </c>
      <c r="E473">
        <v>1081</v>
      </c>
      <c r="F473">
        <v>1</v>
      </c>
      <c r="G473">
        <v>1081</v>
      </c>
      <c r="H473">
        <v>3</v>
      </c>
      <c r="I473" t="s">
        <v>918</v>
      </c>
      <c r="J473" t="s">
        <v>3</v>
      </c>
      <c r="K473" t="s">
        <v>919</v>
      </c>
      <c r="L473">
        <v>1346</v>
      </c>
      <c r="N473">
        <v>1009</v>
      </c>
      <c r="O473" t="s">
        <v>822</v>
      </c>
      <c r="P473" t="s">
        <v>822</v>
      </c>
      <c r="Q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360</v>
      </c>
      <c r="AG473">
        <v>0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>
        <f>ROW(Source!A333)</f>
        <v>333</v>
      </c>
      <c r="B474">
        <v>86552767</v>
      </c>
      <c r="C474">
        <v>86552744</v>
      </c>
      <c r="D474">
        <v>85684131</v>
      </c>
      <c r="E474">
        <v>1081</v>
      </c>
      <c r="F474">
        <v>1</v>
      </c>
      <c r="G474">
        <v>1081</v>
      </c>
      <c r="H474">
        <v>3</v>
      </c>
      <c r="I474" t="s">
        <v>924</v>
      </c>
      <c r="J474" t="s">
        <v>3</v>
      </c>
      <c r="K474" t="s">
        <v>925</v>
      </c>
      <c r="L474">
        <v>1301</v>
      </c>
      <c r="N474">
        <v>1003</v>
      </c>
      <c r="O474" t="s">
        <v>454</v>
      </c>
      <c r="P474" t="s">
        <v>454</v>
      </c>
      <c r="Q474">
        <v>1</v>
      </c>
      <c r="X474">
        <v>100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360</v>
      </c>
      <c r="AG474">
        <v>100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f>ROW(Source!A334)</f>
        <v>334</v>
      </c>
      <c r="B475">
        <v>86552756</v>
      </c>
      <c r="C475">
        <v>86552744</v>
      </c>
      <c r="D475">
        <v>85665773</v>
      </c>
      <c r="E475">
        <v>1081</v>
      </c>
      <c r="F475">
        <v>1</v>
      </c>
      <c r="G475">
        <v>1081</v>
      </c>
      <c r="H475">
        <v>1</v>
      </c>
      <c r="I475" t="s">
        <v>786</v>
      </c>
      <c r="J475" t="s">
        <v>3</v>
      </c>
      <c r="K475" t="s">
        <v>787</v>
      </c>
      <c r="L475">
        <v>1191</v>
      </c>
      <c r="N475">
        <v>1013</v>
      </c>
      <c r="O475" t="s">
        <v>788</v>
      </c>
      <c r="P475" t="s">
        <v>788</v>
      </c>
      <c r="Q475">
        <v>1</v>
      </c>
      <c r="X475">
        <v>65.599999999999994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362</v>
      </c>
      <c r="AG475">
        <v>90.527999999999977</v>
      </c>
      <c r="AH475">
        <v>2</v>
      </c>
      <c r="AI475">
        <v>86552745</v>
      </c>
      <c r="AJ475">
        <v>632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f>ROW(Source!A334)</f>
        <v>334</v>
      </c>
      <c r="B476">
        <v>86552757</v>
      </c>
      <c r="C476">
        <v>86552744</v>
      </c>
      <c r="D476">
        <v>85731380</v>
      </c>
      <c r="E476">
        <v>1</v>
      </c>
      <c r="F476">
        <v>1</v>
      </c>
      <c r="G476">
        <v>1081</v>
      </c>
      <c r="H476">
        <v>2</v>
      </c>
      <c r="I476" t="s">
        <v>823</v>
      </c>
      <c r="J476" t="s">
        <v>824</v>
      </c>
      <c r="K476" t="s">
        <v>825</v>
      </c>
      <c r="L476">
        <v>1368</v>
      </c>
      <c r="N476">
        <v>1011</v>
      </c>
      <c r="O476" t="s">
        <v>792</v>
      </c>
      <c r="P476" t="s">
        <v>792</v>
      </c>
      <c r="Q476">
        <v>1</v>
      </c>
      <c r="X476">
        <v>24.94</v>
      </c>
      <c r="Y476">
        <v>0</v>
      </c>
      <c r="Z476">
        <v>0.28000000000000003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361</v>
      </c>
      <c r="AG476">
        <v>37.409999999999997</v>
      </c>
      <c r="AH476">
        <v>2</v>
      </c>
      <c r="AI476">
        <v>86552746</v>
      </c>
      <c r="AJ476">
        <v>633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>
        <f>ROW(Source!A334)</f>
        <v>334</v>
      </c>
      <c r="B477">
        <v>86552758</v>
      </c>
      <c r="C477">
        <v>86552744</v>
      </c>
      <c r="D477">
        <v>85731677</v>
      </c>
      <c r="E477">
        <v>1</v>
      </c>
      <c r="F477">
        <v>1</v>
      </c>
      <c r="G477">
        <v>1081</v>
      </c>
      <c r="H477">
        <v>2</v>
      </c>
      <c r="I477" t="s">
        <v>789</v>
      </c>
      <c r="J477" t="s">
        <v>790</v>
      </c>
      <c r="K477" t="s">
        <v>791</v>
      </c>
      <c r="L477">
        <v>1368</v>
      </c>
      <c r="N477">
        <v>1011</v>
      </c>
      <c r="O477" t="s">
        <v>792</v>
      </c>
      <c r="P477" t="s">
        <v>792</v>
      </c>
      <c r="Q477">
        <v>1</v>
      </c>
      <c r="X477">
        <v>1.01</v>
      </c>
      <c r="Y477">
        <v>0</v>
      </c>
      <c r="Z477">
        <v>83.1</v>
      </c>
      <c r="AA477">
        <v>12.62</v>
      </c>
      <c r="AB477">
        <v>0</v>
      </c>
      <c r="AC477">
        <v>0</v>
      </c>
      <c r="AD477">
        <v>1</v>
      </c>
      <c r="AE477">
        <v>0</v>
      </c>
      <c r="AF477" t="s">
        <v>361</v>
      </c>
      <c r="AG477">
        <v>1.5149999999999999</v>
      </c>
      <c r="AH477">
        <v>2</v>
      </c>
      <c r="AI477">
        <v>86552747</v>
      </c>
      <c r="AJ477">
        <v>634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f>ROW(Source!A334)</f>
        <v>334</v>
      </c>
      <c r="B478">
        <v>86552759</v>
      </c>
      <c r="C478">
        <v>86552744</v>
      </c>
      <c r="D478">
        <v>85730911</v>
      </c>
      <c r="E478">
        <v>1</v>
      </c>
      <c r="F478">
        <v>1</v>
      </c>
      <c r="G478">
        <v>1081</v>
      </c>
      <c r="H478">
        <v>2</v>
      </c>
      <c r="I478" t="s">
        <v>800</v>
      </c>
      <c r="J478" t="s">
        <v>801</v>
      </c>
      <c r="K478" t="s">
        <v>802</v>
      </c>
      <c r="L478">
        <v>1368</v>
      </c>
      <c r="N478">
        <v>1011</v>
      </c>
      <c r="O478" t="s">
        <v>792</v>
      </c>
      <c r="P478" t="s">
        <v>792</v>
      </c>
      <c r="Q478">
        <v>1</v>
      </c>
      <c r="X478">
        <v>0.08</v>
      </c>
      <c r="Y478">
        <v>0</v>
      </c>
      <c r="Z478">
        <v>179.17</v>
      </c>
      <c r="AA478">
        <v>16.93</v>
      </c>
      <c r="AB478">
        <v>0</v>
      </c>
      <c r="AC478">
        <v>0</v>
      </c>
      <c r="AD478">
        <v>1</v>
      </c>
      <c r="AE478">
        <v>0</v>
      </c>
      <c r="AF478" t="s">
        <v>361</v>
      </c>
      <c r="AG478">
        <v>0.12</v>
      </c>
      <c r="AH478">
        <v>2</v>
      </c>
      <c r="AI478">
        <v>86552748</v>
      </c>
      <c r="AJ478">
        <v>635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>
        <f>ROW(Source!A334)</f>
        <v>334</v>
      </c>
      <c r="B479">
        <v>86552760</v>
      </c>
      <c r="C479">
        <v>86552744</v>
      </c>
      <c r="D479">
        <v>85700705</v>
      </c>
      <c r="E479">
        <v>1</v>
      </c>
      <c r="F479">
        <v>1</v>
      </c>
      <c r="G479">
        <v>1081</v>
      </c>
      <c r="H479">
        <v>3</v>
      </c>
      <c r="I479" t="s">
        <v>803</v>
      </c>
      <c r="J479" t="s">
        <v>804</v>
      </c>
      <c r="K479" t="s">
        <v>805</v>
      </c>
      <c r="L479">
        <v>1339</v>
      </c>
      <c r="N479">
        <v>1007</v>
      </c>
      <c r="O479" t="s">
        <v>806</v>
      </c>
      <c r="P479" t="s">
        <v>806</v>
      </c>
      <c r="Q479">
        <v>1</v>
      </c>
      <c r="X479">
        <v>1.2</v>
      </c>
      <c r="Y479">
        <v>7.07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360</v>
      </c>
      <c r="AG479">
        <v>1.2</v>
      </c>
      <c r="AH479">
        <v>2</v>
      </c>
      <c r="AI479">
        <v>86552749</v>
      </c>
      <c r="AJ479">
        <v>636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f>ROW(Source!A334)</f>
        <v>334</v>
      </c>
      <c r="B480">
        <v>86552761</v>
      </c>
      <c r="C480">
        <v>86552744</v>
      </c>
      <c r="D480">
        <v>85701843</v>
      </c>
      <c r="E480">
        <v>1</v>
      </c>
      <c r="F480">
        <v>1</v>
      </c>
      <c r="G480">
        <v>1081</v>
      </c>
      <c r="H480">
        <v>3</v>
      </c>
      <c r="I480" t="s">
        <v>826</v>
      </c>
      <c r="J480" t="s">
        <v>827</v>
      </c>
      <c r="K480" t="s">
        <v>828</v>
      </c>
      <c r="L480">
        <v>1346</v>
      </c>
      <c r="N480">
        <v>1009</v>
      </c>
      <c r="O480" t="s">
        <v>822</v>
      </c>
      <c r="P480" t="s">
        <v>822</v>
      </c>
      <c r="Q480">
        <v>1</v>
      </c>
      <c r="X480">
        <v>0.3</v>
      </c>
      <c r="Y480">
        <v>21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360</v>
      </c>
      <c r="AG480">
        <v>0.3</v>
      </c>
      <c r="AH480">
        <v>2</v>
      </c>
      <c r="AI480">
        <v>86552750</v>
      </c>
      <c r="AJ480">
        <v>637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f>ROW(Source!A334)</f>
        <v>334</v>
      </c>
      <c r="B481">
        <v>86552762</v>
      </c>
      <c r="C481">
        <v>86552744</v>
      </c>
      <c r="D481">
        <v>85700824</v>
      </c>
      <c r="E481">
        <v>1</v>
      </c>
      <c r="F481">
        <v>1</v>
      </c>
      <c r="G481">
        <v>1081</v>
      </c>
      <c r="H481">
        <v>3</v>
      </c>
      <c r="I481" t="s">
        <v>832</v>
      </c>
      <c r="J481" t="s">
        <v>833</v>
      </c>
      <c r="K481" t="s">
        <v>834</v>
      </c>
      <c r="L481">
        <v>1348</v>
      </c>
      <c r="N481">
        <v>1009</v>
      </c>
      <c r="O481" t="s">
        <v>561</v>
      </c>
      <c r="P481" t="s">
        <v>561</v>
      </c>
      <c r="Q481">
        <v>1000</v>
      </c>
      <c r="X481">
        <v>2.0000000000000002E-5</v>
      </c>
      <c r="Y481">
        <v>3234.81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360</v>
      </c>
      <c r="AG481">
        <v>2.0000000000000002E-5</v>
      </c>
      <c r="AH481">
        <v>2</v>
      </c>
      <c r="AI481">
        <v>86552751</v>
      </c>
      <c r="AJ481">
        <v>638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>
        <f>ROW(Source!A334)</f>
        <v>334</v>
      </c>
      <c r="B482">
        <v>86552763</v>
      </c>
      <c r="C482">
        <v>86552744</v>
      </c>
      <c r="D482">
        <v>85700637</v>
      </c>
      <c r="E482">
        <v>1</v>
      </c>
      <c r="F482">
        <v>1</v>
      </c>
      <c r="G482">
        <v>1081</v>
      </c>
      <c r="H482">
        <v>3</v>
      </c>
      <c r="I482" t="s">
        <v>835</v>
      </c>
      <c r="J482" t="s">
        <v>836</v>
      </c>
      <c r="K482" t="s">
        <v>837</v>
      </c>
      <c r="L482">
        <v>1339</v>
      </c>
      <c r="N482">
        <v>1007</v>
      </c>
      <c r="O482" t="s">
        <v>806</v>
      </c>
      <c r="P482" t="s">
        <v>806</v>
      </c>
      <c r="Q482">
        <v>1</v>
      </c>
      <c r="X482">
        <v>0.41</v>
      </c>
      <c r="Y482">
        <v>53.42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360</v>
      </c>
      <c r="AG482">
        <v>0.41</v>
      </c>
      <c r="AH482">
        <v>2</v>
      </c>
      <c r="AI482">
        <v>86552752</v>
      </c>
      <c r="AJ482">
        <v>639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f>ROW(Source!A334)</f>
        <v>334</v>
      </c>
      <c r="B483">
        <v>86552764</v>
      </c>
      <c r="C483">
        <v>86552744</v>
      </c>
      <c r="D483">
        <v>85700903</v>
      </c>
      <c r="E483">
        <v>1</v>
      </c>
      <c r="F483">
        <v>1</v>
      </c>
      <c r="G483">
        <v>1081</v>
      </c>
      <c r="H483">
        <v>3</v>
      </c>
      <c r="I483" t="s">
        <v>838</v>
      </c>
      <c r="J483" t="s">
        <v>839</v>
      </c>
      <c r="K483" t="s">
        <v>840</v>
      </c>
      <c r="L483">
        <v>1339</v>
      </c>
      <c r="N483">
        <v>1007</v>
      </c>
      <c r="O483" t="s">
        <v>806</v>
      </c>
      <c r="P483" t="s">
        <v>806</v>
      </c>
      <c r="Q483">
        <v>1</v>
      </c>
      <c r="X483">
        <v>0.45</v>
      </c>
      <c r="Y483">
        <v>5.82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360</v>
      </c>
      <c r="AG483">
        <v>0.45</v>
      </c>
      <c r="AH483">
        <v>2</v>
      </c>
      <c r="AI483">
        <v>86552753</v>
      </c>
      <c r="AJ483">
        <v>640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>
        <f>ROW(Source!A334)</f>
        <v>334</v>
      </c>
      <c r="B484">
        <v>86552765</v>
      </c>
      <c r="C484">
        <v>86552744</v>
      </c>
      <c r="D484">
        <v>85708245</v>
      </c>
      <c r="E484">
        <v>1</v>
      </c>
      <c r="F484">
        <v>1</v>
      </c>
      <c r="G484">
        <v>1081</v>
      </c>
      <c r="H484">
        <v>3</v>
      </c>
      <c r="I484" t="s">
        <v>847</v>
      </c>
      <c r="J484" t="s">
        <v>848</v>
      </c>
      <c r="K484" t="s">
        <v>849</v>
      </c>
      <c r="L484">
        <v>1339</v>
      </c>
      <c r="N484">
        <v>1007</v>
      </c>
      <c r="O484" t="s">
        <v>806</v>
      </c>
      <c r="P484" t="s">
        <v>806</v>
      </c>
      <c r="Q484">
        <v>1</v>
      </c>
      <c r="X484">
        <v>1.2E-2</v>
      </c>
      <c r="Y484">
        <v>610.71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360</v>
      </c>
      <c r="AG484">
        <v>1.2E-2</v>
      </c>
      <c r="AH484">
        <v>2</v>
      </c>
      <c r="AI484">
        <v>86552754</v>
      </c>
      <c r="AJ484">
        <v>642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f>ROW(Source!A334)</f>
        <v>334</v>
      </c>
      <c r="B485">
        <v>86552766</v>
      </c>
      <c r="C485">
        <v>86552744</v>
      </c>
      <c r="D485">
        <v>85661955</v>
      </c>
      <c r="E485">
        <v>1081</v>
      </c>
      <c r="F485">
        <v>1</v>
      </c>
      <c r="G485">
        <v>1081</v>
      </c>
      <c r="H485">
        <v>3</v>
      </c>
      <c r="I485" t="s">
        <v>918</v>
      </c>
      <c r="J485" t="s">
        <v>3</v>
      </c>
      <c r="K485" t="s">
        <v>919</v>
      </c>
      <c r="L485">
        <v>1346</v>
      </c>
      <c r="N485">
        <v>1009</v>
      </c>
      <c r="O485" t="s">
        <v>822</v>
      </c>
      <c r="P485" t="s">
        <v>822</v>
      </c>
      <c r="Q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360</v>
      </c>
      <c r="AG485">
        <v>0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f>ROW(Source!A334)</f>
        <v>334</v>
      </c>
      <c r="B486">
        <v>86552767</v>
      </c>
      <c r="C486">
        <v>86552744</v>
      </c>
      <c r="D486">
        <v>85684131</v>
      </c>
      <c r="E486">
        <v>1081</v>
      </c>
      <c r="F486">
        <v>1</v>
      </c>
      <c r="G486">
        <v>1081</v>
      </c>
      <c r="H486">
        <v>3</v>
      </c>
      <c r="I486" t="s">
        <v>924</v>
      </c>
      <c r="J486" t="s">
        <v>3</v>
      </c>
      <c r="K486" t="s">
        <v>925</v>
      </c>
      <c r="L486">
        <v>1301</v>
      </c>
      <c r="N486">
        <v>1003</v>
      </c>
      <c r="O486" t="s">
        <v>454</v>
      </c>
      <c r="P486" t="s">
        <v>454</v>
      </c>
      <c r="Q486">
        <v>1</v>
      </c>
      <c r="X486">
        <v>100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360</v>
      </c>
      <c r="AG486">
        <v>100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>
        <f>ROW(Source!A337)</f>
        <v>337</v>
      </c>
      <c r="B487">
        <v>86552781</v>
      </c>
      <c r="C487">
        <v>86552769</v>
      </c>
      <c r="D487">
        <v>85665773</v>
      </c>
      <c r="E487">
        <v>1081</v>
      </c>
      <c r="F487">
        <v>1</v>
      </c>
      <c r="G487">
        <v>1081</v>
      </c>
      <c r="H487">
        <v>1</v>
      </c>
      <c r="I487" t="s">
        <v>786</v>
      </c>
      <c r="J487" t="s">
        <v>3</v>
      </c>
      <c r="K487" t="s">
        <v>787</v>
      </c>
      <c r="L487">
        <v>1191</v>
      </c>
      <c r="N487">
        <v>1013</v>
      </c>
      <c r="O487" t="s">
        <v>788</v>
      </c>
      <c r="P487" t="s">
        <v>788</v>
      </c>
      <c r="Q487">
        <v>1</v>
      </c>
      <c r="X487">
        <v>72.5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362</v>
      </c>
      <c r="AG487">
        <v>100.05</v>
      </c>
      <c r="AH487">
        <v>2</v>
      </c>
      <c r="AI487">
        <v>86552770</v>
      </c>
      <c r="AJ487">
        <v>643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f>ROW(Source!A337)</f>
        <v>337</v>
      </c>
      <c r="B488">
        <v>86552782</v>
      </c>
      <c r="C488">
        <v>86552769</v>
      </c>
      <c r="D488">
        <v>85731380</v>
      </c>
      <c r="E488">
        <v>1</v>
      </c>
      <c r="F488">
        <v>1</v>
      </c>
      <c r="G488">
        <v>1081</v>
      </c>
      <c r="H488">
        <v>2</v>
      </c>
      <c r="I488" t="s">
        <v>823</v>
      </c>
      <c r="J488" t="s">
        <v>824</v>
      </c>
      <c r="K488" t="s">
        <v>825</v>
      </c>
      <c r="L488">
        <v>1368</v>
      </c>
      <c r="N488">
        <v>1011</v>
      </c>
      <c r="O488" t="s">
        <v>792</v>
      </c>
      <c r="P488" t="s">
        <v>792</v>
      </c>
      <c r="Q488">
        <v>1</v>
      </c>
      <c r="X488">
        <v>34.92</v>
      </c>
      <c r="Y488">
        <v>0</v>
      </c>
      <c r="Z488">
        <v>0.28000000000000003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361</v>
      </c>
      <c r="AG488">
        <v>52.38</v>
      </c>
      <c r="AH488">
        <v>2</v>
      </c>
      <c r="AI488">
        <v>86552771</v>
      </c>
      <c r="AJ488">
        <v>644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5">
      <c r="A489">
        <f>ROW(Source!A337)</f>
        <v>337</v>
      </c>
      <c r="B489">
        <v>86552783</v>
      </c>
      <c r="C489">
        <v>86552769</v>
      </c>
      <c r="D489">
        <v>85731677</v>
      </c>
      <c r="E489">
        <v>1</v>
      </c>
      <c r="F489">
        <v>1</v>
      </c>
      <c r="G489">
        <v>1081</v>
      </c>
      <c r="H489">
        <v>2</v>
      </c>
      <c r="I489" t="s">
        <v>789</v>
      </c>
      <c r="J489" t="s">
        <v>790</v>
      </c>
      <c r="K489" t="s">
        <v>791</v>
      </c>
      <c r="L489">
        <v>1368</v>
      </c>
      <c r="N489">
        <v>1011</v>
      </c>
      <c r="O489" t="s">
        <v>792</v>
      </c>
      <c r="P489" t="s">
        <v>792</v>
      </c>
      <c r="Q489">
        <v>1</v>
      </c>
      <c r="X489">
        <v>1.4</v>
      </c>
      <c r="Y489">
        <v>0</v>
      </c>
      <c r="Z489">
        <v>83.1</v>
      </c>
      <c r="AA489">
        <v>12.62</v>
      </c>
      <c r="AB489">
        <v>0</v>
      </c>
      <c r="AC489">
        <v>0</v>
      </c>
      <c r="AD489">
        <v>1</v>
      </c>
      <c r="AE489">
        <v>0</v>
      </c>
      <c r="AF489" t="s">
        <v>361</v>
      </c>
      <c r="AG489">
        <v>2.1</v>
      </c>
      <c r="AH489">
        <v>2</v>
      </c>
      <c r="AI489">
        <v>86552772</v>
      </c>
      <c r="AJ489">
        <v>645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f>ROW(Source!A337)</f>
        <v>337</v>
      </c>
      <c r="B490">
        <v>86552784</v>
      </c>
      <c r="C490">
        <v>86552769</v>
      </c>
      <c r="D490">
        <v>85730911</v>
      </c>
      <c r="E490">
        <v>1</v>
      </c>
      <c r="F490">
        <v>1</v>
      </c>
      <c r="G490">
        <v>1081</v>
      </c>
      <c r="H490">
        <v>2</v>
      </c>
      <c r="I490" t="s">
        <v>800</v>
      </c>
      <c r="J490" t="s">
        <v>801</v>
      </c>
      <c r="K490" t="s">
        <v>802</v>
      </c>
      <c r="L490">
        <v>1368</v>
      </c>
      <c r="N490">
        <v>1011</v>
      </c>
      <c r="O490" t="s">
        <v>792</v>
      </c>
      <c r="P490" t="s">
        <v>792</v>
      </c>
      <c r="Q490">
        <v>1</v>
      </c>
      <c r="X490">
        <v>0.1</v>
      </c>
      <c r="Y490">
        <v>0</v>
      </c>
      <c r="Z490">
        <v>179.17</v>
      </c>
      <c r="AA490">
        <v>16.93</v>
      </c>
      <c r="AB490">
        <v>0</v>
      </c>
      <c r="AC490">
        <v>0</v>
      </c>
      <c r="AD490">
        <v>1</v>
      </c>
      <c r="AE490">
        <v>0</v>
      </c>
      <c r="AF490" t="s">
        <v>361</v>
      </c>
      <c r="AG490">
        <v>0.15</v>
      </c>
      <c r="AH490">
        <v>2</v>
      </c>
      <c r="AI490">
        <v>86552773</v>
      </c>
      <c r="AJ490">
        <v>646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f>ROW(Source!A337)</f>
        <v>337</v>
      </c>
      <c r="B491">
        <v>86552785</v>
      </c>
      <c r="C491">
        <v>86552769</v>
      </c>
      <c r="D491">
        <v>85700705</v>
      </c>
      <c r="E491">
        <v>1</v>
      </c>
      <c r="F491">
        <v>1</v>
      </c>
      <c r="G491">
        <v>1081</v>
      </c>
      <c r="H491">
        <v>3</v>
      </c>
      <c r="I491" t="s">
        <v>803</v>
      </c>
      <c r="J491" t="s">
        <v>804</v>
      </c>
      <c r="K491" t="s">
        <v>805</v>
      </c>
      <c r="L491">
        <v>1339</v>
      </c>
      <c r="N491">
        <v>1007</v>
      </c>
      <c r="O491" t="s">
        <v>806</v>
      </c>
      <c r="P491" t="s">
        <v>806</v>
      </c>
      <c r="Q491">
        <v>1</v>
      </c>
      <c r="X491">
        <v>2.82</v>
      </c>
      <c r="Y491">
        <v>7.07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360</v>
      </c>
      <c r="AG491">
        <v>2.82</v>
      </c>
      <c r="AH491">
        <v>2</v>
      </c>
      <c r="AI491">
        <v>86552774</v>
      </c>
      <c r="AJ491">
        <v>647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>
        <f>ROW(Source!A337)</f>
        <v>337</v>
      </c>
      <c r="B492">
        <v>86552786</v>
      </c>
      <c r="C492">
        <v>86552769</v>
      </c>
      <c r="D492">
        <v>85701843</v>
      </c>
      <c r="E492">
        <v>1</v>
      </c>
      <c r="F492">
        <v>1</v>
      </c>
      <c r="G492">
        <v>1081</v>
      </c>
      <c r="H492">
        <v>3</v>
      </c>
      <c r="I492" t="s">
        <v>826</v>
      </c>
      <c r="J492" t="s">
        <v>827</v>
      </c>
      <c r="K492" t="s">
        <v>828</v>
      </c>
      <c r="L492">
        <v>1346</v>
      </c>
      <c r="N492">
        <v>1009</v>
      </c>
      <c r="O492" t="s">
        <v>822</v>
      </c>
      <c r="P492" t="s">
        <v>822</v>
      </c>
      <c r="Q492">
        <v>1</v>
      </c>
      <c r="X492">
        <v>0.5</v>
      </c>
      <c r="Y492">
        <v>21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360</v>
      </c>
      <c r="AG492">
        <v>0.5</v>
      </c>
      <c r="AH492">
        <v>2</v>
      </c>
      <c r="AI492">
        <v>86552775</v>
      </c>
      <c r="AJ492">
        <v>648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f>ROW(Source!A337)</f>
        <v>337</v>
      </c>
      <c r="B493">
        <v>86552787</v>
      </c>
      <c r="C493">
        <v>86552769</v>
      </c>
      <c r="D493">
        <v>85700824</v>
      </c>
      <c r="E493">
        <v>1</v>
      </c>
      <c r="F493">
        <v>1</v>
      </c>
      <c r="G493">
        <v>1081</v>
      </c>
      <c r="H493">
        <v>3</v>
      </c>
      <c r="I493" t="s">
        <v>832</v>
      </c>
      <c r="J493" t="s">
        <v>833</v>
      </c>
      <c r="K493" t="s">
        <v>834</v>
      </c>
      <c r="L493">
        <v>1348</v>
      </c>
      <c r="N493">
        <v>1009</v>
      </c>
      <c r="O493" t="s">
        <v>561</v>
      </c>
      <c r="P493" t="s">
        <v>561</v>
      </c>
      <c r="Q493">
        <v>1000</v>
      </c>
      <c r="X493">
        <v>4.0000000000000003E-5</v>
      </c>
      <c r="Y493">
        <v>3234.81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360</v>
      </c>
      <c r="AG493">
        <v>4.0000000000000003E-5</v>
      </c>
      <c r="AH493">
        <v>2</v>
      </c>
      <c r="AI493">
        <v>86552776</v>
      </c>
      <c r="AJ493">
        <v>649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>
        <f>ROW(Source!A337)</f>
        <v>337</v>
      </c>
      <c r="B494">
        <v>86552788</v>
      </c>
      <c r="C494">
        <v>86552769</v>
      </c>
      <c r="D494">
        <v>85700637</v>
      </c>
      <c r="E494">
        <v>1</v>
      </c>
      <c r="F494">
        <v>1</v>
      </c>
      <c r="G494">
        <v>1081</v>
      </c>
      <c r="H494">
        <v>3</v>
      </c>
      <c r="I494" t="s">
        <v>835</v>
      </c>
      <c r="J494" t="s">
        <v>836</v>
      </c>
      <c r="K494" t="s">
        <v>837</v>
      </c>
      <c r="L494">
        <v>1339</v>
      </c>
      <c r="N494">
        <v>1007</v>
      </c>
      <c r="O494" t="s">
        <v>806</v>
      </c>
      <c r="P494" t="s">
        <v>806</v>
      </c>
      <c r="Q494">
        <v>1</v>
      </c>
      <c r="X494">
        <v>0.61</v>
      </c>
      <c r="Y494">
        <v>53.42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360</v>
      </c>
      <c r="AG494">
        <v>0.61</v>
      </c>
      <c r="AH494">
        <v>2</v>
      </c>
      <c r="AI494">
        <v>86552777</v>
      </c>
      <c r="AJ494">
        <v>650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f>ROW(Source!A337)</f>
        <v>337</v>
      </c>
      <c r="B495">
        <v>86552789</v>
      </c>
      <c r="C495">
        <v>86552769</v>
      </c>
      <c r="D495">
        <v>85700903</v>
      </c>
      <c r="E495">
        <v>1</v>
      </c>
      <c r="F495">
        <v>1</v>
      </c>
      <c r="G495">
        <v>1081</v>
      </c>
      <c r="H495">
        <v>3</v>
      </c>
      <c r="I495" t="s">
        <v>838</v>
      </c>
      <c r="J495" t="s">
        <v>839</v>
      </c>
      <c r="K495" t="s">
        <v>840</v>
      </c>
      <c r="L495">
        <v>1339</v>
      </c>
      <c r="N495">
        <v>1007</v>
      </c>
      <c r="O495" t="s">
        <v>806</v>
      </c>
      <c r="P495" t="s">
        <v>806</v>
      </c>
      <c r="Q495">
        <v>1</v>
      </c>
      <c r="X495">
        <v>0.67</v>
      </c>
      <c r="Y495">
        <v>5.82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360</v>
      </c>
      <c r="AG495">
        <v>0.67</v>
      </c>
      <c r="AH495">
        <v>2</v>
      </c>
      <c r="AI495">
        <v>86552778</v>
      </c>
      <c r="AJ495">
        <v>651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f>ROW(Source!A337)</f>
        <v>337</v>
      </c>
      <c r="B496">
        <v>86552790</v>
      </c>
      <c r="C496">
        <v>86552769</v>
      </c>
      <c r="D496">
        <v>85708245</v>
      </c>
      <c r="E496">
        <v>1</v>
      </c>
      <c r="F496">
        <v>1</v>
      </c>
      <c r="G496">
        <v>1081</v>
      </c>
      <c r="H496">
        <v>3</v>
      </c>
      <c r="I496" t="s">
        <v>847</v>
      </c>
      <c r="J496" t="s">
        <v>848</v>
      </c>
      <c r="K496" t="s">
        <v>849</v>
      </c>
      <c r="L496">
        <v>1339</v>
      </c>
      <c r="N496">
        <v>1007</v>
      </c>
      <c r="O496" t="s">
        <v>806</v>
      </c>
      <c r="P496" t="s">
        <v>806</v>
      </c>
      <c r="Q496">
        <v>1</v>
      </c>
      <c r="X496">
        <v>2.1000000000000001E-2</v>
      </c>
      <c r="Y496">
        <v>610.71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360</v>
      </c>
      <c r="AG496">
        <v>2.1000000000000001E-2</v>
      </c>
      <c r="AH496">
        <v>2</v>
      </c>
      <c r="AI496">
        <v>86552779</v>
      </c>
      <c r="AJ496">
        <v>653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>
        <f>ROW(Source!A337)</f>
        <v>337</v>
      </c>
      <c r="B497">
        <v>86552791</v>
      </c>
      <c r="C497">
        <v>86552769</v>
      </c>
      <c r="D497">
        <v>85661955</v>
      </c>
      <c r="E497">
        <v>1081</v>
      </c>
      <c r="F497">
        <v>1</v>
      </c>
      <c r="G497">
        <v>1081</v>
      </c>
      <c r="H497">
        <v>3</v>
      </c>
      <c r="I497" t="s">
        <v>918</v>
      </c>
      <c r="J497" t="s">
        <v>3</v>
      </c>
      <c r="K497" t="s">
        <v>919</v>
      </c>
      <c r="L497">
        <v>1346</v>
      </c>
      <c r="N497">
        <v>1009</v>
      </c>
      <c r="O497" t="s">
        <v>822</v>
      </c>
      <c r="P497" t="s">
        <v>822</v>
      </c>
      <c r="Q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360</v>
      </c>
      <c r="AG497">
        <v>0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f>ROW(Source!A337)</f>
        <v>337</v>
      </c>
      <c r="B498">
        <v>86552792</v>
      </c>
      <c r="C498">
        <v>86552769</v>
      </c>
      <c r="D498">
        <v>85684131</v>
      </c>
      <c r="E498">
        <v>1081</v>
      </c>
      <c r="F498">
        <v>1</v>
      </c>
      <c r="G498">
        <v>1081</v>
      </c>
      <c r="H498">
        <v>3</v>
      </c>
      <c r="I498" t="s">
        <v>924</v>
      </c>
      <c r="J498" t="s">
        <v>3</v>
      </c>
      <c r="K498" t="s">
        <v>925</v>
      </c>
      <c r="L498">
        <v>1301</v>
      </c>
      <c r="N498">
        <v>1003</v>
      </c>
      <c r="O498" t="s">
        <v>454</v>
      </c>
      <c r="P498" t="s">
        <v>454</v>
      </c>
      <c r="Q498">
        <v>1</v>
      </c>
      <c r="X498">
        <v>100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360</v>
      </c>
      <c r="AG498">
        <v>100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>
        <f>ROW(Source!A338)</f>
        <v>338</v>
      </c>
      <c r="B499">
        <v>86552781</v>
      </c>
      <c r="C499">
        <v>86552769</v>
      </c>
      <c r="D499">
        <v>85665773</v>
      </c>
      <c r="E499">
        <v>1081</v>
      </c>
      <c r="F499">
        <v>1</v>
      </c>
      <c r="G499">
        <v>1081</v>
      </c>
      <c r="H499">
        <v>1</v>
      </c>
      <c r="I499" t="s">
        <v>786</v>
      </c>
      <c r="J499" t="s">
        <v>3</v>
      </c>
      <c r="K499" t="s">
        <v>787</v>
      </c>
      <c r="L499">
        <v>1191</v>
      </c>
      <c r="N499">
        <v>1013</v>
      </c>
      <c r="O499" t="s">
        <v>788</v>
      </c>
      <c r="P499" t="s">
        <v>788</v>
      </c>
      <c r="Q499">
        <v>1</v>
      </c>
      <c r="X499">
        <v>72.5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 t="s">
        <v>362</v>
      </c>
      <c r="AG499">
        <v>100.05</v>
      </c>
      <c r="AH499">
        <v>2</v>
      </c>
      <c r="AI499">
        <v>86552770</v>
      </c>
      <c r="AJ499">
        <v>654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f>ROW(Source!A338)</f>
        <v>338</v>
      </c>
      <c r="B500">
        <v>86552782</v>
      </c>
      <c r="C500">
        <v>86552769</v>
      </c>
      <c r="D500">
        <v>85731380</v>
      </c>
      <c r="E500">
        <v>1</v>
      </c>
      <c r="F500">
        <v>1</v>
      </c>
      <c r="G500">
        <v>1081</v>
      </c>
      <c r="H500">
        <v>2</v>
      </c>
      <c r="I500" t="s">
        <v>823</v>
      </c>
      <c r="J500" t="s">
        <v>824</v>
      </c>
      <c r="K500" t="s">
        <v>825</v>
      </c>
      <c r="L500">
        <v>1368</v>
      </c>
      <c r="N500">
        <v>1011</v>
      </c>
      <c r="O500" t="s">
        <v>792</v>
      </c>
      <c r="P500" t="s">
        <v>792</v>
      </c>
      <c r="Q500">
        <v>1</v>
      </c>
      <c r="X500">
        <v>34.92</v>
      </c>
      <c r="Y500">
        <v>0</v>
      </c>
      <c r="Z500">
        <v>0.28000000000000003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361</v>
      </c>
      <c r="AG500">
        <v>52.38</v>
      </c>
      <c r="AH500">
        <v>2</v>
      </c>
      <c r="AI500">
        <v>86552771</v>
      </c>
      <c r="AJ500">
        <v>655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f>ROW(Source!A338)</f>
        <v>338</v>
      </c>
      <c r="B501">
        <v>86552783</v>
      </c>
      <c r="C501">
        <v>86552769</v>
      </c>
      <c r="D501">
        <v>85731677</v>
      </c>
      <c r="E501">
        <v>1</v>
      </c>
      <c r="F501">
        <v>1</v>
      </c>
      <c r="G501">
        <v>1081</v>
      </c>
      <c r="H501">
        <v>2</v>
      </c>
      <c r="I501" t="s">
        <v>789</v>
      </c>
      <c r="J501" t="s">
        <v>790</v>
      </c>
      <c r="K501" t="s">
        <v>791</v>
      </c>
      <c r="L501">
        <v>1368</v>
      </c>
      <c r="N501">
        <v>1011</v>
      </c>
      <c r="O501" t="s">
        <v>792</v>
      </c>
      <c r="P501" t="s">
        <v>792</v>
      </c>
      <c r="Q501">
        <v>1</v>
      </c>
      <c r="X501">
        <v>1.4</v>
      </c>
      <c r="Y501">
        <v>0</v>
      </c>
      <c r="Z501">
        <v>83.1</v>
      </c>
      <c r="AA501">
        <v>12.62</v>
      </c>
      <c r="AB501">
        <v>0</v>
      </c>
      <c r="AC501">
        <v>0</v>
      </c>
      <c r="AD501">
        <v>1</v>
      </c>
      <c r="AE501">
        <v>0</v>
      </c>
      <c r="AF501" t="s">
        <v>361</v>
      </c>
      <c r="AG501">
        <v>2.1</v>
      </c>
      <c r="AH501">
        <v>2</v>
      </c>
      <c r="AI501">
        <v>86552772</v>
      </c>
      <c r="AJ501">
        <v>656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>
        <f>ROW(Source!A338)</f>
        <v>338</v>
      </c>
      <c r="B502">
        <v>86552784</v>
      </c>
      <c r="C502">
        <v>86552769</v>
      </c>
      <c r="D502">
        <v>85730911</v>
      </c>
      <c r="E502">
        <v>1</v>
      </c>
      <c r="F502">
        <v>1</v>
      </c>
      <c r="G502">
        <v>1081</v>
      </c>
      <c r="H502">
        <v>2</v>
      </c>
      <c r="I502" t="s">
        <v>800</v>
      </c>
      <c r="J502" t="s">
        <v>801</v>
      </c>
      <c r="K502" t="s">
        <v>802</v>
      </c>
      <c r="L502">
        <v>1368</v>
      </c>
      <c r="N502">
        <v>1011</v>
      </c>
      <c r="O502" t="s">
        <v>792</v>
      </c>
      <c r="P502" t="s">
        <v>792</v>
      </c>
      <c r="Q502">
        <v>1</v>
      </c>
      <c r="X502">
        <v>0.1</v>
      </c>
      <c r="Y502">
        <v>0</v>
      </c>
      <c r="Z502">
        <v>179.17</v>
      </c>
      <c r="AA502">
        <v>16.93</v>
      </c>
      <c r="AB502">
        <v>0</v>
      </c>
      <c r="AC502">
        <v>0</v>
      </c>
      <c r="AD502">
        <v>1</v>
      </c>
      <c r="AE502">
        <v>0</v>
      </c>
      <c r="AF502" t="s">
        <v>361</v>
      </c>
      <c r="AG502">
        <v>0.15</v>
      </c>
      <c r="AH502">
        <v>2</v>
      </c>
      <c r="AI502">
        <v>86552773</v>
      </c>
      <c r="AJ502">
        <v>657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f>ROW(Source!A338)</f>
        <v>338</v>
      </c>
      <c r="B503">
        <v>86552785</v>
      </c>
      <c r="C503">
        <v>86552769</v>
      </c>
      <c r="D503">
        <v>85700705</v>
      </c>
      <c r="E503">
        <v>1</v>
      </c>
      <c r="F503">
        <v>1</v>
      </c>
      <c r="G503">
        <v>1081</v>
      </c>
      <c r="H503">
        <v>3</v>
      </c>
      <c r="I503" t="s">
        <v>803</v>
      </c>
      <c r="J503" t="s">
        <v>804</v>
      </c>
      <c r="K503" t="s">
        <v>805</v>
      </c>
      <c r="L503">
        <v>1339</v>
      </c>
      <c r="N503">
        <v>1007</v>
      </c>
      <c r="O503" t="s">
        <v>806</v>
      </c>
      <c r="P503" t="s">
        <v>806</v>
      </c>
      <c r="Q503">
        <v>1</v>
      </c>
      <c r="X503">
        <v>2.82</v>
      </c>
      <c r="Y503">
        <v>7.07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360</v>
      </c>
      <c r="AG503">
        <v>2.82</v>
      </c>
      <c r="AH503">
        <v>2</v>
      </c>
      <c r="AI503">
        <v>86552774</v>
      </c>
      <c r="AJ503">
        <v>658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>
        <f>ROW(Source!A338)</f>
        <v>338</v>
      </c>
      <c r="B504">
        <v>86552786</v>
      </c>
      <c r="C504">
        <v>86552769</v>
      </c>
      <c r="D504">
        <v>85701843</v>
      </c>
      <c r="E504">
        <v>1</v>
      </c>
      <c r="F504">
        <v>1</v>
      </c>
      <c r="G504">
        <v>1081</v>
      </c>
      <c r="H504">
        <v>3</v>
      </c>
      <c r="I504" t="s">
        <v>826</v>
      </c>
      <c r="J504" t="s">
        <v>827</v>
      </c>
      <c r="K504" t="s">
        <v>828</v>
      </c>
      <c r="L504">
        <v>1346</v>
      </c>
      <c r="N504">
        <v>1009</v>
      </c>
      <c r="O504" t="s">
        <v>822</v>
      </c>
      <c r="P504" t="s">
        <v>822</v>
      </c>
      <c r="Q504">
        <v>1</v>
      </c>
      <c r="X504">
        <v>0.5</v>
      </c>
      <c r="Y504">
        <v>21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360</v>
      </c>
      <c r="AG504">
        <v>0.5</v>
      </c>
      <c r="AH504">
        <v>2</v>
      </c>
      <c r="AI504">
        <v>86552775</v>
      </c>
      <c r="AJ504">
        <v>659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f>ROW(Source!A338)</f>
        <v>338</v>
      </c>
      <c r="B505">
        <v>86552787</v>
      </c>
      <c r="C505">
        <v>86552769</v>
      </c>
      <c r="D505">
        <v>85700824</v>
      </c>
      <c r="E505">
        <v>1</v>
      </c>
      <c r="F505">
        <v>1</v>
      </c>
      <c r="G505">
        <v>1081</v>
      </c>
      <c r="H505">
        <v>3</v>
      </c>
      <c r="I505" t="s">
        <v>832</v>
      </c>
      <c r="J505" t="s">
        <v>833</v>
      </c>
      <c r="K505" t="s">
        <v>834</v>
      </c>
      <c r="L505">
        <v>1348</v>
      </c>
      <c r="N505">
        <v>1009</v>
      </c>
      <c r="O505" t="s">
        <v>561</v>
      </c>
      <c r="P505" t="s">
        <v>561</v>
      </c>
      <c r="Q505">
        <v>1000</v>
      </c>
      <c r="X505">
        <v>4.0000000000000003E-5</v>
      </c>
      <c r="Y505">
        <v>3234.81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360</v>
      </c>
      <c r="AG505">
        <v>4.0000000000000003E-5</v>
      </c>
      <c r="AH505">
        <v>2</v>
      </c>
      <c r="AI505">
        <v>86552776</v>
      </c>
      <c r="AJ505">
        <v>660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f>ROW(Source!A338)</f>
        <v>338</v>
      </c>
      <c r="B506">
        <v>86552788</v>
      </c>
      <c r="C506">
        <v>86552769</v>
      </c>
      <c r="D506">
        <v>85700637</v>
      </c>
      <c r="E506">
        <v>1</v>
      </c>
      <c r="F506">
        <v>1</v>
      </c>
      <c r="G506">
        <v>1081</v>
      </c>
      <c r="H506">
        <v>3</v>
      </c>
      <c r="I506" t="s">
        <v>835</v>
      </c>
      <c r="J506" t="s">
        <v>836</v>
      </c>
      <c r="K506" t="s">
        <v>837</v>
      </c>
      <c r="L506">
        <v>1339</v>
      </c>
      <c r="N506">
        <v>1007</v>
      </c>
      <c r="O506" t="s">
        <v>806</v>
      </c>
      <c r="P506" t="s">
        <v>806</v>
      </c>
      <c r="Q506">
        <v>1</v>
      </c>
      <c r="X506">
        <v>0.61</v>
      </c>
      <c r="Y506">
        <v>53.42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360</v>
      </c>
      <c r="AG506">
        <v>0.61</v>
      </c>
      <c r="AH506">
        <v>2</v>
      </c>
      <c r="AI506">
        <v>86552777</v>
      </c>
      <c r="AJ506">
        <v>661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f>ROW(Source!A338)</f>
        <v>338</v>
      </c>
      <c r="B507">
        <v>86552789</v>
      </c>
      <c r="C507">
        <v>86552769</v>
      </c>
      <c r="D507">
        <v>85700903</v>
      </c>
      <c r="E507">
        <v>1</v>
      </c>
      <c r="F507">
        <v>1</v>
      </c>
      <c r="G507">
        <v>1081</v>
      </c>
      <c r="H507">
        <v>3</v>
      </c>
      <c r="I507" t="s">
        <v>838</v>
      </c>
      <c r="J507" t="s">
        <v>839</v>
      </c>
      <c r="K507" t="s">
        <v>840</v>
      </c>
      <c r="L507">
        <v>1339</v>
      </c>
      <c r="N507">
        <v>1007</v>
      </c>
      <c r="O507" t="s">
        <v>806</v>
      </c>
      <c r="P507" t="s">
        <v>806</v>
      </c>
      <c r="Q507">
        <v>1</v>
      </c>
      <c r="X507">
        <v>0.67</v>
      </c>
      <c r="Y507">
        <v>5.82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360</v>
      </c>
      <c r="AG507">
        <v>0.67</v>
      </c>
      <c r="AH507">
        <v>2</v>
      </c>
      <c r="AI507">
        <v>86552778</v>
      </c>
      <c r="AJ507">
        <v>662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f>ROW(Source!A338)</f>
        <v>338</v>
      </c>
      <c r="B508">
        <v>86552790</v>
      </c>
      <c r="C508">
        <v>86552769</v>
      </c>
      <c r="D508">
        <v>85708245</v>
      </c>
      <c r="E508">
        <v>1</v>
      </c>
      <c r="F508">
        <v>1</v>
      </c>
      <c r="G508">
        <v>1081</v>
      </c>
      <c r="H508">
        <v>3</v>
      </c>
      <c r="I508" t="s">
        <v>847</v>
      </c>
      <c r="J508" t="s">
        <v>848</v>
      </c>
      <c r="K508" t="s">
        <v>849</v>
      </c>
      <c r="L508">
        <v>1339</v>
      </c>
      <c r="N508">
        <v>1007</v>
      </c>
      <c r="O508" t="s">
        <v>806</v>
      </c>
      <c r="P508" t="s">
        <v>806</v>
      </c>
      <c r="Q508">
        <v>1</v>
      </c>
      <c r="X508">
        <v>2.1000000000000001E-2</v>
      </c>
      <c r="Y508">
        <v>610.71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360</v>
      </c>
      <c r="AG508">
        <v>2.1000000000000001E-2</v>
      </c>
      <c r="AH508">
        <v>2</v>
      </c>
      <c r="AI508">
        <v>86552779</v>
      </c>
      <c r="AJ508">
        <v>664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f>ROW(Source!A338)</f>
        <v>338</v>
      </c>
      <c r="B509">
        <v>86552791</v>
      </c>
      <c r="C509">
        <v>86552769</v>
      </c>
      <c r="D509">
        <v>85661955</v>
      </c>
      <c r="E509">
        <v>1081</v>
      </c>
      <c r="F509">
        <v>1</v>
      </c>
      <c r="G509">
        <v>1081</v>
      </c>
      <c r="H509">
        <v>3</v>
      </c>
      <c r="I509" t="s">
        <v>918</v>
      </c>
      <c r="J509" t="s">
        <v>3</v>
      </c>
      <c r="K509" t="s">
        <v>919</v>
      </c>
      <c r="L509">
        <v>1346</v>
      </c>
      <c r="N509">
        <v>1009</v>
      </c>
      <c r="O509" t="s">
        <v>822</v>
      </c>
      <c r="P509" t="s">
        <v>822</v>
      </c>
      <c r="Q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360</v>
      </c>
      <c r="AG509">
        <v>0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>
        <f>ROW(Source!A338)</f>
        <v>338</v>
      </c>
      <c r="B510">
        <v>86552792</v>
      </c>
      <c r="C510">
        <v>86552769</v>
      </c>
      <c r="D510">
        <v>85684131</v>
      </c>
      <c r="E510">
        <v>1081</v>
      </c>
      <c r="F510">
        <v>1</v>
      </c>
      <c r="G510">
        <v>1081</v>
      </c>
      <c r="H510">
        <v>3</v>
      </c>
      <c r="I510" t="s">
        <v>924</v>
      </c>
      <c r="J510" t="s">
        <v>3</v>
      </c>
      <c r="K510" t="s">
        <v>925</v>
      </c>
      <c r="L510">
        <v>1301</v>
      </c>
      <c r="N510">
        <v>1003</v>
      </c>
      <c r="O510" t="s">
        <v>454</v>
      </c>
      <c r="P510" t="s">
        <v>454</v>
      </c>
      <c r="Q510">
        <v>1</v>
      </c>
      <c r="X510">
        <v>100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360</v>
      </c>
      <c r="AG510">
        <v>100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f>ROW(Source!A341)</f>
        <v>341</v>
      </c>
      <c r="B511">
        <v>86552803</v>
      </c>
      <c r="C511">
        <v>86552794</v>
      </c>
      <c r="D511">
        <v>85665773</v>
      </c>
      <c r="E511">
        <v>1081</v>
      </c>
      <c r="F511">
        <v>1</v>
      </c>
      <c r="G511">
        <v>1081</v>
      </c>
      <c r="H511">
        <v>1</v>
      </c>
      <c r="I511" t="s">
        <v>786</v>
      </c>
      <c r="J511" t="s">
        <v>3</v>
      </c>
      <c r="K511" t="s">
        <v>787</v>
      </c>
      <c r="L511">
        <v>1191</v>
      </c>
      <c r="N511">
        <v>1013</v>
      </c>
      <c r="O511" t="s">
        <v>788</v>
      </c>
      <c r="P511" t="s">
        <v>788</v>
      </c>
      <c r="Q511">
        <v>1</v>
      </c>
      <c r="X511">
        <v>2.6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362</v>
      </c>
      <c r="AG511">
        <v>3.5879999999999996</v>
      </c>
      <c r="AH511">
        <v>2</v>
      </c>
      <c r="AI511">
        <v>86552795</v>
      </c>
      <c r="AJ511">
        <v>665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f>ROW(Source!A341)</f>
        <v>341</v>
      </c>
      <c r="B512">
        <v>86552804</v>
      </c>
      <c r="C512">
        <v>86552794</v>
      </c>
      <c r="D512">
        <v>85731378</v>
      </c>
      <c r="E512">
        <v>1</v>
      </c>
      <c r="F512">
        <v>1</v>
      </c>
      <c r="G512">
        <v>1081</v>
      </c>
      <c r="H512">
        <v>2</v>
      </c>
      <c r="I512" t="s">
        <v>850</v>
      </c>
      <c r="J512" t="s">
        <v>851</v>
      </c>
      <c r="K512" t="s">
        <v>852</v>
      </c>
      <c r="L512">
        <v>1368</v>
      </c>
      <c r="N512">
        <v>1011</v>
      </c>
      <c r="O512" t="s">
        <v>792</v>
      </c>
      <c r="P512" t="s">
        <v>792</v>
      </c>
      <c r="Q512">
        <v>1</v>
      </c>
      <c r="X512">
        <v>0.63</v>
      </c>
      <c r="Y512">
        <v>0</v>
      </c>
      <c r="Z512">
        <v>7.11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361</v>
      </c>
      <c r="AG512">
        <v>0.94499999999999995</v>
      </c>
      <c r="AH512">
        <v>2</v>
      </c>
      <c r="AI512">
        <v>86552796</v>
      </c>
      <c r="AJ512">
        <v>666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>
        <f>ROW(Source!A341)</f>
        <v>341</v>
      </c>
      <c r="B513">
        <v>86552805</v>
      </c>
      <c r="C513">
        <v>86552794</v>
      </c>
      <c r="D513">
        <v>85731677</v>
      </c>
      <c r="E513">
        <v>1</v>
      </c>
      <c r="F513">
        <v>1</v>
      </c>
      <c r="G513">
        <v>1081</v>
      </c>
      <c r="H513">
        <v>2</v>
      </c>
      <c r="I513" t="s">
        <v>789</v>
      </c>
      <c r="J513" t="s">
        <v>790</v>
      </c>
      <c r="K513" t="s">
        <v>791</v>
      </c>
      <c r="L513">
        <v>1368</v>
      </c>
      <c r="N513">
        <v>1011</v>
      </c>
      <c r="O513" t="s">
        <v>792</v>
      </c>
      <c r="P513" t="s">
        <v>792</v>
      </c>
      <c r="Q513">
        <v>1</v>
      </c>
      <c r="X513">
        <v>0.02</v>
      </c>
      <c r="Y513">
        <v>0</v>
      </c>
      <c r="Z513">
        <v>83.1</v>
      </c>
      <c r="AA513">
        <v>12.62</v>
      </c>
      <c r="AB513">
        <v>0</v>
      </c>
      <c r="AC513">
        <v>0</v>
      </c>
      <c r="AD513">
        <v>1</v>
      </c>
      <c r="AE513">
        <v>0</v>
      </c>
      <c r="AF513" t="s">
        <v>361</v>
      </c>
      <c r="AG513">
        <v>0.03</v>
      </c>
      <c r="AH513">
        <v>2</v>
      </c>
      <c r="AI513">
        <v>86552797</v>
      </c>
      <c r="AJ513">
        <v>667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f>ROW(Source!A341)</f>
        <v>341</v>
      </c>
      <c r="B514">
        <v>86552806</v>
      </c>
      <c r="C514">
        <v>86552794</v>
      </c>
      <c r="D514">
        <v>85701847</v>
      </c>
      <c r="E514">
        <v>1</v>
      </c>
      <c r="F514">
        <v>1</v>
      </c>
      <c r="G514">
        <v>1081</v>
      </c>
      <c r="H514">
        <v>3</v>
      </c>
      <c r="I514" t="s">
        <v>853</v>
      </c>
      <c r="J514" t="s">
        <v>854</v>
      </c>
      <c r="K514" t="s">
        <v>855</v>
      </c>
      <c r="L514">
        <v>1348</v>
      </c>
      <c r="N514">
        <v>1009</v>
      </c>
      <c r="O514" t="s">
        <v>561</v>
      </c>
      <c r="P514" t="s">
        <v>561</v>
      </c>
      <c r="Q514">
        <v>1000</v>
      </c>
      <c r="X514">
        <v>3.3E-4</v>
      </c>
      <c r="Y514">
        <v>9879.51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360</v>
      </c>
      <c r="AG514">
        <v>3.3E-4</v>
      </c>
      <c r="AH514">
        <v>2</v>
      </c>
      <c r="AI514">
        <v>86552798</v>
      </c>
      <c r="AJ514">
        <v>668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>
        <f>ROW(Source!A341)</f>
        <v>341</v>
      </c>
      <c r="B515">
        <v>86552807</v>
      </c>
      <c r="C515">
        <v>86552794</v>
      </c>
      <c r="D515">
        <v>85700656</v>
      </c>
      <c r="E515">
        <v>1</v>
      </c>
      <c r="F515">
        <v>1</v>
      </c>
      <c r="G515">
        <v>1081</v>
      </c>
      <c r="H515">
        <v>3</v>
      </c>
      <c r="I515" t="s">
        <v>856</v>
      </c>
      <c r="J515" t="s">
        <v>857</v>
      </c>
      <c r="K515" t="s">
        <v>858</v>
      </c>
      <c r="L515">
        <v>1348</v>
      </c>
      <c r="N515">
        <v>1009</v>
      </c>
      <c r="O515" t="s">
        <v>561</v>
      </c>
      <c r="P515" t="s">
        <v>561</v>
      </c>
      <c r="Q515">
        <v>1000</v>
      </c>
      <c r="X515">
        <v>2.0699999999999998E-3</v>
      </c>
      <c r="Y515">
        <v>17868.28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360</v>
      </c>
      <c r="AG515">
        <v>2.0699999999999998E-3</v>
      </c>
      <c r="AH515">
        <v>2</v>
      </c>
      <c r="AI515">
        <v>86552799</v>
      </c>
      <c r="AJ515">
        <v>669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f>ROW(Source!A341)</f>
        <v>341</v>
      </c>
      <c r="B516">
        <v>86552808</v>
      </c>
      <c r="C516">
        <v>86552794</v>
      </c>
      <c r="D516">
        <v>85721435</v>
      </c>
      <c r="E516">
        <v>1</v>
      </c>
      <c r="F516">
        <v>1</v>
      </c>
      <c r="G516">
        <v>1081</v>
      </c>
      <c r="H516">
        <v>3</v>
      </c>
      <c r="I516" t="s">
        <v>859</v>
      </c>
      <c r="J516" t="s">
        <v>860</v>
      </c>
      <c r="K516" t="s">
        <v>861</v>
      </c>
      <c r="L516">
        <v>1346</v>
      </c>
      <c r="N516">
        <v>1009</v>
      </c>
      <c r="O516" t="s">
        <v>822</v>
      </c>
      <c r="P516" t="s">
        <v>822</v>
      </c>
      <c r="Q516">
        <v>1</v>
      </c>
      <c r="X516">
        <v>0.1</v>
      </c>
      <c r="Y516">
        <v>19.28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360</v>
      </c>
      <c r="AG516">
        <v>0.1</v>
      </c>
      <c r="AH516">
        <v>2</v>
      </c>
      <c r="AI516">
        <v>86552800</v>
      </c>
      <c r="AJ516">
        <v>672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f>ROW(Source!A341)</f>
        <v>341</v>
      </c>
      <c r="B517">
        <v>86552809</v>
      </c>
      <c r="C517">
        <v>86552794</v>
      </c>
      <c r="D517">
        <v>85661457</v>
      </c>
      <c r="E517">
        <v>1081</v>
      </c>
      <c r="F517">
        <v>1</v>
      </c>
      <c r="G517">
        <v>1081</v>
      </c>
      <c r="H517">
        <v>3</v>
      </c>
      <c r="I517" t="s">
        <v>926</v>
      </c>
      <c r="J517" t="s">
        <v>3</v>
      </c>
      <c r="K517" t="s">
        <v>927</v>
      </c>
      <c r="L517">
        <v>1354</v>
      </c>
      <c r="N517">
        <v>1010</v>
      </c>
      <c r="O517" t="s">
        <v>35</v>
      </c>
      <c r="P517" t="s">
        <v>35</v>
      </c>
      <c r="Q517">
        <v>1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360</v>
      </c>
      <c r="AG517">
        <v>2</v>
      </c>
      <c r="AH517">
        <v>3</v>
      </c>
      <c r="AI517">
        <v>-1</v>
      </c>
      <c r="AJ517" t="s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>
        <f>ROW(Source!A341)</f>
        <v>341</v>
      </c>
      <c r="B518">
        <v>86552810</v>
      </c>
      <c r="C518">
        <v>86552794</v>
      </c>
      <c r="D518">
        <v>85681228</v>
      </c>
      <c r="E518">
        <v>1081</v>
      </c>
      <c r="F518">
        <v>1</v>
      </c>
      <c r="G518">
        <v>1081</v>
      </c>
      <c r="H518">
        <v>3</v>
      </c>
      <c r="I518" t="s">
        <v>920</v>
      </c>
      <c r="J518" t="s">
        <v>3</v>
      </c>
      <c r="K518" t="s">
        <v>921</v>
      </c>
      <c r="L518">
        <v>1354</v>
      </c>
      <c r="N518">
        <v>1010</v>
      </c>
      <c r="O518" t="s">
        <v>35</v>
      </c>
      <c r="P518" t="s">
        <v>35</v>
      </c>
      <c r="Q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360</v>
      </c>
      <c r="AG518">
        <v>1</v>
      </c>
      <c r="AH518">
        <v>3</v>
      </c>
      <c r="AI518">
        <v>-1</v>
      </c>
      <c r="AJ518" t="s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f>ROW(Source!A342)</f>
        <v>342</v>
      </c>
      <c r="B519">
        <v>86552803</v>
      </c>
      <c r="C519">
        <v>86552794</v>
      </c>
      <c r="D519">
        <v>85665773</v>
      </c>
      <c r="E519">
        <v>1081</v>
      </c>
      <c r="F519">
        <v>1</v>
      </c>
      <c r="G519">
        <v>1081</v>
      </c>
      <c r="H519">
        <v>1</v>
      </c>
      <c r="I519" t="s">
        <v>786</v>
      </c>
      <c r="J519" t="s">
        <v>3</v>
      </c>
      <c r="K519" t="s">
        <v>787</v>
      </c>
      <c r="L519">
        <v>1191</v>
      </c>
      <c r="N519">
        <v>1013</v>
      </c>
      <c r="O519" t="s">
        <v>788</v>
      </c>
      <c r="P519" t="s">
        <v>788</v>
      </c>
      <c r="Q519">
        <v>1</v>
      </c>
      <c r="X519">
        <v>2.6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 t="s">
        <v>362</v>
      </c>
      <c r="AG519">
        <v>3.5879999999999996</v>
      </c>
      <c r="AH519">
        <v>2</v>
      </c>
      <c r="AI519">
        <v>86552795</v>
      </c>
      <c r="AJ519">
        <v>673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>
        <f>ROW(Source!A342)</f>
        <v>342</v>
      </c>
      <c r="B520">
        <v>86552804</v>
      </c>
      <c r="C520">
        <v>86552794</v>
      </c>
      <c r="D520">
        <v>85731378</v>
      </c>
      <c r="E520">
        <v>1</v>
      </c>
      <c r="F520">
        <v>1</v>
      </c>
      <c r="G520">
        <v>1081</v>
      </c>
      <c r="H520">
        <v>2</v>
      </c>
      <c r="I520" t="s">
        <v>850</v>
      </c>
      <c r="J520" t="s">
        <v>851</v>
      </c>
      <c r="K520" t="s">
        <v>852</v>
      </c>
      <c r="L520">
        <v>1368</v>
      </c>
      <c r="N520">
        <v>1011</v>
      </c>
      <c r="O520" t="s">
        <v>792</v>
      </c>
      <c r="P520" t="s">
        <v>792</v>
      </c>
      <c r="Q520">
        <v>1</v>
      </c>
      <c r="X520">
        <v>0.63</v>
      </c>
      <c r="Y520">
        <v>0</v>
      </c>
      <c r="Z520">
        <v>7.11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361</v>
      </c>
      <c r="AG520">
        <v>0.94499999999999995</v>
      </c>
      <c r="AH520">
        <v>2</v>
      </c>
      <c r="AI520">
        <v>86552796</v>
      </c>
      <c r="AJ520">
        <v>674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f>ROW(Source!A342)</f>
        <v>342</v>
      </c>
      <c r="B521">
        <v>86552805</v>
      </c>
      <c r="C521">
        <v>86552794</v>
      </c>
      <c r="D521">
        <v>85731677</v>
      </c>
      <c r="E521">
        <v>1</v>
      </c>
      <c r="F521">
        <v>1</v>
      </c>
      <c r="G521">
        <v>1081</v>
      </c>
      <c r="H521">
        <v>2</v>
      </c>
      <c r="I521" t="s">
        <v>789</v>
      </c>
      <c r="J521" t="s">
        <v>790</v>
      </c>
      <c r="K521" t="s">
        <v>791</v>
      </c>
      <c r="L521">
        <v>1368</v>
      </c>
      <c r="N521">
        <v>1011</v>
      </c>
      <c r="O521" t="s">
        <v>792</v>
      </c>
      <c r="P521" t="s">
        <v>792</v>
      </c>
      <c r="Q521">
        <v>1</v>
      </c>
      <c r="X521">
        <v>0.02</v>
      </c>
      <c r="Y521">
        <v>0</v>
      </c>
      <c r="Z521">
        <v>83.1</v>
      </c>
      <c r="AA521">
        <v>12.62</v>
      </c>
      <c r="AB521">
        <v>0</v>
      </c>
      <c r="AC521">
        <v>0</v>
      </c>
      <c r="AD521">
        <v>1</v>
      </c>
      <c r="AE521">
        <v>0</v>
      </c>
      <c r="AF521" t="s">
        <v>361</v>
      </c>
      <c r="AG521">
        <v>0.03</v>
      </c>
      <c r="AH521">
        <v>2</v>
      </c>
      <c r="AI521">
        <v>86552797</v>
      </c>
      <c r="AJ521">
        <v>675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f>ROW(Source!A342)</f>
        <v>342</v>
      </c>
      <c r="B522">
        <v>86552806</v>
      </c>
      <c r="C522">
        <v>86552794</v>
      </c>
      <c r="D522">
        <v>85701847</v>
      </c>
      <c r="E522">
        <v>1</v>
      </c>
      <c r="F522">
        <v>1</v>
      </c>
      <c r="G522">
        <v>1081</v>
      </c>
      <c r="H522">
        <v>3</v>
      </c>
      <c r="I522" t="s">
        <v>853</v>
      </c>
      <c r="J522" t="s">
        <v>854</v>
      </c>
      <c r="K522" t="s">
        <v>855</v>
      </c>
      <c r="L522">
        <v>1348</v>
      </c>
      <c r="N522">
        <v>1009</v>
      </c>
      <c r="O522" t="s">
        <v>561</v>
      </c>
      <c r="P522" t="s">
        <v>561</v>
      </c>
      <c r="Q522">
        <v>1000</v>
      </c>
      <c r="X522">
        <v>3.3E-4</v>
      </c>
      <c r="Y522">
        <v>9879.51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360</v>
      </c>
      <c r="AG522">
        <v>3.3E-4</v>
      </c>
      <c r="AH522">
        <v>2</v>
      </c>
      <c r="AI522">
        <v>86552798</v>
      </c>
      <c r="AJ522">
        <v>676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>
        <f>ROW(Source!A342)</f>
        <v>342</v>
      </c>
      <c r="B523">
        <v>86552807</v>
      </c>
      <c r="C523">
        <v>86552794</v>
      </c>
      <c r="D523">
        <v>85700656</v>
      </c>
      <c r="E523">
        <v>1</v>
      </c>
      <c r="F523">
        <v>1</v>
      </c>
      <c r="G523">
        <v>1081</v>
      </c>
      <c r="H523">
        <v>3</v>
      </c>
      <c r="I523" t="s">
        <v>856</v>
      </c>
      <c r="J523" t="s">
        <v>857</v>
      </c>
      <c r="K523" t="s">
        <v>858</v>
      </c>
      <c r="L523">
        <v>1348</v>
      </c>
      <c r="N523">
        <v>1009</v>
      </c>
      <c r="O523" t="s">
        <v>561</v>
      </c>
      <c r="P523" t="s">
        <v>561</v>
      </c>
      <c r="Q523">
        <v>1000</v>
      </c>
      <c r="X523">
        <v>2.0699999999999998E-3</v>
      </c>
      <c r="Y523">
        <v>17868.28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360</v>
      </c>
      <c r="AG523">
        <v>2.0699999999999998E-3</v>
      </c>
      <c r="AH523">
        <v>2</v>
      </c>
      <c r="AI523">
        <v>86552799</v>
      </c>
      <c r="AJ523">
        <v>677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f>ROW(Source!A342)</f>
        <v>342</v>
      </c>
      <c r="B524">
        <v>86552808</v>
      </c>
      <c r="C524">
        <v>86552794</v>
      </c>
      <c r="D524">
        <v>85721435</v>
      </c>
      <c r="E524">
        <v>1</v>
      </c>
      <c r="F524">
        <v>1</v>
      </c>
      <c r="G524">
        <v>1081</v>
      </c>
      <c r="H524">
        <v>3</v>
      </c>
      <c r="I524" t="s">
        <v>859</v>
      </c>
      <c r="J524" t="s">
        <v>860</v>
      </c>
      <c r="K524" t="s">
        <v>861</v>
      </c>
      <c r="L524">
        <v>1346</v>
      </c>
      <c r="N524">
        <v>1009</v>
      </c>
      <c r="O524" t="s">
        <v>822</v>
      </c>
      <c r="P524" t="s">
        <v>822</v>
      </c>
      <c r="Q524">
        <v>1</v>
      </c>
      <c r="X524">
        <v>0.1</v>
      </c>
      <c r="Y524">
        <v>19.28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360</v>
      </c>
      <c r="AG524">
        <v>0.1</v>
      </c>
      <c r="AH524">
        <v>2</v>
      </c>
      <c r="AI524">
        <v>86552800</v>
      </c>
      <c r="AJ524">
        <v>680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>
        <f>ROW(Source!A342)</f>
        <v>342</v>
      </c>
      <c r="B525">
        <v>86552809</v>
      </c>
      <c r="C525">
        <v>86552794</v>
      </c>
      <c r="D525">
        <v>85661457</v>
      </c>
      <c r="E525">
        <v>1081</v>
      </c>
      <c r="F525">
        <v>1</v>
      </c>
      <c r="G525">
        <v>1081</v>
      </c>
      <c r="H525">
        <v>3</v>
      </c>
      <c r="I525" t="s">
        <v>926</v>
      </c>
      <c r="J525" t="s">
        <v>3</v>
      </c>
      <c r="K525" t="s">
        <v>927</v>
      </c>
      <c r="L525">
        <v>1354</v>
      </c>
      <c r="N525">
        <v>1010</v>
      </c>
      <c r="O525" t="s">
        <v>35</v>
      </c>
      <c r="P525" t="s">
        <v>35</v>
      </c>
      <c r="Q525">
        <v>1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360</v>
      </c>
      <c r="AG525">
        <v>2</v>
      </c>
      <c r="AH525">
        <v>3</v>
      </c>
      <c r="AI525">
        <v>-1</v>
      </c>
      <c r="AJ525" t="s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f>ROW(Source!A342)</f>
        <v>342</v>
      </c>
      <c r="B526">
        <v>86552810</v>
      </c>
      <c r="C526">
        <v>86552794</v>
      </c>
      <c r="D526">
        <v>85681228</v>
      </c>
      <c r="E526">
        <v>1081</v>
      </c>
      <c r="F526">
        <v>1</v>
      </c>
      <c r="G526">
        <v>1081</v>
      </c>
      <c r="H526">
        <v>3</v>
      </c>
      <c r="I526" t="s">
        <v>920</v>
      </c>
      <c r="J526" t="s">
        <v>3</v>
      </c>
      <c r="K526" t="s">
        <v>921</v>
      </c>
      <c r="L526">
        <v>1354</v>
      </c>
      <c r="N526">
        <v>1010</v>
      </c>
      <c r="O526" t="s">
        <v>35</v>
      </c>
      <c r="P526" t="s">
        <v>35</v>
      </c>
      <c r="Q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360</v>
      </c>
      <c r="AG526">
        <v>1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f>ROW(Source!A347)</f>
        <v>347</v>
      </c>
      <c r="B527">
        <v>86552819</v>
      </c>
      <c r="C527">
        <v>86552813</v>
      </c>
      <c r="D527">
        <v>85665773</v>
      </c>
      <c r="E527">
        <v>1081</v>
      </c>
      <c r="F527">
        <v>1</v>
      </c>
      <c r="G527">
        <v>1081</v>
      </c>
      <c r="H527">
        <v>1</v>
      </c>
      <c r="I527" t="s">
        <v>786</v>
      </c>
      <c r="J527" t="s">
        <v>3</v>
      </c>
      <c r="K527" t="s">
        <v>787</v>
      </c>
      <c r="L527">
        <v>1191</v>
      </c>
      <c r="N527">
        <v>1013</v>
      </c>
      <c r="O527" t="s">
        <v>788</v>
      </c>
      <c r="P527" t="s">
        <v>788</v>
      </c>
      <c r="Q527">
        <v>1</v>
      </c>
      <c r="X527">
        <v>5.01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 t="s">
        <v>362</v>
      </c>
      <c r="AG527">
        <v>6.9137999999999984</v>
      </c>
      <c r="AH527">
        <v>2</v>
      </c>
      <c r="AI527">
        <v>86552814</v>
      </c>
      <c r="AJ527">
        <v>681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>
        <f>ROW(Source!A347)</f>
        <v>347</v>
      </c>
      <c r="B528">
        <v>86552820</v>
      </c>
      <c r="C528">
        <v>86552813</v>
      </c>
      <c r="D528">
        <v>85700705</v>
      </c>
      <c r="E528">
        <v>1</v>
      </c>
      <c r="F528">
        <v>1</v>
      </c>
      <c r="G528">
        <v>1081</v>
      </c>
      <c r="H528">
        <v>3</v>
      </c>
      <c r="I528" t="s">
        <v>803</v>
      </c>
      <c r="J528" t="s">
        <v>804</v>
      </c>
      <c r="K528" t="s">
        <v>805</v>
      </c>
      <c r="L528">
        <v>1339</v>
      </c>
      <c r="N528">
        <v>1007</v>
      </c>
      <c r="O528" t="s">
        <v>806</v>
      </c>
      <c r="P528" t="s">
        <v>806</v>
      </c>
      <c r="Q528">
        <v>1</v>
      </c>
      <c r="X528">
        <v>1</v>
      </c>
      <c r="Y528">
        <v>7.07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360</v>
      </c>
      <c r="AG528">
        <v>1</v>
      </c>
      <c r="AH528">
        <v>2</v>
      </c>
      <c r="AI528">
        <v>86552815</v>
      </c>
      <c r="AJ528">
        <v>682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f>ROW(Source!A347)</f>
        <v>347</v>
      </c>
      <c r="B529">
        <v>86552821</v>
      </c>
      <c r="C529">
        <v>86552813</v>
      </c>
      <c r="D529">
        <v>85702416</v>
      </c>
      <c r="E529">
        <v>1</v>
      </c>
      <c r="F529">
        <v>1</v>
      </c>
      <c r="G529">
        <v>1081</v>
      </c>
      <c r="H529">
        <v>3</v>
      </c>
      <c r="I529" t="s">
        <v>829</v>
      </c>
      <c r="J529" t="s">
        <v>830</v>
      </c>
      <c r="K529" t="s">
        <v>831</v>
      </c>
      <c r="L529">
        <v>1346</v>
      </c>
      <c r="N529">
        <v>1009</v>
      </c>
      <c r="O529" t="s">
        <v>822</v>
      </c>
      <c r="P529" t="s">
        <v>822</v>
      </c>
      <c r="Q529">
        <v>1</v>
      </c>
      <c r="X529">
        <v>0.02</v>
      </c>
      <c r="Y529">
        <v>37.979999999999997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360</v>
      </c>
      <c r="AG529">
        <v>0.02</v>
      </c>
      <c r="AH529">
        <v>2</v>
      </c>
      <c r="AI529">
        <v>86552816</v>
      </c>
      <c r="AJ529">
        <v>683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>
        <f>ROW(Source!A347)</f>
        <v>347</v>
      </c>
      <c r="B530">
        <v>86552822</v>
      </c>
      <c r="C530">
        <v>86552813</v>
      </c>
      <c r="D530">
        <v>85700975</v>
      </c>
      <c r="E530">
        <v>1</v>
      </c>
      <c r="F530">
        <v>1</v>
      </c>
      <c r="G530">
        <v>1081</v>
      </c>
      <c r="H530">
        <v>3</v>
      </c>
      <c r="I530" t="s">
        <v>841</v>
      </c>
      <c r="J530" t="s">
        <v>842</v>
      </c>
      <c r="K530" t="s">
        <v>843</v>
      </c>
      <c r="L530">
        <v>1348</v>
      </c>
      <c r="N530">
        <v>1009</v>
      </c>
      <c r="O530" t="s">
        <v>561</v>
      </c>
      <c r="P530" t="s">
        <v>561</v>
      </c>
      <c r="Q530">
        <v>1000</v>
      </c>
      <c r="X530">
        <v>5.0000000000000002E-5</v>
      </c>
      <c r="Y530">
        <v>16214.84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360</v>
      </c>
      <c r="AG530">
        <v>5.0000000000000002E-5</v>
      </c>
      <c r="AH530">
        <v>2</v>
      </c>
      <c r="AI530">
        <v>86552817</v>
      </c>
      <c r="AJ530">
        <v>684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f>ROW(Source!A347)</f>
        <v>347</v>
      </c>
      <c r="B531">
        <v>86552823</v>
      </c>
      <c r="C531">
        <v>86552813</v>
      </c>
      <c r="D531">
        <v>85701143</v>
      </c>
      <c r="E531">
        <v>1</v>
      </c>
      <c r="F531">
        <v>1</v>
      </c>
      <c r="G531">
        <v>1081</v>
      </c>
      <c r="H531">
        <v>3</v>
      </c>
      <c r="I531" t="s">
        <v>844</v>
      </c>
      <c r="J531" t="s">
        <v>845</v>
      </c>
      <c r="K531" t="s">
        <v>846</v>
      </c>
      <c r="L531">
        <v>1346</v>
      </c>
      <c r="N531">
        <v>1009</v>
      </c>
      <c r="O531" t="s">
        <v>822</v>
      </c>
      <c r="P531" t="s">
        <v>822</v>
      </c>
      <c r="Q531">
        <v>1</v>
      </c>
      <c r="X531">
        <v>0.02</v>
      </c>
      <c r="Y531">
        <v>20.190000000000001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360</v>
      </c>
      <c r="AG531">
        <v>0.02</v>
      </c>
      <c r="AH531">
        <v>2</v>
      </c>
      <c r="AI531">
        <v>86552818</v>
      </c>
      <c r="AJ531">
        <v>685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f>ROW(Source!A348)</f>
        <v>348</v>
      </c>
      <c r="B532">
        <v>86552819</v>
      </c>
      <c r="C532">
        <v>86552813</v>
      </c>
      <c r="D532">
        <v>85665773</v>
      </c>
      <c r="E532">
        <v>1081</v>
      </c>
      <c r="F532">
        <v>1</v>
      </c>
      <c r="G532">
        <v>1081</v>
      </c>
      <c r="H532">
        <v>1</v>
      </c>
      <c r="I532" t="s">
        <v>786</v>
      </c>
      <c r="J532" t="s">
        <v>3</v>
      </c>
      <c r="K532" t="s">
        <v>787</v>
      </c>
      <c r="L532">
        <v>1191</v>
      </c>
      <c r="N532">
        <v>1013</v>
      </c>
      <c r="O532" t="s">
        <v>788</v>
      </c>
      <c r="P532" t="s">
        <v>788</v>
      </c>
      <c r="Q532">
        <v>1</v>
      </c>
      <c r="X532">
        <v>5.01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 t="s">
        <v>362</v>
      </c>
      <c r="AG532">
        <v>6.9137999999999984</v>
      </c>
      <c r="AH532">
        <v>2</v>
      </c>
      <c r="AI532">
        <v>86552814</v>
      </c>
      <c r="AJ532">
        <v>686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>
        <f>ROW(Source!A348)</f>
        <v>348</v>
      </c>
      <c r="B533">
        <v>86552820</v>
      </c>
      <c r="C533">
        <v>86552813</v>
      </c>
      <c r="D533">
        <v>85700705</v>
      </c>
      <c r="E533">
        <v>1</v>
      </c>
      <c r="F533">
        <v>1</v>
      </c>
      <c r="G533">
        <v>1081</v>
      </c>
      <c r="H533">
        <v>3</v>
      </c>
      <c r="I533" t="s">
        <v>803</v>
      </c>
      <c r="J533" t="s">
        <v>804</v>
      </c>
      <c r="K533" t="s">
        <v>805</v>
      </c>
      <c r="L533">
        <v>1339</v>
      </c>
      <c r="N533">
        <v>1007</v>
      </c>
      <c r="O533" t="s">
        <v>806</v>
      </c>
      <c r="P533" t="s">
        <v>806</v>
      </c>
      <c r="Q533">
        <v>1</v>
      </c>
      <c r="X533">
        <v>1</v>
      </c>
      <c r="Y533">
        <v>7.07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360</v>
      </c>
      <c r="AG533">
        <v>1</v>
      </c>
      <c r="AH533">
        <v>2</v>
      </c>
      <c r="AI533">
        <v>86552815</v>
      </c>
      <c r="AJ533">
        <v>687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f>ROW(Source!A348)</f>
        <v>348</v>
      </c>
      <c r="B534">
        <v>86552821</v>
      </c>
      <c r="C534">
        <v>86552813</v>
      </c>
      <c r="D534">
        <v>85702416</v>
      </c>
      <c r="E534">
        <v>1</v>
      </c>
      <c r="F534">
        <v>1</v>
      </c>
      <c r="G534">
        <v>1081</v>
      </c>
      <c r="H534">
        <v>3</v>
      </c>
      <c r="I534" t="s">
        <v>829</v>
      </c>
      <c r="J534" t="s">
        <v>830</v>
      </c>
      <c r="K534" t="s">
        <v>831</v>
      </c>
      <c r="L534">
        <v>1346</v>
      </c>
      <c r="N534">
        <v>1009</v>
      </c>
      <c r="O534" t="s">
        <v>822</v>
      </c>
      <c r="P534" t="s">
        <v>822</v>
      </c>
      <c r="Q534">
        <v>1</v>
      </c>
      <c r="X534">
        <v>0.02</v>
      </c>
      <c r="Y534">
        <v>37.979999999999997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360</v>
      </c>
      <c r="AG534">
        <v>0.02</v>
      </c>
      <c r="AH534">
        <v>2</v>
      </c>
      <c r="AI534">
        <v>86552816</v>
      </c>
      <c r="AJ534">
        <v>688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>
        <f>ROW(Source!A348)</f>
        <v>348</v>
      </c>
      <c r="B535">
        <v>86552822</v>
      </c>
      <c r="C535">
        <v>86552813</v>
      </c>
      <c r="D535">
        <v>85700975</v>
      </c>
      <c r="E535">
        <v>1</v>
      </c>
      <c r="F535">
        <v>1</v>
      </c>
      <c r="G535">
        <v>1081</v>
      </c>
      <c r="H535">
        <v>3</v>
      </c>
      <c r="I535" t="s">
        <v>841</v>
      </c>
      <c r="J535" t="s">
        <v>842</v>
      </c>
      <c r="K535" t="s">
        <v>843</v>
      </c>
      <c r="L535">
        <v>1348</v>
      </c>
      <c r="N535">
        <v>1009</v>
      </c>
      <c r="O535" t="s">
        <v>561</v>
      </c>
      <c r="P535" t="s">
        <v>561</v>
      </c>
      <c r="Q535">
        <v>1000</v>
      </c>
      <c r="X535">
        <v>5.0000000000000002E-5</v>
      </c>
      <c r="Y535">
        <v>16214.84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360</v>
      </c>
      <c r="AG535">
        <v>5.0000000000000002E-5</v>
      </c>
      <c r="AH535">
        <v>2</v>
      </c>
      <c r="AI535">
        <v>86552817</v>
      </c>
      <c r="AJ535">
        <v>689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f>ROW(Source!A348)</f>
        <v>348</v>
      </c>
      <c r="B536">
        <v>86552823</v>
      </c>
      <c r="C536">
        <v>86552813</v>
      </c>
      <c r="D536">
        <v>85701143</v>
      </c>
      <c r="E536">
        <v>1</v>
      </c>
      <c r="F536">
        <v>1</v>
      </c>
      <c r="G536">
        <v>1081</v>
      </c>
      <c r="H536">
        <v>3</v>
      </c>
      <c r="I536" t="s">
        <v>844</v>
      </c>
      <c r="J536" t="s">
        <v>845</v>
      </c>
      <c r="K536" t="s">
        <v>846</v>
      </c>
      <c r="L536">
        <v>1346</v>
      </c>
      <c r="N536">
        <v>1009</v>
      </c>
      <c r="O536" t="s">
        <v>822</v>
      </c>
      <c r="P536" t="s">
        <v>822</v>
      </c>
      <c r="Q536">
        <v>1</v>
      </c>
      <c r="X536">
        <v>0.02</v>
      </c>
      <c r="Y536">
        <v>20.190000000000001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360</v>
      </c>
      <c r="AG536">
        <v>0.02</v>
      </c>
      <c r="AH536">
        <v>2</v>
      </c>
      <c r="AI536">
        <v>86552818</v>
      </c>
      <c r="AJ536">
        <v>690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f>ROW(Source!A349)</f>
        <v>349</v>
      </c>
      <c r="B537">
        <v>86552830</v>
      </c>
      <c r="C537">
        <v>86552824</v>
      </c>
      <c r="D537">
        <v>85665773</v>
      </c>
      <c r="E537">
        <v>1081</v>
      </c>
      <c r="F537">
        <v>1</v>
      </c>
      <c r="G537">
        <v>1081</v>
      </c>
      <c r="H537">
        <v>1</v>
      </c>
      <c r="I537" t="s">
        <v>786</v>
      </c>
      <c r="J537" t="s">
        <v>3</v>
      </c>
      <c r="K537" t="s">
        <v>787</v>
      </c>
      <c r="L537">
        <v>1191</v>
      </c>
      <c r="N537">
        <v>1013</v>
      </c>
      <c r="O537" t="s">
        <v>788</v>
      </c>
      <c r="P537" t="s">
        <v>788</v>
      </c>
      <c r="Q537">
        <v>1</v>
      </c>
      <c r="X537">
        <v>5.01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1</v>
      </c>
      <c r="AF537" t="s">
        <v>362</v>
      </c>
      <c r="AG537">
        <v>6.9137999999999984</v>
      </c>
      <c r="AH537">
        <v>2</v>
      </c>
      <c r="AI537">
        <v>86552825</v>
      </c>
      <c r="AJ537">
        <v>691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>
        <f>ROW(Source!A349)</f>
        <v>349</v>
      </c>
      <c r="B538">
        <v>86552831</v>
      </c>
      <c r="C538">
        <v>86552824</v>
      </c>
      <c r="D538">
        <v>85700705</v>
      </c>
      <c r="E538">
        <v>1</v>
      </c>
      <c r="F538">
        <v>1</v>
      </c>
      <c r="G538">
        <v>1081</v>
      </c>
      <c r="H538">
        <v>3</v>
      </c>
      <c r="I538" t="s">
        <v>803</v>
      </c>
      <c r="J538" t="s">
        <v>804</v>
      </c>
      <c r="K538" t="s">
        <v>805</v>
      </c>
      <c r="L538">
        <v>1339</v>
      </c>
      <c r="N538">
        <v>1007</v>
      </c>
      <c r="O538" t="s">
        <v>806</v>
      </c>
      <c r="P538" t="s">
        <v>806</v>
      </c>
      <c r="Q538">
        <v>1</v>
      </c>
      <c r="X538">
        <v>3.8</v>
      </c>
      <c r="Y538">
        <v>7.07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360</v>
      </c>
      <c r="AG538">
        <v>3.8</v>
      </c>
      <c r="AH538">
        <v>2</v>
      </c>
      <c r="AI538">
        <v>86552826</v>
      </c>
      <c r="AJ538">
        <v>692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f>ROW(Source!A349)</f>
        <v>349</v>
      </c>
      <c r="B539">
        <v>86552832</v>
      </c>
      <c r="C539">
        <v>86552824</v>
      </c>
      <c r="D539">
        <v>85702416</v>
      </c>
      <c r="E539">
        <v>1</v>
      </c>
      <c r="F539">
        <v>1</v>
      </c>
      <c r="G539">
        <v>1081</v>
      </c>
      <c r="H539">
        <v>3</v>
      </c>
      <c r="I539" t="s">
        <v>829</v>
      </c>
      <c r="J539" t="s">
        <v>830</v>
      </c>
      <c r="K539" t="s">
        <v>831</v>
      </c>
      <c r="L539">
        <v>1346</v>
      </c>
      <c r="N539">
        <v>1009</v>
      </c>
      <c r="O539" t="s">
        <v>822</v>
      </c>
      <c r="P539" t="s">
        <v>822</v>
      </c>
      <c r="Q539">
        <v>1</v>
      </c>
      <c r="X539">
        <v>0.02</v>
      </c>
      <c r="Y539">
        <v>37.979999999999997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360</v>
      </c>
      <c r="AG539">
        <v>0.02</v>
      </c>
      <c r="AH539">
        <v>2</v>
      </c>
      <c r="AI539">
        <v>86552827</v>
      </c>
      <c r="AJ539">
        <v>693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>
        <f>ROW(Source!A349)</f>
        <v>349</v>
      </c>
      <c r="B540">
        <v>86552833</v>
      </c>
      <c r="C540">
        <v>86552824</v>
      </c>
      <c r="D540">
        <v>85700975</v>
      </c>
      <c r="E540">
        <v>1</v>
      </c>
      <c r="F540">
        <v>1</v>
      </c>
      <c r="G540">
        <v>1081</v>
      </c>
      <c r="H540">
        <v>3</v>
      </c>
      <c r="I540" t="s">
        <v>841</v>
      </c>
      <c r="J540" t="s">
        <v>842</v>
      </c>
      <c r="K540" t="s">
        <v>843</v>
      </c>
      <c r="L540">
        <v>1348</v>
      </c>
      <c r="N540">
        <v>1009</v>
      </c>
      <c r="O540" t="s">
        <v>561</v>
      </c>
      <c r="P540" t="s">
        <v>561</v>
      </c>
      <c r="Q540">
        <v>1000</v>
      </c>
      <c r="X540">
        <v>5.0000000000000002E-5</v>
      </c>
      <c r="Y540">
        <v>16214.84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360</v>
      </c>
      <c r="AG540">
        <v>5.0000000000000002E-5</v>
      </c>
      <c r="AH540">
        <v>2</v>
      </c>
      <c r="AI540">
        <v>86552828</v>
      </c>
      <c r="AJ540">
        <v>694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f>ROW(Source!A349)</f>
        <v>349</v>
      </c>
      <c r="B541">
        <v>86552834</v>
      </c>
      <c r="C541">
        <v>86552824</v>
      </c>
      <c r="D541">
        <v>85701143</v>
      </c>
      <c r="E541">
        <v>1</v>
      </c>
      <c r="F541">
        <v>1</v>
      </c>
      <c r="G541">
        <v>1081</v>
      </c>
      <c r="H541">
        <v>3</v>
      </c>
      <c r="I541" t="s">
        <v>844</v>
      </c>
      <c r="J541" t="s">
        <v>845</v>
      </c>
      <c r="K541" t="s">
        <v>846</v>
      </c>
      <c r="L541">
        <v>1346</v>
      </c>
      <c r="N541">
        <v>1009</v>
      </c>
      <c r="O541" t="s">
        <v>822</v>
      </c>
      <c r="P541" t="s">
        <v>822</v>
      </c>
      <c r="Q541">
        <v>1</v>
      </c>
      <c r="X541">
        <v>0.02</v>
      </c>
      <c r="Y541">
        <v>20.190000000000001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360</v>
      </c>
      <c r="AG541">
        <v>0.02</v>
      </c>
      <c r="AH541">
        <v>2</v>
      </c>
      <c r="AI541">
        <v>86552829</v>
      </c>
      <c r="AJ541">
        <v>695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f>ROW(Source!A350)</f>
        <v>350</v>
      </c>
      <c r="B542">
        <v>86552830</v>
      </c>
      <c r="C542">
        <v>86552824</v>
      </c>
      <c r="D542">
        <v>85665773</v>
      </c>
      <c r="E542">
        <v>1081</v>
      </c>
      <c r="F542">
        <v>1</v>
      </c>
      <c r="G542">
        <v>1081</v>
      </c>
      <c r="H542">
        <v>1</v>
      </c>
      <c r="I542" t="s">
        <v>786</v>
      </c>
      <c r="J542" t="s">
        <v>3</v>
      </c>
      <c r="K542" t="s">
        <v>787</v>
      </c>
      <c r="L542">
        <v>1191</v>
      </c>
      <c r="N542">
        <v>1013</v>
      </c>
      <c r="O542" t="s">
        <v>788</v>
      </c>
      <c r="P542" t="s">
        <v>788</v>
      </c>
      <c r="Q542">
        <v>1</v>
      </c>
      <c r="X542">
        <v>5.01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1</v>
      </c>
      <c r="AF542" t="s">
        <v>362</v>
      </c>
      <c r="AG542">
        <v>6.9137999999999984</v>
      </c>
      <c r="AH542">
        <v>2</v>
      </c>
      <c r="AI542">
        <v>86552825</v>
      </c>
      <c r="AJ542">
        <v>696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>
        <f>ROW(Source!A350)</f>
        <v>350</v>
      </c>
      <c r="B543">
        <v>86552831</v>
      </c>
      <c r="C543">
        <v>86552824</v>
      </c>
      <c r="D543">
        <v>85700705</v>
      </c>
      <c r="E543">
        <v>1</v>
      </c>
      <c r="F543">
        <v>1</v>
      </c>
      <c r="G543">
        <v>1081</v>
      </c>
      <c r="H543">
        <v>3</v>
      </c>
      <c r="I543" t="s">
        <v>803</v>
      </c>
      <c r="J543" t="s">
        <v>804</v>
      </c>
      <c r="K543" t="s">
        <v>805</v>
      </c>
      <c r="L543">
        <v>1339</v>
      </c>
      <c r="N543">
        <v>1007</v>
      </c>
      <c r="O543" t="s">
        <v>806</v>
      </c>
      <c r="P543" t="s">
        <v>806</v>
      </c>
      <c r="Q543">
        <v>1</v>
      </c>
      <c r="X543">
        <v>3.8</v>
      </c>
      <c r="Y543">
        <v>7.07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360</v>
      </c>
      <c r="AG543">
        <v>3.8</v>
      </c>
      <c r="AH543">
        <v>2</v>
      </c>
      <c r="AI543">
        <v>86552826</v>
      </c>
      <c r="AJ543">
        <v>697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f>ROW(Source!A350)</f>
        <v>350</v>
      </c>
      <c r="B544">
        <v>86552832</v>
      </c>
      <c r="C544">
        <v>86552824</v>
      </c>
      <c r="D544">
        <v>85702416</v>
      </c>
      <c r="E544">
        <v>1</v>
      </c>
      <c r="F544">
        <v>1</v>
      </c>
      <c r="G544">
        <v>1081</v>
      </c>
      <c r="H544">
        <v>3</v>
      </c>
      <c r="I544" t="s">
        <v>829</v>
      </c>
      <c r="J544" t="s">
        <v>830</v>
      </c>
      <c r="K544" t="s">
        <v>831</v>
      </c>
      <c r="L544">
        <v>1346</v>
      </c>
      <c r="N544">
        <v>1009</v>
      </c>
      <c r="O544" t="s">
        <v>822</v>
      </c>
      <c r="P544" t="s">
        <v>822</v>
      </c>
      <c r="Q544">
        <v>1</v>
      </c>
      <c r="X544">
        <v>0.02</v>
      </c>
      <c r="Y544">
        <v>37.979999999999997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360</v>
      </c>
      <c r="AG544">
        <v>0.02</v>
      </c>
      <c r="AH544">
        <v>2</v>
      </c>
      <c r="AI544">
        <v>86552827</v>
      </c>
      <c r="AJ544">
        <v>698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>
        <f>ROW(Source!A350)</f>
        <v>350</v>
      </c>
      <c r="B545">
        <v>86552833</v>
      </c>
      <c r="C545">
        <v>86552824</v>
      </c>
      <c r="D545">
        <v>85700975</v>
      </c>
      <c r="E545">
        <v>1</v>
      </c>
      <c r="F545">
        <v>1</v>
      </c>
      <c r="G545">
        <v>1081</v>
      </c>
      <c r="H545">
        <v>3</v>
      </c>
      <c r="I545" t="s">
        <v>841</v>
      </c>
      <c r="J545" t="s">
        <v>842</v>
      </c>
      <c r="K545" t="s">
        <v>843</v>
      </c>
      <c r="L545">
        <v>1348</v>
      </c>
      <c r="N545">
        <v>1009</v>
      </c>
      <c r="O545" t="s">
        <v>561</v>
      </c>
      <c r="P545" t="s">
        <v>561</v>
      </c>
      <c r="Q545">
        <v>1000</v>
      </c>
      <c r="X545">
        <v>5.0000000000000002E-5</v>
      </c>
      <c r="Y545">
        <v>16214.84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360</v>
      </c>
      <c r="AG545">
        <v>5.0000000000000002E-5</v>
      </c>
      <c r="AH545">
        <v>2</v>
      </c>
      <c r="AI545">
        <v>86552828</v>
      </c>
      <c r="AJ545">
        <v>699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f>ROW(Source!A350)</f>
        <v>350</v>
      </c>
      <c r="B546">
        <v>86552834</v>
      </c>
      <c r="C546">
        <v>86552824</v>
      </c>
      <c r="D546">
        <v>85701143</v>
      </c>
      <c r="E546">
        <v>1</v>
      </c>
      <c r="F546">
        <v>1</v>
      </c>
      <c r="G546">
        <v>1081</v>
      </c>
      <c r="H546">
        <v>3</v>
      </c>
      <c r="I546" t="s">
        <v>844</v>
      </c>
      <c r="J546" t="s">
        <v>845</v>
      </c>
      <c r="K546" t="s">
        <v>846</v>
      </c>
      <c r="L546">
        <v>1346</v>
      </c>
      <c r="N546">
        <v>1009</v>
      </c>
      <c r="O546" t="s">
        <v>822</v>
      </c>
      <c r="P546" t="s">
        <v>822</v>
      </c>
      <c r="Q546">
        <v>1</v>
      </c>
      <c r="X546">
        <v>0.02</v>
      </c>
      <c r="Y546">
        <v>20.190000000000001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360</v>
      </c>
      <c r="AG546">
        <v>0.02</v>
      </c>
      <c r="AH546">
        <v>2</v>
      </c>
      <c r="AI546">
        <v>86552829</v>
      </c>
      <c r="AJ546">
        <v>700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f>ROW(Source!A351)</f>
        <v>351</v>
      </c>
      <c r="B547">
        <v>86552843</v>
      </c>
      <c r="C547">
        <v>86552835</v>
      </c>
      <c r="D547">
        <v>85665773</v>
      </c>
      <c r="E547">
        <v>1081</v>
      </c>
      <c r="F547">
        <v>1</v>
      </c>
      <c r="G547">
        <v>1081</v>
      </c>
      <c r="H547">
        <v>1</v>
      </c>
      <c r="I547" t="s">
        <v>786</v>
      </c>
      <c r="J547" t="s">
        <v>3</v>
      </c>
      <c r="K547" t="s">
        <v>787</v>
      </c>
      <c r="L547">
        <v>1191</v>
      </c>
      <c r="N547">
        <v>1013</v>
      </c>
      <c r="O547" t="s">
        <v>788</v>
      </c>
      <c r="P547" t="s">
        <v>788</v>
      </c>
      <c r="Q547">
        <v>1</v>
      </c>
      <c r="X547">
        <v>5.31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1</v>
      </c>
      <c r="AF547" t="s">
        <v>555</v>
      </c>
      <c r="AG547">
        <v>14.655599999999996</v>
      </c>
      <c r="AH547">
        <v>2</v>
      </c>
      <c r="AI547">
        <v>86552836</v>
      </c>
      <c r="AJ547">
        <v>701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>
        <f>ROW(Source!A351)</f>
        <v>351</v>
      </c>
      <c r="B548">
        <v>86552844</v>
      </c>
      <c r="C548">
        <v>86552835</v>
      </c>
      <c r="D548">
        <v>85731277</v>
      </c>
      <c r="E548">
        <v>1</v>
      </c>
      <c r="F548">
        <v>1</v>
      </c>
      <c r="G548">
        <v>1081</v>
      </c>
      <c r="H548">
        <v>2</v>
      </c>
      <c r="I548" t="s">
        <v>862</v>
      </c>
      <c r="J548" t="s">
        <v>863</v>
      </c>
      <c r="K548" t="s">
        <v>864</v>
      </c>
      <c r="L548">
        <v>1368</v>
      </c>
      <c r="N548">
        <v>1011</v>
      </c>
      <c r="O548" t="s">
        <v>792</v>
      </c>
      <c r="P548" t="s">
        <v>792</v>
      </c>
      <c r="Q548">
        <v>1</v>
      </c>
      <c r="X548">
        <v>1.1200000000000001</v>
      </c>
      <c r="Y548">
        <v>0</v>
      </c>
      <c r="Z548">
        <v>10.4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554</v>
      </c>
      <c r="AG548">
        <v>3.3600000000000003</v>
      </c>
      <c r="AH548">
        <v>2</v>
      </c>
      <c r="AI548">
        <v>86552837</v>
      </c>
      <c r="AJ548">
        <v>702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f>ROW(Source!A351)</f>
        <v>351</v>
      </c>
      <c r="B549">
        <v>86552845</v>
      </c>
      <c r="C549">
        <v>86552835</v>
      </c>
      <c r="D549">
        <v>85731677</v>
      </c>
      <c r="E549">
        <v>1</v>
      </c>
      <c r="F549">
        <v>1</v>
      </c>
      <c r="G549">
        <v>1081</v>
      </c>
      <c r="H549">
        <v>2</v>
      </c>
      <c r="I549" t="s">
        <v>789</v>
      </c>
      <c r="J549" t="s">
        <v>790</v>
      </c>
      <c r="K549" t="s">
        <v>791</v>
      </c>
      <c r="L549">
        <v>1368</v>
      </c>
      <c r="N549">
        <v>1011</v>
      </c>
      <c r="O549" t="s">
        <v>792</v>
      </c>
      <c r="P549" t="s">
        <v>792</v>
      </c>
      <c r="Q549">
        <v>1</v>
      </c>
      <c r="X549">
        <v>0.01</v>
      </c>
      <c r="Y549">
        <v>0</v>
      </c>
      <c r="Z549">
        <v>83.1</v>
      </c>
      <c r="AA549">
        <v>12.62</v>
      </c>
      <c r="AB549">
        <v>0</v>
      </c>
      <c r="AC549">
        <v>0</v>
      </c>
      <c r="AD549">
        <v>1</v>
      </c>
      <c r="AE549">
        <v>0</v>
      </c>
      <c r="AF549" t="s">
        <v>554</v>
      </c>
      <c r="AG549">
        <v>0.03</v>
      </c>
      <c r="AH549">
        <v>2</v>
      </c>
      <c r="AI549">
        <v>86552838</v>
      </c>
      <c r="AJ549">
        <v>703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>
        <f>ROW(Source!A351)</f>
        <v>351</v>
      </c>
      <c r="B550">
        <v>86552846</v>
      </c>
      <c r="C550">
        <v>86552835</v>
      </c>
      <c r="D550">
        <v>85730981</v>
      </c>
      <c r="E550">
        <v>1</v>
      </c>
      <c r="F550">
        <v>1</v>
      </c>
      <c r="G550">
        <v>1081</v>
      </c>
      <c r="H550">
        <v>2</v>
      </c>
      <c r="I550" t="s">
        <v>865</v>
      </c>
      <c r="J550" t="s">
        <v>866</v>
      </c>
      <c r="K550" t="s">
        <v>867</v>
      </c>
      <c r="L550">
        <v>1368</v>
      </c>
      <c r="N550">
        <v>1011</v>
      </c>
      <c r="O550" t="s">
        <v>792</v>
      </c>
      <c r="P550" t="s">
        <v>792</v>
      </c>
      <c r="Q550">
        <v>1</v>
      </c>
      <c r="X550">
        <v>0.01</v>
      </c>
      <c r="Y550">
        <v>0</v>
      </c>
      <c r="Z550">
        <v>114.83</v>
      </c>
      <c r="AA550">
        <v>12.62</v>
      </c>
      <c r="AB550">
        <v>0</v>
      </c>
      <c r="AC550">
        <v>0</v>
      </c>
      <c r="AD550">
        <v>1</v>
      </c>
      <c r="AE550">
        <v>0</v>
      </c>
      <c r="AF550" t="s">
        <v>554</v>
      </c>
      <c r="AG550">
        <v>0.03</v>
      </c>
      <c r="AH550">
        <v>2</v>
      </c>
      <c r="AI550">
        <v>86552839</v>
      </c>
      <c r="AJ550">
        <v>704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f>ROW(Source!A351)</f>
        <v>351</v>
      </c>
      <c r="B551">
        <v>86552847</v>
      </c>
      <c r="C551">
        <v>86552835</v>
      </c>
      <c r="D551">
        <v>85730993</v>
      </c>
      <c r="E551">
        <v>1</v>
      </c>
      <c r="F551">
        <v>1</v>
      </c>
      <c r="G551">
        <v>1081</v>
      </c>
      <c r="H551">
        <v>2</v>
      </c>
      <c r="I551" t="s">
        <v>868</v>
      </c>
      <c r="J551" t="s">
        <v>869</v>
      </c>
      <c r="K551" t="s">
        <v>870</v>
      </c>
      <c r="L551">
        <v>1368</v>
      </c>
      <c r="N551">
        <v>1011</v>
      </c>
      <c r="O551" t="s">
        <v>792</v>
      </c>
      <c r="P551" t="s">
        <v>792</v>
      </c>
      <c r="Q551">
        <v>1</v>
      </c>
      <c r="X551">
        <v>0.01</v>
      </c>
      <c r="Y551">
        <v>0</v>
      </c>
      <c r="Z551">
        <v>0.77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554</v>
      </c>
      <c r="AG551">
        <v>0.03</v>
      </c>
      <c r="AH551">
        <v>2</v>
      </c>
      <c r="AI551">
        <v>86552840</v>
      </c>
      <c r="AJ551">
        <v>705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f>ROW(Source!A351)</f>
        <v>351</v>
      </c>
      <c r="B552">
        <v>86552848</v>
      </c>
      <c r="C552">
        <v>86552835</v>
      </c>
      <c r="D552">
        <v>85700980</v>
      </c>
      <c r="E552">
        <v>1</v>
      </c>
      <c r="F552">
        <v>1</v>
      </c>
      <c r="G552">
        <v>1081</v>
      </c>
      <c r="H552">
        <v>3</v>
      </c>
      <c r="I552" t="s">
        <v>871</v>
      </c>
      <c r="J552" t="s">
        <v>872</v>
      </c>
      <c r="K552" t="s">
        <v>873</v>
      </c>
      <c r="L552">
        <v>1348</v>
      </c>
      <c r="N552">
        <v>1009</v>
      </c>
      <c r="O552" t="s">
        <v>561</v>
      </c>
      <c r="P552" t="s">
        <v>561</v>
      </c>
      <c r="Q552">
        <v>1000</v>
      </c>
      <c r="X552">
        <v>1.5E-3</v>
      </c>
      <c r="Y552">
        <v>6290.61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553</v>
      </c>
      <c r="AG552">
        <v>3.0000000000000001E-3</v>
      </c>
      <c r="AH552">
        <v>2</v>
      </c>
      <c r="AI552">
        <v>86552841</v>
      </c>
      <c r="AJ552">
        <v>707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5">
      <c r="A553">
        <f>ROW(Source!A351)</f>
        <v>351</v>
      </c>
      <c r="B553">
        <v>86552849</v>
      </c>
      <c r="C553">
        <v>86552835</v>
      </c>
      <c r="D553">
        <v>85670618</v>
      </c>
      <c r="E553">
        <v>1081</v>
      </c>
      <c r="F553">
        <v>1</v>
      </c>
      <c r="G553">
        <v>1081</v>
      </c>
      <c r="H553">
        <v>3</v>
      </c>
      <c r="I553" t="s">
        <v>928</v>
      </c>
      <c r="J553" t="s">
        <v>3</v>
      </c>
      <c r="K553" t="s">
        <v>929</v>
      </c>
      <c r="L553">
        <v>1348</v>
      </c>
      <c r="N553">
        <v>1009</v>
      </c>
      <c r="O553" t="s">
        <v>561</v>
      </c>
      <c r="P553" t="s">
        <v>561</v>
      </c>
      <c r="Q553">
        <v>1000</v>
      </c>
      <c r="X553">
        <v>8.9999999999999993E-3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553</v>
      </c>
      <c r="AG553">
        <v>1.7999999999999999E-2</v>
      </c>
      <c r="AH553">
        <v>3</v>
      </c>
      <c r="AI553">
        <v>-1</v>
      </c>
      <c r="AJ553" t="s">
        <v>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f>ROW(Source!A352)</f>
        <v>352</v>
      </c>
      <c r="B554">
        <v>86552843</v>
      </c>
      <c r="C554">
        <v>86552835</v>
      </c>
      <c r="D554">
        <v>85665773</v>
      </c>
      <c r="E554">
        <v>1081</v>
      </c>
      <c r="F554">
        <v>1</v>
      </c>
      <c r="G554">
        <v>1081</v>
      </c>
      <c r="H554">
        <v>1</v>
      </c>
      <c r="I554" t="s">
        <v>786</v>
      </c>
      <c r="J554" t="s">
        <v>3</v>
      </c>
      <c r="K554" t="s">
        <v>787</v>
      </c>
      <c r="L554">
        <v>1191</v>
      </c>
      <c r="N554">
        <v>1013</v>
      </c>
      <c r="O554" t="s">
        <v>788</v>
      </c>
      <c r="P554" t="s">
        <v>788</v>
      </c>
      <c r="Q554">
        <v>1</v>
      </c>
      <c r="X554">
        <v>5.31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1</v>
      </c>
      <c r="AF554" t="s">
        <v>555</v>
      </c>
      <c r="AG554">
        <v>14.655599999999996</v>
      </c>
      <c r="AH554">
        <v>2</v>
      </c>
      <c r="AI554">
        <v>86552836</v>
      </c>
      <c r="AJ554">
        <v>708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5">
      <c r="A555">
        <f>ROW(Source!A352)</f>
        <v>352</v>
      </c>
      <c r="B555">
        <v>86552844</v>
      </c>
      <c r="C555">
        <v>86552835</v>
      </c>
      <c r="D555">
        <v>85731277</v>
      </c>
      <c r="E555">
        <v>1</v>
      </c>
      <c r="F555">
        <v>1</v>
      </c>
      <c r="G555">
        <v>1081</v>
      </c>
      <c r="H555">
        <v>2</v>
      </c>
      <c r="I555" t="s">
        <v>862</v>
      </c>
      <c r="J555" t="s">
        <v>863</v>
      </c>
      <c r="K555" t="s">
        <v>864</v>
      </c>
      <c r="L555">
        <v>1368</v>
      </c>
      <c r="N555">
        <v>1011</v>
      </c>
      <c r="O555" t="s">
        <v>792</v>
      </c>
      <c r="P555" t="s">
        <v>792</v>
      </c>
      <c r="Q555">
        <v>1</v>
      </c>
      <c r="X555">
        <v>1.1200000000000001</v>
      </c>
      <c r="Y555">
        <v>0</v>
      </c>
      <c r="Z555">
        <v>10.4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554</v>
      </c>
      <c r="AG555">
        <v>3.3600000000000003</v>
      </c>
      <c r="AH555">
        <v>2</v>
      </c>
      <c r="AI555">
        <v>86552837</v>
      </c>
      <c r="AJ555">
        <v>709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f>ROW(Source!A352)</f>
        <v>352</v>
      </c>
      <c r="B556">
        <v>86552845</v>
      </c>
      <c r="C556">
        <v>86552835</v>
      </c>
      <c r="D556">
        <v>85731677</v>
      </c>
      <c r="E556">
        <v>1</v>
      </c>
      <c r="F556">
        <v>1</v>
      </c>
      <c r="G556">
        <v>1081</v>
      </c>
      <c r="H556">
        <v>2</v>
      </c>
      <c r="I556" t="s">
        <v>789</v>
      </c>
      <c r="J556" t="s">
        <v>790</v>
      </c>
      <c r="K556" t="s">
        <v>791</v>
      </c>
      <c r="L556">
        <v>1368</v>
      </c>
      <c r="N556">
        <v>1011</v>
      </c>
      <c r="O556" t="s">
        <v>792</v>
      </c>
      <c r="P556" t="s">
        <v>792</v>
      </c>
      <c r="Q556">
        <v>1</v>
      </c>
      <c r="X556">
        <v>0.01</v>
      </c>
      <c r="Y556">
        <v>0</v>
      </c>
      <c r="Z556">
        <v>83.1</v>
      </c>
      <c r="AA556">
        <v>12.62</v>
      </c>
      <c r="AB556">
        <v>0</v>
      </c>
      <c r="AC556">
        <v>0</v>
      </c>
      <c r="AD556">
        <v>1</v>
      </c>
      <c r="AE556">
        <v>0</v>
      </c>
      <c r="AF556" t="s">
        <v>554</v>
      </c>
      <c r="AG556">
        <v>0.03</v>
      </c>
      <c r="AH556">
        <v>2</v>
      </c>
      <c r="AI556">
        <v>86552838</v>
      </c>
      <c r="AJ556">
        <v>710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f>ROW(Source!A352)</f>
        <v>352</v>
      </c>
      <c r="B557">
        <v>86552846</v>
      </c>
      <c r="C557">
        <v>86552835</v>
      </c>
      <c r="D557">
        <v>85730981</v>
      </c>
      <c r="E557">
        <v>1</v>
      </c>
      <c r="F557">
        <v>1</v>
      </c>
      <c r="G557">
        <v>1081</v>
      </c>
      <c r="H557">
        <v>2</v>
      </c>
      <c r="I557" t="s">
        <v>865</v>
      </c>
      <c r="J557" t="s">
        <v>866</v>
      </c>
      <c r="K557" t="s">
        <v>867</v>
      </c>
      <c r="L557">
        <v>1368</v>
      </c>
      <c r="N557">
        <v>1011</v>
      </c>
      <c r="O557" t="s">
        <v>792</v>
      </c>
      <c r="P557" t="s">
        <v>792</v>
      </c>
      <c r="Q557">
        <v>1</v>
      </c>
      <c r="X557">
        <v>0.01</v>
      </c>
      <c r="Y557">
        <v>0</v>
      </c>
      <c r="Z557">
        <v>114.83</v>
      </c>
      <c r="AA557">
        <v>12.62</v>
      </c>
      <c r="AB557">
        <v>0</v>
      </c>
      <c r="AC557">
        <v>0</v>
      </c>
      <c r="AD557">
        <v>1</v>
      </c>
      <c r="AE557">
        <v>0</v>
      </c>
      <c r="AF557" t="s">
        <v>554</v>
      </c>
      <c r="AG557">
        <v>0.03</v>
      </c>
      <c r="AH557">
        <v>2</v>
      </c>
      <c r="AI557">
        <v>86552839</v>
      </c>
      <c r="AJ557">
        <v>711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5">
      <c r="A558">
        <f>ROW(Source!A352)</f>
        <v>352</v>
      </c>
      <c r="B558">
        <v>86552847</v>
      </c>
      <c r="C558">
        <v>86552835</v>
      </c>
      <c r="D558">
        <v>85730993</v>
      </c>
      <c r="E558">
        <v>1</v>
      </c>
      <c r="F558">
        <v>1</v>
      </c>
      <c r="G558">
        <v>1081</v>
      </c>
      <c r="H558">
        <v>2</v>
      </c>
      <c r="I558" t="s">
        <v>868</v>
      </c>
      <c r="J558" t="s">
        <v>869</v>
      </c>
      <c r="K558" t="s">
        <v>870</v>
      </c>
      <c r="L558">
        <v>1368</v>
      </c>
      <c r="N558">
        <v>1011</v>
      </c>
      <c r="O558" t="s">
        <v>792</v>
      </c>
      <c r="P558" t="s">
        <v>792</v>
      </c>
      <c r="Q558">
        <v>1</v>
      </c>
      <c r="X558">
        <v>0.01</v>
      </c>
      <c r="Y558">
        <v>0</v>
      </c>
      <c r="Z558">
        <v>0.77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554</v>
      </c>
      <c r="AG558">
        <v>0.03</v>
      </c>
      <c r="AH558">
        <v>2</v>
      </c>
      <c r="AI558">
        <v>86552840</v>
      </c>
      <c r="AJ558">
        <v>712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f>ROW(Source!A352)</f>
        <v>352</v>
      </c>
      <c r="B559">
        <v>86552848</v>
      </c>
      <c r="C559">
        <v>86552835</v>
      </c>
      <c r="D559">
        <v>85700980</v>
      </c>
      <c r="E559">
        <v>1</v>
      </c>
      <c r="F559">
        <v>1</v>
      </c>
      <c r="G559">
        <v>1081</v>
      </c>
      <c r="H559">
        <v>3</v>
      </c>
      <c r="I559" t="s">
        <v>871</v>
      </c>
      <c r="J559" t="s">
        <v>872</v>
      </c>
      <c r="K559" t="s">
        <v>873</v>
      </c>
      <c r="L559">
        <v>1348</v>
      </c>
      <c r="N559">
        <v>1009</v>
      </c>
      <c r="O559" t="s">
        <v>561</v>
      </c>
      <c r="P559" t="s">
        <v>561</v>
      </c>
      <c r="Q559">
        <v>1000</v>
      </c>
      <c r="X559">
        <v>1.5E-3</v>
      </c>
      <c r="Y559">
        <v>6290.61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553</v>
      </c>
      <c r="AG559">
        <v>3.0000000000000001E-3</v>
      </c>
      <c r="AH559">
        <v>2</v>
      </c>
      <c r="AI559">
        <v>86552841</v>
      </c>
      <c r="AJ559">
        <v>714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>
        <f>ROW(Source!A352)</f>
        <v>352</v>
      </c>
      <c r="B560">
        <v>86552849</v>
      </c>
      <c r="C560">
        <v>86552835</v>
      </c>
      <c r="D560">
        <v>85670618</v>
      </c>
      <c r="E560">
        <v>1081</v>
      </c>
      <c r="F560">
        <v>1</v>
      </c>
      <c r="G560">
        <v>1081</v>
      </c>
      <c r="H560">
        <v>3</v>
      </c>
      <c r="I560" t="s">
        <v>928</v>
      </c>
      <c r="J560" t="s">
        <v>3</v>
      </c>
      <c r="K560" t="s">
        <v>929</v>
      </c>
      <c r="L560">
        <v>1348</v>
      </c>
      <c r="N560">
        <v>1009</v>
      </c>
      <c r="O560" t="s">
        <v>561</v>
      </c>
      <c r="P560" t="s">
        <v>561</v>
      </c>
      <c r="Q560">
        <v>1000</v>
      </c>
      <c r="X560">
        <v>8.9999999999999993E-3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553</v>
      </c>
      <c r="AG560">
        <v>1.7999999999999999E-2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f>ROW(Source!A355)</f>
        <v>355</v>
      </c>
      <c r="B561">
        <v>86552867</v>
      </c>
      <c r="C561">
        <v>86552851</v>
      </c>
      <c r="D561">
        <v>85665773</v>
      </c>
      <c r="E561">
        <v>1081</v>
      </c>
      <c r="F561">
        <v>1</v>
      </c>
      <c r="G561">
        <v>1081</v>
      </c>
      <c r="H561">
        <v>1</v>
      </c>
      <c r="I561" t="s">
        <v>786</v>
      </c>
      <c r="J561" t="s">
        <v>3</v>
      </c>
      <c r="K561" t="s">
        <v>787</v>
      </c>
      <c r="L561">
        <v>1191</v>
      </c>
      <c r="N561">
        <v>1013</v>
      </c>
      <c r="O561" t="s">
        <v>788</v>
      </c>
      <c r="P561" t="s">
        <v>788</v>
      </c>
      <c r="Q561">
        <v>1</v>
      </c>
      <c r="X561">
        <v>2.2000000000000002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362</v>
      </c>
      <c r="AG561">
        <v>3.0359999999999996</v>
      </c>
      <c r="AH561">
        <v>2</v>
      </c>
      <c r="AI561">
        <v>86552852</v>
      </c>
      <c r="AJ561">
        <v>715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f>ROW(Source!A355)</f>
        <v>355</v>
      </c>
      <c r="B562">
        <v>86552868</v>
      </c>
      <c r="C562">
        <v>86552851</v>
      </c>
      <c r="D562">
        <v>85731677</v>
      </c>
      <c r="E562">
        <v>1</v>
      </c>
      <c r="F562">
        <v>1</v>
      </c>
      <c r="G562">
        <v>1081</v>
      </c>
      <c r="H562">
        <v>2</v>
      </c>
      <c r="I562" t="s">
        <v>789</v>
      </c>
      <c r="J562" t="s">
        <v>790</v>
      </c>
      <c r="K562" t="s">
        <v>791</v>
      </c>
      <c r="L562">
        <v>1368</v>
      </c>
      <c r="N562">
        <v>1011</v>
      </c>
      <c r="O562" t="s">
        <v>792</v>
      </c>
      <c r="P562" t="s">
        <v>792</v>
      </c>
      <c r="Q562">
        <v>1</v>
      </c>
      <c r="X562">
        <v>8.9999999999999993E-3</v>
      </c>
      <c r="Y562">
        <v>0</v>
      </c>
      <c r="Z562">
        <v>83.1</v>
      </c>
      <c r="AA562">
        <v>12.62</v>
      </c>
      <c r="AB562">
        <v>0</v>
      </c>
      <c r="AC562">
        <v>0</v>
      </c>
      <c r="AD562">
        <v>1</v>
      </c>
      <c r="AE562">
        <v>0</v>
      </c>
      <c r="AF562" t="s">
        <v>361</v>
      </c>
      <c r="AG562">
        <v>1.35E-2</v>
      </c>
      <c r="AH562">
        <v>2</v>
      </c>
      <c r="AI562">
        <v>86552853</v>
      </c>
      <c r="AJ562">
        <v>716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>
        <f>ROW(Source!A355)</f>
        <v>355</v>
      </c>
      <c r="B563">
        <v>86552869</v>
      </c>
      <c r="C563">
        <v>86552851</v>
      </c>
      <c r="D563">
        <v>85703190</v>
      </c>
      <c r="E563">
        <v>1</v>
      </c>
      <c r="F563">
        <v>1</v>
      </c>
      <c r="G563">
        <v>1081</v>
      </c>
      <c r="H563">
        <v>3</v>
      </c>
      <c r="I563" t="s">
        <v>874</v>
      </c>
      <c r="J563" t="s">
        <v>875</v>
      </c>
      <c r="K563" t="s">
        <v>876</v>
      </c>
      <c r="L563">
        <v>1346</v>
      </c>
      <c r="N563">
        <v>1009</v>
      </c>
      <c r="O563" t="s">
        <v>822</v>
      </c>
      <c r="P563" t="s">
        <v>822</v>
      </c>
      <c r="Q563">
        <v>1</v>
      </c>
      <c r="X563">
        <v>1.6400000000000001E-2</v>
      </c>
      <c r="Y563">
        <v>53.33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360</v>
      </c>
      <c r="AG563">
        <v>1.6400000000000001E-2</v>
      </c>
      <c r="AH563">
        <v>2</v>
      </c>
      <c r="AI563">
        <v>86552854</v>
      </c>
      <c r="AJ563">
        <v>725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f>ROW(Source!A355)</f>
        <v>355</v>
      </c>
      <c r="B564">
        <v>86552870</v>
      </c>
      <c r="C564">
        <v>86552851</v>
      </c>
      <c r="D564">
        <v>85700926</v>
      </c>
      <c r="E564">
        <v>1</v>
      </c>
      <c r="F564">
        <v>1</v>
      </c>
      <c r="G564">
        <v>1081</v>
      </c>
      <c r="H564">
        <v>3</v>
      </c>
      <c r="I564" t="s">
        <v>877</v>
      </c>
      <c r="J564" t="s">
        <v>878</v>
      </c>
      <c r="K564" t="s">
        <v>879</v>
      </c>
      <c r="L564">
        <v>1354</v>
      </c>
      <c r="N564">
        <v>1010</v>
      </c>
      <c r="O564" t="s">
        <v>35</v>
      </c>
      <c r="P564" t="s">
        <v>35</v>
      </c>
      <c r="Q564">
        <v>1</v>
      </c>
      <c r="X564">
        <v>30</v>
      </c>
      <c r="Y564">
        <v>0.75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360</v>
      </c>
      <c r="AG564">
        <v>30</v>
      </c>
      <c r="AH564">
        <v>2</v>
      </c>
      <c r="AI564">
        <v>86552855</v>
      </c>
      <c r="AJ564">
        <v>726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>
        <f>ROW(Source!A355)</f>
        <v>355</v>
      </c>
      <c r="B565">
        <v>86552871</v>
      </c>
      <c r="C565">
        <v>86552851</v>
      </c>
      <c r="D565">
        <v>85700972</v>
      </c>
      <c r="E565">
        <v>1</v>
      </c>
      <c r="F565">
        <v>1</v>
      </c>
      <c r="G565">
        <v>1081</v>
      </c>
      <c r="H565">
        <v>3</v>
      </c>
      <c r="I565" t="s">
        <v>604</v>
      </c>
      <c r="J565" t="s">
        <v>606</v>
      </c>
      <c r="K565" t="s">
        <v>605</v>
      </c>
      <c r="L565">
        <v>1296</v>
      </c>
      <c r="N565">
        <v>1002</v>
      </c>
      <c r="O565" t="s">
        <v>601</v>
      </c>
      <c r="P565" t="s">
        <v>601</v>
      </c>
      <c r="Q565">
        <v>1</v>
      </c>
      <c r="X565">
        <v>0.93</v>
      </c>
      <c r="Y565">
        <v>34.74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360</v>
      </c>
      <c r="AG565">
        <v>0.93</v>
      </c>
      <c r="AH565">
        <v>3</v>
      </c>
      <c r="AI565">
        <v>-1</v>
      </c>
      <c r="AJ565" t="s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f>ROW(Source!A355)</f>
        <v>355</v>
      </c>
      <c r="B566">
        <v>86552872</v>
      </c>
      <c r="C566">
        <v>86552851</v>
      </c>
      <c r="D566">
        <v>85666777</v>
      </c>
      <c r="E566">
        <v>1081</v>
      </c>
      <c r="F566">
        <v>1</v>
      </c>
      <c r="G566">
        <v>1081</v>
      </c>
      <c r="H566">
        <v>3</v>
      </c>
      <c r="I566" t="s">
        <v>930</v>
      </c>
      <c r="J566" t="s">
        <v>3</v>
      </c>
      <c r="K566" t="s">
        <v>931</v>
      </c>
      <c r="L566">
        <v>1301</v>
      </c>
      <c r="N566">
        <v>1003</v>
      </c>
      <c r="O566" t="s">
        <v>454</v>
      </c>
      <c r="P566" t="s">
        <v>454</v>
      </c>
      <c r="Q566">
        <v>1</v>
      </c>
      <c r="X566">
        <v>15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360</v>
      </c>
      <c r="AG566">
        <v>15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f>ROW(Source!A355)</f>
        <v>355</v>
      </c>
      <c r="B567">
        <v>86552873</v>
      </c>
      <c r="C567">
        <v>86552851</v>
      </c>
      <c r="D567">
        <v>85666805</v>
      </c>
      <c r="E567">
        <v>1081</v>
      </c>
      <c r="F567">
        <v>1</v>
      </c>
      <c r="G567">
        <v>1081</v>
      </c>
      <c r="H567">
        <v>3</v>
      </c>
      <c r="I567" t="s">
        <v>932</v>
      </c>
      <c r="J567" t="s">
        <v>3</v>
      </c>
      <c r="K567" t="s">
        <v>933</v>
      </c>
      <c r="L567">
        <v>1327</v>
      </c>
      <c r="N567">
        <v>1005</v>
      </c>
      <c r="O567" t="s">
        <v>934</v>
      </c>
      <c r="P567" t="s">
        <v>934</v>
      </c>
      <c r="Q567">
        <v>1</v>
      </c>
      <c r="X567">
        <v>0.25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360</v>
      </c>
      <c r="AG567">
        <v>0.25</v>
      </c>
      <c r="AH567">
        <v>3</v>
      </c>
      <c r="AI567">
        <v>-1</v>
      </c>
      <c r="AJ567" t="s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>
        <f>ROW(Source!A355)</f>
        <v>355</v>
      </c>
      <c r="B568">
        <v>86552874</v>
      </c>
      <c r="C568">
        <v>86552851</v>
      </c>
      <c r="D568">
        <v>85668265</v>
      </c>
      <c r="E568">
        <v>1081</v>
      </c>
      <c r="F568">
        <v>1</v>
      </c>
      <c r="G568">
        <v>1081</v>
      </c>
      <c r="H568">
        <v>3</v>
      </c>
      <c r="I568" t="s">
        <v>935</v>
      </c>
      <c r="J568" t="s">
        <v>3</v>
      </c>
      <c r="K568" t="s">
        <v>936</v>
      </c>
      <c r="L568">
        <v>1301</v>
      </c>
      <c r="N568">
        <v>1003</v>
      </c>
      <c r="O568" t="s">
        <v>454</v>
      </c>
      <c r="P568" t="s">
        <v>454</v>
      </c>
      <c r="Q568">
        <v>1</v>
      </c>
      <c r="X568">
        <v>10.5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360</v>
      </c>
      <c r="AG568">
        <v>10.5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f>ROW(Source!A355)</f>
        <v>355</v>
      </c>
      <c r="B569">
        <v>86552875</v>
      </c>
      <c r="C569">
        <v>86552851</v>
      </c>
      <c r="D569">
        <v>85671353</v>
      </c>
      <c r="E569">
        <v>1081</v>
      </c>
      <c r="F569">
        <v>1</v>
      </c>
      <c r="G569">
        <v>1081</v>
      </c>
      <c r="H569">
        <v>3</v>
      </c>
      <c r="I569" t="s">
        <v>937</v>
      </c>
      <c r="J569" t="s">
        <v>3</v>
      </c>
      <c r="K569" t="s">
        <v>938</v>
      </c>
      <c r="L569">
        <v>1296</v>
      </c>
      <c r="N569">
        <v>1002</v>
      </c>
      <c r="O569" t="s">
        <v>601</v>
      </c>
      <c r="P569" t="s">
        <v>601</v>
      </c>
      <c r="Q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360</v>
      </c>
      <c r="AG569">
        <v>0</v>
      </c>
      <c r="AH569">
        <v>3</v>
      </c>
      <c r="AI569">
        <v>-1</v>
      </c>
      <c r="AJ569" t="s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>
        <f>ROW(Source!A356)</f>
        <v>356</v>
      </c>
      <c r="B570">
        <v>86552867</v>
      </c>
      <c r="C570">
        <v>86552851</v>
      </c>
      <c r="D570">
        <v>85665773</v>
      </c>
      <c r="E570">
        <v>1081</v>
      </c>
      <c r="F570">
        <v>1</v>
      </c>
      <c r="G570">
        <v>1081</v>
      </c>
      <c r="H570">
        <v>1</v>
      </c>
      <c r="I570" t="s">
        <v>786</v>
      </c>
      <c r="J570" t="s">
        <v>3</v>
      </c>
      <c r="K570" t="s">
        <v>787</v>
      </c>
      <c r="L570">
        <v>1191</v>
      </c>
      <c r="N570">
        <v>1013</v>
      </c>
      <c r="O570" t="s">
        <v>788</v>
      </c>
      <c r="P570" t="s">
        <v>788</v>
      </c>
      <c r="Q570">
        <v>1</v>
      </c>
      <c r="X570">
        <v>2.2000000000000002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1</v>
      </c>
      <c r="AF570" t="s">
        <v>362</v>
      </c>
      <c r="AG570">
        <v>3.0359999999999996</v>
      </c>
      <c r="AH570">
        <v>2</v>
      </c>
      <c r="AI570">
        <v>86552852</v>
      </c>
      <c r="AJ570">
        <v>728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f>ROW(Source!A356)</f>
        <v>356</v>
      </c>
      <c r="B571">
        <v>86552868</v>
      </c>
      <c r="C571">
        <v>86552851</v>
      </c>
      <c r="D571">
        <v>85731677</v>
      </c>
      <c r="E571">
        <v>1</v>
      </c>
      <c r="F571">
        <v>1</v>
      </c>
      <c r="G571">
        <v>1081</v>
      </c>
      <c r="H571">
        <v>2</v>
      </c>
      <c r="I571" t="s">
        <v>789</v>
      </c>
      <c r="J571" t="s">
        <v>790</v>
      </c>
      <c r="K571" t="s">
        <v>791</v>
      </c>
      <c r="L571">
        <v>1368</v>
      </c>
      <c r="N571">
        <v>1011</v>
      </c>
      <c r="O571" t="s">
        <v>792</v>
      </c>
      <c r="P571" t="s">
        <v>792</v>
      </c>
      <c r="Q571">
        <v>1</v>
      </c>
      <c r="X571">
        <v>8.9999999999999993E-3</v>
      </c>
      <c r="Y571">
        <v>0</v>
      </c>
      <c r="Z571">
        <v>83.1</v>
      </c>
      <c r="AA571">
        <v>12.62</v>
      </c>
      <c r="AB571">
        <v>0</v>
      </c>
      <c r="AC571">
        <v>0</v>
      </c>
      <c r="AD571">
        <v>1</v>
      </c>
      <c r="AE571">
        <v>0</v>
      </c>
      <c r="AF571" t="s">
        <v>361</v>
      </c>
      <c r="AG571">
        <v>1.35E-2</v>
      </c>
      <c r="AH571">
        <v>2</v>
      </c>
      <c r="AI571">
        <v>86552853</v>
      </c>
      <c r="AJ571">
        <v>729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f>ROW(Source!A356)</f>
        <v>356</v>
      </c>
      <c r="B572">
        <v>86552869</v>
      </c>
      <c r="C572">
        <v>86552851</v>
      </c>
      <c r="D572">
        <v>85703190</v>
      </c>
      <c r="E572">
        <v>1</v>
      </c>
      <c r="F572">
        <v>1</v>
      </c>
      <c r="G572">
        <v>1081</v>
      </c>
      <c r="H572">
        <v>3</v>
      </c>
      <c r="I572" t="s">
        <v>874</v>
      </c>
      <c r="J572" t="s">
        <v>875</v>
      </c>
      <c r="K572" t="s">
        <v>876</v>
      </c>
      <c r="L572">
        <v>1346</v>
      </c>
      <c r="N572">
        <v>1009</v>
      </c>
      <c r="O572" t="s">
        <v>822</v>
      </c>
      <c r="P572" t="s">
        <v>822</v>
      </c>
      <c r="Q572">
        <v>1</v>
      </c>
      <c r="X572">
        <v>1.6400000000000001E-2</v>
      </c>
      <c r="Y572">
        <v>53.33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360</v>
      </c>
      <c r="AG572">
        <v>1.6400000000000001E-2</v>
      </c>
      <c r="AH572">
        <v>2</v>
      </c>
      <c r="AI572">
        <v>86552854</v>
      </c>
      <c r="AJ572">
        <v>738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5">
      <c r="A573">
        <f>ROW(Source!A356)</f>
        <v>356</v>
      </c>
      <c r="B573">
        <v>86552870</v>
      </c>
      <c r="C573">
        <v>86552851</v>
      </c>
      <c r="D573">
        <v>85700926</v>
      </c>
      <c r="E573">
        <v>1</v>
      </c>
      <c r="F573">
        <v>1</v>
      </c>
      <c r="G573">
        <v>1081</v>
      </c>
      <c r="H573">
        <v>3</v>
      </c>
      <c r="I573" t="s">
        <v>877</v>
      </c>
      <c r="J573" t="s">
        <v>878</v>
      </c>
      <c r="K573" t="s">
        <v>879</v>
      </c>
      <c r="L573">
        <v>1354</v>
      </c>
      <c r="N573">
        <v>1010</v>
      </c>
      <c r="O573" t="s">
        <v>35</v>
      </c>
      <c r="P573" t="s">
        <v>35</v>
      </c>
      <c r="Q573">
        <v>1</v>
      </c>
      <c r="X573">
        <v>30</v>
      </c>
      <c r="Y573">
        <v>0.75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360</v>
      </c>
      <c r="AG573">
        <v>30</v>
      </c>
      <c r="AH573">
        <v>2</v>
      </c>
      <c r="AI573">
        <v>86552855</v>
      </c>
      <c r="AJ573">
        <v>739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f>ROW(Source!A356)</f>
        <v>356</v>
      </c>
      <c r="B574">
        <v>86552871</v>
      </c>
      <c r="C574">
        <v>86552851</v>
      </c>
      <c r="D574">
        <v>85700972</v>
      </c>
      <c r="E574">
        <v>1</v>
      </c>
      <c r="F574">
        <v>1</v>
      </c>
      <c r="G574">
        <v>1081</v>
      </c>
      <c r="H574">
        <v>3</v>
      </c>
      <c r="I574" t="s">
        <v>604</v>
      </c>
      <c r="J574" t="s">
        <v>606</v>
      </c>
      <c r="K574" t="s">
        <v>605</v>
      </c>
      <c r="L574">
        <v>1296</v>
      </c>
      <c r="N574">
        <v>1002</v>
      </c>
      <c r="O574" t="s">
        <v>601</v>
      </c>
      <c r="P574" t="s">
        <v>601</v>
      </c>
      <c r="Q574">
        <v>1</v>
      </c>
      <c r="X574">
        <v>0.93</v>
      </c>
      <c r="Y574">
        <v>34.74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360</v>
      </c>
      <c r="AG574">
        <v>0.93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5">
      <c r="A575">
        <f>ROW(Source!A356)</f>
        <v>356</v>
      </c>
      <c r="B575">
        <v>86552872</v>
      </c>
      <c r="C575">
        <v>86552851</v>
      </c>
      <c r="D575">
        <v>85666777</v>
      </c>
      <c r="E575">
        <v>1081</v>
      </c>
      <c r="F575">
        <v>1</v>
      </c>
      <c r="G575">
        <v>1081</v>
      </c>
      <c r="H575">
        <v>3</v>
      </c>
      <c r="I575" t="s">
        <v>930</v>
      </c>
      <c r="J575" t="s">
        <v>3</v>
      </c>
      <c r="K575" t="s">
        <v>931</v>
      </c>
      <c r="L575">
        <v>1301</v>
      </c>
      <c r="N575">
        <v>1003</v>
      </c>
      <c r="O575" t="s">
        <v>454</v>
      </c>
      <c r="P575" t="s">
        <v>454</v>
      </c>
      <c r="Q575">
        <v>1</v>
      </c>
      <c r="X575">
        <v>15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360</v>
      </c>
      <c r="AG575">
        <v>15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f>ROW(Source!A356)</f>
        <v>356</v>
      </c>
      <c r="B576">
        <v>86552873</v>
      </c>
      <c r="C576">
        <v>86552851</v>
      </c>
      <c r="D576">
        <v>85666805</v>
      </c>
      <c r="E576">
        <v>1081</v>
      </c>
      <c r="F576">
        <v>1</v>
      </c>
      <c r="G576">
        <v>1081</v>
      </c>
      <c r="H576">
        <v>3</v>
      </c>
      <c r="I576" t="s">
        <v>932</v>
      </c>
      <c r="J576" t="s">
        <v>3</v>
      </c>
      <c r="K576" t="s">
        <v>933</v>
      </c>
      <c r="L576">
        <v>1327</v>
      </c>
      <c r="N576">
        <v>1005</v>
      </c>
      <c r="O576" t="s">
        <v>934</v>
      </c>
      <c r="P576" t="s">
        <v>934</v>
      </c>
      <c r="Q576">
        <v>1</v>
      </c>
      <c r="X576">
        <v>0.25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360</v>
      </c>
      <c r="AG576">
        <v>0.25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f>ROW(Source!A356)</f>
        <v>356</v>
      </c>
      <c r="B577">
        <v>86552874</v>
      </c>
      <c r="C577">
        <v>86552851</v>
      </c>
      <c r="D577">
        <v>85668265</v>
      </c>
      <c r="E577">
        <v>1081</v>
      </c>
      <c r="F577">
        <v>1</v>
      </c>
      <c r="G577">
        <v>1081</v>
      </c>
      <c r="H577">
        <v>3</v>
      </c>
      <c r="I577" t="s">
        <v>935</v>
      </c>
      <c r="J577" t="s">
        <v>3</v>
      </c>
      <c r="K577" t="s">
        <v>936</v>
      </c>
      <c r="L577">
        <v>1301</v>
      </c>
      <c r="N577">
        <v>1003</v>
      </c>
      <c r="O577" t="s">
        <v>454</v>
      </c>
      <c r="P577" t="s">
        <v>454</v>
      </c>
      <c r="Q577">
        <v>1</v>
      </c>
      <c r="X577">
        <v>10.5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360</v>
      </c>
      <c r="AG577">
        <v>10.5</v>
      </c>
      <c r="AH577">
        <v>3</v>
      </c>
      <c r="AI577">
        <v>-1</v>
      </c>
      <c r="AJ577" t="s">
        <v>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>
        <f>ROW(Source!A356)</f>
        <v>356</v>
      </c>
      <c r="B578">
        <v>86552875</v>
      </c>
      <c r="C578">
        <v>86552851</v>
      </c>
      <c r="D578">
        <v>85671353</v>
      </c>
      <c r="E578">
        <v>1081</v>
      </c>
      <c r="F578">
        <v>1</v>
      </c>
      <c r="G578">
        <v>1081</v>
      </c>
      <c r="H578">
        <v>3</v>
      </c>
      <c r="I578" t="s">
        <v>937</v>
      </c>
      <c r="J578" t="s">
        <v>3</v>
      </c>
      <c r="K578" t="s">
        <v>938</v>
      </c>
      <c r="L578">
        <v>1296</v>
      </c>
      <c r="N578">
        <v>1002</v>
      </c>
      <c r="O578" t="s">
        <v>601</v>
      </c>
      <c r="P578" t="s">
        <v>601</v>
      </c>
      <c r="Q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360</v>
      </c>
      <c r="AG578">
        <v>0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f>ROW(Source!A379)</f>
        <v>379</v>
      </c>
      <c r="B579">
        <v>86552897</v>
      </c>
      <c r="C579">
        <v>86552887</v>
      </c>
      <c r="D579">
        <v>85665773</v>
      </c>
      <c r="E579">
        <v>1081</v>
      </c>
      <c r="F579">
        <v>1</v>
      </c>
      <c r="G579">
        <v>1081</v>
      </c>
      <c r="H579">
        <v>1</v>
      </c>
      <c r="I579" t="s">
        <v>786</v>
      </c>
      <c r="J579" t="s">
        <v>3</v>
      </c>
      <c r="K579" t="s">
        <v>787</v>
      </c>
      <c r="L579">
        <v>1191</v>
      </c>
      <c r="N579">
        <v>1013</v>
      </c>
      <c r="O579" t="s">
        <v>788</v>
      </c>
      <c r="P579" t="s">
        <v>788</v>
      </c>
      <c r="Q579">
        <v>1</v>
      </c>
      <c r="X579">
        <v>0.93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362</v>
      </c>
      <c r="AG579">
        <v>1.2833999999999999</v>
      </c>
      <c r="AH579">
        <v>2</v>
      </c>
      <c r="AI579">
        <v>86552888</v>
      </c>
      <c r="AJ579">
        <v>741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5">
      <c r="A580">
        <f>ROW(Source!A379)</f>
        <v>379</v>
      </c>
      <c r="B580">
        <v>86552898</v>
      </c>
      <c r="C580">
        <v>86552887</v>
      </c>
      <c r="D580">
        <v>85731378</v>
      </c>
      <c r="E580">
        <v>1</v>
      </c>
      <c r="F580">
        <v>1</v>
      </c>
      <c r="G580">
        <v>1081</v>
      </c>
      <c r="H580">
        <v>2</v>
      </c>
      <c r="I580" t="s">
        <v>850</v>
      </c>
      <c r="J580" t="s">
        <v>851</v>
      </c>
      <c r="K580" t="s">
        <v>852</v>
      </c>
      <c r="L580">
        <v>1368</v>
      </c>
      <c r="N580">
        <v>1011</v>
      </c>
      <c r="O580" t="s">
        <v>792</v>
      </c>
      <c r="P580" t="s">
        <v>792</v>
      </c>
      <c r="Q580">
        <v>1</v>
      </c>
      <c r="X580">
        <v>0.26</v>
      </c>
      <c r="Y580">
        <v>0</v>
      </c>
      <c r="Z580">
        <v>7.11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361</v>
      </c>
      <c r="AG580">
        <v>0.39</v>
      </c>
      <c r="AH580">
        <v>2</v>
      </c>
      <c r="AI580">
        <v>86552889</v>
      </c>
      <c r="AJ580">
        <v>742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f>ROW(Source!A379)</f>
        <v>379</v>
      </c>
      <c r="B581">
        <v>86552899</v>
      </c>
      <c r="C581">
        <v>86552887</v>
      </c>
      <c r="D581">
        <v>85731677</v>
      </c>
      <c r="E581">
        <v>1</v>
      </c>
      <c r="F581">
        <v>1</v>
      </c>
      <c r="G581">
        <v>1081</v>
      </c>
      <c r="H581">
        <v>2</v>
      </c>
      <c r="I581" t="s">
        <v>789</v>
      </c>
      <c r="J581" t="s">
        <v>790</v>
      </c>
      <c r="K581" t="s">
        <v>791</v>
      </c>
      <c r="L581">
        <v>1368</v>
      </c>
      <c r="N581">
        <v>1011</v>
      </c>
      <c r="O581" t="s">
        <v>792</v>
      </c>
      <c r="P581" t="s">
        <v>792</v>
      </c>
      <c r="Q581">
        <v>1</v>
      </c>
      <c r="X581">
        <v>0.01</v>
      </c>
      <c r="Y581">
        <v>0</v>
      </c>
      <c r="Z581">
        <v>83.1</v>
      </c>
      <c r="AA581">
        <v>12.62</v>
      </c>
      <c r="AB581">
        <v>0</v>
      </c>
      <c r="AC581">
        <v>0</v>
      </c>
      <c r="AD581">
        <v>1</v>
      </c>
      <c r="AE581">
        <v>0</v>
      </c>
      <c r="AF581" t="s">
        <v>361</v>
      </c>
      <c r="AG581">
        <v>1.4999999999999999E-2</v>
      </c>
      <c r="AH581">
        <v>2</v>
      </c>
      <c r="AI581">
        <v>86552890</v>
      </c>
      <c r="AJ581">
        <v>743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f>ROW(Source!A379)</f>
        <v>379</v>
      </c>
      <c r="B582">
        <v>86552900</v>
      </c>
      <c r="C582">
        <v>86552887</v>
      </c>
      <c r="D582">
        <v>85701847</v>
      </c>
      <c r="E582">
        <v>1</v>
      </c>
      <c r="F582">
        <v>1</v>
      </c>
      <c r="G582">
        <v>1081</v>
      </c>
      <c r="H582">
        <v>3</v>
      </c>
      <c r="I582" t="s">
        <v>853</v>
      </c>
      <c r="J582" t="s">
        <v>854</v>
      </c>
      <c r="K582" t="s">
        <v>855</v>
      </c>
      <c r="L582">
        <v>1348</v>
      </c>
      <c r="N582">
        <v>1009</v>
      </c>
      <c r="O582" t="s">
        <v>561</v>
      </c>
      <c r="P582" t="s">
        <v>561</v>
      </c>
      <c r="Q582">
        <v>1000</v>
      </c>
      <c r="X582">
        <v>1.2E-4</v>
      </c>
      <c r="Y582">
        <v>9879.51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360</v>
      </c>
      <c r="AG582">
        <v>1.2E-4</v>
      </c>
      <c r="AH582">
        <v>2</v>
      </c>
      <c r="AI582">
        <v>86552891</v>
      </c>
      <c r="AJ582">
        <v>744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f>ROW(Source!A379)</f>
        <v>379</v>
      </c>
      <c r="B583">
        <v>86552901</v>
      </c>
      <c r="C583">
        <v>86552887</v>
      </c>
      <c r="D583">
        <v>85700656</v>
      </c>
      <c r="E583">
        <v>1</v>
      </c>
      <c r="F583">
        <v>1</v>
      </c>
      <c r="G583">
        <v>1081</v>
      </c>
      <c r="H583">
        <v>3</v>
      </c>
      <c r="I583" t="s">
        <v>856</v>
      </c>
      <c r="J583" t="s">
        <v>857</v>
      </c>
      <c r="K583" t="s">
        <v>858</v>
      </c>
      <c r="L583">
        <v>1348</v>
      </c>
      <c r="N583">
        <v>1009</v>
      </c>
      <c r="O583" t="s">
        <v>561</v>
      </c>
      <c r="P583" t="s">
        <v>561</v>
      </c>
      <c r="Q583">
        <v>1000</v>
      </c>
      <c r="X583">
        <v>5.9999999999999995E-4</v>
      </c>
      <c r="Y583">
        <v>17868.28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 t="s">
        <v>360</v>
      </c>
      <c r="AG583">
        <v>5.9999999999999995E-4</v>
      </c>
      <c r="AH583">
        <v>2</v>
      </c>
      <c r="AI583">
        <v>86552892</v>
      </c>
      <c r="AJ583">
        <v>745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f>ROW(Source!A379)</f>
        <v>379</v>
      </c>
      <c r="B584">
        <v>86552902</v>
      </c>
      <c r="C584">
        <v>86552887</v>
      </c>
      <c r="D584">
        <v>85721435</v>
      </c>
      <c r="E584">
        <v>1</v>
      </c>
      <c r="F584">
        <v>1</v>
      </c>
      <c r="G584">
        <v>1081</v>
      </c>
      <c r="H584">
        <v>3</v>
      </c>
      <c r="I584" t="s">
        <v>859</v>
      </c>
      <c r="J584" t="s">
        <v>860</v>
      </c>
      <c r="K584" t="s">
        <v>861</v>
      </c>
      <c r="L584">
        <v>1346</v>
      </c>
      <c r="N584">
        <v>1009</v>
      </c>
      <c r="O584" t="s">
        <v>822</v>
      </c>
      <c r="P584" t="s">
        <v>822</v>
      </c>
      <c r="Q584">
        <v>1</v>
      </c>
      <c r="X584">
        <v>0.02</v>
      </c>
      <c r="Y584">
        <v>19.28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 t="s">
        <v>360</v>
      </c>
      <c r="AG584">
        <v>0.02</v>
      </c>
      <c r="AH584">
        <v>2</v>
      </c>
      <c r="AI584">
        <v>86552893</v>
      </c>
      <c r="AJ584">
        <v>749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f>ROW(Source!A379)</f>
        <v>379</v>
      </c>
      <c r="B585">
        <v>86552903</v>
      </c>
      <c r="C585">
        <v>86552887</v>
      </c>
      <c r="D585">
        <v>85661457</v>
      </c>
      <c r="E585">
        <v>1081</v>
      </c>
      <c r="F585">
        <v>1</v>
      </c>
      <c r="G585">
        <v>1081</v>
      </c>
      <c r="H585">
        <v>3</v>
      </c>
      <c r="I585" t="s">
        <v>926</v>
      </c>
      <c r="J585" t="s">
        <v>3</v>
      </c>
      <c r="K585" t="s">
        <v>939</v>
      </c>
      <c r="L585">
        <v>1354</v>
      </c>
      <c r="N585">
        <v>1010</v>
      </c>
      <c r="O585" t="s">
        <v>35</v>
      </c>
      <c r="P585" t="s">
        <v>35</v>
      </c>
      <c r="Q585">
        <v>1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360</v>
      </c>
      <c r="AG585">
        <v>2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f>ROW(Source!A379)</f>
        <v>379</v>
      </c>
      <c r="B586">
        <v>86552904</v>
      </c>
      <c r="C586">
        <v>86552887</v>
      </c>
      <c r="D586">
        <v>85681228</v>
      </c>
      <c r="E586">
        <v>1081</v>
      </c>
      <c r="F586">
        <v>1</v>
      </c>
      <c r="G586">
        <v>1081</v>
      </c>
      <c r="H586">
        <v>3</v>
      </c>
      <c r="I586" t="s">
        <v>920</v>
      </c>
      <c r="J586" t="s">
        <v>3</v>
      </c>
      <c r="K586" t="s">
        <v>921</v>
      </c>
      <c r="L586">
        <v>1354</v>
      </c>
      <c r="N586">
        <v>1010</v>
      </c>
      <c r="O586" t="s">
        <v>35</v>
      </c>
      <c r="P586" t="s">
        <v>35</v>
      </c>
      <c r="Q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360</v>
      </c>
      <c r="AG586">
        <v>1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f>ROW(Source!A380)</f>
        <v>380</v>
      </c>
      <c r="B587">
        <v>86552897</v>
      </c>
      <c r="C587">
        <v>86552887</v>
      </c>
      <c r="D587">
        <v>85665773</v>
      </c>
      <c r="E587">
        <v>1081</v>
      </c>
      <c r="F587">
        <v>1</v>
      </c>
      <c r="G587">
        <v>1081</v>
      </c>
      <c r="H587">
        <v>1</v>
      </c>
      <c r="I587" t="s">
        <v>786</v>
      </c>
      <c r="J587" t="s">
        <v>3</v>
      </c>
      <c r="K587" t="s">
        <v>787</v>
      </c>
      <c r="L587">
        <v>1191</v>
      </c>
      <c r="N587">
        <v>1013</v>
      </c>
      <c r="O587" t="s">
        <v>788</v>
      </c>
      <c r="P587" t="s">
        <v>788</v>
      </c>
      <c r="Q587">
        <v>1</v>
      </c>
      <c r="X587">
        <v>0.93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 t="s">
        <v>362</v>
      </c>
      <c r="AG587">
        <v>1.2833999999999999</v>
      </c>
      <c r="AH587">
        <v>2</v>
      </c>
      <c r="AI587">
        <v>86552888</v>
      </c>
      <c r="AJ587">
        <v>750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>
        <f>ROW(Source!A380)</f>
        <v>380</v>
      </c>
      <c r="B588">
        <v>86552898</v>
      </c>
      <c r="C588">
        <v>86552887</v>
      </c>
      <c r="D588">
        <v>85731378</v>
      </c>
      <c r="E588">
        <v>1</v>
      </c>
      <c r="F588">
        <v>1</v>
      </c>
      <c r="G588">
        <v>1081</v>
      </c>
      <c r="H588">
        <v>2</v>
      </c>
      <c r="I588" t="s">
        <v>850</v>
      </c>
      <c r="J588" t="s">
        <v>851</v>
      </c>
      <c r="K588" t="s">
        <v>852</v>
      </c>
      <c r="L588">
        <v>1368</v>
      </c>
      <c r="N588">
        <v>1011</v>
      </c>
      <c r="O588" t="s">
        <v>792</v>
      </c>
      <c r="P588" t="s">
        <v>792</v>
      </c>
      <c r="Q588">
        <v>1</v>
      </c>
      <c r="X588">
        <v>0.26</v>
      </c>
      <c r="Y588">
        <v>0</v>
      </c>
      <c r="Z588">
        <v>7.11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361</v>
      </c>
      <c r="AG588">
        <v>0.39</v>
      </c>
      <c r="AH588">
        <v>2</v>
      </c>
      <c r="AI588">
        <v>86552889</v>
      </c>
      <c r="AJ588">
        <v>751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f>ROW(Source!A380)</f>
        <v>380</v>
      </c>
      <c r="B589">
        <v>86552899</v>
      </c>
      <c r="C589">
        <v>86552887</v>
      </c>
      <c r="D589">
        <v>85731677</v>
      </c>
      <c r="E589">
        <v>1</v>
      </c>
      <c r="F589">
        <v>1</v>
      </c>
      <c r="G589">
        <v>1081</v>
      </c>
      <c r="H589">
        <v>2</v>
      </c>
      <c r="I589" t="s">
        <v>789</v>
      </c>
      <c r="J589" t="s">
        <v>790</v>
      </c>
      <c r="K589" t="s">
        <v>791</v>
      </c>
      <c r="L589">
        <v>1368</v>
      </c>
      <c r="N589">
        <v>1011</v>
      </c>
      <c r="O589" t="s">
        <v>792</v>
      </c>
      <c r="P589" t="s">
        <v>792</v>
      </c>
      <c r="Q589">
        <v>1</v>
      </c>
      <c r="X589">
        <v>0.01</v>
      </c>
      <c r="Y589">
        <v>0</v>
      </c>
      <c r="Z589">
        <v>83.1</v>
      </c>
      <c r="AA589">
        <v>12.62</v>
      </c>
      <c r="AB589">
        <v>0</v>
      </c>
      <c r="AC589">
        <v>0</v>
      </c>
      <c r="AD589">
        <v>1</v>
      </c>
      <c r="AE589">
        <v>0</v>
      </c>
      <c r="AF589" t="s">
        <v>361</v>
      </c>
      <c r="AG589">
        <v>1.4999999999999999E-2</v>
      </c>
      <c r="AH589">
        <v>2</v>
      </c>
      <c r="AI589">
        <v>86552890</v>
      </c>
      <c r="AJ589">
        <v>752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5">
      <c r="A590">
        <f>ROW(Source!A380)</f>
        <v>380</v>
      </c>
      <c r="B590">
        <v>86552900</v>
      </c>
      <c r="C590">
        <v>86552887</v>
      </c>
      <c r="D590">
        <v>85701847</v>
      </c>
      <c r="E590">
        <v>1</v>
      </c>
      <c r="F590">
        <v>1</v>
      </c>
      <c r="G590">
        <v>1081</v>
      </c>
      <c r="H590">
        <v>3</v>
      </c>
      <c r="I590" t="s">
        <v>853</v>
      </c>
      <c r="J590" t="s">
        <v>854</v>
      </c>
      <c r="K590" t="s">
        <v>855</v>
      </c>
      <c r="L590">
        <v>1348</v>
      </c>
      <c r="N590">
        <v>1009</v>
      </c>
      <c r="O590" t="s">
        <v>561</v>
      </c>
      <c r="P590" t="s">
        <v>561</v>
      </c>
      <c r="Q590">
        <v>1000</v>
      </c>
      <c r="X590">
        <v>1.2E-4</v>
      </c>
      <c r="Y590">
        <v>9879.51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360</v>
      </c>
      <c r="AG590">
        <v>1.2E-4</v>
      </c>
      <c r="AH590">
        <v>2</v>
      </c>
      <c r="AI590">
        <v>86552891</v>
      </c>
      <c r="AJ590">
        <v>753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f>ROW(Source!A380)</f>
        <v>380</v>
      </c>
      <c r="B591">
        <v>86552901</v>
      </c>
      <c r="C591">
        <v>86552887</v>
      </c>
      <c r="D591">
        <v>85700656</v>
      </c>
      <c r="E591">
        <v>1</v>
      </c>
      <c r="F591">
        <v>1</v>
      </c>
      <c r="G591">
        <v>1081</v>
      </c>
      <c r="H591">
        <v>3</v>
      </c>
      <c r="I591" t="s">
        <v>856</v>
      </c>
      <c r="J591" t="s">
        <v>857</v>
      </c>
      <c r="K591" t="s">
        <v>858</v>
      </c>
      <c r="L591">
        <v>1348</v>
      </c>
      <c r="N591">
        <v>1009</v>
      </c>
      <c r="O591" t="s">
        <v>561</v>
      </c>
      <c r="P591" t="s">
        <v>561</v>
      </c>
      <c r="Q591">
        <v>1000</v>
      </c>
      <c r="X591">
        <v>5.9999999999999995E-4</v>
      </c>
      <c r="Y591">
        <v>17868.28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360</v>
      </c>
      <c r="AG591">
        <v>5.9999999999999995E-4</v>
      </c>
      <c r="AH591">
        <v>2</v>
      </c>
      <c r="AI591">
        <v>86552892</v>
      </c>
      <c r="AJ591">
        <v>754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f>ROW(Source!A380)</f>
        <v>380</v>
      </c>
      <c r="B592">
        <v>86552902</v>
      </c>
      <c r="C592">
        <v>86552887</v>
      </c>
      <c r="D592">
        <v>85721435</v>
      </c>
      <c r="E592">
        <v>1</v>
      </c>
      <c r="F592">
        <v>1</v>
      </c>
      <c r="G592">
        <v>1081</v>
      </c>
      <c r="H592">
        <v>3</v>
      </c>
      <c r="I592" t="s">
        <v>859</v>
      </c>
      <c r="J592" t="s">
        <v>860</v>
      </c>
      <c r="K592" t="s">
        <v>861</v>
      </c>
      <c r="L592">
        <v>1346</v>
      </c>
      <c r="N592">
        <v>1009</v>
      </c>
      <c r="O592" t="s">
        <v>822</v>
      </c>
      <c r="P592" t="s">
        <v>822</v>
      </c>
      <c r="Q592">
        <v>1</v>
      </c>
      <c r="X592">
        <v>0.02</v>
      </c>
      <c r="Y592">
        <v>19.28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360</v>
      </c>
      <c r="AG592">
        <v>0.02</v>
      </c>
      <c r="AH592">
        <v>2</v>
      </c>
      <c r="AI592">
        <v>86552893</v>
      </c>
      <c r="AJ592">
        <v>758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f>ROW(Source!A380)</f>
        <v>380</v>
      </c>
      <c r="B593">
        <v>86552903</v>
      </c>
      <c r="C593">
        <v>86552887</v>
      </c>
      <c r="D593">
        <v>85661457</v>
      </c>
      <c r="E593">
        <v>1081</v>
      </c>
      <c r="F593">
        <v>1</v>
      </c>
      <c r="G593">
        <v>1081</v>
      </c>
      <c r="H593">
        <v>3</v>
      </c>
      <c r="I593" t="s">
        <v>926</v>
      </c>
      <c r="J593" t="s">
        <v>3</v>
      </c>
      <c r="K593" t="s">
        <v>939</v>
      </c>
      <c r="L593">
        <v>1354</v>
      </c>
      <c r="N593">
        <v>1010</v>
      </c>
      <c r="O593" t="s">
        <v>35</v>
      </c>
      <c r="P593" t="s">
        <v>35</v>
      </c>
      <c r="Q593">
        <v>1</v>
      </c>
      <c r="X593">
        <v>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360</v>
      </c>
      <c r="AG593">
        <v>2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f>ROW(Source!A380)</f>
        <v>380</v>
      </c>
      <c r="B594">
        <v>86552904</v>
      </c>
      <c r="C594">
        <v>86552887</v>
      </c>
      <c r="D594">
        <v>85681228</v>
      </c>
      <c r="E594">
        <v>1081</v>
      </c>
      <c r="F594">
        <v>1</v>
      </c>
      <c r="G594">
        <v>1081</v>
      </c>
      <c r="H594">
        <v>3</v>
      </c>
      <c r="I594" t="s">
        <v>920</v>
      </c>
      <c r="J594" t="s">
        <v>3</v>
      </c>
      <c r="K594" t="s">
        <v>921</v>
      </c>
      <c r="L594">
        <v>1354</v>
      </c>
      <c r="N594">
        <v>1010</v>
      </c>
      <c r="O594" t="s">
        <v>35</v>
      </c>
      <c r="P594" t="s">
        <v>35</v>
      </c>
      <c r="Q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360</v>
      </c>
      <c r="AG594">
        <v>1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>
        <f>ROW(Source!A387)</f>
        <v>387</v>
      </c>
      <c r="B595">
        <v>86552916</v>
      </c>
      <c r="C595">
        <v>86552908</v>
      </c>
      <c r="D595">
        <v>85665773</v>
      </c>
      <c r="E595">
        <v>1081</v>
      </c>
      <c r="F595">
        <v>1</v>
      </c>
      <c r="G595">
        <v>1081</v>
      </c>
      <c r="H595">
        <v>1</v>
      </c>
      <c r="I595" t="s">
        <v>786</v>
      </c>
      <c r="J595" t="s">
        <v>3</v>
      </c>
      <c r="K595" t="s">
        <v>787</v>
      </c>
      <c r="L595">
        <v>1191</v>
      </c>
      <c r="N595">
        <v>1013</v>
      </c>
      <c r="O595" t="s">
        <v>788</v>
      </c>
      <c r="P595" t="s">
        <v>788</v>
      </c>
      <c r="Q595">
        <v>1</v>
      </c>
      <c r="X595">
        <v>1.4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 t="s">
        <v>362</v>
      </c>
      <c r="AG595">
        <v>1.9319999999999997</v>
      </c>
      <c r="AH595">
        <v>2</v>
      </c>
      <c r="AI595">
        <v>86552909</v>
      </c>
      <c r="AJ595">
        <v>759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f>ROW(Source!A387)</f>
        <v>387</v>
      </c>
      <c r="B596">
        <v>86552917</v>
      </c>
      <c r="C596">
        <v>86552908</v>
      </c>
      <c r="D596">
        <v>85731378</v>
      </c>
      <c r="E596">
        <v>1</v>
      </c>
      <c r="F596">
        <v>1</v>
      </c>
      <c r="G596">
        <v>1081</v>
      </c>
      <c r="H596">
        <v>2</v>
      </c>
      <c r="I596" t="s">
        <v>850</v>
      </c>
      <c r="J596" t="s">
        <v>851</v>
      </c>
      <c r="K596" t="s">
        <v>852</v>
      </c>
      <c r="L596">
        <v>1368</v>
      </c>
      <c r="N596">
        <v>1011</v>
      </c>
      <c r="O596" t="s">
        <v>792</v>
      </c>
      <c r="P596" t="s">
        <v>792</v>
      </c>
      <c r="Q596">
        <v>1</v>
      </c>
      <c r="X596">
        <v>0.35</v>
      </c>
      <c r="Y596">
        <v>0</v>
      </c>
      <c r="Z596">
        <v>7.11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361</v>
      </c>
      <c r="AG596">
        <v>0.52500000000000002</v>
      </c>
      <c r="AH596">
        <v>2</v>
      </c>
      <c r="AI596">
        <v>86552910</v>
      </c>
      <c r="AJ596">
        <v>760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f>ROW(Source!A387)</f>
        <v>387</v>
      </c>
      <c r="B597">
        <v>86552918</v>
      </c>
      <c r="C597">
        <v>86552908</v>
      </c>
      <c r="D597">
        <v>85731677</v>
      </c>
      <c r="E597">
        <v>1</v>
      </c>
      <c r="F597">
        <v>1</v>
      </c>
      <c r="G597">
        <v>1081</v>
      </c>
      <c r="H597">
        <v>2</v>
      </c>
      <c r="I597" t="s">
        <v>789</v>
      </c>
      <c r="J597" t="s">
        <v>790</v>
      </c>
      <c r="K597" t="s">
        <v>791</v>
      </c>
      <c r="L597">
        <v>1368</v>
      </c>
      <c r="N597">
        <v>1011</v>
      </c>
      <c r="O597" t="s">
        <v>792</v>
      </c>
      <c r="P597" t="s">
        <v>792</v>
      </c>
      <c r="Q597">
        <v>1</v>
      </c>
      <c r="X597">
        <v>0.02</v>
      </c>
      <c r="Y597">
        <v>0</v>
      </c>
      <c r="Z597">
        <v>83.1</v>
      </c>
      <c r="AA597">
        <v>12.62</v>
      </c>
      <c r="AB597">
        <v>0</v>
      </c>
      <c r="AC597">
        <v>0</v>
      </c>
      <c r="AD597">
        <v>1</v>
      </c>
      <c r="AE597">
        <v>0</v>
      </c>
      <c r="AF597" t="s">
        <v>361</v>
      </c>
      <c r="AG597">
        <v>0.03</v>
      </c>
      <c r="AH597">
        <v>2</v>
      </c>
      <c r="AI597">
        <v>86552911</v>
      </c>
      <c r="AJ597">
        <v>761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5">
      <c r="A598">
        <f>ROW(Source!A387)</f>
        <v>387</v>
      </c>
      <c r="B598">
        <v>86552919</v>
      </c>
      <c r="C598">
        <v>86552908</v>
      </c>
      <c r="D598">
        <v>85701847</v>
      </c>
      <c r="E598">
        <v>1</v>
      </c>
      <c r="F598">
        <v>1</v>
      </c>
      <c r="G598">
        <v>1081</v>
      </c>
      <c r="H598">
        <v>3</v>
      </c>
      <c r="I598" t="s">
        <v>853</v>
      </c>
      <c r="J598" t="s">
        <v>854</v>
      </c>
      <c r="K598" t="s">
        <v>855</v>
      </c>
      <c r="L598">
        <v>1348</v>
      </c>
      <c r="N598">
        <v>1009</v>
      </c>
      <c r="O598" t="s">
        <v>561</v>
      </c>
      <c r="P598" t="s">
        <v>561</v>
      </c>
      <c r="Q598">
        <v>1000</v>
      </c>
      <c r="X598">
        <v>3.6999999999999999E-4</v>
      </c>
      <c r="Y598">
        <v>9879.51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360</v>
      </c>
      <c r="AG598">
        <v>3.6999999999999999E-4</v>
      </c>
      <c r="AH598">
        <v>2</v>
      </c>
      <c r="AI598">
        <v>86552912</v>
      </c>
      <c r="AJ598">
        <v>762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f>ROW(Source!A387)</f>
        <v>387</v>
      </c>
      <c r="B599">
        <v>86552920</v>
      </c>
      <c r="C599">
        <v>86552908</v>
      </c>
      <c r="D599">
        <v>85700656</v>
      </c>
      <c r="E599">
        <v>1</v>
      </c>
      <c r="F599">
        <v>1</v>
      </c>
      <c r="G599">
        <v>1081</v>
      </c>
      <c r="H599">
        <v>3</v>
      </c>
      <c r="I599" t="s">
        <v>856</v>
      </c>
      <c r="J599" t="s">
        <v>857</v>
      </c>
      <c r="K599" t="s">
        <v>858</v>
      </c>
      <c r="L599">
        <v>1348</v>
      </c>
      <c r="N599">
        <v>1009</v>
      </c>
      <c r="O599" t="s">
        <v>561</v>
      </c>
      <c r="P599" t="s">
        <v>561</v>
      </c>
      <c r="Q599">
        <v>1000</v>
      </c>
      <c r="X599">
        <v>1.24E-3</v>
      </c>
      <c r="Y599">
        <v>17868.28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360</v>
      </c>
      <c r="AG599">
        <v>1.24E-3</v>
      </c>
      <c r="AH599">
        <v>2</v>
      </c>
      <c r="AI599">
        <v>86552913</v>
      </c>
      <c r="AJ599">
        <v>763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5">
      <c r="A600">
        <f>ROW(Source!A387)</f>
        <v>387</v>
      </c>
      <c r="B600">
        <v>86552921</v>
      </c>
      <c r="C600">
        <v>86552908</v>
      </c>
      <c r="D600">
        <v>85721435</v>
      </c>
      <c r="E600">
        <v>1</v>
      </c>
      <c r="F600">
        <v>1</v>
      </c>
      <c r="G600">
        <v>1081</v>
      </c>
      <c r="H600">
        <v>3</v>
      </c>
      <c r="I600" t="s">
        <v>859</v>
      </c>
      <c r="J600" t="s">
        <v>860</v>
      </c>
      <c r="K600" t="s">
        <v>861</v>
      </c>
      <c r="L600">
        <v>1346</v>
      </c>
      <c r="N600">
        <v>1009</v>
      </c>
      <c r="O600" t="s">
        <v>822</v>
      </c>
      <c r="P600" t="s">
        <v>822</v>
      </c>
      <c r="Q600">
        <v>1</v>
      </c>
      <c r="X600">
        <v>0.04</v>
      </c>
      <c r="Y600">
        <v>19.28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360</v>
      </c>
      <c r="AG600">
        <v>0.04</v>
      </c>
      <c r="AH600">
        <v>2</v>
      </c>
      <c r="AI600">
        <v>86552914</v>
      </c>
      <c r="AJ600">
        <v>765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f>ROW(Source!A387)</f>
        <v>387</v>
      </c>
      <c r="B601">
        <v>86552922</v>
      </c>
      <c r="C601">
        <v>86552908</v>
      </c>
      <c r="D601">
        <v>85661457</v>
      </c>
      <c r="E601">
        <v>1081</v>
      </c>
      <c r="F601">
        <v>1</v>
      </c>
      <c r="G601">
        <v>1081</v>
      </c>
      <c r="H601">
        <v>3</v>
      </c>
      <c r="I601" t="s">
        <v>926</v>
      </c>
      <c r="J601" t="s">
        <v>3</v>
      </c>
      <c r="K601" t="s">
        <v>939</v>
      </c>
      <c r="L601">
        <v>1354</v>
      </c>
      <c r="N601">
        <v>1010</v>
      </c>
      <c r="O601" t="s">
        <v>35</v>
      </c>
      <c r="P601" t="s">
        <v>35</v>
      </c>
      <c r="Q601">
        <v>1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360</v>
      </c>
      <c r="AG601">
        <v>2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f>ROW(Source!A387)</f>
        <v>387</v>
      </c>
      <c r="B602">
        <v>86552923</v>
      </c>
      <c r="C602">
        <v>86552908</v>
      </c>
      <c r="D602">
        <v>85681228</v>
      </c>
      <c r="E602">
        <v>1081</v>
      </c>
      <c r="F602">
        <v>1</v>
      </c>
      <c r="G602">
        <v>1081</v>
      </c>
      <c r="H602">
        <v>3</v>
      </c>
      <c r="I602" t="s">
        <v>920</v>
      </c>
      <c r="J602" t="s">
        <v>3</v>
      </c>
      <c r="K602" t="s">
        <v>921</v>
      </c>
      <c r="L602">
        <v>1354</v>
      </c>
      <c r="N602">
        <v>1010</v>
      </c>
      <c r="O602" t="s">
        <v>35</v>
      </c>
      <c r="P602" t="s">
        <v>35</v>
      </c>
      <c r="Q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360</v>
      </c>
      <c r="AG602">
        <v>1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>
        <f>ROW(Source!A388)</f>
        <v>388</v>
      </c>
      <c r="B603">
        <v>86552916</v>
      </c>
      <c r="C603">
        <v>86552908</v>
      </c>
      <c r="D603">
        <v>85665773</v>
      </c>
      <c r="E603">
        <v>1081</v>
      </c>
      <c r="F603">
        <v>1</v>
      </c>
      <c r="G603">
        <v>1081</v>
      </c>
      <c r="H603">
        <v>1</v>
      </c>
      <c r="I603" t="s">
        <v>786</v>
      </c>
      <c r="J603" t="s">
        <v>3</v>
      </c>
      <c r="K603" t="s">
        <v>787</v>
      </c>
      <c r="L603">
        <v>1191</v>
      </c>
      <c r="N603">
        <v>1013</v>
      </c>
      <c r="O603" t="s">
        <v>788</v>
      </c>
      <c r="P603" t="s">
        <v>788</v>
      </c>
      <c r="Q603">
        <v>1</v>
      </c>
      <c r="X603">
        <v>1.4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1</v>
      </c>
      <c r="AF603" t="s">
        <v>362</v>
      </c>
      <c r="AG603">
        <v>1.9319999999999997</v>
      </c>
      <c r="AH603">
        <v>2</v>
      </c>
      <c r="AI603">
        <v>86552909</v>
      </c>
      <c r="AJ603">
        <v>766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f>ROW(Source!A388)</f>
        <v>388</v>
      </c>
      <c r="B604">
        <v>86552917</v>
      </c>
      <c r="C604">
        <v>86552908</v>
      </c>
      <c r="D604">
        <v>85731378</v>
      </c>
      <c r="E604">
        <v>1</v>
      </c>
      <c r="F604">
        <v>1</v>
      </c>
      <c r="G604">
        <v>1081</v>
      </c>
      <c r="H604">
        <v>2</v>
      </c>
      <c r="I604" t="s">
        <v>850</v>
      </c>
      <c r="J604" t="s">
        <v>851</v>
      </c>
      <c r="K604" t="s">
        <v>852</v>
      </c>
      <c r="L604">
        <v>1368</v>
      </c>
      <c r="N604">
        <v>1011</v>
      </c>
      <c r="O604" t="s">
        <v>792</v>
      </c>
      <c r="P604" t="s">
        <v>792</v>
      </c>
      <c r="Q604">
        <v>1</v>
      </c>
      <c r="X604">
        <v>0.35</v>
      </c>
      <c r="Y604">
        <v>0</v>
      </c>
      <c r="Z604">
        <v>7.11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361</v>
      </c>
      <c r="AG604">
        <v>0.52500000000000002</v>
      </c>
      <c r="AH604">
        <v>2</v>
      </c>
      <c r="AI604">
        <v>86552910</v>
      </c>
      <c r="AJ604">
        <v>767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>
        <f>ROW(Source!A388)</f>
        <v>388</v>
      </c>
      <c r="B605">
        <v>86552918</v>
      </c>
      <c r="C605">
        <v>86552908</v>
      </c>
      <c r="D605">
        <v>85731677</v>
      </c>
      <c r="E605">
        <v>1</v>
      </c>
      <c r="F605">
        <v>1</v>
      </c>
      <c r="G605">
        <v>1081</v>
      </c>
      <c r="H605">
        <v>2</v>
      </c>
      <c r="I605" t="s">
        <v>789</v>
      </c>
      <c r="J605" t="s">
        <v>790</v>
      </c>
      <c r="K605" t="s">
        <v>791</v>
      </c>
      <c r="L605">
        <v>1368</v>
      </c>
      <c r="N605">
        <v>1011</v>
      </c>
      <c r="O605" t="s">
        <v>792</v>
      </c>
      <c r="P605" t="s">
        <v>792</v>
      </c>
      <c r="Q605">
        <v>1</v>
      </c>
      <c r="X605">
        <v>0.02</v>
      </c>
      <c r="Y605">
        <v>0</v>
      </c>
      <c r="Z605">
        <v>83.1</v>
      </c>
      <c r="AA605">
        <v>12.62</v>
      </c>
      <c r="AB605">
        <v>0</v>
      </c>
      <c r="AC605">
        <v>0</v>
      </c>
      <c r="AD605">
        <v>1</v>
      </c>
      <c r="AE605">
        <v>0</v>
      </c>
      <c r="AF605" t="s">
        <v>361</v>
      </c>
      <c r="AG605">
        <v>0.03</v>
      </c>
      <c r="AH605">
        <v>2</v>
      </c>
      <c r="AI605">
        <v>86552911</v>
      </c>
      <c r="AJ605">
        <v>768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f>ROW(Source!A388)</f>
        <v>388</v>
      </c>
      <c r="B606">
        <v>86552919</v>
      </c>
      <c r="C606">
        <v>86552908</v>
      </c>
      <c r="D606">
        <v>85701847</v>
      </c>
      <c r="E606">
        <v>1</v>
      </c>
      <c r="F606">
        <v>1</v>
      </c>
      <c r="G606">
        <v>1081</v>
      </c>
      <c r="H606">
        <v>3</v>
      </c>
      <c r="I606" t="s">
        <v>853</v>
      </c>
      <c r="J606" t="s">
        <v>854</v>
      </c>
      <c r="K606" t="s">
        <v>855</v>
      </c>
      <c r="L606">
        <v>1348</v>
      </c>
      <c r="N606">
        <v>1009</v>
      </c>
      <c r="O606" t="s">
        <v>561</v>
      </c>
      <c r="P606" t="s">
        <v>561</v>
      </c>
      <c r="Q606">
        <v>1000</v>
      </c>
      <c r="X606">
        <v>3.6999999999999999E-4</v>
      </c>
      <c r="Y606">
        <v>9879.51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360</v>
      </c>
      <c r="AG606">
        <v>3.6999999999999999E-4</v>
      </c>
      <c r="AH606">
        <v>2</v>
      </c>
      <c r="AI606">
        <v>86552912</v>
      </c>
      <c r="AJ606">
        <v>769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f>ROW(Source!A388)</f>
        <v>388</v>
      </c>
      <c r="B607">
        <v>86552920</v>
      </c>
      <c r="C607">
        <v>86552908</v>
      </c>
      <c r="D607">
        <v>85700656</v>
      </c>
      <c r="E607">
        <v>1</v>
      </c>
      <c r="F607">
        <v>1</v>
      </c>
      <c r="G607">
        <v>1081</v>
      </c>
      <c r="H607">
        <v>3</v>
      </c>
      <c r="I607" t="s">
        <v>856</v>
      </c>
      <c r="J607" t="s">
        <v>857</v>
      </c>
      <c r="K607" t="s">
        <v>858</v>
      </c>
      <c r="L607">
        <v>1348</v>
      </c>
      <c r="N607">
        <v>1009</v>
      </c>
      <c r="O607" t="s">
        <v>561</v>
      </c>
      <c r="P607" t="s">
        <v>561</v>
      </c>
      <c r="Q607">
        <v>1000</v>
      </c>
      <c r="X607">
        <v>1.24E-3</v>
      </c>
      <c r="Y607">
        <v>17868.28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360</v>
      </c>
      <c r="AG607">
        <v>1.24E-3</v>
      </c>
      <c r="AH607">
        <v>2</v>
      </c>
      <c r="AI607">
        <v>86552913</v>
      </c>
      <c r="AJ607">
        <v>770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>
        <f>ROW(Source!A388)</f>
        <v>388</v>
      </c>
      <c r="B608">
        <v>86552921</v>
      </c>
      <c r="C608">
        <v>86552908</v>
      </c>
      <c r="D608">
        <v>85721435</v>
      </c>
      <c r="E608">
        <v>1</v>
      </c>
      <c r="F608">
        <v>1</v>
      </c>
      <c r="G608">
        <v>1081</v>
      </c>
      <c r="H608">
        <v>3</v>
      </c>
      <c r="I608" t="s">
        <v>859</v>
      </c>
      <c r="J608" t="s">
        <v>860</v>
      </c>
      <c r="K608" t="s">
        <v>861</v>
      </c>
      <c r="L608">
        <v>1346</v>
      </c>
      <c r="N608">
        <v>1009</v>
      </c>
      <c r="O608" t="s">
        <v>822</v>
      </c>
      <c r="P608" t="s">
        <v>822</v>
      </c>
      <c r="Q608">
        <v>1</v>
      </c>
      <c r="X608">
        <v>0.04</v>
      </c>
      <c r="Y608">
        <v>19.28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 t="s">
        <v>360</v>
      </c>
      <c r="AG608">
        <v>0.04</v>
      </c>
      <c r="AH608">
        <v>2</v>
      </c>
      <c r="AI608">
        <v>86552914</v>
      </c>
      <c r="AJ608">
        <v>772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f>ROW(Source!A388)</f>
        <v>388</v>
      </c>
      <c r="B609">
        <v>86552922</v>
      </c>
      <c r="C609">
        <v>86552908</v>
      </c>
      <c r="D609">
        <v>85661457</v>
      </c>
      <c r="E609">
        <v>1081</v>
      </c>
      <c r="F609">
        <v>1</v>
      </c>
      <c r="G609">
        <v>1081</v>
      </c>
      <c r="H609">
        <v>3</v>
      </c>
      <c r="I609" t="s">
        <v>926</v>
      </c>
      <c r="J609" t="s">
        <v>3</v>
      </c>
      <c r="K609" t="s">
        <v>939</v>
      </c>
      <c r="L609">
        <v>1354</v>
      </c>
      <c r="N609">
        <v>1010</v>
      </c>
      <c r="O609" t="s">
        <v>35</v>
      </c>
      <c r="P609" t="s">
        <v>35</v>
      </c>
      <c r="Q609">
        <v>1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360</v>
      </c>
      <c r="AG609">
        <v>2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>
        <f>ROW(Source!A388)</f>
        <v>388</v>
      </c>
      <c r="B610">
        <v>86552923</v>
      </c>
      <c r="C610">
        <v>86552908</v>
      </c>
      <c r="D610">
        <v>85681228</v>
      </c>
      <c r="E610">
        <v>1081</v>
      </c>
      <c r="F610">
        <v>1</v>
      </c>
      <c r="G610">
        <v>1081</v>
      </c>
      <c r="H610">
        <v>3</v>
      </c>
      <c r="I610" t="s">
        <v>920</v>
      </c>
      <c r="J610" t="s">
        <v>3</v>
      </c>
      <c r="K610" t="s">
        <v>921</v>
      </c>
      <c r="L610">
        <v>1354</v>
      </c>
      <c r="N610">
        <v>1010</v>
      </c>
      <c r="O610" t="s">
        <v>35</v>
      </c>
      <c r="P610" t="s">
        <v>35</v>
      </c>
      <c r="Q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360</v>
      </c>
      <c r="AG610">
        <v>1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f>ROW(Source!A426)</f>
        <v>426</v>
      </c>
      <c r="B611">
        <v>86552934</v>
      </c>
      <c r="C611">
        <v>86552925</v>
      </c>
      <c r="D611">
        <v>85665773</v>
      </c>
      <c r="E611">
        <v>1081</v>
      </c>
      <c r="F611">
        <v>1</v>
      </c>
      <c r="G611">
        <v>1081</v>
      </c>
      <c r="H611">
        <v>1</v>
      </c>
      <c r="I611" t="s">
        <v>786</v>
      </c>
      <c r="J611" t="s">
        <v>3</v>
      </c>
      <c r="K611" t="s">
        <v>787</v>
      </c>
      <c r="L611">
        <v>1191</v>
      </c>
      <c r="N611">
        <v>1013</v>
      </c>
      <c r="O611" t="s">
        <v>788</v>
      </c>
      <c r="P611" t="s">
        <v>788</v>
      </c>
      <c r="Q611">
        <v>1</v>
      </c>
      <c r="X611">
        <v>0.93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362</v>
      </c>
      <c r="AG611">
        <v>1.2833999999999999</v>
      </c>
      <c r="AH611">
        <v>2</v>
      </c>
      <c r="AI611">
        <v>86552926</v>
      </c>
      <c r="AJ611">
        <v>773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f>ROW(Source!A426)</f>
        <v>426</v>
      </c>
      <c r="B612">
        <v>86552935</v>
      </c>
      <c r="C612">
        <v>86552925</v>
      </c>
      <c r="D612">
        <v>85731378</v>
      </c>
      <c r="E612">
        <v>1</v>
      </c>
      <c r="F612">
        <v>1</v>
      </c>
      <c r="G612">
        <v>1081</v>
      </c>
      <c r="H612">
        <v>2</v>
      </c>
      <c r="I612" t="s">
        <v>850</v>
      </c>
      <c r="J612" t="s">
        <v>851</v>
      </c>
      <c r="K612" t="s">
        <v>852</v>
      </c>
      <c r="L612">
        <v>1368</v>
      </c>
      <c r="N612">
        <v>1011</v>
      </c>
      <c r="O612" t="s">
        <v>792</v>
      </c>
      <c r="P612" t="s">
        <v>792</v>
      </c>
      <c r="Q612">
        <v>1</v>
      </c>
      <c r="X612">
        <v>0.26</v>
      </c>
      <c r="Y612">
        <v>0</v>
      </c>
      <c r="Z612">
        <v>7.11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361</v>
      </c>
      <c r="AG612">
        <v>0.39</v>
      </c>
      <c r="AH612">
        <v>2</v>
      </c>
      <c r="AI612">
        <v>86552927</v>
      </c>
      <c r="AJ612">
        <v>774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>
        <f>ROW(Source!A426)</f>
        <v>426</v>
      </c>
      <c r="B613">
        <v>86552936</v>
      </c>
      <c r="C613">
        <v>86552925</v>
      </c>
      <c r="D613">
        <v>85731677</v>
      </c>
      <c r="E613">
        <v>1</v>
      </c>
      <c r="F613">
        <v>1</v>
      </c>
      <c r="G613">
        <v>1081</v>
      </c>
      <c r="H613">
        <v>2</v>
      </c>
      <c r="I613" t="s">
        <v>789</v>
      </c>
      <c r="J613" t="s">
        <v>790</v>
      </c>
      <c r="K613" t="s">
        <v>791</v>
      </c>
      <c r="L613">
        <v>1368</v>
      </c>
      <c r="N613">
        <v>1011</v>
      </c>
      <c r="O613" t="s">
        <v>792</v>
      </c>
      <c r="P613" t="s">
        <v>792</v>
      </c>
      <c r="Q613">
        <v>1</v>
      </c>
      <c r="X613">
        <v>0.01</v>
      </c>
      <c r="Y613">
        <v>0</v>
      </c>
      <c r="Z613">
        <v>83.1</v>
      </c>
      <c r="AA613">
        <v>12.62</v>
      </c>
      <c r="AB613">
        <v>0</v>
      </c>
      <c r="AC613">
        <v>0</v>
      </c>
      <c r="AD613">
        <v>1</v>
      </c>
      <c r="AE613">
        <v>0</v>
      </c>
      <c r="AF613" t="s">
        <v>361</v>
      </c>
      <c r="AG613">
        <v>1.4999999999999999E-2</v>
      </c>
      <c r="AH613">
        <v>2</v>
      </c>
      <c r="AI613">
        <v>86552928</v>
      </c>
      <c r="AJ613">
        <v>775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f>ROW(Source!A426)</f>
        <v>426</v>
      </c>
      <c r="B614">
        <v>86552937</v>
      </c>
      <c r="C614">
        <v>86552925</v>
      </c>
      <c r="D614">
        <v>85701847</v>
      </c>
      <c r="E614">
        <v>1</v>
      </c>
      <c r="F614">
        <v>1</v>
      </c>
      <c r="G614">
        <v>1081</v>
      </c>
      <c r="H614">
        <v>3</v>
      </c>
      <c r="I614" t="s">
        <v>853</v>
      </c>
      <c r="J614" t="s">
        <v>854</v>
      </c>
      <c r="K614" t="s">
        <v>855</v>
      </c>
      <c r="L614">
        <v>1348</v>
      </c>
      <c r="N614">
        <v>1009</v>
      </c>
      <c r="O614" t="s">
        <v>561</v>
      </c>
      <c r="P614" t="s">
        <v>561</v>
      </c>
      <c r="Q614">
        <v>1000</v>
      </c>
      <c r="X614">
        <v>1.2E-4</v>
      </c>
      <c r="Y614">
        <v>9879.51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360</v>
      </c>
      <c r="AG614">
        <v>1.2E-4</v>
      </c>
      <c r="AH614">
        <v>2</v>
      </c>
      <c r="AI614">
        <v>86552929</v>
      </c>
      <c r="AJ614">
        <v>776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>
        <f>ROW(Source!A426)</f>
        <v>426</v>
      </c>
      <c r="B615">
        <v>86552938</v>
      </c>
      <c r="C615">
        <v>86552925</v>
      </c>
      <c r="D615">
        <v>85700656</v>
      </c>
      <c r="E615">
        <v>1</v>
      </c>
      <c r="F615">
        <v>1</v>
      </c>
      <c r="G615">
        <v>1081</v>
      </c>
      <c r="H615">
        <v>3</v>
      </c>
      <c r="I615" t="s">
        <v>856</v>
      </c>
      <c r="J615" t="s">
        <v>857</v>
      </c>
      <c r="K615" t="s">
        <v>858</v>
      </c>
      <c r="L615">
        <v>1348</v>
      </c>
      <c r="N615">
        <v>1009</v>
      </c>
      <c r="O615" t="s">
        <v>561</v>
      </c>
      <c r="P615" t="s">
        <v>561</v>
      </c>
      <c r="Q615">
        <v>1000</v>
      </c>
      <c r="X615">
        <v>5.9999999999999995E-4</v>
      </c>
      <c r="Y615">
        <v>17868.28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360</v>
      </c>
      <c r="AG615">
        <v>5.9999999999999995E-4</v>
      </c>
      <c r="AH615">
        <v>2</v>
      </c>
      <c r="AI615">
        <v>86552930</v>
      </c>
      <c r="AJ615">
        <v>777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f>ROW(Source!A426)</f>
        <v>426</v>
      </c>
      <c r="B616">
        <v>86552939</v>
      </c>
      <c r="C616">
        <v>86552925</v>
      </c>
      <c r="D616">
        <v>85721435</v>
      </c>
      <c r="E616">
        <v>1</v>
      </c>
      <c r="F616">
        <v>1</v>
      </c>
      <c r="G616">
        <v>1081</v>
      </c>
      <c r="H616">
        <v>3</v>
      </c>
      <c r="I616" t="s">
        <v>859</v>
      </c>
      <c r="J616" t="s">
        <v>860</v>
      </c>
      <c r="K616" t="s">
        <v>861</v>
      </c>
      <c r="L616">
        <v>1346</v>
      </c>
      <c r="N616">
        <v>1009</v>
      </c>
      <c r="O616" t="s">
        <v>822</v>
      </c>
      <c r="P616" t="s">
        <v>822</v>
      </c>
      <c r="Q616">
        <v>1</v>
      </c>
      <c r="X616">
        <v>0.02</v>
      </c>
      <c r="Y616">
        <v>19.28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360</v>
      </c>
      <c r="AG616">
        <v>0.02</v>
      </c>
      <c r="AH616">
        <v>2</v>
      </c>
      <c r="AI616">
        <v>86552931</v>
      </c>
      <c r="AJ616">
        <v>780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f>ROW(Source!A426)</f>
        <v>426</v>
      </c>
      <c r="B617">
        <v>86552940</v>
      </c>
      <c r="C617">
        <v>86552925</v>
      </c>
      <c r="D617">
        <v>85661457</v>
      </c>
      <c r="E617">
        <v>1081</v>
      </c>
      <c r="F617">
        <v>1</v>
      </c>
      <c r="G617">
        <v>1081</v>
      </c>
      <c r="H617">
        <v>3</v>
      </c>
      <c r="I617" t="s">
        <v>926</v>
      </c>
      <c r="J617" t="s">
        <v>3</v>
      </c>
      <c r="K617" t="s">
        <v>939</v>
      </c>
      <c r="L617">
        <v>1354</v>
      </c>
      <c r="N617">
        <v>1010</v>
      </c>
      <c r="O617" t="s">
        <v>35</v>
      </c>
      <c r="P617" t="s">
        <v>35</v>
      </c>
      <c r="Q617">
        <v>1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360</v>
      </c>
      <c r="AG617">
        <v>2</v>
      </c>
      <c r="AH617">
        <v>3</v>
      </c>
      <c r="AI617">
        <v>-1</v>
      </c>
      <c r="AJ617" t="s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>
        <f>ROW(Source!A426)</f>
        <v>426</v>
      </c>
      <c r="B618">
        <v>86552941</v>
      </c>
      <c r="C618">
        <v>86552925</v>
      </c>
      <c r="D618">
        <v>85681228</v>
      </c>
      <c r="E618">
        <v>1081</v>
      </c>
      <c r="F618">
        <v>1</v>
      </c>
      <c r="G618">
        <v>1081</v>
      </c>
      <c r="H618">
        <v>3</v>
      </c>
      <c r="I618" t="s">
        <v>920</v>
      </c>
      <c r="J618" t="s">
        <v>3</v>
      </c>
      <c r="K618" t="s">
        <v>921</v>
      </c>
      <c r="L618">
        <v>1354</v>
      </c>
      <c r="N618">
        <v>1010</v>
      </c>
      <c r="O618" t="s">
        <v>35</v>
      </c>
      <c r="P618" t="s">
        <v>35</v>
      </c>
      <c r="Q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360</v>
      </c>
      <c r="AG618">
        <v>1</v>
      </c>
      <c r="AH618">
        <v>3</v>
      </c>
      <c r="AI618">
        <v>-1</v>
      </c>
      <c r="AJ618" t="s">
        <v>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f>ROW(Source!A427)</f>
        <v>427</v>
      </c>
      <c r="B619">
        <v>86552934</v>
      </c>
      <c r="C619">
        <v>86552925</v>
      </c>
      <c r="D619">
        <v>85665773</v>
      </c>
      <c r="E619">
        <v>1081</v>
      </c>
      <c r="F619">
        <v>1</v>
      </c>
      <c r="G619">
        <v>1081</v>
      </c>
      <c r="H619">
        <v>1</v>
      </c>
      <c r="I619" t="s">
        <v>786</v>
      </c>
      <c r="J619" t="s">
        <v>3</v>
      </c>
      <c r="K619" t="s">
        <v>787</v>
      </c>
      <c r="L619">
        <v>1191</v>
      </c>
      <c r="N619">
        <v>1013</v>
      </c>
      <c r="O619" t="s">
        <v>788</v>
      </c>
      <c r="P619" t="s">
        <v>788</v>
      </c>
      <c r="Q619">
        <v>1</v>
      </c>
      <c r="X619">
        <v>0.93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1</v>
      </c>
      <c r="AF619" t="s">
        <v>362</v>
      </c>
      <c r="AG619">
        <v>1.2833999999999999</v>
      </c>
      <c r="AH619">
        <v>2</v>
      </c>
      <c r="AI619">
        <v>86552926</v>
      </c>
      <c r="AJ619">
        <v>781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>
        <f>ROW(Source!A427)</f>
        <v>427</v>
      </c>
      <c r="B620">
        <v>86552935</v>
      </c>
      <c r="C620">
        <v>86552925</v>
      </c>
      <c r="D620">
        <v>85731378</v>
      </c>
      <c r="E620">
        <v>1</v>
      </c>
      <c r="F620">
        <v>1</v>
      </c>
      <c r="G620">
        <v>1081</v>
      </c>
      <c r="H620">
        <v>2</v>
      </c>
      <c r="I620" t="s">
        <v>850</v>
      </c>
      <c r="J620" t="s">
        <v>851</v>
      </c>
      <c r="K620" t="s">
        <v>852</v>
      </c>
      <c r="L620">
        <v>1368</v>
      </c>
      <c r="N620">
        <v>1011</v>
      </c>
      <c r="O620" t="s">
        <v>792</v>
      </c>
      <c r="P620" t="s">
        <v>792</v>
      </c>
      <c r="Q620">
        <v>1</v>
      </c>
      <c r="X620">
        <v>0.26</v>
      </c>
      <c r="Y620">
        <v>0</v>
      </c>
      <c r="Z620">
        <v>7.11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361</v>
      </c>
      <c r="AG620">
        <v>0.39</v>
      </c>
      <c r="AH620">
        <v>2</v>
      </c>
      <c r="AI620">
        <v>86552927</v>
      </c>
      <c r="AJ620">
        <v>782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f>ROW(Source!A427)</f>
        <v>427</v>
      </c>
      <c r="B621">
        <v>86552936</v>
      </c>
      <c r="C621">
        <v>86552925</v>
      </c>
      <c r="D621">
        <v>85731677</v>
      </c>
      <c r="E621">
        <v>1</v>
      </c>
      <c r="F621">
        <v>1</v>
      </c>
      <c r="G621">
        <v>1081</v>
      </c>
      <c r="H621">
        <v>2</v>
      </c>
      <c r="I621" t="s">
        <v>789</v>
      </c>
      <c r="J621" t="s">
        <v>790</v>
      </c>
      <c r="K621" t="s">
        <v>791</v>
      </c>
      <c r="L621">
        <v>1368</v>
      </c>
      <c r="N621">
        <v>1011</v>
      </c>
      <c r="O621" t="s">
        <v>792</v>
      </c>
      <c r="P621" t="s">
        <v>792</v>
      </c>
      <c r="Q621">
        <v>1</v>
      </c>
      <c r="X621">
        <v>0.01</v>
      </c>
      <c r="Y621">
        <v>0</v>
      </c>
      <c r="Z621">
        <v>83.1</v>
      </c>
      <c r="AA621">
        <v>12.62</v>
      </c>
      <c r="AB621">
        <v>0</v>
      </c>
      <c r="AC621">
        <v>0</v>
      </c>
      <c r="AD621">
        <v>1</v>
      </c>
      <c r="AE621">
        <v>0</v>
      </c>
      <c r="AF621" t="s">
        <v>361</v>
      </c>
      <c r="AG621">
        <v>1.4999999999999999E-2</v>
      </c>
      <c r="AH621">
        <v>2</v>
      </c>
      <c r="AI621">
        <v>86552928</v>
      </c>
      <c r="AJ621">
        <v>783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f>ROW(Source!A427)</f>
        <v>427</v>
      </c>
      <c r="B622">
        <v>86552937</v>
      </c>
      <c r="C622">
        <v>86552925</v>
      </c>
      <c r="D622">
        <v>85701847</v>
      </c>
      <c r="E622">
        <v>1</v>
      </c>
      <c r="F622">
        <v>1</v>
      </c>
      <c r="G622">
        <v>1081</v>
      </c>
      <c r="H622">
        <v>3</v>
      </c>
      <c r="I622" t="s">
        <v>853</v>
      </c>
      <c r="J622" t="s">
        <v>854</v>
      </c>
      <c r="K622" t="s">
        <v>855</v>
      </c>
      <c r="L622">
        <v>1348</v>
      </c>
      <c r="N622">
        <v>1009</v>
      </c>
      <c r="O622" t="s">
        <v>561</v>
      </c>
      <c r="P622" t="s">
        <v>561</v>
      </c>
      <c r="Q622">
        <v>1000</v>
      </c>
      <c r="X622">
        <v>1.2E-4</v>
      </c>
      <c r="Y622">
        <v>9879.51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360</v>
      </c>
      <c r="AG622">
        <v>1.2E-4</v>
      </c>
      <c r="AH622">
        <v>2</v>
      </c>
      <c r="AI622">
        <v>86552929</v>
      </c>
      <c r="AJ622">
        <v>784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5">
      <c r="A623">
        <f>ROW(Source!A427)</f>
        <v>427</v>
      </c>
      <c r="B623">
        <v>86552938</v>
      </c>
      <c r="C623">
        <v>86552925</v>
      </c>
      <c r="D623">
        <v>85700656</v>
      </c>
      <c r="E623">
        <v>1</v>
      </c>
      <c r="F623">
        <v>1</v>
      </c>
      <c r="G623">
        <v>1081</v>
      </c>
      <c r="H623">
        <v>3</v>
      </c>
      <c r="I623" t="s">
        <v>856</v>
      </c>
      <c r="J623" t="s">
        <v>857</v>
      </c>
      <c r="K623" t="s">
        <v>858</v>
      </c>
      <c r="L623">
        <v>1348</v>
      </c>
      <c r="N623">
        <v>1009</v>
      </c>
      <c r="O623" t="s">
        <v>561</v>
      </c>
      <c r="P623" t="s">
        <v>561</v>
      </c>
      <c r="Q623">
        <v>1000</v>
      </c>
      <c r="X623">
        <v>5.9999999999999995E-4</v>
      </c>
      <c r="Y623">
        <v>17868.28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360</v>
      </c>
      <c r="AG623">
        <v>5.9999999999999995E-4</v>
      </c>
      <c r="AH623">
        <v>2</v>
      </c>
      <c r="AI623">
        <v>86552930</v>
      </c>
      <c r="AJ623">
        <v>785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f>ROW(Source!A427)</f>
        <v>427</v>
      </c>
      <c r="B624">
        <v>86552939</v>
      </c>
      <c r="C624">
        <v>86552925</v>
      </c>
      <c r="D624">
        <v>85721435</v>
      </c>
      <c r="E624">
        <v>1</v>
      </c>
      <c r="F624">
        <v>1</v>
      </c>
      <c r="G624">
        <v>1081</v>
      </c>
      <c r="H624">
        <v>3</v>
      </c>
      <c r="I624" t="s">
        <v>859</v>
      </c>
      <c r="J624" t="s">
        <v>860</v>
      </c>
      <c r="K624" t="s">
        <v>861</v>
      </c>
      <c r="L624">
        <v>1346</v>
      </c>
      <c r="N624">
        <v>1009</v>
      </c>
      <c r="O624" t="s">
        <v>822</v>
      </c>
      <c r="P624" t="s">
        <v>822</v>
      </c>
      <c r="Q624">
        <v>1</v>
      </c>
      <c r="X624">
        <v>0.02</v>
      </c>
      <c r="Y624">
        <v>19.28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360</v>
      </c>
      <c r="AG624">
        <v>0.02</v>
      </c>
      <c r="AH624">
        <v>2</v>
      </c>
      <c r="AI624">
        <v>86552931</v>
      </c>
      <c r="AJ624">
        <v>788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5">
      <c r="A625">
        <f>ROW(Source!A427)</f>
        <v>427</v>
      </c>
      <c r="B625">
        <v>86552940</v>
      </c>
      <c r="C625">
        <v>86552925</v>
      </c>
      <c r="D625">
        <v>85661457</v>
      </c>
      <c r="E625">
        <v>1081</v>
      </c>
      <c r="F625">
        <v>1</v>
      </c>
      <c r="G625">
        <v>1081</v>
      </c>
      <c r="H625">
        <v>3</v>
      </c>
      <c r="I625" t="s">
        <v>926</v>
      </c>
      <c r="J625" t="s">
        <v>3</v>
      </c>
      <c r="K625" t="s">
        <v>939</v>
      </c>
      <c r="L625">
        <v>1354</v>
      </c>
      <c r="N625">
        <v>1010</v>
      </c>
      <c r="O625" t="s">
        <v>35</v>
      </c>
      <c r="P625" t="s">
        <v>35</v>
      </c>
      <c r="Q625">
        <v>1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360</v>
      </c>
      <c r="AG625">
        <v>2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f>ROW(Source!A427)</f>
        <v>427</v>
      </c>
      <c r="B626">
        <v>86552941</v>
      </c>
      <c r="C626">
        <v>86552925</v>
      </c>
      <c r="D626">
        <v>85681228</v>
      </c>
      <c r="E626">
        <v>1081</v>
      </c>
      <c r="F626">
        <v>1</v>
      </c>
      <c r="G626">
        <v>1081</v>
      </c>
      <c r="H626">
        <v>3</v>
      </c>
      <c r="I626" t="s">
        <v>920</v>
      </c>
      <c r="J626" t="s">
        <v>3</v>
      </c>
      <c r="K626" t="s">
        <v>921</v>
      </c>
      <c r="L626">
        <v>1354</v>
      </c>
      <c r="N626">
        <v>1010</v>
      </c>
      <c r="O626" t="s">
        <v>35</v>
      </c>
      <c r="P626" t="s">
        <v>35</v>
      </c>
      <c r="Q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360</v>
      </c>
      <c r="AG626">
        <v>1</v>
      </c>
      <c r="AH626">
        <v>3</v>
      </c>
      <c r="AI626">
        <v>-1</v>
      </c>
      <c r="AJ626" t="s">
        <v>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f>ROW(Source!A432)</f>
        <v>432</v>
      </c>
      <c r="B627">
        <v>86552954</v>
      </c>
      <c r="C627">
        <v>86552944</v>
      </c>
      <c r="D627">
        <v>85665773</v>
      </c>
      <c r="E627">
        <v>1081</v>
      </c>
      <c r="F627">
        <v>1</v>
      </c>
      <c r="G627">
        <v>1081</v>
      </c>
      <c r="H627">
        <v>1</v>
      </c>
      <c r="I627" t="s">
        <v>786</v>
      </c>
      <c r="J627" t="s">
        <v>3</v>
      </c>
      <c r="K627" t="s">
        <v>787</v>
      </c>
      <c r="L627">
        <v>1191</v>
      </c>
      <c r="N627">
        <v>1013</v>
      </c>
      <c r="O627" t="s">
        <v>788</v>
      </c>
      <c r="P627" t="s">
        <v>788</v>
      </c>
      <c r="Q627">
        <v>1</v>
      </c>
      <c r="X627">
        <v>2.5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362</v>
      </c>
      <c r="AG627">
        <v>3.4499999999999997</v>
      </c>
      <c r="AH627">
        <v>2</v>
      </c>
      <c r="AI627">
        <v>86552945</v>
      </c>
      <c r="AJ627">
        <v>789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5">
      <c r="A628">
        <f>ROW(Source!A432)</f>
        <v>432</v>
      </c>
      <c r="B628">
        <v>86552955</v>
      </c>
      <c r="C628">
        <v>86552944</v>
      </c>
      <c r="D628">
        <v>85731378</v>
      </c>
      <c r="E628">
        <v>1</v>
      </c>
      <c r="F628">
        <v>1</v>
      </c>
      <c r="G628">
        <v>1081</v>
      </c>
      <c r="H628">
        <v>2</v>
      </c>
      <c r="I628" t="s">
        <v>850</v>
      </c>
      <c r="J628" t="s">
        <v>851</v>
      </c>
      <c r="K628" t="s">
        <v>852</v>
      </c>
      <c r="L628">
        <v>1368</v>
      </c>
      <c r="N628">
        <v>1011</v>
      </c>
      <c r="O628" t="s">
        <v>792</v>
      </c>
      <c r="P628" t="s">
        <v>792</v>
      </c>
      <c r="Q628">
        <v>1</v>
      </c>
      <c r="X628">
        <v>0.56000000000000005</v>
      </c>
      <c r="Y628">
        <v>0</v>
      </c>
      <c r="Z628">
        <v>7.11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361</v>
      </c>
      <c r="AG628">
        <v>0.84000000000000008</v>
      </c>
      <c r="AH628">
        <v>2</v>
      </c>
      <c r="AI628">
        <v>86552946</v>
      </c>
      <c r="AJ628">
        <v>790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f>ROW(Source!A432)</f>
        <v>432</v>
      </c>
      <c r="B629">
        <v>86552956</v>
      </c>
      <c r="C629">
        <v>86552944</v>
      </c>
      <c r="D629">
        <v>85731677</v>
      </c>
      <c r="E629">
        <v>1</v>
      </c>
      <c r="F629">
        <v>1</v>
      </c>
      <c r="G629">
        <v>1081</v>
      </c>
      <c r="H629">
        <v>2</v>
      </c>
      <c r="I629" t="s">
        <v>789</v>
      </c>
      <c r="J629" t="s">
        <v>790</v>
      </c>
      <c r="K629" t="s">
        <v>791</v>
      </c>
      <c r="L629">
        <v>1368</v>
      </c>
      <c r="N629">
        <v>1011</v>
      </c>
      <c r="O629" t="s">
        <v>792</v>
      </c>
      <c r="P629" t="s">
        <v>792</v>
      </c>
      <c r="Q629">
        <v>1</v>
      </c>
      <c r="X629">
        <v>0.03</v>
      </c>
      <c r="Y629">
        <v>0</v>
      </c>
      <c r="Z629">
        <v>83.1</v>
      </c>
      <c r="AA629">
        <v>12.62</v>
      </c>
      <c r="AB629">
        <v>0</v>
      </c>
      <c r="AC629">
        <v>0</v>
      </c>
      <c r="AD629">
        <v>1</v>
      </c>
      <c r="AE629">
        <v>0</v>
      </c>
      <c r="AF629" t="s">
        <v>361</v>
      </c>
      <c r="AG629">
        <v>4.4999999999999998E-2</v>
      </c>
      <c r="AH629">
        <v>2</v>
      </c>
      <c r="AI629">
        <v>86552947</v>
      </c>
      <c r="AJ629">
        <v>791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5">
      <c r="A630">
        <f>ROW(Source!A432)</f>
        <v>432</v>
      </c>
      <c r="B630">
        <v>86552957</v>
      </c>
      <c r="C630">
        <v>86552944</v>
      </c>
      <c r="D630">
        <v>85730911</v>
      </c>
      <c r="E630">
        <v>1</v>
      </c>
      <c r="F630">
        <v>1</v>
      </c>
      <c r="G630">
        <v>1081</v>
      </c>
      <c r="H630">
        <v>2</v>
      </c>
      <c r="I630" t="s">
        <v>800</v>
      </c>
      <c r="J630" t="s">
        <v>801</v>
      </c>
      <c r="K630" t="s">
        <v>802</v>
      </c>
      <c r="L630">
        <v>1368</v>
      </c>
      <c r="N630">
        <v>1011</v>
      </c>
      <c r="O630" t="s">
        <v>792</v>
      </c>
      <c r="P630" t="s">
        <v>792</v>
      </c>
      <c r="Q630">
        <v>1</v>
      </c>
      <c r="X630">
        <v>0.01</v>
      </c>
      <c r="Y630">
        <v>0</v>
      </c>
      <c r="Z630">
        <v>179.17</v>
      </c>
      <c r="AA630">
        <v>16.93</v>
      </c>
      <c r="AB630">
        <v>0</v>
      </c>
      <c r="AC630">
        <v>0</v>
      </c>
      <c r="AD630">
        <v>1</v>
      </c>
      <c r="AE630">
        <v>0</v>
      </c>
      <c r="AF630" t="s">
        <v>361</v>
      </c>
      <c r="AG630">
        <v>1.4999999999999999E-2</v>
      </c>
      <c r="AH630">
        <v>2</v>
      </c>
      <c r="AI630">
        <v>86552948</v>
      </c>
      <c r="AJ630">
        <v>792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f>ROW(Source!A432)</f>
        <v>432</v>
      </c>
      <c r="B631">
        <v>86552958</v>
      </c>
      <c r="C631">
        <v>86552944</v>
      </c>
      <c r="D631">
        <v>85701847</v>
      </c>
      <c r="E631">
        <v>1</v>
      </c>
      <c r="F631">
        <v>1</v>
      </c>
      <c r="G631">
        <v>1081</v>
      </c>
      <c r="H631">
        <v>3</v>
      </c>
      <c r="I631" t="s">
        <v>853</v>
      </c>
      <c r="J631" t="s">
        <v>854</v>
      </c>
      <c r="K631" t="s">
        <v>855</v>
      </c>
      <c r="L631">
        <v>1348</v>
      </c>
      <c r="N631">
        <v>1009</v>
      </c>
      <c r="O631" t="s">
        <v>561</v>
      </c>
      <c r="P631" t="s">
        <v>561</v>
      </c>
      <c r="Q631">
        <v>1000</v>
      </c>
      <c r="X631">
        <v>4.6000000000000001E-4</v>
      </c>
      <c r="Y631">
        <v>9879.51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360</v>
      </c>
      <c r="AG631">
        <v>4.6000000000000001E-4</v>
      </c>
      <c r="AH631">
        <v>2</v>
      </c>
      <c r="AI631">
        <v>86552949</v>
      </c>
      <c r="AJ631">
        <v>793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f>ROW(Source!A432)</f>
        <v>432</v>
      </c>
      <c r="B632">
        <v>86552959</v>
      </c>
      <c r="C632">
        <v>86552944</v>
      </c>
      <c r="D632">
        <v>85700656</v>
      </c>
      <c r="E632">
        <v>1</v>
      </c>
      <c r="F632">
        <v>1</v>
      </c>
      <c r="G632">
        <v>1081</v>
      </c>
      <c r="H632">
        <v>3</v>
      </c>
      <c r="I632" t="s">
        <v>856</v>
      </c>
      <c r="J632" t="s">
        <v>857</v>
      </c>
      <c r="K632" t="s">
        <v>858</v>
      </c>
      <c r="L632">
        <v>1348</v>
      </c>
      <c r="N632">
        <v>1009</v>
      </c>
      <c r="O632" t="s">
        <v>561</v>
      </c>
      <c r="P632" t="s">
        <v>561</v>
      </c>
      <c r="Q632">
        <v>1000</v>
      </c>
      <c r="X632">
        <v>1.2999999999999999E-3</v>
      </c>
      <c r="Y632">
        <v>17868.28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360</v>
      </c>
      <c r="AG632">
        <v>1.2999999999999999E-3</v>
      </c>
      <c r="AH632">
        <v>2</v>
      </c>
      <c r="AI632">
        <v>86552950</v>
      </c>
      <c r="AJ632">
        <v>794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5">
      <c r="A633">
        <f>ROW(Source!A432)</f>
        <v>432</v>
      </c>
      <c r="B633">
        <v>86552960</v>
      </c>
      <c r="C633">
        <v>86552944</v>
      </c>
      <c r="D633">
        <v>85721435</v>
      </c>
      <c r="E633">
        <v>1</v>
      </c>
      <c r="F633">
        <v>1</v>
      </c>
      <c r="G633">
        <v>1081</v>
      </c>
      <c r="H633">
        <v>3</v>
      </c>
      <c r="I633" t="s">
        <v>859</v>
      </c>
      <c r="J633" t="s">
        <v>860</v>
      </c>
      <c r="K633" t="s">
        <v>861</v>
      </c>
      <c r="L633">
        <v>1346</v>
      </c>
      <c r="N633">
        <v>1009</v>
      </c>
      <c r="O633" t="s">
        <v>822</v>
      </c>
      <c r="P633" t="s">
        <v>822</v>
      </c>
      <c r="Q633">
        <v>1</v>
      </c>
      <c r="X633">
        <v>0.1</v>
      </c>
      <c r="Y633">
        <v>19.28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360</v>
      </c>
      <c r="AG633">
        <v>0.1</v>
      </c>
      <c r="AH633">
        <v>2</v>
      </c>
      <c r="AI633">
        <v>86552951</v>
      </c>
      <c r="AJ633">
        <v>797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f>ROW(Source!A432)</f>
        <v>432</v>
      </c>
      <c r="B634">
        <v>86552961</v>
      </c>
      <c r="C634">
        <v>86552944</v>
      </c>
      <c r="D634">
        <v>85661457</v>
      </c>
      <c r="E634">
        <v>1081</v>
      </c>
      <c r="F634">
        <v>1</v>
      </c>
      <c r="G634">
        <v>1081</v>
      </c>
      <c r="H634">
        <v>3</v>
      </c>
      <c r="I634" t="s">
        <v>926</v>
      </c>
      <c r="J634" t="s">
        <v>3</v>
      </c>
      <c r="K634" t="s">
        <v>939</v>
      </c>
      <c r="L634">
        <v>1354</v>
      </c>
      <c r="N634">
        <v>1010</v>
      </c>
      <c r="O634" t="s">
        <v>35</v>
      </c>
      <c r="P634" t="s">
        <v>35</v>
      </c>
      <c r="Q634">
        <v>1</v>
      </c>
      <c r="X634">
        <v>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360</v>
      </c>
      <c r="AG634">
        <v>2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5">
      <c r="A635">
        <f>ROW(Source!A432)</f>
        <v>432</v>
      </c>
      <c r="B635">
        <v>86552962</v>
      </c>
      <c r="C635">
        <v>86552944</v>
      </c>
      <c r="D635">
        <v>85681228</v>
      </c>
      <c r="E635">
        <v>1081</v>
      </c>
      <c r="F635">
        <v>1</v>
      </c>
      <c r="G635">
        <v>1081</v>
      </c>
      <c r="H635">
        <v>3</v>
      </c>
      <c r="I635" t="s">
        <v>920</v>
      </c>
      <c r="J635" t="s">
        <v>3</v>
      </c>
      <c r="K635" t="s">
        <v>921</v>
      </c>
      <c r="L635">
        <v>1354</v>
      </c>
      <c r="N635">
        <v>1010</v>
      </c>
      <c r="O635" t="s">
        <v>35</v>
      </c>
      <c r="P635" t="s">
        <v>35</v>
      </c>
      <c r="Q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360</v>
      </c>
      <c r="AG635">
        <v>1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f>ROW(Source!A433)</f>
        <v>433</v>
      </c>
      <c r="B636">
        <v>86552954</v>
      </c>
      <c r="C636">
        <v>86552944</v>
      </c>
      <c r="D636">
        <v>85665773</v>
      </c>
      <c r="E636">
        <v>1081</v>
      </c>
      <c r="F636">
        <v>1</v>
      </c>
      <c r="G636">
        <v>1081</v>
      </c>
      <c r="H636">
        <v>1</v>
      </c>
      <c r="I636" t="s">
        <v>786</v>
      </c>
      <c r="J636" t="s">
        <v>3</v>
      </c>
      <c r="K636" t="s">
        <v>787</v>
      </c>
      <c r="L636">
        <v>1191</v>
      </c>
      <c r="N636">
        <v>1013</v>
      </c>
      <c r="O636" t="s">
        <v>788</v>
      </c>
      <c r="P636" t="s">
        <v>788</v>
      </c>
      <c r="Q636">
        <v>1</v>
      </c>
      <c r="X636">
        <v>2.5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1</v>
      </c>
      <c r="AF636" t="s">
        <v>362</v>
      </c>
      <c r="AG636">
        <v>3.4499999999999997</v>
      </c>
      <c r="AH636">
        <v>2</v>
      </c>
      <c r="AI636">
        <v>86552945</v>
      </c>
      <c r="AJ636">
        <v>798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f>ROW(Source!A433)</f>
        <v>433</v>
      </c>
      <c r="B637">
        <v>86552955</v>
      </c>
      <c r="C637">
        <v>86552944</v>
      </c>
      <c r="D637">
        <v>85731378</v>
      </c>
      <c r="E637">
        <v>1</v>
      </c>
      <c r="F637">
        <v>1</v>
      </c>
      <c r="G637">
        <v>1081</v>
      </c>
      <c r="H637">
        <v>2</v>
      </c>
      <c r="I637" t="s">
        <v>850</v>
      </c>
      <c r="J637" t="s">
        <v>851</v>
      </c>
      <c r="K637" t="s">
        <v>852</v>
      </c>
      <c r="L637">
        <v>1368</v>
      </c>
      <c r="N637">
        <v>1011</v>
      </c>
      <c r="O637" t="s">
        <v>792</v>
      </c>
      <c r="P637" t="s">
        <v>792</v>
      </c>
      <c r="Q637">
        <v>1</v>
      </c>
      <c r="X637">
        <v>0.56000000000000005</v>
      </c>
      <c r="Y637">
        <v>0</v>
      </c>
      <c r="Z637">
        <v>7.11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361</v>
      </c>
      <c r="AG637">
        <v>0.84000000000000008</v>
      </c>
      <c r="AH637">
        <v>2</v>
      </c>
      <c r="AI637">
        <v>86552946</v>
      </c>
      <c r="AJ637">
        <v>799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>
        <f>ROW(Source!A433)</f>
        <v>433</v>
      </c>
      <c r="B638">
        <v>86552956</v>
      </c>
      <c r="C638">
        <v>86552944</v>
      </c>
      <c r="D638">
        <v>85731677</v>
      </c>
      <c r="E638">
        <v>1</v>
      </c>
      <c r="F638">
        <v>1</v>
      </c>
      <c r="G638">
        <v>1081</v>
      </c>
      <c r="H638">
        <v>2</v>
      </c>
      <c r="I638" t="s">
        <v>789</v>
      </c>
      <c r="J638" t="s">
        <v>790</v>
      </c>
      <c r="K638" t="s">
        <v>791</v>
      </c>
      <c r="L638">
        <v>1368</v>
      </c>
      <c r="N638">
        <v>1011</v>
      </c>
      <c r="O638" t="s">
        <v>792</v>
      </c>
      <c r="P638" t="s">
        <v>792</v>
      </c>
      <c r="Q638">
        <v>1</v>
      </c>
      <c r="X638">
        <v>0.03</v>
      </c>
      <c r="Y638">
        <v>0</v>
      </c>
      <c r="Z638">
        <v>83.1</v>
      </c>
      <c r="AA638">
        <v>12.62</v>
      </c>
      <c r="AB638">
        <v>0</v>
      </c>
      <c r="AC638">
        <v>0</v>
      </c>
      <c r="AD638">
        <v>1</v>
      </c>
      <c r="AE638">
        <v>0</v>
      </c>
      <c r="AF638" t="s">
        <v>361</v>
      </c>
      <c r="AG638">
        <v>4.4999999999999998E-2</v>
      </c>
      <c r="AH638">
        <v>2</v>
      </c>
      <c r="AI638">
        <v>86552947</v>
      </c>
      <c r="AJ638">
        <v>800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f>ROW(Source!A433)</f>
        <v>433</v>
      </c>
      <c r="B639">
        <v>86552957</v>
      </c>
      <c r="C639">
        <v>86552944</v>
      </c>
      <c r="D639">
        <v>85730911</v>
      </c>
      <c r="E639">
        <v>1</v>
      </c>
      <c r="F639">
        <v>1</v>
      </c>
      <c r="G639">
        <v>1081</v>
      </c>
      <c r="H639">
        <v>2</v>
      </c>
      <c r="I639" t="s">
        <v>800</v>
      </c>
      <c r="J639" t="s">
        <v>801</v>
      </c>
      <c r="K639" t="s">
        <v>802</v>
      </c>
      <c r="L639">
        <v>1368</v>
      </c>
      <c r="N639">
        <v>1011</v>
      </c>
      <c r="O639" t="s">
        <v>792</v>
      </c>
      <c r="P639" t="s">
        <v>792</v>
      </c>
      <c r="Q639">
        <v>1</v>
      </c>
      <c r="X639">
        <v>0.01</v>
      </c>
      <c r="Y639">
        <v>0</v>
      </c>
      <c r="Z639">
        <v>179.17</v>
      </c>
      <c r="AA639">
        <v>16.93</v>
      </c>
      <c r="AB639">
        <v>0</v>
      </c>
      <c r="AC639">
        <v>0</v>
      </c>
      <c r="AD639">
        <v>1</v>
      </c>
      <c r="AE639">
        <v>0</v>
      </c>
      <c r="AF639" t="s">
        <v>361</v>
      </c>
      <c r="AG639">
        <v>1.4999999999999999E-2</v>
      </c>
      <c r="AH639">
        <v>2</v>
      </c>
      <c r="AI639">
        <v>86552948</v>
      </c>
      <c r="AJ639">
        <v>801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5">
      <c r="A640">
        <f>ROW(Source!A433)</f>
        <v>433</v>
      </c>
      <c r="B640">
        <v>86552958</v>
      </c>
      <c r="C640">
        <v>86552944</v>
      </c>
      <c r="D640">
        <v>85701847</v>
      </c>
      <c r="E640">
        <v>1</v>
      </c>
      <c r="F640">
        <v>1</v>
      </c>
      <c r="G640">
        <v>1081</v>
      </c>
      <c r="H640">
        <v>3</v>
      </c>
      <c r="I640" t="s">
        <v>853</v>
      </c>
      <c r="J640" t="s">
        <v>854</v>
      </c>
      <c r="K640" t="s">
        <v>855</v>
      </c>
      <c r="L640">
        <v>1348</v>
      </c>
      <c r="N640">
        <v>1009</v>
      </c>
      <c r="O640" t="s">
        <v>561</v>
      </c>
      <c r="P640" t="s">
        <v>561</v>
      </c>
      <c r="Q640">
        <v>1000</v>
      </c>
      <c r="X640">
        <v>4.6000000000000001E-4</v>
      </c>
      <c r="Y640">
        <v>9879.51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360</v>
      </c>
      <c r="AG640">
        <v>4.6000000000000001E-4</v>
      </c>
      <c r="AH640">
        <v>2</v>
      </c>
      <c r="AI640">
        <v>86552949</v>
      </c>
      <c r="AJ640">
        <v>802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f>ROW(Source!A433)</f>
        <v>433</v>
      </c>
      <c r="B641">
        <v>86552959</v>
      </c>
      <c r="C641">
        <v>86552944</v>
      </c>
      <c r="D641">
        <v>85700656</v>
      </c>
      <c r="E641">
        <v>1</v>
      </c>
      <c r="F641">
        <v>1</v>
      </c>
      <c r="G641">
        <v>1081</v>
      </c>
      <c r="H641">
        <v>3</v>
      </c>
      <c r="I641" t="s">
        <v>856</v>
      </c>
      <c r="J641" t="s">
        <v>857</v>
      </c>
      <c r="K641" t="s">
        <v>858</v>
      </c>
      <c r="L641">
        <v>1348</v>
      </c>
      <c r="N641">
        <v>1009</v>
      </c>
      <c r="O641" t="s">
        <v>561</v>
      </c>
      <c r="P641" t="s">
        <v>561</v>
      </c>
      <c r="Q641">
        <v>1000</v>
      </c>
      <c r="X641">
        <v>1.2999999999999999E-3</v>
      </c>
      <c r="Y641">
        <v>17868.28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360</v>
      </c>
      <c r="AG641">
        <v>1.2999999999999999E-3</v>
      </c>
      <c r="AH641">
        <v>2</v>
      </c>
      <c r="AI641">
        <v>86552950</v>
      </c>
      <c r="AJ641">
        <v>803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f>ROW(Source!A433)</f>
        <v>433</v>
      </c>
      <c r="B642">
        <v>86552960</v>
      </c>
      <c r="C642">
        <v>86552944</v>
      </c>
      <c r="D642">
        <v>85721435</v>
      </c>
      <c r="E642">
        <v>1</v>
      </c>
      <c r="F642">
        <v>1</v>
      </c>
      <c r="G642">
        <v>1081</v>
      </c>
      <c r="H642">
        <v>3</v>
      </c>
      <c r="I642" t="s">
        <v>859</v>
      </c>
      <c r="J642" t="s">
        <v>860</v>
      </c>
      <c r="K642" t="s">
        <v>861</v>
      </c>
      <c r="L642">
        <v>1346</v>
      </c>
      <c r="N642">
        <v>1009</v>
      </c>
      <c r="O642" t="s">
        <v>822</v>
      </c>
      <c r="P642" t="s">
        <v>822</v>
      </c>
      <c r="Q642">
        <v>1</v>
      </c>
      <c r="X642">
        <v>0.1</v>
      </c>
      <c r="Y642">
        <v>19.28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360</v>
      </c>
      <c r="AG642">
        <v>0.1</v>
      </c>
      <c r="AH642">
        <v>2</v>
      </c>
      <c r="AI642">
        <v>86552951</v>
      </c>
      <c r="AJ642">
        <v>806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5">
      <c r="A643">
        <f>ROW(Source!A433)</f>
        <v>433</v>
      </c>
      <c r="B643">
        <v>86552961</v>
      </c>
      <c r="C643">
        <v>86552944</v>
      </c>
      <c r="D643">
        <v>85661457</v>
      </c>
      <c r="E643">
        <v>1081</v>
      </c>
      <c r="F643">
        <v>1</v>
      </c>
      <c r="G643">
        <v>1081</v>
      </c>
      <c r="H643">
        <v>3</v>
      </c>
      <c r="I643" t="s">
        <v>926</v>
      </c>
      <c r="J643" t="s">
        <v>3</v>
      </c>
      <c r="K643" t="s">
        <v>939</v>
      </c>
      <c r="L643">
        <v>1354</v>
      </c>
      <c r="N643">
        <v>1010</v>
      </c>
      <c r="O643" t="s">
        <v>35</v>
      </c>
      <c r="P643" t="s">
        <v>35</v>
      </c>
      <c r="Q643">
        <v>1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360</v>
      </c>
      <c r="AG643">
        <v>2</v>
      </c>
      <c r="AH643">
        <v>3</v>
      </c>
      <c r="AI643">
        <v>-1</v>
      </c>
      <c r="AJ643" t="s">
        <v>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f>ROW(Source!A433)</f>
        <v>433</v>
      </c>
      <c r="B644">
        <v>86552962</v>
      </c>
      <c r="C644">
        <v>86552944</v>
      </c>
      <c r="D644">
        <v>85681228</v>
      </c>
      <c r="E644">
        <v>1081</v>
      </c>
      <c r="F644">
        <v>1</v>
      </c>
      <c r="G644">
        <v>1081</v>
      </c>
      <c r="H644">
        <v>3</v>
      </c>
      <c r="I644" t="s">
        <v>920</v>
      </c>
      <c r="J644" t="s">
        <v>3</v>
      </c>
      <c r="K644" t="s">
        <v>921</v>
      </c>
      <c r="L644">
        <v>1354</v>
      </c>
      <c r="N644">
        <v>1010</v>
      </c>
      <c r="O644" t="s">
        <v>35</v>
      </c>
      <c r="P644" t="s">
        <v>35</v>
      </c>
      <c r="Q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360</v>
      </c>
      <c r="AG644">
        <v>1</v>
      </c>
      <c r="AH644">
        <v>3</v>
      </c>
      <c r="AI644">
        <v>-1</v>
      </c>
      <c r="AJ644" t="s">
        <v>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5">
      <c r="A645">
        <f>ROW(Source!A438)</f>
        <v>438</v>
      </c>
      <c r="B645">
        <v>86552974</v>
      </c>
      <c r="C645">
        <v>86552965</v>
      </c>
      <c r="D645">
        <v>85665773</v>
      </c>
      <c r="E645">
        <v>1081</v>
      </c>
      <c r="F645">
        <v>1</v>
      </c>
      <c r="G645">
        <v>1081</v>
      </c>
      <c r="H645">
        <v>1</v>
      </c>
      <c r="I645" t="s">
        <v>786</v>
      </c>
      <c r="J645" t="s">
        <v>3</v>
      </c>
      <c r="K645" t="s">
        <v>787</v>
      </c>
      <c r="L645">
        <v>1191</v>
      </c>
      <c r="N645">
        <v>1013</v>
      </c>
      <c r="O645" t="s">
        <v>788</v>
      </c>
      <c r="P645" t="s">
        <v>788</v>
      </c>
      <c r="Q645">
        <v>1</v>
      </c>
      <c r="X645">
        <v>1.47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 t="s">
        <v>362</v>
      </c>
      <c r="AG645">
        <v>2.0286</v>
      </c>
      <c r="AH645">
        <v>2</v>
      </c>
      <c r="AI645">
        <v>86552966</v>
      </c>
      <c r="AJ645">
        <v>807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f>ROW(Source!A438)</f>
        <v>438</v>
      </c>
      <c r="B646">
        <v>86552975</v>
      </c>
      <c r="C646">
        <v>86552965</v>
      </c>
      <c r="D646">
        <v>85731378</v>
      </c>
      <c r="E646">
        <v>1</v>
      </c>
      <c r="F646">
        <v>1</v>
      </c>
      <c r="G646">
        <v>1081</v>
      </c>
      <c r="H646">
        <v>2</v>
      </c>
      <c r="I646" t="s">
        <v>850</v>
      </c>
      <c r="J646" t="s">
        <v>851</v>
      </c>
      <c r="K646" t="s">
        <v>852</v>
      </c>
      <c r="L646">
        <v>1368</v>
      </c>
      <c r="N646">
        <v>1011</v>
      </c>
      <c r="O646" t="s">
        <v>792</v>
      </c>
      <c r="P646" t="s">
        <v>792</v>
      </c>
      <c r="Q646">
        <v>1</v>
      </c>
      <c r="X646">
        <v>0.35</v>
      </c>
      <c r="Y646">
        <v>0</v>
      </c>
      <c r="Z646">
        <v>7.11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361</v>
      </c>
      <c r="AG646">
        <v>0.52500000000000002</v>
      </c>
      <c r="AH646">
        <v>2</v>
      </c>
      <c r="AI646">
        <v>86552967</v>
      </c>
      <c r="AJ646">
        <v>808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f>ROW(Source!A438)</f>
        <v>438</v>
      </c>
      <c r="B647">
        <v>86552976</v>
      </c>
      <c r="C647">
        <v>86552965</v>
      </c>
      <c r="D647">
        <v>85731677</v>
      </c>
      <c r="E647">
        <v>1</v>
      </c>
      <c r="F647">
        <v>1</v>
      </c>
      <c r="G647">
        <v>1081</v>
      </c>
      <c r="H647">
        <v>2</v>
      </c>
      <c r="I647" t="s">
        <v>789</v>
      </c>
      <c r="J647" t="s">
        <v>790</v>
      </c>
      <c r="K647" t="s">
        <v>791</v>
      </c>
      <c r="L647">
        <v>1368</v>
      </c>
      <c r="N647">
        <v>1011</v>
      </c>
      <c r="O647" t="s">
        <v>792</v>
      </c>
      <c r="P647" t="s">
        <v>792</v>
      </c>
      <c r="Q647">
        <v>1</v>
      </c>
      <c r="X647">
        <v>0.01</v>
      </c>
      <c r="Y647">
        <v>0</v>
      </c>
      <c r="Z647">
        <v>83.1</v>
      </c>
      <c r="AA647">
        <v>12.62</v>
      </c>
      <c r="AB647">
        <v>0</v>
      </c>
      <c r="AC647">
        <v>0</v>
      </c>
      <c r="AD647">
        <v>1</v>
      </c>
      <c r="AE647">
        <v>0</v>
      </c>
      <c r="AF647" t="s">
        <v>361</v>
      </c>
      <c r="AG647">
        <v>1.4999999999999999E-2</v>
      </c>
      <c r="AH647">
        <v>2</v>
      </c>
      <c r="AI647">
        <v>86552968</v>
      </c>
      <c r="AJ647">
        <v>809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5">
      <c r="A648">
        <f>ROW(Source!A438)</f>
        <v>438</v>
      </c>
      <c r="B648">
        <v>86552977</v>
      </c>
      <c r="C648">
        <v>86552965</v>
      </c>
      <c r="D648">
        <v>85701847</v>
      </c>
      <c r="E648">
        <v>1</v>
      </c>
      <c r="F648">
        <v>1</v>
      </c>
      <c r="G648">
        <v>1081</v>
      </c>
      <c r="H648">
        <v>3</v>
      </c>
      <c r="I648" t="s">
        <v>853</v>
      </c>
      <c r="J648" t="s">
        <v>854</v>
      </c>
      <c r="K648" t="s">
        <v>855</v>
      </c>
      <c r="L648">
        <v>1348</v>
      </c>
      <c r="N648">
        <v>1009</v>
      </c>
      <c r="O648" t="s">
        <v>561</v>
      </c>
      <c r="P648" t="s">
        <v>561</v>
      </c>
      <c r="Q648">
        <v>1000</v>
      </c>
      <c r="X648">
        <v>1.3999999999999999E-4</v>
      </c>
      <c r="Y648">
        <v>9879.51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360</v>
      </c>
      <c r="AG648">
        <v>1.3999999999999999E-4</v>
      </c>
      <c r="AH648">
        <v>2</v>
      </c>
      <c r="AI648">
        <v>86552969</v>
      </c>
      <c r="AJ648">
        <v>810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f>ROW(Source!A438)</f>
        <v>438</v>
      </c>
      <c r="B649">
        <v>86552978</v>
      </c>
      <c r="C649">
        <v>86552965</v>
      </c>
      <c r="D649">
        <v>85700656</v>
      </c>
      <c r="E649">
        <v>1</v>
      </c>
      <c r="F649">
        <v>1</v>
      </c>
      <c r="G649">
        <v>1081</v>
      </c>
      <c r="H649">
        <v>3</v>
      </c>
      <c r="I649" t="s">
        <v>856</v>
      </c>
      <c r="J649" t="s">
        <v>857</v>
      </c>
      <c r="K649" t="s">
        <v>858</v>
      </c>
      <c r="L649">
        <v>1348</v>
      </c>
      <c r="N649">
        <v>1009</v>
      </c>
      <c r="O649" t="s">
        <v>561</v>
      </c>
      <c r="P649" t="s">
        <v>561</v>
      </c>
      <c r="Q649">
        <v>1000</v>
      </c>
      <c r="X649">
        <v>1.1000000000000001E-3</v>
      </c>
      <c r="Y649">
        <v>17868.28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360</v>
      </c>
      <c r="AG649">
        <v>1.1000000000000001E-3</v>
      </c>
      <c r="AH649">
        <v>2</v>
      </c>
      <c r="AI649">
        <v>86552970</v>
      </c>
      <c r="AJ649">
        <v>811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5">
      <c r="A650">
        <f>ROW(Source!A438)</f>
        <v>438</v>
      </c>
      <c r="B650">
        <v>86552979</v>
      </c>
      <c r="C650">
        <v>86552965</v>
      </c>
      <c r="D650">
        <v>85721435</v>
      </c>
      <c r="E650">
        <v>1</v>
      </c>
      <c r="F650">
        <v>1</v>
      </c>
      <c r="G650">
        <v>1081</v>
      </c>
      <c r="H650">
        <v>3</v>
      </c>
      <c r="I650" t="s">
        <v>859</v>
      </c>
      <c r="J650" t="s">
        <v>860</v>
      </c>
      <c r="K650" t="s">
        <v>861</v>
      </c>
      <c r="L650">
        <v>1346</v>
      </c>
      <c r="N650">
        <v>1009</v>
      </c>
      <c r="O650" t="s">
        <v>822</v>
      </c>
      <c r="P650" t="s">
        <v>822</v>
      </c>
      <c r="Q650">
        <v>1</v>
      </c>
      <c r="X650">
        <v>0.02</v>
      </c>
      <c r="Y650">
        <v>19.28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360</v>
      </c>
      <c r="AG650">
        <v>0.02</v>
      </c>
      <c r="AH650">
        <v>2</v>
      </c>
      <c r="AI650">
        <v>86552971</v>
      </c>
      <c r="AJ650">
        <v>814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f>ROW(Source!A438)</f>
        <v>438</v>
      </c>
      <c r="B651">
        <v>86552980</v>
      </c>
      <c r="C651">
        <v>86552965</v>
      </c>
      <c r="D651">
        <v>85661457</v>
      </c>
      <c r="E651">
        <v>1081</v>
      </c>
      <c r="F651">
        <v>1</v>
      </c>
      <c r="G651">
        <v>1081</v>
      </c>
      <c r="H651">
        <v>3</v>
      </c>
      <c r="I651" t="s">
        <v>926</v>
      </c>
      <c r="J651" t="s">
        <v>3</v>
      </c>
      <c r="K651" t="s">
        <v>927</v>
      </c>
      <c r="L651">
        <v>1354</v>
      </c>
      <c r="N651">
        <v>1010</v>
      </c>
      <c r="O651" t="s">
        <v>35</v>
      </c>
      <c r="P651" t="s">
        <v>35</v>
      </c>
      <c r="Q651">
        <v>1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360</v>
      </c>
      <c r="AG651">
        <v>2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f>ROW(Source!A438)</f>
        <v>438</v>
      </c>
      <c r="B652">
        <v>86552981</v>
      </c>
      <c r="C652">
        <v>86552965</v>
      </c>
      <c r="D652">
        <v>85681228</v>
      </c>
      <c r="E652">
        <v>1081</v>
      </c>
      <c r="F652">
        <v>1</v>
      </c>
      <c r="G652">
        <v>1081</v>
      </c>
      <c r="H652">
        <v>3</v>
      </c>
      <c r="I652" t="s">
        <v>920</v>
      </c>
      <c r="J652" t="s">
        <v>3</v>
      </c>
      <c r="K652" t="s">
        <v>921</v>
      </c>
      <c r="L652">
        <v>1354</v>
      </c>
      <c r="N652">
        <v>1010</v>
      </c>
      <c r="O652" t="s">
        <v>35</v>
      </c>
      <c r="P652" t="s">
        <v>35</v>
      </c>
      <c r="Q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360</v>
      </c>
      <c r="AG652">
        <v>1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5">
      <c r="A653">
        <f>ROW(Source!A439)</f>
        <v>439</v>
      </c>
      <c r="B653">
        <v>86552974</v>
      </c>
      <c r="C653">
        <v>86552965</v>
      </c>
      <c r="D653">
        <v>85665773</v>
      </c>
      <c r="E653">
        <v>1081</v>
      </c>
      <c r="F653">
        <v>1</v>
      </c>
      <c r="G653">
        <v>1081</v>
      </c>
      <c r="H653">
        <v>1</v>
      </c>
      <c r="I653" t="s">
        <v>786</v>
      </c>
      <c r="J653" t="s">
        <v>3</v>
      </c>
      <c r="K653" t="s">
        <v>787</v>
      </c>
      <c r="L653">
        <v>1191</v>
      </c>
      <c r="N653">
        <v>1013</v>
      </c>
      <c r="O653" t="s">
        <v>788</v>
      </c>
      <c r="P653" t="s">
        <v>788</v>
      </c>
      <c r="Q653">
        <v>1</v>
      </c>
      <c r="X653">
        <v>1.47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 t="s">
        <v>362</v>
      </c>
      <c r="AG653">
        <v>2.0286</v>
      </c>
      <c r="AH653">
        <v>2</v>
      </c>
      <c r="AI653">
        <v>86552966</v>
      </c>
      <c r="AJ653">
        <v>815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f>ROW(Source!A439)</f>
        <v>439</v>
      </c>
      <c r="B654">
        <v>86552975</v>
      </c>
      <c r="C654">
        <v>86552965</v>
      </c>
      <c r="D654">
        <v>85731378</v>
      </c>
      <c r="E654">
        <v>1</v>
      </c>
      <c r="F654">
        <v>1</v>
      </c>
      <c r="G654">
        <v>1081</v>
      </c>
      <c r="H654">
        <v>2</v>
      </c>
      <c r="I654" t="s">
        <v>850</v>
      </c>
      <c r="J654" t="s">
        <v>851</v>
      </c>
      <c r="K654" t="s">
        <v>852</v>
      </c>
      <c r="L654">
        <v>1368</v>
      </c>
      <c r="N654">
        <v>1011</v>
      </c>
      <c r="O654" t="s">
        <v>792</v>
      </c>
      <c r="P654" t="s">
        <v>792</v>
      </c>
      <c r="Q654">
        <v>1</v>
      </c>
      <c r="X654">
        <v>0.35</v>
      </c>
      <c r="Y654">
        <v>0</v>
      </c>
      <c r="Z654">
        <v>7.11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361</v>
      </c>
      <c r="AG654">
        <v>0.52500000000000002</v>
      </c>
      <c r="AH654">
        <v>2</v>
      </c>
      <c r="AI654">
        <v>86552967</v>
      </c>
      <c r="AJ654">
        <v>816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5">
      <c r="A655">
        <f>ROW(Source!A439)</f>
        <v>439</v>
      </c>
      <c r="B655">
        <v>86552976</v>
      </c>
      <c r="C655">
        <v>86552965</v>
      </c>
      <c r="D655">
        <v>85731677</v>
      </c>
      <c r="E655">
        <v>1</v>
      </c>
      <c r="F655">
        <v>1</v>
      </c>
      <c r="G655">
        <v>1081</v>
      </c>
      <c r="H655">
        <v>2</v>
      </c>
      <c r="I655" t="s">
        <v>789</v>
      </c>
      <c r="J655" t="s">
        <v>790</v>
      </c>
      <c r="K655" t="s">
        <v>791</v>
      </c>
      <c r="L655">
        <v>1368</v>
      </c>
      <c r="N655">
        <v>1011</v>
      </c>
      <c r="O655" t="s">
        <v>792</v>
      </c>
      <c r="P655" t="s">
        <v>792</v>
      </c>
      <c r="Q655">
        <v>1</v>
      </c>
      <c r="X655">
        <v>0.01</v>
      </c>
      <c r="Y655">
        <v>0</v>
      </c>
      <c r="Z655">
        <v>83.1</v>
      </c>
      <c r="AA655">
        <v>12.62</v>
      </c>
      <c r="AB655">
        <v>0</v>
      </c>
      <c r="AC655">
        <v>0</v>
      </c>
      <c r="AD655">
        <v>1</v>
      </c>
      <c r="AE655">
        <v>0</v>
      </c>
      <c r="AF655" t="s">
        <v>361</v>
      </c>
      <c r="AG655">
        <v>1.4999999999999999E-2</v>
      </c>
      <c r="AH655">
        <v>2</v>
      </c>
      <c r="AI655">
        <v>86552968</v>
      </c>
      <c r="AJ655">
        <v>817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f>ROW(Source!A439)</f>
        <v>439</v>
      </c>
      <c r="B656">
        <v>86552977</v>
      </c>
      <c r="C656">
        <v>86552965</v>
      </c>
      <c r="D656">
        <v>85701847</v>
      </c>
      <c r="E656">
        <v>1</v>
      </c>
      <c r="F656">
        <v>1</v>
      </c>
      <c r="G656">
        <v>1081</v>
      </c>
      <c r="H656">
        <v>3</v>
      </c>
      <c r="I656" t="s">
        <v>853</v>
      </c>
      <c r="J656" t="s">
        <v>854</v>
      </c>
      <c r="K656" t="s">
        <v>855</v>
      </c>
      <c r="L656">
        <v>1348</v>
      </c>
      <c r="N656">
        <v>1009</v>
      </c>
      <c r="O656" t="s">
        <v>561</v>
      </c>
      <c r="P656" t="s">
        <v>561</v>
      </c>
      <c r="Q656">
        <v>1000</v>
      </c>
      <c r="X656">
        <v>1.3999999999999999E-4</v>
      </c>
      <c r="Y656">
        <v>9879.51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360</v>
      </c>
      <c r="AG656">
        <v>1.3999999999999999E-4</v>
      </c>
      <c r="AH656">
        <v>2</v>
      </c>
      <c r="AI656">
        <v>86552969</v>
      </c>
      <c r="AJ656">
        <v>818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f>ROW(Source!A439)</f>
        <v>439</v>
      </c>
      <c r="B657">
        <v>86552978</v>
      </c>
      <c r="C657">
        <v>86552965</v>
      </c>
      <c r="D657">
        <v>85700656</v>
      </c>
      <c r="E657">
        <v>1</v>
      </c>
      <c r="F657">
        <v>1</v>
      </c>
      <c r="G657">
        <v>1081</v>
      </c>
      <c r="H657">
        <v>3</v>
      </c>
      <c r="I657" t="s">
        <v>856</v>
      </c>
      <c r="J657" t="s">
        <v>857</v>
      </c>
      <c r="K657" t="s">
        <v>858</v>
      </c>
      <c r="L657">
        <v>1348</v>
      </c>
      <c r="N657">
        <v>1009</v>
      </c>
      <c r="O657" t="s">
        <v>561</v>
      </c>
      <c r="P657" t="s">
        <v>561</v>
      </c>
      <c r="Q657">
        <v>1000</v>
      </c>
      <c r="X657">
        <v>1.1000000000000001E-3</v>
      </c>
      <c r="Y657">
        <v>17868.28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360</v>
      </c>
      <c r="AG657">
        <v>1.1000000000000001E-3</v>
      </c>
      <c r="AH657">
        <v>2</v>
      </c>
      <c r="AI657">
        <v>86552970</v>
      </c>
      <c r="AJ657">
        <v>819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5">
      <c r="A658">
        <f>ROW(Source!A439)</f>
        <v>439</v>
      </c>
      <c r="B658">
        <v>86552979</v>
      </c>
      <c r="C658">
        <v>86552965</v>
      </c>
      <c r="D658">
        <v>85721435</v>
      </c>
      <c r="E658">
        <v>1</v>
      </c>
      <c r="F658">
        <v>1</v>
      </c>
      <c r="G658">
        <v>1081</v>
      </c>
      <c r="H658">
        <v>3</v>
      </c>
      <c r="I658" t="s">
        <v>859</v>
      </c>
      <c r="J658" t="s">
        <v>860</v>
      </c>
      <c r="K658" t="s">
        <v>861</v>
      </c>
      <c r="L658">
        <v>1346</v>
      </c>
      <c r="N658">
        <v>1009</v>
      </c>
      <c r="O658" t="s">
        <v>822</v>
      </c>
      <c r="P658" t="s">
        <v>822</v>
      </c>
      <c r="Q658">
        <v>1</v>
      </c>
      <c r="X658">
        <v>0.02</v>
      </c>
      <c r="Y658">
        <v>19.28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360</v>
      </c>
      <c r="AG658">
        <v>0.02</v>
      </c>
      <c r="AH658">
        <v>2</v>
      </c>
      <c r="AI658">
        <v>86552971</v>
      </c>
      <c r="AJ658">
        <v>822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f>ROW(Source!A439)</f>
        <v>439</v>
      </c>
      <c r="B659">
        <v>86552980</v>
      </c>
      <c r="C659">
        <v>86552965</v>
      </c>
      <c r="D659">
        <v>85661457</v>
      </c>
      <c r="E659">
        <v>1081</v>
      </c>
      <c r="F659">
        <v>1</v>
      </c>
      <c r="G659">
        <v>1081</v>
      </c>
      <c r="H659">
        <v>3</v>
      </c>
      <c r="I659" t="s">
        <v>926</v>
      </c>
      <c r="J659" t="s">
        <v>3</v>
      </c>
      <c r="K659" t="s">
        <v>927</v>
      </c>
      <c r="L659">
        <v>1354</v>
      </c>
      <c r="N659">
        <v>1010</v>
      </c>
      <c r="O659" t="s">
        <v>35</v>
      </c>
      <c r="P659" t="s">
        <v>35</v>
      </c>
      <c r="Q659">
        <v>1</v>
      </c>
      <c r="X659">
        <v>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360</v>
      </c>
      <c r="AG659">
        <v>2</v>
      </c>
      <c r="AH659">
        <v>3</v>
      </c>
      <c r="AI659">
        <v>-1</v>
      </c>
      <c r="AJ659" t="s">
        <v>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5">
      <c r="A660">
        <f>ROW(Source!A439)</f>
        <v>439</v>
      </c>
      <c r="B660">
        <v>86552981</v>
      </c>
      <c r="C660">
        <v>86552965</v>
      </c>
      <c r="D660">
        <v>85681228</v>
      </c>
      <c r="E660">
        <v>1081</v>
      </c>
      <c r="F660">
        <v>1</v>
      </c>
      <c r="G660">
        <v>1081</v>
      </c>
      <c r="H660">
        <v>3</v>
      </c>
      <c r="I660" t="s">
        <v>920</v>
      </c>
      <c r="J660" t="s">
        <v>3</v>
      </c>
      <c r="K660" t="s">
        <v>921</v>
      </c>
      <c r="L660">
        <v>1354</v>
      </c>
      <c r="N660">
        <v>1010</v>
      </c>
      <c r="O660" t="s">
        <v>35</v>
      </c>
      <c r="P660" t="s">
        <v>35</v>
      </c>
      <c r="Q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360</v>
      </c>
      <c r="AG660">
        <v>1</v>
      </c>
      <c r="AH660">
        <v>3</v>
      </c>
      <c r="AI660">
        <v>-1</v>
      </c>
      <c r="AJ660" t="s">
        <v>3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f>ROW(Source!A444)</f>
        <v>444</v>
      </c>
      <c r="B661">
        <v>86552992</v>
      </c>
      <c r="C661">
        <v>86552984</v>
      </c>
      <c r="D661">
        <v>85665773</v>
      </c>
      <c r="E661">
        <v>1081</v>
      </c>
      <c r="F661">
        <v>1</v>
      </c>
      <c r="G661">
        <v>1081</v>
      </c>
      <c r="H661">
        <v>1</v>
      </c>
      <c r="I661" t="s">
        <v>786</v>
      </c>
      <c r="J661" t="s">
        <v>3</v>
      </c>
      <c r="K661" t="s">
        <v>787</v>
      </c>
      <c r="L661">
        <v>1191</v>
      </c>
      <c r="N661">
        <v>1013</v>
      </c>
      <c r="O661" t="s">
        <v>788</v>
      </c>
      <c r="P661" t="s">
        <v>788</v>
      </c>
      <c r="Q661">
        <v>1</v>
      </c>
      <c r="X661">
        <v>2.6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1</v>
      </c>
      <c r="AF661" t="s">
        <v>362</v>
      </c>
      <c r="AG661">
        <v>3.5879999999999996</v>
      </c>
      <c r="AH661">
        <v>2</v>
      </c>
      <c r="AI661">
        <v>86552985</v>
      </c>
      <c r="AJ661">
        <v>823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f>ROW(Source!A444)</f>
        <v>444</v>
      </c>
      <c r="B662">
        <v>86552993</v>
      </c>
      <c r="C662">
        <v>86552984</v>
      </c>
      <c r="D662">
        <v>85731378</v>
      </c>
      <c r="E662">
        <v>1</v>
      </c>
      <c r="F662">
        <v>1</v>
      </c>
      <c r="G662">
        <v>1081</v>
      </c>
      <c r="H662">
        <v>2</v>
      </c>
      <c r="I662" t="s">
        <v>850</v>
      </c>
      <c r="J662" t="s">
        <v>851</v>
      </c>
      <c r="K662" t="s">
        <v>852</v>
      </c>
      <c r="L662">
        <v>1368</v>
      </c>
      <c r="N662">
        <v>1011</v>
      </c>
      <c r="O662" t="s">
        <v>792</v>
      </c>
      <c r="P662" t="s">
        <v>792</v>
      </c>
      <c r="Q662">
        <v>1</v>
      </c>
      <c r="X662">
        <v>0.63</v>
      </c>
      <c r="Y662">
        <v>0</v>
      </c>
      <c r="Z662">
        <v>7.11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361</v>
      </c>
      <c r="AG662">
        <v>0.94499999999999995</v>
      </c>
      <c r="AH662">
        <v>2</v>
      </c>
      <c r="AI662">
        <v>86552986</v>
      </c>
      <c r="AJ662">
        <v>824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5">
      <c r="A663">
        <f>ROW(Source!A444)</f>
        <v>444</v>
      </c>
      <c r="B663">
        <v>86552994</v>
      </c>
      <c r="C663">
        <v>86552984</v>
      </c>
      <c r="D663">
        <v>85731677</v>
      </c>
      <c r="E663">
        <v>1</v>
      </c>
      <c r="F663">
        <v>1</v>
      </c>
      <c r="G663">
        <v>1081</v>
      </c>
      <c r="H663">
        <v>2</v>
      </c>
      <c r="I663" t="s">
        <v>789</v>
      </c>
      <c r="J663" t="s">
        <v>790</v>
      </c>
      <c r="K663" t="s">
        <v>791</v>
      </c>
      <c r="L663">
        <v>1368</v>
      </c>
      <c r="N663">
        <v>1011</v>
      </c>
      <c r="O663" t="s">
        <v>792</v>
      </c>
      <c r="P663" t="s">
        <v>792</v>
      </c>
      <c r="Q663">
        <v>1</v>
      </c>
      <c r="X663">
        <v>0.02</v>
      </c>
      <c r="Y663">
        <v>0</v>
      </c>
      <c r="Z663">
        <v>83.1</v>
      </c>
      <c r="AA663">
        <v>12.62</v>
      </c>
      <c r="AB663">
        <v>0</v>
      </c>
      <c r="AC663">
        <v>0</v>
      </c>
      <c r="AD663">
        <v>1</v>
      </c>
      <c r="AE663">
        <v>0</v>
      </c>
      <c r="AF663" t="s">
        <v>361</v>
      </c>
      <c r="AG663">
        <v>0.03</v>
      </c>
      <c r="AH663">
        <v>2</v>
      </c>
      <c r="AI663">
        <v>86552987</v>
      </c>
      <c r="AJ663">
        <v>825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f>ROW(Source!A444)</f>
        <v>444</v>
      </c>
      <c r="B664">
        <v>86552995</v>
      </c>
      <c r="C664">
        <v>86552984</v>
      </c>
      <c r="D664">
        <v>85701847</v>
      </c>
      <c r="E664">
        <v>1</v>
      </c>
      <c r="F664">
        <v>1</v>
      </c>
      <c r="G664">
        <v>1081</v>
      </c>
      <c r="H664">
        <v>3</v>
      </c>
      <c r="I664" t="s">
        <v>853</v>
      </c>
      <c r="J664" t="s">
        <v>854</v>
      </c>
      <c r="K664" t="s">
        <v>855</v>
      </c>
      <c r="L664">
        <v>1348</v>
      </c>
      <c r="N664">
        <v>1009</v>
      </c>
      <c r="O664" t="s">
        <v>561</v>
      </c>
      <c r="P664" t="s">
        <v>561</v>
      </c>
      <c r="Q664">
        <v>1000</v>
      </c>
      <c r="X664">
        <v>3.3E-4</v>
      </c>
      <c r="Y664">
        <v>9879.51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360</v>
      </c>
      <c r="AG664">
        <v>3.3E-4</v>
      </c>
      <c r="AH664">
        <v>2</v>
      </c>
      <c r="AI664">
        <v>86552988</v>
      </c>
      <c r="AJ664">
        <v>826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>
        <f>ROW(Source!A444)</f>
        <v>444</v>
      </c>
      <c r="B665">
        <v>86552996</v>
      </c>
      <c r="C665">
        <v>86552984</v>
      </c>
      <c r="D665">
        <v>85700656</v>
      </c>
      <c r="E665">
        <v>1</v>
      </c>
      <c r="F665">
        <v>1</v>
      </c>
      <c r="G665">
        <v>1081</v>
      </c>
      <c r="H665">
        <v>3</v>
      </c>
      <c r="I665" t="s">
        <v>856</v>
      </c>
      <c r="J665" t="s">
        <v>857</v>
      </c>
      <c r="K665" t="s">
        <v>858</v>
      </c>
      <c r="L665">
        <v>1348</v>
      </c>
      <c r="N665">
        <v>1009</v>
      </c>
      <c r="O665" t="s">
        <v>561</v>
      </c>
      <c r="P665" t="s">
        <v>561</v>
      </c>
      <c r="Q665">
        <v>1000</v>
      </c>
      <c r="X665">
        <v>2.0699999999999998E-3</v>
      </c>
      <c r="Y665">
        <v>17868.28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360</v>
      </c>
      <c r="AG665">
        <v>2.0699999999999998E-3</v>
      </c>
      <c r="AH665">
        <v>2</v>
      </c>
      <c r="AI665">
        <v>86552989</v>
      </c>
      <c r="AJ665">
        <v>827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f>ROW(Source!A444)</f>
        <v>444</v>
      </c>
      <c r="B666">
        <v>86552997</v>
      </c>
      <c r="C666">
        <v>86552984</v>
      </c>
      <c r="D666">
        <v>85721435</v>
      </c>
      <c r="E666">
        <v>1</v>
      </c>
      <c r="F666">
        <v>1</v>
      </c>
      <c r="G666">
        <v>1081</v>
      </c>
      <c r="H666">
        <v>3</v>
      </c>
      <c r="I666" t="s">
        <v>859</v>
      </c>
      <c r="J666" t="s">
        <v>860</v>
      </c>
      <c r="K666" t="s">
        <v>861</v>
      </c>
      <c r="L666">
        <v>1346</v>
      </c>
      <c r="N666">
        <v>1009</v>
      </c>
      <c r="O666" t="s">
        <v>822</v>
      </c>
      <c r="P666" t="s">
        <v>822</v>
      </c>
      <c r="Q666">
        <v>1</v>
      </c>
      <c r="X666">
        <v>0.1</v>
      </c>
      <c r="Y666">
        <v>19.28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360</v>
      </c>
      <c r="AG666">
        <v>0.1</v>
      </c>
      <c r="AH666">
        <v>2</v>
      </c>
      <c r="AI666">
        <v>86552990</v>
      </c>
      <c r="AJ666">
        <v>829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f>ROW(Source!A444)</f>
        <v>444</v>
      </c>
      <c r="B667">
        <v>86552998</v>
      </c>
      <c r="C667">
        <v>86552984</v>
      </c>
      <c r="D667">
        <v>85661457</v>
      </c>
      <c r="E667">
        <v>1081</v>
      </c>
      <c r="F667">
        <v>1</v>
      </c>
      <c r="G667">
        <v>1081</v>
      </c>
      <c r="H667">
        <v>3</v>
      </c>
      <c r="I667" t="s">
        <v>926</v>
      </c>
      <c r="J667" t="s">
        <v>3</v>
      </c>
      <c r="K667" t="s">
        <v>927</v>
      </c>
      <c r="L667">
        <v>1354</v>
      </c>
      <c r="N667">
        <v>1010</v>
      </c>
      <c r="O667" t="s">
        <v>35</v>
      </c>
      <c r="P667" t="s">
        <v>35</v>
      </c>
      <c r="Q667">
        <v>1</v>
      </c>
      <c r="X667">
        <v>2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360</v>
      </c>
      <c r="AG667">
        <v>2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5">
      <c r="A668">
        <f>ROW(Source!A444)</f>
        <v>444</v>
      </c>
      <c r="B668">
        <v>86552999</v>
      </c>
      <c r="C668">
        <v>86552984</v>
      </c>
      <c r="D668">
        <v>85681228</v>
      </c>
      <c r="E668">
        <v>1081</v>
      </c>
      <c r="F668">
        <v>1</v>
      </c>
      <c r="G668">
        <v>1081</v>
      </c>
      <c r="H668">
        <v>3</v>
      </c>
      <c r="I668" t="s">
        <v>920</v>
      </c>
      <c r="J668" t="s">
        <v>3</v>
      </c>
      <c r="K668" t="s">
        <v>921</v>
      </c>
      <c r="L668">
        <v>1354</v>
      </c>
      <c r="N668">
        <v>1010</v>
      </c>
      <c r="O668" t="s">
        <v>35</v>
      </c>
      <c r="P668" t="s">
        <v>35</v>
      </c>
      <c r="Q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360</v>
      </c>
      <c r="AG668">
        <v>1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f>ROW(Source!A445)</f>
        <v>445</v>
      </c>
      <c r="B669">
        <v>86552992</v>
      </c>
      <c r="C669">
        <v>86552984</v>
      </c>
      <c r="D669">
        <v>85665773</v>
      </c>
      <c r="E669">
        <v>1081</v>
      </c>
      <c r="F669">
        <v>1</v>
      </c>
      <c r="G669">
        <v>1081</v>
      </c>
      <c r="H669">
        <v>1</v>
      </c>
      <c r="I669" t="s">
        <v>786</v>
      </c>
      <c r="J669" t="s">
        <v>3</v>
      </c>
      <c r="K669" t="s">
        <v>787</v>
      </c>
      <c r="L669">
        <v>1191</v>
      </c>
      <c r="N669">
        <v>1013</v>
      </c>
      <c r="O669" t="s">
        <v>788</v>
      </c>
      <c r="P669" t="s">
        <v>788</v>
      </c>
      <c r="Q669">
        <v>1</v>
      </c>
      <c r="X669">
        <v>2.6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 t="s">
        <v>362</v>
      </c>
      <c r="AG669">
        <v>3.5879999999999996</v>
      </c>
      <c r="AH669">
        <v>2</v>
      </c>
      <c r="AI669">
        <v>86552985</v>
      </c>
      <c r="AJ669">
        <v>830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>
        <f>ROW(Source!A445)</f>
        <v>445</v>
      </c>
      <c r="B670">
        <v>86552993</v>
      </c>
      <c r="C670">
        <v>86552984</v>
      </c>
      <c r="D670">
        <v>85731378</v>
      </c>
      <c r="E670">
        <v>1</v>
      </c>
      <c r="F670">
        <v>1</v>
      </c>
      <c r="G670">
        <v>1081</v>
      </c>
      <c r="H670">
        <v>2</v>
      </c>
      <c r="I670" t="s">
        <v>850</v>
      </c>
      <c r="J670" t="s">
        <v>851</v>
      </c>
      <c r="K670" t="s">
        <v>852</v>
      </c>
      <c r="L670">
        <v>1368</v>
      </c>
      <c r="N670">
        <v>1011</v>
      </c>
      <c r="O670" t="s">
        <v>792</v>
      </c>
      <c r="P670" t="s">
        <v>792</v>
      </c>
      <c r="Q670">
        <v>1</v>
      </c>
      <c r="X670">
        <v>0.63</v>
      </c>
      <c r="Y670">
        <v>0</v>
      </c>
      <c r="Z670">
        <v>7.11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361</v>
      </c>
      <c r="AG670">
        <v>0.94499999999999995</v>
      </c>
      <c r="AH670">
        <v>2</v>
      </c>
      <c r="AI670">
        <v>86552986</v>
      </c>
      <c r="AJ670">
        <v>831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f>ROW(Source!A445)</f>
        <v>445</v>
      </c>
      <c r="B671">
        <v>86552994</v>
      </c>
      <c r="C671">
        <v>86552984</v>
      </c>
      <c r="D671">
        <v>85731677</v>
      </c>
      <c r="E671">
        <v>1</v>
      </c>
      <c r="F671">
        <v>1</v>
      </c>
      <c r="G671">
        <v>1081</v>
      </c>
      <c r="H671">
        <v>2</v>
      </c>
      <c r="I671" t="s">
        <v>789</v>
      </c>
      <c r="J671" t="s">
        <v>790</v>
      </c>
      <c r="K671" t="s">
        <v>791</v>
      </c>
      <c r="L671">
        <v>1368</v>
      </c>
      <c r="N671">
        <v>1011</v>
      </c>
      <c r="O671" t="s">
        <v>792</v>
      </c>
      <c r="P671" t="s">
        <v>792</v>
      </c>
      <c r="Q671">
        <v>1</v>
      </c>
      <c r="X671">
        <v>0.02</v>
      </c>
      <c r="Y671">
        <v>0</v>
      </c>
      <c r="Z671">
        <v>83.1</v>
      </c>
      <c r="AA671">
        <v>12.62</v>
      </c>
      <c r="AB671">
        <v>0</v>
      </c>
      <c r="AC671">
        <v>0</v>
      </c>
      <c r="AD671">
        <v>1</v>
      </c>
      <c r="AE671">
        <v>0</v>
      </c>
      <c r="AF671" t="s">
        <v>361</v>
      </c>
      <c r="AG671">
        <v>0.03</v>
      </c>
      <c r="AH671">
        <v>2</v>
      </c>
      <c r="AI671">
        <v>86552987</v>
      </c>
      <c r="AJ671">
        <v>832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f>ROW(Source!A445)</f>
        <v>445</v>
      </c>
      <c r="B672">
        <v>86552995</v>
      </c>
      <c r="C672">
        <v>86552984</v>
      </c>
      <c r="D672">
        <v>85701847</v>
      </c>
      <c r="E672">
        <v>1</v>
      </c>
      <c r="F672">
        <v>1</v>
      </c>
      <c r="G672">
        <v>1081</v>
      </c>
      <c r="H672">
        <v>3</v>
      </c>
      <c r="I672" t="s">
        <v>853</v>
      </c>
      <c r="J672" t="s">
        <v>854</v>
      </c>
      <c r="K672" t="s">
        <v>855</v>
      </c>
      <c r="L672">
        <v>1348</v>
      </c>
      <c r="N672">
        <v>1009</v>
      </c>
      <c r="O672" t="s">
        <v>561</v>
      </c>
      <c r="P672" t="s">
        <v>561</v>
      </c>
      <c r="Q672">
        <v>1000</v>
      </c>
      <c r="X672">
        <v>3.3E-4</v>
      </c>
      <c r="Y672">
        <v>9879.51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360</v>
      </c>
      <c r="AG672">
        <v>3.3E-4</v>
      </c>
      <c r="AH672">
        <v>2</v>
      </c>
      <c r="AI672">
        <v>86552988</v>
      </c>
      <c r="AJ672">
        <v>833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5">
      <c r="A673">
        <f>ROW(Source!A445)</f>
        <v>445</v>
      </c>
      <c r="B673">
        <v>86552996</v>
      </c>
      <c r="C673">
        <v>86552984</v>
      </c>
      <c r="D673">
        <v>85700656</v>
      </c>
      <c r="E673">
        <v>1</v>
      </c>
      <c r="F673">
        <v>1</v>
      </c>
      <c r="G673">
        <v>1081</v>
      </c>
      <c r="H673">
        <v>3</v>
      </c>
      <c r="I673" t="s">
        <v>856</v>
      </c>
      <c r="J673" t="s">
        <v>857</v>
      </c>
      <c r="K673" t="s">
        <v>858</v>
      </c>
      <c r="L673">
        <v>1348</v>
      </c>
      <c r="N673">
        <v>1009</v>
      </c>
      <c r="O673" t="s">
        <v>561</v>
      </c>
      <c r="P673" t="s">
        <v>561</v>
      </c>
      <c r="Q673">
        <v>1000</v>
      </c>
      <c r="X673">
        <v>2.0699999999999998E-3</v>
      </c>
      <c r="Y673">
        <v>17868.28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360</v>
      </c>
      <c r="AG673">
        <v>2.0699999999999998E-3</v>
      </c>
      <c r="AH673">
        <v>2</v>
      </c>
      <c r="AI673">
        <v>86552989</v>
      </c>
      <c r="AJ673">
        <v>834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f>ROW(Source!A445)</f>
        <v>445</v>
      </c>
      <c r="B674">
        <v>86552997</v>
      </c>
      <c r="C674">
        <v>86552984</v>
      </c>
      <c r="D674">
        <v>85721435</v>
      </c>
      <c r="E674">
        <v>1</v>
      </c>
      <c r="F674">
        <v>1</v>
      </c>
      <c r="G674">
        <v>1081</v>
      </c>
      <c r="H674">
        <v>3</v>
      </c>
      <c r="I674" t="s">
        <v>859</v>
      </c>
      <c r="J674" t="s">
        <v>860</v>
      </c>
      <c r="K674" t="s">
        <v>861</v>
      </c>
      <c r="L674">
        <v>1346</v>
      </c>
      <c r="N674">
        <v>1009</v>
      </c>
      <c r="O674" t="s">
        <v>822</v>
      </c>
      <c r="P674" t="s">
        <v>822</v>
      </c>
      <c r="Q674">
        <v>1</v>
      </c>
      <c r="X674">
        <v>0.1</v>
      </c>
      <c r="Y674">
        <v>19.28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360</v>
      </c>
      <c r="AG674">
        <v>0.1</v>
      </c>
      <c r="AH674">
        <v>2</v>
      </c>
      <c r="AI674">
        <v>86552990</v>
      </c>
      <c r="AJ674">
        <v>836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5">
      <c r="A675">
        <f>ROW(Source!A445)</f>
        <v>445</v>
      </c>
      <c r="B675">
        <v>86552998</v>
      </c>
      <c r="C675">
        <v>86552984</v>
      </c>
      <c r="D675">
        <v>85661457</v>
      </c>
      <c r="E675">
        <v>1081</v>
      </c>
      <c r="F675">
        <v>1</v>
      </c>
      <c r="G675">
        <v>1081</v>
      </c>
      <c r="H675">
        <v>3</v>
      </c>
      <c r="I675" t="s">
        <v>926</v>
      </c>
      <c r="J675" t="s">
        <v>3</v>
      </c>
      <c r="K675" t="s">
        <v>927</v>
      </c>
      <c r="L675">
        <v>1354</v>
      </c>
      <c r="N675">
        <v>1010</v>
      </c>
      <c r="O675" t="s">
        <v>35</v>
      </c>
      <c r="P675" t="s">
        <v>35</v>
      </c>
      <c r="Q675">
        <v>1</v>
      </c>
      <c r="X675">
        <v>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360</v>
      </c>
      <c r="AG675">
        <v>2</v>
      </c>
      <c r="AH675">
        <v>3</v>
      </c>
      <c r="AI675">
        <v>-1</v>
      </c>
      <c r="AJ675" t="s">
        <v>3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f>ROW(Source!A445)</f>
        <v>445</v>
      </c>
      <c r="B676">
        <v>86552999</v>
      </c>
      <c r="C676">
        <v>86552984</v>
      </c>
      <c r="D676">
        <v>85681228</v>
      </c>
      <c r="E676">
        <v>1081</v>
      </c>
      <c r="F676">
        <v>1</v>
      </c>
      <c r="G676">
        <v>1081</v>
      </c>
      <c r="H676">
        <v>3</v>
      </c>
      <c r="I676" t="s">
        <v>920</v>
      </c>
      <c r="J676" t="s">
        <v>3</v>
      </c>
      <c r="K676" t="s">
        <v>921</v>
      </c>
      <c r="L676">
        <v>1354</v>
      </c>
      <c r="N676">
        <v>1010</v>
      </c>
      <c r="O676" t="s">
        <v>35</v>
      </c>
      <c r="P676" t="s">
        <v>35</v>
      </c>
      <c r="Q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360</v>
      </c>
      <c r="AG676">
        <v>1</v>
      </c>
      <c r="AH676">
        <v>3</v>
      </c>
      <c r="AI676">
        <v>-1</v>
      </c>
      <c r="AJ676" t="s">
        <v>3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f>ROW(Source!A448)</f>
        <v>448</v>
      </c>
      <c r="B677">
        <v>86553008</v>
      </c>
      <c r="C677">
        <v>86553001</v>
      </c>
      <c r="D677">
        <v>85665773</v>
      </c>
      <c r="E677">
        <v>1081</v>
      </c>
      <c r="F677">
        <v>1</v>
      </c>
      <c r="G677">
        <v>1081</v>
      </c>
      <c r="H677">
        <v>1</v>
      </c>
      <c r="I677" t="s">
        <v>786</v>
      </c>
      <c r="J677" t="s">
        <v>3</v>
      </c>
      <c r="K677" t="s">
        <v>787</v>
      </c>
      <c r="L677">
        <v>1191</v>
      </c>
      <c r="N677">
        <v>1013</v>
      </c>
      <c r="O677" t="s">
        <v>788</v>
      </c>
      <c r="P677" t="s">
        <v>788</v>
      </c>
      <c r="Q677">
        <v>1</v>
      </c>
      <c r="X677">
        <v>0.22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1</v>
      </c>
      <c r="AF677" t="s">
        <v>362</v>
      </c>
      <c r="AG677">
        <v>0.30359999999999998</v>
      </c>
      <c r="AH677">
        <v>2</v>
      </c>
      <c r="AI677">
        <v>86553002</v>
      </c>
      <c r="AJ677">
        <v>837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5">
      <c r="A678">
        <f>ROW(Source!A448)</f>
        <v>448</v>
      </c>
      <c r="B678">
        <v>86553009</v>
      </c>
      <c r="C678">
        <v>86553001</v>
      </c>
      <c r="D678">
        <v>85702416</v>
      </c>
      <c r="E678">
        <v>1</v>
      </c>
      <c r="F678">
        <v>1</v>
      </c>
      <c r="G678">
        <v>1081</v>
      </c>
      <c r="H678">
        <v>3</v>
      </c>
      <c r="I678" t="s">
        <v>829</v>
      </c>
      <c r="J678" t="s">
        <v>830</v>
      </c>
      <c r="K678" t="s">
        <v>831</v>
      </c>
      <c r="L678">
        <v>1346</v>
      </c>
      <c r="N678">
        <v>1009</v>
      </c>
      <c r="O678" t="s">
        <v>822</v>
      </c>
      <c r="P678" t="s">
        <v>822</v>
      </c>
      <c r="Q678">
        <v>1</v>
      </c>
      <c r="X678">
        <v>0.01</v>
      </c>
      <c r="Y678">
        <v>37.979999999999997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360</v>
      </c>
      <c r="AG678">
        <v>0.01</v>
      </c>
      <c r="AH678">
        <v>2</v>
      </c>
      <c r="AI678">
        <v>86553003</v>
      </c>
      <c r="AJ678">
        <v>838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f>ROW(Source!A448)</f>
        <v>448</v>
      </c>
      <c r="B679">
        <v>86553010</v>
      </c>
      <c r="C679">
        <v>86553001</v>
      </c>
      <c r="D679">
        <v>85700975</v>
      </c>
      <c r="E679">
        <v>1</v>
      </c>
      <c r="F679">
        <v>1</v>
      </c>
      <c r="G679">
        <v>1081</v>
      </c>
      <c r="H679">
        <v>3</v>
      </c>
      <c r="I679" t="s">
        <v>841</v>
      </c>
      <c r="J679" t="s">
        <v>842</v>
      </c>
      <c r="K679" t="s">
        <v>843</v>
      </c>
      <c r="L679">
        <v>1348</v>
      </c>
      <c r="N679">
        <v>1009</v>
      </c>
      <c r="O679" t="s">
        <v>561</v>
      </c>
      <c r="P679" t="s">
        <v>561</v>
      </c>
      <c r="Q679">
        <v>1000</v>
      </c>
      <c r="X679">
        <v>3.0000000000000001E-5</v>
      </c>
      <c r="Y679">
        <v>16214.84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360</v>
      </c>
      <c r="AG679">
        <v>3.0000000000000001E-5</v>
      </c>
      <c r="AH679">
        <v>2</v>
      </c>
      <c r="AI679">
        <v>86553004</v>
      </c>
      <c r="AJ679">
        <v>839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5">
      <c r="A680">
        <f>ROW(Source!A448)</f>
        <v>448</v>
      </c>
      <c r="B680">
        <v>86553011</v>
      </c>
      <c r="C680">
        <v>86553001</v>
      </c>
      <c r="D680">
        <v>85701143</v>
      </c>
      <c r="E680">
        <v>1</v>
      </c>
      <c r="F680">
        <v>1</v>
      </c>
      <c r="G680">
        <v>1081</v>
      </c>
      <c r="H680">
        <v>3</v>
      </c>
      <c r="I680" t="s">
        <v>844</v>
      </c>
      <c r="J680" t="s">
        <v>845</v>
      </c>
      <c r="K680" t="s">
        <v>846</v>
      </c>
      <c r="L680">
        <v>1346</v>
      </c>
      <c r="N680">
        <v>1009</v>
      </c>
      <c r="O680" t="s">
        <v>822</v>
      </c>
      <c r="P680" t="s">
        <v>822</v>
      </c>
      <c r="Q680">
        <v>1</v>
      </c>
      <c r="X680">
        <v>3.0000000000000001E-3</v>
      </c>
      <c r="Y680">
        <v>20.190000000000001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360</v>
      </c>
      <c r="AG680">
        <v>3.0000000000000001E-3</v>
      </c>
      <c r="AH680">
        <v>2</v>
      </c>
      <c r="AI680">
        <v>86553005</v>
      </c>
      <c r="AJ680">
        <v>840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f>ROW(Source!A448)</f>
        <v>448</v>
      </c>
      <c r="B681">
        <v>86553012</v>
      </c>
      <c r="C681">
        <v>86553001</v>
      </c>
      <c r="D681">
        <v>85681272</v>
      </c>
      <c r="E681">
        <v>1081</v>
      </c>
      <c r="F681">
        <v>1</v>
      </c>
      <c r="G681">
        <v>1081</v>
      </c>
      <c r="H681">
        <v>3</v>
      </c>
      <c r="I681" t="s">
        <v>940</v>
      </c>
      <c r="J681" t="s">
        <v>3</v>
      </c>
      <c r="K681" t="s">
        <v>941</v>
      </c>
      <c r="L681">
        <v>1354</v>
      </c>
      <c r="N681">
        <v>1010</v>
      </c>
      <c r="O681" t="s">
        <v>35</v>
      </c>
      <c r="P681" t="s">
        <v>35</v>
      </c>
      <c r="Q681">
        <v>1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360</v>
      </c>
      <c r="AG681">
        <v>1</v>
      </c>
      <c r="AH681">
        <v>3</v>
      </c>
      <c r="AI681">
        <v>-1</v>
      </c>
      <c r="AJ681" t="s">
        <v>3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f>ROW(Source!A448)</f>
        <v>448</v>
      </c>
      <c r="B682">
        <v>86553013</v>
      </c>
      <c r="C682">
        <v>86553001</v>
      </c>
      <c r="D682">
        <v>85682419</v>
      </c>
      <c r="E682">
        <v>1081</v>
      </c>
      <c r="F682">
        <v>1</v>
      </c>
      <c r="G682">
        <v>1081</v>
      </c>
      <c r="H682">
        <v>3</v>
      </c>
      <c r="I682" t="s">
        <v>942</v>
      </c>
      <c r="J682" t="s">
        <v>3</v>
      </c>
      <c r="K682" t="s">
        <v>943</v>
      </c>
      <c r="L682">
        <v>1354</v>
      </c>
      <c r="N682">
        <v>1010</v>
      </c>
      <c r="O682" t="s">
        <v>35</v>
      </c>
      <c r="P682" t="s">
        <v>35</v>
      </c>
      <c r="Q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360</v>
      </c>
      <c r="AG682">
        <v>1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5">
      <c r="A683">
        <f>ROW(Source!A449)</f>
        <v>449</v>
      </c>
      <c r="B683">
        <v>86553008</v>
      </c>
      <c r="C683">
        <v>86553001</v>
      </c>
      <c r="D683">
        <v>85665773</v>
      </c>
      <c r="E683">
        <v>1081</v>
      </c>
      <c r="F683">
        <v>1</v>
      </c>
      <c r="G683">
        <v>1081</v>
      </c>
      <c r="H683">
        <v>1</v>
      </c>
      <c r="I683" t="s">
        <v>786</v>
      </c>
      <c r="J683" t="s">
        <v>3</v>
      </c>
      <c r="K683" t="s">
        <v>787</v>
      </c>
      <c r="L683">
        <v>1191</v>
      </c>
      <c r="N683">
        <v>1013</v>
      </c>
      <c r="O683" t="s">
        <v>788</v>
      </c>
      <c r="P683" t="s">
        <v>788</v>
      </c>
      <c r="Q683">
        <v>1</v>
      </c>
      <c r="X683">
        <v>0.22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 t="s">
        <v>362</v>
      </c>
      <c r="AG683">
        <v>0.30359999999999998</v>
      </c>
      <c r="AH683">
        <v>2</v>
      </c>
      <c r="AI683">
        <v>86553002</v>
      </c>
      <c r="AJ683">
        <v>843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f>ROW(Source!A449)</f>
        <v>449</v>
      </c>
      <c r="B684">
        <v>86553009</v>
      </c>
      <c r="C684">
        <v>86553001</v>
      </c>
      <c r="D684">
        <v>85702416</v>
      </c>
      <c r="E684">
        <v>1</v>
      </c>
      <c r="F684">
        <v>1</v>
      </c>
      <c r="G684">
        <v>1081</v>
      </c>
      <c r="H684">
        <v>3</v>
      </c>
      <c r="I684" t="s">
        <v>829</v>
      </c>
      <c r="J684" t="s">
        <v>830</v>
      </c>
      <c r="K684" t="s">
        <v>831</v>
      </c>
      <c r="L684">
        <v>1346</v>
      </c>
      <c r="N684">
        <v>1009</v>
      </c>
      <c r="O684" t="s">
        <v>822</v>
      </c>
      <c r="P684" t="s">
        <v>822</v>
      </c>
      <c r="Q684">
        <v>1</v>
      </c>
      <c r="X684">
        <v>0.01</v>
      </c>
      <c r="Y684">
        <v>37.979999999999997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360</v>
      </c>
      <c r="AG684">
        <v>0.01</v>
      </c>
      <c r="AH684">
        <v>2</v>
      </c>
      <c r="AI684">
        <v>86553003</v>
      </c>
      <c r="AJ684">
        <v>844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5">
      <c r="A685">
        <f>ROW(Source!A449)</f>
        <v>449</v>
      </c>
      <c r="B685">
        <v>86553010</v>
      </c>
      <c r="C685">
        <v>86553001</v>
      </c>
      <c r="D685">
        <v>85700975</v>
      </c>
      <c r="E685">
        <v>1</v>
      </c>
      <c r="F685">
        <v>1</v>
      </c>
      <c r="G685">
        <v>1081</v>
      </c>
      <c r="H685">
        <v>3</v>
      </c>
      <c r="I685" t="s">
        <v>841</v>
      </c>
      <c r="J685" t="s">
        <v>842</v>
      </c>
      <c r="K685" t="s">
        <v>843</v>
      </c>
      <c r="L685">
        <v>1348</v>
      </c>
      <c r="N685">
        <v>1009</v>
      </c>
      <c r="O685" t="s">
        <v>561</v>
      </c>
      <c r="P685" t="s">
        <v>561</v>
      </c>
      <c r="Q685">
        <v>1000</v>
      </c>
      <c r="X685">
        <v>3.0000000000000001E-5</v>
      </c>
      <c r="Y685">
        <v>16214.84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360</v>
      </c>
      <c r="AG685">
        <v>3.0000000000000001E-5</v>
      </c>
      <c r="AH685">
        <v>2</v>
      </c>
      <c r="AI685">
        <v>86553004</v>
      </c>
      <c r="AJ685">
        <v>845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f>ROW(Source!A449)</f>
        <v>449</v>
      </c>
      <c r="B686">
        <v>86553011</v>
      </c>
      <c r="C686">
        <v>86553001</v>
      </c>
      <c r="D686">
        <v>85701143</v>
      </c>
      <c r="E686">
        <v>1</v>
      </c>
      <c r="F686">
        <v>1</v>
      </c>
      <c r="G686">
        <v>1081</v>
      </c>
      <c r="H686">
        <v>3</v>
      </c>
      <c r="I686" t="s">
        <v>844</v>
      </c>
      <c r="J686" t="s">
        <v>845</v>
      </c>
      <c r="K686" t="s">
        <v>846</v>
      </c>
      <c r="L686">
        <v>1346</v>
      </c>
      <c r="N686">
        <v>1009</v>
      </c>
      <c r="O686" t="s">
        <v>822</v>
      </c>
      <c r="P686" t="s">
        <v>822</v>
      </c>
      <c r="Q686">
        <v>1</v>
      </c>
      <c r="X686">
        <v>3.0000000000000001E-3</v>
      </c>
      <c r="Y686">
        <v>20.190000000000001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360</v>
      </c>
      <c r="AG686">
        <v>3.0000000000000001E-3</v>
      </c>
      <c r="AH686">
        <v>2</v>
      </c>
      <c r="AI686">
        <v>86553005</v>
      </c>
      <c r="AJ686">
        <v>846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f>ROW(Source!A449)</f>
        <v>449</v>
      </c>
      <c r="B687">
        <v>86553012</v>
      </c>
      <c r="C687">
        <v>86553001</v>
      </c>
      <c r="D687">
        <v>85681272</v>
      </c>
      <c r="E687">
        <v>1081</v>
      </c>
      <c r="F687">
        <v>1</v>
      </c>
      <c r="G687">
        <v>1081</v>
      </c>
      <c r="H687">
        <v>3</v>
      </c>
      <c r="I687" t="s">
        <v>940</v>
      </c>
      <c r="J687" t="s">
        <v>3</v>
      </c>
      <c r="K687" t="s">
        <v>941</v>
      </c>
      <c r="L687">
        <v>1354</v>
      </c>
      <c r="N687">
        <v>1010</v>
      </c>
      <c r="O687" t="s">
        <v>35</v>
      </c>
      <c r="P687" t="s">
        <v>35</v>
      </c>
      <c r="Q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360</v>
      </c>
      <c r="AG687">
        <v>1</v>
      </c>
      <c r="AH687">
        <v>3</v>
      </c>
      <c r="AI687">
        <v>-1</v>
      </c>
      <c r="AJ687" t="s">
        <v>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5">
      <c r="A688">
        <f>ROW(Source!A449)</f>
        <v>449</v>
      </c>
      <c r="B688">
        <v>86553013</v>
      </c>
      <c r="C688">
        <v>86553001</v>
      </c>
      <c r="D688">
        <v>85682419</v>
      </c>
      <c r="E688">
        <v>1081</v>
      </c>
      <c r="F688">
        <v>1</v>
      </c>
      <c r="G688">
        <v>1081</v>
      </c>
      <c r="H688">
        <v>3</v>
      </c>
      <c r="I688" t="s">
        <v>942</v>
      </c>
      <c r="J688" t="s">
        <v>3</v>
      </c>
      <c r="K688" t="s">
        <v>943</v>
      </c>
      <c r="L688">
        <v>1354</v>
      </c>
      <c r="N688">
        <v>1010</v>
      </c>
      <c r="O688" t="s">
        <v>35</v>
      </c>
      <c r="P688" t="s">
        <v>35</v>
      </c>
      <c r="Q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360</v>
      </c>
      <c r="AG688">
        <v>1</v>
      </c>
      <c r="AH688">
        <v>3</v>
      </c>
      <c r="AI688">
        <v>-1</v>
      </c>
      <c r="AJ688" t="s">
        <v>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f>ROW(Source!A454)</f>
        <v>454</v>
      </c>
      <c r="B689">
        <v>86553023</v>
      </c>
      <c r="C689">
        <v>86553016</v>
      </c>
      <c r="D689">
        <v>85665773</v>
      </c>
      <c r="E689">
        <v>1081</v>
      </c>
      <c r="F689">
        <v>1</v>
      </c>
      <c r="G689">
        <v>1081</v>
      </c>
      <c r="H689">
        <v>1</v>
      </c>
      <c r="I689" t="s">
        <v>786</v>
      </c>
      <c r="J689" t="s">
        <v>3</v>
      </c>
      <c r="K689" t="s">
        <v>787</v>
      </c>
      <c r="L689">
        <v>1191</v>
      </c>
      <c r="N689">
        <v>1013</v>
      </c>
      <c r="O689" t="s">
        <v>788</v>
      </c>
      <c r="P689" t="s">
        <v>788</v>
      </c>
      <c r="Q689">
        <v>1</v>
      </c>
      <c r="X689">
        <v>0.31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 t="s">
        <v>362</v>
      </c>
      <c r="AG689">
        <v>0.42779999999999996</v>
      </c>
      <c r="AH689">
        <v>2</v>
      </c>
      <c r="AI689">
        <v>86553017</v>
      </c>
      <c r="AJ689">
        <v>849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5">
      <c r="A690">
        <f>ROW(Source!A454)</f>
        <v>454</v>
      </c>
      <c r="B690">
        <v>86553024</v>
      </c>
      <c r="C690">
        <v>86553016</v>
      </c>
      <c r="D690">
        <v>85702416</v>
      </c>
      <c r="E690">
        <v>1</v>
      </c>
      <c r="F690">
        <v>1</v>
      </c>
      <c r="G690">
        <v>1081</v>
      </c>
      <c r="H690">
        <v>3</v>
      </c>
      <c r="I690" t="s">
        <v>829</v>
      </c>
      <c r="J690" t="s">
        <v>830</v>
      </c>
      <c r="K690" t="s">
        <v>831</v>
      </c>
      <c r="L690">
        <v>1346</v>
      </c>
      <c r="N690">
        <v>1009</v>
      </c>
      <c r="O690" t="s">
        <v>822</v>
      </c>
      <c r="P690" t="s">
        <v>822</v>
      </c>
      <c r="Q690">
        <v>1</v>
      </c>
      <c r="X690">
        <v>0.01</v>
      </c>
      <c r="Y690">
        <v>37.979999999999997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360</v>
      </c>
      <c r="AG690">
        <v>0.01</v>
      </c>
      <c r="AH690">
        <v>2</v>
      </c>
      <c r="AI690">
        <v>86553018</v>
      </c>
      <c r="AJ690">
        <v>850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f>ROW(Source!A454)</f>
        <v>454</v>
      </c>
      <c r="B691">
        <v>86553025</v>
      </c>
      <c r="C691">
        <v>86553016</v>
      </c>
      <c r="D691">
        <v>85700975</v>
      </c>
      <c r="E691">
        <v>1</v>
      </c>
      <c r="F691">
        <v>1</v>
      </c>
      <c r="G691">
        <v>1081</v>
      </c>
      <c r="H691">
        <v>3</v>
      </c>
      <c r="I691" t="s">
        <v>841</v>
      </c>
      <c r="J691" t="s">
        <v>842</v>
      </c>
      <c r="K691" t="s">
        <v>843</v>
      </c>
      <c r="L691">
        <v>1348</v>
      </c>
      <c r="N691">
        <v>1009</v>
      </c>
      <c r="O691" t="s">
        <v>561</v>
      </c>
      <c r="P691" t="s">
        <v>561</v>
      </c>
      <c r="Q691">
        <v>1000</v>
      </c>
      <c r="X691">
        <v>3.0000000000000001E-5</v>
      </c>
      <c r="Y691">
        <v>16214.84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360</v>
      </c>
      <c r="AG691">
        <v>3.0000000000000001E-5</v>
      </c>
      <c r="AH691">
        <v>2</v>
      </c>
      <c r="AI691">
        <v>86553019</v>
      </c>
      <c r="AJ691">
        <v>851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f>ROW(Source!A454)</f>
        <v>454</v>
      </c>
      <c r="B692">
        <v>86553026</v>
      </c>
      <c r="C692">
        <v>86553016</v>
      </c>
      <c r="D692">
        <v>85701057</v>
      </c>
      <c r="E692">
        <v>1</v>
      </c>
      <c r="F692">
        <v>1</v>
      </c>
      <c r="G692">
        <v>1081</v>
      </c>
      <c r="H692">
        <v>3</v>
      </c>
      <c r="I692" t="s">
        <v>880</v>
      </c>
      <c r="J692" t="s">
        <v>881</v>
      </c>
      <c r="K692" t="s">
        <v>882</v>
      </c>
      <c r="L692">
        <v>1296</v>
      </c>
      <c r="N692">
        <v>1002</v>
      </c>
      <c r="O692" t="s">
        <v>601</v>
      </c>
      <c r="P692" t="s">
        <v>601</v>
      </c>
      <c r="Q692">
        <v>1</v>
      </c>
      <c r="X692">
        <v>9.1700000000000004E-2</v>
      </c>
      <c r="Y692">
        <v>6.03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360</v>
      </c>
      <c r="AG692">
        <v>9.1700000000000004E-2</v>
      </c>
      <c r="AH692">
        <v>2</v>
      </c>
      <c r="AI692">
        <v>86553020</v>
      </c>
      <c r="AJ692">
        <v>852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5">
      <c r="A693">
        <f>ROW(Source!A454)</f>
        <v>454</v>
      </c>
      <c r="B693">
        <v>86553027</v>
      </c>
      <c r="C693">
        <v>86553016</v>
      </c>
      <c r="D693">
        <v>85701143</v>
      </c>
      <c r="E693">
        <v>1</v>
      </c>
      <c r="F693">
        <v>1</v>
      </c>
      <c r="G693">
        <v>1081</v>
      </c>
      <c r="H693">
        <v>3</v>
      </c>
      <c r="I693" t="s">
        <v>844</v>
      </c>
      <c r="J693" t="s">
        <v>845</v>
      </c>
      <c r="K693" t="s">
        <v>846</v>
      </c>
      <c r="L693">
        <v>1346</v>
      </c>
      <c r="N693">
        <v>1009</v>
      </c>
      <c r="O693" t="s">
        <v>822</v>
      </c>
      <c r="P693" t="s">
        <v>822</v>
      </c>
      <c r="Q693">
        <v>1</v>
      </c>
      <c r="X693">
        <v>3.0000000000000001E-3</v>
      </c>
      <c r="Y693">
        <v>20.190000000000001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360</v>
      </c>
      <c r="AG693">
        <v>3.0000000000000001E-3</v>
      </c>
      <c r="AH693">
        <v>2</v>
      </c>
      <c r="AI693">
        <v>86553021</v>
      </c>
      <c r="AJ693">
        <v>853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f>ROW(Source!A454)</f>
        <v>454</v>
      </c>
      <c r="B694">
        <v>86553028</v>
      </c>
      <c r="C694">
        <v>86553016</v>
      </c>
      <c r="D694">
        <v>85682411</v>
      </c>
      <c r="E694">
        <v>1081</v>
      </c>
      <c r="F694">
        <v>1</v>
      </c>
      <c r="G694">
        <v>1081</v>
      </c>
      <c r="H694">
        <v>3</v>
      </c>
      <c r="I694" t="s">
        <v>944</v>
      </c>
      <c r="J694" t="s">
        <v>3</v>
      </c>
      <c r="K694" t="s">
        <v>945</v>
      </c>
      <c r="L694">
        <v>1354</v>
      </c>
      <c r="N694">
        <v>1010</v>
      </c>
      <c r="O694" t="s">
        <v>35</v>
      </c>
      <c r="P694" t="s">
        <v>35</v>
      </c>
      <c r="Q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360</v>
      </c>
      <c r="AG694">
        <v>1</v>
      </c>
      <c r="AH694">
        <v>3</v>
      </c>
      <c r="AI694">
        <v>-1</v>
      </c>
      <c r="AJ694" t="s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5">
      <c r="A695">
        <f>ROW(Source!A455)</f>
        <v>455</v>
      </c>
      <c r="B695">
        <v>86553023</v>
      </c>
      <c r="C695">
        <v>86553016</v>
      </c>
      <c r="D695">
        <v>85665773</v>
      </c>
      <c r="E695">
        <v>1081</v>
      </c>
      <c r="F695">
        <v>1</v>
      </c>
      <c r="G695">
        <v>1081</v>
      </c>
      <c r="H695">
        <v>1</v>
      </c>
      <c r="I695" t="s">
        <v>786</v>
      </c>
      <c r="J695" t="s">
        <v>3</v>
      </c>
      <c r="K695" t="s">
        <v>787</v>
      </c>
      <c r="L695">
        <v>1191</v>
      </c>
      <c r="N695">
        <v>1013</v>
      </c>
      <c r="O695" t="s">
        <v>788</v>
      </c>
      <c r="P695" t="s">
        <v>788</v>
      </c>
      <c r="Q695">
        <v>1</v>
      </c>
      <c r="X695">
        <v>0.31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362</v>
      </c>
      <c r="AG695">
        <v>0.42779999999999996</v>
      </c>
      <c r="AH695">
        <v>2</v>
      </c>
      <c r="AI695">
        <v>86553017</v>
      </c>
      <c r="AJ695">
        <v>855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f>ROW(Source!A455)</f>
        <v>455</v>
      </c>
      <c r="B696">
        <v>86553024</v>
      </c>
      <c r="C696">
        <v>86553016</v>
      </c>
      <c r="D696">
        <v>85702416</v>
      </c>
      <c r="E696">
        <v>1</v>
      </c>
      <c r="F696">
        <v>1</v>
      </c>
      <c r="G696">
        <v>1081</v>
      </c>
      <c r="H696">
        <v>3</v>
      </c>
      <c r="I696" t="s">
        <v>829</v>
      </c>
      <c r="J696" t="s">
        <v>830</v>
      </c>
      <c r="K696" t="s">
        <v>831</v>
      </c>
      <c r="L696">
        <v>1346</v>
      </c>
      <c r="N696">
        <v>1009</v>
      </c>
      <c r="O696" t="s">
        <v>822</v>
      </c>
      <c r="P696" t="s">
        <v>822</v>
      </c>
      <c r="Q696">
        <v>1</v>
      </c>
      <c r="X696">
        <v>0.01</v>
      </c>
      <c r="Y696">
        <v>37.979999999999997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360</v>
      </c>
      <c r="AG696">
        <v>0.01</v>
      </c>
      <c r="AH696">
        <v>2</v>
      </c>
      <c r="AI696">
        <v>86553018</v>
      </c>
      <c r="AJ696">
        <v>856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f>ROW(Source!A455)</f>
        <v>455</v>
      </c>
      <c r="B697">
        <v>86553025</v>
      </c>
      <c r="C697">
        <v>86553016</v>
      </c>
      <c r="D697">
        <v>85700975</v>
      </c>
      <c r="E697">
        <v>1</v>
      </c>
      <c r="F697">
        <v>1</v>
      </c>
      <c r="G697">
        <v>1081</v>
      </c>
      <c r="H697">
        <v>3</v>
      </c>
      <c r="I697" t="s">
        <v>841</v>
      </c>
      <c r="J697" t="s">
        <v>842</v>
      </c>
      <c r="K697" t="s">
        <v>843</v>
      </c>
      <c r="L697">
        <v>1348</v>
      </c>
      <c r="N697">
        <v>1009</v>
      </c>
      <c r="O697" t="s">
        <v>561</v>
      </c>
      <c r="P697" t="s">
        <v>561</v>
      </c>
      <c r="Q697">
        <v>1000</v>
      </c>
      <c r="X697">
        <v>3.0000000000000001E-5</v>
      </c>
      <c r="Y697">
        <v>16214.84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 t="s">
        <v>360</v>
      </c>
      <c r="AG697">
        <v>3.0000000000000001E-5</v>
      </c>
      <c r="AH697">
        <v>2</v>
      </c>
      <c r="AI697">
        <v>86553019</v>
      </c>
      <c r="AJ697">
        <v>857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>
        <f>ROW(Source!A455)</f>
        <v>455</v>
      </c>
      <c r="B698">
        <v>86553026</v>
      </c>
      <c r="C698">
        <v>86553016</v>
      </c>
      <c r="D698">
        <v>85701057</v>
      </c>
      <c r="E698">
        <v>1</v>
      </c>
      <c r="F698">
        <v>1</v>
      </c>
      <c r="G698">
        <v>1081</v>
      </c>
      <c r="H698">
        <v>3</v>
      </c>
      <c r="I698" t="s">
        <v>880</v>
      </c>
      <c r="J698" t="s">
        <v>881</v>
      </c>
      <c r="K698" t="s">
        <v>882</v>
      </c>
      <c r="L698">
        <v>1296</v>
      </c>
      <c r="N698">
        <v>1002</v>
      </c>
      <c r="O698" t="s">
        <v>601</v>
      </c>
      <c r="P698" t="s">
        <v>601</v>
      </c>
      <c r="Q698">
        <v>1</v>
      </c>
      <c r="X698">
        <v>9.1700000000000004E-2</v>
      </c>
      <c r="Y698">
        <v>6.03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360</v>
      </c>
      <c r="AG698">
        <v>9.1700000000000004E-2</v>
      </c>
      <c r="AH698">
        <v>2</v>
      </c>
      <c r="AI698">
        <v>86553020</v>
      </c>
      <c r="AJ698">
        <v>858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f>ROW(Source!A455)</f>
        <v>455</v>
      </c>
      <c r="B699">
        <v>86553027</v>
      </c>
      <c r="C699">
        <v>86553016</v>
      </c>
      <c r="D699">
        <v>85701143</v>
      </c>
      <c r="E699">
        <v>1</v>
      </c>
      <c r="F699">
        <v>1</v>
      </c>
      <c r="G699">
        <v>1081</v>
      </c>
      <c r="H699">
        <v>3</v>
      </c>
      <c r="I699" t="s">
        <v>844</v>
      </c>
      <c r="J699" t="s">
        <v>845</v>
      </c>
      <c r="K699" t="s">
        <v>846</v>
      </c>
      <c r="L699">
        <v>1346</v>
      </c>
      <c r="N699">
        <v>1009</v>
      </c>
      <c r="O699" t="s">
        <v>822</v>
      </c>
      <c r="P699" t="s">
        <v>822</v>
      </c>
      <c r="Q699">
        <v>1</v>
      </c>
      <c r="X699">
        <v>3.0000000000000001E-3</v>
      </c>
      <c r="Y699">
        <v>20.190000000000001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360</v>
      </c>
      <c r="AG699">
        <v>3.0000000000000001E-3</v>
      </c>
      <c r="AH699">
        <v>2</v>
      </c>
      <c r="AI699">
        <v>86553021</v>
      </c>
      <c r="AJ699">
        <v>859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>
        <f>ROW(Source!A455)</f>
        <v>455</v>
      </c>
      <c r="B700">
        <v>86553028</v>
      </c>
      <c r="C700">
        <v>86553016</v>
      </c>
      <c r="D700">
        <v>85682411</v>
      </c>
      <c r="E700">
        <v>1081</v>
      </c>
      <c r="F700">
        <v>1</v>
      </c>
      <c r="G700">
        <v>1081</v>
      </c>
      <c r="H700">
        <v>3</v>
      </c>
      <c r="I700" t="s">
        <v>944</v>
      </c>
      <c r="J700" t="s">
        <v>3</v>
      </c>
      <c r="K700" t="s">
        <v>945</v>
      </c>
      <c r="L700">
        <v>1354</v>
      </c>
      <c r="N700">
        <v>1010</v>
      </c>
      <c r="O700" t="s">
        <v>35</v>
      </c>
      <c r="P700" t="s">
        <v>35</v>
      </c>
      <c r="Q700">
        <v>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360</v>
      </c>
      <c r="AG700">
        <v>1</v>
      </c>
      <c r="AH700">
        <v>3</v>
      </c>
      <c r="AI700">
        <v>-1</v>
      </c>
      <c r="AJ700" t="s">
        <v>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f>ROW(Source!A458)</f>
        <v>458</v>
      </c>
      <c r="B701">
        <v>86553038</v>
      </c>
      <c r="C701">
        <v>86553030</v>
      </c>
      <c r="D701">
        <v>85665773</v>
      </c>
      <c r="E701">
        <v>1081</v>
      </c>
      <c r="F701">
        <v>1</v>
      </c>
      <c r="G701">
        <v>1081</v>
      </c>
      <c r="H701">
        <v>1</v>
      </c>
      <c r="I701" t="s">
        <v>786</v>
      </c>
      <c r="J701" t="s">
        <v>3</v>
      </c>
      <c r="K701" t="s">
        <v>787</v>
      </c>
      <c r="L701">
        <v>1191</v>
      </c>
      <c r="N701">
        <v>1013</v>
      </c>
      <c r="O701" t="s">
        <v>788</v>
      </c>
      <c r="P701" t="s">
        <v>788</v>
      </c>
      <c r="Q701">
        <v>1</v>
      </c>
      <c r="X701">
        <v>1.47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1</v>
      </c>
      <c r="AF701" t="s">
        <v>362</v>
      </c>
      <c r="AG701">
        <v>2.0286</v>
      </c>
      <c r="AH701">
        <v>2</v>
      </c>
      <c r="AI701">
        <v>86553031</v>
      </c>
      <c r="AJ701">
        <v>861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f>ROW(Source!A458)</f>
        <v>458</v>
      </c>
      <c r="B702">
        <v>86553039</v>
      </c>
      <c r="C702">
        <v>86553030</v>
      </c>
      <c r="D702">
        <v>85731378</v>
      </c>
      <c r="E702">
        <v>1</v>
      </c>
      <c r="F702">
        <v>1</v>
      </c>
      <c r="G702">
        <v>1081</v>
      </c>
      <c r="H702">
        <v>2</v>
      </c>
      <c r="I702" t="s">
        <v>850</v>
      </c>
      <c r="J702" t="s">
        <v>851</v>
      </c>
      <c r="K702" t="s">
        <v>852</v>
      </c>
      <c r="L702">
        <v>1368</v>
      </c>
      <c r="N702">
        <v>1011</v>
      </c>
      <c r="O702" t="s">
        <v>792</v>
      </c>
      <c r="P702" t="s">
        <v>792</v>
      </c>
      <c r="Q702">
        <v>1</v>
      </c>
      <c r="X702">
        <v>0.35</v>
      </c>
      <c r="Y702">
        <v>0</v>
      </c>
      <c r="Z702">
        <v>7.11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361</v>
      </c>
      <c r="AG702">
        <v>0.52500000000000002</v>
      </c>
      <c r="AH702">
        <v>2</v>
      </c>
      <c r="AI702">
        <v>86553032</v>
      </c>
      <c r="AJ702">
        <v>862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>
        <f>ROW(Source!A458)</f>
        <v>458</v>
      </c>
      <c r="B703">
        <v>86553040</v>
      </c>
      <c r="C703">
        <v>86553030</v>
      </c>
      <c r="D703">
        <v>85731677</v>
      </c>
      <c r="E703">
        <v>1</v>
      </c>
      <c r="F703">
        <v>1</v>
      </c>
      <c r="G703">
        <v>1081</v>
      </c>
      <c r="H703">
        <v>2</v>
      </c>
      <c r="I703" t="s">
        <v>789</v>
      </c>
      <c r="J703" t="s">
        <v>790</v>
      </c>
      <c r="K703" t="s">
        <v>791</v>
      </c>
      <c r="L703">
        <v>1368</v>
      </c>
      <c r="N703">
        <v>1011</v>
      </c>
      <c r="O703" t="s">
        <v>792</v>
      </c>
      <c r="P703" t="s">
        <v>792</v>
      </c>
      <c r="Q703">
        <v>1</v>
      </c>
      <c r="X703">
        <v>0.01</v>
      </c>
      <c r="Y703">
        <v>0</v>
      </c>
      <c r="Z703">
        <v>83.1</v>
      </c>
      <c r="AA703">
        <v>12.62</v>
      </c>
      <c r="AB703">
        <v>0</v>
      </c>
      <c r="AC703">
        <v>0</v>
      </c>
      <c r="AD703">
        <v>1</v>
      </c>
      <c r="AE703">
        <v>0</v>
      </c>
      <c r="AF703" t="s">
        <v>361</v>
      </c>
      <c r="AG703">
        <v>1.4999999999999999E-2</v>
      </c>
      <c r="AH703">
        <v>2</v>
      </c>
      <c r="AI703">
        <v>86553033</v>
      </c>
      <c r="AJ703">
        <v>863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f>ROW(Source!A458)</f>
        <v>458</v>
      </c>
      <c r="B704">
        <v>86553041</v>
      </c>
      <c r="C704">
        <v>86553030</v>
      </c>
      <c r="D704">
        <v>85701847</v>
      </c>
      <c r="E704">
        <v>1</v>
      </c>
      <c r="F704">
        <v>1</v>
      </c>
      <c r="G704">
        <v>1081</v>
      </c>
      <c r="H704">
        <v>3</v>
      </c>
      <c r="I704" t="s">
        <v>853</v>
      </c>
      <c r="J704" t="s">
        <v>854</v>
      </c>
      <c r="K704" t="s">
        <v>855</v>
      </c>
      <c r="L704">
        <v>1348</v>
      </c>
      <c r="N704">
        <v>1009</v>
      </c>
      <c r="O704" t="s">
        <v>561</v>
      </c>
      <c r="P704" t="s">
        <v>561</v>
      </c>
      <c r="Q704">
        <v>1000</v>
      </c>
      <c r="X704">
        <v>1.3999999999999999E-4</v>
      </c>
      <c r="Y704">
        <v>9879.51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360</v>
      </c>
      <c r="AG704">
        <v>1.3999999999999999E-4</v>
      </c>
      <c r="AH704">
        <v>2</v>
      </c>
      <c r="AI704">
        <v>86553034</v>
      </c>
      <c r="AJ704">
        <v>864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>
        <f>ROW(Source!A458)</f>
        <v>458</v>
      </c>
      <c r="B705">
        <v>86553042</v>
      </c>
      <c r="C705">
        <v>86553030</v>
      </c>
      <c r="D705">
        <v>85700656</v>
      </c>
      <c r="E705">
        <v>1</v>
      </c>
      <c r="F705">
        <v>1</v>
      </c>
      <c r="G705">
        <v>1081</v>
      </c>
      <c r="H705">
        <v>3</v>
      </c>
      <c r="I705" t="s">
        <v>856</v>
      </c>
      <c r="J705" t="s">
        <v>857</v>
      </c>
      <c r="K705" t="s">
        <v>858</v>
      </c>
      <c r="L705">
        <v>1348</v>
      </c>
      <c r="N705">
        <v>1009</v>
      </c>
      <c r="O705" t="s">
        <v>561</v>
      </c>
      <c r="P705" t="s">
        <v>561</v>
      </c>
      <c r="Q705">
        <v>1000</v>
      </c>
      <c r="X705">
        <v>1.1000000000000001E-3</v>
      </c>
      <c r="Y705">
        <v>17868.28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360</v>
      </c>
      <c r="AG705">
        <v>1.1000000000000001E-3</v>
      </c>
      <c r="AH705">
        <v>2</v>
      </c>
      <c r="AI705">
        <v>86553035</v>
      </c>
      <c r="AJ705">
        <v>865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f>ROW(Source!A458)</f>
        <v>458</v>
      </c>
      <c r="B706">
        <v>86553043</v>
      </c>
      <c r="C706">
        <v>86553030</v>
      </c>
      <c r="D706">
        <v>85721435</v>
      </c>
      <c r="E706">
        <v>1</v>
      </c>
      <c r="F706">
        <v>1</v>
      </c>
      <c r="G706">
        <v>1081</v>
      </c>
      <c r="H706">
        <v>3</v>
      </c>
      <c r="I706" t="s">
        <v>859</v>
      </c>
      <c r="J706" t="s">
        <v>860</v>
      </c>
      <c r="K706" t="s">
        <v>861</v>
      </c>
      <c r="L706">
        <v>1346</v>
      </c>
      <c r="N706">
        <v>1009</v>
      </c>
      <c r="O706" t="s">
        <v>822</v>
      </c>
      <c r="P706" t="s">
        <v>822</v>
      </c>
      <c r="Q706">
        <v>1</v>
      </c>
      <c r="X706">
        <v>0.02</v>
      </c>
      <c r="Y706">
        <v>19.28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360</v>
      </c>
      <c r="AG706">
        <v>0.02</v>
      </c>
      <c r="AH706">
        <v>2</v>
      </c>
      <c r="AI706">
        <v>86553036</v>
      </c>
      <c r="AJ706">
        <v>867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f>ROW(Source!A458)</f>
        <v>458</v>
      </c>
      <c r="B707">
        <v>86553044</v>
      </c>
      <c r="C707">
        <v>86553030</v>
      </c>
      <c r="D707">
        <v>85661457</v>
      </c>
      <c r="E707">
        <v>1081</v>
      </c>
      <c r="F707">
        <v>1</v>
      </c>
      <c r="G707">
        <v>1081</v>
      </c>
      <c r="H707">
        <v>3</v>
      </c>
      <c r="I707" t="s">
        <v>926</v>
      </c>
      <c r="J707" t="s">
        <v>3</v>
      </c>
      <c r="K707" t="s">
        <v>927</v>
      </c>
      <c r="L707">
        <v>1354</v>
      </c>
      <c r="N707">
        <v>1010</v>
      </c>
      <c r="O707" t="s">
        <v>35</v>
      </c>
      <c r="P707" t="s">
        <v>35</v>
      </c>
      <c r="Q707">
        <v>1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360</v>
      </c>
      <c r="AG707">
        <v>2</v>
      </c>
      <c r="AH707">
        <v>3</v>
      </c>
      <c r="AI707">
        <v>-1</v>
      </c>
      <c r="AJ707" t="s">
        <v>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>
        <f>ROW(Source!A458)</f>
        <v>458</v>
      </c>
      <c r="B708">
        <v>86553045</v>
      </c>
      <c r="C708">
        <v>86553030</v>
      </c>
      <c r="D708">
        <v>85681228</v>
      </c>
      <c r="E708">
        <v>1081</v>
      </c>
      <c r="F708">
        <v>1</v>
      </c>
      <c r="G708">
        <v>1081</v>
      </c>
      <c r="H708">
        <v>3</v>
      </c>
      <c r="I708" t="s">
        <v>920</v>
      </c>
      <c r="J708" t="s">
        <v>3</v>
      </c>
      <c r="K708" t="s">
        <v>921</v>
      </c>
      <c r="L708">
        <v>1354</v>
      </c>
      <c r="N708">
        <v>1010</v>
      </c>
      <c r="O708" t="s">
        <v>35</v>
      </c>
      <c r="P708" t="s">
        <v>35</v>
      </c>
      <c r="Q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360</v>
      </c>
      <c r="AG708">
        <v>1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f>ROW(Source!A459)</f>
        <v>459</v>
      </c>
      <c r="B709">
        <v>86553038</v>
      </c>
      <c r="C709">
        <v>86553030</v>
      </c>
      <c r="D709">
        <v>85665773</v>
      </c>
      <c r="E709">
        <v>1081</v>
      </c>
      <c r="F709">
        <v>1</v>
      </c>
      <c r="G709">
        <v>1081</v>
      </c>
      <c r="H709">
        <v>1</v>
      </c>
      <c r="I709" t="s">
        <v>786</v>
      </c>
      <c r="J709" t="s">
        <v>3</v>
      </c>
      <c r="K709" t="s">
        <v>787</v>
      </c>
      <c r="L709">
        <v>1191</v>
      </c>
      <c r="N709">
        <v>1013</v>
      </c>
      <c r="O709" t="s">
        <v>788</v>
      </c>
      <c r="P709" t="s">
        <v>788</v>
      </c>
      <c r="Q709">
        <v>1</v>
      </c>
      <c r="X709">
        <v>1.47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1</v>
      </c>
      <c r="AF709" t="s">
        <v>362</v>
      </c>
      <c r="AG709">
        <v>2.0286</v>
      </c>
      <c r="AH709">
        <v>2</v>
      </c>
      <c r="AI709">
        <v>86553031</v>
      </c>
      <c r="AJ709">
        <v>868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>
        <f>ROW(Source!A459)</f>
        <v>459</v>
      </c>
      <c r="B710">
        <v>86553039</v>
      </c>
      <c r="C710">
        <v>86553030</v>
      </c>
      <c r="D710">
        <v>85731378</v>
      </c>
      <c r="E710">
        <v>1</v>
      </c>
      <c r="F710">
        <v>1</v>
      </c>
      <c r="G710">
        <v>1081</v>
      </c>
      <c r="H710">
        <v>2</v>
      </c>
      <c r="I710" t="s">
        <v>850</v>
      </c>
      <c r="J710" t="s">
        <v>851</v>
      </c>
      <c r="K710" t="s">
        <v>852</v>
      </c>
      <c r="L710">
        <v>1368</v>
      </c>
      <c r="N710">
        <v>1011</v>
      </c>
      <c r="O710" t="s">
        <v>792</v>
      </c>
      <c r="P710" t="s">
        <v>792</v>
      </c>
      <c r="Q710">
        <v>1</v>
      </c>
      <c r="X710">
        <v>0.35</v>
      </c>
      <c r="Y710">
        <v>0</v>
      </c>
      <c r="Z710">
        <v>7.11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361</v>
      </c>
      <c r="AG710">
        <v>0.52500000000000002</v>
      </c>
      <c r="AH710">
        <v>2</v>
      </c>
      <c r="AI710">
        <v>86553032</v>
      </c>
      <c r="AJ710">
        <v>869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f>ROW(Source!A459)</f>
        <v>459</v>
      </c>
      <c r="B711">
        <v>86553040</v>
      </c>
      <c r="C711">
        <v>86553030</v>
      </c>
      <c r="D711">
        <v>85731677</v>
      </c>
      <c r="E711">
        <v>1</v>
      </c>
      <c r="F711">
        <v>1</v>
      </c>
      <c r="G711">
        <v>1081</v>
      </c>
      <c r="H711">
        <v>2</v>
      </c>
      <c r="I711" t="s">
        <v>789</v>
      </c>
      <c r="J711" t="s">
        <v>790</v>
      </c>
      <c r="K711" t="s">
        <v>791</v>
      </c>
      <c r="L711">
        <v>1368</v>
      </c>
      <c r="N711">
        <v>1011</v>
      </c>
      <c r="O711" t="s">
        <v>792</v>
      </c>
      <c r="P711" t="s">
        <v>792</v>
      </c>
      <c r="Q711">
        <v>1</v>
      </c>
      <c r="X711">
        <v>0.01</v>
      </c>
      <c r="Y711">
        <v>0</v>
      </c>
      <c r="Z711">
        <v>83.1</v>
      </c>
      <c r="AA711">
        <v>12.62</v>
      </c>
      <c r="AB711">
        <v>0</v>
      </c>
      <c r="AC711">
        <v>0</v>
      </c>
      <c r="AD711">
        <v>1</v>
      </c>
      <c r="AE711">
        <v>0</v>
      </c>
      <c r="AF711" t="s">
        <v>361</v>
      </c>
      <c r="AG711">
        <v>1.4999999999999999E-2</v>
      </c>
      <c r="AH711">
        <v>2</v>
      </c>
      <c r="AI711">
        <v>86553033</v>
      </c>
      <c r="AJ711">
        <v>870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f>ROW(Source!A459)</f>
        <v>459</v>
      </c>
      <c r="B712">
        <v>86553041</v>
      </c>
      <c r="C712">
        <v>86553030</v>
      </c>
      <c r="D712">
        <v>85701847</v>
      </c>
      <c r="E712">
        <v>1</v>
      </c>
      <c r="F712">
        <v>1</v>
      </c>
      <c r="G712">
        <v>1081</v>
      </c>
      <c r="H712">
        <v>3</v>
      </c>
      <c r="I712" t="s">
        <v>853</v>
      </c>
      <c r="J712" t="s">
        <v>854</v>
      </c>
      <c r="K712" t="s">
        <v>855</v>
      </c>
      <c r="L712">
        <v>1348</v>
      </c>
      <c r="N712">
        <v>1009</v>
      </c>
      <c r="O712" t="s">
        <v>561</v>
      </c>
      <c r="P712" t="s">
        <v>561</v>
      </c>
      <c r="Q712">
        <v>1000</v>
      </c>
      <c r="X712">
        <v>1.3999999999999999E-4</v>
      </c>
      <c r="Y712">
        <v>9879.51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360</v>
      </c>
      <c r="AG712">
        <v>1.3999999999999999E-4</v>
      </c>
      <c r="AH712">
        <v>2</v>
      </c>
      <c r="AI712">
        <v>86553034</v>
      </c>
      <c r="AJ712">
        <v>871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>
        <f>ROW(Source!A459)</f>
        <v>459</v>
      </c>
      <c r="B713">
        <v>86553042</v>
      </c>
      <c r="C713">
        <v>86553030</v>
      </c>
      <c r="D713">
        <v>85700656</v>
      </c>
      <c r="E713">
        <v>1</v>
      </c>
      <c r="F713">
        <v>1</v>
      </c>
      <c r="G713">
        <v>1081</v>
      </c>
      <c r="H713">
        <v>3</v>
      </c>
      <c r="I713" t="s">
        <v>856</v>
      </c>
      <c r="J713" t="s">
        <v>857</v>
      </c>
      <c r="K713" t="s">
        <v>858</v>
      </c>
      <c r="L713">
        <v>1348</v>
      </c>
      <c r="N713">
        <v>1009</v>
      </c>
      <c r="O713" t="s">
        <v>561</v>
      </c>
      <c r="P713" t="s">
        <v>561</v>
      </c>
      <c r="Q713">
        <v>1000</v>
      </c>
      <c r="X713">
        <v>1.1000000000000001E-3</v>
      </c>
      <c r="Y713">
        <v>17868.28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360</v>
      </c>
      <c r="AG713">
        <v>1.1000000000000001E-3</v>
      </c>
      <c r="AH713">
        <v>2</v>
      </c>
      <c r="AI713">
        <v>86553035</v>
      </c>
      <c r="AJ713">
        <v>872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f>ROW(Source!A459)</f>
        <v>459</v>
      </c>
      <c r="B714">
        <v>86553043</v>
      </c>
      <c r="C714">
        <v>86553030</v>
      </c>
      <c r="D714">
        <v>85721435</v>
      </c>
      <c r="E714">
        <v>1</v>
      </c>
      <c r="F714">
        <v>1</v>
      </c>
      <c r="G714">
        <v>1081</v>
      </c>
      <c r="H714">
        <v>3</v>
      </c>
      <c r="I714" t="s">
        <v>859</v>
      </c>
      <c r="J714" t="s">
        <v>860</v>
      </c>
      <c r="K714" t="s">
        <v>861</v>
      </c>
      <c r="L714">
        <v>1346</v>
      </c>
      <c r="N714">
        <v>1009</v>
      </c>
      <c r="O714" t="s">
        <v>822</v>
      </c>
      <c r="P714" t="s">
        <v>822</v>
      </c>
      <c r="Q714">
        <v>1</v>
      </c>
      <c r="X714">
        <v>0.02</v>
      </c>
      <c r="Y714">
        <v>19.28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360</v>
      </c>
      <c r="AG714">
        <v>0.02</v>
      </c>
      <c r="AH714">
        <v>2</v>
      </c>
      <c r="AI714">
        <v>86553036</v>
      </c>
      <c r="AJ714">
        <v>874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>
        <f>ROW(Source!A459)</f>
        <v>459</v>
      </c>
      <c r="B715">
        <v>86553044</v>
      </c>
      <c r="C715">
        <v>86553030</v>
      </c>
      <c r="D715">
        <v>85661457</v>
      </c>
      <c r="E715">
        <v>1081</v>
      </c>
      <c r="F715">
        <v>1</v>
      </c>
      <c r="G715">
        <v>1081</v>
      </c>
      <c r="H715">
        <v>3</v>
      </c>
      <c r="I715" t="s">
        <v>926</v>
      </c>
      <c r="J715" t="s">
        <v>3</v>
      </c>
      <c r="K715" t="s">
        <v>927</v>
      </c>
      <c r="L715">
        <v>1354</v>
      </c>
      <c r="N715">
        <v>1010</v>
      </c>
      <c r="O715" t="s">
        <v>35</v>
      </c>
      <c r="P715" t="s">
        <v>35</v>
      </c>
      <c r="Q715">
        <v>1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360</v>
      </c>
      <c r="AG715">
        <v>2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f>ROW(Source!A459)</f>
        <v>459</v>
      </c>
      <c r="B716">
        <v>86553045</v>
      </c>
      <c r="C716">
        <v>86553030</v>
      </c>
      <c r="D716">
        <v>85681228</v>
      </c>
      <c r="E716">
        <v>1081</v>
      </c>
      <c r="F716">
        <v>1</v>
      </c>
      <c r="G716">
        <v>1081</v>
      </c>
      <c r="H716">
        <v>3</v>
      </c>
      <c r="I716" t="s">
        <v>920</v>
      </c>
      <c r="J716" t="s">
        <v>3</v>
      </c>
      <c r="K716" t="s">
        <v>921</v>
      </c>
      <c r="L716">
        <v>1354</v>
      </c>
      <c r="N716">
        <v>1010</v>
      </c>
      <c r="O716" t="s">
        <v>35</v>
      </c>
      <c r="P716" t="s">
        <v>35</v>
      </c>
      <c r="Q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360</v>
      </c>
      <c r="AG716">
        <v>1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f>ROW(Source!A497)</f>
        <v>497</v>
      </c>
      <c r="B717">
        <v>86553056</v>
      </c>
      <c r="C717">
        <v>86553047</v>
      </c>
      <c r="D717">
        <v>85665773</v>
      </c>
      <c r="E717">
        <v>1081</v>
      </c>
      <c r="F717">
        <v>1</v>
      </c>
      <c r="G717">
        <v>1081</v>
      </c>
      <c r="H717">
        <v>1</v>
      </c>
      <c r="I717" t="s">
        <v>786</v>
      </c>
      <c r="J717" t="s">
        <v>3</v>
      </c>
      <c r="K717" t="s">
        <v>787</v>
      </c>
      <c r="L717">
        <v>1191</v>
      </c>
      <c r="N717">
        <v>1013</v>
      </c>
      <c r="O717" t="s">
        <v>788</v>
      </c>
      <c r="P717" t="s">
        <v>788</v>
      </c>
      <c r="Q717">
        <v>1</v>
      </c>
      <c r="X717">
        <v>6.86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 t="s">
        <v>3</v>
      </c>
      <c r="AG717">
        <v>6.86</v>
      </c>
      <c r="AH717">
        <v>2</v>
      </c>
      <c r="AI717">
        <v>86553048</v>
      </c>
      <c r="AJ717">
        <v>875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f>ROW(Source!A497)</f>
        <v>497</v>
      </c>
      <c r="B718">
        <v>86553057</v>
      </c>
      <c r="C718">
        <v>86553047</v>
      </c>
      <c r="D718">
        <v>85731378</v>
      </c>
      <c r="E718">
        <v>1</v>
      </c>
      <c r="F718">
        <v>1</v>
      </c>
      <c r="G718">
        <v>1081</v>
      </c>
      <c r="H718">
        <v>2</v>
      </c>
      <c r="I718" t="s">
        <v>850</v>
      </c>
      <c r="J718" t="s">
        <v>851</v>
      </c>
      <c r="K718" t="s">
        <v>852</v>
      </c>
      <c r="L718">
        <v>1368</v>
      </c>
      <c r="N718">
        <v>1011</v>
      </c>
      <c r="O718" t="s">
        <v>792</v>
      </c>
      <c r="P718" t="s">
        <v>792</v>
      </c>
      <c r="Q718">
        <v>1</v>
      </c>
      <c r="X718">
        <v>0.26</v>
      </c>
      <c r="Y718">
        <v>0</v>
      </c>
      <c r="Z718">
        <v>7.11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3</v>
      </c>
      <c r="AG718">
        <v>0.26</v>
      </c>
      <c r="AH718">
        <v>2</v>
      </c>
      <c r="AI718">
        <v>86553049</v>
      </c>
      <c r="AJ718">
        <v>876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f>ROW(Source!A497)</f>
        <v>497</v>
      </c>
      <c r="B719">
        <v>86553058</v>
      </c>
      <c r="C719">
        <v>86553047</v>
      </c>
      <c r="D719">
        <v>85731677</v>
      </c>
      <c r="E719">
        <v>1</v>
      </c>
      <c r="F719">
        <v>1</v>
      </c>
      <c r="G719">
        <v>1081</v>
      </c>
      <c r="H719">
        <v>2</v>
      </c>
      <c r="I719" t="s">
        <v>789</v>
      </c>
      <c r="J719" t="s">
        <v>790</v>
      </c>
      <c r="K719" t="s">
        <v>791</v>
      </c>
      <c r="L719">
        <v>1368</v>
      </c>
      <c r="N719">
        <v>1011</v>
      </c>
      <c r="O719" t="s">
        <v>792</v>
      </c>
      <c r="P719" t="s">
        <v>792</v>
      </c>
      <c r="Q719">
        <v>1</v>
      </c>
      <c r="X719">
        <v>0.02</v>
      </c>
      <c r="Y719">
        <v>0</v>
      </c>
      <c r="Z719">
        <v>83.1</v>
      </c>
      <c r="AA719">
        <v>12.62</v>
      </c>
      <c r="AB719">
        <v>0</v>
      </c>
      <c r="AC719">
        <v>0</v>
      </c>
      <c r="AD719">
        <v>1</v>
      </c>
      <c r="AE719">
        <v>0</v>
      </c>
      <c r="AF719" t="s">
        <v>3</v>
      </c>
      <c r="AG719">
        <v>0.02</v>
      </c>
      <c r="AH719">
        <v>2</v>
      </c>
      <c r="AI719">
        <v>86553050</v>
      </c>
      <c r="AJ719">
        <v>877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>
        <f>ROW(Source!A497)</f>
        <v>497</v>
      </c>
      <c r="B720">
        <v>86553060</v>
      </c>
      <c r="C720">
        <v>86553047</v>
      </c>
      <c r="D720">
        <v>85731798</v>
      </c>
      <c r="E720">
        <v>1</v>
      </c>
      <c r="F720">
        <v>1</v>
      </c>
      <c r="G720">
        <v>1081</v>
      </c>
      <c r="H720">
        <v>2</v>
      </c>
      <c r="I720" t="s">
        <v>883</v>
      </c>
      <c r="J720" t="s">
        <v>884</v>
      </c>
      <c r="K720" t="s">
        <v>885</v>
      </c>
      <c r="L720">
        <v>1368</v>
      </c>
      <c r="N720">
        <v>1011</v>
      </c>
      <c r="O720" t="s">
        <v>792</v>
      </c>
      <c r="P720" t="s">
        <v>792</v>
      </c>
      <c r="Q720">
        <v>1</v>
      </c>
      <c r="X720">
        <v>0.05</v>
      </c>
      <c r="Y720">
        <v>0</v>
      </c>
      <c r="Z720">
        <v>0.8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3</v>
      </c>
      <c r="AG720">
        <v>0.05</v>
      </c>
      <c r="AH720">
        <v>2</v>
      </c>
      <c r="AI720">
        <v>86553052</v>
      </c>
      <c r="AJ720">
        <v>878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f>ROW(Source!A497)</f>
        <v>497</v>
      </c>
      <c r="B721">
        <v>86553059</v>
      </c>
      <c r="C721">
        <v>86553047</v>
      </c>
      <c r="D721">
        <v>85730911</v>
      </c>
      <c r="E721">
        <v>1</v>
      </c>
      <c r="F721">
        <v>1</v>
      </c>
      <c r="G721">
        <v>1081</v>
      </c>
      <c r="H721">
        <v>2</v>
      </c>
      <c r="I721" t="s">
        <v>800</v>
      </c>
      <c r="J721" t="s">
        <v>801</v>
      </c>
      <c r="K721" t="s">
        <v>802</v>
      </c>
      <c r="L721">
        <v>1368</v>
      </c>
      <c r="N721">
        <v>1011</v>
      </c>
      <c r="O721" t="s">
        <v>792</v>
      </c>
      <c r="P721" t="s">
        <v>792</v>
      </c>
      <c r="Q721">
        <v>1</v>
      </c>
      <c r="X721">
        <v>0.02</v>
      </c>
      <c r="Y721">
        <v>0</v>
      </c>
      <c r="Z721">
        <v>179.17</v>
      </c>
      <c r="AA721">
        <v>16.93</v>
      </c>
      <c r="AB721">
        <v>0</v>
      </c>
      <c r="AC721">
        <v>0</v>
      </c>
      <c r="AD721">
        <v>1</v>
      </c>
      <c r="AE721">
        <v>0</v>
      </c>
      <c r="AF721" t="s">
        <v>3</v>
      </c>
      <c r="AG721">
        <v>0.02</v>
      </c>
      <c r="AH721">
        <v>2</v>
      </c>
      <c r="AI721">
        <v>86553051</v>
      </c>
      <c r="AJ721">
        <v>879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f>ROW(Source!A497)</f>
        <v>497</v>
      </c>
      <c r="B722">
        <v>86553061</v>
      </c>
      <c r="C722">
        <v>86553047</v>
      </c>
      <c r="D722">
        <v>85701848</v>
      </c>
      <c r="E722">
        <v>1</v>
      </c>
      <c r="F722">
        <v>1</v>
      </c>
      <c r="G722">
        <v>1081</v>
      </c>
      <c r="H722">
        <v>3</v>
      </c>
      <c r="I722" t="s">
        <v>886</v>
      </c>
      <c r="J722" t="s">
        <v>887</v>
      </c>
      <c r="K722" t="s">
        <v>888</v>
      </c>
      <c r="L722">
        <v>1348</v>
      </c>
      <c r="N722">
        <v>1009</v>
      </c>
      <c r="O722" t="s">
        <v>561</v>
      </c>
      <c r="P722" t="s">
        <v>561</v>
      </c>
      <c r="Q722">
        <v>1000</v>
      </c>
      <c r="X722">
        <v>1.8000000000000001E-4</v>
      </c>
      <c r="Y722">
        <v>8590.86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</v>
      </c>
      <c r="AG722">
        <v>1.8000000000000001E-4</v>
      </c>
      <c r="AH722">
        <v>2</v>
      </c>
      <c r="AI722">
        <v>86553053</v>
      </c>
      <c r="AJ722">
        <v>880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>
        <f>ROW(Source!A497)</f>
        <v>497</v>
      </c>
      <c r="B723">
        <v>86553062</v>
      </c>
      <c r="C723">
        <v>86553047</v>
      </c>
      <c r="D723">
        <v>85708162</v>
      </c>
      <c r="E723">
        <v>1</v>
      </c>
      <c r="F723">
        <v>1</v>
      </c>
      <c r="G723">
        <v>1081</v>
      </c>
      <c r="H723">
        <v>3</v>
      </c>
      <c r="I723" t="s">
        <v>889</v>
      </c>
      <c r="J723" t="s">
        <v>890</v>
      </c>
      <c r="K723" t="s">
        <v>891</v>
      </c>
      <c r="L723">
        <v>1339</v>
      </c>
      <c r="N723">
        <v>1007</v>
      </c>
      <c r="O723" t="s">
        <v>806</v>
      </c>
      <c r="P723" t="s">
        <v>806</v>
      </c>
      <c r="Q723">
        <v>1</v>
      </c>
      <c r="X723">
        <v>5.0000000000000001E-3</v>
      </c>
      <c r="Y723">
        <v>364.57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3</v>
      </c>
      <c r="AG723">
        <v>5.0000000000000001E-3</v>
      </c>
      <c r="AH723">
        <v>2</v>
      </c>
      <c r="AI723">
        <v>86553054</v>
      </c>
      <c r="AJ723">
        <v>881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f>ROW(Source!A497)</f>
        <v>497</v>
      </c>
      <c r="B724">
        <v>86553063</v>
      </c>
      <c r="C724">
        <v>86553047</v>
      </c>
      <c r="D724">
        <v>85682067</v>
      </c>
      <c r="E724">
        <v>1081</v>
      </c>
      <c r="F724">
        <v>1</v>
      </c>
      <c r="G724">
        <v>1081</v>
      </c>
      <c r="H724">
        <v>3</v>
      </c>
      <c r="I724" t="s">
        <v>687</v>
      </c>
      <c r="J724" t="s">
        <v>3</v>
      </c>
      <c r="K724" t="s">
        <v>688</v>
      </c>
      <c r="L724">
        <v>1391</v>
      </c>
      <c r="N724">
        <v>1013</v>
      </c>
      <c r="O724" t="s">
        <v>689</v>
      </c>
      <c r="P724" t="s">
        <v>689</v>
      </c>
      <c r="Q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</v>
      </c>
      <c r="AG724">
        <v>1</v>
      </c>
      <c r="AH724">
        <v>2</v>
      </c>
      <c r="AI724">
        <v>86553055</v>
      </c>
      <c r="AJ724">
        <v>882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>
        <f>ROW(Source!A498)</f>
        <v>498</v>
      </c>
      <c r="B725">
        <v>86553056</v>
      </c>
      <c r="C725">
        <v>86553047</v>
      </c>
      <c r="D725">
        <v>85665773</v>
      </c>
      <c r="E725">
        <v>1081</v>
      </c>
      <c r="F725">
        <v>1</v>
      </c>
      <c r="G725">
        <v>1081</v>
      </c>
      <c r="H725">
        <v>1</v>
      </c>
      <c r="I725" t="s">
        <v>786</v>
      </c>
      <c r="J725" t="s">
        <v>3</v>
      </c>
      <c r="K725" t="s">
        <v>787</v>
      </c>
      <c r="L725">
        <v>1191</v>
      </c>
      <c r="N725">
        <v>1013</v>
      </c>
      <c r="O725" t="s">
        <v>788</v>
      </c>
      <c r="P725" t="s">
        <v>788</v>
      </c>
      <c r="Q725">
        <v>1</v>
      </c>
      <c r="X725">
        <v>6.86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1</v>
      </c>
      <c r="AF725" t="s">
        <v>3</v>
      </c>
      <c r="AG725">
        <v>6.86</v>
      </c>
      <c r="AH725">
        <v>2</v>
      </c>
      <c r="AI725">
        <v>86553048</v>
      </c>
      <c r="AJ725">
        <v>883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f>ROW(Source!A498)</f>
        <v>498</v>
      </c>
      <c r="B726">
        <v>86553057</v>
      </c>
      <c r="C726">
        <v>86553047</v>
      </c>
      <c r="D726">
        <v>85731378</v>
      </c>
      <c r="E726">
        <v>1</v>
      </c>
      <c r="F726">
        <v>1</v>
      </c>
      <c r="G726">
        <v>1081</v>
      </c>
      <c r="H726">
        <v>2</v>
      </c>
      <c r="I726" t="s">
        <v>850</v>
      </c>
      <c r="J726" t="s">
        <v>851</v>
      </c>
      <c r="K726" t="s">
        <v>852</v>
      </c>
      <c r="L726">
        <v>1368</v>
      </c>
      <c r="N726">
        <v>1011</v>
      </c>
      <c r="O726" t="s">
        <v>792</v>
      </c>
      <c r="P726" t="s">
        <v>792</v>
      </c>
      <c r="Q726">
        <v>1</v>
      </c>
      <c r="X726">
        <v>0.26</v>
      </c>
      <c r="Y726">
        <v>0</v>
      </c>
      <c r="Z726">
        <v>7.11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3</v>
      </c>
      <c r="AG726">
        <v>0.26</v>
      </c>
      <c r="AH726">
        <v>2</v>
      </c>
      <c r="AI726">
        <v>86553049</v>
      </c>
      <c r="AJ726">
        <v>884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f>ROW(Source!A498)</f>
        <v>498</v>
      </c>
      <c r="B727">
        <v>86553058</v>
      </c>
      <c r="C727">
        <v>86553047</v>
      </c>
      <c r="D727">
        <v>85731677</v>
      </c>
      <c r="E727">
        <v>1</v>
      </c>
      <c r="F727">
        <v>1</v>
      </c>
      <c r="G727">
        <v>1081</v>
      </c>
      <c r="H727">
        <v>2</v>
      </c>
      <c r="I727" t="s">
        <v>789</v>
      </c>
      <c r="J727" t="s">
        <v>790</v>
      </c>
      <c r="K727" t="s">
        <v>791</v>
      </c>
      <c r="L727">
        <v>1368</v>
      </c>
      <c r="N727">
        <v>1011</v>
      </c>
      <c r="O727" t="s">
        <v>792</v>
      </c>
      <c r="P727" t="s">
        <v>792</v>
      </c>
      <c r="Q727">
        <v>1</v>
      </c>
      <c r="X727">
        <v>0.02</v>
      </c>
      <c r="Y727">
        <v>0</v>
      </c>
      <c r="Z727">
        <v>83.1</v>
      </c>
      <c r="AA727">
        <v>12.62</v>
      </c>
      <c r="AB727">
        <v>0</v>
      </c>
      <c r="AC727">
        <v>0</v>
      </c>
      <c r="AD727">
        <v>1</v>
      </c>
      <c r="AE727">
        <v>0</v>
      </c>
      <c r="AF727" t="s">
        <v>3</v>
      </c>
      <c r="AG727">
        <v>0.02</v>
      </c>
      <c r="AH727">
        <v>2</v>
      </c>
      <c r="AI727">
        <v>86553050</v>
      </c>
      <c r="AJ727">
        <v>885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5">
      <c r="A728">
        <f>ROW(Source!A498)</f>
        <v>498</v>
      </c>
      <c r="B728">
        <v>86553060</v>
      </c>
      <c r="C728">
        <v>86553047</v>
      </c>
      <c r="D728">
        <v>85731798</v>
      </c>
      <c r="E728">
        <v>1</v>
      </c>
      <c r="F728">
        <v>1</v>
      </c>
      <c r="G728">
        <v>1081</v>
      </c>
      <c r="H728">
        <v>2</v>
      </c>
      <c r="I728" t="s">
        <v>883</v>
      </c>
      <c r="J728" t="s">
        <v>884</v>
      </c>
      <c r="K728" t="s">
        <v>885</v>
      </c>
      <c r="L728">
        <v>1368</v>
      </c>
      <c r="N728">
        <v>1011</v>
      </c>
      <c r="O728" t="s">
        <v>792</v>
      </c>
      <c r="P728" t="s">
        <v>792</v>
      </c>
      <c r="Q728">
        <v>1</v>
      </c>
      <c r="X728">
        <v>0.05</v>
      </c>
      <c r="Y728">
        <v>0</v>
      </c>
      <c r="Z728">
        <v>0.8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3</v>
      </c>
      <c r="AG728">
        <v>0.05</v>
      </c>
      <c r="AH728">
        <v>2</v>
      </c>
      <c r="AI728">
        <v>86553052</v>
      </c>
      <c r="AJ728">
        <v>886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f>ROW(Source!A498)</f>
        <v>498</v>
      </c>
      <c r="B729">
        <v>86553059</v>
      </c>
      <c r="C729">
        <v>86553047</v>
      </c>
      <c r="D729">
        <v>85730911</v>
      </c>
      <c r="E729">
        <v>1</v>
      </c>
      <c r="F729">
        <v>1</v>
      </c>
      <c r="G729">
        <v>1081</v>
      </c>
      <c r="H729">
        <v>2</v>
      </c>
      <c r="I729" t="s">
        <v>800</v>
      </c>
      <c r="J729" t="s">
        <v>801</v>
      </c>
      <c r="K729" t="s">
        <v>802</v>
      </c>
      <c r="L729">
        <v>1368</v>
      </c>
      <c r="N729">
        <v>1011</v>
      </c>
      <c r="O729" t="s">
        <v>792</v>
      </c>
      <c r="P729" t="s">
        <v>792</v>
      </c>
      <c r="Q729">
        <v>1</v>
      </c>
      <c r="X729">
        <v>0.02</v>
      </c>
      <c r="Y729">
        <v>0</v>
      </c>
      <c r="Z729">
        <v>179.17</v>
      </c>
      <c r="AA729">
        <v>16.93</v>
      </c>
      <c r="AB729">
        <v>0</v>
      </c>
      <c r="AC729">
        <v>0</v>
      </c>
      <c r="AD729">
        <v>1</v>
      </c>
      <c r="AE729">
        <v>0</v>
      </c>
      <c r="AF729" t="s">
        <v>3</v>
      </c>
      <c r="AG729">
        <v>0.02</v>
      </c>
      <c r="AH729">
        <v>2</v>
      </c>
      <c r="AI729">
        <v>86553051</v>
      </c>
      <c r="AJ729">
        <v>887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>
        <f>ROW(Source!A498)</f>
        <v>498</v>
      </c>
      <c r="B730">
        <v>86553061</v>
      </c>
      <c r="C730">
        <v>86553047</v>
      </c>
      <c r="D730">
        <v>85701848</v>
      </c>
      <c r="E730">
        <v>1</v>
      </c>
      <c r="F730">
        <v>1</v>
      </c>
      <c r="G730">
        <v>1081</v>
      </c>
      <c r="H730">
        <v>3</v>
      </c>
      <c r="I730" t="s">
        <v>886</v>
      </c>
      <c r="J730" t="s">
        <v>887</v>
      </c>
      <c r="K730" t="s">
        <v>888</v>
      </c>
      <c r="L730">
        <v>1348</v>
      </c>
      <c r="N730">
        <v>1009</v>
      </c>
      <c r="O730" t="s">
        <v>561</v>
      </c>
      <c r="P730" t="s">
        <v>561</v>
      </c>
      <c r="Q730">
        <v>1000</v>
      </c>
      <c r="X730">
        <v>1.8000000000000001E-4</v>
      </c>
      <c r="Y730">
        <v>8590.86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3</v>
      </c>
      <c r="AG730">
        <v>1.8000000000000001E-4</v>
      </c>
      <c r="AH730">
        <v>2</v>
      </c>
      <c r="AI730">
        <v>86553053</v>
      </c>
      <c r="AJ730">
        <v>888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f>ROW(Source!A498)</f>
        <v>498</v>
      </c>
      <c r="B731">
        <v>86553062</v>
      </c>
      <c r="C731">
        <v>86553047</v>
      </c>
      <c r="D731">
        <v>85708162</v>
      </c>
      <c r="E731">
        <v>1</v>
      </c>
      <c r="F731">
        <v>1</v>
      </c>
      <c r="G731">
        <v>1081</v>
      </c>
      <c r="H731">
        <v>3</v>
      </c>
      <c r="I731" t="s">
        <v>889</v>
      </c>
      <c r="J731" t="s">
        <v>890</v>
      </c>
      <c r="K731" t="s">
        <v>891</v>
      </c>
      <c r="L731">
        <v>1339</v>
      </c>
      <c r="N731">
        <v>1007</v>
      </c>
      <c r="O731" t="s">
        <v>806</v>
      </c>
      <c r="P731" t="s">
        <v>806</v>
      </c>
      <c r="Q731">
        <v>1</v>
      </c>
      <c r="X731">
        <v>5.0000000000000001E-3</v>
      </c>
      <c r="Y731">
        <v>364.57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3</v>
      </c>
      <c r="AG731">
        <v>5.0000000000000001E-3</v>
      </c>
      <c r="AH731">
        <v>2</v>
      </c>
      <c r="AI731">
        <v>86553054</v>
      </c>
      <c r="AJ731">
        <v>889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f>ROW(Source!A498)</f>
        <v>498</v>
      </c>
      <c r="B732">
        <v>86553063</v>
      </c>
      <c r="C732">
        <v>86553047</v>
      </c>
      <c r="D732">
        <v>85682067</v>
      </c>
      <c r="E732">
        <v>1081</v>
      </c>
      <c r="F732">
        <v>1</v>
      </c>
      <c r="G732">
        <v>1081</v>
      </c>
      <c r="H732">
        <v>3</v>
      </c>
      <c r="I732" t="s">
        <v>687</v>
      </c>
      <c r="J732" t="s">
        <v>3</v>
      </c>
      <c r="K732" t="s">
        <v>688</v>
      </c>
      <c r="L732">
        <v>1391</v>
      </c>
      <c r="N732">
        <v>1013</v>
      </c>
      <c r="O732" t="s">
        <v>689</v>
      </c>
      <c r="P732" t="s">
        <v>689</v>
      </c>
      <c r="Q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3</v>
      </c>
      <c r="AG732">
        <v>1</v>
      </c>
      <c r="AH732">
        <v>2</v>
      </c>
      <c r="AI732">
        <v>86553055</v>
      </c>
      <c r="AJ732">
        <v>890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5">
      <c r="A733">
        <f>ROW(Source!A501)</f>
        <v>501</v>
      </c>
      <c r="B733">
        <v>86553080</v>
      </c>
      <c r="C733">
        <v>86553065</v>
      </c>
      <c r="D733">
        <v>85665773</v>
      </c>
      <c r="E733">
        <v>1081</v>
      </c>
      <c r="F733">
        <v>1</v>
      </c>
      <c r="G733">
        <v>1081</v>
      </c>
      <c r="H733">
        <v>1</v>
      </c>
      <c r="I733" t="s">
        <v>786</v>
      </c>
      <c r="J733" t="s">
        <v>3</v>
      </c>
      <c r="K733" t="s">
        <v>787</v>
      </c>
      <c r="L733">
        <v>1191</v>
      </c>
      <c r="N733">
        <v>1013</v>
      </c>
      <c r="O733" t="s">
        <v>788</v>
      </c>
      <c r="P733" t="s">
        <v>788</v>
      </c>
      <c r="Q733">
        <v>1</v>
      </c>
      <c r="X733">
        <v>29.7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1</v>
      </c>
      <c r="AF733" t="s">
        <v>362</v>
      </c>
      <c r="AG733">
        <v>40.98599999999999</v>
      </c>
      <c r="AH733">
        <v>2</v>
      </c>
      <c r="AI733">
        <v>86553066</v>
      </c>
      <c r="AJ733">
        <v>891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f>ROW(Source!A501)</f>
        <v>501</v>
      </c>
      <c r="B734">
        <v>86553081</v>
      </c>
      <c r="C734">
        <v>86553065</v>
      </c>
      <c r="D734">
        <v>85731380</v>
      </c>
      <c r="E734">
        <v>1</v>
      </c>
      <c r="F734">
        <v>1</v>
      </c>
      <c r="G734">
        <v>1081</v>
      </c>
      <c r="H734">
        <v>2</v>
      </c>
      <c r="I734" t="s">
        <v>823</v>
      </c>
      <c r="J734" t="s">
        <v>824</v>
      </c>
      <c r="K734" t="s">
        <v>825</v>
      </c>
      <c r="L734">
        <v>1368</v>
      </c>
      <c r="N734">
        <v>1011</v>
      </c>
      <c r="O734" t="s">
        <v>792</v>
      </c>
      <c r="P734" t="s">
        <v>792</v>
      </c>
      <c r="Q734">
        <v>1</v>
      </c>
      <c r="X734">
        <v>1.1499999999999999</v>
      </c>
      <c r="Y734">
        <v>0</v>
      </c>
      <c r="Z734">
        <v>0.28000000000000003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361</v>
      </c>
      <c r="AG734">
        <v>1.7249999999999999</v>
      </c>
      <c r="AH734">
        <v>2</v>
      </c>
      <c r="AI734">
        <v>86553067</v>
      </c>
      <c r="AJ734">
        <v>892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f>ROW(Source!A501)</f>
        <v>501</v>
      </c>
      <c r="B735">
        <v>86553082</v>
      </c>
      <c r="C735">
        <v>86553065</v>
      </c>
      <c r="D735">
        <v>85731677</v>
      </c>
      <c r="E735">
        <v>1</v>
      </c>
      <c r="F735">
        <v>1</v>
      </c>
      <c r="G735">
        <v>1081</v>
      </c>
      <c r="H735">
        <v>2</v>
      </c>
      <c r="I735" t="s">
        <v>789</v>
      </c>
      <c r="J735" t="s">
        <v>790</v>
      </c>
      <c r="K735" t="s">
        <v>791</v>
      </c>
      <c r="L735">
        <v>1368</v>
      </c>
      <c r="N735">
        <v>1011</v>
      </c>
      <c r="O735" t="s">
        <v>792</v>
      </c>
      <c r="P735" t="s">
        <v>792</v>
      </c>
      <c r="Q735">
        <v>1</v>
      </c>
      <c r="X735">
        <v>0.35</v>
      </c>
      <c r="Y735">
        <v>0</v>
      </c>
      <c r="Z735">
        <v>83.1</v>
      </c>
      <c r="AA735">
        <v>12.62</v>
      </c>
      <c r="AB735">
        <v>0</v>
      </c>
      <c r="AC735">
        <v>0</v>
      </c>
      <c r="AD735">
        <v>1</v>
      </c>
      <c r="AE735">
        <v>0</v>
      </c>
      <c r="AF735" t="s">
        <v>361</v>
      </c>
      <c r="AG735">
        <v>0.52500000000000002</v>
      </c>
      <c r="AH735">
        <v>2</v>
      </c>
      <c r="AI735">
        <v>86553068</v>
      </c>
      <c r="AJ735">
        <v>893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>
        <f>ROW(Source!A501)</f>
        <v>501</v>
      </c>
      <c r="B736">
        <v>86553083</v>
      </c>
      <c r="C736">
        <v>86553065</v>
      </c>
      <c r="D736">
        <v>85730911</v>
      </c>
      <c r="E736">
        <v>1</v>
      </c>
      <c r="F736">
        <v>1</v>
      </c>
      <c r="G736">
        <v>1081</v>
      </c>
      <c r="H736">
        <v>2</v>
      </c>
      <c r="I736" t="s">
        <v>800</v>
      </c>
      <c r="J736" t="s">
        <v>801</v>
      </c>
      <c r="K736" t="s">
        <v>802</v>
      </c>
      <c r="L736">
        <v>1368</v>
      </c>
      <c r="N736">
        <v>1011</v>
      </c>
      <c r="O736" t="s">
        <v>792</v>
      </c>
      <c r="P736" t="s">
        <v>792</v>
      </c>
      <c r="Q736">
        <v>1</v>
      </c>
      <c r="X736">
        <v>7.0000000000000007E-2</v>
      </c>
      <c r="Y736">
        <v>0</v>
      </c>
      <c r="Z736">
        <v>179.17</v>
      </c>
      <c r="AA736">
        <v>16.93</v>
      </c>
      <c r="AB736">
        <v>0</v>
      </c>
      <c r="AC736">
        <v>0</v>
      </c>
      <c r="AD736">
        <v>1</v>
      </c>
      <c r="AE736">
        <v>0</v>
      </c>
      <c r="AF736" t="s">
        <v>361</v>
      </c>
      <c r="AG736">
        <v>0.10500000000000001</v>
      </c>
      <c r="AH736">
        <v>2</v>
      </c>
      <c r="AI736">
        <v>86553069</v>
      </c>
      <c r="AJ736">
        <v>894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f>ROW(Source!A501)</f>
        <v>501</v>
      </c>
      <c r="B737">
        <v>86553084</v>
      </c>
      <c r="C737">
        <v>86553065</v>
      </c>
      <c r="D737">
        <v>85700705</v>
      </c>
      <c r="E737">
        <v>1</v>
      </c>
      <c r="F737">
        <v>1</v>
      </c>
      <c r="G737">
        <v>1081</v>
      </c>
      <c r="H737">
        <v>3</v>
      </c>
      <c r="I737" t="s">
        <v>803</v>
      </c>
      <c r="J737" t="s">
        <v>804</v>
      </c>
      <c r="K737" t="s">
        <v>805</v>
      </c>
      <c r="L737">
        <v>1339</v>
      </c>
      <c r="N737">
        <v>1007</v>
      </c>
      <c r="O737" t="s">
        <v>806</v>
      </c>
      <c r="P737" t="s">
        <v>806</v>
      </c>
      <c r="Q737">
        <v>1</v>
      </c>
      <c r="X737">
        <v>0.113</v>
      </c>
      <c r="Y737">
        <v>7.07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360</v>
      </c>
      <c r="AG737">
        <v>0.113</v>
      </c>
      <c r="AH737">
        <v>2</v>
      </c>
      <c r="AI737">
        <v>86553070</v>
      </c>
      <c r="AJ737">
        <v>895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f>ROW(Source!A501)</f>
        <v>501</v>
      </c>
      <c r="B738">
        <v>86553085</v>
      </c>
      <c r="C738">
        <v>86553065</v>
      </c>
      <c r="D738">
        <v>85701843</v>
      </c>
      <c r="E738">
        <v>1</v>
      </c>
      <c r="F738">
        <v>1</v>
      </c>
      <c r="G738">
        <v>1081</v>
      </c>
      <c r="H738">
        <v>3</v>
      </c>
      <c r="I738" t="s">
        <v>826</v>
      </c>
      <c r="J738" t="s">
        <v>827</v>
      </c>
      <c r="K738" t="s">
        <v>828</v>
      </c>
      <c r="L738">
        <v>1346</v>
      </c>
      <c r="N738">
        <v>1009</v>
      </c>
      <c r="O738" t="s">
        <v>822</v>
      </c>
      <c r="P738" t="s">
        <v>822</v>
      </c>
      <c r="Q738">
        <v>1</v>
      </c>
      <c r="X738">
        <v>0.17</v>
      </c>
      <c r="Y738">
        <v>21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360</v>
      </c>
      <c r="AG738">
        <v>0.17</v>
      </c>
      <c r="AH738">
        <v>2</v>
      </c>
      <c r="AI738">
        <v>86553071</v>
      </c>
      <c r="AJ738">
        <v>896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>
        <f>ROW(Source!A501)</f>
        <v>501</v>
      </c>
      <c r="B739">
        <v>86553086</v>
      </c>
      <c r="C739">
        <v>86553065</v>
      </c>
      <c r="D739">
        <v>85702416</v>
      </c>
      <c r="E739">
        <v>1</v>
      </c>
      <c r="F739">
        <v>1</v>
      </c>
      <c r="G739">
        <v>1081</v>
      </c>
      <c r="H739">
        <v>3</v>
      </c>
      <c r="I739" t="s">
        <v>829</v>
      </c>
      <c r="J739" t="s">
        <v>830</v>
      </c>
      <c r="K739" t="s">
        <v>831</v>
      </c>
      <c r="L739">
        <v>1346</v>
      </c>
      <c r="N739">
        <v>1009</v>
      </c>
      <c r="O739" t="s">
        <v>822</v>
      </c>
      <c r="P739" t="s">
        <v>822</v>
      </c>
      <c r="Q739">
        <v>1</v>
      </c>
      <c r="X739">
        <v>0.06</v>
      </c>
      <c r="Y739">
        <v>37.979999999999997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360</v>
      </c>
      <c r="AG739">
        <v>0.06</v>
      </c>
      <c r="AH739">
        <v>2</v>
      </c>
      <c r="AI739">
        <v>86553072</v>
      </c>
      <c r="AJ739">
        <v>897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f>ROW(Source!A501)</f>
        <v>501</v>
      </c>
      <c r="B740">
        <v>86553087</v>
      </c>
      <c r="C740">
        <v>86553065</v>
      </c>
      <c r="D740">
        <v>85700824</v>
      </c>
      <c r="E740">
        <v>1</v>
      </c>
      <c r="F740">
        <v>1</v>
      </c>
      <c r="G740">
        <v>1081</v>
      </c>
      <c r="H740">
        <v>3</v>
      </c>
      <c r="I740" t="s">
        <v>832</v>
      </c>
      <c r="J740" t="s">
        <v>833</v>
      </c>
      <c r="K740" t="s">
        <v>834</v>
      </c>
      <c r="L740">
        <v>1348</v>
      </c>
      <c r="N740">
        <v>1009</v>
      </c>
      <c r="O740" t="s">
        <v>561</v>
      </c>
      <c r="P740" t="s">
        <v>561</v>
      </c>
      <c r="Q740">
        <v>1000</v>
      </c>
      <c r="X740">
        <v>1.0000000000000001E-5</v>
      </c>
      <c r="Y740">
        <v>3234.81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360</v>
      </c>
      <c r="AG740">
        <v>1.0000000000000001E-5</v>
      </c>
      <c r="AH740">
        <v>2</v>
      </c>
      <c r="AI740">
        <v>86553073</v>
      </c>
      <c r="AJ740">
        <v>898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f>ROW(Source!A501)</f>
        <v>501</v>
      </c>
      <c r="B741">
        <v>86553088</v>
      </c>
      <c r="C741">
        <v>86553065</v>
      </c>
      <c r="D741">
        <v>85700637</v>
      </c>
      <c r="E741">
        <v>1</v>
      </c>
      <c r="F741">
        <v>1</v>
      </c>
      <c r="G741">
        <v>1081</v>
      </c>
      <c r="H741">
        <v>3</v>
      </c>
      <c r="I741" t="s">
        <v>835</v>
      </c>
      <c r="J741" t="s">
        <v>836</v>
      </c>
      <c r="K741" t="s">
        <v>837</v>
      </c>
      <c r="L741">
        <v>1339</v>
      </c>
      <c r="N741">
        <v>1007</v>
      </c>
      <c r="O741" t="s">
        <v>806</v>
      </c>
      <c r="P741" t="s">
        <v>806</v>
      </c>
      <c r="Q741">
        <v>1</v>
      </c>
      <c r="X741">
        <v>0.11899999999999999</v>
      </c>
      <c r="Y741">
        <v>53.42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360</v>
      </c>
      <c r="AG741">
        <v>0.11899999999999999</v>
      </c>
      <c r="AH741">
        <v>2</v>
      </c>
      <c r="AI741">
        <v>86553074</v>
      </c>
      <c r="AJ741">
        <v>899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>
        <f>ROW(Source!A501)</f>
        <v>501</v>
      </c>
      <c r="B742">
        <v>86553089</v>
      </c>
      <c r="C742">
        <v>86553065</v>
      </c>
      <c r="D742">
        <v>85700903</v>
      </c>
      <c r="E742">
        <v>1</v>
      </c>
      <c r="F742">
        <v>1</v>
      </c>
      <c r="G742">
        <v>1081</v>
      </c>
      <c r="H742">
        <v>3</v>
      </c>
      <c r="I742" t="s">
        <v>838</v>
      </c>
      <c r="J742" t="s">
        <v>839</v>
      </c>
      <c r="K742" t="s">
        <v>840</v>
      </c>
      <c r="L742">
        <v>1339</v>
      </c>
      <c r="N742">
        <v>1007</v>
      </c>
      <c r="O742" t="s">
        <v>806</v>
      </c>
      <c r="P742" t="s">
        <v>806</v>
      </c>
      <c r="Q742">
        <v>1</v>
      </c>
      <c r="X742">
        <v>0.28100000000000003</v>
      </c>
      <c r="Y742">
        <v>5.82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360</v>
      </c>
      <c r="AG742">
        <v>0.28100000000000003</v>
      </c>
      <c r="AH742">
        <v>2</v>
      </c>
      <c r="AI742">
        <v>86553075</v>
      </c>
      <c r="AJ742">
        <v>900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f>ROW(Source!A501)</f>
        <v>501</v>
      </c>
      <c r="B743">
        <v>86553090</v>
      </c>
      <c r="C743">
        <v>86553065</v>
      </c>
      <c r="D743">
        <v>85700975</v>
      </c>
      <c r="E743">
        <v>1</v>
      </c>
      <c r="F743">
        <v>1</v>
      </c>
      <c r="G743">
        <v>1081</v>
      </c>
      <c r="H743">
        <v>3</v>
      </c>
      <c r="I743" t="s">
        <v>841</v>
      </c>
      <c r="J743" t="s">
        <v>842</v>
      </c>
      <c r="K743" t="s">
        <v>843</v>
      </c>
      <c r="L743">
        <v>1348</v>
      </c>
      <c r="N743">
        <v>1009</v>
      </c>
      <c r="O743" t="s">
        <v>561</v>
      </c>
      <c r="P743" t="s">
        <v>561</v>
      </c>
      <c r="Q743">
        <v>1000</v>
      </c>
      <c r="X743">
        <v>4.4000000000000002E-4</v>
      </c>
      <c r="Y743">
        <v>16214.84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360</v>
      </c>
      <c r="AG743">
        <v>4.4000000000000002E-4</v>
      </c>
      <c r="AH743">
        <v>2</v>
      </c>
      <c r="AI743">
        <v>86553076</v>
      </c>
      <c r="AJ743">
        <v>901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f>ROW(Source!A501)</f>
        <v>501</v>
      </c>
      <c r="B744">
        <v>86553091</v>
      </c>
      <c r="C744">
        <v>86553065</v>
      </c>
      <c r="D744">
        <v>85701143</v>
      </c>
      <c r="E744">
        <v>1</v>
      </c>
      <c r="F744">
        <v>1</v>
      </c>
      <c r="G744">
        <v>1081</v>
      </c>
      <c r="H744">
        <v>3</v>
      </c>
      <c r="I744" t="s">
        <v>844</v>
      </c>
      <c r="J744" t="s">
        <v>845</v>
      </c>
      <c r="K744" t="s">
        <v>846</v>
      </c>
      <c r="L744">
        <v>1346</v>
      </c>
      <c r="N744">
        <v>1009</v>
      </c>
      <c r="O744" t="s">
        <v>822</v>
      </c>
      <c r="P744" t="s">
        <v>822</v>
      </c>
      <c r="Q744">
        <v>1</v>
      </c>
      <c r="X744">
        <v>0.53</v>
      </c>
      <c r="Y744">
        <v>20.190000000000001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360</v>
      </c>
      <c r="AG744">
        <v>0.53</v>
      </c>
      <c r="AH744">
        <v>2</v>
      </c>
      <c r="AI744">
        <v>86553077</v>
      </c>
      <c r="AJ744">
        <v>902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5">
      <c r="A745">
        <f>ROW(Source!A501)</f>
        <v>501</v>
      </c>
      <c r="B745">
        <v>86553092</v>
      </c>
      <c r="C745">
        <v>86553065</v>
      </c>
      <c r="D745">
        <v>85661955</v>
      </c>
      <c r="E745">
        <v>1081</v>
      </c>
      <c r="F745">
        <v>1</v>
      </c>
      <c r="G745">
        <v>1081</v>
      </c>
      <c r="H745">
        <v>3</v>
      </c>
      <c r="I745" t="s">
        <v>918</v>
      </c>
      <c r="J745" t="s">
        <v>3</v>
      </c>
      <c r="K745" t="s">
        <v>919</v>
      </c>
      <c r="L745">
        <v>1346</v>
      </c>
      <c r="N745">
        <v>1009</v>
      </c>
      <c r="O745" t="s">
        <v>822</v>
      </c>
      <c r="P745" t="s">
        <v>822</v>
      </c>
      <c r="Q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360</v>
      </c>
      <c r="AG745">
        <v>0</v>
      </c>
      <c r="AH745">
        <v>3</v>
      </c>
      <c r="AI745">
        <v>-1</v>
      </c>
      <c r="AJ745" t="s">
        <v>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f>ROW(Source!A501)</f>
        <v>501</v>
      </c>
      <c r="B746">
        <v>86553093</v>
      </c>
      <c r="C746">
        <v>86553065</v>
      </c>
      <c r="D746">
        <v>85681228</v>
      </c>
      <c r="E746">
        <v>1081</v>
      </c>
      <c r="F746">
        <v>1</v>
      </c>
      <c r="G746">
        <v>1081</v>
      </c>
      <c r="H746">
        <v>3</v>
      </c>
      <c r="I746" t="s">
        <v>920</v>
      </c>
      <c r="J746" t="s">
        <v>3</v>
      </c>
      <c r="K746" t="s">
        <v>921</v>
      </c>
      <c r="L746">
        <v>1354</v>
      </c>
      <c r="N746">
        <v>1010</v>
      </c>
      <c r="O746" t="s">
        <v>35</v>
      </c>
      <c r="P746" t="s">
        <v>35</v>
      </c>
      <c r="Q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360</v>
      </c>
      <c r="AG746">
        <v>0</v>
      </c>
      <c r="AH746">
        <v>3</v>
      </c>
      <c r="AI746">
        <v>-1</v>
      </c>
      <c r="AJ746" t="s">
        <v>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5">
      <c r="A747">
        <f>ROW(Source!A501)</f>
        <v>501</v>
      </c>
      <c r="B747">
        <v>86553094</v>
      </c>
      <c r="C747">
        <v>86553065</v>
      </c>
      <c r="D747">
        <v>85684099</v>
      </c>
      <c r="E747">
        <v>1081</v>
      </c>
      <c r="F747">
        <v>1</v>
      </c>
      <c r="G747">
        <v>1081</v>
      </c>
      <c r="H747">
        <v>3</v>
      </c>
      <c r="I747" t="s">
        <v>922</v>
      </c>
      <c r="J747" t="s">
        <v>3</v>
      </c>
      <c r="K747" t="s">
        <v>923</v>
      </c>
      <c r="L747">
        <v>1301</v>
      </c>
      <c r="N747">
        <v>1003</v>
      </c>
      <c r="O747" t="s">
        <v>454</v>
      </c>
      <c r="P747" t="s">
        <v>454</v>
      </c>
      <c r="Q747">
        <v>1</v>
      </c>
      <c r="X747">
        <v>100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360</v>
      </c>
      <c r="AG747">
        <v>100</v>
      </c>
      <c r="AH747">
        <v>3</v>
      </c>
      <c r="AI747">
        <v>-1</v>
      </c>
      <c r="AJ747" t="s">
        <v>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f>ROW(Source!A502)</f>
        <v>502</v>
      </c>
      <c r="B748">
        <v>86553080</v>
      </c>
      <c r="C748">
        <v>86553065</v>
      </c>
      <c r="D748">
        <v>85665773</v>
      </c>
      <c r="E748">
        <v>1081</v>
      </c>
      <c r="F748">
        <v>1</v>
      </c>
      <c r="G748">
        <v>1081</v>
      </c>
      <c r="H748">
        <v>1</v>
      </c>
      <c r="I748" t="s">
        <v>786</v>
      </c>
      <c r="J748" t="s">
        <v>3</v>
      </c>
      <c r="K748" t="s">
        <v>787</v>
      </c>
      <c r="L748">
        <v>1191</v>
      </c>
      <c r="N748">
        <v>1013</v>
      </c>
      <c r="O748" t="s">
        <v>788</v>
      </c>
      <c r="P748" t="s">
        <v>788</v>
      </c>
      <c r="Q748">
        <v>1</v>
      </c>
      <c r="X748">
        <v>29.7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 t="s">
        <v>362</v>
      </c>
      <c r="AG748">
        <v>40.98599999999999</v>
      </c>
      <c r="AH748">
        <v>2</v>
      </c>
      <c r="AI748">
        <v>86553066</v>
      </c>
      <c r="AJ748">
        <v>905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f>ROW(Source!A502)</f>
        <v>502</v>
      </c>
      <c r="B749">
        <v>86553081</v>
      </c>
      <c r="C749">
        <v>86553065</v>
      </c>
      <c r="D749">
        <v>85731380</v>
      </c>
      <c r="E749">
        <v>1</v>
      </c>
      <c r="F749">
        <v>1</v>
      </c>
      <c r="G749">
        <v>1081</v>
      </c>
      <c r="H749">
        <v>2</v>
      </c>
      <c r="I749" t="s">
        <v>823</v>
      </c>
      <c r="J749" t="s">
        <v>824</v>
      </c>
      <c r="K749" t="s">
        <v>825</v>
      </c>
      <c r="L749">
        <v>1368</v>
      </c>
      <c r="N749">
        <v>1011</v>
      </c>
      <c r="O749" t="s">
        <v>792</v>
      </c>
      <c r="P749" t="s">
        <v>792</v>
      </c>
      <c r="Q749">
        <v>1</v>
      </c>
      <c r="X749">
        <v>1.1499999999999999</v>
      </c>
      <c r="Y749">
        <v>0</v>
      </c>
      <c r="Z749">
        <v>0.28000000000000003</v>
      </c>
      <c r="AA749">
        <v>0</v>
      </c>
      <c r="AB749">
        <v>0</v>
      </c>
      <c r="AC749">
        <v>0</v>
      </c>
      <c r="AD749">
        <v>1</v>
      </c>
      <c r="AE749">
        <v>0</v>
      </c>
      <c r="AF749" t="s">
        <v>361</v>
      </c>
      <c r="AG749">
        <v>1.7249999999999999</v>
      </c>
      <c r="AH749">
        <v>2</v>
      </c>
      <c r="AI749">
        <v>86553067</v>
      </c>
      <c r="AJ749">
        <v>906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5">
      <c r="A750">
        <f>ROW(Source!A502)</f>
        <v>502</v>
      </c>
      <c r="B750">
        <v>86553082</v>
      </c>
      <c r="C750">
        <v>86553065</v>
      </c>
      <c r="D750">
        <v>85731677</v>
      </c>
      <c r="E750">
        <v>1</v>
      </c>
      <c r="F750">
        <v>1</v>
      </c>
      <c r="G750">
        <v>1081</v>
      </c>
      <c r="H750">
        <v>2</v>
      </c>
      <c r="I750" t="s">
        <v>789</v>
      </c>
      <c r="J750" t="s">
        <v>790</v>
      </c>
      <c r="K750" t="s">
        <v>791</v>
      </c>
      <c r="L750">
        <v>1368</v>
      </c>
      <c r="N750">
        <v>1011</v>
      </c>
      <c r="O750" t="s">
        <v>792</v>
      </c>
      <c r="P750" t="s">
        <v>792</v>
      </c>
      <c r="Q750">
        <v>1</v>
      </c>
      <c r="X750">
        <v>0.35</v>
      </c>
      <c r="Y750">
        <v>0</v>
      </c>
      <c r="Z750">
        <v>83.1</v>
      </c>
      <c r="AA750">
        <v>12.62</v>
      </c>
      <c r="AB750">
        <v>0</v>
      </c>
      <c r="AC750">
        <v>0</v>
      </c>
      <c r="AD750">
        <v>1</v>
      </c>
      <c r="AE750">
        <v>0</v>
      </c>
      <c r="AF750" t="s">
        <v>361</v>
      </c>
      <c r="AG750">
        <v>0.52500000000000002</v>
      </c>
      <c r="AH750">
        <v>2</v>
      </c>
      <c r="AI750">
        <v>86553068</v>
      </c>
      <c r="AJ750">
        <v>907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f>ROW(Source!A502)</f>
        <v>502</v>
      </c>
      <c r="B751">
        <v>86553083</v>
      </c>
      <c r="C751">
        <v>86553065</v>
      </c>
      <c r="D751">
        <v>85730911</v>
      </c>
      <c r="E751">
        <v>1</v>
      </c>
      <c r="F751">
        <v>1</v>
      </c>
      <c r="G751">
        <v>1081</v>
      </c>
      <c r="H751">
        <v>2</v>
      </c>
      <c r="I751" t="s">
        <v>800</v>
      </c>
      <c r="J751" t="s">
        <v>801</v>
      </c>
      <c r="K751" t="s">
        <v>802</v>
      </c>
      <c r="L751">
        <v>1368</v>
      </c>
      <c r="N751">
        <v>1011</v>
      </c>
      <c r="O751" t="s">
        <v>792</v>
      </c>
      <c r="P751" t="s">
        <v>792</v>
      </c>
      <c r="Q751">
        <v>1</v>
      </c>
      <c r="X751">
        <v>7.0000000000000007E-2</v>
      </c>
      <c r="Y751">
        <v>0</v>
      </c>
      <c r="Z751">
        <v>179.17</v>
      </c>
      <c r="AA751">
        <v>16.93</v>
      </c>
      <c r="AB751">
        <v>0</v>
      </c>
      <c r="AC751">
        <v>0</v>
      </c>
      <c r="AD751">
        <v>1</v>
      </c>
      <c r="AE751">
        <v>0</v>
      </c>
      <c r="AF751" t="s">
        <v>361</v>
      </c>
      <c r="AG751">
        <v>0.10500000000000001</v>
      </c>
      <c r="AH751">
        <v>2</v>
      </c>
      <c r="AI751">
        <v>86553069</v>
      </c>
      <c r="AJ751">
        <v>908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5">
      <c r="A752">
        <f>ROW(Source!A502)</f>
        <v>502</v>
      </c>
      <c r="B752">
        <v>86553084</v>
      </c>
      <c r="C752">
        <v>86553065</v>
      </c>
      <c r="D752">
        <v>85700705</v>
      </c>
      <c r="E752">
        <v>1</v>
      </c>
      <c r="F752">
        <v>1</v>
      </c>
      <c r="G752">
        <v>1081</v>
      </c>
      <c r="H752">
        <v>3</v>
      </c>
      <c r="I752" t="s">
        <v>803</v>
      </c>
      <c r="J752" t="s">
        <v>804</v>
      </c>
      <c r="K752" t="s">
        <v>805</v>
      </c>
      <c r="L752">
        <v>1339</v>
      </c>
      <c r="N752">
        <v>1007</v>
      </c>
      <c r="O752" t="s">
        <v>806</v>
      </c>
      <c r="P752" t="s">
        <v>806</v>
      </c>
      <c r="Q752">
        <v>1</v>
      </c>
      <c r="X752">
        <v>0.113</v>
      </c>
      <c r="Y752">
        <v>7.07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360</v>
      </c>
      <c r="AG752">
        <v>0.113</v>
      </c>
      <c r="AH752">
        <v>2</v>
      </c>
      <c r="AI752">
        <v>86553070</v>
      </c>
      <c r="AJ752">
        <v>909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f>ROW(Source!A502)</f>
        <v>502</v>
      </c>
      <c r="B753">
        <v>86553085</v>
      </c>
      <c r="C753">
        <v>86553065</v>
      </c>
      <c r="D753">
        <v>85701843</v>
      </c>
      <c r="E753">
        <v>1</v>
      </c>
      <c r="F753">
        <v>1</v>
      </c>
      <c r="G753">
        <v>1081</v>
      </c>
      <c r="H753">
        <v>3</v>
      </c>
      <c r="I753" t="s">
        <v>826</v>
      </c>
      <c r="J753" t="s">
        <v>827</v>
      </c>
      <c r="K753" t="s">
        <v>828</v>
      </c>
      <c r="L753">
        <v>1346</v>
      </c>
      <c r="N753">
        <v>1009</v>
      </c>
      <c r="O753" t="s">
        <v>822</v>
      </c>
      <c r="P753" t="s">
        <v>822</v>
      </c>
      <c r="Q753">
        <v>1</v>
      </c>
      <c r="X753">
        <v>0.17</v>
      </c>
      <c r="Y753">
        <v>21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360</v>
      </c>
      <c r="AG753">
        <v>0.17</v>
      </c>
      <c r="AH753">
        <v>2</v>
      </c>
      <c r="AI753">
        <v>86553071</v>
      </c>
      <c r="AJ753">
        <v>910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f>ROW(Source!A502)</f>
        <v>502</v>
      </c>
      <c r="B754">
        <v>86553086</v>
      </c>
      <c r="C754">
        <v>86553065</v>
      </c>
      <c r="D754">
        <v>85702416</v>
      </c>
      <c r="E754">
        <v>1</v>
      </c>
      <c r="F754">
        <v>1</v>
      </c>
      <c r="G754">
        <v>1081</v>
      </c>
      <c r="H754">
        <v>3</v>
      </c>
      <c r="I754" t="s">
        <v>829</v>
      </c>
      <c r="J754" t="s">
        <v>830</v>
      </c>
      <c r="K754" t="s">
        <v>831</v>
      </c>
      <c r="L754">
        <v>1346</v>
      </c>
      <c r="N754">
        <v>1009</v>
      </c>
      <c r="O754" t="s">
        <v>822</v>
      </c>
      <c r="P754" t="s">
        <v>822</v>
      </c>
      <c r="Q754">
        <v>1</v>
      </c>
      <c r="X754">
        <v>0.06</v>
      </c>
      <c r="Y754">
        <v>37.979999999999997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360</v>
      </c>
      <c r="AG754">
        <v>0.06</v>
      </c>
      <c r="AH754">
        <v>2</v>
      </c>
      <c r="AI754">
        <v>86553072</v>
      </c>
      <c r="AJ754">
        <v>911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5">
      <c r="A755">
        <f>ROW(Source!A502)</f>
        <v>502</v>
      </c>
      <c r="B755">
        <v>86553087</v>
      </c>
      <c r="C755">
        <v>86553065</v>
      </c>
      <c r="D755">
        <v>85700824</v>
      </c>
      <c r="E755">
        <v>1</v>
      </c>
      <c r="F755">
        <v>1</v>
      </c>
      <c r="G755">
        <v>1081</v>
      </c>
      <c r="H755">
        <v>3</v>
      </c>
      <c r="I755" t="s">
        <v>832</v>
      </c>
      <c r="J755" t="s">
        <v>833</v>
      </c>
      <c r="K755" t="s">
        <v>834</v>
      </c>
      <c r="L755">
        <v>1348</v>
      </c>
      <c r="N755">
        <v>1009</v>
      </c>
      <c r="O755" t="s">
        <v>561</v>
      </c>
      <c r="P755" t="s">
        <v>561</v>
      </c>
      <c r="Q755">
        <v>1000</v>
      </c>
      <c r="X755">
        <v>1.0000000000000001E-5</v>
      </c>
      <c r="Y755">
        <v>3234.81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360</v>
      </c>
      <c r="AG755">
        <v>1.0000000000000001E-5</v>
      </c>
      <c r="AH755">
        <v>2</v>
      </c>
      <c r="AI755">
        <v>86553073</v>
      </c>
      <c r="AJ755">
        <v>912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5">
      <c r="A756">
        <f>ROW(Source!A502)</f>
        <v>502</v>
      </c>
      <c r="B756">
        <v>86553088</v>
      </c>
      <c r="C756">
        <v>86553065</v>
      </c>
      <c r="D756">
        <v>85700637</v>
      </c>
      <c r="E756">
        <v>1</v>
      </c>
      <c r="F756">
        <v>1</v>
      </c>
      <c r="G756">
        <v>1081</v>
      </c>
      <c r="H756">
        <v>3</v>
      </c>
      <c r="I756" t="s">
        <v>835</v>
      </c>
      <c r="J756" t="s">
        <v>836</v>
      </c>
      <c r="K756" t="s">
        <v>837</v>
      </c>
      <c r="L756">
        <v>1339</v>
      </c>
      <c r="N756">
        <v>1007</v>
      </c>
      <c r="O756" t="s">
        <v>806</v>
      </c>
      <c r="P756" t="s">
        <v>806</v>
      </c>
      <c r="Q756">
        <v>1</v>
      </c>
      <c r="X756">
        <v>0.11899999999999999</v>
      </c>
      <c r="Y756">
        <v>53.42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360</v>
      </c>
      <c r="AG756">
        <v>0.11899999999999999</v>
      </c>
      <c r="AH756">
        <v>2</v>
      </c>
      <c r="AI756">
        <v>86553074</v>
      </c>
      <c r="AJ756">
        <v>913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5">
      <c r="A757">
        <f>ROW(Source!A502)</f>
        <v>502</v>
      </c>
      <c r="B757">
        <v>86553089</v>
      </c>
      <c r="C757">
        <v>86553065</v>
      </c>
      <c r="D757">
        <v>85700903</v>
      </c>
      <c r="E757">
        <v>1</v>
      </c>
      <c r="F757">
        <v>1</v>
      </c>
      <c r="G757">
        <v>1081</v>
      </c>
      <c r="H757">
        <v>3</v>
      </c>
      <c r="I757" t="s">
        <v>838</v>
      </c>
      <c r="J757" t="s">
        <v>839</v>
      </c>
      <c r="K757" t="s">
        <v>840</v>
      </c>
      <c r="L757">
        <v>1339</v>
      </c>
      <c r="N757">
        <v>1007</v>
      </c>
      <c r="O757" t="s">
        <v>806</v>
      </c>
      <c r="P757" t="s">
        <v>806</v>
      </c>
      <c r="Q757">
        <v>1</v>
      </c>
      <c r="X757">
        <v>0.28100000000000003</v>
      </c>
      <c r="Y757">
        <v>5.82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360</v>
      </c>
      <c r="AG757">
        <v>0.28100000000000003</v>
      </c>
      <c r="AH757">
        <v>2</v>
      </c>
      <c r="AI757">
        <v>86553075</v>
      </c>
      <c r="AJ757">
        <v>914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5">
      <c r="A758">
        <f>ROW(Source!A502)</f>
        <v>502</v>
      </c>
      <c r="B758">
        <v>86553090</v>
      </c>
      <c r="C758">
        <v>86553065</v>
      </c>
      <c r="D758">
        <v>85700975</v>
      </c>
      <c r="E758">
        <v>1</v>
      </c>
      <c r="F758">
        <v>1</v>
      </c>
      <c r="G758">
        <v>1081</v>
      </c>
      <c r="H758">
        <v>3</v>
      </c>
      <c r="I758" t="s">
        <v>841</v>
      </c>
      <c r="J758" t="s">
        <v>842</v>
      </c>
      <c r="K758" t="s">
        <v>843</v>
      </c>
      <c r="L758">
        <v>1348</v>
      </c>
      <c r="N758">
        <v>1009</v>
      </c>
      <c r="O758" t="s">
        <v>561</v>
      </c>
      <c r="P758" t="s">
        <v>561</v>
      </c>
      <c r="Q758">
        <v>1000</v>
      </c>
      <c r="X758">
        <v>4.4000000000000002E-4</v>
      </c>
      <c r="Y758">
        <v>16214.84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360</v>
      </c>
      <c r="AG758">
        <v>4.4000000000000002E-4</v>
      </c>
      <c r="AH758">
        <v>2</v>
      </c>
      <c r="AI758">
        <v>86553076</v>
      </c>
      <c r="AJ758">
        <v>915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5">
      <c r="A759">
        <f>ROW(Source!A502)</f>
        <v>502</v>
      </c>
      <c r="B759">
        <v>86553091</v>
      </c>
      <c r="C759">
        <v>86553065</v>
      </c>
      <c r="D759">
        <v>85701143</v>
      </c>
      <c r="E759">
        <v>1</v>
      </c>
      <c r="F759">
        <v>1</v>
      </c>
      <c r="G759">
        <v>1081</v>
      </c>
      <c r="H759">
        <v>3</v>
      </c>
      <c r="I759" t="s">
        <v>844</v>
      </c>
      <c r="J759" t="s">
        <v>845</v>
      </c>
      <c r="K759" t="s">
        <v>846</v>
      </c>
      <c r="L759">
        <v>1346</v>
      </c>
      <c r="N759">
        <v>1009</v>
      </c>
      <c r="O759" t="s">
        <v>822</v>
      </c>
      <c r="P759" t="s">
        <v>822</v>
      </c>
      <c r="Q759">
        <v>1</v>
      </c>
      <c r="X759">
        <v>0.53</v>
      </c>
      <c r="Y759">
        <v>20.190000000000001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360</v>
      </c>
      <c r="AG759">
        <v>0.53</v>
      </c>
      <c r="AH759">
        <v>2</v>
      </c>
      <c r="AI759">
        <v>86553077</v>
      </c>
      <c r="AJ759">
        <v>916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5">
      <c r="A760">
        <f>ROW(Source!A502)</f>
        <v>502</v>
      </c>
      <c r="B760">
        <v>86553092</v>
      </c>
      <c r="C760">
        <v>86553065</v>
      </c>
      <c r="D760">
        <v>85661955</v>
      </c>
      <c r="E760">
        <v>1081</v>
      </c>
      <c r="F760">
        <v>1</v>
      </c>
      <c r="G760">
        <v>1081</v>
      </c>
      <c r="H760">
        <v>3</v>
      </c>
      <c r="I760" t="s">
        <v>918</v>
      </c>
      <c r="J760" t="s">
        <v>3</v>
      </c>
      <c r="K760" t="s">
        <v>919</v>
      </c>
      <c r="L760">
        <v>1346</v>
      </c>
      <c r="N760">
        <v>1009</v>
      </c>
      <c r="O760" t="s">
        <v>822</v>
      </c>
      <c r="P760" t="s">
        <v>822</v>
      </c>
      <c r="Q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360</v>
      </c>
      <c r="AG760">
        <v>0</v>
      </c>
      <c r="AH760">
        <v>3</v>
      </c>
      <c r="AI760">
        <v>-1</v>
      </c>
      <c r="AJ760" t="s">
        <v>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5">
      <c r="A761">
        <f>ROW(Source!A502)</f>
        <v>502</v>
      </c>
      <c r="B761">
        <v>86553093</v>
      </c>
      <c r="C761">
        <v>86553065</v>
      </c>
      <c r="D761">
        <v>85681228</v>
      </c>
      <c r="E761">
        <v>1081</v>
      </c>
      <c r="F761">
        <v>1</v>
      </c>
      <c r="G761">
        <v>1081</v>
      </c>
      <c r="H761">
        <v>3</v>
      </c>
      <c r="I761" t="s">
        <v>920</v>
      </c>
      <c r="J761" t="s">
        <v>3</v>
      </c>
      <c r="K761" t="s">
        <v>921</v>
      </c>
      <c r="L761">
        <v>1354</v>
      </c>
      <c r="N761">
        <v>1010</v>
      </c>
      <c r="O761" t="s">
        <v>35</v>
      </c>
      <c r="P761" t="s">
        <v>35</v>
      </c>
      <c r="Q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360</v>
      </c>
      <c r="AG761">
        <v>0</v>
      </c>
      <c r="AH761">
        <v>3</v>
      </c>
      <c r="AI761">
        <v>-1</v>
      </c>
      <c r="AJ761" t="s">
        <v>3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5">
      <c r="A762">
        <f>ROW(Source!A502)</f>
        <v>502</v>
      </c>
      <c r="B762">
        <v>86553094</v>
      </c>
      <c r="C762">
        <v>86553065</v>
      </c>
      <c r="D762">
        <v>85684099</v>
      </c>
      <c r="E762">
        <v>1081</v>
      </c>
      <c r="F762">
        <v>1</v>
      </c>
      <c r="G762">
        <v>1081</v>
      </c>
      <c r="H762">
        <v>3</v>
      </c>
      <c r="I762" t="s">
        <v>922</v>
      </c>
      <c r="J762" t="s">
        <v>3</v>
      </c>
      <c r="K762" t="s">
        <v>923</v>
      </c>
      <c r="L762">
        <v>1301</v>
      </c>
      <c r="N762">
        <v>1003</v>
      </c>
      <c r="O762" t="s">
        <v>454</v>
      </c>
      <c r="P762" t="s">
        <v>454</v>
      </c>
      <c r="Q762">
        <v>1</v>
      </c>
      <c r="X762">
        <v>100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360</v>
      </c>
      <c r="AG762">
        <v>100</v>
      </c>
      <c r="AH762">
        <v>3</v>
      </c>
      <c r="AI762">
        <v>-1</v>
      </c>
      <c r="AJ762" t="s">
        <v>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5">
      <c r="A763">
        <f>ROW(Source!A507)</f>
        <v>507</v>
      </c>
      <c r="B763">
        <v>86553109</v>
      </c>
      <c r="C763">
        <v>86553097</v>
      </c>
      <c r="D763">
        <v>85665773</v>
      </c>
      <c r="E763">
        <v>1081</v>
      </c>
      <c r="F763">
        <v>1</v>
      </c>
      <c r="G763">
        <v>1081</v>
      </c>
      <c r="H763">
        <v>1</v>
      </c>
      <c r="I763" t="s">
        <v>786</v>
      </c>
      <c r="J763" t="s">
        <v>3</v>
      </c>
      <c r="K763" t="s">
        <v>787</v>
      </c>
      <c r="L763">
        <v>1191</v>
      </c>
      <c r="N763">
        <v>1013</v>
      </c>
      <c r="O763" t="s">
        <v>788</v>
      </c>
      <c r="P763" t="s">
        <v>788</v>
      </c>
      <c r="Q763">
        <v>1</v>
      </c>
      <c r="X763">
        <v>72.5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1</v>
      </c>
      <c r="AF763" t="s">
        <v>362</v>
      </c>
      <c r="AG763">
        <v>100.05</v>
      </c>
      <c r="AH763">
        <v>2</v>
      </c>
      <c r="AI763">
        <v>86553098</v>
      </c>
      <c r="AJ763">
        <v>919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>
        <f>ROW(Source!A507)</f>
        <v>507</v>
      </c>
      <c r="B764">
        <v>86553110</v>
      </c>
      <c r="C764">
        <v>86553097</v>
      </c>
      <c r="D764">
        <v>85731380</v>
      </c>
      <c r="E764">
        <v>1</v>
      </c>
      <c r="F764">
        <v>1</v>
      </c>
      <c r="G764">
        <v>1081</v>
      </c>
      <c r="H764">
        <v>2</v>
      </c>
      <c r="I764" t="s">
        <v>823</v>
      </c>
      <c r="J764" t="s">
        <v>824</v>
      </c>
      <c r="K764" t="s">
        <v>825</v>
      </c>
      <c r="L764">
        <v>1368</v>
      </c>
      <c r="N764">
        <v>1011</v>
      </c>
      <c r="O764" t="s">
        <v>792</v>
      </c>
      <c r="P764" t="s">
        <v>792</v>
      </c>
      <c r="Q764">
        <v>1</v>
      </c>
      <c r="X764">
        <v>34.92</v>
      </c>
      <c r="Y764">
        <v>0</v>
      </c>
      <c r="Z764">
        <v>0.28000000000000003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361</v>
      </c>
      <c r="AG764">
        <v>52.38</v>
      </c>
      <c r="AH764">
        <v>2</v>
      </c>
      <c r="AI764">
        <v>86553099</v>
      </c>
      <c r="AJ764">
        <v>920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5">
      <c r="A765">
        <f>ROW(Source!A507)</f>
        <v>507</v>
      </c>
      <c r="B765">
        <v>86553111</v>
      </c>
      <c r="C765">
        <v>86553097</v>
      </c>
      <c r="D765">
        <v>85731677</v>
      </c>
      <c r="E765">
        <v>1</v>
      </c>
      <c r="F765">
        <v>1</v>
      </c>
      <c r="G765">
        <v>1081</v>
      </c>
      <c r="H765">
        <v>2</v>
      </c>
      <c r="I765" t="s">
        <v>789</v>
      </c>
      <c r="J765" t="s">
        <v>790</v>
      </c>
      <c r="K765" t="s">
        <v>791</v>
      </c>
      <c r="L765">
        <v>1368</v>
      </c>
      <c r="N765">
        <v>1011</v>
      </c>
      <c r="O765" t="s">
        <v>792</v>
      </c>
      <c r="P765" t="s">
        <v>792</v>
      </c>
      <c r="Q765">
        <v>1</v>
      </c>
      <c r="X765">
        <v>1.4</v>
      </c>
      <c r="Y765">
        <v>0</v>
      </c>
      <c r="Z765">
        <v>83.1</v>
      </c>
      <c r="AA765">
        <v>12.62</v>
      </c>
      <c r="AB765">
        <v>0</v>
      </c>
      <c r="AC765">
        <v>0</v>
      </c>
      <c r="AD765">
        <v>1</v>
      </c>
      <c r="AE765">
        <v>0</v>
      </c>
      <c r="AF765" t="s">
        <v>361</v>
      </c>
      <c r="AG765">
        <v>2.1</v>
      </c>
      <c r="AH765">
        <v>2</v>
      </c>
      <c r="AI765">
        <v>86553100</v>
      </c>
      <c r="AJ765">
        <v>921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5">
      <c r="A766">
        <f>ROW(Source!A507)</f>
        <v>507</v>
      </c>
      <c r="B766">
        <v>86553112</v>
      </c>
      <c r="C766">
        <v>86553097</v>
      </c>
      <c r="D766">
        <v>85730911</v>
      </c>
      <c r="E766">
        <v>1</v>
      </c>
      <c r="F766">
        <v>1</v>
      </c>
      <c r="G766">
        <v>1081</v>
      </c>
      <c r="H766">
        <v>2</v>
      </c>
      <c r="I766" t="s">
        <v>800</v>
      </c>
      <c r="J766" t="s">
        <v>801</v>
      </c>
      <c r="K766" t="s">
        <v>802</v>
      </c>
      <c r="L766">
        <v>1368</v>
      </c>
      <c r="N766">
        <v>1011</v>
      </c>
      <c r="O766" t="s">
        <v>792</v>
      </c>
      <c r="P766" t="s">
        <v>792</v>
      </c>
      <c r="Q766">
        <v>1</v>
      </c>
      <c r="X766">
        <v>0.1</v>
      </c>
      <c r="Y766">
        <v>0</v>
      </c>
      <c r="Z766">
        <v>179.17</v>
      </c>
      <c r="AA766">
        <v>16.93</v>
      </c>
      <c r="AB766">
        <v>0</v>
      </c>
      <c r="AC766">
        <v>0</v>
      </c>
      <c r="AD766">
        <v>1</v>
      </c>
      <c r="AE766">
        <v>0</v>
      </c>
      <c r="AF766" t="s">
        <v>361</v>
      </c>
      <c r="AG766">
        <v>0.15</v>
      </c>
      <c r="AH766">
        <v>2</v>
      </c>
      <c r="AI766">
        <v>86553101</v>
      </c>
      <c r="AJ766">
        <v>922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5">
      <c r="A767">
        <f>ROW(Source!A507)</f>
        <v>507</v>
      </c>
      <c r="B767">
        <v>86553113</v>
      </c>
      <c r="C767">
        <v>86553097</v>
      </c>
      <c r="D767">
        <v>85700705</v>
      </c>
      <c r="E767">
        <v>1</v>
      </c>
      <c r="F767">
        <v>1</v>
      </c>
      <c r="G767">
        <v>1081</v>
      </c>
      <c r="H767">
        <v>3</v>
      </c>
      <c r="I767" t="s">
        <v>803</v>
      </c>
      <c r="J767" t="s">
        <v>804</v>
      </c>
      <c r="K767" t="s">
        <v>805</v>
      </c>
      <c r="L767">
        <v>1339</v>
      </c>
      <c r="N767">
        <v>1007</v>
      </c>
      <c r="O767" t="s">
        <v>806</v>
      </c>
      <c r="P767" t="s">
        <v>806</v>
      </c>
      <c r="Q767">
        <v>1</v>
      </c>
      <c r="X767">
        <v>1.59</v>
      </c>
      <c r="Y767">
        <v>7.07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 t="s">
        <v>360</v>
      </c>
      <c r="AG767">
        <v>1.59</v>
      </c>
      <c r="AH767">
        <v>2</v>
      </c>
      <c r="AI767">
        <v>86553102</v>
      </c>
      <c r="AJ767">
        <v>923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>
        <f>ROW(Source!A507)</f>
        <v>507</v>
      </c>
      <c r="B768">
        <v>86553114</v>
      </c>
      <c r="C768">
        <v>86553097</v>
      </c>
      <c r="D768">
        <v>85701843</v>
      </c>
      <c r="E768">
        <v>1</v>
      </c>
      <c r="F768">
        <v>1</v>
      </c>
      <c r="G768">
        <v>1081</v>
      </c>
      <c r="H768">
        <v>3</v>
      </c>
      <c r="I768" t="s">
        <v>826</v>
      </c>
      <c r="J768" t="s">
        <v>827</v>
      </c>
      <c r="K768" t="s">
        <v>828</v>
      </c>
      <c r="L768">
        <v>1346</v>
      </c>
      <c r="N768">
        <v>1009</v>
      </c>
      <c r="O768" t="s">
        <v>822</v>
      </c>
      <c r="P768" t="s">
        <v>822</v>
      </c>
      <c r="Q768">
        <v>1</v>
      </c>
      <c r="X768">
        <v>0.5</v>
      </c>
      <c r="Y768">
        <v>21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360</v>
      </c>
      <c r="AG768">
        <v>0.5</v>
      </c>
      <c r="AH768">
        <v>2</v>
      </c>
      <c r="AI768">
        <v>86553103</v>
      </c>
      <c r="AJ768">
        <v>924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>
        <f>ROW(Source!A507)</f>
        <v>507</v>
      </c>
      <c r="B769">
        <v>86553115</v>
      </c>
      <c r="C769">
        <v>86553097</v>
      </c>
      <c r="D769">
        <v>85700824</v>
      </c>
      <c r="E769">
        <v>1</v>
      </c>
      <c r="F769">
        <v>1</v>
      </c>
      <c r="G769">
        <v>1081</v>
      </c>
      <c r="H769">
        <v>3</v>
      </c>
      <c r="I769" t="s">
        <v>832</v>
      </c>
      <c r="J769" t="s">
        <v>833</v>
      </c>
      <c r="K769" t="s">
        <v>834</v>
      </c>
      <c r="L769">
        <v>1348</v>
      </c>
      <c r="N769">
        <v>1009</v>
      </c>
      <c r="O769" t="s">
        <v>561</v>
      </c>
      <c r="P769" t="s">
        <v>561</v>
      </c>
      <c r="Q769">
        <v>1000</v>
      </c>
      <c r="X769">
        <v>3.0000000000000001E-5</v>
      </c>
      <c r="Y769">
        <v>3234.81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360</v>
      </c>
      <c r="AG769">
        <v>3.0000000000000001E-5</v>
      </c>
      <c r="AH769">
        <v>2</v>
      </c>
      <c r="AI769">
        <v>86553104</v>
      </c>
      <c r="AJ769">
        <v>925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5">
      <c r="A770">
        <f>ROW(Source!A507)</f>
        <v>507</v>
      </c>
      <c r="B770">
        <v>86553116</v>
      </c>
      <c r="C770">
        <v>86553097</v>
      </c>
      <c r="D770">
        <v>85700637</v>
      </c>
      <c r="E770">
        <v>1</v>
      </c>
      <c r="F770">
        <v>1</v>
      </c>
      <c r="G770">
        <v>1081</v>
      </c>
      <c r="H770">
        <v>3</v>
      </c>
      <c r="I770" t="s">
        <v>835</v>
      </c>
      <c r="J770" t="s">
        <v>836</v>
      </c>
      <c r="K770" t="s">
        <v>837</v>
      </c>
      <c r="L770">
        <v>1339</v>
      </c>
      <c r="N770">
        <v>1007</v>
      </c>
      <c r="O770" t="s">
        <v>806</v>
      </c>
      <c r="P770" t="s">
        <v>806</v>
      </c>
      <c r="Q770">
        <v>1</v>
      </c>
      <c r="X770">
        <v>0.61</v>
      </c>
      <c r="Y770">
        <v>53.42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360</v>
      </c>
      <c r="AG770">
        <v>0.61</v>
      </c>
      <c r="AH770">
        <v>2</v>
      </c>
      <c r="AI770">
        <v>86553105</v>
      </c>
      <c r="AJ770">
        <v>926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5">
      <c r="A771">
        <f>ROW(Source!A507)</f>
        <v>507</v>
      </c>
      <c r="B771">
        <v>86553117</v>
      </c>
      <c r="C771">
        <v>86553097</v>
      </c>
      <c r="D771">
        <v>85700903</v>
      </c>
      <c r="E771">
        <v>1</v>
      </c>
      <c r="F771">
        <v>1</v>
      </c>
      <c r="G771">
        <v>1081</v>
      </c>
      <c r="H771">
        <v>3</v>
      </c>
      <c r="I771" t="s">
        <v>838</v>
      </c>
      <c r="J771" t="s">
        <v>839</v>
      </c>
      <c r="K771" t="s">
        <v>840</v>
      </c>
      <c r="L771">
        <v>1339</v>
      </c>
      <c r="N771">
        <v>1007</v>
      </c>
      <c r="O771" t="s">
        <v>806</v>
      </c>
      <c r="P771" t="s">
        <v>806</v>
      </c>
      <c r="Q771">
        <v>1</v>
      </c>
      <c r="X771">
        <v>0.67</v>
      </c>
      <c r="Y771">
        <v>5.82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360</v>
      </c>
      <c r="AG771">
        <v>0.67</v>
      </c>
      <c r="AH771">
        <v>2</v>
      </c>
      <c r="AI771">
        <v>86553106</v>
      </c>
      <c r="AJ771">
        <v>927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5">
      <c r="A772">
        <f>ROW(Source!A507)</f>
        <v>507</v>
      </c>
      <c r="B772">
        <v>86553118</v>
      </c>
      <c r="C772">
        <v>86553097</v>
      </c>
      <c r="D772">
        <v>85708245</v>
      </c>
      <c r="E772">
        <v>1</v>
      </c>
      <c r="F772">
        <v>1</v>
      </c>
      <c r="G772">
        <v>1081</v>
      </c>
      <c r="H772">
        <v>3</v>
      </c>
      <c r="I772" t="s">
        <v>847</v>
      </c>
      <c r="J772" t="s">
        <v>848</v>
      </c>
      <c r="K772" t="s">
        <v>849</v>
      </c>
      <c r="L772">
        <v>1339</v>
      </c>
      <c r="N772">
        <v>1007</v>
      </c>
      <c r="O772" t="s">
        <v>806</v>
      </c>
      <c r="P772" t="s">
        <v>806</v>
      </c>
      <c r="Q772">
        <v>1</v>
      </c>
      <c r="X772">
        <v>2.1000000000000001E-2</v>
      </c>
      <c r="Y772">
        <v>610.71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 t="s">
        <v>360</v>
      </c>
      <c r="AG772">
        <v>2.1000000000000001E-2</v>
      </c>
      <c r="AH772">
        <v>2</v>
      </c>
      <c r="AI772">
        <v>86553107</v>
      </c>
      <c r="AJ772">
        <v>929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5">
      <c r="A773">
        <f>ROW(Source!A507)</f>
        <v>507</v>
      </c>
      <c r="B773">
        <v>86553119</v>
      </c>
      <c r="C773">
        <v>86553097</v>
      </c>
      <c r="D773">
        <v>85661955</v>
      </c>
      <c r="E773">
        <v>1081</v>
      </c>
      <c r="F773">
        <v>1</v>
      </c>
      <c r="G773">
        <v>1081</v>
      </c>
      <c r="H773">
        <v>3</v>
      </c>
      <c r="I773" t="s">
        <v>918</v>
      </c>
      <c r="J773" t="s">
        <v>3</v>
      </c>
      <c r="K773" t="s">
        <v>919</v>
      </c>
      <c r="L773">
        <v>1346</v>
      </c>
      <c r="N773">
        <v>1009</v>
      </c>
      <c r="O773" t="s">
        <v>822</v>
      </c>
      <c r="P773" t="s">
        <v>822</v>
      </c>
      <c r="Q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360</v>
      </c>
      <c r="AG773">
        <v>0</v>
      </c>
      <c r="AH773">
        <v>3</v>
      </c>
      <c r="AI773">
        <v>-1</v>
      </c>
      <c r="AJ773" t="s">
        <v>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>
        <f>ROW(Source!A507)</f>
        <v>507</v>
      </c>
      <c r="B774">
        <v>86553120</v>
      </c>
      <c r="C774">
        <v>86553097</v>
      </c>
      <c r="D774">
        <v>85684131</v>
      </c>
      <c r="E774">
        <v>1081</v>
      </c>
      <c r="F774">
        <v>1</v>
      </c>
      <c r="G774">
        <v>1081</v>
      </c>
      <c r="H774">
        <v>3</v>
      </c>
      <c r="I774" t="s">
        <v>924</v>
      </c>
      <c r="J774" t="s">
        <v>3</v>
      </c>
      <c r="K774" t="s">
        <v>925</v>
      </c>
      <c r="L774">
        <v>1301</v>
      </c>
      <c r="N774">
        <v>1003</v>
      </c>
      <c r="O774" t="s">
        <v>454</v>
      </c>
      <c r="P774" t="s">
        <v>454</v>
      </c>
      <c r="Q774">
        <v>1</v>
      </c>
      <c r="X774">
        <v>100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360</v>
      </c>
      <c r="AG774">
        <v>100</v>
      </c>
      <c r="AH774">
        <v>3</v>
      </c>
      <c r="AI774">
        <v>-1</v>
      </c>
      <c r="AJ774" t="s">
        <v>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5">
      <c r="A775">
        <f>ROW(Source!A508)</f>
        <v>508</v>
      </c>
      <c r="B775">
        <v>86553109</v>
      </c>
      <c r="C775">
        <v>86553097</v>
      </c>
      <c r="D775">
        <v>85665773</v>
      </c>
      <c r="E775">
        <v>1081</v>
      </c>
      <c r="F775">
        <v>1</v>
      </c>
      <c r="G775">
        <v>1081</v>
      </c>
      <c r="H775">
        <v>1</v>
      </c>
      <c r="I775" t="s">
        <v>786</v>
      </c>
      <c r="J775" t="s">
        <v>3</v>
      </c>
      <c r="K775" t="s">
        <v>787</v>
      </c>
      <c r="L775">
        <v>1191</v>
      </c>
      <c r="N775">
        <v>1013</v>
      </c>
      <c r="O775" t="s">
        <v>788</v>
      </c>
      <c r="P775" t="s">
        <v>788</v>
      </c>
      <c r="Q775">
        <v>1</v>
      </c>
      <c r="X775">
        <v>72.5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 t="s">
        <v>362</v>
      </c>
      <c r="AG775">
        <v>100.05</v>
      </c>
      <c r="AH775">
        <v>2</v>
      </c>
      <c r="AI775">
        <v>86553098</v>
      </c>
      <c r="AJ775">
        <v>930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5">
      <c r="A776">
        <f>ROW(Source!A508)</f>
        <v>508</v>
      </c>
      <c r="B776">
        <v>86553110</v>
      </c>
      <c r="C776">
        <v>86553097</v>
      </c>
      <c r="D776">
        <v>85731380</v>
      </c>
      <c r="E776">
        <v>1</v>
      </c>
      <c r="F776">
        <v>1</v>
      </c>
      <c r="G776">
        <v>1081</v>
      </c>
      <c r="H776">
        <v>2</v>
      </c>
      <c r="I776" t="s">
        <v>823</v>
      </c>
      <c r="J776" t="s">
        <v>824</v>
      </c>
      <c r="K776" t="s">
        <v>825</v>
      </c>
      <c r="L776">
        <v>1368</v>
      </c>
      <c r="N776">
        <v>1011</v>
      </c>
      <c r="O776" t="s">
        <v>792</v>
      </c>
      <c r="P776" t="s">
        <v>792</v>
      </c>
      <c r="Q776">
        <v>1</v>
      </c>
      <c r="X776">
        <v>34.92</v>
      </c>
      <c r="Y776">
        <v>0</v>
      </c>
      <c r="Z776">
        <v>0.28000000000000003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361</v>
      </c>
      <c r="AG776">
        <v>52.38</v>
      </c>
      <c r="AH776">
        <v>2</v>
      </c>
      <c r="AI776">
        <v>86553099</v>
      </c>
      <c r="AJ776">
        <v>931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>
        <f>ROW(Source!A508)</f>
        <v>508</v>
      </c>
      <c r="B777">
        <v>86553111</v>
      </c>
      <c r="C777">
        <v>86553097</v>
      </c>
      <c r="D777">
        <v>85731677</v>
      </c>
      <c r="E777">
        <v>1</v>
      </c>
      <c r="F777">
        <v>1</v>
      </c>
      <c r="G777">
        <v>1081</v>
      </c>
      <c r="H777">
        <v>2</v>
      </c>
      <c r="I777" t="s">
        <v>789</v>
      </c>
      <c r="J777" t="s">
        <v>790</v>
      </c>
      <c r="K777" t="s">
        <v>791</v>
      </c>
      <c r="L777">
        <v>1368</v>
      </c>
      <c r="N777">
        <v>1011</v>
      </c>
      <c r="O777" t="s">
        <v>792</v>
      </c>
      <c r="P777" t="s">
        <v>792</v>
      </c>
      <c r="Q777">
        <v>1</v>
      </c>
      <c r="X777">
        <v>1.4</v>
      </c>
      <c r="Y777">
        <v>0</v>
      </c>
      <c r="Z777">
        <v>83.1</v>
      </c>
      <c r="AA777">
        <v>12.62</v>
      </c>
      <c r="AB777">
        <v>0</v>
      </c>
      <c r="AC777">
        <v>0</v>
      </c>
      <c r="AD777">
        <v>1</v>
      </c>
      <c r="AE777">
        <v>0</v>
      </c>
      <c r="AF777" t="s">
        <v>361</v>
      </c>
      <c r="AG777">
        <v>2.1</v>
      </c>
      <c r="AH777">
        <v>2</v>
      </c>
      <c r="AI777">
        <v>86553100</v>
      </c>
      <c r="AJ777">
        <v>932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5">
      <c r="A778">
        <f>ROW(Source!A508)</f>
        <v>508</v>
      </c>
      <c r="B778">
        <v>86553112</v>
      </c>
      <c r="C778">
        <v>86553097</v>
      </c>
      <c r="D778">
        <v>85730911</v>
      </c>
      <c r="E778">
        <v>1</v>
      </c>
      <c r="F778">
        <v>1</v>
      </c>
      <c r="G778">
        <v>1081</v>
      </c>
      <c r="H778">
        <v>2</v>
      </c>
      <c r="I778" t="s">
        <v>800</v>
      </c>
      <c r="J778" t="s">
        <v>801</v>
      </c>
      <c r="K778" t="s">
        <v>802</v>
      </c>
      <c r="L778">
        <v>1368</v>
      </c>
      <c r="N778">
        <v>1011</v>
      </c>
      <c r="O778" t="s">
        <v>792</v>
      </c>
      <c r="P778" t="s">
        <v>792</v>
      </c>
      <c r="Q778">
        <v>1</v>
      </c>
      <c r="X778">
        <v>0.1</v>
      </c>
      <c r="Y778">
        <v>0</v>
      </c>
      <c r="Z778">
        <v>179.17</v>
      </c>
      <c r="AA778">
        <v>16.93</v>
      </c>
      <c r="AB778">
        <v>0</v>
      </c>
      <c r="AC778">
        <v>0</v>
      </c>
      <c r="AD778">
        <v>1</v>
      </c>
      <c r="AE778">
        <v>0</v>
      </c>
      <c r="AF778" t="s">
        <v>361</v>
      </c>
      <c r="AG778">
        <v>0.15</v>
      </c>
      <c r="AH778">
        <v>2</v>
      </c>
      <c r="AI778">
        <v>86553101</v>
      </c>
      <c r="AJ778">
        <v>933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>
        <f>ROW(Source!A508)</f>
        <v>508</v>
      </c>
      <c r="B779">
        <v>86553113</v>
      </c>
      <c r="C779">
        <v>86553097</v>
      </c>
      <c r="D779">
        <v>85700705</v>
      </c>
      <c r="E779">
        <v>1</v>
      </c>
      <c r="F779">
        <v>1</v>
      </c>
      <c r="G779">
        <v>1081</v>
      </c>
      <c r="H779">
        <v>3</v>
      </c>
      <c r="I779" t="s">
        <v>803</v>
      </c>
      <c r="J779" t="s">
        <v>804</v>
      </c>
      <c r="K779" t="s">
        <v>805</v>
      </c>
      <c r="L779">
        <v>1339</v>
      </c>
      <c r="N779">
        <v>1007</v>
      </c>
      <c r="O779" t="s">
        <v>806</v>
      </c>
      <c r="P779" t="s">
        <v>806</v>
      </c>
      <c r="Q779">
        <v>1</v>
      </c>
      <c r="X779">
        <v>1.59</v>
      </c>
      <c r="Y779">
        <v>7.07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360</v>
      </c>
      <c r="AG779">
        <v>1.59</v>
      </c>
      <c r="AH779">
        <v>2</v>
      </c>
      <c r="AI779">
        <v>86553102</v>
      </c>
      <c r="AJ779">
        <v>934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5">
      <c r="A780">
        <f>ROW(Source!A508)</f>
        <v>508</v>
      </c>
      <c r="B780">
        <v>86553114</v>
      </c>
      <c r="C780">
        <v>86553097</v>
      </c>
      <c r="D780">
        <v>85701843</v>
      </c>
      <c r="E780">
        <v>1</v>
      </c>
      <c r="F780">
        <v>1</v>
      </c>
      <c r="G780">
        <v>1081</v>
      </c>
      <c r="H780">
        <v>3</v>
      </c>
      <c r="I780" t="s">
        <v>826</v>
      </c>
      <c r="J780" t="s">
        <v>827</v>
      </c>
      <c r="K780" t="s">
        <v>828</v>
      </c>
      <c r="L780">
        <v>1346</v>
      </c>
      <c r="N780">
        <v>1009</v>
      </c>
      <c r="O780" t="s">
        <v>822</v>
      </c>
      <c r="P780" t="s">
        <v>822</v>
      </c>
      <c r="Q780">
        <v>1</v>
      </c>
      <c r="X780">
        <v>0.5</v>
      </c>
      <c r="Y780">
        <v>21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360</v>
      </c>
      <c r="AG780">
        <v>0.5</v>
      </c>
      <c r="AH780">
        <v>2</v>
      </c>
      <c r="AI780">
        <v>86553103</v>
      </c>
      <c r="AJ780">
        <v>935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5">
      <c r="A781">
        <f>ROW(Source!A508)</f>
        <v>508</v>
      </c>
      <c r="B781">
        <v>86553115</v>
      </c>
      <c r="C781">
        <v>86553097</v>
      </c>
      <c r="D781">
        <v>85700824</v>
      </c>
      <c r="E781">
        <v>1</v>
      </c>
      <c r="F781">
        <v>1</v>
      </c>
      <c r="G781">
        <v>1081</v>
      </c>
      <c r="H781">
        <v>3</v>
      </c>
      <c r="I781" t="s">
        <v>832</v>
      </c>
      <c r="J781" t="s">
        <v>833</v>
      </c>
      <c r="K781" t="s">
        <v>834</v>
      </c>
      <c r="L781">
        <v>1348</v>
      </c>
      <c r="N781">
        <v>1009</v>
      </c>
      <c r="O781" t="s">
        <v>561</v>
      </c>
      <c r="P781" t="s">
        <v>561</v>
      </c>
      <c r="Q781">
        <v>1000</v>
      </c>
      <c r="X781">
        <v>3.0000000000000001E-5</v>
      </c>
      <c r="Y781">
        <v>3234.81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360</v>
      </c>
      <c r="AG781">
        <v>3.0000000000000001E-5</v>
      </c>
      <c r="AH781">
        <v>2</v>
      </c>
      <c r="AI781">
        <v>86553104</v>
      </c>
      <c r="AJ781">
        <v>936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>
        <f>ROW(Source!A508)</f>
        <v>508</v>
      </c>
      <c r="B782">
        <v>86553116</v>
      </c>
      <c r="C782">
        <v>86553097</v>
      </c>
      <c r="D782">
        <v>85700637</v>
      </c>
      <c r="E782">
        <v>1</v>
      </c>
      <c r="F782">
        <v>1</v>
      </c>
      <c r="G782">
        <v>1081</v>
      </c>
      <c r="H782">
        <v>3</v>
      </c>
      <c r="I782" t="s">
        <v>835</v>
      </c>
      <c r="J782" t="s">
        <v>836</v>
      </c>
      <c r="K782" t="s">
        <v>837</v>
      </c>
      <c r="L782">
        <v>1339</v>
      </c>
      <c r="N782">
        <v>1007</v>
      </c>
      <c r="O782" t="s">
        <v>806</v>
      </c>
      <c r="P782" t="s">
        <v>806</v>
      </c>
      <c r="Q782">
        <v>1</v>
      </c>
      <c r="X782">
        <v>0.61</v>
      </c>
      <c r="Y782">
        <v>53.42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360</v>
      </c>
      <c r="AG782">
        <v>0.61</v>
      </c>
      <c r="AH782">
        <v>2</v>
      </c>
      <c r="AI782">
        <v>86553105</v>
      </c>
      <c r="AJ782">
        <v>937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5">
      <c r="A783">
        <f>ROW(Source!A508)</f>
        <v>508</v>
      </c>
      <c r="B783">
        <v>86553117</v>
      </c>
      <c r="C783">
        <v>86553097</v>
      </c>
      <c r="D783">
        <v>85700903</v>
      </c>
      <c r="E783">
        <v>1</v>
      </c>
      <c r="F783">
        <v>1</v>
      </c>
      <c r="G783">
        <v>1081</v>
      </c>
      <c r="H783">
        <v>3</v>
      </c>
      <c r="I783" t="s">
        <v>838</v>
      </c>
      <c r="J783" t="s">
        <v>839</v>
      </c>
      <c r="K783" t="s">
        <v>840</v>
      </c>
      <c r="L783">
        <v>1339</v>
      </c>
      <c r="N783">
        <v>1007</v>
      </c>
      <c r="O783" t="s">
        <v>806</v>
      </c>
      <c r="P783" t="s">
        <v>806</v>
      </c>
      <c r="Q783">
        <v>1</v>
      </c>
      <c r="X783">
        <v>0.67</v>
      </c>
      <c r="Y783">
        <v>5.82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360</v>
      </c>
      <c r="AG783">
        <v>0.67</v>
      </c>
      <c r="AH783">
        <v>2</v>
      </c>
      <c r="AI783">
        <v>86553106</v>
      </c>
      <c r="AJ783">
        <v>938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>
        <f>ROW(Source!A508)</f>
        <v>508</v>
      </c>
      <c r="B784">
        <v>86553118</v>
      </c>
      <c r="C784">
        <v>86553097</v>
      </c>
      <c r="D784">
        <v>85708245</v>
      </c>
      <c r="E784">
        <v>1</v>
      </c>
      <c r="F784">
        <v>1</v>
      </c>
      <c r="G784">
        <v>1081</v>
      </c>
      <c r="H784">
        <v>3</v>
      </c>
      <c r="I784" t="s">
        <v>847</v>
      </c>
      <c r="J784" t="s">
        <v>848</v>
      </c>
      <c r="K784" t="s">
        <v>849</v>
      </c>
      <c r="L784">
        <v>1339</v>
      </c>
      <c r="N784">
        <v>1007</v>
      </c>
      <c r="O784" t="s">
        <v>806</v>
      </c>
      <c r="P784" t="s">
        <v>806</v>
      </c>
      <c r="Q784">
        <v>1</v>
      </c>
      <c r="X784">
        <v>2.1000000000000001E-2</v>
      </c>
      <c r="Y784">
        <v>610.71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360</v>
      </c>
      <c r="AG784">
        <v>2.1000000000000001E-2</v>
      </c>
      <c r="AH784">
        <v>2</v>
      </c>
      <c r="AI784">
        <v>86553107</v>
      </c>
      <c r="AJ784">
        <v>940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5">
      <c r="A785">
        <f>ROW(Source!A508)</f>
        <v>508</v>
      </c>
      <c r="B785">
        <v>86553119</v>
      </c>
      <c r="C785">
        <v>86553097</v>
      </c>
      <c r="D785">
        <v>85661955</v>
      </c>
      <c r="E785">
        <v>1081</v>
      </c>
      <c r="F785">
        <v>1</v>
      </c>
      <c r="G785">
        <v>1081</v>
      </c>
      <c r="H785">
        <v>3</v>
      </c>
      <c r="I785" t="s">
        <v>918</v>
      </c>
      <c r="J785" t="s">
        <v>3</v>
      </c>
      <c r="K785" t="s">
        <v>919</v>
      </c>
      <c r="L785">
        <v>1346</v>
      </c>
      <c r="N785">
        <v>1009</v>
      </c>
      <c r="O785" t="s">
        <v>822</v>
      </c>
      <c r="P785" t="s">
        <v>822</v>
      </c>
      <c r="Q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360</v>
      </c>
      <c r="AG785">
        <v>0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5">
      <c r="A786">
        <f>ROW(Source!A508)</f>
        <v>508</v>
      </c>
      <c r="B786">
        <v>86553120</v>
      </c>
      <c r="C786">
        <v>86553097</v>
      </c>
      <c r="D786">
        <v>85684131</v>
      </c>
      <c r="E786">
        <v>1081</v>
      </c>
      <c r="F786">
        <v>1</v>
      </c>
      <c r="G786">
        <v>1081</v>
      </c>
      <c r="H786">
        <v>3</v>
      </c>
      <c r="I786" t="s">
        <v>924</v>
      </c>
      <c r="J786" t="s">
        <v>3</v>
      </c>
      <c r="K786" t="s">
        <v>925</v>
      </c>
      <c r="L786">
        <v>1301</v>
      </c>
      <c r="N786">
        <v>1003</v>
      </c>
      <c r="O786" t="s">
        <v>454</v>
      </c>
      <c r="P786" t="s">
        <v>454</v>
      </c>
      <c r="Q786">
        <v>1</v>
      </c>
      <c r="X786">
        <v>100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360</v>
      </c>
      <c r="AG786">
        <v>100</v>
      </c>
      <c r="AH786">
        <v>3</v>
      </c>
      <c r="AI786">
        <v>-1</v>
      </c>
      <c r="AJ786" t="s">
        <v>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>
        <f>ROW(Source!A511)</f>
        <v>511</v>
      </c>
      <c r="B787">
        <v>86553134</v>
      </c>
      <c r="C787">
        <v>86553122</v>
      </c>
      <c r="D787">
        <v>85665773</v>
      </c>
      <c r="E787">
        <v>1081</v>
      </c>
      <c r="F787">
        <v>1</v>
      </c>
      <c r="G787">
        <v>1081</v>
      </c>
      <c r="H787">
        <v>1</v>
      </c>
      <c r="I787" t="s">
        <v>786</v>
      </c>
      <c r="J787" t="s">
        <v>3</v>
      </c>
      <c r="K787" t="s">
        <v>787</v>
      </c>
      <c r="L787">
        <v>1191</v>
      </c>
      <c r="N787">
        <v>1013</v>
      </c>
      <c r="O787" t="s">
        <v>788</v>
      </c>
      <c r="P787" t="s">
        <v>788</v>
      </c>
      <c r="Q787">
        <v>1</v>
      </c>
      <c r="X787">
        <v>72.5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362</v>
      </c>
      <c r="AG787">
        <v>100.05</v>
      </c>
      <c r="AH787">
        <v>2</v>
      </c>
      <c r="AI787">
        <v>86553123</v>
      </c>
      <c r="AJ787">
        <v>941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5">
      <c r="A788">
        <f>ROW(Source!A511)</f>
        <v>511</v>
      </c>
      <c r="B788">
        <v>86553135</v>
      </c>
      <c r="C788">
        <v>86553122</v>
      </c>
      <c r="D788">
        <v>85731380</v>
      </c>
      <c r="E788">
        <v>1</v>
      </c>
      <c r="F788">
        <v>1</v>
      </c>
      <c r="G788">
        <v>1081</v>
      </c>
      <c r="H788">
        <v>2</v>
      </c>
      <c r="I788" t="s">
        <v>823</v>
      </c>
      <c r="J788" t="s">
        <v>824</v>
      </c>
      <c r="K788" t="s">
        <v>825</v>
      </c>
      <c r="L788">
        <v>1368</v>
      </c>
      <c r="N788">
        <v>1011</v>
      </c>
      <c r="O788" t="s">
        <v>792</v>
      </c>
      <c r="P788" t="s">
        <v>792</v>
      </c>
      <c r="Q788">
        <v>1</v>
      </c>
      <c r="X788">
        <v>34.92</v>
      </c>
      <c r="Y788">
        <v>0</v>
      </c>
      <c r="Z788">
        <v>0.28000000000000003</v>
      </c>
      <c r="AA788">
        <v>0</v>
      </c>
      <c r="AB788">
        <v>0</v>
      </c>
      <c r="AC788">
        <v>0</v>
      </c>
      <c r="AD788">
        <v>1</v>
      </c>
      <c r="AE788">
        <v>0</v>
      </c>
      <c r="AF788" t="s">
        <v>361</v>
      </c>
      <c r="AG788">
        <v>52.38</v>
      </c>
      <c r="AH788">
        <v>2</v>
      </c>
      <c r="AI788">
        <v>86553124</v>
      </c>
      <c r="AJ788">
        <v>942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>
        <f>ROW(Source!A511)</f>
        <v>511</v>
      </c>
      <c r="B789">
        <v>86553136</v>
      </c>
      <c r="C789">
        <v>86553122</v>
      </c>
      <c r="D789">
        <v>85731677</v>
      </c>
      <c r="E789">
        <v>1</v>
      </c>
      <c r="F789">
        <v>1</v>
      </c>
      <c r="G789">
        <v>1081</v>
      </c>
      <c r="H789">
        <v>2</v>
      </c>
      <c r="I789" t="s">
        <v>789</v>
      </c>
      <c r="J789" t="s">
        <v>790</v>
      </c>
      <c r="K789" t="s">
        <v>791</v>
      </c>
      <c r="L789">
        <v>1368</v>
      </c>
      <c r="N789">
        <v>1011</v>
      </c>
      <c r="O789" t="s">
        <v>792</v>
      </c>
      <c r="P789" t="s">
        <v>792</v>
      </c>
      <c r="Q789">
        <v>1</v>
      </c>
      <c r="X789">
        <v>1.4</v>
      </c>
      <c r="Y789">
        <v>0</v>
      </c>
      <c r="Z789">
        <v>83.1</v>
      </c>
      <c r="AA789">
        <v>12.62</v>
      </c>
      <c r="AB789">
        <v>0</v>
      </c>
      <c r="AC789">
        <v>0</v>
      </c>
      <c r="AD789">
        <v>1</v>
      </c>
      <c r="AE789">
        <v>0</v>
      </c>
      <c r="AF789" t="s">
        <v>361</v>
      </c>
      <c r="AG789">
        <v>2.1</v>
      </c>
      <c r="AH789">
        <v>2</v>
      </c>
      <c r="AI789">
        <v>86553125</v>
      </c>
      <c r="AJ789">
        <v>943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>
        <f>ROW(Source!A511)</f>
        <v>511</v>
      </c>
      <c r="B790">
        <v>86553137</v>
      </c>
      <c r="C790">
        <v>86553122</v>
      </c>
      <c r="D790">
        <v>85730911</v>
      </c>
      <c r="E790">
        <v>1</v>
      </c>
      <c r="F790">
        <v>1</v>
      </c>
      <c r="G790">
        <v>1081</v>
      </c>
      <c r="H790">
        <v>2</v>
      </c>
      <c r="I790" t="s">
        <v>800</v>
      </c>
      <c r="J790" t="s">
        <v>801</v>
      </c>
      <c r="K790" t="s">
        <v>802</v>
      </c>
      <c r="L790">
        <v>1368</v>
      </c>
      <c r="N790">
        <v>1011</v>
      </c>
      <c r="O790" t="s">
        <v>792</v>
      </c>
      <c r="P790" t="s">
        <v>792</v>
      </c>
      <c r="Q790">
        <v>1</v>
      </c>
      <c r="X790">
        <v>0.1</v>
      </c>
      <c r="Y790">
        <v>0</v>
      </c>
      <c r="Z790">
        <v>179.17</v>
      </c>
      <c r="AA790">
        <v>16.93</v>
      </c>
      <c r="AB790">
        <v>0</v>
      </c>
      <c r="AC790">
        <v>0</v>
      </c>
      <c r="AD790">
        <v>1</v>
      </c>
      <c r="AE790">
        <v>0</v>
      </c>
      <c r="AF790" t="s">
        <v>361</v>
      </c>
      <c r="AG790">
        <v>0.15</v>
      </c>
      <c r="AH790">
        <v>2</v>
      </c>
      <c r="AI790">
        <v>86553126</v>
      </c>
      <c r="AJ790">
        <v>944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5">
      <c r="A791">
        <f>ROW(Source!A511)</f>
        <v>511</v>
      </c>
      <c r="B791">
        <v>86553138</v>
      </c>
      <c r="C791">
        <v>86553122</v>
      </c>
      <c r="D791">
        <v>85700705</v>
      </c>
      <c r="E791">
        <v>1</v>
      </c>
      <c r="F791">
        <v>1</v>
      </c>
      <c r="G791">
        <v>1081</v>
      </c>
      <c r="H791">
        <v>3</v>
      </c>
      <c r="I791" t="s">
        <v>803</v>
      </c>
      <c r="J791" t="s">
        <v>804</v>
      </c>
      <c r="K791" t="s">
        <v>805</v>
      </c>
      <c r="L791">
        <v>1339</v>
      </c>
      <c r="N791">
        <v>1007</v>
      </c>
      <c r="O791" t="s">
        <v>806</v>
      </c>
      <c r="P791" t="s">
        <v>806</v>
      </c>
      <c r="Q791">
        <v>1</v>
      </c>
      <c r="X791">
        <v>2.82</v>
      </c>
      <c r="Y791">
        <v>7.07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360</v>
      </c>
      <c r="AG791">
        <v>2.82</v>
      </c>
      <c r="AH791">
        <v>2</v>
      </c>
      <c r="AI791">
        <v>86553127</v>
      </c>
      <c r="AJ791">
        <v>945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>
        <f>ROW(Source!A511)</f>
        <v>511</v>
      </c>
      <c r="B792">
        <v>86553139</v>
      </c>
      <c r="C792">
        <v>86553122</v>
      </c>
      <c r="D792">
        <v>85701843</v>
      </c>
      <c r="E792">
        <v>1</v>
      </c>
      <c r="F792">
        <v>1</v>
      </c>
      <c r="G792">
        <v>1081</v>
      </c>
      <c r="H792">
        <v>3</v>
      </c>
      <c r="I792" t="s">
        <v>826</v>
      </c>
      <c r="J792" t="s">
        <v>827</v>
      </c>
      <c r="K792" t="s">
        <v>828</v>
      </c>
      <c r="L792">
        <v>1346</v>
      </c>
      <c r="N792">
        <v>1009</v>
      </c>
      <c r="O792" t="s">
        <v>822</v>
      </c>
      <c r="P792" t="s">
        <v>822</v>
      </c>
      <c r="Q792">
        <v>1</v>
      </c>
      <c r="X792">
        <v>0.5</v>
      </c>
      <c r="Y792">
        <v>21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360</v>
      </c>
      <c r="AG792">
        <v>0.5</v>
      </c>
      <c r="AH792">
        <v>2</v>
      </c>
      <c r="AI792">
        <v>86553128</v>
      </c>
      <c r="AJ792">
        <v>946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>
        <f>ROW(Source!A511)</f>
        <v>511</v>
      </c>
      <c r="B793">
        <v>86553140</v>
      </c>
      <c r="C793">
        <v>86553122</v>
      </c>
      <c r="D793">
        <v>85700824</v>
      </c>
      <c r="E793">
        <v>1</v>
      </c>
      <c r="F793">
        <v>1</v>
      </c>
      <c r="G793">
        <v>1081</v>
      </c>
      <c r="H793">
        <v>3</v>
      </c>
      <c r="I793" t="s">
        <v>832</v>
      </c>
      <c r="J793" t="s">
        <v>833</v>
      </c>
      <c r="K793" t="s">
        <v>834</v>
      </c>
      <c r="L793">
        <v>1348</v>
      </c>
      <c r="N793">
        <v>1009</v>
      </c>
      <c r="O793" t="s">
        <v>561</v>
      </c>
      <c r="P793" t="s">
        <v>561</v>
      </c>
      <c r="Q793">
        <v>1000</v>
      </c>
      <c r="X793">
        <v>4.0000000000000003E-5</v>
      </c>
      <c r="Y793">
        <v>3234.81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360</v>
      </c>
      <c r="AG793">
        <v>4.0000000000000003E-5</v>
      </c>
      <c r="AH793">
        <v>2</v>
      </c>
      <c r="AI793">
        <v>86553129</v>
      </c>
      <c r="AJ793">
        <v>947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>
        <f>ROW(Source!A511)</f>
        <v>511</v>
      </c>
      <c r="B794">
        <v>86553141</v>
      </c>
      <c r="C794">
        <v>86553122</v>
      </c>
      <c r="D794">
        <v>85700637</v>
      </c>
      <c r="E794">
        <v>1</v>
      </c>
      <c r="F794">
        <v>1</v>
      </c>
      <c r="G794">
        <v>1081</v>
      </c>
      <c r="H794">
        <v>3</v>
      </c>
      <c r="I794" t="s">
        <v>835</v>
      </c>
      <c r="J794" t="s">
        <v>836</v>
      </c>
      <c r="K794" t="s">
        <v>837</v>
      </c>
      <c r="L794">
        <v>1339</v>
      </c>
      <c r="N794">
        <v>1007</v>
      </c>
      <c r="O794" t="s">
        <v>806</v>
      </c>
      <c r="P794" t="s">
        <v>806</v>
      </c>
      <c r="Q794">
        <v>1</v>
      </c>
      <c r="X794">
        <v>0.61</v>
      </c>
      <c r="Y794">
        <v>53.42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 t="s">
        <v>360</v>
      </c>
      <c r="AG794">
        <v>0.61</v>
      </c>
      <c r="AH794">
        <v>2</v>
      </c>
      <c r="AI794">
        <v>86553130</v>
      </c>
      <c r="AJ794">
        <v>948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>
        <f>ROW(Source!A511)</f>
        <v>511</v>
      </c>
      <c r="B795">
        <v>86553142</v>
      </c>
      <c r="C795">
        <v>86553122</v>
      </c>
      <c r="D795">
        <v>85700903</v>
      </c>
      <c r="E795">
        <v>1</v>
      </c>
      <c r="F795">
        <v>1</v>
      </c>
      <c r="G795">
        <v>1081</v>
      </c>
      <c r="H795">
        <v>3</v>
      </c>
      <c r="I795" t="s">
        <v>838</v>
      </c>
      <c r="J795" t="s">
        <v>839</v>
      </c>
      <c r="K795" t="s">
        <v>840</v>
      </c>
      <c r="L795">
        <v>1339</v>
      </c>
      <c r="N795">
        <v>1007</v>
      </c>
      <c r="O795" t="s">
        <v>806</v>
      </c>
      <c r="P795" t="s">
        <v>806</v>
      </c>
      <c r="Q795">
        <v>1</v>
      </c>
      <c r="X795">
        <v>0.67</v>
      </c>
      <c r="Y795">
        <v>5.82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360</v>
      </c>
      <c r="AG795">
        <v>0.67</v>
      </c>
      <c r="AH795">
        <v>2</v>
      </c>
      <c r="AI795">
        <v>86553131</v>
      </c>
      <c r="AJ795">
        <v>949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5">
      <c r="A796">
        <f>ROW(Source!A511)</f>
        <v>511</v>
      </c>
      <c r="B796">
        <v>86553143</v>
      </c>
      <c r="C796">
        <v>86553122</v>
      </c>
      <c r="D796">
        <v>85708245</v>
      </c>
      <c r="E796">
        <v>1</v>
      </c>
      <c r="F796">
        <v>1</v>
      </c>
      <c r="G796">
        <v>1081</v>
      </c>
      <c r="H796">
        <v>3</v>
      </c>
      <c r="I796" t="s">
        <v>847</v>
      </c>
      <c r="J796" t="s">
        <v>848</v>
      </c>
      <c r="K796" t="s">
        <v>849</v>
      </c>
      <c r="L796">
        <v>1339</v>
      </c>
      <c r="N796">
        <v>1007</v>
      </c>
      <c r="O796" t="s">
        <v>806</v>
      </c>
      <c r="P796" t="s">
        <v>806</v>
      </c>
      <c r="Q796">
        <v>1</v>
      </c>
      <c r="X796">
        <v>2.1000000000000001E-2</v>
      </c>
      <c r="Y796">
        <v>610.71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360</v>
      </c>
      <c r="AG796">
        <v>2.1000000000000001E-2</v>
      </c>
      <c r="AH796">
        <v>2</v>
      </c>
      <c r="AI796">
        <v>86553132</v>
      </c>
      <c r="AJ796">
        <v>951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>
        <f>ROW(Source!A511)</f>
        <v>511</v>
      </c>
      <c r="B797">
        <v>86553144</v>
      </c>
      <c r="C797">
        <v>86553122</v>
      </c>
      <c r="D797">
        <v>85661955</v>
      </c>
      <c r="E797">
        <v>1081</v>
      </c>
      <c r="F797">
        <v>1</v>
      </c>
      <c r="G797">
        <v>1081</v>
      </c>
      <c r="H797">
        <v>3</v>
      </c>
      <c r="I797" t="s">
        <v>918</v>
      </c>
      <c r="J797" t="s">
        <v>3</v>
      </c>
      <c r="K797" t="s">
        <v>919</v>
      </c>
      <c r="L797">
        <v>1346</v>
      </c>
      <c r="N797">
        <v>1009</v>
      </c>
      <c r="O797" t="s">
        <v>822</v>
      </c>
      <c r="P797" t="s">
        <v>822</v>
      </c>
      <c r="Q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360</v>
      </c>
      <c r="AG797">
        <v>0</v>
      </c>
      <c r="AH797">
        <v>3</v>
      </c>
      <c r="AI797">
        <v>-1</v>
      </c>
      <c r="AJ797" t="s">
        <v>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5">
      <c r="A798">
        <f>ROW(Source!A511)</f>
        <v>511</v>
      </c>
      <c r="B798">
        <v>86553145</v>
      </c>
      <c r="C798">
        <v>86553122</v>
      </c>
      <c r="D798">
        <v>85684131</v>
      </c>
      <c r="E798">
        <v>1081</v>
      </c>
      <c r="F798">
        <v>1</v>
      </c>
      <c r="G798">
        <v>1081</v>
      </c>
      <c r="H798">
        <v>3</v>
      </c>
      <c r="I798" t="s">
        <v>924</v>
      </c>
      <c r="J798" t="s">
        <v>3</v>
      </c>
      <c r="K798" t="s">
        <v>925</v>
      </c>
      <c r="L798">
        <v>1301</v>
      </c>
      <c r="N798">
        <v>1003</v>
      </c>
      <c r="O798" t="s">
        <v>454</v>
      </c>
      <c r="P798" t="s">
        <v>454</v>
      </c>
      <c r="Q798">
        <v>1</v>
      </c>
      <c r="X798">
        <v>100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360</v>
      </c>
      <c r="AG798">
        <v>100</v>
      </c>
      <c r="AH798">
        <v>3</v>
      </c>
      <c r="AI798">
        <v>-1</v>
      </c>
      <c r="AJ798" t="s">
        <v>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>
        <f>ROW(Source!A512)</f>
        <v>512</v>
      </c>
      <c r="B799">
        <v>86553134</v>
      </c>
      <c r="C799">
        <v>86553122</v>
      </c>
      <c r="D799">
        <v>85665773</v>
      </c>
      <c r="E799">
        <v>1081</v>
      </c>
      <c r="F799">
        <v>1</v>
      </c>
      <c r="G799">
        <v>1081</v>
      </c>
      <c r="H799">
        <v>1</v>
      </c>
      <c r="I799" t="s">
        <v>786</v>
      </c>
      <c r="J799" t="s">
        <v>3</v>
      </c>
      <c r="K799" t="s">
        <v>787</v>
      </c>
      <c r="L799">
        <v>1191</v>
      </c>
      <c r="N799">
        <v>1013</v>
      </c>
      <c r="O799" t="s">
        <v>788</v>
      </c>
      <c r="P799" t="s">
        <v>788</v>
      </c>
      <c r="Q799">
        <v>1</v>
      </c>
      <c r="X799">
        <v>72.5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 t="s">
        <v>362</v>
      </c>
      <c r="AG799">
        <v>100.05</v>
      </c>
      <c r="AH799">
        <v>2</v>
      </c>
      <c r="AI799">
        <v>86553123</v>
      </c>
      <c r="AJ799">
        <v>952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>
        <f>ROW(Source!A512)</f>
        <v>512</v>
      </c>
      <c r="B800">
        <v>86553135</v>
      </c>
      <c r="C800">
        <v>86553122</v>
      </c>
      <c r="D800">
        <v>85731380</v>
      </c>
      <c r="E800">
        <v>1</v>
      </c>
      <c r="F800">
        <v>1</v>
      </c>
      <c r="G800">
        <v>1081</v>
      </c>
      <c r="H800">
        <v>2</v>
      </c>
      <c r="I800" t="s">
        <v>823</v>
      </c>
      <c r="J800" t="s">
        <v>824</v>
      </c>
      <c r="K800" t="s">
        <v>825</v>
      </c>
      <c r="L800">
        <v>1368</v>
      </c>
      <c r="N800">
        <v>1011</v>
      </c>
      <c r="O800" t="s">
        <v>792</v>
      </c>
      <c r="P800" t="s">
        <v>792</v>
      </c>
      <c r="Q800">
        <v>1</v>
      </c>
      <c r="X800">
        <v>34.92</v>
      </c>
      <c r="Y800">
        <v>0</v>
      </c>
      <c r="Z800">
        <v>0.28000000000000003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361</v>
      </c>
      <c r="AG800">
        <v>52.38</v>
      </c>
      <c r="AH800">
        <v>2</v>
      </c>
      <c r="AI800">
        <v>86553124</v>
      </c>
      <c r="AJ800">
        <v>953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5">
      <c r="A801">
        <f>ROW(Source!A512)</f>
        <v>512</v>
      </c>
      <c r="B801">
        <v>86553136</v>
      </c>
      <c r="C801">
        <v>86553122</v>
      </c>
      <c r="D801">
        <v>85731677</v>
      </c>
      <c r="E801">
        <v>1</v>
      </c>
      <c r="F801">
        <v>1</v>
      </c>
      <c r="G801">
        <v>1081</v>
      </c>
      <c r="H801">
        <v>2</v>
      </c>
      <c r="I801" t="s">
        <v>789</v>
      </c>
      <c r="J801" t="s">
        <v>790</v>
      </c>
      <c r="K801" t="s">
        <v>791</v>
      </c>
      <c r="L801">
        <v>1368</v>
      </c>
      <c r="N801">
        <v>1011</v>
      </c>
      <c r="O801" t="s">
        <v>792</v>
      </c>
      <c r="P801" t="s">
        <v>792</v>
      </c>
      <c r="Q801">
        <v>1</v>
      </c>
      <c r="X801">
        <v>1.4</v>
      </c>
      <c r="Y801">
        <v>0</v>
      </c>
      <c r="Z801">
        <v>83.1</v>
      </c>
      <c r="AA801">
        <v>12.62</v>
      </c>
      <c r="AB801">
        <v>0</v>
      </c>
      <c r="AC801">
        <v>0</v>
      </c>
      <c r="AD801">
        <v>1</v>
      </c>
      <c r="AE801">
        <v>0</v>
      </c>
      <c r="AF801" t="s">
        <v>361</v>
      </c>
      <c r="AG801">
        <v>2.1</v>
      </c>
      <c r="AH801">
        <v>2</v>
      </c>
      <c r="AI801">
        <v>86553125</v>
      </c>
      <c r="AJ801">
        <v>954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>
        <f>ROW(Source!A512)</f>
        <v>512</v>
      </c>
      <c r="B802">
        <v>86553137</v>
      </c>
      <c r="C802">
        <v>86553122</v>
      </c>
      <c r="D802">
        <v>85730911</v>
      </c>
      <c r="E802">
        <v>1</v>
      </c>
      <c r="F802">
        <v>1</v>
      </c>
      <c r="G802">
        <v>1081</v>
      </c>
      <c r="H802">
        <v>2</v>
      </c>
      <c r="I802" t="s">
        <v>800</v>
      </c>
      <c r="J802" t="s">
        <v>801</v>
      </c>
      <c r="K802" t="s">
        <v>802</v>
      </c>
      <c r="L802">
        <v>1368</v>
      </c>
      <c r="N802">
        <v>1011</v>
      </c>
      <c r="O802" t="s">
        <v>792</v>
      </c>
      <c r="P802" t="s">
        <v>792</v>
      </c>
      <c r="Q802">
        <v>1</v>
      </c>
      <c r="X802">
        <v>0.1</v>
      </c>
      <c r="Y802">
        <v>0</v>
      </c>
      <c r="Z802">
        <v>179.17</v>
      </c>
      <c r="AA802">
        <v>16.93</v>
      </c>
      <c r="AB802">
        <v>0</v>
      </c>
      <c r="AC802">
        <v>0</v>
      </c>
      <c r="AD802">
        <v>1</v>
      </c>
      <c r="AE802">
        <v>0</v>
      </c>
      <c r="AF802" t="s">
        <v>361</v>
      </c>
      <c r="AG802">
        <v>0.15</v>
      </c>
      <c r="AH802">
        <v>2</v>
      </c>
      <c r="AI802">
        <v>86553126</v>
      </c>
      <c r="AJ802">
        <v>955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5">
      <c r="A803">
        <f>ROW(Source!A512)</f>
        <v>512</v>
      </c>
      <c r="B803">
        <v>86553138</v>
      </c>
      <c r="C803">
        <v>86553122</v>
      </c>
      <c r="D803">
        <v>85700705</v>
      </c>
      <c r="E803">
        <v>1</v>
      </c>
      <c r="F803">
        <v>1</v>
      </c>
      <c r="G803">
        <v>1081</v>
      </c>
      <c r="H803">
        <v>3</v>
      </c>
      <c r="I803" t="s">
        <v>803</v>
      </c>
      <c r="J803" t="s">
        <v>804</v>
      </c>
      <c r="K803" t="s">
        <v>805</v>
      </c>
      <c r="L803">
        <v>1339</v>
      </c>
      <c r="N803">
        <v>1007</v>
      </c>
      <c r="O803" t="s">
        <v>806</v>
      </c>
      <c r="P803" t="s">
        <v>806</v>
      </c>
      <c r="Q803">
        <v>1</v>
      </c>
      <c r="X803">
        <v>2.82</v>
      </c>
      <c r="Y803">
        <v>7.07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 t="s">
        <v>360</v>
      </c>
      <c r="AG803">
        <v>2.82</v>
      </c>
      <c r="AH803">
        <v>2</v>
      </c>
      <c r="AI803">
        <v>86553127</v>
      </c>
      <c r="AJ803">
        <v>956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>
        <f>ROW(Source!A512)</f>
        <v>512</v>
      </c>
      <c r="B804">
        <v>86553139</v>
      </c>
      <c r="C804">
        <v>86553122</v>
      </c>
      <c r="D804">
        <v>85701843</v>
      </c>
      <c r="E804">
        <v>1</v>
      </c>
      <c r="F804">
        <v>1</v>
      </c>
      <c r="G804">
        <v>1081</v>
      </c>
      <c r="H804">
        <v>3</v>
      </c>
      <c r="I804" t="s">
        <v>826</v>
      </c>
      <c r="J804" t="s">
        <v>827</v>
      </c>
      <c r="K804" t="s">
        <v>828</v>
      </c>
      <c r="L804">
        <v>1346</v>
      </c>
      <c r="N804">
        <v>1009</v>
      </c>
      <c r="O804" t="s">
        <v>822</v>
      </c>
      <c r="P804" t="s">
        <v>822</v>
      </c>
      <c r="Q804">
        <v>1</v>
      </c>
      <c r="X804">
        <v>0.5</v>
      </c>
      <c r="Y804">
        <v>21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360</v>
      </c>
      <c r="AG804">
        <v>0.5</v>
      </c>
      <c r="AH804">
        <v>2</v>
      </c>
      <c r="AI804">
        <v>86553128</v>
      </c>
      <c r="AJ804">
        <v>957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>
        <f>ROW(Source!A512)</f>
        <v>512</v>
      </c>
      <c r="B805">
        <v>86553140</v>
      </c>
      <c r="C805">
        <v>86553122</v>
      </c>
      <c r="D805">
        <v>85700824</v>
      </c>
      <c r="E805">
        <v>1</v>
      </c>
      <c r="F805">
        <v>1</v>
      </c>
      <c r="G805">
        <v>1081</v>
      </c>
      <c r="H805">
        <v>3</v>
      </c>
      <c r="I805" t="s">
        <v>832</v>
      </c>
      <c r="J805" t="s">
        <v>833</v>
      </c>
      <c r="K805" t="s">
        <v>834</v>
      </c>
      <c r="L805">
        <v>1348</v>
      </c>
      <c r="N805">
        <v>1009</v>
      </c>
      <c r="O805" t="s">
        <v>561</v>
      </c>
      <c r="P805" t="s">
        <v>561</v>
      </c>
      <c r="Q805">
        <v>1000</v>
      </c>
      <c r="X805">
        <v>4.0000000000000003E-5</v>
      </c>
      <c r="Y805">
        <v>3234.81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360</v>
      </c>
      <c r="AG805">
        <v>4.0000000000000003E-5</v>
      </c>
      <c r="AH805">
        <v>2</v>
      </c>
      <c r="AI805">
        <v>86553129</v>
      </c>
      <c r="AJ805">
        <v>958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>
        <f>ROW(Source!A512)</f>
        <v>512</v>
      </c>
      <c r="B806">
        <v>86553141</v>
      </c>
      <c r="C806">
        <v>86553122</v>
      </c>
      <c r="D806">
        <v>85700637</v>
      </c>
      <c r="E806">
        <v>1</v>
      </c>
      <c r="F806">
        <v>1</v>
      </c>
      <c r="G806">
        <v>1081</v>
      </c>
      <c r="H806">
        <v>3</v>
      </c>
      <c r="I806" t="s">
        <v>835</v>
      </c>
      <c r="J806" t="s">
        <v>836</v>
      </c>
      <c r="K806" t="s">
        <v>837</v>
      </c>
      <c r="L806">
        <v>1339</v>
      </c>
      <c r="N806">
        <v>1007</v>
      </c>
      <c r="O806" t="s">
        <v>806</v>
      </c>
      <c r="P806" t="s">
        <v>806</v>
      </c>
      <c r="Q806">
        <v>1</v>
      </c>
      <c r="X806">
        <v>0.61</v>
      </c>
      <c r="Y806">
        <v>53.42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360</v>
      </c>
      <c r="AG806">
        <v>0.61</v>
      </c>
      <c r="AH806">
        <v>2</v>
      </c>
      <c r="AI806">
        <v>86553130</v>
      </c>
      <c r="AJ806">
        <v>959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>
        <f>ROW(Source!A512)</f>
        <v>512</v>
      </c>
      <c r="B807">
        <v>86553142</v>
      </c>
      <c r="C807">
        <v>86553122</v>
      </c>
      <c r="D807">
        <v>85700903</v>
      </c>
      <c r="E807">
        <v>1</v>
      </c>
      <c r="F807">
        <v>1</v>
      </c>
      <c r="G807">
        <v>1081</v>
      </c>
      <c r="H807">
        <v>3</v>
      </c>
      <c r="I807" t="s">
        <v>838</v>
      </c>
      <c r="J807" t="s">
        <v>839</v>
      </c>
      <c r="K807" t="s">
        <v>840</v>
      </c>
      <c r="L807">
        <v>1339</v>
      </c>
      <c r="N807">
        <v>1007</v>
      </c>
      <c r="O807" t="s">
        <v>806</v>
      </c>
      <c r="P807" t="s">
        <v>806</v>
      </c>
      <c r="Q807">
        <v>1</v>
      </c>
      <c r="X807">
        <v>0.67</v>
      </c>
      <c r="Y807">
        <v>5.82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360</v>
      </c>
      <c r="AG807">
        <v>0.67</v>
      </c>
      <c r="AH807">
        <v>2</v>
      </c>
      <c r="AI807">
        <v>86553131</v>
      </c>
      <c r="AJ807">
        <v>960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5">
      <c r="A808">
        <f>ROW(Source!A512)</f>
        <v>512</v>
      </c>
      <c r="B808">
        <v>86553143</v>
      </c>
      <c r="C808">
        <v>86553122</v>
      </c>
      <c r="D808">
        <v>85708245</v>
      </c>
      <c r="E808">
        <v>1</v>
      </c>
      <c r="F808">
        <v>1</v>
      </c>
      <c r="G808">
        <v>1081</v>
      </c>
      <c r="H808">
        <v>3</v>
      </c>
      <c r="I808" t="s">
        <v>847</v>
      </c>
      <c r="J808" t="s">
        <v>848</v>
      </c>
      <c r="K808" t="s">
        <v>849</v>
      </c>
      <c r="L808">
        <v>1339</v>
      </c>
      <c r="N808">
        <v>1007</v>
      </c>
      <c r="O808" t="s">
        <v>806</v>
      </c>
      <c r="P808" t="s">
        <v>806</v>
      </c>
      <c r="Q808">
        <v>1</v>
      </c>
      <c r="X808">
        <v>2.1000000000000001E-2</v>
      </c>
      <c r="Y808">
        <v>610.71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 t="s">
        <v>360</v>
      </c>
      <c r="AG808">
        <v>2.1000000000000001E-2</v>
      </c>
      <c r="AH808">
        <v>2</v>
      </c>
      <c r="AI808">
        <v>86553132</v>
      </c>
      <c r="AJ808">
        <v>962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>
        <f>ROW(Source!A512)</f>
        <v>512</v>
      </c>
      <c r="B809">
        <v>86553144</v>
      </c>
      <c r="C809">
        <v>86553122</v>
      </c>
      <c r="D809">
        <v>85661955</v>
      </c>
      <c r="E809">
        <v>1081</v>
      </c>
      <c r="F809">
        <v>1</v>
      </c>
      <c r="G809">
        <v>1081</v>
      </c>
      <c r="H809">
        <v>3</v>
      </c>
      <c r="I809" t="s">
        <v>918</v>
      </c>
      <c r="J809" t="s">
        <v>3</v>
      </c>
      <c r="K809" t="s">
        <v>919</v>
      </c>
      <c r="L809">
        <v>1346</v>
      </c>
      <c r="N809">
        <v>1009</v>
      </c>
      <c r="O809" t="s">
        <v>822</v>
      </c>
      <c r="P809" t="s">
        <v>822</v>
      </c>
      <c r="Q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360</v>
      </c>
      <c r="AG809">
        <v>0</v>
      </c>
      <c r="AH809">
        <v>3</v>
      </c>
      <c r="AI809">
        <v>-1</v>
      </c>
      <c r="AJ809" t="s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>
        <f>ROW(Source!A512)</f>
        <v>512</v>
      </c>
      <c r="B810">
        <v>86553145</v>
      </c>
      <c r="C810">
        <v>86553122</v>
      </c>
      <c r="D810">
        <v>85684131</v>
      </c>
      <c r="E810">
        <v>1081</v>
      </c>
      <c r="F810">
        <v>1</v>
      </c>
      <c r="G810">
        <v>1081</v>
      </c>
      <c r="H810">
        <v>3</v>
      </c>
      <c r="I810" t="s">
        <v>924</v>
      </c>
      <c r="J810" t="s">
        <v>3</v>
      </c>
      <c r="K810" t="s">
        <v>925</v>
      </c>
      <c r="L810">
        <v>1301</v>
      </c>
      <c r="N810">
        <v>1003</v>
      </c>
      <c r="O810" t="s">
        <v>454</v>
      </c>
      <c r="P810" t="s">
        <v>454</v>
      </c>
      <c r="Q810">
        <v>1</v>
      </c>
      <c r="X810">
        <v>100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360</v>
      </c>
      <c r="AG810">
        <v>100</v>
      </c>
      <c r="AH810">
        <v>3</v>
      </c>
      <c r="AI810">
        <v>-1</v>
      </c>
      <c r="AJ810" t="s">
        <v>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5">
      <c r="A811">
        <f>ROW(Source!A515)</f>
        <v>515</v>
      </c>
      <c r="B811">
        <v>86553156</v>
      </c>
      <c r="C811">
        <v>86553147</v>
      </c>
      <c r="D811">
        <v>85665773</v>
      </c>
      <c r="E811">
        <v>1081</v>
      </c>
      <c r="F811">
        <v>1</v>
      </c>
      <c r="G811">
        <v>1081</v>
      </c>
      <c r="H811">
        <v>1</v>
      </c>
      <c r="I811" t="s">
        <v>786</v>
      </c>
      <c r="J811" t="s">
        <v>3</v>
      </c>
      <c r="K811" t="s">
        <v>787</v>
      </c>
      <c r="L811">
        <v>1191</v>
      </c>
      <c r="N811">
        <v>1013</v>
      </c>
      <c r="O811" t="s">
        <v>788</v>
      </c>
      <c r="P811" t="s">
        <v>788</v>
      </c>
      <c r="Q811">
        <v>1</v>
      </c>
      <c r="X811">
        <v>1.47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1</v>
      </c>
      <c r="AF811" t="s">
        <v>362</v>
      </c>
      <c r="AG811">
        <v>2.0286</v>
      </c>
      <c r="AH811">
        <v>2</v>
      </c>
      <c r="AI811">
        <v>86553148</v>
      </c>
      <c r="AJ811">
        <v>963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>
        <f>ROW(Source!A515)</f>
        <v>515</v>
      </c>
      <c r="B812">
        <v>86553157</v>
      </c>
      <c r="C812">
        <v>86553147</v>
      </c>
      <c r="D812">
        <v>85731378</v>
      </c>
      <c r="E812">
        <v>1</v>
      </c>
      <c r="F812">
        <v>1</v>
      </c>
      <c r="G812">
        <v>1081</v>
      </c>
      <c r="H812">
        <v>2</v>
      </c>
      <c r="I812" t="s">
        <v>850</v>
      </c>
      <c r="J812" t="s">
        <v>851</v>
      </c>
      <c r="K812" t="s">
        <v>852</v>
      </c>
      <c r="L812">
        <v>1368</v>
      </c>
      <c r="N812">
        <v>1011</v>
      </c>
      <c r="O812" t="s">
        <v>792</v>
      </c>
      <c r="P812" t="s">
        <v>792</v>
      </c>
      <c r="Q812">
        <v>1</v>
      </c>
      <c r="X812">
        <v>0.35</v>
      </c>
      <c r="Y812">
        <v>0</v>
      </c>
      <c r="Z812">
        <v>7.11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361</v>
      </c>
      <c r="AG812">
        <v>0.52500000000000002</v>
      </c>
      <c r="AH812">
        <v>2</v>
      </c>
      <c r="AI812">
        <v>86553149</v>
      </c>
      <c r="AJ812">
        <v>964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5">
      <c r="A813">
        <f>ROW(Source!A515)</f>
        <v>515</v>
      </c>
      <c r="B813">
        <v>86553158</v>
      </c>
      <c r="C813">
        <v>86553147</v>
      </c>
      <c r="D813">
        <v>85731677</v>
      </c>
      <c r="E813">
        <v>1</v>
      </c>
      <c r="F813">
        <v>1</v>
      </c>
      <c r="G813">
        <v>1081</v>
      </c>
      <c r="H813">
        <v>2</v>
      </c>
      <c r="I813" t="s">
        <v>789</v>
      </c>
      <c r="J813" t="s">
        <v>790</v>
      </c>
      <c r="K813" t="s">
        <v>791</v>
      </c>
      <c r="L813">
        <v>1368</v>
      </c>
      <c r="N813">
        <v>1011</v>
      </c>
      <c r="O813" t="s">
        <v>792</v>
      </c>
      <c r="P813" t="s">
        <v>792</v>
      </c>
      <c r="Q813">
        <v>1</v>
      </c>
      <c r="X813">
        <v>0.02</v>
      </c>
      <c r="Y813">
        <v>0</v>
      </c>
      <c r="Z813">
        <v>83.1</v>
      </c>
      <c r="AA813">
        <v>12.62</v>
      </c>
      <c r="AB813">
        <v>0</v>
      </c>
      <c r="AC813">
        <v>0</v>
      </c>
      <c r="AD813">
        <v>1</v>
      </c>
      <c r="AE813">
        <v>0</v>
      </c>
      <c r="AF813" t="s">
        <v>361</v>
      </c>
      <c r="AG813">
        <v>0.03</v>
      </c>
      <c r="AH813">
        <v>2</v>
      </c>
      <c r="AI813">
        <v>86553150</v>
      </c>
      <c r="AJ813">
        <v>965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5">
      <c r="A814">
        <f>ROW(Source!A515)</f>
        <v>515</v>
      </c>
      <c r="B814">
        <v>86553159</v>
      </c>
      <c r="C814">
        <v>86553147</v>
      </c>
      <c r="D814">
        <v>85701847</v>
      </c>
      <c r="E814">
        <v>1</v>
      </c>
      <c r="F814">
        <v>1</v>
      </c>
      <c r="G814">
        <v>1081</v>
      </c>
      <c r="H814">
        <v>3</v>
      </c>
      <c r="I814" t="s">
        <v>853</v>
      </c>
      <c r="J814" t="s">
        <v>854</v>
      </c>
      <c r="K814" t="s">
        <v>855</v>
      </c>
      <c r="L814">
        <v>1348</v>
      </c>
      <c r="N814">
        <v>1009</v>
      </c>
      <c r="O814" t="s">
        <v>561</v>
      </c>
      <c r="P814" t="s">
        <v>561</v>
      </c>
      <c r="Q814">
        <v>1000</v>
      </c>
      <c r="X814">
        <v>1.3999999999999999E-4</v>
      </c>
      <c r="Y814">
        <v>9879.51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360</v>
      </c>
      <c r="AG814">
        <v>1.3999999999999999E-4</v>
      </c>
      <c r="AH814">
        <v>2</v>
      </c>
      <c r="AI814">
        <v>86553151</v>
      </c>
      <c r="AJ814">
        <v>966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5">
      <c r="A815">
        <f>ROW(Source!A515)</f>
        <v>515</v>
      </c>
      <c r="B815">
        <v>86553160</v>
      </c>
      <c r="C815">
        <v>86553147</v>
      </c>
      <c r="D815">
        <v>85700656</v>
      </c>
      <c r="E815">
        <v>1</v>
      </c>
      <c r="F815">
        <v>1</v>
      </c>
      <c r="G815">
        <v>1081</v>
      </c>
      <c r="H815">
        <v>3</v>
      </c>
      <c r="I815" t="s">
        <v>856</v>
      </c>
      <c r="J815" t="s">
        <v>857</v>
      </c>
      <c r="K815" t="s">
        <v>858</v>
      </c>
      <c r="L815">
        <v>1348</v>
      </c>
      <c r="N815">
        <v>1009</v>
      </c>
      <c r="O815" t="s">
        <v>561</v>
      </c>
      <c r="P815" t="s">
        <v>561</v>
      </c>
      <c r="Q815">
        <v>1000</v>
      </c>
      <c r="X815">
        <v>1.1000000000000001E-3</v>
      </c>
      <c r="Y815">
        <v>17868.28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360</v>
      </c>
      <c r="AG815">
        <v>1.1000000000000001E-3</v>
      </c>
      <c r="AH815">
        <v>2</v>
      </c>
      <c r="AI815">
        <v>86553152</v>
      </c>
      <c r="AJ815">
        <v>967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5">
      <c r="A816">
        <f>ROW(Source!A515)</f>
        <v>515</v>
      </c>
      <c r="B816">
        <v>86553161</v>
      </c>
      <c r="C816">
        <v>86553147</v>
      </c>
      <c r="D816">
        <v>85721435</v>
      </c>
      <c r="E816">
        <v>1</v>
      </c>
      <c r="F816">
        <v>1</v>
      </c>
      <c r="G816">
        <v>1081</v>
      </c>
      <c r="H816">
        <v>3</v>
      </c>
      <c r="I816" t="s">
        <v>859</v>
      </c>
      <c r="J816" t="s">
        <v>860</v>
      </c>
      <c r="K816" t="s">
        <v>861</v>
      </c>
      <c r="L816">
        <v>1346</v>
      </c>
      <c r="N816">
        <v>1009</v>
      </c>
      <c r="O816" t="s">
        <v>822</v>
      </c>
      <c r="P816" t="s">
        <v>822</v>
      </c>
      <c r="Q816">
        <v>1</v>
      </c>
      <c r="X816">
        <v>0.04</v>
      </c>
      <c r="Y816">
        <v>19.28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360</v>
      </c>
      <c r="AG816">
        <v>0.04</v>
      </c>
      <c r="AH816">
        <v>2</v>
      </c>
      <c r="AI816">
        <v>86553153</v>
      </c>
      <c r="AJ816">
        <v>970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>
        <f>ROW(Source!A515)</f>
        <v>515</v>
      </c>
      <c r="B817">
        <v>86553162</v>
      </c>
      <c r="C817">
        <v>86553147</v>
      </c>
      <c r="D817">
        <v>85661457</v>
      </c>
      <c r="E817">
        <v>1081</v>
      </c>
      <c r="F817">
        <v>1</v>
      </c>
      <c r="G817">
        <v>1081</v>
      </c>
      <c r="H817">
        <v>3</v>
      </c>
      <c r="I817" t="s">
        <v>926</v>
      </c>
      <c r="J817" t="s">
        <v>3</v>
      </c>
      <c r="K817" t="s">
        <v>927</v>
      </c>
      <c r="L817">
        <v>1354</v>
      </c>
      <c r="N817">
        <v>1010</v>
      </c>
      <c r="O817" t="s">
        <v>35</v>
      </c>
      <c r="P817" t="s">
        <v>35</v>
      </c>
      <c r="Q817">
        <v>1</v>
      </c>
      <c r="X817">
        <v>2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360</v>
      </c>
      <c r="AG817">
        <v>2</v>
      </c>
      <c r="AH817">
        <v>3</v>
      </c>
      <c r="AI817">
        <v>-1</v>
      </c>
      <c r="AJ817" t="s">
        <v>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5">
      <c r="A818">
        <f>ROW(Source!A515)</f>
        <v>515</v>
      </c>
      <c r="B818">
        <v>86553163</v>
      </c>
      <c r="C818">
        <v>86553147</v>
      </c>
      <c r="D818">
        <v>85681228</v>
      </c>
      <c r="E818">
        <v>1081</v>
      </c>
      <c r="F818">
        <v>1</v>
      </c>
      <c r="G818">
        <v>1081</v>
      </c>
      <c r="H818">
        <v>3</v>
      </c>
      <c r="I818" t="s">
        <v>920</v>
      </c>
      <c r="J818" t="s">
        <v>3</v>
      </c>
      <c r="K818" t="s">
        <v>921</v>
      </c>
      <c r="L818">
        <v>1354</v>
      </c>
      <c r="N818">
        <v>1010</v>
      </c>
      <c r="O818" t="s">
        <v>35</v>
      </c>
      <c r="P818" t="s">
        <v>35</v>
      </c>
      <c r="Q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360</v>
      </c>
      <c r="AG818">
        <v>1</v>
      </c>
      <c r="AH818">
        <v>3</v>
      </c>
      <c r="AI818">
        <v>-1</v>
      </c>
      <c r="AJ818" t="s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5">
      <c r="A819">
        <f>ROW(Source!A516)</f>
        <v>516</v>
      </c>
      <c r="B819">
        <v>86553156</v>
      </c>
      <c r="C819">
        <v>86553147</v>
      </c>
      <c r="D819">
        <v>85665773</v>
      </c>
      <c r="E819">
        <v>1081</v>
      </c>
      <c r="F819">
        <v>1</v>
      </c>
      <c r="G819">
        <v>1081</v>
      </c>
      <c r="H819">
        <v>1</v>
      </c>
      <c r="I819" t="s">
        <v>786</v>
      </c>
      <c r="J819" t="s">
        <v>3</v>
      </c>
      <c r="K819" t="s">
        <v>787</v>
      </c>
      <c r="L819">
        <v>1191</v>
      </c>
      <c r="N819">
        <v>1013</v>
      </c>
      <c r="O819" t="s">
        <v>788</v>
      </c>
      <c r="P819" t="s">
        <v>788</v>
      </c>
      <c r="Q819">
        <v>1</v>
      </c>
      <c r="X819">
        <v>1.47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1</v>
      </c>
      <c r="AF819" t="s">
        <v>362</v>
      </c>
      <c r="AG819">
        <v>2.0286</v>
      </c>
      <c r="AH819">
        <v>2</v>
      </c>
      <c r="AI819">
        <v>86553148</v>
      </c>
      <c r="AJ819">
        <v>971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>
        <f>ROW(Source!A516)</f>
        <v>516</v>
      </c>
      <c r="B820">
        <v>86553157</v>
      </c>
      <c r="C820">
        <v>86553147</v>
      </c>
      <c r="D820">
        <v>85731378</v>
      </c>
      <c r="E820">
        <v>1</v>
      </c>
      <c r="F820">
        <v>1</v>
      </c>
      <c r="G820">
        <v>1081</v>
      </c>
      <c r="H820">
        <v>2</v>
      </c>
      <c r="I820" t="s">
        <v>850</v>
      </c>
      <c r="J820" t="s">
        <v>851</v>
      </c>
      <c r="K820" t="s">
        <v>852</v>
      </c>
      <c r="L820">
        <v>1368</v>
      </c>
      <c r="N820">
        <v>1011</v>
      </c>
      <c r="O820" t="s">
        <v>792</v>
      </c>
      <c r="P820" t="s">
        <v>792</v>
      </c>
      <c r="Q820">
        <v>1</v>
      </c>
      <c r="X820">
        <v>0.35</v>
      </c>
      <c r="Y820">
        <v>0</v>
      </c>
      <c r="Z820">
        <v>7.11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361</v>
      </c>
      <c r="AG820">
        <v>0.52500000000000002</v>
      </c>
      <c r="AH820">
        <v>2</v>
      </c>
      <c r="AI820">
        <v>86553149</v>
      </c>
      <c r="AJ820">
        <v>972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5">
      <c r="A821">
        <f>ROW(Source!A516)</f>
        <v>516</v>
      </c>
      <c r="B821">
        <v>86553158</v>
      </c>
      <c r="C821">
        <v>86553147</v>
      </c>
      <c r="D821">
        <v>85731677</v>
      </c>
      <c r="E821">
        <v>1</v>
      </c>
      <c r="F821">
        <v>1</v>
      </c>
      <c r="G821">
        <v>1081</v>
      </c>
      <c r="H821">
        <v>2</v>
      </c>
      <c r="I821" t="s">
        <v>789</v>
      </c>
      <c r="J821" t="s">
        <v>790</v>
      </c>
      <c r="K821" t="s">
        <v>791</v>
      </c>
      <c r="L821">
        <v>1368</v>
      </c>
      <c r="N821">
        <v>1011</v>
      </c>
      <c r="O821" t="s">
        <v>792</v>
      </c>
      <c r="P821" t="s">
        <v>792</v>
      </c>
      <c r="Q821">
        <v>1</v>
      </c>
      <c r="X821">
        <v>0.02</v>
      </c>
      <c r="Y821">
        <v>0</v>
      </c>
      <c r="Z821">
        <v>83.1</v>
      </c>
      <c r="AA821">
        <v>12.62</v>
      </c>
      <c r="AB821">
        <v>0</v>
      </c>
      <c r="AC821">
        <v>0</v>
      </c>
      <c r="AD821">
        <v>1</v>
      </c>
      <c r="AE821">
        <v>0</v>
      </c>
      <c r="AF821" t="s">
        <v>361</v>
      </c>
      <c r="AG821">
        <v>0.03</v>
      </c>
      <c r="AH821">
        <v>2</v>
      </c>
      <c r="AI821">
        <v>86553150</v>
      </c>
      <c r="AJ821">
        <v>973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>
        <f>ROW(Source!A516)</f>
        <v>516</v>
      </c>
      <c r="B822">
        <v>86553159</v>
      </c>
      <c r="C822">
        <v>86553147</v>
      </c>
      <c r="D822">
        <v>85701847</v>
      </c>
      <c r="E822">
        <v>1</v>
      </c>
      <c r="F822">
        <v>1</v>
      </c>
      <c r="G822">
        <v>1081</v>
      </c>
      <c r="H822">
        <v>3</v>
      </c>
      <c r="I822" t="s">
        <v>853</v>
      </c>
      <c r="J822" t="s">
        <v>854</v>
      </c>
      <c r="K822" t="s">
        <v>855</v>
      </c>
      <c r="L822">
        <v>1348</v>
      </c>
      <c r="N822">
        <v>1009</v>
      </c>
      <c r="O822" t="s">
        <v>561</v>
      </c>
      <c r="P822" t="s">
        <v>561</v>
      </c>
      <c r="Q822">
        <v>1000</v>
      </c>
      <c r="X822">
        <v>1.3999999999999999E-4</v>
      </c>
      <c r="Y822">
        <v>9879.51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360</v>
      </c>
      <c r="AG822">
        <v>1.3999999999999999E-4</v>
      </c>
      <c r="AH822">
        <v>2</v>
      </c>
      <c r="AI822">
        <v>86553151</v>
      </c>
      <c r="AJ822">
        <v>974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>
        <f>ROW(Source!A516)</f>
        <v>516</v>
      </c>
      <c r="B823">
        <v>86553160</v>
      </c>
      <c r="C823">
        <v>86553147</v>
      </c>
      <c r="D823">
        <v>85700656</v>
      </c>
      <c r="E823">
        <v>1</v>
      </c>
      <c r="F823">
        <v>1</v>
      </c>
      <c r="G823">
        <v>1081</v>
      </c>
      <c r="H823">
        <v>3</v>
      </c>
      <c r="I823" t="s">
        <v>856</v>
      </c>
      <c r="J823" t="s">
        <v>857</v>
      </c>
      <c r="K823" t="s">
        <v>858</v>
      </c>
      <c r="L823">
        <v>1348</v>
      </c>
      <c r="N823">
        <v>1009</v>
      </c>
      <c r="O823" t="s">
        <v>561</v>
      </c>
      <c r="P823" t="s">
        <v>561</v>
      </c>
      <c r="Q823">
        <v>1000</v>
      </c>
      <c r="X823">
        <v>1.1000000000000001E-3</v>
      </c>
      <c r="Y823">
        <v>17868.28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360</v>
      </c>
      <c r="AG823">
        <v>1.1000000000000001E-3</v>
      </c>
      <c r="AH823">
        <v>2</v>
      </c>
      <c r="AI823">
        <v>86553152</v>
      </c>
      <c r="AJ823">
        <v>975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5">
      <c r="A824">
        <f>ROW(Source!A516)</f>
        <v>516</v>
      </c>
      <c r="B824">
        <v>86553161</v>
      </c>
      <c r="C824">
        <v>86553147</v>
      </c>
      <c r="D824">
        <v>85721435</v>
      </c>
      <c r="E824">
        <v>1</v>
      </c>
      <c r="F824">
        <v>1</v>
      </c>
      <c r="G824">
        <v>1081</v>
      </c>
      <c r="H824">
        <v>3</v>
      </c>
      <c r="I824" t="s">
        <v>859</v>
      </c>
      <c r="J824" t="s">
        <v>860</v>
      </c>
      <c r="K824" t="s">
        <v>861</v>
      </c>
      <c r="L824">
        <v>1346</v>
      </c>
      <c r="N824">
        <v>1009</v>
      </c>
      <c r="O824" t="s">
        <v>822</v>
      </c>
      <c r="P824" t="s">
        <v>822</v>
      </c>
      <c r="Q824">
        <v>1</v>
      </c>
      <c r="X824">
        <v>0.04</v>
      </c>
      <c r="Y824">
        <v>19.28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360</v>
      </c>
      <c r="AG824">
        <v>0.04</v>
      </c>
      <c r="AH824">
        <v>2</v>
      </c>
      <c r="AI824">
        <v>86553153</v>
      </c>
      <c r="AJ824">
        <v>978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>
        <f>ROW(Source!A516)</f>
        <v>516</v>
      </c>
      <c r="B825">
        <v>86553162</v>
      </c>
      <c r="C825">
        <v>86553147</v>
      </c>
      <c r="D825">
        <v>85661457</v>
      </c>
      <c r="E825">
        <v>1081</v>
      </c>
      <c r="F825">
        <v>1</v>
      </c>
      <c r="G825">
        <v>1081</v>
      </c>
      <c r="H825">
        <v>3</v>
      </c>
      <c r="I825" t="s">
        <v>926</v>
      </c>
      <c r="J825" t="s">
        <v>3</v>
      </c>
      <c r="K825" t="s">
        <v>927</v>
      </c>
      <c r="L825">
        <v>1354</v>
      </c>
      <c r="N825">
        <v>1010</v>
      </c>
      <c r="O825" t="s">
        <v>35</v>
      </c>
      <c r="P825" t="s">
        <v>35</v>
      </c>
      <c r="Q825">
        <v>1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360</v>
      </c>
      <c r="AG825">
        <v>2</v>
      </c>
      <c r="AH825">
        <v>3</v>
      </c>
      <c r="AI825">
        <v>-1</v>
      </c>
      <c r="AJ825" t="s">
        <v>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>
        <f>ROW(Source!A516)</f>
        <v>516</v>
      </c>
      <c r="B826">
        <v>86553163</v>
      </c>
      <c r="C826">
        <v>86553147</v>
      </c>
      <c r="D826">
        <v>85681228</v>
      </c>
      <c r="E826">
        <v>1081</v>
      </c>
      <c r="F826">
        <v>1</v>
      </c>
      <c r="G826">
        <v>1081</v>
      </c>
      <c r="H826">
        <v>3</v>
      </c>
      <c r="I826" t="s">
        <v>920</v>
      </c>
      <c r="J826" t="s">
        <v>3</v>
      </c>
      <c r="K826" t="s">
        <v>921</v>
      </c>
      <c r="L826">
        <v>1354</v>
      </c>
      <c r="N826">
        <v>1010</v>
      </c>
      <c r="O826" t="s">
        <v>35</v>
      </c>
      <c r="P826" t="s">
        <v>35</v>
      </c>
      <c r="Q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360</v>
      </c>
      <c r="AG826">
        <v>1</v>
      </c>
      <c r="AH826">
        <v>3</v>
      </c>
      <c r="AI826">
        <v>-1</v>
      </c>
      <c r="AJ826" t="s">
        <v>3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5">
      <c r="A827">
        <f>ROW(Source!A521)</f>
        <v>521</v>
      </c>
      <c r="B827">
        <v>86553174</v>
      </c>
      <c r="C827">
        <v>86553166</v>
      </c>
      <c r="D827">
        <v>85665773</v>
      </c>
      <c r="E827">
        <v>1081</v>
      </c>
      <c r="F827">
        <v>1</v>
      </c>
      <c r="G827">
        <v>1081</v>
      </c>
      <c r="H827">
        <v>1</v>
      </c>
      <c r="I827" t="s">
        <v>786</v>
      </c>
      <c r="J827" t="s">
        <v>3</v>
      </c>
      <c r="K827" t="s">
        <v>787</v>
      </c>
      <c r="L827">
        <v>1191</v>
      </c>
      <c r="N827">
        <v>1013</v>
      </c>
      <c r="O827" t="s">
        <v>788</v>
      </c>
      <c r="P827" t="s">
        <v>788</v>
      </c>
      <c r="Q827">
        <v>1</v>
      </c>
      <c r="X827">
        <v>2.6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 t="s">
        <v>362</v>
      </c>
      <c r="AG827">
        <v>3.5879999999999996</v>
      </c>
      <c r="AH827">
        <v>2</v>
      </c>
      <c r="AI827">
        <v>86553167</v>
      </c>
      <c r="AJ827">
        <v>979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5">
      <c r="A828">
        <f>ROW(Source!A521)</f>
        <v>521</v>
      </c>
      <c r="B828">
        <v>86553175</v>
      </c>
      <c r="C828">
        <v>86553166</v>
      </c>
      <c r="D828">
        <v>85731378</v>
      </c>
      <c r="E828">
        <v>1</v>
      </c>
      <c r="F828">
        <v>1</v>
      </c>
      <c r="G828">
        <v>1081</v>
      </c>
      <c r="H828">
        <v>2</v>
      </c>
      <c r="I828" t="s">
        <v>850</v>
      </c>
      <c r="J828" t="s">
        <v>851</v>
      </c>
      <c r="K828" t="s">
        <v>852</v>
      </c>
      <c r="L828">
        <v>1368</v>
      </c>
      <c r="N828">
        <v>1011</v>
      </c>
      <c r="O828" t="s">
        <v>792</v>
      </c>
      <c r="P828" t="s">
        <v>792</v>
      </c>
      <c r="Q828">
        <v>1</v>
      </c>
      <c r="X828">
        <v>0.63</v>
      </c>
      <c r="Y828">
        <v>0</v>
      </c>
      <c r="Z828">
        <v>7.11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361</v>
      </c>
      <c r="AG828">
        <v>0.94499999999999995</v>
      </c>
      <c r="AH828">
        <v>2</v>
      </c>
      <c r="AI828">
        <v>86553168</v>
      </c>
      <c r="AJ828">
        <v>980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5">
      <c r="A829">
        <f>ROW(Source!A521)</f>
        <v>521</v>
      </c>
      <c r="B829">
        <v>86553176</v>
      </c>
      <c r="C829">
        <v>86553166</v>
      </c>
      <c r="D829">
        <v>85731677</v>
      </c>
      <c r="E829">
        <v>1</v>
      </c>
      <c r="F829">
        <v>1</v>
      </c>
      <c r="G829">
        <v>1081</v>
      </c>
      <c r="H829">
        <v>2</v>
      </c>
      <c r="I829" t="s">
        <v>789</v>
      </c>
      <c r="J829" t="s">
        <v>790</v>
      </c>
      <c r="K829" t="s">
        <v>791</v>
      </c>
      <c r="L829">
        <v>1368</v>
      </c>
      <c r="N829">
        <v>1011</v>
      </c>
      <c r="O829" t="s">
        <v>792</v>
      </c>
      <c r="P829" t="s">
        <v>792</v>
      </c>
      <c r="Q829">
        <v>1</v>
      </c>
      <c r="X829">
        <v>0.02</v>
      </c>
      <c r="Y829">
        <v>0</v>
      </c>
      <c r="Z829">
        <v>83.1</v>
      </c>
      <c r="AA829">
        <v>12.62</v>
      </c>
      <c r="AB829">
        <v>0</v>
      </c>
      <c r="AC829">
        <v>0</v>
      </c>
      <c r="AD829">
        <v>1</v>
      </c>
      <c r="AE829">
        <v>0</v>
      </c>
      <c r="AF829" t="s">
        <v>361</v>
      </c>
      <c r="AG829">
        <v>0.03</v>
      </c>
      <c r="AH829">
        <v>2</v>
      </c>
      <c r="AI829">
        <v>86553169</v>
      </c>
      <c r="AJ829">
        <v>981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>
        <f>ROW(Source!A521)</f>
        <v>521</v>
      </c>
      <c r="B830">
        <v>86553177</v>
      </c>
      <c r="C830">
        <v>86553166</v>
      </c>
      <c r="D830">
        <v>85701847</v>
      </c>
      <c r="E830">
        <v>1</v>
      </c>
      <c r="F830">
        <v>1</v>
      </c>
      <c r="G830">
        <v>1081</v>
      </c>
      <c r="H830">
        <v>3</v>
      </c>
      <c r="I830" t="s">
        <v>853</v>
      </c>
      <c r="J830" t="s">
        <v>854</v>
      </c>
      <c r="K830" t="s">
        <v>855</v>
      </c>
      <c r="L830">
        <v>1348</v>
      </c>
      <c r="N830">
        <v>1009</v>
      </c>
      <c r="O830" t="s">
        <v>561</v>
      </c>
      <c r="P830" t="s">
        <v>561</v>
      </c>
      <c r="Q830">
        <v>1000</v>
      </c>
      <c r="X830">
        <v>3.3E-4</v>
      </c>
      <c r="Y830">
        <v>9879.51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360</v>
      </c>
      <c r="AG830">
        <v>3.3E-4</v>
      </c>
      <c r="AH830">
        <v>2</v>
      </c>
      <c r="AI830">
        <v>86553170</v>
      </c>
      <c r="AJ830">
        <v>982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>
        <f>ROW(Source!A521)</f>
        <v>521</v>
      </c>
      <c r="B831">
        <v>86553178</v>
      </c>
      <c r="C831">
        <v>86553166</v>
      </c>
      <c r="D831">
        <v>85700656</v>
      </c>
      <c r="E831">
        <v>1</v>
      </c>
      <c r="F831">
        <v>1</v>
      </c>
      <c r="G831">
        <v>1081</v>
      </c>
      <c r="H831">
        <v>3</v>
      </c>
      <c r="I831" t="s">
        <v>856</v>
      </c>
      <c r="J831" t="s">
        <v>857</v>
      </c>
      <c r="K831" t="s">
        <v>858</v>
      </c>
      <c r="L831">
        <v>1348</v>
      </c>
      <c r="N831">
        <v>1009</v>
      </c>
      <c r="O831" t="s">
        <v>561</v>
      </c>
      <c r="P831" t="s">
        <v>561</v>
      </c>
      <c r="Q831">
        <v>1000</v>
      </c>
      <c r="X831">
        <v>2.0699999999999998E-3</v>
      </c>
      <c r="Y831">
        <v>17868.28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360</v>
      </c>
      <c r="AG831">
        <v>2.0699999999999998E-3</v>
      </c>
      <c r="AH831">
        <v>2</v>
      </c>
      <c r="AI831">
        <v>86553171</v>
      </c>
      <c r="AJ831">
        <v>983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5">
      <c r="A832">
        <f>ROW(Source!A521)</f>
        <v>521</v>
      </c>
      <c r="B832">
        <v>86553179</v>
      </c>
      <c r="C832">
        <v>86553166</v>
      </c>
      <c r="D832">
        <v>85721435</v>
      </c>
      <c r="E832">
        <v>1</v>
      </c>
      <c r="F832">
        <v>1</v>
      </c>
      <c r="G832">
        <v>1081</v>
      </c>
      <c r="H832">
        <v>3</v>
      </c>
      <c r="I832" t="s">
        <v>859</v>
      </c>
      <c r="J832" t="s">
        <v>860</v>
      </c>
      <c r="K832" t="s">
        <v>861</v>
      </c>
      <c r="L832">
        <v>1346</v>
      </c>
      <c r="N832">
        <v>1009</v>
      </c>
      <c r="O832" t="s">
        <v>822</v>
      </c>
      <c r="P832" t="s">
        <v>822</v>
      </c>
      <c r="Q832">
        <v>1</v>
      </c>
      <c r="X832">
        <v>0.1</v>
      </c>
      <c r="Y832">
        <v>19.28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360</v>
      </c>
      <c r="AG832">
        <v>0.1</v>
      </c>
      <c r="AH832">
        <v>2</v>
      </c>
      <c r="AI832">
        <v>86553172</v>
      </c>
      <c r="AJ832">
        <v>985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5">
      <c r="A833">
        <f>ROW(Source!A521)</f>
        <v>521</v>
      </c>
      <c r="B833">
        <v>86553180</v>
      </c>
      <c r="C833">
        <v>86553166</v>
      </c>
      <c r="D833">
        <v>85661457</v>
      </c>
      <c r="E833">
        <v>1081</v>
      </c>
      <c r="F833">
        <v>1</v>
      </c>
      <c r="G833">
        <v>1081</v>
      </c>
      <c r="H833">
        <v>3</v>
      </c>
      <c r="I833" t="s">
        <v>926</v>
      </c>
      <c r="J833" t="s">
        <v>3</v>
      </c>
      <c r="K833" t="s">
        <v>927</v>
      </c>
      <c r="L833">
        <v>1354</v>
      </c>
      <c r="N833">
        <v>1010</v>
      </c>
      <c r="O833" t="s">
        <v>35</v>
      </c>
      <c r="P833" t="s">
        <v>35</v>
      </c>
      <c r="Q833">
        <v>1</v>
      </c>
      <c r="X833">
        <v>2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360</v>
      </c>
      <c r="AG833">
        <v>2</v>
      </c>
      <c r="AH833">
        <v>3</v>
      </c>
      <c r="AI833">
        <v>-1</v>
      </c>
      <c r="AJ833" t="s">
        <v>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5">
      <c r="A834">
        <f>ROW(Source!A521)</f>
        <v>521</v>
      </c>
      <c r="B834">
        <v>86553181</v>
      </c>
      <c r="C834">
        <v>86553166</v>
      </c>
      <c r="D834">
        <v>85681228</v>
      </c>
      <c r="E834">
        <v>1081</v>
      </c>
      <c r="F834">
        <v>1</v>
      </c>
      <c r="G834">
        <v>1081</v>
      </c>
      <c r="H834">
        <v>3</v>
      </c>
      <c r="I834" t="s">
        <v>920</v>
      </c>
      <c r="J834" t="s">
        <v>3</v>
      </c>
      <c r="K834" t="s">
        <v>921</v>
      </c>
      <c r="L834">
        <v>1354</v>
      </c>
      <c r="N834">
        <v>1010</v>
      </c>
      <c r="O834" t="s">
        <v>35</v>
      </c>
      <c r="P834" t="s">
        <v>35</v>
      </c>
      <c r="Q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360</v>
      </c>
      <c r="AG834">
        <v>1</v>
      </c>
      <c r="AH834">
        <v>3</v>
      </c>
      <c r="AI834">
        <v>-1</v>
      </c>
      <c r="AJ834" t="s">
        <v>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>
        <f>ROW(Source!A522)</f>
        <v>522</v>
      </c>
      <c r="B835">
        <v>86553174</v>
      </c>
      <c r="C835">
        <v>86553166</v>
      </c>
      <c r="D835">
        <v>85665773</v>
      </c>
      <c r="E835">
        <v>1081</v>
      </c>
      <c r="F835">
        <v>1</v>
      </c>
      <c r="G835">
        <v>1081</v>
      </c>
      <c r="H835">
        <v>1</v>
      </c>
      <c r="I835" t="s">
        <v>786</v>
      </c>
      <c r="J835" t="s">
        <v>3</v>
      </c>
      <c r="K835" t="s">
        <v>787</v>
      </c>
      <c r="L835">
        <v>1191</v>
      </c>
      <c r="N835">
        <v>1013</v>
      </c>
      <c r="O835" t="s">
        <v>788</v>
      </c>
      <c r="P835" t="s">
        <v>788</v>
      </c>
      <c r="Q835">
        <v>1</v>
      </c>
      <c r="X835">
        <v>2.6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1</v>
      </c>
      <c r="AF835" t="s">
        <v>362</v>
      </c>
      <c r="AG835">
        <v>3.5879999999999996</v>
      </c>
      <c r="AH835">
        <v>2</v>
      </c>
      <c r="AI835">
        <v>86553167</v>
      </c>
      <c r="AJ835">
        <v>986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>
        <f>ROW(Source!A522)</f>
        <v>522</v>
      </c>
      <c r="B836">
        <v>86553175</v>
      </c>
      <c r="C836">
        <v>86553166</v>
      </c>
      <c r="D836">
        <v>85731378</v>
      </c>
      <c r="E836">
        <v>1</v>
      </c>
      <c r="F836">
        <v>1</v>
      </c>
      <c r="G836">
        <v>1081</v>
      </c>
      <c r="H836">
        <v>2</v>
      </c>
      <c r="I836" t="s">
        <v>850</v>
      </c>
      <c r="J836" t="s">
        <v>851</v>
      </c>
      <c r="K836" t="s">
        <v>852</v>
      </c>
      <c r="L836">
        <v>1368</v>
      </c>
      <c r="N836">
        <v>1011</v>
      </c>
      <c r="O836" t="s">
        <v>792</v>
      </c>
      <c r="P836" t="s">
        <v>792</v>
      </c>
      <c r="Q836">
        <v>1</v>
      </c>
      <c r="X836">
        <v>0.63</v>
      </c>
      <c r="Y836">
        <v>0</v>
      </c>
      <c r="Z836">
        <v>7.11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361</v>
      </c>
      <c r="AG836">
        <v>0.94499999999999995</v>
      </c>
      <c r="AH836">
        <v>2</v>
      </c>
      <c r="AI836">
        <v>86553168</v>
      </c>
      <c r="AJ836">
        <v>987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5">
      <c r="A837">
        <f>ROW(Source!A522)</f>
        <v>522</v>
      </c>
      <c r="B837">
        <v>86553176</v>
      </c>
      <c r="C837">
        <v>86553166</v>
      </c>
      <c r="D837">
        <v>85731677</v>
      </c>
      <c r="E837">
        <v>1</v>
      </c>
      <c r="F837">
        <v>1</v>
      </c>
      <c r="G837">
        <v>1081</v>
      </c>
      <c r="H837">
        <v>2</v>
      </c>
      <c r="I837" t="s">
        <v>789</v>
      </c>
      <c r="J837" t="s">
        <v>790</v>
      </c>
      <c r="K837" t="s">
        <v>791</v>
      </c>
      <c r="L837">
        <v>1368</v>
      </c>
      <c r="N837">
        <v>1011</v>
      </c>
      <c r="O837" t="s">
        <v>792</v>
      </c>
      <c r="P837" t="s">
        <v>792</v>
      </c>
      <c r="Q837">
        <v>1</v>
      </c>
      <c r="X837">
        <v>0.02</v>
      </c>
      <c r="Y837">
        <v>0</v>
      </c>
      <c r="Z837">
        <v>83.1</v>
      </c>
      <c r="AA837">
        <v>12.62</v>
      </c>
      <c r="AB837">
        <v>0</v>
      </c>
      <c r="AC837">
        <v>0</v>
      </c>
      <c r="AD837">
        <v>1</v>
      </c>
      <c r="AE837">
        <v>0</v>
      </c>
      <c r="AF837" t="s">
        <v>361</v>
      </c>
      <c r="AG837">
        <v>0.03</v>
      </c>
      <c r="AH837">
        <v>2</v>
      </c>
      <c r="AI837">
        <v>86553169</v>
      </c>
      <c r="AJ837">
        <v>988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>
        <f>ROW(Source!A522)</f>
        <v>522</v>
      </c>
      <c r="B838">
        <v>86553177</v>
      </c>
      <c r="C838">
        <v>86553166</v>
      </c>
      <c r="D838">
        <v>85701847</v>
      </c>
      <c r="E838">
        <v>1</v>
      </c>
      <c r="F838">
        <v>1</v>
      </c>
      <c r="G838">
        <v>1081</v>
      </c>
      <c r="H838">
        <v>3</v>
      </c>
      <c r="I838" t="s">
        <v>853</v>
      </c>
      <c r="J838" t="s">
        <v>854</v>
      </c>
      <c r="K838" t="s">
        <v>855</v>
      </c>
      <c r="L838">
        <v>1348</v>
      </c>
      <c r="N838">
        <v>1009</v>
      </c>
      <c r="O838" t="s">
        <v>561</v>
      </c>
      <c r="P838" t="s">
        <v>561</v>
      </c>
      <c r="Q838">
        <v>1000</v>
      </c>
      <c r="X838">
        <v>3.3E-4</v>
      </c>
      <c r="Y838">
        <v>9879.51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 t="s">
        <v>360</v>
      </c>
      <c r="AG838">
        <v>3.3E-4</v>
      </c>
      <c r="AH838">
        <v>2</v>
      </c>
      <c r="AI838">
        <v>86553170</v>
      </c>
      <c r="AJ838">
        <v>989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5">
      <c r="A839">
        <f>ROW(Source!A522)</f>
        <v>522</v>
      </c>
      <c r="B839">
        <v>86553178</v>
      </c>
      <c r="C839">
        <v>86553166</v>
      </c>
      <c r="D839">
        <v>85700656</v>
      </c>
      <c r="E839">
        <v>1</v>
      </c>
      <c r="F839">
        <v>1</v>
      </c>
      <c r="G839">
        <v>1081</v>
      </c>
      <c r="H839">
        <v>3</v>
      </c>
      <c r="I839" t="s">
        <v>856</v>
      </c>
      <c r="J839" t="s">
        <v>857</v>
      </c>
      <c r="K839" t="s">
        <v>858</v>
      </c>
      <c r="L839">
        <v>1348</v>
      </c>
      <c r="N839">
        <v>1009</v>
      </c>
      <c r="O839" t="s">
        <v>561</v>
      </c>
      <c r="P839" t="s">
        <v>561</v>
      </c>
      <c r="Q839">
        <v>1000</v>
      </c>
      <c r="X839">
        <v>2.0699999999999998E-3</v>
      </c>
      <c r="Y839">
        <v>17868.28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 t="s">
        <v>360</v>
      </c>
      <c r="AG839">
        <v>2.0699999999999998E-3</v>
      </c>
      <c r="AH839">
        <v>2</v>
      </c>
      <c r="AI839">
        <v>86553171</v>
      </c>
      <c r="AJ839">
        <v>990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5">
      <c r="A840">
        <f>ROW(Source!A522)</f>
        <v>522</v>
      </c>
      <c r="B840">
        <v>86553179</v>
      </c>
      <c r="C840">
        <v>86553166</v>
      </c>
      <c r="D840">
        <v>85721435</v>
      </c>
      <c r="E840">
        <v>1</v>
      </c>
      <c r="F840">
        <v>1</v>
      </c>
      <c r="G840">
        <v>1081</v>
      </c>
      <c r="H840">
        <v>3</v>
      </c>
      <c r="I840" t="s">
        <v>859</v>
      </c>
      <c r="J840" t="s">
        <v>860</v>
      </c>
      <c r="K840" t="s">
        <v>861</v>
      </c>
      <c r="L840">
        <v>1346</v>
      </c>
      <c r="N840">
        <v>1009</v>
      </c>
      <c r="O840" t="s">
        <v>822</v>
      </c>
      <c r="P840" t="s">
        <v>822</v>
      </c>
      <c r="Q840">
        <v>1</v>
      </c>
      <c r="X840">
        <v>0.1</v>
      </c>
      <c r="Y840">
        <v>19.28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 t="s">
        <v>360</v>
      </c>
      <c r="AG840">
        <v>0.1</v>
      </c>
      <c r="AH840">
        <v>2</v>
      </c>
      <c r="AI840">
        <v>86553172</v>
      </c>
      <c r="AJ840">
        <v>992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5">
      <c r="A841">
        <f>ROW(Source!A522)</f>
        <v>522</v>
      </c>
      <c r="B841">
        <v>86553180</v>
      </c>
      <c r="C841">
        <v>86553166</v>
      </c>
      <c r="D841">
        <v>85661457</v>
      </c>
      <c r="E841">
        <v>1081</v>
      </c>
      <c r="F841">
        <v>1</v>
      </c>
      <c r="G841">
        <v>1081</v>
      </c>
      <c r="H841">
        <v>3</v>
      </c>
      <c r="I841" t="s">
        <v>926</v>
      </c>
      <c r="J841" t="s">
        <v>3</v>
      </c>
      <c r="K841" t="s">
        <v>927</v>
      </c>
      <c r="L841">
        <v>1354</v>
      </c>
      <c r="N841">
        <v>1010</v>
      </c>
      <c r="O841" t="s">
        <v>35</v>
      </c>
      <c r="P841" t="s">
        <v>35</v>
      </c>
      <c r="Q841">
        <v>1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360</v>
      </c>
      <c r="AG841">
        <v>2</v>
      </c>
      <c r="AH841">
        <v>3</v>
      </c>
      <c r="AI841">
        <v>-1</v>
      </c>
      <c r="AJ841" t="s">
        <v>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5">
      <c r="A842">
        <f>ROW(Source!A522)</f>
        <v>522</v>
      </c>
      <c r="B842">
        <v>86553181</v>
      </c>
      <c r="C842">
        <v>86553166</v>
      </c>
      <c r="D842">
        <v>85681228</v>
      </c>
      <c r="E842">
        <v>1081</v>
      </c>
      <c r="F842">
        <v>1</v>
      </c>
      <c r="G842">
        <v>1081</v>
      </c>
      <c r="H842">
        <v>3</v>
      </c>
      <c r="I842" t="s">
        <v>920</v>
      </c>
      <c r="J842" t="s">
        <v>3</v>
      </c>
      <c r="K842" t="s">
        <v>921</v>
      </c>
      <c r="L842">
        <v>1354</v>
      </c>
      <c r="N842">
        <v>1010</v>
      </c>
      <c r="O842" t="s">
        <v>35</v>
      </c>
      <c r="P842" t="s">
        <v>35</v>
      </c>
      <c r="Q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360</v>
      </c>
      <c r="AG842">
        <v>1</v>
      </c>
      <c r="AH842">
        <v>3</v>
      </c>
      <c r="AI842">
        <v>-1</v>
      </c>
      <c r="AJ842" t="s">
        <v>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5">
      <c r="A843">
        <f>ROW(Source!A525)</f>
        <v>525</v>
      </c>
      <c r="B843">
        <v>86553190</v>
      </c>
      <c r="C843">
        <v>86553183</v>
      </c>
      <c r="D843">
        <v>85665773</v>
      </c>
      <c r="E843">
        <v>1081</v>
      </c>
      <c r="F843">
        <v>1</v>
      </c>
      <c r="G843">
        <v>1081</v>
      </c>
      <c r="H843">
        <v>1</v>
      </c>
      <c r="I843" t="s">
        <v>786</v>
      </c>
      <c r="J843" t="s">
        <v>3</v>
      </c>
      <c r="K843" t="s">
        <v>787</v>
      </c>
      <c r="L843">
        <v>1191</v>
      </c>
      <c r="N843">
        <v>1013</v>
      </c>
      <c r="O843" t="s">
        <v>788</v>
      </c>
      <c r="P843" t="s">
        <v>788</v>
      </c>
      <c r="Q843">
        <v>1</v>
      </c>
      <c r="X843">
        <v>0.31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1</v>
      </c>
      <c r="AF843" t="s">
        <v>362</v>
      </c>
      <c r="AG843">
        <v>0.42779999999999996</v>
      </c>
      <c r="AH843">
        <v>2</v>
      </c>
      <c r="AI843">
        <v>86553184</v>
      </c>
      <c r="AJ843">
        <v>993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5">
      <c r="A844">
        <f>ROW(Source!A525)</f>
        <v>525</v>
      </c>
      <c r="B844">
        <v>86553191</v>
      </c>
      <c r="C844">
        <v>86553183</v>
      </c>
      <c r="D844">
        <v>85702416</v>
      </c>
      <c r="E844">
        <v>1</v>
      </c>
      <c r="F844">
        <v>1</v>
      </c>
      <c r="G844">
        <v>1081</v>
      </c>
      <c r="H844">
        <v>3</v>
      </c>
      <c r="I844" t="s">
        <v>829</v>
      </c>
      <c r="J844" t="s">
        <v>830</v>
      </c>
      <c r="K844" t="s">
        <v>831</v>
      </c>
      <c r="L844">
        <v>1346</v>
      </c>
      <c r="N844">
        <v>1009</v>
      </c>
      <c r="O844" t="s">
        <v>822</v>
      </c>
      <c r="P844" t="s">
        <v>822</v>
      </c>
      <c r="Q844">
        <v>1</v>
      </c>
      <c r="X844">
        <v>0.01</v>
      </c>
      <c r="Y844">
        <v>37.979999999999997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360</v>
      </c>
      <c r="AG844">
        <v>0.01</v>
      </c>
      <c r="AH844">
        <v>2</v>
      </c>
      <c r="AI844">
        <v>86553185</v>
      </c>
      <c r="AJ844">
        <v>994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>
        <f>ROW(Source!A525)</f>
        <v>525</v>
      </c>
      <c r="B845">
        <v>86553192</v>
      </c>
      <c r="C845">
        <v>86553183</v>
      </c>
      <c r="D845">
        <v>85700975</v>
      </c>
      <c r="E845">
        <v>1</v>
      </c>
      <c r="F845">
        <v>1</v>
      </c>
      <c r="G845">
        <v>1081</v>
      </c>
      <c r="H845">
        <v>3</v>
      </c>
      <c r="I845" t="s">
        <v>841</v>
      </c>
      <c r="J845" t="s">
        <v>842</v>
      </c>
      <c r="K845" t="s">
        <v>843</v>
      </c>
      <c r="L845">
        <v>1348</v>
      </c>
      <c r="N845">
        <v>1009</v>
      </c>
      <c r="O845" t="s">
        <v>561</v>
      </c>
      <c r="P845" t="s">
        <v>561</v>
      </c>
      <c r="Q845">
        <v>1000</v>
      </c>
      <c r="X845">
        <v>3.0000000000000001E-5</v>
      </c>
      <c r="Y845">
        <v>16214.84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360</v>
      </c>
      <c r="AG845">
        <v>3.0000000000000001E-5</v>
      </c>
      <c r="AH845">
        <v>2</v>
      </c>
      <c r="AI845">
        <v>86553186</v>
      </c>
      <c r="AJ845">
        <v>995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>
        <f>ROW(Source!A525)</f>
        <v>525</v>
      </c>
      <c r="B846">
        <v>86553193</v>
      </c>
      <c r="C846">
        <v>86553183</v>
      </c>
      <c r="D846">
        <v>85701057</v>
      </c>
      <c r="E846">
        <v>1</v>
      </c>
      <c r="F846">
        <v>1</v>
      </c>
      <c r="G846">
        <v>1081</v>
      </c>
      <c r="H846">
        <v>3</v>
      </c>
      <c r="I846" t="s">
        <v>880</v>
      </c>
      <c r="J846" t="s">
        <v>881</v>
      </c>
      <c r="K846" t="s">
        <v>882</v>
      </c>
      <c r="L846">
        <v>1296</v>
      </c>
      <c r="N846">
        <v>1002</v>
      </c>
      <c r="O846" t="s">
        <v>601</v>
      </c>
      <c r="P846" t="s">
        <v>601</v>
      </c>
      <c r="Q846">
        <v>1</v>
      </c>
      <c r="X846">
        <v>9.1700000000000004E-2</v>
      </c>
      <c r="Y846">
        <v>6.03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360</v>
      </c>
      <c r="AG846">
        <v>9.1700000000000004E-2</v>
      </c>
      <c r="AH846">
        <v>2</v>
      </c>
      <c r="AI846">
        <v>86553187</v>
      </c>
      <c r="AJ846">
        <v>996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5">
      <c r="A847">
        <f>ROW(Source!A525)</f>
        <v>525</v>
      </c>
      <c r="B847">
        <v>86553194</v>
      </c>
      <c r="C847">
        <v>86553183</v>
      </c>
      <c r="D847">
        <v>85701143</v>
      </c>
      <c r="E847">
        <v>1</v>
      </c>
      <c r="F847">
        <v>1</v>
      </c>
      <c r="G847">
        <v>1081</v>
      </c>
      <c r="H847">
        <v>3</v>
      </c>
      <c r="I847" t="s">
        <v>844</v>
      </c>
      <c r="J847" t="s">
        <v>845</v>
      </c>
      <c r="K847" t="s">
        <v>846</v>
      </c>
      <c r="L847">
        <v>1346</v>
      </c>
      <c r="N847">
        <v>1009</v>
      </c>
      <c r="O847" t="s">
        <v>822</v>
      </c>
      <c r="P847" t="s">
        <v>822</v>
      </c>
      <c r="Q847">
        <v>1</v>
      </c>
      <c r="X847">
        <v>3.0000000000000001E-3</v>
      </c>
      <c r="Y847">
        <v>20.190000000000001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360</v>
      </c>
      <c r="AG847">
        <v>3.0000000000000001E-3</v>
      </c>
      <c r="AH847">
        <v>2</v>
      </c>
      <c r="AI847">
        <v>86553188</v>
      </c>
      <c r="AJ847">
        <v>997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>
        <f>ROW(Source!A525)</f>
        <v>525</v>
      </c>
      <c r="B848">
        <v>86553195</v>
      </c>
      <c r="C848">
        <v>86553183</v>
      </c>
      <c r="D848">
        <v>85682411</v>
      </c>
      <c r="E848">
        <v>1081</v>
      </c>
      <c r="F848">
        <v>1</v>
      </c>
      <c r="G848">
        <v>1081</v>
      </c>
      <c r="H848">
        <v>3</v>
      </c>
      <c r="I848" t="s">
        <v>944</v>
      </c>
      <c r="J848" t="s">
        <v>3</v>
      </c>
      <c r="K848" t="s">
        <v>945</v>
      </c>
      <c r="L848">
        <v>1354</v>
      </c>
      <c r="N848">
        <v>1010</v>
      </c>
      <c r="O848" t="s">
        <v>35</v>
      </c>
      <c r="P848" t="s">
        <v>35</v>
      </c>
      <c r="Q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360</v>
      </c>
      <c r="AG848">
        <v>1</v>
      </c>
      <c r="AH848">
        <v>3</v>
      </c>
      <c r="AI848">
        <v>-1</v>
      </c>
      <c r="AJ848" t="s">
        <v>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5">
      <c r="A849">
        <f>ROW(Source!A526)</f>
        <v>526</v>
      </c>
      <c r="B849">
        <v>86553190</v>
      </c>
      <c r="C849">
        <v>86553183</v>
      </c>
      <c r="D849">
        <v>85665773</v>
      </c>
      <c r="E849">
        <v>1081</v>
      </c>
      <c r="F849">
        <v>1</v>
      </c>
      <c r="G849">
        <v>1081</v>
      </c>
      <c r="H849">
        <v>1</v>
      </c>
      <c r="I849" t="s">
        <v>786</v>
      </c>
      <c r="J849" t="s">
        <v>3</v>
      </c>
      <c r="K849" t="s">
        <v>787</v>
      </c>
      <c r="L849">
        <v>1191</v>
      </c>
      <c r="N849">
        <v>1013</v>
      </c>
      <c r="O849" t="s">
        <v>788</v>
      </c>
      <c r="P849" t="s">
        <v>788</v>
      </c>
      <c r="Q849">
        <v>1</v>
      </c>
      <c r="X849">
        <v>0.31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 t="s">
        <v>362</v>
      </c>
      <c r="AG849">
        <v>0.42779999999999996</v>
      </c>
      <c r="AH849">
        <v>2</v>
      </c>
      <c r="AI849">
        <v>86553184</v>
      </c>
      <c r="AJ849">
        <v>999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5">
      <c r="A850">
        <f>ROW(Source!A526)</f>
        <v>526</v>
      </c>
      <c r="B850">
        <v>86553191</v>
      </c>
      <c r="C850">
        <v>86553183</v>
      </c>
      <c r="D850">
        <v>85702416</v>
      </c>
      <c r="E850">
        <v>1</v>
      </c>
      <c r="F850">
        <v>1</v>
      </c>
      <c r="G850">
        <v>1081</v>
      </c>
      <c r="H850">
        <v>3</v>
      </c>
      <c r="I850" t="s">
        <v>829</v>
      </c>
      <c r="J850" t="s">
        <v>830</v>
      </c>
      <c r="K850" t="s">
        <v>831</v>
      </c>
      <c r="L850">
        <v>1346</v>
      </c>
      <c r="N850">
        <v>1009</v>
      </c>
      <c r="O850" t="s">
        <v>822</v>
      </c>
      <c r="P850" t="s">
        <v>822</v>
      </c>
      <c r="Q850">
        <v>1</v>
      </c>
      <c r="X850">
        <v>0.01</v>
      </c>
      <c r="Y850">
        <v>37.979999999999997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360</v>
      </c>
      <c r="AG850">
        <v>0.01</v>
      </c>
      <c r="AH850">
        <v>2</v>
      </c>
      <c r="AI850">
        <v>86553185</v>
      </c>
      <c r="AJ850">
        <v>1000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5">
      <c r="A851">
        <f>ROW(Source!A526)</f>
        <v>526</v>
      </c>
      <c r="B851">
        <v>86553192</v>
      </c>
      <c r="C851">
        <v>86553183</v>
      </c>
      <c r="D851">
        <v>85700975</v>
      </c>
      <c r="E851">
        <v>1</v>
      </c>
      <c r="F851">
        <v>1</v>
      </c>
      <c r="G851">
        <v>1081</v>
      </c>
      <c r="H851">
        <v>3</v>
      </c>
      <c r="I851" t="s">
        <v>841</v>
      </c>
      <c r="J851" t="s">
        <v>842</v>
      </c>
      <c r="K851" t="s">
        <v>843</v>
      </c>
      <c r="L851">
        <v>1348</v>
      </c>
      <c r="N851">
        <v>1009</v>
      </c>
      <c r="O851" t="s">
        <v>561</v>
      </c>
      <c r="P851" t="s">
        <v>561</v>
      </c>
      <c r="Q851">
        <v>1000</v>
      </c>
      <c r="X851">
        <v>3.0000000000000001E-5</v>
      </c>
      <c r="Y851">
        <v>16214.84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360</v>
      </c>
      <c r="AG851">
        <v>3.0000000000000001E-5</v>
      </c>
      <c r="AH851">
        <v>2</v>
      </c>
      <c r="AI851">
        <v>86553186</v>
      </c>
      <c r="AJ851">
        <v>1001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5">
      <c r="A852">
        <f>ROW(Source!A526)</f>
        <v>526</v>
      </c>
      <c r="B852">
        <v>86553193</v>
      </c>
      <c r="C852">
        <v>86553183</v>
      </c>
      <c r="D852">
        <v>85701057</v>
      </c>
      <c r="E852">
        <v>1</v>
      </c>
      <c r="F852">
        <v>1</v>
      </c>
      <c r="G852">
        <v>1081</v>
      </c>
      <c r="H852">
        <v>3</v>
      </c>
      <c r="I852" t="s">
        <v>880</v>
      </c>
      <c r="J852" t="s">
        <v>881</v>
      </c>
      <c r="K852" t="s">
        <v>882</v>
      </c>
      <c r="L852">
        <v>1296</v>
      </c>
      <c r="N852">
        <v>1002</v>
      </c>
      <c r="O852" t="s">
        <v>601</v>
      </c>
      <c r="P852" t="s">
        <v>601</v>
      </c>
      <c r="Q852">
        <v>1</v>
      </c>
      <c r="X852">
        <v>9.1700000000000004E-2</v>
      </c>
      <c r="Y852">
        <v>6.03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360</v>
      </c>
      <c r="AG852">
        <v>9.1700000000000004E-2</v>
      </c>
      <c r="AH852">
        <v>2</v>
      </c>
      <c r="AI852">
        <v>86553187</v>
      </c>
      <c r="AJ852">
        <v>1002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5">
      <c r="A853">
        <f>ROW(Source!A526)</f>
        <v>526</v>
      </c>
      <c r="B853">
        <v>86553194</v>
      </c>
      <c r="C853">
        <v>86553183</v>
      </c>
      <c r="D853">
        <v>85701143</v>
      </c>
      <c r="E853">
        <v>1</v>
      </c>
      <c r="F853">
        <v>1</v>
      </c>
      <c r="G853">
        <v>1081</v>
      </c>
      <c r="H853">
        <v>3</v>
      </c>
      <c r="I853" t="s">
        <v>844</v>
      </c>
      <c r="J853" t="s">
        <v>845</v>
      </c>
      <c r="K853" t="s">
        <v>846</v>
      </c>
      <c r="L853">
        <v>1346</v>
      </c>
      <c r="N853">
        <v>1009</v>
      </c>
      <c r="O853" t="s">
        <v>822</v>
      </c>
      <c r="P853" t="s">
        <v>822</v>
      </c>
      <c r="Q853">
        <v>1</v>
      </c>
      <c r="X853">
        <v>3.0000000000000001E-3</v>
      </c>
      <c r="Y853">
        <v>20.190000000000001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360</v>
      </c>
      <c r="AG853">
        <v>3.0000000000000001E-3</v>
      </c>
      <c r="AH853">
        <v>2</v>
      </c>
      <c r="AI853">
        <v>86553188</v>
      </c>
      <c r="AJ853">
        <v>1003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5">
      <c r="A854">
        <f>ROW(Source!A526)</f>
        <v>526</v>
      </c>
      <c r="B854">
        <v>86553195</v>
      </c>
      <c r="C854">
        <v>86553183</v>
      </c>
      <c r="D854">
        <v>85682411</v>
      </c>
      <c r="E854">
        <v>1081</v>
      </c>
      <c r="F854">
        <v>1</v>
      </c>
      <c r="G854">
        <v>1081</v>
      </c>
      <c r="H854">
        <v>3</v>
      </c>
      <c r="I854" t="s">
        <v>944</v>
      </c>
      <c r="J854" t="s">
        <v>3</v>
      </c>
      <c r="K854" t="s">
        <v>945</v>
      </c>
      <c r="L854">
        <v>1354</v>
      </c>
      <c r="N854">
        <v>1010</v>
      </c>
      <c r="O854" t="s">
        <v>35</v>
      </c>
      <c r="P854" t="s">
        <v>35</v>
      </c>
      <c r="Q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360</v>
      </c>
      <c r="AG854">
        <v>1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5">
      <c r="A855">
        <f>ROW(Source!A529)</f>
        <v>529</v>
      </c>
      <c r="B855">
        <v>86553204</v>
      </c>
      <c r="C855">
        <v>86553197</v>
      </c>
      <c r="D855">
        <v>85665773</v>
      </c>
      <c r="E855">
        <v>1081</v>
      </c>
      <c r="F855">
        <v>1</v>
      </c>
      <c r="G855">
        <v>1081</v>
      </c>
      <c r="H855">
        <v>1</v>
      </c>
      <c r="I855" t="s">
        <v>786</v>
      </c>
      <c r="J855" t="s">
        <v>3</v>
      </c>
      <c r="K855" t="s">
        <v>787</v>
      </c>
      <c r="L855">
        <v>1191</v>
      </c>
      <c r="N855">
        <v>1013</v>
      </c>
      <c r="O855" t="s">
        <v>788</v>
      </c>
      <c r="P855" t="s">
        <v>788</v>
      </c>
      <c r="Q855">
        <v>1</v>
      </c>
      <c r="X855">
        <v>0.22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 t="s">
        <v>362</v>
      </c>
      <c r="AG855">
        <v>0.30359999999999998</v>
      </c>
      <c r="AH855">
        <v>2</v>
      </c>
      <c r="AI855">
        <v>86553198</v>
      </c>
      <c r="AJ855">
        <v>1005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5">
      <c r="A856">
        <f>ROW(Source!A529)</f>
        <v>529</v>
      </c>
      <c r="B856">
        <v>86553205</v>
      </c>
      <c r="C856">
        <v>86553197</v>
      </c>
      <c r="D856">
        <v>85702416</v>
      </c>
      <c r="E856">
        <v>1</v>
      </c>
      <c r="F856">
        <v>1</v>
      </c>
      <c r="G856">
        <v>1081</v>
      </c>
      <c r="H856">
        <v>3</v>
      </c>
      <c r="I856" t="s">
        <v>829</v>
      </c>
      <c r="J856" t="s">
        <v>830</v>
      </c>
      <c r="K856" t="s">
        <v>831</v>
      </c>
      <c r="L856">
        <v>1346</v>
      </c>
      <c r="N856">
        <v>1009</v>
      </c>
      <c r="O856" t="s">
        <v>822</v>
      </c>
      <c r="P856" t="s">
        <v>822</v>
      </c>
      <c r="Q856">
        <v>1</v>
      </c>
      <c r="X856">
        <v>0.01</v>
      </c>
      <c r="Y856">
        <v>37.979999999999997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360</v>
      </c>
      <c r="AG856">
        <v>0.01</v>
      </c>
      <c r="AH856">
        <v>2</v>
      </c>
      <c r="AI856">
        <v>86553199</v>
      </c>
      <c r="AJ856">
        <v>1006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5">
      <c r="A857">
        <f>ROW(Source!A529)</f>
        <v>529</v>
      </c>
      <c r="B857">
        <v>86553206</v>
      </c>
      <c r="C857">
        <v>86553197</v>
      </c>
      <c r="D857">
        <v>85700975</v>
      </c>
      <c r="E857">
        <v>1</v>
      </c>
      <c r="F857">
        <v>1</v>
      </c>
      <c r="G857">
        <v>1081</v>
      </c>
      <c r="H857">
        <v>3</v>
      </c>
      <c r="I857" t="s">
        <v>841</v>
      </c>
      <c r="J857" t="s">
        <v>842</v>
      </c>
      <c r="K857" t="s">
        <v>843</v>
      </c>
      <c r="L857">
        <v>1348</v>
      </c>
      <c r="N857">
        <v>1009</v>
      </c>
      <c r="O857" t="s">
        <v>561</v>
      </c>
      <c r="P857" t="s">
        <v>561</v>
      </c>
      <c r="Q857">
        <v>1000</v>
      </c>
      <c r="X857">
        <v>3.0000000000000001E-5</v>
      </c>
      <c r="Y857">
        <v>16214.84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 t="s">
        <v>360</v>
      </c>
      <c r="AG857">
        <v>3.0000000000000001E-5</v>
      </c>
      <c r="AH857">
        <v>2</v>
      </c>
      <c r="AI857">
        <v>86553200</v>
      </c>
      <c r="AJ857">
        <v>1007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5">
      <c r="A858">
        <f>ROW(Source!A529)</f>
        <v>529</v>
      </c>
      <c r="B858">
        <v>86553207</v>
      </c>
      <c r="C858">
        <v>86553197</v>
      </c>
      <c r="D858">
        <v>85701143</v>
      </c>
      <c r="E858">
        <v>1</v>
      </c>
      <c r="F858">
        <v>1</v>
      </c>
      <c r="G858">
        <v>1081</v>
      </c>
      <c r="H858">
        <v>3</v>
      </c>
      <c r="I858" t="s">
        <v>844</v>
      </c>
      <c r="J858" t="s">
        <v>845</v>
      </c>
      <c r="K858" t="s">
        <v>846</v>
      </c>
      <c r="L858">
        <v>1346</v>
      </c>
      <c r="N858">
        <v>1009</v>
      </c>
      <c r="O858" t="s">
        <v>822</v>
      </c>
      <c r="P858" t="s">
        <v>822</v>
      </c>
      <c r="Q858">
        <v>1</v>
      </c>
      <c r="X858">
        <v>3.0000000000000001E-3</v>
      </c>
      <c r="Y858">
        <v>20.190000000000001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360</v>
      </c>
      <c r="AG858">
        <v>3.0000000000000001E-3</v>
      </c>
      <c r="AH858">
        <v>2</v>
      </c>
      <c r="AI858">
        <v>86553201</v>
      </c>
      <c r="AJ858">
        <v>1008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5">
      <c r="A859">
        <f>ROW(Source!A529)</f>
        <v>529</v>
      </c>
      <c r="B859">
        <v>86553208</v>
      </c>
      <c r="C859">
        <v>86553197</v>
      </c>
      <c r="D859">
        <v>85681272</v>
      </c>
      <c r="E859">
        <v>1081</v>
      </c>
      <c r="F859">
        <v>1</v>
      </c>
      <c r="G859">
        <v>1081</v>
      </c>
      <c r="H859">
        <v>3</v>
      </c>
      <c r="I859" t="s">
        <v>940</v>
      </c>
      <c r="J859" t="s">
        <v>3</v>
      </c>
      <c r="K859" t="s">
        <v>941</v>
      </c>
      <c r="L859">
        <v>1354</v>
      </c>
      <c r="N859">
        <v>1010</v>
      </c>
      <c r="O859" t="s">
        <v>35</v>
      </c>
      <c r="P859" t="s">
        <v>35</v>
      </c>
      <c r="Q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360</v>
      </c>
      <c r="AG859">
        <v>1</v>
      </c>
      <c r="AH859">
        <v>3</v>
      </c>
      <c r="AI859">
        <v>-1</v>
      </c>
      <c r="AJ859" t="s">
        <v>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5">
      <c r="A860">
        <f>ROW(Source!A529)</f>
        <v>529</v>
      </c>
      <c r="B860">
        <v>86553209</v>
      </c>
      <c r="C860">
        <v>86553197</v>
      </c>
      <c r="D860">
        <v>85682419</v>
      </c>
      <c r="E860">
        <v>1081</v>
      </c>
      <c r="F860">
        <v>1</v>
      </c>
      <c r="G860">
        <v>1081</v>
      </c>
      <c r="H860">
        <v>3</v>
      </c>
      <c r="I860" t="s">
        <v>942</v>
      </c>
      <c r="J860" t="s">
        <v>3</v>
      </c>
      <c r="K860" t="s">
        <v>943</v>
      </c>
      <c r="L860">
        <v>1354</v>
      </c>
      <c r="N860">
        <v>1010</v>
      </c>
      <c r="O860" t="s">
        <v>35</v>
      </c>
      <c r="P860" t="s">
        <v>35</v>
      </c>
      <c r="Q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360</v>
      </c>
      <c r="AG860">
        <v>1</v>
      </c>
      <c r="AH860">
        <v>3</v>
      </c>
      <c r="AI860">
        <v>-1</v>
      </c>
      <c r="AJ860" t="s">
        <v>3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5">
      <c r="A861">
        <f>ROW(Source!A530)</f>
        <v>530</v>
      </c>
      <c r="B861">
        <v>86553204</v>
      </c>
      <c r="C861">
        <v>86553197</v>
      </c>
      <c r="D861">
        <v>85665773</v>
      </c>
      <c r="E861">
        <v>1081</v>
      </c>
      <c r="F861">
        <v>1</v>
      </c>
      <c r="G861">
        <v>1081</v>
      </c>
      <c r="H861">
        <v>1</v>
      </c>
      <c r="I861" t="s">
        <v>786</v>
      </c>
      <c r="J861" t="s">
        <v>3</v>
      </c>
      <c r="K861" t="s">
        <v>787</v>
      </c>
      <c r="L861">
        <v>1191</v>
      </c>
      <c r="N861">
        <v>1013</v>
      </c>
      <c r="O861" t="s">
        <v>788</v>
      </c>
      <c r="P861" t="s">
        <v>788</v>
      </c>
      <c r="Q861">
        <v>1</v>
      </c>
      <c r="X861">
        <v>0.22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362</v>
      </c>
      <c r="AG861">
        <v>0.30359999999999998</v>
      </c>
      <c r="AH861">
        <v>2</v>
      </c>
      <c r="AI861">
        <v>86553198</v>
      </c>
      <c r="AJ861">
        <v>1011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5">
      <c r="A862">
        <f>ROW(Source!A530)</f>
        <v>530</v>
      </c>
      <c r="B862">
        <v>86553205</v>
      </c>
      <c r="C862">
        <v>86553197</v>
      </c>
      <c r="D862">
        <v>85702416</v>
      </c>
      <c r="E862">
        <v>1</v>
      </c>
      <c r="F862">
        <v>1</v>
      </c>
      <c r="G862">
        <v>1081</v>
      </c>
      <c r="H862">
        <v>3</v>
      </c>
      <c r="I862" t="s">
        <v>829</v>
      </c>
      <c r="J862" t="s">
        <v>830</v>
      </c>
      <c r="K862" t="s">
        <v>831</v>
      </c>
      <c r="L862">
        <v>1346</v>
      </c>
      <c r="N862">
        <v>1009</v>
      </c>
      <c r="O862" t="s">
        <v>822</v>
      </c>
      <c r="P862" t="s">
        <v>822</v>
      </c>
      <c r="Q862">
        <v>1</v>
      </c>
      <c r="X862">
        <v>0.01</v>
      </c>
      <c r="Y862">
        <v>37.979999999999997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360</v>
      </c>
      <c r="AG862">
        <v>0.01</v>
      </c>
      <c r="AH862">
        <v>2</v>
      </c>
      <c r="AI862">
        <v>86553199</v>
      </c>
      <c r="AJ862">
        <v>1012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>
        <f>ROW(Source!A530)</f>
        <v>530</v>
      </c>
      <c r="B863">
        <v>86553206</v>
      </c>
      <c r="C863">
        <v>86553197</v>
      </c>
      <c r="D863">
        <v>85700975</v>
      </c>
      <c r="E863">
        <v>1</v>
      </c>
      <c r="F863">
        <v>1</v>
      </c>
      <c r="G863">
        <v>1081</v>
      </c>
      <c r="H863">
        <v>3</v>
      </c>
      <c r="I863" t="s">
        <v>841</v>
      </c>
      <c r="J863" t="s">
        <v>842</v>
      </c>
      <c r="K863" t="s">
        <v>843</v>
      </c>
      <c r="L863">
        <v>1348</v>
      </c>
      <c r="N863">
        <v>1009</v>
      </c>
      <c r="O863" t="s">
        <v>561</v>
      </c>
      <c r="P863" t="s">
        <v>561</v>
      </c>
      <c r="Q863">
        <v>1000</v>
      </c>
      <c r="X863">
        <v>3.0000000000000001E-5</v>
      </c>
      <c r="Y863">
        <v>16214.84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360</v>
      </c>
      <c r="AG863">
        <v>3.0000000000000001E-5</v>
      </c>
      <c r="AH863">
        <v>2</v>
      </c>
      <c r="AI863">
        <v>86553200</v>
      </c>
      <c r="AJ863">
        <v>1013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5">
      <c r="A864">
        <f>ROW(Source!A530)</f>
        <v>530</v>
      </c>
      <c r="B864">
        <v>86553207</v>
      </c>
      <c r="C864">
        <v>86553197</v>
      </c>
      <c r="D864">
        <v>85701143</v>
      </c>
      <c r="E864">
        <v>1</v>
      </c>
      <c r="F864">
        <v>1</v>
      </c>
      <c r="G864">
        <v>1081</v>
      </c>
      <c r="H864">
        <v>3</v>
      </c>
      <c r="I864" t="s">
        <v>844</v>
      </c>
      <c r="J864" t="s">
        <v>845</v>
      </c>
      <c r="K864" t="s">
        <v>846</v>
      </c>
      <c r="L864">
        <v>1346</v>
      </c>
      <c r="N864">
        <v>1009</v>
      </c>
      <c r="O864" t="s">
        <v>822</v>
      </c>
      <c r="P864" t="s">
        <v>822</v>
      </c>
      <c r="Q864">
        <v>1</v>
      </c>
      <c r="X864">
        <v>3.0000000000000001E-3</v>
      </c>
      <c r="Y864">
        <v>20.190000000000001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360</v>
      </c>
      <c r="AG864">
        <v>3.0000000000000001E-3</v>
      </c>
      <c r="AH864">
        <v>2</v>
      </c>
      <c r="AI864">
        <v>86553201</v>
      </c>
      <c r="AJ864">
        <v>1014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>
        <f>ROW(Source!A530)</f>
        <v>530</v>
      </c>
      <c r="B865">
        <v>86553208</v>
      </c>
      <c r="C865">
        <v>86553197</v>
      </c>
      <c r="D865">
        <v>85681272</v>
      </c>
      <c r="E865">
        <v>1081</v>
      </c>
      <c r="F865">
        <v>1</v>
      </c>
      <c r="G865">
        <v>1081</v>
      </c>
      <c r="H865">
        <v>3</v>
      </c>
      <c r="I865" t="s">
        <v>940</v>
      </c>
      <c r="J865" t="s">
        <v>3</v>
      </c>
      <c r="K865" t="s">
        <v>941</v>
      </c>
      <c r="L865">
        <v>1354</v>
      </c>
      <c r="N865">
        <v>1010</v>
      </c>
      <c r="O865" t="s">
        <v>35</v>
      </c>
      <c r="P865" t="s">
        <v>35</v>
      </c>
      <c r="Q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360</v>
      </c>
      <c r="AG865">
        <v>1</v>
      </c>
      <c r="AH865">
        <v>3</v>
      </c>
      <c r="AI865">
        <v>-1</v>
      </c>
      <c r="AJ865" t="s">
        <v>3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5">
      <c r="A866">
        <f>ROW(Source!A530)</f>
        <v>530</v>
      </c>
      <c r="B866">
        <v>86553209</v>
      </c>
      <c r="C866">
        <v>86553197</v>
      </c>
      <c r="D866">
        <v>85682419</v>
      </c>
      <c r="E866">
        <v>1081</v>
      </c>
      <c r="F866">
        <v>1</v>
      </c>
      <c r="G866">
        <v>1081</v>
      </c>
      <c r="H866">
        <v>3</v>
      </c>
      <c r="I866" t="s">
        <v>942</v>
      </c>
      <c r="J866" t="s">
        <v>3</v>
      </c>
      <c r="K866" t="s">
        <v>943</v>
      </c>
      <c r="L866">
        <v>1354</v>
      </c>
      <c r="N866">
        <v>1010</v>
      </c>
      <c r="O866" t="s">
        <v>35</v>
      </c>
      <c r="P866" t="s">
        <v>35</v>
      </c>
      <c r="Q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360</v>
      </c>
      <c r="AG866">
        <v>1</v>
      </c>
      <c r="AH866">
        <v>3</v>
      </c>
      <c r="AI866">
        <v>-1</v>
      </c>
      <c r="AJ866" t="s">
        <v>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5">
      <c r="A867">
        <f>ROW(Source!A535)</f>
        <v>535</v>
      </c>
      <c r="B867">
        <v>86553220</v>
      </c>
      <c r="C867">
        <v>86553212</v>
      </c>
      <c r="D867">
        <v>85665773</v>
      </c>
      <c r="E867">
        <v>1081</v>
      </c>
      <c r="F867">
        <v>1</v>
      </c>
      <c r="G867">
        <v>1081</v>
      </c>
      <c r="H867">
        <v>1</v>
      </c>
      <c r="I867" t="s">
        <v>786</v>
      </c>
      <c r="J867" t="s">
        <v>3</v>
      </c>
      <c r="K867" t="s">
        <v>787</v>
      </c>
      <c r="L867">
        <v>1191</v>
      </c>
      <c r="N867">
        <v>1013</v>
      </c>
      <c r="O867" t="s">
        <v>788</v>
      </c>
      <c r="P867" t="s">
        <v>788</v>
      </c>
      <c r="Q867">
        <v>1</v>
      </c>
      <c r="X867">
        <v>0.93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1</v>
      </c>
      <c r="AF867" t="s">
        <v>362</v>
      </c>
      <c r="AG867">
        <v>1.2833999999999999</v>
      </c>
      <c r="AH867">
        <v>2</v>
      </c>
      <c r="AI867">
        <v>86553213</v>
      </c>
      <c r="AJ867">
        <v>1017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5">
      <c r="A868">
        <f>ROW(Source!A535)</f>
        <v>535</v>
      </c>
      <c r="B868">
        <v>86553221</v>
      </c>
      <c r="C868">
        <v>86553212</v>
      </c>
      <c r="D868">
        <v>85731378</v>
      </c>
      <c r="E868">
        <v>1</v>
      </c>
      <c r="F868">
        <v>1</v>
      </c>
      <c r="G868">
        <v>1081</v>
      </c>
      <c r="H868">
        <v>2</v>
      </c>
      <c r="I868" t="s">
        <v>850</v>
      </c>
      <c r="J868" t="s">
        <v>851</v>
      </c>
      <c r="K868" t="s">
        <v>852</v>
      </c>
      <c r="L868">
        <v>1368</v>
      </c>
      <c r="N868">
        <v>1011</v>
      </c>
      <c r="O868" t="s">
        <v>792</v>
      </c>
      <c r="P868" t="s">
        <v>792</v>
      </c>
      <c r="Q868">
        <v>1</v>
      </c>
      <c r="X868">
        <v>0.26</v>
      </c>
      <c r="Y868">
        <v>0</v>
      </c>
      <c r="Z868">
        <v>7.11</v>
      </c>
      <c r="AA868">
        <v>0</v>
      </c>
      <c r="AB868">
        <v>0</v>
      </c>
      <c r="AC868">
        <v>0</v>
      </c>
      <c r="AD868">
        <v>1</v>
      </c>
      <c r="AE868">
        <v>0</v>
      </c>
      <c r="AF868" t="s">
        <v>361</v>
      </c>
      <c r="AG868">
        <v>0.39</v>
      </c>
      <c r="AH868">
        <v>2</v>
      </c>
      <c r="AI868">
        <v>86553214</v>
      </c>
      <c r="AJ868">
        <v>1018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>
        <f>ROW(Source!A535)</f>
        <v>535</v>
      </c>
      <c r="B869">
        <v>86553222</v>
      </c>
      <c r="C869">
        <v>86553212</v>
      </c>
      <c r="D869">
        <v>85731677</v>
      </c>
      <c r="E869">
        <v>1</v>
      </c>
      <c r="F869">
        <v>1</v>
      </c>
      <c r="G869">
        <v>1081</v>
      </c>
      <c r="H869">
        <v>2</v>
      </c>
      <c r="I869" t="s">
        <v>789</v>
      </c>
      <c r="J869" t="s">
        <v>790</v>
      </c>
      <c r="K869" t="s">
        <v>791</v>
      </c>
      <c r="L869">
        <v>1368</v>
      </c>
      <c r="N869">
        <v>1011</v>
      </c>
      <c r="O869" t="s">
        <v>792</v>
      </c>
      <c r="P869" t="s">
        <v>792</v>
      </c>
      <c r="Q869">
        <v>1</v>
      </c>
      <c r="X869">
        <v>0.01</v>
      </c>
      <c r="Y869">
        <v>0</v>
      </c>
      <c r="Z869">
        <v>83.1</v>
      </c>
      <c r="AA869">
        <v>12.62</v>
      </c>
      <c r="AB869">
        <v>0</v>
      </c>
      <c r="AC869">
        <v>0</v>
      </c>
      <c r="AD869">
        <v>1</v>
      </c>
      <c r="AE869">
        <v>0</v>
      </c>
      <c r="AF869" t="s">
        <v>361</v>
      </c>
      <c r="AG869">
        <v>1.4999999999999999E-2</v>
      </c>
      <c r="AH869">
        <v>2</v>
      </c>
      <c r="AI869">
        <v>86553215</v>
      </c>
      <c r="AJ869">
        <v>1019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5">
      <c r="A870">
        <f>ROW(Source!A535)</f>
        <v>535</v>
      </c>
      <c r="B870">
        <v>86553223</v>
      </c>
      <c r="C870">
        <v>86553212</v>
      </c>
      <c r="D870">
        <v>85701847</v>
      </c>
      <c r="E870">
        <v>1</v>
      </c>
      <c r="F870">
        <v>1</v>
      </c>
      <c r="G870">
        <v>1081</v>
      </c>
      <c r="H870">
        <v>3</v>
      </c>
      <c r="I870" t="s">
        <v>853</v>
      </c>
      <c r="J870" t="s">
        <v>854</v>
      </c>
      <c r="K870" t="s">
        <v>855</v>
      </c>
      <c r="L870">
        <v>1348</v>
      </c>
      <c r="N870">
        <v>1009</v>
      </c>
      <c r="O870" t="s">
        <v>561</v>
      </c>
      <c r="P870" t="s">
        <v>561</v>
      </c>
      <c r="Q870">
        <v>1000</v>
      </c>
      <c r="X870">
        <v>1.2E-4</v>
      </c>
      <c r="Y870">
        <v>9879.51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360</v>
      </c>
      <c r="AG870">
        <v>1.2E-4</v>
      </c>
      <c r="AH870">
        <v>2</v>
      </c>
      <c r="AI870">
        <v>86553216</v>
      </c>
      <c r="AJ870">
        <v>1020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5">
      <c r="A871">
        <f>ROW(Source!A535)</f>
        <v>535</v>
      </c>
      <c r="B871">
        <v>86553224</v>
      </c>
      <c r="C871">
        <v>86553212</v>
      </c>
      <c r="D871">
        <v>85700656</v>
      </c>
      <c r="E871">
        <v>1</v>
      </c>
      <c r="F871">
        <v>1</v>
      </c>
      <c r="G871">
        <v>1081</v>
      </c>
      <c r="H871">
        <v>3</v>
      </c>
      <c r="I871" t="s">
        <v>856</v>
      </c>
      <c r="J871" t="s">
        <v>857</v>
      </c>
      <c r="K871" t="s">
        <v>858</v>
      </c>
      <c r="L871">
        <v>1348</v>
      </c>
      <c r="N871">
        <v>1009</v>
      </c>
      <c r="O871" t="s">
        <v>561</v>
      </c>
      <c r="P871" t="s">
        <v>561</v>
      </c>
      <c r="Q871">
        <v>1000</v>
      </c>
      <c r="X871">
        <v>5.9999999999999995E-4</v>
      </c>
      <c r="Y871">
        <v>17868.28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360</v>
      </c>
      <c r="AG871">
        <v>5.9999999999999995E-4</v>
      </c>
      <c r="AH871">
        <v>2</v>
      </c>
      <c r="AI871">
        <v>86553217</v>
      </c>
      <c r="AJ871">
        <v>1021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5">
      <c r="A872">
        <f>ROW(Source!A535)</f>
        <v>535</v>
      </c>
      <c r="B872">
        <v>86553225</v>
      </c>
      <c r="C872">
        <v>86553212</v>
      </c>
      <c r="D872">
        <v>85721435</v>
      </c>
      <c r="E872">
        <v>1</v>
      </c>
      <c r="F872">
        <v>1</v>
      </c>
      <c r="G872">
        <v>1081</v>
      </c>
      <c r="H872">
        <v>3</v>
      </c>
      <c r="I872" t="s">
        <v>859</v>
      </c>
      <c r="J872" t="s">
        <v>860</v>
      </c>
      <c r="K872" t="s">
        <v>861</v>
      </c>
      <c r="L872">
        <v>1346</v>
      </c>
      <c r="N872">
        <v>1009</v>
      </c>
      <c r="O872" t="s">
        <v>822</v>
      </c>
      <c r="P872" t="s">
        <v>822</v>
      </c>
      <c r="Q872">
        <v>1</v>
      </c>
      <c r="X872">
        <v>0.02</v>
      </c>
      <c r="Y872">
        <v>19.28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360</v>
      </c>
      <c r="AG872">
        <v>0.02</v>
      </c>
      <c r="AH872">
        <v>2</v>
      </c>
      <c r="AI872">
        <v>86553219</v>
      </c>
      <c r="AJ872">
        <v>1023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5">
      <c r="A873">
        <f>ROW(Source!A535)</f>
        <v>535</v>
      </c>
      <c r="B873">
        <v>86553226</v>
      </c>
      <c r="C873">
        <v>86553212</v>
      </c>
      <c r="D873">
        <v>85661457</v>
      </c>
      <c r="E873">
        <v>1081</v>
      </c>
      <c r="F873">
        <v>1</v>
      </c>
      <c r="G873">
        <v>1081</v>
      </c>
      <c r="H873">
        <v>3</v>
      </c>
      <c r="I873" t="s">
        <v>926</v>
      </c>
      <c r="J873" t="s">
        <v>3</v>
      </c>
      <c r="K873" t="s">
        <v>939</v>
      </c>
      <c r="L873">
        <v>1354</v>
      </c>
      <c r="N873">
        <v>1010</v>
      </c>
      <c r="O873" t="s">
        <v>35</v>
      </c>
      <c r="P873" t="s">
        <v>35</v>
      </c>
      <c r="Q873">
        <v>1</v>
      </c>
      <c r="X873">
        <v>2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360</v>
      </c>
      <c r="AG873">
        <v>2</v>
      </c>
      <c r="AH873">
        <v>3</v>
      </c>
      <c r="AI873">
        <v>-1</v>
      </c>
      <c r="AJ873" t="s">
        <v>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5">
      <c r="A874">
        <f>ROW(Source!A535)</f>
        <v>535</v>
      </c>
      <c r="B874">
        <v>86553227</v>
      </c>
      <c r="C874">
        <v>86553212</v>
      </c>
      <c r="D874">
        <v>85681228</v>
      </c>
      <c r="E874">
        <v>1081</v>
      </c>
      <c r="F874">
        <v>1</v>
      </c>
      <c r="G874">
        <v>1081</v>
      </c>
      <c r="H874">
        <v>3</v>
      </c>
      <c r="I874" t="s">
        <v>920</v>
      </c>
      <c r="J874" t="s">
        <v>3</v>
      </c>
      <c r="K874" t="s">
        <v>921</v>
      </c>
      <c r="L874">
        <v>1354</v>
      </c>
      <c r="N874">
        <v>1010</v>
      </c>
      <c r="O874" t="s">
        <v>35</v>
      </c>
      <c r="P874" t="s">
        <v>35</v>
      </c>
      <c r="Q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360</v>
      </c>
      <c r="AG874">
        <v>1</v>
      </c>
      <c r="AH874">
        <v>3</v>
      </c>
      <c r="AI874">
        <v>-1</v>
      </c>
      <c r="AJ874" t="s">
        <v>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5">
      <c r="A875">
        <f>ROW(Source!A536)</f>
        <v>536</v>
      </c>
      <c r="B875">
        <v>86553220</v>
      </c>
      <c r="C875">
        <v>86553212</v>
      </c>
      <c r="D875">
        <v>85665773</v>
      </c>
      <c r="E875">
        <v>1081</v>
      </c>
      <c r="F875">
        <v>1</v>
      </c>
      <c r="G875">
        <v>1081</v>
      </c>
      <c r="H875">
        <v>1</v>
      </c>
      <c r="I875" t="s">
        <v>786</v>
      </c>
      <c r="J875" t="s">
        <v>3</v>
      </c>
      <c r="K875" t="s">
        <v>787</v>
      </c>
      <c r="L875">
        <v>1191</v>
      </c>
      <c r="N875">
        <v>1013</v>
      </c>
      <c r="O875" t="s">
        <v>788</v>
      </c>
      <c r="P875" t="s">
        <v>788</v>
      </c>
      <c r="Q875">
        <v>1</v>
      </c>
      <c r="X875">
        <v>0.93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 t="s">
        <v>362</v>
      </c>
      <c r="AG875">
        <v>1.2833999999999999</v>
      </c>
      <c r="AH875">
        <v>2</v>
      </c>
      <c r="AI875">
        <v>86553213</v>
      </c>
      <c r="AJ875">
        <v>1024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5">
      <c r="A876">
        <f>ROW(Source!A536)</f>
        <v>536</v>
      </c>
      <c r="B876">
        <v>86553221</v>
      </c>
      <c r="C876">
        <v>86553212</v>
      </c>
      <c r="D876">
        <v>85731378</v>
      </c>
      <c r="E876">
        <v>1</v>
      </c>
      <c r="F876">
        <v>1</v>
      </c>
      <c r="G876">
        <v>1081</v>
      </c>
      <c r="H876">
        <v>2</v>
      </c>
      <c r="I876" t="s">
        <v>850</v>
      </c>
      <c r="J876" t="s">
        <v>851</v>
      </c>
      <c r="K876" t="s">
        <v>852</v>
      </c>
      <c r="L876">
        <v>1368</v>
      </c>
      <c r="N876">
        <v>1011</v>
      </c>
      <c r="O876" t="s">
        <v>792</v>
      </c>
      <c r="P876" t="s">
        <v>792</v>
      </c>
      <c r="Q876">
        <v>1</v>
      </c>
      <c r="X876">
        <v>0.26</v>
      </c>
      <c r="Y876">
        <v>0</v>
      </c>
      <c r="Z876">
        <v>7.11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361</v>
      </c>
      <c r="AG876">
        <v>0.39</v>
      </c>
      <c r="AH876">
        <v>2</v>
      </c>
      <c r="AI876">
        <v>86553214</v>
      </c>
      <c r="AJ876">
        <v>1025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5">
      <c r="A877">
        <f>ROW(Source!A536)</f>
        <v>536</v>
      </c>
      <c r="B877">
        <v>86553222</v>
      </c>
      <c r="C877">
        <v>86553212</v>
      </c>
      <c r="D877">
        <v>85731677</v>
      </c>
      <c r="E877">
        <v>1</v>
      </c>
      <c r="F877">
        <v>1</v>
      </c>
      <c r="G877">
        <v>1081</v>
      </c>
      <c r="H877">
        <v>2</v>
      </c>
      <c r="I877" t="s">
        <v>789</v>
      </c>
      <c r="J877" t="s">
        <v>790</v>
      </c>
      <c r="K877" t="s">
        <v>791</v>
      </c>
      <c r="L877">
        <v>1368</v>
      </c>
      <c r="N877">
        <v>1011</v>
      </c>
      <c r="O877" t="s">
        <v>792</v>
      </c>
      <c r="P877" t="s">
        <v>792</v>
      </c>
      <c r="Q877">
        <v>1</v>
      </c>
      <c r="X877">
        <v>0.01</v>
      </c>
      <c r="Y877">
        <v>0</v>
      </c>
      <c r="Z877">
        <v>83.1</v>
      </c>
      <c r="AA877">
        <v>12.62</v>
      </c>
      <c r="AB877">
        <v>0</v>
      </c>
      <c r="AC877">
        <v>0</v>
      </c>
      <c r="AD877">
        <v>1</v>
      </c>
      <c r="AE877">
        <v>0</v>
      </c>
      <c r="AF877" t="s">
        <v>361</v>
      </c>
      <c r="AG877">
        <v>1.4999999999999999E-2</v>
      </c>
      <c r="AH877">
        <v>2</v>
      </c>
      <c r="AI877">
        <v>86553215</v>
      </c>
      <c r="AJ877">
        <v>1026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5">
      <c r="A878">
        <f>ROW(Source!A536)</f>
        <v>536</v>
      </c>
      <c r="B878">
        <v>86553223</v>
      </c>
      <c r="C878">
        <v>86553212</v>
      </c>
      <c r="D878">
        <v>85701847</v>
      </c>
      <c r="E878">
        <v>1</v>
      </c>
      <c r="F878">
        <v>1</v>
      </c>
      <c r="G878">
        <v>1081</v>
      </c>
      <c r="H878">
        <v>3</v>
      </c>
      <c r="I878" t="s">
        <v>853</v>
      </c>
      <c r="J878" t="s">
        <v>854</v>
      </c>
      <c r="K878" t="s">
        <v>855</v>
      </c>
      <c r="L878">
        <v>1348</v>
      </c>
      <c r="N878">
        <v>1009</v>
      </c>
      <c r="O878" t="s">
        <v>561</v>
      </c>
      <c r="P878" t="s">
        <v>561</v>
      </c>
      <c r="Q878">
        <v>1000</v>
      </c>
      <c r="X878">
        <v>1.2E-4</v>
      </c>
      <c r="Y878">
        <v>9879.51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360</v>
      </c>
      <c r="AG878">
        <v>1.2E-4</v>
      </c>
      <c r="AH878">
        <v>2</v>
      </c>
      <c r="AI878">
        <v>86553216</v>
      </c>
      <c r="AJ878">
        <v>1027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5">
      <c r="A879">
        <f>ROW(Source!A536)</f>
        <v>536</v>
      </c>
      <c r="B879">
        <v>86553224</v>
      </c>
      <c r="C879">
        <v>86553212</v>
      </c>
      <c r="D879">
        <v>85700656</v>
      </c>
      <c r="E879">
        <v>1</v>
      </c>
      <c r="F879">
        <v>1</v>
      </c>
      <c r="G879">
        <v>1081</v>
      </c>
      <c r="H879">
        <v>3</v>
      </c>
      <c r="I879" t="s">
        <v>856</v>
      </c>
      <c r="J879" t="s">
        <v>857</v>
      </c>
      <c r="K879" t="s">
        <v>858</v>
      </c>
      <c r="L879">
        <v>1348</v>
      </c>
      <c r="N879">
        <v>1009</v>
      </c>
      <c r="O879" t="s">
        <v>561</v>
      </c>
      <c r="P879" t="s">
        <v>561</v>
      </c>
      <c r="Q879">
        <v>1000</v>
      </c>
      <c r="X879">
        <v>5.9999999999999995E-4</v>
      </c>
      <c r="Y879">
        <v>17868.28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360</v>
      </c>
      <c r="AG879">
        <v>5.9999999999999995E-4</v>
      </c>
      <c r="AH879">
        <v>2</v>
      </c>
      <c r="AI879">
        <v>86553217</v>
      </c>
      <c r="AJ879">
        <v>1028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5">
      <c r="A880">
        <f>ROW(Source!A536)</f>
        <v>536</v>
      </c>
      <c r="B880">
        <v>86553225</v>
      </c>
      <c r="C880">
        <v>86553212</v>
      </c>
      <c r="D880">
        <v>85721435</v>
      </c>
      <c r="E880">
        <v>1</v>
      </c>
      <c r="F880">
        <v>1</v>
      </c>
      <c r="G880">
        <v>1081</v>
      </c>
      <c r="H880">
        <v>3</v>
      </c>
      <c r="I880" t="s">
        <v>859</v>
      </c>
      <c r="J880" t="s">
        <v>860</v>
      </c>
      <c r="K880" t="s">
        <v>861</v>
      </c>
      <c r="L880">
        <v>1346</v>
      </c>
      <c r="N880">
        <v>1009</v>
      </c>
      <c r="O880" t="s">
        <v>822</v>
      </c>
      <c r="P880" t="s">
        <v>822</v>
      </c>
      <c r="Q880">
        <v>1</v>
      </c>
      <c r="X880">
        <v>0.02</v>
      </c>
      <c r="Y880">
        <v>19.28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360</v>
      </c>
      <c r="AG880">
        <v>0.02</v>
      </c>
      <c r="AH880">
        <v>2</v>
      </c>
      <c r="AI880">
        <v>86553219</v>
      </c>
      <c r="AJ880">
        <v>1030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>
        <f>ROW(Source!A536)</f>
        <v>536</v>
      </c>
      <c r="B881">
        <v>86553226</v>
      </c>
      <c r="C881">
        <v>86553212</v>
      </c>
      <c r="D881">
        <v>85661457</v>
      </c>
      <c r="E881">
        <v>1081</v>
      </c>
      <c r="F881">
        <v>1</v>
      </c>
      <c r="G881">
        <v>1081</v>
      </c>
      <c r="H881">
        <v>3</v>
      </c>
      <c r="I881" t="s">
        <v>926</v>
      </c>
      <c r="J881" t="s">
        <v>3</v>
      </c>
      <c r="K881" t="s">
        <v>939</v>
      </c>
      <c r="L881">
        <v>1354</v>
      </c>
      <c r="N881">
        <v>1010</v>
      </c>
      <c r="O881" t="s">
        <v>35</v>
      </c>
      <c r="P881" t="s">
        <v>35</v>
      </c>
      <c r="Q881">
        <v>1</v>
      </c>
      <c r="X881">
        <v>2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360</v>
      </c>
      <c r="AG881">
        <v>2</v>
      </c>
      <c r="AH881">
        <v>3</v>
      </c>
      <c r="AI881">
        <v>-1</v>
      </c>
      <c r="AJ881" t="s">
        <v>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>
        <f>ROW(Source!A536)</f>
        <v>536</v>
      </c>
      <c r="B882">
        <v>86553227</v>
      </c>
      <c r="C882">
        <v>86553212</v>
      </c>
      <c r="D882">
        <v>85681228</v>
      </c>
      <c r="E882">
        <v>1081</v>
      </c>
      <c r="F882">
        <v>1</v>
      </c>
      <c r="G882">
        <v>1081</v>
      </c>
      <c r="H882">
        <v>3</v>
      </c>
      <c r="I882" t="s">
        <v>920</v>
      </c>
      <c r="J882" t="s">
        <v>3</v>
      </c>
      <c r="K882" t="s">
        <v>921</v>
      </c>
      <c r="L882">
        <v>1354</v>
      </c>
      <c r="N882">
        <v>1010</v>
      </c>
      <c r="O882" t="s">
        <v>35</v>
      </c>
      <c r="P882" t="s">
        <v>35</v>
      </c>
      <c r="Q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360</v>
      </c>
      <c r="AG882">
        <v>1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5">
      <c r="A883">
        <f>ROW(Source!A539)</f>
        <v>539</v>
      </c>
      <c r="B883">
        <v>86553240</v>
      </c>
      <c r="C883">
        <v>86553229</v>
      </c>
      <c r="D883">
        <v>85665773</v>
      </c>
      <c r="E883">
        <v>1081</v>
      </c>
      <c r="F883">
        <v>1</v>
      </c>
      <c r="G883">
        <v>1081</v>
      </c>
      <c r="H883">
        <v>1</v>
      </c>
      <c r="I883" t="s">
        <v>786</v>
      </c>
      <c r="J883" t="s">
        <v>3</v>
      </c>
      <c r="K883" t="s">
        <v>787</v>
      </c>
      <c r="L883">
        <v>1191</v>
      </c>
      <c r="N883">
        <v>1013</v>
      </c>
      <c r="O883" t="s">
        <v>788</v>
      </c>
      <c r="P883" t="s">
        <v>788</v>
      </c>
      <c r="Q883">
        <v>1</v>
      </c>
      <c r="X883">
        <v>1.4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 t="s">
        <v>362</v>
      </c>
      <c r="AG883">
        <v>1.9319999999999997</v>
      </c>
      <c r="AH883">
        <v>2</v>
      </c>
      <c r="AI883">
        <v>86553230</v>
      </c>
      <c r="AJ883">
        <v>1031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>
        <f>ROW(Source!A539)</f>
        <v>539</v>
      </c>
      <c r="B884">
        <v>86553241</v>
      </c>
      <c r="C884">
        <v>86553229</v>
      </c>
      <c r="D884">
        <v>85731378</v>
      </c>
      <c r="E884">
        <v>1</v>
      </c>
      <c r="F884">
        <v>1</v>
      </c>
      <c r="G884">
        <v>1081</v>
      </c>
      <c r="H884">
        <v>2</v>
      </c>
      <c r="I884" t="s">
        <v>850</v>
      </c>
      <c r="J884" t="s">
        <v>851</v>
      </c>
      <c r="K884" t="s">
        <v>852</v>
      </c>
      <c r="L884">
        <v>1368</v>
      </c>
      <c r="N884">
        <v>1011</v>
      </c>
      <c r="O884" t="s">
        <v>792</v>
      </c>
      <c r="P884" t="s">
        <v>792</v>
      </c>
      <c r="Q884">
        <v>1</v>
      </c>
      <c r="X884">
        <v>0.35</v>
      </c>
      <c r="Y884">
        <v>0</v>
      </c>
      <c r="Z884">
        <v>7.11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361</v>
      </c>
      <c r="AG884">
        <v>0.52500000000000002</v>
      </c>
      <c r="AH884">
        <v>2</v>
      </c>
      <c r="AI884">
        <v>86553231</v>
      </c>
      <c r="AJ884">
        <v>1032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5">
      <c r="A885">
        <f>ROW(Source!A539)</f>
        <v>539</v>
      </c>
      <c r="B885">
        <v>86553242</v>
      </c>
      <c r="C885">
        <v>86553229</v>
      </c>
      <c r="D885">
        <v>85731677</v>
      </c>
      <c r="E885">
        <v>1</v>
      </c>
      <c r="F885">
        <v>1</v>
      </c>
      <c r="G885">
        <v>1081</v>
      </c>
      <c r="H885">
        <v>2</v>
      </c>
      <c r="I885" t="s">
        <v>789</v>
      </c>
      <c r="J885" t="s">
        <v>790</v>
      </c>
      <c r="K885" t="s">
        <v>791</v>
      </c>
      <c r="L885">
        <v>1368</v>
      </c>
      <c r="N885">
        <v>1011</v>
      </c>
      <c r="O885" t="s">
        <v>792</v>
      </c>
      <c r="P885" t="s">
        <v>792</v>
      </c>
      <c r="Q885">
        <v>1</v>
      </c>
      <c r="X885">
        <v>0.02</v>
      </c>
      <c r="Y885">
        <v>0</v>
      </c>
      <c r="Z885">
        <v>83.1</v>
      </c>
      <c r="AA885">
        <v>12.62</v>
      </c>
      <c r="AB885">
        <v>0</v>
      </c>
      <c r="AC885">
        <v>0</v>
      </c>
      <c r="AD885">
        <v>1</v>
      </c>
      <c r="AE885">
        <v>0</v>
      </c>
      <c r="AF885" t="s">
        <v>361</v>
      </c>
      <c r="AG885">
        <v>0.03</v>
      </c>
      <c r="AH885">
        <v>2</v>
      </c>
      <c r="AI885">
        <v>86553232</v>
      </c>
      <c r="AJ885">
        <v>1033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>
        <f>ROW(Source!A539)</f>
        <v>539</v>
      </c>
      <c r="B886">
        <v>86553243</v>
      </c>
      <c r="C886">
        <v>86553229</v>
      </c>
      <c r="D886">
        <v>85701847</v>
      </c>
      <c r="E886">
        <v>1</v>
      </c>
      <c r="F886">
        <v>1</v>
      </c>
      <c r="G886">
        <v>1081</v>
      </c>
      <c r="H886">
        <v>3</v>
      </c>
      <c r="I886" t="s">
        <v>853</v>
      </c>
      <c r="J886" t="s">
        <v>854</v>
      </c>
      <c r="K886" t="s">
        <v>855</v>
      </c>
      <c r="L886">
        <v>1348</v>
      </c>
      <c r="N886">
        <v>1009</v>
      </c>
      <c r="O886" t="s">
        <v>561</v>
      </c>
      <c r="P886" t="s">
        <v>561</v>
      </c>
      <c r="Q886">
        <v>1000</v>
      </c>
      <c r="X886">
        <v>3.6999999999999999E-4</v>
      </c>
      <c r="Y886">
        <v>9879.51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360</v>
      </c>
      <c r="AG886">
        <v>3.6999999999999999E-4</v>
      </c>
      <c r="AH886">
        <v>2</v>
      </c>
      <c r="AI886">
        <v>86553233</v>
      </c>
      <c r="AJ886">
        <v>1034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>
        <f>ROW(Source!A539)</f>
        <v>539</v>
      </c>
      <c r="B887">
        <v>86553244</v>
      </c>
      <c r="C887">
        <v>86553229</v>
      </c>
      <c r="D887">
        <v>85700656</v>
      </c>
      <c r="E887">
        <v>1</v>
      </c>
      <c r="F887">
        <v>1</v>
      </c>
      <c r="G887">
        <v>1081</v>
      </c>
      <c r="H887">
        <v>3</v>
      </c>
      <c r="I887" t="s">
        <v>856</v>
      </c>
      <c r="J887" t="s">
        <v>857</v>
      </c>
      <c r="K887" t="s">
        <v>858</v>
      </c>
      <c r="L887">
        <v>1348</v>
      </c>
      <c r="N887">
        <v>1009</v>
      </c>
      <c r="O887" t="s">
        <v>561</v>
      </c>
      <c r="P887" t="s">
        <v>561</v>
      </c>
      <c r="Q887">
        <v>1000</v>
      </c>
      <c r="X887">
        <v>1.24E-3</v>
      </c>
      <c r="Y887">
        <v>17868.28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 t="s">
        <v>360</v>
      </c>
      <c r="AG887">
        <v>1.24E-3</v>
      </c>
      <c r="AH887">
        <v>2</v>
      </c>
      <c r="AI887">
        <v>86553234</v>
      </c>
      <c r="AJ887">
        <v>1035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5">
      <c r="A888">
        <f>ROW(Source!A539)</f>
        <v>539</v>
      </c>
      <c r="B888">
        <v>86553245</v>
      </c>
      <c r="C888">
        <v>86553229</v>
      </c>
      <c r="D888">
        <v>85721435</v>
      </c>
      <c r="E888">
        <v>1</v>
      </c>
      <c r="F888">
        <v>1</v>
      </c>
      <c r="G888">
        <v>1081</v>
      </c>
      <c r="H888">
        <v>3</v>
      </c>
      <c r="I888" t="s">
        <v>859</v>
      </c>
      <c r="J888" t="s">
        <v>860</v>
      </c>
      <c r="K888" t="s">
        <v>861</v>
      </c>
      <c r="L888">
        <v>1346</v>
      </c>
      <c r="N888">
        <v>1009</v>
      </c>
      <c r="O888" t="s">
        <v>822</v>
      </c>
      <c r="P888" t="s">
        <v>822</v>
      </c>
      <c r="Q888">
        <v>1</v>
      </c>
      <c r="X888">
        <v>0.04</v>
      </c>
      <c r="Y888">
        <v>19.28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 t="s">
        <v>360</v>
      </c>
      <c r="AG888">
        <v>0.04</v>
      </c>
      <c r="AH888">
        <v>2</v>
      </c>
      <c r="AI888">
        <v>86553235</v>
      </c>
      <c r="AJ888">
        <v>1040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>
        <f>ROW(Source!A539)</f>
        <v>539</v>
      </c>
      <c r="B889">
        <v>86553246</v>
      </c>
      <c r="C889">
        <v>86553229</v>
      </c>
      <c r="D889">
        <v>85661457</v>
      </c>
      <c r="E889">
        <v>1081</v>
      </c>
      <c r="F889">
        <v>1</v>
      </c>
      <c r="G889">
        <v>1081</v>
      </c>
      <c r="H889">
        <v>3</v>
      </c>
      <c r="I889" t="s">
        <v>926</v>
      </c>
      <c r="J889" t="s">
        <v>3</v>
      </c>
      <c r="K889" t="s">
        <v>939</v>
      </c>
      <c r="L889">
        <v>1354</v>
      </c>
      <c r="N889">
        <v>1010</v>
      </c>
      <c r="O889" t="s">
        <v>35</v>
      </c>
      <c r="P889" t="s">
        <v>35</v>
      </c>
      <c r="Q889">
        <v>1</v>
      </c>
      <c r="X889">
        <v>2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360</v>
      </c>
      <c r="AG889">
        <v>2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5">
      <c r="A890">
        <f>ROW(Source!A539)</f>
        <v>539</v>
      </c>
      <c r="B890">
        <v>86553247</v>
      </c>
      <c r="C890">
        <v>86553229</v>
      </c>
      <c r="D890">
        <v>85681228</v>
      </c>
      <c r="E890">
        <v>1081</v>
      </c>
      <c r="F890">
        <v>1</v>
      </c>
      <c r="G890">
        <v>1081</v>
      </c>
      <c r="H890">
        <v>3</v>
      </c>
      <c r="I890" t="s">
        <v>920</v>
      </c>
      <c r="J890" t="s">
        <v>3</v>
      </c>
      <c r="K890" t="s">
        <v>921</v>
      </c>
      <c r="L890">
        <v>1354</v>
      </c>
      <c r="N890">
        <v>1010</v>
      </c>
      <c r="O890" t="s">
        <v>35</v>
      </c>
      <c r="P890" t="s">
        <v>35</v>
      </c>
      <c r="Q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360</v>
      </c>
      <c r="AG890">
        <v>1</v>
      </c>
      <c r="AH890">
        <v>3</v>
      </c>
      <c r="AI890">
        <v>-1</v>
      </c>
      <c r="AJ890" t="s">
        <v>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>
        <f>ROW(Source!A540)</f>
        <v>540</v>
      </c>
      <c r="B891">
        <v>86553240</v>
      </c>
      <c r="C891">
        <v>86553229</v>
      </c>
      <c r="D891">
        <v>85665773</v>
      </c>
      <c r="E891">
        <v>1081</v>
      </c>
      <c r="F891">
        <v>1</v>
      </c>
      <c r="G891">
        <v>1081</v>
      </c>
      <c r="H891">
        <v>1</v>
      </c>
      <c r="I891" t="s">
        <v>786</v>
      </c>
      <c r="J891" t="s">
        <v>3</v>
      </c>
      <c r="K891" t="s">
        <v>787</v>
      </c>
      <c r="L891">
        <v>1191</v>
      </c>
      <c r="N891">
        <v>1013</v>
      </c>
      <c r="O891" t="s">
        <v>788</v>
      </c>
      <c r="P891" t="s">
        <v>788</v>
      </c>
      <c r="Q891">
        <v>1</v>
      </c>
      <c r="X891">
        <v>1.4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1</v>
      </c>
      <c r="AF891" t="s">
        <v>362</v>
      </c>
      <c r="AG891">
        <v>1.9319999999999997</v>
      </c>
      <c r="AH891">
        <v>2</v>
      </c>
      <c r="AI891">
        <v>86553230</v>
      </c>
      <c r="AJ891">
        <v>1041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>
        <f>ROW(Source!A540)</f>
        <v>540</v>
      </c>
      <c r="B892">
        <v>86553241</v>
      </c>
      <c r="C892">
        <v>86553229</v>
      </c>
      <c r="D892">
        <v>85731378</v>
      </c>
      <c r="E892">
        <v>1</v>
      </c>
      <c r="F892">
        <v>1</v>
      </c>
      <c r="G892">
        <v>1081</v>
      </c>
      <c r="H892">
        <v>2</v>
      </c>
      <c r="I892" t="s">
        <v>850</v>
      </c>
      <c r="J892" t="s">
        <v>851</v>
      </c>
      <c r="K892" t="s">
        <v>852</v>
      </c>
      <c r="L892">
        <v>1368</v>
      </c>
      <c r="N892">
        <v>1011</v>
      </c>
      <c r="O892" t="s">
        <v>792</v>
      </c>
      <c r="P892" t="s">
        <v>792</v>
      </c>
      <c r="Q892">
        <v>1</v>
      </c>
      <c r="X892">
        <v>0.35</v>
      </c>
      <c r="Y892">
        <v>0</v>
      </c>
      <c r="Z892">
        <v>7.11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361</v>
      </c>
      <c r="AG892">
        <v>0.52500000000000002</v>
      </c>
      <c r="AH892">
        <v>2</v>
      </c>
      <c r="AI892">
        <v>86553231</v>
      </c>
      <c r="AJ892">
        <v>1042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5">
      <c r="A893">
        <f>ROW(Source!A540)</f>
        <v>540</v>
      </c>
      <c r="B893">
        <v>86553242</v>
      </c>
      <c r="C893">
        <v>86553229</v>
      </c>
      <c r="D893">
        <v>85731677</v>
      </c>
      <c r="E893">
        <v>1</v>
      </c>
      <c r="F893">
        <v>1</v>
      </c>
      <c r="G893">
        <v>1081</v>
      </c>
      <c r="H893">
        <v>2</v>
      </c>
      <c r="I893" t="s">
        <v>789</v>
      </c>
      <c r="J893" t="s">
        <v>790</v>
      </c>
      <c r="K893" t="s">
        <v>791</v>
      </c>
      <c r="L893">
        <v>1368</v>
      </c>
      <c r="N893">
        <v>1011</v>
      </c>
      <c r="O893" t="s">
        <v>792</v>
      </c>
      <c r="P893" t="s">
        <v>792</v>
      </c>
      <c r="Q893">
        <v>1</v>
      </c>
      <c r="X893">
        <v>0.02</v>
      </c>
      <c r="Y893">
        <v>0</v>
      </c>
      <c r="Z893">
        <v>83.1</v>
      </c>
      <c r="AA893">
        <v>12.62</v>
      </c>
      <c r="AB893">
        <v>0</v>
      </c>
      <c r="AC893">
        <v>0</v>
      </c>
      <c r="AD893">
        <v>1</v>
      </c>
      <c r="AE893">
        <v>0</v>
      </c>
      <c r="AF893" t="s">
        <v>361</v>
      </c>
      <c r="AG893">
        <v>0.03</v>
      </c>
      <c r="AH893">
        <v>2</v>
      </c>
      <c r="AI893">
        <v>86553232</v>
      </c>
      <c r="AJ893">
        <v>1043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>
        <f>ROW(Source!A540)</f>
        <v>540</v>
      </c>
      <c r="B894">
        <v>86553243</v>
      </c>
      <c r="C894">
        <v>86553229</v>
      </c>
      <c r="D894">
        <v>85701847</v>
      </c>
      <c r="E894">
        <v>1</v>
      </c>
      <c r="F894">
        <v>1</v>
      </c>
      <c r="G894">
        <v>1081</v>
      </c>
      <c r="H894">
        <v>3</v>
      </c>
      <c r="I894" t="s">
        <v>853</v>
      </c>
      <c r="J894" t="s">
        <v>854</v>
      </c>
      <c r="K894" t="s">
        <v>855</v>
      </c>
      <c r="L894">
        <v>1348</v>
      </c>
      <c r="N894">
        <v>1009</v>
      </c>
      <c r="O894" t="s">
        <v>561</v>
      </c>
      <c r="P894" t="s">
        <v>561</v>
      </c>
      <c r="Q894">
        <v>1000</v>
      </c>
      <c r="X894">
        <v>3.6999999999999999E-4</v>
      </c>
      <c r="Y894">
        <v>9879.51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360</v>
      </c>
      <c r="AG894">
        <v>3.6999999999999999E-4</v>
      </c>
      <c r="AH894">
        <v>2</v>
      </c>
      <c r="AI894">
        <v>86553233</v>
      </c>
      <c r="AJ894">
        <v>1044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5">
      <c r="A895">
        <f>ROW(Source!A540)</f>
        <v>540</v>
      </c>
      <c r="B895">
        <v>86553244</v>
      </c>
      <c r="C895">
        <v>86553229</v>
      </c>
      <c r="D895">
        <v>85700656</v>
      </c>
      <c r="E895">
        <v>1</v>
      </c>
      <c r="F895">
        <v>1</v>
      </c>
      <c r="G895">
        <v>1081</v>
      </c>
      <c r="H895">
        <v>3</v>
      </c>
      <c r="I895" t="s">
        <v>856</v>
      </c>
      <c r="J895" t="s">
        <v>857</v>
      </c>
      <c r="K895" t="s">
        <v>858</v>
      </c>
      <c r="L895">
        <v>1348</v>
      </c>
      <c r="N895">
        <v>1009</v>
      </c>
      <c r="O895" t="s">
        <v>561</v>
      </c>
      <c r="P895" t="s">
        <v>561</v>
      </c>
      <c r="Q895">
        <v>1000</v>
      </c>
      <c r="X895">
        <v>1.24E-3</v>
      </c>
      <c r="Y895">
        <v>17868.28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360</v>
      </c>
      <c r="AG895">
        <v>1.24E-3</v>
      </c>
      <c r="AH895">
        <v>2</v>
      </c>
      <c r="AI895">
        <v>86553234</v>
      </c>
      <c r="AJ895">
        <v>1045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>
        <f>ROW(Source!A540)</f>
        <v>540</v>
      </c>
      <c r="B896">
        <v>86553245</v>
      </c>
      <c r="C896">
        <v>86553229</v>
      </c>
      <c r="D896">
        <v>85721435</v>
      </c>
      <c r="E896">
        <v>1</v>
      </c>
      <c r="F896">
        <v>1</v>
      </c>
      <c r="G896">
        <v>1081</v>
      </c>
      <c r="H896">
        <v>3</v>
      </c>
      <c r="I896" t="s">
        <v>859</v>
      </c>
      <c r="J896" t="s">
        <v>860</v>
      </c>
      <c r="K896" t="s">
        <v>861</v>
      </c>
      <c r="L896">
        <v>1346</v>
      </c>
      <c r="N896">
        <v>1009</v>
      </c>
      <c r="O896" t="s">
        <v>822</v>
      </c>
      <c r="P896" t="s">
        <v>822</v>
      </c>
      <c r="Q896">
        <v>1</v>
      </c>
      <c r="X896">
        <v>0.04</v>
      </c>
      <c r="Y896">
        <v>19.28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360</v>
      </c>
      <c r="AG896">
        <v>0.04</v>
      </c>
      <c r="AH896">
        <v>2</v>
      </c>
      <c r="AI896">
        <v>86553235</v>
      </c>
      <c r="AJ896">
        <v>1050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>
        <f>ROW(Source!A540)</f>
        <v>540</v>
      </c>
      <c r="B897">
        <v>86553246</v>
      </c>
      <c r="C897">
        <v>86553229</v>
      </c>
      <c r="D897">
        <v>85661457</v>
      </c>
      <c r="E897">
        <v>1081</v>
      </c>
      <c r="F897">
        <v>1</v>
      </c>
      <c r="G897">
        <v>1081</v>
      </c>
      <c r="H897">
        <v>3</v>
      </c>
      <c r="I897" t="s">
        <v>926</v>
      </c>
      <c r="J897" t="s">
        <v>3</v>
      </c>
      <c r="K897" t="s">
        <v>939</v>
      </c>
      <c r="L897">
        <v>1354</v>
      </c>
      <c r="N897">
        <v>1010</v>
      </c>
      <c r="O897" t="s">
        <v>35</v>
      </c>
      <c r="P897" t="s">
        <v>35</v>
      </c>
      <c r="Q897">
        <v>1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360</v>
      </c>
      <c r="AG897">
        <v>2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5">
      <c r="A898">
        <f>ROW(Source!A540)</f>
        <v>540</v>
      </c>
      <c r="B898">
        <v>86553247</v>
      </c>
      <c r="C898">
        <v>86553229</v>
      </c>
      <c r="D898">
        <v>85681228</v>
      </c>
      <c r="E898">
        <v>1081</v>
      </c>
      <c r="F898">
        <v>1</v>
      </c>
      <c r="G898">
        <v>1081</v>
      </c>
      <c r="H898">
        <v>3</v>
      </c>
      <c r="I898" t="s">
        <v>920</v>
      </c>
      <c r="J898" t="s">
        <v>3</v>
      </c>
      <c r="K898" t="s">
        <v>921</v>
      </c>
      <c r="L898">
        <v>1354</v>
      </c>
      <c r="N898">
        <v>1010</v>
      </c>
      <c r="O898" t="s">
        <v>35</v>
      </c>
      <c r="P898" t="s">
        <v>35</v>
      </c>
      <c r="Q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360</v>
      </c>
      <c r="AG898">
        <v>1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>
        <f>ROW(Source!A549)</f>
        <v>549</v>
      </c>
      <c r="B899">
        <v>86553262</v>
      </c>
      <c r="C899">
        <v>86553252</v>
      </c>
      <c r="D899">
        <v>85665773</v>
      </c>
      <c r="E899">
        <v>1081</v>
      </c>
      <c r="F899">
        <v>1</v>
      </c>
      <c r="G899">
        <v>1081</v>
      </c>
      <c r="H899">
        <v>1</v>
      </c>
      <c r="I899" t="s">
        <v>786</v>
      </c>
      <c r="J899" t="s">
        <v>3</v>
      </c>
      <c r="K899" t="s">
        <v>787</v>
      </c>
      <c r="L899">
        <v>1191</v>
      </c>
      <c r="N899">
        <v>1013</v>
      </c>
      <c r="O899" t="s">
        <v>788</v>
      </c>
      <c r="P899" t="s">
        <v>788</v>
      </c>
      <c r="Q899">
        <v>1</v>
      </c>
      <c r="X899">
        <v>2.5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1</v>
      </c>
      <c r="AF899" t="s">
        <v>362</v>
      </c>
      <c r="AG899">
        <v>3.4499999999999997</v>
      </c>
      <c r="AH899">
        <v>2</v>
      </c>
      <c r="AI899">
        <v>86553253</v>
      </c>
      <c r="AJ899">
        <v>1051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>
        <f>ROW(Source!A549)</f>
        <v>549</v>
      </c>
      <c r="B900">
        <v>86553263</v>
      </c>
      <c r="C900">
        <v>86553252</v>
      </c>
      <c r="D900">
        <v>85731378</v>
      </c>
      <c r="E900">
        <v>1</v>
      </c>
      <c r="F900">
        <v>1</v>
      </c>
      <c r="G900">
        <v>1081</v>
      </c>
      <c r="H900">
        <v>2</v>
      </c>
      <c r="I900" t="s">
        <v>850</v>
      </c>
      <c r="J900" t="s">
        <v>851</v>
      </c>
      <c r="K900" t="s">
        <v>852</v>
      </c>
      <c r="L900">
        <v>1368</v>
      </c>
      <c r="N900">
        <v>1011</v>
      </c>
      <c r="O900" t="s">
        <v>792</v>
      </c>
      <c r="P900" t="s">
        <v>792</v>
      </c>
      <c r="Q900">
        <v>1</v>
      </c>
      <c r="X900">
        <v>0.56000000000000005</v>
      </c>
      <c r="Y900">
        <v>0</v>
      </c>
      <c r="Z900">
        <v>7.11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361</v>
      </c>
      <c r="AG900">
        <v>0.84000000000000008</v>
      </c>
      <c r="AH900">
        <v>2</v>
      </c>
      <c r="AI900">
        <v>86553254</v>
      </c>
      <c r="AJ900">
        <v>1052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>
        <f>ROW(Source!A549)</f>
        <v>549</v>
      </c>
      <c r="B901">
        <v>86553264</v>
      </c>
      <c r="C901">
        <v>86553252</v>
      </c>
      <c r="D901">
        <v>85731677</v>
      </c>
      <c r="E901">
        <v>1</v>
      </c>
      <c r="F901">
        <v>1</v>
      </c>
      <c r="G901">
        <v>1081</v>
      </c>
      <c r="H901">
        <v>2</v>
      </c>
      <c r="I901" t="s">
        <v>789</v>
      </c>
      <c r="J901" t="s">
        <v>790</v>
      </c>
      <c r="K901" t="s">
        <v>791</v>
      </c>
      <c r="L901">
        <v>1368</v>
      </c>
      <c r="N901">
        <v>1011</v>
      </c>
      <c r="O901" t="s">
        <v>792</v>
      </c>
      <c r="P901" t="s">
        <v>792</v>
      </c>
      <c r="Q901">
        <v>1</v>
      </c>
      <c r="X901">
        <v>0.03</v>
      </c>
      <c r="Y901">
        <v>0</v>
      </c>
      <c r="Z901">
        <v>83.1</v>
      </c>
      <c r="AA901">
        <v>12.62</v>
      </c>
      <c r="AB901">
        <v>0</v>
      </c>
      <c r="AC901">
        <v>0</v>
      </c>
      <c r="AD901">
        <v>1</v>
      </c>
      <c r="AE901">
        <v>0</v>
      </c>
      <c r="AF901" t="s">
        <v>361</v>
      </c>
      <c r="AG901">
        <v>4.4999999999999998E-2</v>
      </c>
      <c r="AH901">
        <v>2</v>
      </c>
      <c r="AI901">
        <v>86553255</v>
      </c>
      <c r="AJ901">
        <v>1053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>
        <f>ROW(Source!A549)</f>
        <v>549</v>
      </c>
      <c r="B902">
        <v>86553265</v>
      </c>
      <c r="C902">
        <v>86553252</v>
      </c>
      <c r="D902">
        <v>85730911</v>
      </c>
      <c r="E902">
        <v>1</v>
      </c>
      <c r="F902">
        <v>1</v>
      </c>
      <c r="G902">
        <v>1081</v>
      </c>
      <c r="H902">
        <v>2</v>
      </c>
      <c r="I902" t="s">
        <v>800</v>
      </c>
      <c r="J902" t="s">
        <v>801</v>
      </c>
      <c r="K902" t="s">
        <v>802</v>
      </c>
      <c r="L902">
        <v>1368</v>
      </c>
      <c r="N902">
        <v>1011</v>
      </c>
      <c r="O902" t="s">
        <v>792</v>
      </c>
      <c r="P902" t="s">
        <v>792</v>
      </c>
      <c r="Q902">
        <v>1</v>
      </c>
      <c r="X902">
        <v>0.01</v>
      </c>
      <c r="Y902">
        <v>0</v>
      </c>
      <c r="Z902">
        <v>179.17</v>
      </c>
      <c r="AA902">
        <v>16.93</v>
      </c>
      <c r="AB902">
        <v>0</v>
      </c>
      <c r="AC902">
        <v>0</v>
      </c>
      <c r="AD902">
        <v>1</v>
      </c>
      <c r="AE902">
        <v>0</v>
      </c>
      <c r="AF902" t="s">
        <v>361</v>
      </c>
      <c r="AG902">
        <v>1.4999999999999999E-2</v>
      </c>
      <c r="AH902">
        <v>2</v>
      </c>
      <c r="AI902">
        <v>86553256</v>
      </c>
      <c r="AJ902">
        <v>1054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5">
      <c r="A903">
        <f>ROW(Source!A549)</f>
        <v>549</v>
      </c>
      <c r="B903">
        <v>86553266</v>
      </c>
      <c r="C903">
        <v>86553252</v>
      </c>
      <c r="D903">
        <v>85701847</v>
      </c>
      <c r="E903">
        <v>1</v>
      </c>
      <c r="F903">
        <v>1</v>
      </c>
      <c r="G903">
        <v>1081</v>
      </c>
      <c r="H903">
        <v>3</v>
      </c>
      <c r="I903" t="s">
        <v>853</v>
      </c>
      <c r="J903" t="s">
        <v>854</v>
      </c>
      <c r="K903" t="s">
        <v>855</v>
      </c>
      <c r="L903">
        <v>1348</v>
      </c>
      <c r="N903">
        <v>1009</v>
      </c>
      <c r="O903" t="s">
        <v>561</v>
      </c>
      <c r="P903" t="s">
        <v>561</v>
      </c>
      <c r="Q903">
        <v>1000</v>
      </c>
      <c r="X903">
        <v>4.6000000000000001E-4</v>
      </c>
      <c r="Y903">
        <v>9879.51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360</v>
      </c>
      <c r="AG903">
        <v>4.6000000000000001E-4</v>
      </c>
      <c r="AH903">
        <v>2</v>
      </c>
      <c r="AI903">
        <v>86553257</v>
      </c>
      <c r="AJ903">
        <v>1055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>
        <f>ROW(Source!A549)</f>
        <v>549</v>
      </c>
      <c r="B904">
        <v>86553267</v>
      </c>
      <c r="C904">
        <v>86553252</v>
      </c>
      <c r="D904">
        <v>85700656</v>
      </c>
      <c r="E904">
        <v>1</v>
      </c>
      <c r="F904">
        <v>1</v>
      </c>
      <c r="G904">
        <v>1081</v>
      </c>
      <c r="H904">
        <v>3</v>
      </c>
      <c r="I904" t="s">
        <v>856</v>
      </c>
      <c r="J904" t="s">
        <v>857</v>
      </c>
      <c r="K904" t="s">
        <v>858</v>
      </c>
      <c r="L904">
        <v>1348</v>
      </c>
      <c r="N904">
        <v>1009</v>
      </c>
      <c r="O904" t="s">
        <v>561</v>
      </c>
      <c r="P904" t="s">
        <v>561</v>
      </c>
      <c r="Q904">
        <v>1000</v>
      </c>
      <c r="X904">
        <v>1.2999999999999999E-3</v>
      </c>
      <c r="Y904">
        <v>17868.28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360</v>
      </c>
      <c r="AG904">
        <v>1.2999999999999999E-3</v>
      </c>
      <c r="AH904">
        <v>2</v>
      </c>
      <c r="AI904">
        <v>86553258</v>
      </c>
      <c r="AJ904">
        <v>1056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5">
      <c r="A905">
        <f>ROW(Source!A549)</f>
        <v>549</v>
      </c>
      <c r="B905">
        <v>86553268</v>
      </c>
      <c r="C905">
        <v>86553252</v>
      </c>
      <c r="D905">
        <v>85721435</v>
      </c>
      <c r="E905">
        <v>1</v>
      </c>
      <c r="F905">
        <v>1</v>
      </c>
      <c r="G905">
        <v>1081</v>
      </c>
      <c r="H905">
        <v>3</v>
      </c>
      <c r="I905" t="s">
        <v>859</v>
      </c>
      <c r="J905" t="s">
        <v>860</v>
      </c>
      <c r="K905" t="s">
        <v>861</v>
      </c>
      <c r="L905">
        <v>1346</v>
      </c>
      <c r="N905">
        <v>1009</v>
      </c>
      <c r="O905" t="s">
        <v>822</v>
      </c>
      <c r="P905" t="s">
        <v>822</v>
      </c>
      <c r="Q905">
        <v>1</v>
      </c>
      <c r="X905">
        <v>0.1</v>
      </c>
      <c r="Y905">
        <v>19.28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360</v>
      </c>
      <c r="AG905">
        <v>0.1</v>
      </c>
      <c r="AH905">
        <v>2</v>
      </c>
      <c r="AI905">
        <v>86553261</v>
      </c>
      <c r="AJ905">
        <v>1059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>
        <f>ROW(Source!A549)</f>
        <v>549</v>
      </c>
      <c r="B906">
        <v>86553269</v>
      </c>
      <c r="C906">
        <v>86553252</v>
      </c>
      <c r="D906">
        <v>85661457</v>
      </c>
      <c r="E906">
        <v>1081</v>
      </c>
      <c r="F906">
        <v>1</v>
      </c>
      <c r="G906">
        <v>1081</v>
      </c>
      <c r="H906">
        <v>3</v>
      </c>
      <c r="I906" t="s">
        <v>926</v>
      </c>
      <c r="J906" t="s">
        <v>3</v>
      </c>
      <c r="K906" t="s">
        <v>939</v>
      </c>
      <c r="L906">
        <v>1354</v>
      </c>
      <c r="N906">
        <v>1010</v>
      </c>
      <c r="O906" t="s">
        <v>35</v>
      </c>
      <c r="P906" t="s">
        <v>35</v>
      </c>
      <c r="Q906">
        <v>1</v>
      </c>
      <c r="X906">
        <v>2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360</v>
      </c>
      <c r="AG906">
        <v>2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>
        <f>ROW(Source!A549)</f>
        <v>549</v>
      </c>
      <c r="B907">
        <v>86553270</v>
      </c>
      <c r="C907">
        <v>86553252</v>
      </c>
      <c r="D907">
        <v>85681228</v>
      </c>
      <c r="E907">
        <v>1081</v>
      </c>
      <c r="F907">
        <v>1</v>
      </c>
      <c r="G907">
        <v>1081</v>
      </c>
      <c r="H907">
        <v>3</v>
      </c>
      <c r="I907" t="s">
        <v>920</v>
      </c>
      <c r="J907" t="s">
        <v>3</v>
      </c>
      <c r="K907" t="s">
        <v>921</v>
      </c>
      <c r="L907">
        <v>1354</v>
      </c>
      <c r="N907">
        <v>1010</v>
      </c>
      <c r="O907" t="s">
        <v>35</v>
      </c>
      <c r="P907" t="s">
        <v>35</v>
      </c>
      <c r="Q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360</v>
      </c>
      <c r="AG907">
        <v>1</v>
      </c>
      <c r="AH907">
        <v>3</v>
      </c>
      <c r="AI907">
        <v>-1</v>
      </c>
      <c r="AJ907" t="s">
        <v>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5">
      <c r="A908">
        <f>ROW(Source!A550)</f>
        <v>550</v>
      </c>
      <c r="B908">
        <v>86553262</v>
      </c>
      <c r="C908">
        <v>86553252</v>
      </c>
      <c r="D908">
        <v>85665773</v>
      </c>
      <c r="E908">
        <v>1081</v>
      </c>
      <c r="F908">
        <v>1</v>
      </c>
      <c r="G908">
        <v>1081</v>
      </c>
      <c r="H908">
        <v>1</v>
      </c>
      <c r="I908" t="s">
        <v>786</v>
      </c>
      <c r="J908" t="s">
        <v>3</v>
      </c>
      <c r="K908" t="s">
        <v>787</v>
      </c>
      <c r="L908">
        <v>1191</v>
      </c>
      <c r="N908">
        <v>1013</v>
      </c>
      <c r="O908" t="s">
        <v>788</v>
      </c>
      <c r="P908" t="s">
        <v>788</v>
      </c>
      <c r="Q908">
        <v>1</v>
      </c>
      <c r="X908">
        <v>2.5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1</v>
      </c>
      <c r="AF908" t="s">
        <v>362</v>
      </c>
      <c r="AG908">
        <v>3.4499999999999997</v>
      </c>
      <c r="AH908">
        <v>2</v>
      </c>
      <c r="AI908">
        <v>86553253</v>
      </c>
      <c r="AJ908">
        <v>1060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>
        <f>ROW(Source!A550)</f>
        <v>550</v>
      </c>
      <c r="B909">
        <v>86553263</v>
      </c>
      <c r="C909">
        <v>86553252</v>
      </c>
      <c r="D909">
        <v>85731378</v>
      </c>
      <c r="E909">
        <v>1</v>
      </c>
      <c r="F909">
        <v>1</v>
      </c>
      <c r="G909">
        <v>1081</v>
      </c>
      <c r="H909">
        <v>2</v>
      </c>
      <c r="I909" t="s">
        <v>850</v>
      </c>
      <c r="J909" t="s">
        <v>851</v>
      </c>
      <c r="K909" t="s">
        <v>852</v>
      </c>
      <c r="L909">
        <v>1368</v>
      </c>
      <c r="N909">
        <v>1011</v>
      </c>
      <c r="O909" t="s">
        <v>792</v>
      </c>
      <c r="P909" t="s">
        <v>792</v>
      </c>
      <c r="Q909">
        <v>1</v>
      </c>
      <c r="X909">
        <v>0.56000000000000005</v>
      </c>
      <c r="Y909">
        <v>0</v>
      </c>
      <c r="Z909">
        <v>7.11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361</v>
      </c>
      <c r="AG909">
        <v>0.84000000000000008</v>
      </c>
      <c r="AH909">
        <v>2</v>
      </c>
      <c r="AI909">
        <v>86553254</v>
      </c>
      <c r="AJ909">
        <v>1061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5">
      <c r="A910">
        <f>ROW(Source!A550)</f>
        <v>550</v>
      </c>
      <c r="B910">
        <v>86553264</v>
      </c>
      <c r="C910">
        <v>86553252</v>
      </c>
      <c r="D910">
        <v>85731677</v>
      </c>
      <c r="E910">
        <v>1</v>
      </c>
      <c r="F910">
        <v>1</v>
      </c>
      <c r="G910">
        <v>1081</v>
      </c>
      <c r="H910">
        <v>2</v>
      </c>
      <c r="I910" t="s">
        <v>789</v>
      </c>
      <c r="J910" t="s">
        <v>790</v>
      </c>
      <c r="K910" t="s">
        <v>791</v>
      </c>
      <c r="L910">
        <v>1368</v>
      </c>
      <c r="N910">
        <v>1011</v>
      </c>
      <c r="O910" t="s">
        <v>792</v>
      </c>
      <c r="P910" t="s">
        <v>792</v>
      </c>
      <c r="Q910">
        <v>1</v>
      </c>
      <c r="X910">
        <v>0.03</v>
      </c>
      <c r="Y910">
        <v>0</v>
      </c>
      <c r="Z910">
        <v>83.1</v>
      </c>
      <c r="AA910">
        <v>12.62</v>
      </c>
      <c r="AB910">
        <v>0</v>
      </c>
      <c r="AC910">
        <v>0</v>
      </c>
      <c r="AD910">
        <v>1</v>
      </c>
      <c r="AE910">
        <v>0</v>
      </c>
      <c r="AF910" t="s">
        <v>361</v>
      </c>
      <c r="AG910">
        <v>4.4999999999999998E-2</v>
      </c>
      <c r="AH910">
        <v>2</v>
      </c>
      <c r="AI910">
        <v>86553255</v>
      </c>
      <c r="AJ910">
        <v>1062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>
        <f>ROW(Source!A550)</f>
        <v>550</v>
      </c>
      <c r="B911">
        <v>86553265</v>
      </c>
      <c r="C911">
        <v>86553252</v>
      </c>
      <c r="D911">
        <v>85730911</v>
      </c>
      <c r="E911">
        <v>1</v>
      </c>
      <c r="F911">
        <v>1</v>
      </c>
      <c r="G911">
        <v>1081</v>
      </c>
      <c r="H911">
        <v>2</v>
      </c>
      <c r="I911" t="s">
        <v>800</v>
      </c>
      <c r="J911" t="s">
        <v>801</v>
      </c>
      <c r="K911" t="s">
        <v>802</v>
      </c>
      <c r="L911">
        <v>1368</v>
      </c>
      <c r="N911">
        <v>1011</v>
      </c>
      <c r="O911" t="s">
        <v>792</v>
      </c>
      <c r="P911" t="s">
        <v>792</v>
      </c>
      <c r="Q911">
        <v>1</v>
      </c>
      <c r="X911">
        <v>0.01</v>
      </c>
      <c r="Y911">
        <v>0</v>
      </c>
      <c r="Z911">
        <v>179.17</v>
      </c>
      <c r="AA911">
        <v>16.93</v>
      </c>
      <c r="AB911">
        <v>0</v>
      </c>
      <c r="AC911">
        <v>0</v>
      </c>
      <c r="AD911">
        <v>1</v>
      </c>
      <c r="AE911">
        <v>0</v>
      </c>
      <c r="AF911" t="s">
        <v>361</v>
      </c>
      <c r="AG911">
        <v>1.4999999999999999E-2</v>
      </c>
      <c r="AH911">
        <v>2</v>
      </c>
      <c r="AI911">
        <v>86553256</v>
      </c>
      <c r="AJ911">
        <v>1063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>
        <f>ROW(Source!A550)</f>
        <v>550</v>
      </c>
      <c r="B912">
        <v>86553266</v>
      </c>
      <c r="C912">
        <v>86553252</v>
      </c>
      <c r="D912">
        <v>85701847</v>
      </c>
      <c r="E912">
        <v>1</v>
      </c>
      <c r="F912">
        <v>1</v>
      </c>
      <c r="G912">
        <v>1081</v>
      </c>
      <c r="H912">
        <v>3</v>
      </c>
      <c r="I912" t="s">
        <v>853</v>
      </c>
      <c r="J912" t="s">
        <v>854</v>
      </c>
      <c r="K912" t="s">
        <v>855</v>
      </c>
      <c r="L912">
        <v>1348</v>
      </c>
      <c r="N912">
        <v>1009</v>
      </c>
      <c r="O912" t="s">
        <v>561</v>
      </c>
      <c r="P912" t="s">
        <v>561</v>
      </c>
      <c r="Q912">
        <v>1000</v>
      </c>
      <c r="X912">
        <v>4.6000000000000001E-4</v>
      </c>
      <c r="Y912">
        <v>9879.51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 t="s">
        <v>360</v>
      </c>
      <c r="AG912">
        <v>4.6000000000000001E-4</v>
      </c>
      <c r="AH912">
        <v>2</v>
      </c>
      <c r="AI912">
        <v>86553257</v>
      </c>
      <c r="AJ912">
        <v>1064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5">
      <c r="A913">
        <f>ROW(Source!A550)</f>
        <v>550</v>
      </c>
      <c r="B913">
        <v>86553267</v>
      </c>
      <c r="C913">
        <v>86553252</v>
      </c>
      <c r="D913">
        <v>85700656</v>
      </c>
      <c r="E913">
        <v>1</v>
      </c>
      <c r="F913">
        <v>1</v>
      </c>
      <c r="G913">
        <v>1081</v>
      </c>
      <c r="H913">
        <v>3</v>
      </c>
      <c r="I913" t="s">
        <v>856</v>
      </c>
      <c r="J913" t="s">
        <v>857</v>
      </c>
      <c r="K913" t="s">
        <v>858</v>
      </c>
      <c r="L913">
        <v>1348</v>
      </c>
      <c r="N913">
        <v>1009</v>
      </c>
      <c r="O913" t="s">
        <v>561</v>
      </c>
      <c r="P913" t="s">
        <v>561</v>
      </c>
      <c r="Q913">
        <v>1000</v>
      </c>
      <c r="X913">
        <v>1.2999999999999999E-3</v>
      </c>
      <c r="Y913">
        <v>17868.28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 t="s">
        <v>360</v>
      </c>
      <c r="AG913">
        <v>1.2999999999999999E-3</v>
      </c>
      <c r="AH913">
        <v>2</v>
      </c>
      <c r="AI913">
        <v>86553258</v>
      </c>
      <c r="AJ913">
        <v>1065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>
        <f>ROW(Source!A550)</f>
        <v>550</v>
      </c>
      <c r="B914">
        <v>86553268</v>
      </c>
      <c r="C914">
        <v>86553252</v>
      </c>
      <c r="D914">
        <v>85721435</v>
      </c>
      <c r="E914">
        <v>1</v>
      </c>
      <c r="F914">
        <v>1</v>
      </c>
      <c r="G914">
        <v>1081</v>
      </c>
      <c r="H914">
        <v>3</v>
      </c>
      <c r="I914" t="s">
        <v>859</v>
      </c>
      <c r="J914" t="s">
        <v>860</v>
      </c>
      <c r="K914" t="s">
        <v>861</v>
      </c>
      <c r="L914">
        <v>1346</v>
      </c>
      <c r="N914">
        <v>1009</v>
      </c>
      <c r="O914" t="s">
        <v>822</v>
      </c>
      <c r="P914" t="s">
        <v>822</v>
      </c>
      <c r="Q914">
        <v>1</v>
      </c>
      <c r="X914">
        <v>0.1</v>
      </c>
      <c r="Y914">
        <v>19.28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360</v>
      </c>
      <c r="AG914">
        <v>0.1</v>
      </c>
      <c r="AH914">
        <v>2</v>
      </c>
      <c r="AI914">
        <v>86553261</v>
      </c>
      <c r="AJ914">
        <v>1068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5">
      <c r="A915">
        <f>ROW(Source!A550)</f>
        <v>550</v>
      </c>
      <c r="B915">
        <v>86553269</v>
      </c>
      <c r="C915">
        <v>86553252</v>
      </c>
      <c r="D915">
        <v>85661457</v>
      </c>
      <c r="E915">
        <v>1081</v>
      </c>
      <c r="F915">
        <v>1</v>
      </c>
      <c r="G915">
        <v>1081</v>
      </c>
      <c r="H915">
        <v>3</v>
      </c>
      <c r="I915" t="s">
        <v>926</v>
      </c>
      <c r="J915" t="s">
        <v>3</v>
      </c>
      <c r="K915" t="s">
        <v>939</v>
      </c>
      <c r="L915">
        <v>1354</v>
      </c>
      <c r="N915">
        <v>1010</v>
      </c>
      <c r="O915" t="s">
        <v>35</v>
      </c>
      <c r="P915" t="s">
        <v>35</v>
      </c>
      <c r="Q915">
        <v>1</v>
      </c>
      <c r="X915">
        <v>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360</v>
      </c>
      <c r="AG915">
        <v>2</v>
      </c>
      <c r="AH915">
        <v>3</v>
      </c>
      <c r="AI915">
        <v>-1</v>
      </c>
      <c r="AJ915" t="s">
        <v>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>
        <f>ROW(Source!A550)</f>
        <v>550</v>
      </c>
      <c r="B916">
        <v>86553270</v>
      </c>
      <c r="C916">
        <v>86553252</v>
      </c>
      <c r="D916">
        <v>85681228</v>
      </c>
      <c r="E916">
        <v>1081</v>
      </c>
      <c r="F916">
        <v>1</v>
      </c>
      <c r="G916">
        <v>1081</v>
      </c>
      <c r="H916">
        <v>3</v>
      </c>
      <c r="I916" t="s">
        <v>920</v>
      </c>
      <c r="J916" t="s">
        <v>3</v>
      </c>
      <c r="K916" t="s">
        <v>921</v>
      </c>
      <c r="L916">
        <v>1354</v>
      </c>
      <c r="N916">
        <v>1010</v>
      </c>
      <c r="O916" t="s">
        <v>35</v>
      </c>
      <c r="P916" t="s">
        <v>35</v>
      </c>
      <c r="Q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360</v>
      </c>
      <c r="AG916">
        <v>1</v>
      </c>
      <c r="AH916">
        <v>3</v>
      </c>
      <c r="AI916">
        <v>-1</v>
      </c>
      <c r="AJ916" t="s">
        <v>3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>
        <f>ROW(Source!A590)</f>
        <v>590</v>
      </c>
      <c r="B917">
        <v>86553284</v>
      </c>
      <c r="C917">
        <v>86553273</v>
      </c>
      <c r="D917">
        <v>85665773</v>
      </c>
      <c r="E917">
        <v>1081</v>
      </c>
      <c r="F917">
        <v>1</v>
      </c>
      <c r="G917">
        <v>1081</v>
      </c>
      <c r="H917">
        <v>1</v>
      </c>
      <c r="I917" t="s">
        <v>786</v>
      </c>
      <c r="J917" t="s">
        <v>3</v>
      </c>
      <c r="K917" t="s">
        <v>787</v>
      </c>
      <c r="L917">
        <v>1191</v>
      </c>
      <c r="N917">
        <v>1013</v>
      </c>
      <c r="O917" t="s">
        <v>788</v>
      </c>
      <c r="P917" t="s">
        <v>788</v>
      </c>
      <c r="Q917">
        <v>1</v>
      </c>
      <c r="X917">
        <v>29.78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1</v>
      </c>
      <c r="AF917" t="s">
        <v>750</v>
      </c>
      <c r="AG917">
        <v>39.384049999999995</v>
      </c>
      <c r="AH917">
        <v>2</v>
      </c>
      <c r="AI917">
        <v>86553274</v>
      </c>
      <c r="AJ917">
        <v>1069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5">
      <c r="A918">
        <f>ROW(Source!A590)</f>
        <v>590</v>
      </c>
      <c r="B918">
        <v>86553285</v>
      </c>
      <c r="C918">
        <v>86553273</v>
      </c>
      <c r="D918">
        <v>85731677</v>
      </c>
      <c r="E918">
        <v>1</v>
      </c>
      <c r="F918">
        <v>1</v>
      </c>
      <c r="G918">
        <v>1081</v>
      </c>
      <c r="H918">
        <v>2</v>
      </c>
      <c r="I918" t="s">
        <v>789</v>
      </c>
      <c r="J918" t="s">
        <v>790</v>
      </c>
      <c r="K918" t="s">
        <v>791</v>
      </c>
      <c r="L918">
        <v>1368</v>
      </c>
      <c r="N918">
        <v>1011</v>
      </c>
      <c r="O918" t="s">
        <v>792</v>
      </c>
      <c r="P918" t="s">
        <v>792</v>
      </c>
      <c r="Q918">
        <v>1</v>
      </c>
      <c r="X918">
        <v>0.23</v>
      </c>
      <c r="Y918">
        <v>0</v>
      </c>
      <c r="Z918">
        <v>83.1</v>
      </c>
      <c r="AA918">
        <v>12.62</v>
      </c>
      <c r="AB918">
        <v>0</v>
      </c>
      <c r="AC918">
        <v>0</v>
      </c>
      <c r="AD918">
        <v>1</v>
      </c>
      <c r="AE918">
        <v>0</v>
      </c>
      <c r="AF918" t="s">
        <v>749</v>
      </c>
      <c r="AG918">
        <v>0.35937500000000006</v>
      </c>
      <c r="AH918">
        <v>2</v>
      </c>
      <c r="AI918">
        <v>86553275</v>
      </c>
      <c r="AJ918">
        <v>1070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>
        <f>ROW(Source!A590)</f>
        <v>590</v>
      </c>
      <c r="B919">
        <v>86553286</v>
      </c>
      <c r="C919">
        <v>86553273</v>
      </c>
      <c r="D919">
        <v>85731738</v>
      </c>
      <c r="E919">
        <v>1</v>
      </c>
      <c r="F919">
        <v>1</v>
      </c>
      <c r="G919">
        <v>1081</v>
      </c>
      <c r="H919">
        <v>2</v>
      </c>
      <c r="I919" t="s">
        <v>892</v>
      </c>
      <c r="J919" t="s">
        <v>893</v>
      </c>
      <c r="K919" t="s">
        <v>894</v>
      </c>
      <c r="L919">
        <v>1368</v>
      </c>
      <c r="N919">
        <v>1011</v>
      </c>
      <c r="O919" t="s">
        <v>792</v>
      </c>
      <c r="P919" t="s">
        <v>792</v>
      </c>
      <c r="Q919">
        <v>1</v>
      </c>
      <c r="X919">
        <v>0.63</v>
      </c>
      <c r="Y919">
        <v>0</v>
      </c>
      <c r="Z919">
        <v>0.42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749</v>
      </c>
      <c r="AG919">
        <v>0.984375</v>
      </c>
      <c r="AH919">
        <v>2</v>
      </c>
      <c r="AI919">
        <v>86553276</v>
      </c>
      <c r="AJ919">
        <v>1071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5">
      <c r="A920">
        <f>ROW(Source!A590)</f>
        <v>590</v>
      </c>
      <c r="B920">
        <v>86553287</v>
      </c>
      <c r="C920">
        <v>86553273</v>
      </c>
      <c r="D920">
        <v>85731764</v>
      </c>
      <c r="E920">
        <v>1</v>
      </c>
      <c r="F920">
        <v>1</v>
      </c>
      <c r="G920">
        <v>1081</v>
      </c>
      <c r="H920">
        <v>2</v>
      </c>
      <c r="I920" t="s">
        <v>797</v>
      </c>
      <c r="J920" t="s">
        <v>798</v>
      </c>
      <c r="K920" t="s">
        <v>799</v>
      </c>
      <c r="L920">
        <v>1368</v>
      </c>
      <c r="N920">
        <v>1011</v>
      </c>
      <c r="O920" t="s">
        <v>792</v>
      </c>
      <c r="P920" t="s">
        <v>792</v>
      </c>
      <c r="Q920">
        <v>1</v>
      </c>
      <c r="X920">
        <v>1.33</v>
      </c>
      <c r="Y920">
        <v>0</v>
      </c>
      <c r="Z920">
        <v>0.47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749</v>
      </c>
      <c r="AG920">
        <v>2.078125</v>
      </c>
      <c r="AH920">
        <v>2</v>
      </c>
      <c r="AI920">
        <v>86553277</v>
      </c>
      <c r="AJ920">
        <v>1072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>
        <f>ROW(Source!A590)</f>
        <v>590</v>
      </c>
      <c r="B921">
        <v>86553288</v>
      </c>
      <c r="C921">
        <v>86553273</v>
      </c>
      <c r="D921">
        <v>85703451</v>
      </c>
      <c r="E921">
        <v>1</v>
      </c>
      <c r="F921">
        <v>1</v>
      </c>
      <c r="G921">
        <v>1081</v>
      </c>
      <c r="H921">
        <v>3</v>
      </c>
      <c r="I921" t="s">
        <v>895</v>
      </c>
      <c r="J921" t="s">
        <v>896</v>
      </c>
      <c r="K921" t="s">
        <v>897</v>
      </c>
      <c r="L921">
        <v>1346</v>
      </c>
      <c r="N921">
        <v>1009</v>
      </c>
      <c r="O921" t="s">
        <v>822</v>
      </c>
      <c r="P921" t="s">
        <v>822</v>
      </c>
      <c r="Q921">
        <v>1</v>
      </c>
      <c r="X921">
        <v>1.992</v>
      </c>
      <c r="Y921">
        <v>53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360</v>
      </c>
      <c r="AG921">
        <v>1.992</v>
      </c>
      <c r="AH921">
        <v>2</v>
      </c>
      <c r="AI921">
        <v>86553278</v>
      </c>
      <c r="AJ921">
        <v>1073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>
        <f>ROW(Source!A590)</f>
        <v>590</v>
      </c>
      <c r="B922">
        <v>86553289</v>
      </c>
      <c r="C922">
        <v>86553273</v>
      </c>
      <c r="D922">
        <v>85707531</v>
      </c>
      <c r="E922">
        <v>1</v>
      </c>
      <c r="F922">
        <v>1</v>
      </c>
      <c r="G922">
        <v>1081</v>
      </c>
      <c r="H922">
        <v>3</v>
      </c>
      <c r="I922" t="s">
        <v>898</v>
      </c>
      <c r="J922" t="s">
        <v>899</v>
      </c>
      <c r="K922" t="s">
        <v>900</v>
      </c>
      <c r="L922">
        <v>1348</v>
      </c>
      <c r="N922">
        <v>1009</v>
      </c>
      <c r="O922" t="s">
        <v>561</v>
      </c>
      <c r="P922" t="s">
        <v>561</v>
      </c>
      <c r="Q922">
        <v>1000</v>
      </c>
      <c r="X922">
        <v>2.9999999999999997E-4</v>
      </c>
      <c r="Y922">
        <v>30758.31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360</v>
      </c>
      <c r="AG922">
        <v>2.9999999999999997E-4</v>
      </c>
      <c r="AH922">
        <v>2</v>
      </c>
      <c r="AI922">
        <v>86553279</v>
      </c>
      <c r="AJ922">
        <v>1074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5">
      <c r="A923">
        <f>ROW(Source!A590)</f>
        <v>590</v>
      </c>
      <c r="B923">
        <v>86553290</v>
      </c>
      <c r="C923">
        <v>86553273</v>
      </c>
      <c r="D923">
        <v>85707532</v>
      </c>
      <c r="E923">
        <v>1</v>
      </c>
      <c r="F923">
        <v>1</v>
      </c>
      <c r="G923">
        <v>1081</v>
      </c>
      <c r="H923">
        <v>3</v>
      </c>
      <c r="I923" t="s">
        <v>901</v>
      </c>
      <c r="J923" t="s">
        <v>902</v>
      </c>
      <c r="K923" t="s">
        <v>903</v>
      </c>
      <c r="L923">
        <v>1355</v>
      </c>
      <c r="N923">
        <v>1010</v>
      </c>
      <c r="O923" t="s">
        <v>23</v>
      </c>
      <c r="P923" t="s">
        <v>23</v>
      </c>
      <c r="Q923">
        <v>100</v>
      </c>
      <c r="X923">
        <v>1.6</v>
      </c>
      <c r="Y923">
        <v>12.52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360</v>
      </c>
      <c r="AG923">
        <v>1.6</v>
      </c>
      <c r="AH923">
        <v>2</v>
      </c>
      <c r="AI923">
        <v>86553280</v>
      </c>
      <c r="AJ923">
        <v>1075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>
        <f>ROW(Source!A590)</f>
        <v>590</v>
      </c>
      <c r="B924">
        <v>86553291</v>
      </c>
      <c r="C924">
        <v>86553273</v>
      </c>
      <c r="D924">
        <v>85710739</v>
      </c>
      <c r="E924">
        <v>1</v>
      </c>
      <c r="F924">
        <v>1</v>
      </c>
      <c r="G924">
        <v>1081</v>
      </c>
      <c r="H924">
        <v>3</v>
      </c>
      <c r="I924" t="s">
        <v>904</v>
      </c>
      <c r="J924" t="s">
        <v>905</v>
      </c>
      <c r="K924" t="s">
        <v>906</v>
      </c>
      <c r="L924">
        <v>1354</v>
      </c>
      <c r="N924">
        <v>1010</v>
      </c>
      <c r="O924" t="s">
        <v>35</v>
      </c>
      <c r="P924" t="s">
        <v>35</v>
      </c>
      <c r="Q924">
        <v>1</v>
      </c>
      <c r="X924">
        <v>0.22</v>
      </c>
      <c r="Y924">
        <v>14.56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360</v>
      </c>
      <c r="AG924">
        <v>0.22</v>
      </c>
      <c r="AH924">
        <v>2</v>
      </c>
      <c r="AI924">
        <v>86553281</v>
      </c>
      <c r="AJ924">
        <v>1076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5">
      <c r="A925">
        <f>ROW(Source!A590)</f>
        <v>590</v>
      </c>
      <c r="B925">
        <v>86553292</v>
      </c>
      <c r="C925">
        <v>86553273</v>
      </c>
      <c r="D925">
        <v>85710690</v>
      </c>
      <c r="E925">
        <v>1</v>
      </c>
      <c r="F925">
        <v>1</v>
      </c>
      <c r="G925">
        <v>1081</v>
      </c>
      <c r="H925">
        <v>3</v>
      </c>
      <c r="I925" t="s">
        <v>907</v>
      </c>
      <c r="J925" t="s">
        <v>908</v>
      </c>
      <c r="K925" t="s">
        <v>909</v>
      </c>
      <c r="L925">
        <v>1354</v>
      </c>
      <c r="N925">
        <v>1010</v>
      </c>
      <c r="O925" t="s">
        <v>35</v>
      </c>
      <c r="P925" t="s">
        <v>35</v>
      </c>
      <c r="Q925">
        <v>1</v>
      </c>
      <c r="X925">
        <v>0.68</v>
      </c>
      <c r="Y925">
        <v>4.3600000000000003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 t="s">
        <v>360</v>
      </c>
      <c r="AG925">
        <v>0.68</v>
      </c>
      <c r="AH925">
        <v>2</v>
      </c>
      <c r="AI925">
        <v>86553282</v>
      </c>
      <c r="AJ925">
        <v>1077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>
        <f>ROW(Source!A590)</f>
        <v>590</v>
      </c>
      <c r="B926">
        <v>86553293</v>
      </c>
      <c r="C926">
        <v>86553273</v>
      </c>
      <c r="D926">
        <v>85675841</v>
      </c>
      <c r="E926">
        <v>1081</v>
      </c>
      <c r="F926">
        <v>1</v>
      </c>
      <c r="G926">
        <v>1081</v>
      </c>
      <c r="H926">
        <v>3</v>
      </c>
      <c r="I926" t="s">
        <v>946</v>
      </c>
      <c r="J926" t="s">
        <v>3</v>
      </c>
      <c r="K926" t="s">
        <v>947</v>
      </c>
      <c r="L926">
        <v>1391</v>
      </c>
      <c r="N926">
        <v>1013</v>
      </c>
      <c r="O926" t="s">
        <v>689</v>
      </c>
      <c r="P926" t="s">
        <v>689</v>
      </c>
      <c r="Q926">
        <v>1</v>
      </c>
      <c r="X926">
        <v>10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360</v>
      </c>
      <c r="AG926">
        <v>10</v>
      </c>
      <c r="AH926">
        <v>3</v>
      </c>
      <c r="AI926">
        <v>-1</v>
      </c>
      <c r="AJ926" t="s">
        <v>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>
        <f>ROW(Source!A591)</f>
        <v>591</v>
      </c>
      <c r="B927">
        <v>86553284</v>
      </c>
      <c r="C927">
        <v>86553273</v>
      </c>
      <c r="D927">
        <v>85665773</v>
      </c>
      <c r="E927">
        <v>1081</v>
      </c>
      <c r="F927">
        <v>1</v>
      </c>
      <c r="G927">
        <v>1081</v>
      </c>
      <c r="H927">
        <v>1</v>
      </c>
      <c r="I927" t="s">
        <v>786</v>
      </c>
      <c r="J927" t="s">
        <v>3</v>
      </c>
      <c r="K927" t="s">
        <v>787</v>
      </c>
      <c r="L927">
        <v>1191</v>
      </c>
      <c r="N927">
        <v>1013</v>
      </c>
      <c r="O927" t="s">
        <v>788</v>
      </c>
      <c r="P927" t="s">
        <v>788</v>
      </c>
      <c r="Q927">
        <v>1</v>
      </c>
      <c r="X927">
        <v>29.78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</v>
      </c>
      <c r="AF927" t="s">
        <v>750</v>
      </c>
      <c r="AG927">
        <v>39.384049999999995</v>
      </c>
      <c r="AH927">
        <v>2</v>
      </c>
      <c r="AI927">
        <v>86553274</v>
      </c>
      <c r="AJ927">
        <v>1079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5">
      <c r="A928">
        <f>ROW(Source!A591)</f>
        <v>591</v>
      </c>
      <c r="B928">
        <v>86553285</v>
      </c>
      <c r="C928">
        <v>86553273</v>
      </c>
      <c r="D928">
        <v>85731677</v>
      </c>
      <c r="E928">
        <v>1</v>
      </c>
      <c r="F928">
        <v>1</v>
      </c>
      <c r="G928">
        <v>1081</v>
      </c>
      <c r="H928">
        <v>2</v>
      </c>
      <c r="I928" t="s">
        <v>789</v>
      </c>
      <c r="J928" t="s">
        <v>790</v>
      </c>
      <c r="K928" t="s">
        <v>791</v>
      </c>
      <c r="L928">
        <v>1368</v>
      </c>
      <c r="N928">
        <v>1011</v>
      </c>
      <c r="O928" t="s">
        <v>792</v>
      </c>
      <c r="P928" t="s">
        <v>792</v>
      </c>
      <c r="Q928">
        <v>1</v>
      </c>
      <c r="X928">
        <v>0.23</v>
      </c>
      <c r="Y928">
        <v>0</v>
      </c>
      <c r="Z928">
        <v>83.1</v>
      </c>
      <c r="AA928">
        <v>12.62</v>
      </c>
      <c r="AB928">
        <v>0</v>
      </c>
      <c r="AC928">
        <v>0</v>
      </c>
      <c r="AD928">
        <v>1</v>
      </c>
      <c r="AE928">
        <v>0</v>
      </c>
      <c r="AF928" t="s">
        <v>749</v>
      </c>
      <c r="AG928">
        <v>0.35937500000000006</v>
      </c>
      <c r="AH928">
        <v>2</v>
      </c>
      <c r="AI928">
        <v>86553275</v>
      </c>
      <c r="AJ928">
        <v>1080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>
        <f>ROW(Source!A591)</f>
        <v>591</v>
      </c>
      <c r="B929">
        <v>86553286</v>
      </c>
      <c r="C929">
        <v>86553273</v>
      </c>
      <c r="D929">
        <v>85731738</v>
      </c>
      <c r="E929">
        <v>1</v>
      </c>
      <c r="F929">
        <v>1</v>
      </c>
      <c r="G929">
        <v>1081</v>
      </c>
      <c r="H929">
        <v>2</v>
      </c>
      <c r="I929" t="s">
        <v>892</v>
      </c>
      <c r="J929" t="s">
        <v>893</v>
      </c>
      <c r="K929" t="s">
        <v>894</v>
      </c>
      <c r="L929">
        <v>1368</v>
      </c>
      <c r="N929">
        <v>1011</v>
      </c>
      <c r="O929" t="s">
        <v>792</v>
      </c>
      <c r="P929" t="s">
        <v>792</v>
      </c>
      <c r="Q929">
        <v>1</v>
      </c>
      <c r="X929">
        <v>0.63</v>
      </c>
      <c r="Y929">
        <v>0</v>
      </c>
      <c r="Z929">
        <v>0.42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749</v>
      </c>
      <c r="AG929">
        <v>0.984375</v>
      </c>
      <c r="AH929">
        <v>2</v>
      </c>
      <c r="AI929">
        <v>86553276</v>
      </c>
      <c r="AJ929">
        <v>1081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5">
      <c r="A930">
        <f>ROW(Source!A591)</f>
        <v>591</v>
      </c>
      <c r="B930">
        <v>86553287</v>
      </c>
      <c r="C930">
        <v>86553273</v>
      </c>
      <c r="D930">
        <v>85731764</v>
      </c>
      <c r="E930">
        <v>1</v>
      </c>
      <c r="F930">
        <v>1</v>
      </c>
      <c r="G930">
        <v>1081</v>
      </c>
      <c r="H930">
        <v>2</v>
      </c>
      <c r="I930" t="s">
        <v>797</v>
      </c>
      <c r="J930" t="s">
        <v>798</v>
      </c>
      <c r="K930" t="s">
        <v>799</v>
      </c>
      <c r="L930">
        <v>1368</v>
      </c>
      <c r="N930">
        <v>1011</v>
      </c>
      <c r="O930" t="s">
        <v>792</v>
      </c>
      <c r="P930" t="s">
        <v>792</v>
      </c>
      <c r="Q930">
        <v>1</v>
      </c>
      <c r="X930">
        <v>1.33</v>
      </c>
      <c r="Y930">
        <v>0</v>
      </c>
      <c r="Z930">
        <v>0.47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749</v>
      </c>
      <c r="AG930">
        <v>2.078125</v>
      </c>
      <c r="AH930">
        <v>2</v>
      </c>
      <c r="AI930">
        <v>86553277</v>
      </c>
      <c r="AJ930">
        <v>1082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>
        <f>ROW(Source!A591)</f>
        <v>591</v>
      </c>
      <c r="B931">
        <v>86553288</v>
      </c>
      <c r="C931">
        <v>86553273</v>
      </c>
      <c r="D931">
        <v>85703451</v>
      </c>
      <c r="E931">
        <v>1</v>
      </c>
      <c r="F931">
        <v>1</v>
      </c>
      <c r="G931">
        <v>1081</v>
      </c>
      <c r="H931">
        <v>3</v>
      </c>
      <c r="I931" t="s">
        <v>895</v>
      </c>
      <c r="J931" t="s">
        <v>896</v>
      </c>
      <c r="K931" t="s">
        <v>897</v>
      </c>
      <c r="L931">
        <v>1346</v>
      </c>
      <c r="N931">
        <v>1009</v>
      </c>
      <c r="O931" t="s">
        <v>822</v>
      </c>
      <c r="P931" t="s">
        <v>822</v>
      </c>
      <c r="Q931">
        <v>1</v>
      </c>
      <c r="X931">
        <v>1.992</v>
      </c>
      <c r="Y931">
        <v>53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360</v>
      </c>
      <c r="AG931">
        <v>1.992</v>
      </c>
      <c r="AH931">
        <v>2</v>
      </c>
      <c r="AI931">
        <v>86553278</v>
      </c>
      <c r="AJ931">
        <v>1083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5">
      <c r="A932">
        <f>ROW(Source!A591)</f>
        <v>591</v>
      </c>
      <c r="B932">
        <v>86553289</v>
      </c>
      <c r="C932">
        <v>86553273</v>
      </c>
      <c r="D932">
        <v>85707531</v>
      </c>
      <c r="E932">
        <v>1</v>
      </c>
      <c r="F932">
        <v>1</v>
      </c>
      <c r="G932">
        <v>1081</v>
      </c>
      <c r="H932">
        <v>3</v>
      </c>
      <c r="I932" t="s">
        <v>898</v>
      </c>
      <c r="J932" t="s">
        <v>899</v>
      </c>
      <c r="K932" t="s">
        <v>900</v>
      </c>
      <c r="L932">
        <v>1348</v>
      </c>
      <c r="N932">
        <v>1009</v>
      </c>
      <c r="O932" t="s">
        <v>561</v>
      </c>
      <c r="P932" t="s">
        <v>561</v>
      </c>
      <c r="Q932">
        <v>1000</v>
      </c>
      <c r="X932">
        <v>2.9999999999999997E-4</v>
      </c>
      <c r="Y932">
        <v>30758.31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360</v>
      </c>
      <c r="AG932">
        <v>2.9999999999999997E-4</v>
      </c>
      <c r="AH932">
        <v>2</v>
      </c>
      <c r="AI932">
        <v>86553279</v>
      </c>
      <c r="AJ932">
        <v>1084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5">
      <c r="A933">
        <f>ROW(Source!A591)</f>
        <v>591</v>
      </c>
      <c r="B933">
        <v>86553290</v>
      </c>
      <c r="C933">
        <v>86553273</v>
      </c>
      <c r="D933">
        <v>85707532</v>
      </c>
      <c r="E933">
        <v>1</v>
      </c>
      <c r="F933">
        <v>1</v>
      </c>
      <c r="G933">
        <v>1081</v>
      </c>
      <c r="H933">
        <v>3</v>
      </c>
      <c r="I933" t="s">
        <v>901</v>
      </c>
      <c r="J933" t="s">
        <v>902</v>
      </c>
      <c r="K933" t="s">
        <v>903</v>
      </c>
      <c r="L933">
        <v>1355</v>
      </c>
      <c r="N933">
        <v>1010</v>
      </c>
      <c r="O933" t="s">
        <v>23</v>
      </c>
      <c r="P933" t="s">
        <v>23</v>
      </c>
      <c r="Q933">
        <v>100</v>
      </c>
      <c r="X933">
        <v>1.6</v>
      </c>
      <c r="Y933">
        <v>12.52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360</v>
      </c>
      <c r="AG933">
        <v>1.6</v>
      </c>
      <c r="AH933">
        <v>2</v>
      </c>
      <c r="AI933">
        <v>86553280</v>
      </c>
      <c r="AJ933">
        <v>1085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5">
      <c r="A934">
        <f>ROW(Source!A591)</f>
        <v>591</v>
      </c>
      <c r="B934">
        <v>86553291</v>
      </c>
      <c r="C934">
        <v>86553273</v>
      </c>
      <c r="D934">
        <v>85710739</v>
      </c>
      <c r="E934">
        <v>1</v>
      </c>
      <c r="F934">
        <v>1</v>
      </c>
      <c r="G934">
        <v>1081</v>
      </c>
      <c r="H934">
        <v>3</v>
      </c>
      <c r="I934" t="s">
        <v>904</v>
      </c>
      <c r="J934" t="s">
        <v>905</v>
      </c>
      <c r="K934" t="s">
        <v>906</v>
      </c>
      <c r="L934">
        <v>1354</v>
      </c>
      <c r="N934">
        <v>1010</v>
      </c>
      <c r="O934" t="s">
        <v>35</v>
      </c>
      <c r="P934" t="s">
        <v>35</v>
      </c>
      <c r="Q934">
        <v>1</v>
      </c>
      <c r="X934">
        <v>0.22</v>
      </c>
      <c r="Y934">
        <v>14.56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360</v>
      </c>
      <c r="AG934">
        <v>0.22</v>
      </c>
      <c r="AH934">
        <v>2</v>
      </c>
      <c r="AI934">
        <v>86553281</v>
      </c>
      <c r="AJ934">
        <v>1086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5">
      <c r="A935">
        <f>ROW(Source!A591)</f>
        <v>591</v>
      </c>
      <c r="B935">
        <v>86553292</v>
      </c>
      <c r="C935">
        <v>86553273</v>
      </c>
      <c r="D935">
        <v>85710690</v>
      </c>
      <c r="E935">
        <v>1</v>
      </c>
      <c r="F935">
        <v>1</v>
      </c>
      <c r="G935">
        <v>1081</v>
      </c>
      <c r="H935">
        <v>3</v>
      </c>
      <c r="I935" t="s">
        <v>907</v>
      </c>
      <c r="J935" t="s">
        <v>908</v>
      </c>
      <c r="K935" t="s">
        <v>909</v>
      </c>
      <c r="L935">
        <v>1354</v>
      </c>
      <c r="N935">
        <v>1010</v>
      </c>
      <c r="O935" t="s">
        <v>35</v>
      </c>
      <c r="P935" t="s">
        <v>35</v>
      </c>
      <c r="Q935">
        <v>1</v>
      </c>
      <c r="X935">
        <v>0.68</v>
      </c>
      <c r="Y935">
        <v>4.3600000000000003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 t="s">
        <v>360</v>
      </c>
      <c r="AG935">
        <v>0.68</v>
      </c>
      <c r="AH935">
        <v>2</v>
      </c>
      <c r="AI935">
        <v>86553282</v>
      </c>
      <c r="AJ935">
        <v>1087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5">
      <c r="A936">
        <f>ROW(Source!A591)</f>
        <v>591</v>
      </c>
      <c r="B936">
        <v>86553293</v>
      </c>
      <c r="C936">
        <v>86553273</v>
      </c>
      <c r="D936">
        <v>85675841</v>
      </c>
      <c r="E936">
        <v>1081</v>
      </c>
      <c r="F936">
        <v>1</v>
      </c>
      <c r="G936">
        <v>1081</v>
      </c>
      <c r="H936">
        <v>3</v>
      </c>
      <c r="I936" t="s">
        <v>946</v>
      </c>
      <c r="J936" t="s">
        <v>3</v>
      </c>
      <c r="K936" t="s">
        <v>947</v>
      </c>
      <c r="L936">
        <v>1391</v>
      </c>
      <c r="N936">
        <v>1013</v>
      </c>
      <c r="O936" t="s">
        <v>689</v>
      </c>
      <c r="P936" t="s">
        <v>689</v>
      </c>
      <c r="Q936">
        <v>1</v>
      </c>
      <c r="X936">
        <v>10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360</v>
      </c>
      <c r="AG936">
        <v>10</v>
      </c>
      <c r="AH936">
        <v>3</v>
      </c>
      <c r="AI936">
        <v>-1</v>
      </c>
      <c r="AJ936" t="s">
        <v>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344</v>
      </c>
      <c r="E1" t="s">
        <v>948</v>
      </c>
      <c r="F1" t="s">
        <v>948</v>
      </c>
      <c r="G1" t="s">
        <v>948</v>
      </c>
      <c r="H1" t="s">
        <v>3</v>
      </c>
      <c r="I1" t="s">
        <v>948</v>
      </c>
      <c r="J1" t="s">
        <v>948</v>
      </c>
      <c r="K1" t="s">
        <v>3</v>
      </c>
      <c r="L1" t="s">
        <v>3</v>
      </c>
      <c r="M1" t="s">
        <v>3</v>
      </c>
      <c r="N1" t="s">
        <v>344</v>
      </c>
      <c r="O1" t="s">
        <v>948</v>
      </c>
      <c r="P1" t="s">
        <v>3</v>
      </c>
      <c r="Q1" t="s">
        <v>3</v>
      </c>
      <c r="R1" t="s">
        <v>3</v>
      </c>
      <c r="S1" t="s">
        <v>949</v>
      </c>
      <c r="T1" t="s">
        <v>950</v>
      </c>
      <c r="U1" t="s">
        <v>951</v>
      </c>
    </row>
    <row r="2" spans="1:21" x14ac:dyDescent="0.25">
      <c r="A2">
        <v>28</v>
      </c>
      <c r="B2">
        <v>1</v>
      </c>
      <c r="C2" t="s">
        <v>3</v>
      </c>
      <c r="D2" t="s">
        <v>344</v>
      </c>
      <c r="E2" t="s">
        <v>952</v>
      </c>
      <c r="F2" t="s">
        <v>952</v>
      </c>
      <c r="G2" t="s">
        <v>953</v>
      </c>
      <c r="H2" t="s">
        <v>3</v>
      </c>
      <c r="I2" t="s">
        <v>953</v>
      </c>
      <c r="J2" t="s">
        <v>952</v>
      </c>
      <c r="K2" t="s">
        <v>3</v>
      </c>
      <c r="L2" t="s">
        <v>3</v>
      </c>
      <c r="M2" t="s">
        <v>3</v>
      </c>
      <c r="N2" t="s">
        <v>344</v>
      </c>
      <c r="O2" t="s">
        <v>952</v>
      </c>
      <c r="P2" t="s">
        <v>3</v>
      </c>
      <c r="Q2" t="s">
        <v>3</v>
      </c>
      <c r="R2" t="s">
        <v>3</v>
      </c>
      <c r="S2" t="s">
        <v>954</v>
      </c>
      <c r="T2" t="s">
        <v>955</v>
      </c>
      <c r="U2" t="s">
        <v>956</v>
      </c>
    </row>
    <row r="3" spans="1:21" x14ac:dyDescent="0.25">
      <c r="A3">
        <v>28</v>
      </c>
      <c r="B3">
        <v>1</v>
      </c>
      <c r="C3" t="s">
        <v>3</v>
      </c>
      <c r="D3" t="s">
        <v>344</v>
      </c>
      <c r="E3" t="s">
        <v>345</v>
      </c>
      <c r="F3" t="s">
        <v>345</v>
      </c>
      <c r="G3" t="s">
        <v>345</v>
      </c>
      <c r="H3" t="s">
        <v>3</v>
      </c>
      <c r="I3" t="s">
        <v>345</v>
      </c>
      <c r="J3" t="s">
        <v>345</v>
      </c>
      <c r="K3" t="s">
        <v>3</v>
      </c>
      <c r="L3" t="s">
        <v>3</v>
      </c>
      <c r="M3" t="s">
        <v>3</v>
      </c>
      <c r="N3" t="s">
        <v>344</v>
      </c>
      <c r="O3" t="s">
        <v>345</v>
      </c>
      <c r="P3" t="s">
        <v>3</v>
      </c>
      <c r="Q3" t="s">
        <v>3</v>
      </c>
      <c r="R3" t="s">
        <v>3</v>
      </c>
      <c r="S3" t="s">
        <v>957</v>
      </c>
      <c r="T3" t="s">
        <v>958</v>
      </c>
      <c r="U3" t="s">
        <v>959</v>
      </c>
    </row>
    <row r="4" spans="1:21" x14ac:dyDescent="0.25">
      <c r="A4">
        <v>29</v>
      </c>
      <c r="B4">
        <v>1</v>
      </c>
      <c r="C4" t="s">
        <v>3</v>
      </c>
      <c r="D4" t="s">
        <v>344</v>
      </c>
      <c r="E4" t="s">
        <v>948</v>
      </c>
      <c r="F4" t="s">
        <v>948</v>
      </c>
      <c r="G4" t="s">
        <v>948</v>
      </c>
      <c r="H4" t="s">
        <v>3</v>
      </c>
      <c r="I4" t="s">
        <v>948</v>
      </c>
      <c r="J4" t="s">
        <v>948</v>
      </c>
      <c r="K4" t="s">
        <v>3</v>
      </c>
      <c r="L4" t="s">
        <v>3</v>
      </c>
      <c r="M4" t="s">
        <v>3</v>
      </c>
      <c r="N4" t="s">
        <v>344</v>
      </c>
      <c r="O4" t="s">
        <v>948</v>
      </c>
      <c r="P4" t="s">
        <v>3</v>
      </c>
      <c r="Q4" t="s">
        <v>3</v>
      </c>
      <c r="R4" t="s">
        <v>3</v>
      </c>
      <c r="S4" t="s">
        <v>949</v>
      </c>
      <c r="T4" t="s">
        <v>950</v>
      </c>
      <c r="U4" t="s">
        <v>951</v>
      </c>
    </row>
    <row r="5" spans="1:21" x14ac:dyDescent="0.25">
      <c r="A5">
        <v>29</v>
      </c>
      <c r="B5">
        <v>1</v>
      </c>
      <c r="C5" t="s">
        <v>3</v>
      </c>
      <c r="D5" t="s">
        <v>344</v>
      </c>
      <c r="E5" t="s">
        <v>952</v>
      </c>
      <c r="F5" t="s">
        <v>952</v>
      </c>
      <c r="G5" t="s">
        <v>953</v>
      </c>
      <c r="H5" t="s">
        <v>3</v>
      </c>
      <c r="I5" t="s">
        <v>953</v>
      </c>
      <c r="J5" t="s">
        <v>952</v>
      </c>
      <c r="K5" t="s">
        <v>3</v>
      </c>
      <c r="L5" t="s">
        <v>3</v>
      </c>
      <c r="M5" t="s">
        <v>3</v>
      </c>
      <c r="N5" t="s">
        <v>344</v>
      </c>
      <c r="O5" t="s">
        <v>952</v>
      </c>
      <c r="P5" t="s">
        <v>3</v>
      </c>
      <c r="Q5" t="s">
        <v>3</v>
      </c>
      <c r="R5" t="s">
        <v>3</v>
      </c>
      <c r="S5" t="s">
        <v>954</v>
      </c>
      <c r="T5" t="s">
        <v>955</v>
      </c>
      <c r="U5" t="s">
        <v>956</v>
      </c>
    </row>
    <row r="6" spans="1:21" x14ac:dyDescent="0.25">
      <c r="A6">
        <v>29</v>
      </c>
      <c r="B6">
        <v>1</v>
      </c>
      <c r="C6" t="s">
        <v>3</v>
      </c>
      <c r="D6" t="s">
        <v>344</v>
      </c>
      <c r="E6" t="s">
        <v>345</v>
      </c>
      <c r="F6" t="s">
        <v>345</v>
      </c>
      <c r="G6" t="s">
        <v>345</v>
      </c>
      <c r="H6" t="s">
        <v>3</v>
      </c>
      <c r="I6" t="s">
        <v>345</v>
      </c>
      <c r="J6" t="s">
        <v>345</v>
      </c>
      <c r="K6" t="s">
        <v>3</v>
      </c>
      <c r="L6" t="s">
        <v>3</v>
      </c>
      <c r="M6" t="s">
        <v>3</v>
      </c>
      <c r="N6" t="s">
        <v>344</v>
      </c>
      <c r="O6" t="s">
        <v>345</v>
      </c>
      <c r="P6" t="s">
        <v>3</v>
      </c>
      <c r="Q6" t="s">
        <v>3</v>
      </c>
      <c r="R6" t="s">
        <v>3</v>
      </c>
      <c r="S6" t="s">
        <v>957</v>
      </c>
      <c r="T6" t="s">
        <v>958</v>
      </c>
      <c r="U6" t="s">
        <v>959</v>
      </c>
    </row>
    <row r="7" spans="1:21" x14ac:dyDescent="0.25">
      <c r="A7">
        <v>56</v>
      </c>
      <c r="B7">
        <v>1</v>
      </c>
      <c r="C7" t="s">
        <v>3</v>
      </c>
      <c r="D7" t="s">
        <v>344</v>
      </c>
      <c r="E7" t="s">
        <v>948</v>
      </c>
      <c r="F7" t="s">
        <v>948</v>
      </c>
      <c r="G7" t="s">
        <v>948</v>
      </c>
      <c r="H7" t="s">
        <v>3</v>
      </c>
      <c r="I7" t="s">
        <v>948</v>
      </c>
      <c r="J7" t="s">
        <v>948</v>
      </c>
      <c r="K7" t="s">
        <v>3</v>
      </c>
      <c r="L7" t="s">
        <v>3</v>
      </c>
      <c r="M7" t="s">
        <v>3</v>
      </c>
      <c r="N7" t="s">
        <v>344</v>
      </c>
      <c r="O7" t="s">
        <v>948</v>
      </c>
      <c r="P7" t="s">
        <v>3</v>
      </c>
      <c r="Q7" t="s">
        <v>3</v>
      </c>
      <c r="R7" t="s">
        <v>3</v>
      </c>
      <c r="S7" t="s">
        <v>949</v>
      </c>
      <c r="T7" t="s">
        <v>950</v>
      </c>
      <c r="U7" t="s">
        <v>951</v>
      </c>
    </row>
    <row r="8" spans="1:21" x14ac:dyDescent="0.25">
      <c r="A8">
        <v>56</v>
      </c>
      <c r="B8">
        <v>1</v>
      </c>
      <c r="C8" t="s">
        <v>3</v>
      </c>
      <c r="D8" t="s">
        <v>344</v>
      </c>
      <c r="E8" t="s">
        <v>952</v>
      </c>
      <c r="F8" t="s">
        <v>952</v>
      </c>
      <c r="G8" t="s">
        <v>953</v>
      </c>
      <c r="H8" t="s">
        <v>3</v>
      </c>
      <c r="I8" t="s">
        <v>953</v>
      </c>
      <c r="J8" t="s">
        <v>952</v>
      </c>
      <c r="K8" t="s">
        <v>3</v>
      </c>
      <c r="L8" t="s">
        <v>3</v>
      </c>
      <c r="M8" t="s">
        <v>3</v>
      </c>
      <c r="N8" t="s">
        <v>344</v>
      </c>
      <c r="O8" t="s">
        <v>952</v>
      </c>
      <c r="P8" t="s">
        <v>3</v>
      </c>
      <c r="Q8" t="s">
        <v>3</v>
      </c>
      <c r="R8" t="s">
        <v>3</v>
      </c>
      <c r="S8" t="s">
        <v>954</v>
      </c>
      <c r="T8" t="s">
        <v>955</v>
      </c>
      <c r="U8" t="s">
        <v>956</v>
      </c>
    </row>
    <row r="9" spans="1:21" x14ac:dyDescent="0.25">
      <c r="A9">
        <v>56</v>
      </c>
      <c r="B9">
        <v>1</v>
      </c>
      <c r="C9" t="s">
        <v>3</v>
      </c>
      <c r="D9" t="s">
        <v>344</v>
      </c>
      <c r="E9" t="s">
        <v>345</v>
      </c>
      <c r="F9" t="s">
        <v>345</v>
      </c>
      <c r="G9" t="s">
        <v>345</v>
      </c>
      <c r="H9" t="s">
        <v>3</v>
      </c>
      <c r="I9" t="s">
        <v>345</v>
      </c>
      <c r="J9" t="s">
        <v>345</v>
      </c>
      <c r="K9" t="s">
        <v>3</v>
      </c>
      <c r="L9" t="s">
        <v>3</v>
      </c>
      <c r="M9" t="s">
        <v>3</v>
      </c>
      <c r="N9" t="s">
        <v>344</v>
      </c>
      <c r="O9" t="s">
        <v>345</v>
      </c>
      <c r="P9" t="s">
        <v>3</v>
      </c>
      <c r="Q9" t="s">
        <v>3</v>
      </c>
      <c r="R9" t="s">
        <v>3</v>
      </c>
      <c r="S9" t="s">
        <v>957</v>
      </c>
      <c r="T9" t="s">
        <v>958</v>
      </c>
      <c r="U9" t="s">
        <v>959</v>
      </c>
    </row>
    <row r="10" spans="1:21" x14ac:dyDescent="0.25">
      <c r="A10">
        <v>57</v>
      </c>
      <c r="B10">
        <v>1</v>
      </c>
      <c r="C10" t="s">
        <v>3</v>
      </c>
      <c r="D10" t="s">
        <v>344</v>
      </c>
      <c r="E10" t="s">
        <v>948</v>
      </c>
      <c r="F10" t="s">
        <v>948</v>
      </c>
      <c r="G10" t="s">
        <v>948</v>
      </c>
      <c r="H10" t="s">
        <v>3</v>
      </c>
      <c r="I10" t="s">
        <v>948</v>
      </c>
      <c r="J10" t="s">
        <v>948</v>
      </c>
      <c r="K10" t="s">
        <v>3</v>
      </c>
      <c r="L10" t="s">
        <v>3</v>
      </c>
      <c r="M10" t="s">
        <v>3</v>
      </c>
      <c r="N10" t="s">
        <v>344</v>
      </c>
      <c r="O10" t="s">
        <v>948</v>
      </c>
      <c r="P10" t="s">
        <v>3</v>
      </c>
      <c r="Q10" t="s">
        <v>3</v>
      </c>
      <c r="R10" t="s">
        <v>3</v>
      </c>
      <c r="S10" t="s">
        <v>949</v>
      </c>
      <c r="T10" t="s">
        <v>950</v>
      </c>
      <c r="U10" t="s">
        <v>951</v>
      </c>
    </row>
    <row r="11" spans="1:21" x14ac:dyDescent="0.25">
      <c r="A11">
        <v>57</v>
      </c>
      <c r="B11">
        <v>1</v>
      </c>
      <c r="C11" t="s">
        <v>3</v>
      </c>
      <c r="D11" t="s">
        <v>344</v>
      </c>
      <c r="E11" t="s">
        <v>952</v>
      </c>
      <c r="F11" t="s">
        <v>952</v>
      </c>
      <c r="G11" t="s">
        <v>953</v>
      </c>
      <c r="H11" t="s">
        <v>3</v>
      </c>
      <c r="I11" t="s">
        <v>953</v>
      </c>
      <c r="J11" t="s">
        <v>952</v>
      </c>
      <c r="K11" t="s">
        <v>3</v>
      </c>
      <c r="L11" t="s">
        <v>3</v>
      </c>
      <c r="M11" t="s">
        <v>3</v>
      </c>
      <c r="N11" t="s">
        <v>344</v>
      </c>
      <c r="O11" t="s">
        <v>952</v>
      </c>
      <c r="P11" t="s">
        <v>3</v>
      </c>
      <c r="Q11" t="s">
        <v>3</v>
      </c>
      <c r="R11" t="s">
        <v>3</v>
      </c>
      <c r="S11" t="s">
        <v>954</v>
      </c>
      <c r="T11" t="s">
        <v>955</v>
      </c>
      <c r="U11" t="s">
        <v>956</v>
      </c>
    </row>
    <row r="12" spans="1:21" x14ac:dyDescent="0.25">
      <c r="A12">
        <v>57</v>
      </c>
      <c r="B12">
        <v>1</v>
      </c>
      <c r="C12" t="s">
        <v>3</v>
      </c>
      <c r="D12" t="s">
        <v>344</v>
      </c>
      <c r="E12" t="s">
        <v>345</v>
      </c>
      <c r="F12" t="s">
        <v>345</v>
      </c>
      <c r="G12" t="s">
        <v>345</v>
      </c>
      <c r="H12" t="s">
        <v>3</v>
      </c>
      <c r="I12" t="s">
        <v>345</v>
      </c>
      <c r="J12" t="s">
        <v>345</v>
      </c>
      <c r="K12" t="s">
        <v>3</v>
      </c>
      <c r="L12" t="s">
        <v>3</v>
      </c>
      <c r="M12" t="s">
        <v>3</v>
      </c>
      <c r="N12" t="s">
        <v>344</v>
      </c>
      <c r="O12" t="s">
        <v>345</v>
      </c>
      <c r="P12" t="s">
        <v>3</v>
      </c>
      <c r="Q12" t="s">
        <v>3</v>
      </c>
      <c r="R12" t="s">
        <v>3</v>
      </c>
      <c r="S12" t="s">
        <v>957</v>
      </c>
      <c r="T12" t="s">
        <v>958</v>
      </c>
      <c r="U12" t="s">
        <v>959</v>
      </c>
    </row>
    <row r="13" spans="1:21" x14ac:dyDescent="0.25">
      <c r="A13">
        <v>62</v>
      </c>
      <c r="B13">
        <v>1</v>
      </c>
      <c r="C13" t="s">
        <v>3</v>
      </c>
      <c r="D13" t="s">
        <v>344</v>
      </c>
      <c r="E13" t="s">
        <v>948</v>
      </c>
      <c r="F13" t="s">
        <v>948</v>
      </c>
      <c r="G13" t="s">
        <v>948</v>
      </c>
      <c r="H13" t="s">
        <v>3</v>
      </c>
      <c r="I13" t="s">
        <v>948</v>
      </c>
      <c r="J13" t="s">
        <v>948</v>
      </c>
      <c r="K13" t="s">
        <v>3</v>
      </c>
      <c r="L13" t="s">
        <v>3</v>
      </c>
      <c r="M13" t="s">
        <v>3</v>
      </c>
      <c r="N13" t="s">
        <v>344</v>
      </c>
      <c r="O13" t="s">
        <v>948</v>
      </c>
      <c r="P13" t="s">
        <v>3</v>
      </c>
      <c r="Q13" t="s">
        <v>3</v>
      </c>
      <c r="R13" t="s">
        <v>3</v>
      </c>
      <c r="S13" t="s">
        <v>949</v>
      </c>
      <c r="T13" t="s">
        <v>950</v>
      </c>
      <c r="U13" t="s">
        <v>951</v>
      </c>
    </row>
    <row r="14" spans="1:21" x14ac:dyDescent="0.25">
      <c r="A14">
        <v>62</v>
      </c>
      <c r="B14">
        <v>1</v>
      </c>
      <c r="C14" t="s">
        <v>3</v>
      </c>
      <c r="D14" t="s">
        <v>344</v>
      </c>
      <c r="E14" t="s">
        <v>952</v>
      </c>
      <c r="F14" t="s">
        <v>952</v>
      </c>
      <c r="G14" t="s">
        <v>953</v>
      </c>
      <c r="H14" t="s">
        <v>3</v>
      </c>
      <c r="I14" t="s">
        <v>953</v>
      </c>
      <c r="J14" t="s">
        <v>952</v>
      </c>
      <c r="K14" t="s">
        <v>3</v>
      </c>
      <c r="L14" t="s">
        <v>3</v>
      </c>
      <c r="M14" t="s">
        <v>3</v>
      </c>
      <c r="N14" t="s">
        <v>344</v>
      </c>
      <c r="O14" t="s">
        <v>952</v>
      </c>
      <c r="P14" t="s">
        <v>3</v>
      </c>
      <c r="Q14" t="s">
        <v>3</v>
      </c>
      <c r="R14" t="s">
        <v>3</v>
      </c>
      <c r="S14" t="s">
        <v>954</v>
      </c>
      <c r="T14" t="s">
        <v>955</v>
      </c>
      <c r="U14" t="s">
        <v>956</v>
      </c>
    </row>
    <row r="15" spans="1:21" x14ac:dyDescent="0.25">
      <c r="A15">
        <v>62</v>
      </c>
      <c r="B15">
        <v>1</v>
      </c>
      <c r="C15" t="s">
        <v>3</v>
      </c>
      <c r="D15" t="s">
        <v>344</v>
      </c>
      <c r="E15" t="s">
        <v>345</v>
      </c>
      <c r="F15" t="s">
        <v>345</v>
      </c>
      <c r="G15" t="s">
        <v>345</v>
      </c>
      <c r="H15" t="s">
        <v>3</v>
      </c>
      <c r="I15" t="s">
        <v>345</v>
      </c>
      <c r="J15" t="s">
        <v>345</v>
      </c>
      <c r="K15" t="s">
        <v>3</v>
      </c>
      <c r="L15" t="s">
        <v>3</v>
      </c>
      <c r="M15" t="s">
        <v>3</v>
      </c>
      <c r="N15" t="s">
        <v>344</v>
      </c>
      <c r="O15" t="s">
        <v>345</v>
      </c>
      <c r="P15" t="s">
        <v>3</v>
      </c>
      <c r="Q15" t="s">
        <v>3</v>
      </c>
      <c r="R15" t="s">
        <v>3</v>
      </c>
      <c r="S15" t="s">
        <v>957</v>
      </c>
      <c r="T15" t="s">
        <v>958</v>
      </c>
      <c r="U15" t="s">
        <v>959</v>
      </c>
    </row>
    <row r="16" spans="1:21" x14ac:dyDescent="0.25">
      <c r="A16">
        <v>63</v>
      </c>
      <c r="B16">
        <v>1</v>
      </c>
      <c r="C16" t="s">
        <v>3</v>
      </c>
      <c r="D16" t="s">
        <v>344</v>
      </c>
      <c r="E16" t="s">
        <v>948</v>
      </c>
      <c r="F16" t="s">
        <v>948</v>
      </c>
      <c r="G16" t="s">
        <v>948</v>
      </c>
      <c r="H16" t="s">
        <v>3</v>
      </c>
      <c r="I16" t="s">
        <v>948</v>
      </c>
      <c r="J16" t="s">
        <v>948</v>
      </c>
      <c r="K16" t="s">
        <v>3</v>
      </c>
      <c r="L16" t="s">
        <v>3</v>
      </c>
      <c r="M16" t="s">
        <v>3</v>
      </c>
      <c r="N16" t="s">
        <v>344</v>
      </c>
      <c r="O16" t="s">
        <v>948</v>
      </c>
      <c r="P16" t="s">
        <v>3</v>
      </c>
      <c r="Q16" t="s">
        <v>3</v>
      </c>
      <c r="R16" t="s">
        <v>3</v>
      </c>
      <c r="S16" t="s">
        <v>949</v>
      </c>
      <c r="T16" t="s">
        <v>950</v>
      </c>
      <c r="U16" t="s">
        <v>951</v>
      </c>
    </row>
    <row r="17" spans="1:21" x14ac:dyDescent="0.25">
      <c r="A17">
        <v>63</v>
      </c>
      <c r="B17">
        <v>1</v>
      </c>
      <c r="C17" t="s">
        <v>3</v>
      </c>
      <c r="D17" t="s">
        <v>344</v>
      </c>
      <c r="E17" t="s">
        <v>952</v>
      </c>
      <c r="F17" t="s">
        <v>952</v>
      </c>
      <c r="G17" t="s">
        <v>953</v>
      </c>
      <c r="H17" t="s">
        <v>3</v>
      </c>
      <c r="I17" t="s">
        <v>953</v>
      </c>
      <c r="J17" t="s">
        <v>952</v>
      </c>
      <c r="K17" t="s">
        <v>3</v>
      </c>
      <c r="L17" t="s">
        <v>3</v>
      </c>
      <c r="M17" t="s">
        <v>3</v>
      </c>
      <c r="N17" t="s">
        <v>344</v>
      </c>
      <c r="O17" t="s">
        <v>952</v>
      </c>
      <c r="P17" t="s">
        <v>3</v>
      </c>
      <c r="Q17" t="s">
        <v>3</v>
      </c>
      <c r="R17" t="s">
        <v>3</v>
      </c>
      <c r="S17" t="s">
        <v>954</v>
      </c>
      <c r="T17" t="s">
        <v>955</v>
      </c>
      <c r="U17" t="s">
        <v>956</v>
      </c>
    </row>
    <row r="18" spans="1:21" x14ac:dyDescent="0.25">
      <c r="A18">
        <v>63</v>
      </c>
      <c r="B18">
        <v>1</v>
      </c>
      <c r="C18" t="s">
        <v>3</v>
      </c>
      <c r="D18" t="s">
        <v>344</v>
      </c>
      <c r="E18" t="s">
        <v>345</v>
      </c>
      <c r="F18" t="s">
        <v>345</v>
      </c>
      <c r="G18" t="s">
        <v>345</v>
      </c>
      <c r="H18" t="s">
        <v>3</v>
      </c>
      <c r="I18" t="s">
        <v>345</v>
      </c>
      <c r="J18" t="s">
        <v>345</v>
      </c>
      <c r="K18" t="s">
        <v>3</v>
      </c>
      <c r="L18" t="s">
        <v>3</v>
      </c>
      <c r="M18" t="s">
        <v>3</v>
      </c>
      <c r="N18" t="s">
        <v>344</v>
      </c>
      <c r="O18" t="s">
        <v>345</v>
      </c>
      <c r="P18" t="s">
        <v>3</v>
      </c>
      <c r="Q18" t="s">
        <v>3</v>
      </c>
      <c r="R18" t="s">
        <v>3</v>
      </c>
      <c r="S18" t="s">
        <v>957</v>
      </c>
      <c r="T18" t="s">
        <v>958</v>
      </c>
      <c r="U18" t="s">
        <v>959</v>
      </c>
    </row>
    <row r="19" spans="1:21" x14ac:dyDescent="0.25">
      <c r="A19">
        <v>88</v>
      </c>
      <c r="B19">
        <v>1</v>
      </c>
      <c r="C19" t="s">
        <v>3</v>
      </c>
      <c r="D19" t="s">
        <v>344</v>
      </c>
      <c r="E19" t="s">
        <v>948</v>
      </c>
      <c r="F19" t="s">
        <v>948</v>
      </c>
      <c r="G19" t="s">
        <v>948</v>
      </c>
      <c r="H19" t="s">
        <v>3</v>
      </c>
      <c r="I19" t="s">
        <v>948</v>
      </c>
      <c r="J19" t="s">
        <v>948</v>
      </c>
      <c r="K19" t="s">
        <v>3</v>
      </c>
      <c r="L19" t="s">
        <v>3</v>
      </c>
      <c r="M19" t="s">
        <v>3</v>
      </c>
      <c r="N19" t="s">
        <v>344</v>
      </c>
      <c r="O19" t="s">
        <v>948</v>
      </c>
      <c r="P19" t="s">
        <v>3</v>
      </c>
      <c r="Q19" t="s">
        <v>3</v>
      </c>
      <c r="R19" t="s">
        <v>3</v>
      </c>
      <c r="S19" t="s">
        <v>949</v>
      </c>
      <c r="T19" t="s">
        <v>950</v>
      </c>
      <c r="U19" t="s">
        <v>951</v>
      </c>
    </row>
    <row r="20" spans="1:21" x14ac:dyDescent="0.25">
      <c r="A20">
        <v>88</v>
      </c>
      <c r="B20">
        <v>1</v>
      </c>
      <c r="C20" t="s">
        <v>3</v>
      </c>
      <c r="D20" t="s">
        <v>344</v>
      </c>
      <c r="E20" t="s">
        <v>952</v>
      </c>
      <c r="F20" t="s">
        <v>952</v>
      </c>
      <c r="G20" t="s">
        <v>953</v>
      </c>
      <c r="H20" t="s">
        <v>3</v>
      </c>
      <c r="I20" t="s">
        <v>953</v>
      </c>
      <c r="J20" t="s">
        <v>952</v>
      </c>
      <c r="K20" t="s">
        <v>3</v>
      </c>
      <c r="L20" t="s">
        <v>3</v>
      </c>
      <c r="M20" t="s">
        <v>3</v>
      </c>
      <c r="N20" t="s">
        <v>344</v>
      </c>
      <c r="O20" t="s">
        <v>952</v>
      </c>
      <c r="P20" t="s">
        <v>3</v>
      </c>
      <c r="Q20" t="s">
        <v>3</v>
      </c>
      <c r="R20" t="s">
        <v>3</v>
      </c>
      <c r="S20" t="s">
        <v>954</v>
      </c>
      <c r="T20" t="s">
        <v>955</v>
      </c>
      <c r="U20" t="s">
        <v>956</v>
      </c>
    </row>
    <row r="21" spans="1:21" x14ac:dyDescent="0.25">
      <c r="A21">
        <v>88</v>
      </c>
      <c r="B21">
        <v>1</v>
      </c>
      <c r="C21" t="s">
        <v>3</v>
      </c>
      <c r="D21" t="s">
        <v>344</v>
      </c>
      <c r="E21" t="s">
        <v>345</v>
      </c>
      <c r="F21" t="s">
        <v>345</v>
      </c>
      <c r="G21" t="s">
        <v>345</v>
      </c>
      <c r="H21" t="s">
        <v>3</v>
      </c>
      <c r="I21" t="s">
        <v>345</v>
      </c>
      <c r="J21" t="s">
        <v>345</v>
      </c>
      <c r="K21" t="s">
        <v>3</v>
      </c>
      <c r="L21" t="s">
        <v>3</v>
      </c>
      <c r="M21" t="s">
        <v>3</v>
      </c>
      <c r="N21" t="s">
        <v>344</v>
      </c>
      <c r="O21" t="s">
        <v>345</v>
      </c>
      <c r="P21" t="s">
        <v>3</v>
      </c>
      <c r="Q21" t="s">
        <v>3</v>
      </c>
      <c r="R21" t="s">
        <v>3</v>
      </c>
      <c r="S21" t="s">
        <v>957</v>
      </c>
      <c r="T21" t="s">
        <v>958</v>
      </c>
      <c r="U21" t="s">
        <v>959</v>
      </c>
    </row>
    <row r="22" spans="1:21" x14ac:dyDescent="0.25">
      <c r="A22">
        <v>89</v>
      </c>
      <c r="B22">
        <v>1</v>
      </c>
      <c r="C22" t="s">
        <v>3</v>
      </c>
      <c r="D22" t="s">
        <v>344</v>
      </c>
      <c r="E22" t="s">
        <v>948</v>
      </c>
      <c r="F22" t="s">
        <v>948</v>
      </c>
      <c r="G22" t="s">
        <v>948</v>
      </c>
      <c r="H22" t="s">
        <v>3</v>
      </c>
      <c r="I22" t="s">
        <v>948</v>
      </c>
      <c r="J22" t="s">
        <v>948</v>
      </c>
      <c r="K22" t="s">
        <v>3</v>
      </c>
      <c r="L22" t="s">
        <v>3</v>
      </c>
      <c r="M22" t="s">
        <v>3</v>
      </c>
      <c r="N22" t="s">
        <v>344</v>
      </c>
      <c r="O22" t="s">
        <v>948</v>
      </c>
      <c r="P22" t="s">
        <v>3</v>
      </c>
      <c r="Q22" t="s">
        <v>3</v>
      </c>
      <c r="R22" t="s">
        <v>3</v>
      </c>
      <c r="S22" t="s">
        <v>949</v>
      </c>
      <c r="T22" t="s">
        <v>950</v>
      </c>
      <c r="U22" t="s">
        <v>951</v>
      </c>
    </row>
    <row r="23" spans="1:21" x14ac:dyDescent="0.25">
      <c r="A23">
        <v>89</v>
      </c>
      <c r="B23">
        <v>1</v>
      </c>
      <c r="C23" t="s">
        <v>3</v>
      </c>
      <c r="D23" t="s">
        <v>344</v>
      </c>
      <c r="E23" t="s">
        <v>952</v>
      </c>
      <c r="F23" t="s">
        <v>952</v>
      </c>
      <c r="G23" t="s">
        <v>953</v>
      </c>
      <c r="H23" t="s">
        <v>3</v>
      </c>
      <c r="I23" t="s">
        <v>953</v>
      </c>
      <c r="J23" t="s">
        <v>952</v>
      </c>
      <c r="K23" t="s">
        <v>3</v>
      </c>
      <c r="L23" t="s">
        <v>3</v>
      </c>
      <c r="M23" t="s">
        <v>3</v>
      </c>
      <c r="N23" t="s">
        <v>344</v>
      </c>
      <c r="O23" t="s">
        <v>952</v>
      </c>
      <c r="P23" t="s">
        <v>3</v>
      </c>
      <c r="Q23" t="s">
        <v>3</v>
      </c>
      <c r="R23" t="s">
        <v>3</v>
      </c>
      <c r="S23" t="s">
        <v>954</v>
      </c>
      <c r="T23" t="s">
        <v>955</v>
      </c>
      <c r="U23" t="s">
        <v>956</v>
      </c>
    </row>
    <row r="24" spans="1:21" x14ac:dyDescent="0.25">
      <c r="A24">
        <v>89</v>
      </c>
      <c r="B24">
        <v>1</v>
      </c>
      <c r="C24" t="s">
        <v>3</v>
      </c>
      <c r="D24" t="s">
        <v>344</v>
      </c>
      <c r="E24" t="s">
        <v>345</v>
      </c>
      <c r="F24" t="s">
        <v>345</v>
      </c>
      <c r="G24" t="s">
        <v>345</v>
      </c>
      <c r="H24" t="s">
        <v>3</v>
      </c>
      <c r="I24" t="s">
        <v>345</v>
      </c>
      <c r="J24" t="s">
        <v>345</v>
      </c>
      <c r="K24" t="s">
        <v>3</v>
      </c>
      <c r="L24" t="s">
        <v>3</v>
      </c>
      <c r="M24" t="s">
        <v>3</v>
      </c>
      <c r="N24" t="s">
        <v>344</v>
      </c>
      <c r="O24" t="s">
        <v>345</v>
      </c>
      <c r="P24" t="s">
        <v>3</v>
      </c>
      <c r="Q24" t="s">
        <v>3</v>
      </c>
      <c r="R24" t="s">
        <v>3</v>
      </c>
      <c r="S24" t="s">
        <v>957</v>
      </c>
      <c r="T24" t="s">
        <v>958</v>
      </c>
      <c r="U24" t="s">
        <v>959</v>
      </c>
    </row>
    <row r="25" spans="1:21" x14ac:dyDescent="0.25">
      <c r="A25">
        <v>92</v>
      </c>
      <c r="B25">
        <v>1</v>
      </c>
      <c r="C25" t="s">
        <v>3</v>
      </c>
      <c r="D25" t="s">
        <v>344</v>
      </c>
      <c r="E25" t="s">
        <v>948</v>
      </c>
      <c r="F25" t="s">
        <v>948</v>
      </c>
      <c r="G25" t="s">
        <v>948</v>
      </c>
      <c r="H25" t="s">
        <v>3</v>
      </c>
      <c r="I25" t="s">
        <v>948</v>
      </c>
      <c r="J25" t="s">
        <v>948</v>
      </c>
      <c r="K25" t="s">
        <v>3</v>
      </c>
      <c r="L25" t="s">
        <v>3</v>
      </c>
      <c r="M25" t="s">
        <v>3</v>
      </c>
      <c r="N25" t="s">
        <v>344</v>
      </c>
      <c r="O25" t="s">
        <v>948</v>
      </c>
      <c r="P25" t="s">
        <v>3</v>
      </c>
      <c r="Q25" t="s">
        <v>3</v>
      </c>
      <c r="R25" t="s">
        <v>3</v>
      </c>
      <c r="S25" t="s">
        <v>949</v>
      </c>
      <c r="T25" t="s">
        <v>950</v>
      </c>
      <c r="U25" t="s">
        <v>951</v>
      </c>
    </row>
    <row r="26" spans="1:21" x14ac:dyDescent="0.25">
      <c r="A26">
        <v>92</v>
      </c>
      <c r="B26">
        <v>1</v>
      </c>
      <c r="C26" t="s">
        <v>3</v>
      </c>
      <c r="D26" t="s">
        <v>344</v>
      </c>
      <c r="E26" t="s">
        <v>952</v>
      </c>
      <c r="F26" t="s">
        <v>952</v>
      </c>
      <c r="G26" t="s">
        <v>953</v>
      </c>
      <c r="H26" t="s">
        <v>3</v>
      </c>
      <c r="I26" t="s">
        <v>953</v>
      </c>
      <c r="J26" t="s">
        <v>952</v>
      </c>
      <c r="K26" t="s">
        <v>3</v>
      </c>
      <c r="L26" t="s">
        <v>3</v>
      </c>
      <c r="M26" t="s">
        <v>3</v>
      </c>
      <c r="N26" t="s">
        <v>344</v>
      </c>
      <c r="O26" t="s">
        <v>952</v>
      </c>
      <c r="P26" t="s">
        <v>3</v>
      </c>
      <c r="Q26" t="s">
        <v>3</v>
      </c>
      <c r="R26" t="s">
        <v>3</v>
      </c>
      <c r="S26" t="s">
        <v>954</v>
      </c>
      <c r="T26" t="s">
        <v>955</v>
      </c>
      <c r="U26" t="s">
        <v>956</v>
      </c>
    </row>
    <row r="27" spans="1:21" x14ac:dyDescent="0.25">
      <c r="A27">
        <v>92</v>
      </c>
      <c r="B27">
        <v>1</v>
      </c>
      <c r="C27" t="s">
        <v>3</v>
      </c>
      <c r="D27" t="s">
        <v>344</v>
      </c>
      <c r="E27" t="s">
        <v>345</v>
      </c>
      <c r="F27" t="s">
        <v>345</v>
      </c>
      <c r="G27" t="s">
        <v>345</v>
      </c>
      <c r="H27" t="s">
        <v>3</v>
      </c>
      <c r="I27" t="s">
        <v>345</v>
      </c>
      <c r="J27" t="s">
        <v>345</v>
      </c>
      <c r="K27" t="s">
        <v>3</v>
      </c>
      <c r="L27" t="s">
        <v>3</v>
      </c>
      <c r="M27" t="s">
        <v>3</v>
      </c>
      <c r="N27" t="s">
        <v>344</v>
      </c>
      <c r="O27" t="s">
        <v>345</v>
      </c>
      <c r="P27" t="s">
        <v>3</v>
      </c>
      <c r="Q27" t="s">
        <v>3</v>
      </c>
      <c r="R27" t="s">
        <v>3</v>
      </c>
      <c r="S27" t="s">
        <v>957</v>
      </c>
      <c r="T27" t="s">
        <v>958</v>
      </c>
      <c r="U27" t="s">
        <v>959</v>
      </c>
    </row>
    <row r="28" spans="1:21" x14ac:dyDescent="0.25">
      <c r="A28">
        <v>93</v>
      </c>
      <c r="B28">
        <v>1</v>
      </c>
      <c r="C28" t="s">
        <v>3</v>
      </c>
      <c r="D28" t="s">
        <v>344</v>
      </c>
      <c r="E28" t="s">
        <v>948</v>
      </c>
      <c r="F28" t="s">
        <v>948</v>
      </c>
      <c r="G28" t="s">
        <v>948</v>
      </c>
      <c r="H28" t="s">
        <v>3</v>
      </c>
      <c r="I28" t="s">
        <v>948</v>
      </c>
      <c r="J28" t="s">
        <v>948</v>
      </c>
      <c r="K28" t="s">
        <v>3</v>
      </c>
      <c r="L28" t="s">
        <v>3</v>
      </c>
      <c r="M28" t="s">
        <v>3</v>
      </c>
      <c r="N28" t="s">
        <v>344</v>
      </c>
      <c r="O28" t="s">
        <v>948</v>
      </c>
      <c r="P28" t="s">
        <v>3</v>
      </c>
      <c r="Q28" t="s">
        <v>3</v>
      </c>
      <c r="R28" t="s">
        <v>3</v>
      </c>
      <c r="S28" t="s">
        <v>949</v>
      </c>
      <c r="T28" t="s">
        <v>950</v>
      </c>
      <c r="U28" t="s">
        <v>951</v>
      </c>
    </row>
    <row r="29" spans="1:21" x14ac:dyDescent="0.25">
      <c r="A29">
        <v>93</v>
      </c>
      <c r="B29">
        <v>1</v>
      </c>
      <c r="C29" t="s">
        <v>3</v>
      </c>
      <c r="D29" t="s">
        <v>344</v>
      </c>
      <c r="E29" t="s">
        <v>952</v>
      </c>
      <c r="F29" t="s">
        <v>952</v>
      </c>
      <c r="G29" t="s">
        <v>953</v>
      </c>
      <c r="H29" t="s">
        <v>3</v>
      </c>
      <c r="I29" t="s">
        <v>953</v>
      </c>
      <c r="J29" t="s">
        <v>952</v>
      </c>
      <c r="K29" t="s">
        <v>3</v>
      </c>
      <c r="L29" t="s">
        <v>3</v>
      </c>
      <c r="M29" t="s">
        <v>3</v>
      </c>
      <c r="N29" t="s">
        <v>344</v>
      </c>
      <c r="O29" t="s">
        <v>952</v>
      </c>
      <c r="P29" t="s">
        <v>3</v>
      </c>
      <c r="Q29" t="s">
        <v>3</v>
      </c>
      <c r="R29" t="s">
        <v>3</v>
      </c>
      <c r="S29" t="s">
        <v>954</v>
      </c>
      <c r="T29" t="s">
        <v>955</v>
      </c>
      <c r="U29" t="s">
        <v>956</v>
      </c>
    </row>
    <row r="30" spans="1:21" x14ac:dyDescent="0.25">
      <c r="A30">
        <v>93</v>
      </c>
      <c r="B30">
        <v>1</v>
      </c>
      <c r="C30" t="s">
        <v>3</v>
      </c>
      <c r="D30" t="s">
        <v>344</v>
      </c>
      <c r="E30" t="s">
        <v>345</v>
      </c>
      <c r="F30" t="s">
        <v>345</v>
      </c>
      <c r="G30" t="s">
        <v>345</v>
      </c>
      <c r="H30" t="s">
        <v>3</v>
      </c>
      <c r="I30" t="s">
        <v>345</v>
      </c>
      <c r="J30" t="s">
        <v>345</v>
      </c>
      <c r="K30" t="s">
        <v>3</v>
      </c>
      <c r="L30" t="s">
        <v>3</v>
      </c>
      <c r="M30" t="s">
        <v>3</v>
      </c>
      <c r="N30" t="s">
        <v>344</v>
      </c>
      <c r="O30" t="s">
        <v>345</v>
      </c>
      <c r="P30" t="s">
        <v>3</v>
      </c>
      <c r="Q30" t="s">
        <v>3</v>
      </c>
      <c r="R30" t="s">
        <v>3</v>
      </c>
      <c r="S30" t="s">
        <v>957</v>
      </c>
      <c r="T30" t="s">
        <v>958</v>
      </c>
      <c r="U30" t="s">
        <v>959</v>
      </c>
    </row>
    <row r="31" spans="1:21" x14ac:dyDescent="0.25">
      <c r="A31">
        <v>106</v>
      </c>
      <c r="B31">
        <v>1</v>
      </c>
      <c r="C31" t="s">
        <v>3</v>
      </c>
      <c r="D31" t="s">
        <v>344</v>
      </c>
      <c r="E31" t="s">
        <v>948</v>
      </c>
      <c r="F31" t="s">
        <v>948</v>
      </c>
      <c r="G31" t="s">
        <v>948</v>
      </c>
      <c r="H31" t="s">
        <v>3</v>
      </c>
      <c r="I31" t="s">
        <v>948</v>
      </c>
      <c r="J31" t="s">
        <v>948</v>
      </c>
      <c r="K31" t="s">
        <v>3</v>
      </c>
      <c r="L31" t="s">
        <v>3</v>
      </c>
      <c r="M31" t="s">
        <v>3</v>
      </c>
      <c r="N31" t="s">
        <v>344</v>
      </c>
      <c r="O31" t="s">
        <v>948</v>
      </c>
      <c r="P31" t="s">
        <v>3</v>
      </c>
      <c r="Q31" t="s">
        <v>3</v>
      </c>
      <c r="R31" t="s">
        <v>3</v>
      </c>
      <c r="S31" t="s">
        <v>949</v>
      </c>
      <c r="T31" t="s">
        <v>950</v>
      </c>
      <c r="U31" t="s">
        <v>951</v>
      </c>
    </row>
    <row r="32" spans="1:21" x14ac:dyDescent="0.25">
      <c r="A32">
        <v>106</v>
      </c>
      <c r="B32">
        <v>1</v>
      </c>
      <c r="C32" t="s">
        <v>3</v>
      </c>
      <c r="D32" t="s">
        <v>344</v>
      </c>
      <c r="E32" t="s">
        <v>952</v>
      </c>
      <c r="F32" t="s">
        <v>952</v>
      </c>
      <c r="G32" t="s">
        <v>953</v>
      </c>
      <c r="H32" t="s">
        <v>3</v>
      </c>
      <c r="I32" t="s">
        <v>953</v>
      </c>
      <c r="J32" t="s">
        <v>952</v>
      </c>
      <c r="K32" t="s">
        <v>3</v>
      </c>
      <c r="L32" t="s">
        <v>3</v>
      </c>
      <c r="M32" t="s">
        <v>3</v>
      </c>
      <c r="N32" t="s">
        <v>344</v>
      </c>
      <c r="O32" t="s">
        <v>952</v>
      </c>
      <c r="P32" t="s">
        <v>3</v>
      </c>
      <c r="Q32" t="s">
        <v>3</v>
      </c>
      <c r="R32" t="s">
        <v>3</v>
      </c>
      <c r="S32" t="s">
        <v>954</v>
      </c>
      <c r="T32" t="s">
        <v>955</v>
      </c>
      <c r="U32" t="s">
        <v>956</v>
      </c>
    </row>
    <row r="33" spans="1:21" x14ac:dyDescent="0.25">
      <c r="A33">
        <v>106</v>
      </c>
      <c r="B33">
        <v>1</v>
      </c>
      <c r="C33" t="s">
        <v>3</v>
      </c>
      <c r="D33" t="s">
        <v>344</v>
      </c>
      <c r="E33" t="s">
        <v>345</v>
      </c>
      <c r="F33" t="s">
        <v>345</v>
      </c>
      <c r="G33" t="s">
        <v>345</v>
      </c>
      <c r="H33" t="s">
        <v>3</v>
      </c>
      <c r="I33" t="s">
        <v>345</v>
      </c>
      <c r="J33" t="s">
        <v>345</v>
      </c>
      <c r="K33" t="s">
        <v>3</v>
      </c>
      <c r="L33" t="s">
        <v>3</v>
      </c>
      <c r="M33" t="s">
        <v>3</v>
      </c>
      <c r="N33" t="s">
        <v>344</v>
      </c>
      <c r="O33" t="s">
        <v>345</v>
      </c>
      <c r="P33" t="s">
        <v>3</v>
      </c>
      <c r="Q33" t="s">
        <v>3</v>
      </c>
      <c r="R33" t="s">
        <v>3</v>
      </c>
      <c r="S33" t="s">
        <v>957</v>
      </c>
      <c r="T33" t="s">
        <v>958</v>
      </c>
      <c r="U33" t="s">
        <v>959</v>
      </c>
    </row>
    <row r="34" spans="1:21" x14ac:dyDescent="0.25">
      <c r="A34">
        <v>107</v>
      </c>
      <c r="B34">
        <v>1</v>
      </c>
      <c r="C34" t="s">
        <v>3</v>
      </c>
      <c r="D34" t="s">
        <v>344</v>
      </c>
      <c r="E34" t="s">
        <v>948</v>
      </c>
      <c r="F34" t="s">
        <v>948</v>
      </c>
      <c r="G34" t="s">
        <v>948</v>
      </c>
      <c r="H34" t="s">
        <v>3</v>
      </c>
      <c r="I34" t="s">
        <v>948</v>
      </c>
      <c r="J34" t="s">
        <v>948</v>
      </c>
      <c r="K34" t="s">
        <v>3</v>
      </c>
      <c r="L34" t="s">
        <v>3</v>
      </c>
      <c r="M34" t="s">
        <v>3</v>
      </c>
      <c r="N34" t="s">
        <v>344</v>
      </c>
      <c r="O34" t="s">
        <v>948</v>
      </c>
      <c r="P34" t="s">
        <v>3</v>
      </c>
      <c r="Q34" t="s">
        <v>3</v>
      </c>
      <c r="R34" t="s">
        <v>3</v>
      </c>
      <c r="S34" t="s">
        <v>949</v>
      </c>
      <c r="T34" t="s">
        <v>950</v>
      </c>
      <c r="U34" t="s">
        <v>951</v>
      </c>
    </row>
    <row r="35" spans="1:21" x14ac:dyDescent="0.25">
      <c r="A35">
        <v>107</v>
      </c>
      <c r="B35">
        <v>1</v>
      </c>
      <c r="C35" t="s">
        <v>3</v>
      </c>
      <c r="D35" t="s">
        <v>344</v>
      </c>
      <c r="E35" t="s">
        <v>952</v>
      </c>
      <c r="F35" t="s">
        <v>952</v>
      </c>
      <c r="G35" t="s">
        <v>953</v>
      </c>
      <c r="H35" t="s">
        <v>3</v>
      </c>
      <c r="I35" t="s">
        <v>953</v>
      </c>
      <c r="J35" t="s">
        <v>952</v>
      </c>
      <c r="K35" t="s">
        <v>3</v>
      </c>
      <c r="L35" t="s">
        <v>3</v>
      </c>
      <c r="M35" t="s">
        <v>3</v>
      </c>
      <c r="N35" t="s">
        <v>344</v>
      </c>
      <c r="O35" t="s">
        <v>952</v>
      </c>
      <c r="P35" t="s">
        <v>3</v>
      </c>
      <c r="Q35" t="s">
        <v>3</v>
      </c>
      <c r="R35" t="s">
        <v>3</v>
      </c>
      <c r="S35" t="s">
        <v>954</v>
      </c>
      <c r="T35" t="s">
        <v>955</v>
      </c>
      <c r="U35" t="s">
        <v>956</v>
      </c>
    </row>
    <row r="36" spans="1:21" x14ac:dyDescent="0.25">
      <c r="A36">
        <v>107</v>
      </c>
      <c r="B36">
        <v>1</v>
      </c>
      <c r="C36" t="s">
        <v>3</v>
      </c>
      <c r="D36" t="s">
        <v>344</v>
      </c>
      <c r="E36" t="s">
        <v>345</v>
      </c>
      <c r="F36" t="s">
        <v>345</v>
      </c>
      <c r="G36" t="s">
        <v>345</v>
      </c>
      <c r="H36" t="s">
        <v>3</v>
      </c>
      <c r="I36" t="s">
        <v>345</v>
      </c>
      <c r="J36" t="s">
        <v>345</v>
      </c>
      <c r="K36" t="s">
        <v>3</v>
      </c>
      <c r="L36" t="s">
        <v>3</v>
      </c>
      <c r="M36" t="s">
        <v>3</v>
      </c>
      <c r="N36" t="s">
        <v>344</v>
      </c>
      <c r="O36" t="s">
        <v>345</v>
      </c>
      <c r="P36" t="s">
        <v>3</v>
      </c>
      <c r="Q36" t="s">
        <v>3</v>
      </c>
      <c r="R36" t="s">
        <v>3</v>
      </c>
      <c r="S36" t="s">
        <v>957</v>
      </c>
      <c r="T36" t="s">
        <v>958</v>
      </c>
      <c r="U36" t="s">
        <v>959</v>
      </c>
    </row>
    <row r="37" spans="1:21" x14ac:dyDescent="0.25">
      <c r="A37">
        <v>124</v>
      </c>
      <c r="B37">
        <v>1</v>
      </c>
      <c r="C37" t="s">
        <v>3</v>
      </c>
      <c r="D37" t="s">
        <v>344</v>
      </c>
      <c r="E37" t="s">
        <v>948</v>
      </c>
      <c r="F37" t="s">
        <v>948</v>
      </c>
      <c r="G37" t="s">
        <v>948</v>
      </c>
      <c r="H37" t="s">
        <v>3</v>
      </c>
      <c r="I37" t="s">
        <v>948</v>
      </c>
      <c r="J37" t="s">
        <v>948</v>
      </c>
      <c r="K37" t="s">
        <v>3</v>
      </c>
      <c r="L37" t="s">
        <v>3</v>
      </c>
      <c r="M37" t="s">
        <v>3</v>
      </c>
      <c r="N37" t="s">
        <v>344</v>
      </c>
      <c r="O37" t="s">
        <v>948</v>
      </c>
      <c r="P37" t="s">
        <v>3</v>
      </c>
      <c r="Q37" t="s">
        <v>3</v>
      </c>
      <c r="R37" t="s">
        <v>3</v>
      </c>
      <c r="S37" t="s">
        <v>949</v>
      </c>
      <c r="T37" t="s">
        <v>950</v>
      </c>
      <c r="U37" t="s">
        <v>951</v>
      </c>
    </row>
    <row r="38" spans="1:21" x14ac:dyDescent="0.25">
      <c r="A38">
        <v>124</v>
      </c>
      <c r="B38">
        <v>1</v>
      </c>
      <c r="C38" t="s">
        <v>3</v>
      </c>
      <c r="D38" t="s">
        <v>344</v>
      </c>
      <c r="E38" t="s">
        <v>952</v>
      </c>
      <c r="F38" t="s">
        <v>952</v>
      </c>
      <c r="G38" t="s">
        <v>953</v>
      </c>
      <c r="H38" t="s">
        <v>3</v>
      </c>
      <c r="I38" t="s">
        <v>953</v>
      </c>
      <c r="J38" t="s">
        <v>952</v>
      </c>
      <c r="K38" t="s">
        <v>3</v>
      </c>
      <c r="L38" t="s">
        <v>3</v>
      </c>
      <c r="M38" t="s">
        <v>3</v>
      </c>
      <c r="N38" t="s">
        <v>344</v>
      </c>
      <c r="O38" t="s">
        <v>952</v>
      </c>
      <c r="P38" t="s">
        <v>3</v>
      </c>
      <c r="Q38" t="s">
        <v>3</v>
      </c>
      <c r="R38" t="s">
        <v>3</v>
      </c>
      <c r="S38" t="s">
        <v>954</v>
      </c>
      <c r="T38" t="s">
        <v>955</v>
      </c>
      <c r="U38" t="s">
        <v>956</v>
      </c>
    </row>
    <row r="39" spans="1:21" x14ac:dyDescent="0.25">
      <c r="A39">
        <v>124</v>
      </c>
      <c r="B39">
        <v>1</v>
      </c>
      <c r="C39" t="s">
        <v>3</v>
      </c>
      <c r="D39" t="s">
        <v>344</v>
      </c>
      <c r="E39" t="s">
        <v>345</v>
      </c>
      <c r="F39" t="s">
        <v>345</v>
      </c>
      <c r="G39" t="s">
        <v>345</v>
      </c>
      <c r="H39" t="s">
        <v>3</v>
      </c>
      <c r="I39" t="s">
        <v>345</v>
      </c>
      <c r="J39" t="s">
        <v>345</v>
      </c>
      <c r="K39" t="s">
        <v>3</v>
      </c>
      <c r="L39" t="s">
        <v>3</v>
      </c>
      <c r="M39" t="s">
        <v>3</v>
      </c>
      <c r="N39" t="s">
        <v>344</v>
      </c>
      <c r="O39" t="s">
        <v>345</v>
      </c>
      <c r="P39" t="s">
        <v>3</v>
      </c>
      <c r="Q39" t="s">
        <v>3</v>
      </c>
      <c r="R39" t="s">
        <v>3</v>
      </c>
      <c r="S39" t="s">
        <v>957</v>
      </c>
      <c r="T39" t="s">
        <v>958</v>
      </c>
      <c r="U39" t="s">
        <v>959</v>
      </c>
    </row>
    <row r="40" spans="1:21" x14ac:dyDescent="0.25">
      <c r="A40">
        <v>125</v>
      </c>
      <c r="B40">
        <v>1</v>
      </c>
      <c r="C40" t="s">
        <v>3</v>
      </c>
      <c r="D40" t="s">
        <v>344</v>
      </c>
      <c r="E40" t="s">
        <v>948</v>
      </c>
      <c r="F40" t="s">
        <v>948</v>
      </c>
      <c r="G40" t="s">
        <v>948</v>
      </c>
      <c r="H40" t="s">
        <v>3</v>
      </c>
      <c r="I40" t="s">
        <v>948</v>
      </c>
      <c r="J40" t="s">
        <v>948</v>
      </c>
      <c r="K40" t="s">
        <v>3</v>
      </c>
      <c r="L40" t="s">
        <v>3</v>
      </c>
      <c r="M40" t="s">
        <v>3</v>
      </c>
      <c r="N40" t="s">
        <v>344</v>
      </c>
      <c r="O40" t="s">
        <v>948</v>
      </c>
      <c r="P40" t="s">
        <v>3</v>
      </c>
      <c r="Q40" t="s">
        <v>3</v>
      </c>
      <c r="R40" t="s">
        <v>3</v>
      </c>
      <c r="S40" t="s">
        <v>949</v>
      </c>
      <c r="T40" t="s">
        <v>950</v>
      </c>
      <c r="U40" t="s">
        <v>951</v>
      </c>
    </row>
    <row r="41" spans="1:21" x14ac:dyDescent="0.25">
      <c r="A41">
        <v>125</v>
      </c>
      <c r="B41">
        <v>1</v>
      </c>
      <c r="C41" t="s">
        <v>3</v>
      </c>
      <c r="D41" t="s">
        <v>344</v>
      </c>
      <c r="E41" t="s">
        <v>952</v>
      </c>
      <c r="F41" t="s">
        <v>952</v>
      </c>
      <c r="G41" t="s">
        <v>953</v>
      </c>
      <c r="H41" t="s">
        <v>3</v>
      </c>
      <c r="I41" t="s">
        <v>953</v>
      </c>
      <c r="J41" t="s">
        <v>952</v>
      </c>
      <c r="K41" t="s">
        <v>3</v>
      </c>
      <c r="L41" t="s">
        <v>3</v>
      </c>
      <c r="M41" t="s">
        <v>3</v>
      </c>
      <c r="N41" t="s">
        <v>344</v>
      </c>
      <c r="O41" t="s">
        <v>952</v>
      </c>
      <c r="P41" t="s">
        <v>3</v>
      </c>
      <c r="Q41" t="s">
        <v>3</v>
      </c>
      <c r="R41" t="s">
        <v>3</v>
      </c>
      <c r="S41" t="s">
        <v>954</v>
      </c>
      <c r="T41" t="s">
        <v>955</v>
      </c>
      <c r="U41" t="s">
        <v>956</v>
      </c>
    </row>
    <row r="42" spans="1:21" x14ac:dyDescent="0.25">
      <c r="A42">
        <v>125</v>
      </c>
      <c r="B42">
        <v>1</v>
      </c>
      <c r="C42" t="s">
        <v>3</v>
      </c>
      <c r="D42" t="s">
        <v>344</v>
      </c>
      <c r="E42" t="s">
        <v>345</v>
      </c>
      <c r="F42" t="s">
        <v>345</v>
      </c>
      <c r="G42" t="s">
        <v>345</v>
      </c>
      <c r="H42" t="s">
        <v>3</v>
      </c>
      <c r="I42" t="s">
        <v>345</v>
      </c>
      <c r="J42" t="s">
        <v>345</v>
      </c>
      <c r="K42" t="s">
        <v>3</v>
      </c>
      <c r="L42" t="s">
        <v>3</v>
      </c>
      <c r="M42" t="s">
        <v>3</v>
      </c>
      <c r="N42" t="s">
        <v>344</v>
      </c>
      <c r="O42" t="s">
        <v>345</v>
      </c>
      <c r="P42" t="s">
        <v>3</v>
      </c>
      <c r="Q42" t="s">
        <v>3</v>
      </c>
      <c r="R42" t="s">
        <v>3</v>
      </c>
      <c r="S42" t="s">
        <v>957</v>
      </c>
      <c r="T42" t="s">
        <v>958</v>
      </c>
      <c r="U42" t="s">
        <v>959</v>
      </c>
    </row>
    <row r="43" spans="1:21" x14ac:dyDescent="0.25">
      <c r="A43">
        <v>140</v>
      </c>
      <c r="B43">
        <v>1</v>
      </c>
      <c r="C43" t="s">
        <v>3</v>
      </c>
      <c r="D43" t="s">
        <v>344</v>
      </c>
      <c r="E43" t="s">
        <v>948</v>
      </c>
      <c r="F43" t="s">
        <v>948</v>
      </c>
      <c r="G43" t="s">
        <v>948</v>
      </c>
      <c r="H43" t="s">
        <v>3</v>
      </c>
      <c r="I43" t="s">
        <v>948</v>
      </c>
      <c r="J43" t="s">
        <v>948</v>
      </c>
      <c r="K43" t="s">
        <v>3</v>
      </c>
      <c r="L43" t="s">
        <v>3</v>
      </c>
      <c r="M43" t="s">
        <v>3</v>
      </c>
      <c r="N43" t="s">
        <v>344</v>
      </c>
      <c r="O43" t="s">
        <v>948</v>
      </c>
      <c r="P43" t="s">
        <v>3</v>
      </c>
      <c r="Q43" t="s">
        <v>3</v>
      </c>
      <c r="R43" t="s">
        <v>3</v>
      </c>
      <c r="S43" t="s">
        <v>949</v>
      </c>
      <c r="T43" t="s">
        <v>950</v>
      </c>
      <c r="U43" t="s">
        <v>951</v>
      </c>
    </row>
    <row r="44" spans="1:21" x14ac:dyDescent="0.25">
      <c r="A44">
        <v>140</v>
      </c>
      <c r="B44">
        <v>1</v>
      </c>
      <c r="C44" t="s">
        <v>3</v>
      </c>
      <c r="D44" t="s">
        <v>344</v>
      </c>
      <c r="E44" t="s">
        <v>952</v>
      </c>
      <c r="F44" t="s">
        <v>952</v>
      </c>
      <c r="G44" t="s">
        <v>953</v>
      </c>
      <c r="H44" t="s">
        <v>3</v>
      </c>
      <c r="I44" t="s">
        <v>953</v>
      </c>
      <c r="J44" t="s">
        <v>952</v>
      </c>
      <c r="K44" t="s">
        <v>3</v>
      </c>
      <c r="L44" t="s">
        <v>3</v>
      </c>
      <c r="M44" t="s">
        <v>3</v>
      </c>
      <c r="N44" t="s">
        <v>344</v>
      </c>
      <c r="O44" t="s">
        <v>952</v>
      </c>
      <c r="P44" t="s">
        <v>3</v>
      </c>
      <c r="Q44" t="s">
        <v>3</v>
      </c>
      <c r="R44" t="s">
        <v>3</v>
      </c>
      <c r="S44" t="s">
        <v>954</v>
      </c>
      <c r="T44" t="s">
        <v>955</v>
      </c>
      <c r="U44" t="s">
        <v>956</v>
      </c>
    </row>
    <row r="45" spans="1:21" x14ac:dyDescent="0.25">
      <c r="A45">
        <v>140</v>
      </c>
      <c r="B45">
        <v>1</v>
      </c>
      <c r="C45" t="s">
        <v>3</v>
      </c>
      <c r="D45" t="s">
        <v>344</v>
      </c>
      <c r="E45" t="s">
        <v>345</v>
      </c>
      <c r="F45" t="s">
        <v>345</v>
      </c>
      <c r="G45" t="s">
        <v>345</v>
      </c>
      <c r="H45" t="s">
        <v>3</v>
      </c>
      <c r="I45" t="s">
        <v>345</v>
      </c>
      <c r="J45" t="s">
        <v>345</v>
      </c>
      <c r="K45" t="s">
        <v>3</v>
      </c>
      <c r="L45" t="s">
        <v>3</v>
      </c>
      <c r="M45" t="s">
        <v>3</v>
      </c>
      <c r="N45" t="s">
        <v>344</v>
      </c>
      <c r="O45" t="s">
        <v>345</v>
      </c>
      <c r="P45" t="s">
        <v>3</v>
      </c>
      <c r="Q45" t="s">
        <v>3</v>
      </c>
      <c r="R45" t="s">
        <v>3</v>
      </c>
      <c r="S45" t="s">
        <v>957</v>
      </c>
      <c r="T45" t="s">
        <v>958</v>
      </c>
      <c r="U45" t="s">
        <v>959</v>
      </c>
    </row>
    <row r="46" spans="1:21" x14ac:dyDescent="0.25">
      <c r="A46">
        <v>141</v>
      </c>
      <c r="B46">
        <v>1</v>
      </c>
      <c r="C46" t="s">
        <v>3</v>
      </c>
      <c r="D46" t="s">
        <v>344</v>
      </c>
      <c r="E46" t="s">
        <v>948</v>
      </c>
      <c r="F46" t="s">
        <v>948</v>
      </c>
      <c r="G46" t="s">
        <v>948</v>
      </c>
      <c r="H46" t="s">
        <v>3</v>
      </c>
      <c r="I46" t="s">
        <v>948</v>
      </c>
      <c r="J46" t="s">
        <v>948</v>
      </c>
      <c r="K46" t="s">
        <v>3</v>
      </c>
      <c r="L46" t="s">
        <v>3</v>
      </c>
      <c r="M46" t="s">
        <v>3</v>
      </c>
      <c r="N46" t="s">
        <v>344</v>
      </c>
      <c r="O46" t="s">
        <v>948</v>
      </c>
      <c r="P46" t="s">
        <v>3</v>
      </c>
      <c r="Q46" t="s">
        <v>3</v>
      </c>
      <c r="R46" t="s">
        <v>3</v>
      </c>
      <c r="S46" t="s">
        <v>949</v>
      </c>
      <c r="T46" t="s">
        <v>950</v>
      </c>
      <c r="U46" t="s">
        <v>951</v>
      </c>
    </row>
    <row r="47" spans="1:21" x14ac:dyDescent="0.25">
      <c r="A47">
        <v>141</v>
      </c>
      <c r="B47">
        <v>1</v>
      </c>
      <c r="C47" t="s">
        <v>3</v>
      </c>
      <c r="D47" t="s">
        <v>344</v>
      </c>
      <c r="E47" t="s">
        <v>952</v>
      </c>
      <c r="F47" t="s">
        <v>952</v>
      </c>
      <c r="G47" t="s">
        <v>953</v>
      </c>
      <c r="H47" t="s">
        <v>3</v>
      </c>
      <c r="I47" t="s">
        <v>953</v>
      </c>
      <c r="J47" t="s">
        <v>952</v>
      </c>
      <c r="K47" t="s">
        <v>3</v>
      </c>
      <c r="L47" t="s">
        <v>3</v>
      </c>
      <c r="M47" t="s">
        <v>3</v>
      </c>
      <c r="N47" t="s">
        <v>344</v>
      </c>
      <c r="O47" t="s">
        <v>952</v>
      </c>
      <c r="P47" t="s">
        <v>3</v>
      </c>
      <c r="Q47" t="s">
        <v>3</v>
      </c>
      <c r="R47" t="s">
        <v>3</v>
      </c>
      <c r="S47" t="s">
        <v>954</v>
      </c>
      <c r="T47" t="s">
        <v>955</v>
      </c>
      <c r="U47" t="s">
        <v>956</v>
      </c>
    </row>
    <row r="48" spans="1:21" x14ac:dyDescent="0.25">
      <c r="A48">
        <v>141</v>
      </c>
      <c r="B48">
        <v>1</v>
      </c>
      <c r="C48" t="s">
        <v>3</v>
      </c>
      <c r="D48" t="s">
        <v>344</v>
      </c>
      <c r="E48" t="s">
        <v>345</v>
      </c>
      <c r="F48" t="s">
        <v>345</v>
      </c>
      <c r="G48" t="s">
        <v>345</v>
      </c>
      <c r="H48" t="s">
        <v>3</v>
      </c>
      <c r="I48" t="s">
        <v>345</v>
      </c>
      <c r="J48" t="s">
        <v>345</v>
      </c>
      <c r="K48" t="s">
        <v>3</v>
      </c>
      <c r="L48" t="s">
        <v>3</v>
      </c>
      <c r="M48" t="s">
        <v>3</v>
      </c>
      <c r="N48" t="s">
        <v>344</v>
      </c>
      <c r="O48" t="s">
        <v>345</v>
      </c>
      <c r="P48" t="s">
        <v>3</v>
      </c>
      <c r="Q48" t="s">
        <v>3</v>
      </c>
      <c r="R48" t="s">
        <v>3</v>
      </c>
      <c r="S48" t="s">
        <v>957</v>
      </c>
      <c r="T48" t="s">
        <v>958</v>
      </c>
      <c r="U48" t="s">
        <v>959</v>
      </c>
    </row>
    <row r="49" spans="1:21" x14ac:dyDescent="0.25">
      <c r="A49">
        <v>146</v>
      </c>
      <c r="B49">
        <v>1</v>
      </c>
      <c r="C49" t="s">
        <v>3</v>
      </c>
      <c r="D49" t="s">
        <v>344</v>
      </c>
      <c r="E49" t="s">
        <v>948</v>
      </c>
      <c r="F49" t="s">
        <v>948</v>
      </c>
      <c r="G49" t="s">
        <v>948</v>
      </c>
      <c r="H49" t="s">
        <v>3</v>
      </c>
      <c r="I49" t="s">
        <v>948</v>
      </c>
      <c r="J49" t="s">
        <v>948</v>
      </c>
      <c r="K49" t="s">
        <v>3</v>
      </c>
      <c r="L49" t="s">
        <v>3</v>
      </c>
      <c r="M49" t="s">
        <v>3</v>
      </c>
      <c r="N49" t="s">
        <v>344</v>
      </c>
      <c r="O49" t="s">
        <v>948</v>
      </c>
      <c r="P49" t="s">
        <v>3</v>
      </c>
      <c r="Q49" t="s">
        <v>3</v>
      </c>
      <c r="R49" t="s">
        <v>3</v>
      </c>
      <c r="S49" t="s">
        <v>949</v>
      </c>
      <c r="T49" t="s">
        <v>950</v>
      </c>
      <c r="U49" t="s">
        <v>951</v>
      </c>
    </row>
    <row r="50" spans="1:21" x14ac:dyDescent="0.25">
      <c r="A50">
        <v>146</v>
      </c>
      <c r="B50">
        <v>1</v>
      </c>
      <c r="C50" t="s">
        <v>3</v>
      </c>
      <c r="D50" t="s">
        <v>344</v>
      </c>
      <c r="E50" t="s">
        <v>952</v>
      </c>
      <c r="F50" t="s">
        <v>952</v>
      </c>
      <c r="G50" t="s">
        <v>953</v>
      </c>
      <c r="H50" t="s">
        <v>3</v>
      </c>
      <c r="I50" t="s">
        <v>953</v>
      </c>
      <c r="J50" t="s">
        <v>952</v>
      </c>
      <c r="K50" t="s">
        <v>3</v>
      </c>
      <c r="L50" t="s">
        <v>3</v>
      </c>
      <c r="M50" t="s">
        <v>3</v>
      </c>
      <c r="N50" t="s">
        <v>344</v>
      </c>
      <c r="O50" t="s">
        <v>952</v>
      </c>
      <c r="P50" t="s">
        <v>3</v>
      </c>
      <c r="Q50" t="s">
        <v>3</v>
      </c>
      <c r="R50" t="s">
        <v>3</v>
      </c>
      <c r="S50" t="s">
        <v>954</v>
      </c>
      <c r="T50" t="s">
        <v>955</v>
      </c>
      <c r="U50" t="s">
        <v>956</v>
      </c>
    </row>
    <row r="51" spans="1:21" x14ac:dyDescent="0.25">
      <c r="A51">
        <v>146</v>
      </c>
      <c r="B51">
        <v>1</v>
      </c>
      <c r="C51" t="s">
        <v>3</v>
      </c>
      <c r="D51" t="s">
        <v>344</v>
      </c>
      <c r="E51" t="s">
        <v>345</v>
      </c>
      <c r="F51" t="s">
        <v>345</v>
      </c>
      <c r="G51" t="s">
        <v>345</v>
      </c>
      <c r="H51" t="s">
        <v>3</v>
      </c>
      <c r="I51" t="s">
        <v>345</v>
      </c>
      <c r="J51" t="s">
        <v>345</v>
      </c>
      <c r="K51" t="s">
        <v>3</v>
      </c>
      <c r="L51" t="s">
        <v>3</v>
      </c>
      <c r="M51" t="s">
        <v>3</v>
      </c>
      <c r="N51" t="s">
        <v>344</v>
      </c>
      <c r="O51" t="s">
        <v>345</v>
      </c>
      <c r="P51" t="s">
        <v>3</v>
      </c>
      <c r="Q51" t="s">
        <v>3</v>
      </c>
      <c r="R51" t="s">
        <v>3</v>
      </c>
      <c r="S51" t="s">
        <v>957</v>
      </c>
      <c r="T51" t="s">
        <v>958</v>
      </c>
      <c r="U51" t="s">
        <v>959</v>
      </c>
    </row>
    <row r="52" spans="1:21" x14ac:dyDescent="0.25">
      <c r="A52">
        <v>147</v>
      </c>
      <c r="B52">
        <v>1</v>
      </c>
      <c r="C52" t="s">
        <v>3</v>
      </c>
      <c r="D52" t="s">
        <v>344</v>
      </c>
      <c r="E52" t="s">
        <v>948</v>
      </c>
      <c r="F52" t="s">
        <v>948</v>
      </c>
      <c r="G52" t="s">
        <v>948</v>
      </c>
      <c r="H52" t="s">
        <v>3</v>
      </c>
      <c r="I52" t="s">
        <v>948</v>
      </c>
      <c r="J52" t="s">
        <v>948</v>
      </c>
      <c r="K52" t="s">
        <v>3</v>
      </c>
      <c r="L52" t="s">
        <v>3</v>
      </c>
      <c r="M52" t="s">
        <v>3</v>
      </c>
      <c r="N52" t="s">
        <v>344</v>
      </c>
      <c r="O52" t="s">
        <v>948</v>
      </c>
      <c r="P52" t="s">
        <v>3</v>
      </c>
      <c r="Q52" t="s">
        <v>3</v>
      </c>
      <c r="R52" t="s">
        <v>3</v>
      </c>
      <c r="S52" t="s">
        <v>949</v>
      </c>
      <c r="T52" t="s">
        <v>950</v>
      </c>
      <c r="U52" t="s">
        <v>951</v>
      </c>
    </row>
    <row r="53" spans="1:21" x14ac:dyDescent="0.25">
      <c r="A53">
        <v>147</v>
      </c>
      <c r="B53">
        <v>1</v>
      </c>
      <c r="C53" t="s">
        <v>3</v>
      </c>
      <c r="D53" t="s">
        <v>344</v>
      </c>
      <c r="E53" t="s">
        <v>952</v>
      </c>
      <c r="F53" t="s">
        <v>952</v>
      </c>
      <c r="G53" t="s">
        <v>953</v>
      </c>
      <c r="H53" t="s">
        <v>3</v>
      </c>
      <c r="I53" t="s">
        <v>953</v>
      </c>
      <c r="J53" t="s">
        <v>952</v>
      </c>
      <c r="K53" t="s">
        <v>3</v>
      </c>
      <c r="L53" t="s">
        <v>3</v>
      </c>
      <c r="M53" t="s">
        <v>3</v>
      </c>
      <c r="N53" t="s">
        <v>344</v>
      </c>
      <c r="O53" t="s">
        <v>952</v>
      </c>
      <c r="P53" t="s">
        <v>3</v>
      </c>
      <c r="Q53" t="s">
        <v>3</v>
      </c>
      <c r="R53" t="s">
        <v>3</v>
      </c>
      <c r="S53" t="s">
        <v>954</v>
      </c>
      <c r="T53" t="s">
        <v>955</v>
      </c>
      <c r="U53" t="s">
        <v>956</v>
      </c>
    </row>
    <row r="54" spans="1:21" x14ac:dyDescent="0.25">
      <c r="A54">
        <v>147</v>
      </c>
      <c r="B54">
        <v>1</v>
      </c>
      <c r="C54" t="s">
        <v>3</v>
      </c>
      <c r="D54" t="s">
        <v>344</v>
      </c>
      <c r="E54" t="s">
        <v>345</v>
      </c>
      <c r="F54" t="s">
        <v>345</v>
      </c>
      <c r="G54" t="s">
        <v>345</v>
      </c>
      <c r="H54" t="s">
        <v>3</v>
      </c>
      <c r="I54" t="s">
        <v>345</v>
      </c>
      <c r="J54" t="s">
        <v>345</v>
      </c>
      <c r="K54" t="s">
        <v>3</v>
      </c>
      <c r="L54" t="s">
        <v>3</v>
      </c>
      <c r="M54" t="s">
        <v>3</v>
      </c>
      <c r="N54" t="s">
        <v>344</v>
      </c>
      <c r="O54" t="s">
        <v>345</v>
      </c>
      <c r="P54" t="s">
        <v>3</v>
      </c>
      <c r="Q54" t="s">
        <v>3</v>
      </c>
      <c r="R54" t="s">
        <v>3</v>
      </c>
      <c r="S54" t="s">
        <v>957</v>
      </c>
      <c r="T54" t="s">
        <v>958</v>
      </c>
      <c r="U54" t="s">
        <v>959</v>
      </c>
    </row>
    <row r="55" spans="1:21" x14ac:dyDescent="0.25">
      <c r="A55">
        <v>162</v>
      </c>
      <c r="B55">
        <v>1</v>
      </c>
      <c r="C55" t="s">
        <v>3</v>
      </c>
      <c r="D55" t="s">
        <v>344</v>
      </c>
      <c r="E55" t="s">
        <v>948</v>
      </c>
      <c r="F55" t="s">
        <v>948</v>
      </c>
      <c r="G55" t="s">
        <v>948</v>
      </c>
      <c r="H55" t="s">
        <v>3</v>
      </c>
      <c r="I55" t="s">
        <v>948</v>
      </c>
      <c r="J55" t="s">
        <v>948</v>
      </c>
      <c r="K55" t="s">
        <v>3</v>
      </c>
      <c r="L55" t="s">
        <v>3</v>
      </c>
      <c r="M55" t="s">
        <v>3</v>
      </c>
      <c r="N55" t="s">
        <v>344</v>
      </c>
      <c r="O55" t="s">
        <v>948</v>
      </c>
      <c r="P55" t="s">
        <v>3</v>
      </c>
      <c r="Q55" t="s">
        <v>3</v>
      </c>
      <c r="R55" t="s">
        <v>3</v>
      </c>
      <c r="S55" t="s">
        <v>949</v>
      </c>
      <c r="T55" t="s">
        <v>950</v>
      </c>
      <c r="U55" t="s">
        <v>951</v>
      </c>
    </row>
    <row r="56" spans="1:21" x14ac:dyDescent="0.25">
      <c r="A56">
        <v>162</v>
      </c>
      <c r="B56">
        <v>1</v>
      </c>
      <c r="C56" t="s">
        <v>3</v>
      </c>
      <c r="D56" t="s">
        <v>344</v>
      </c>
      <c r="E56" t="s">
        <v>952</v>
      </c>
      <c r="F56" t="s">
        <v>952</v>
      </c>
      <c r="G56" t="s">
        <v>953</v>
      </c>
      <c r="H56" t="s">
        <v>3</v>
      </c>
      <c r="I56" t="s">
        <v>953</v>
      </c>
      <c r="J56" t="s">
        <v>952</v>
      </c>
      <c r="K56" t="s">
        <v>3</v>
      </c>
      <c r="L56" t="s">
        <v>3</v>
      </c>
      <c r="M56" t="s">
        <v>3</v>
      </c>
      <c r="N56" t="s">
        <v>344</v>
      </c>
      <c r="O56" t="s">
        <v>952</v>
      </c>
      <c r="P56" t="s">
        <v>3</v>
      </c>
      <c r="Q56" t="s">
        <v>3</v>
      </c>
      <c r="R56" t="s">
        <v>3</v>
      </c>
      <c r="S56" t="s">
        <v>954</v>
      </c>
      <c r="T56" t="s">
        <v>955</v>
      </c>
      <c r="U56" t="s">
        <v>956</v>
      </c>
    </row>
    <row r="57" spans="1:21" x14ac:dyDescent="0.25">
      <c r="A57">
        <v>162</v>
      </c>
      <c r="B57">
        <v>1</v>
      </c>
      <c r="C57" t="s">
        <v>3</v>
      </c>
      <c r="D57" t="s">
        <v>344</v>
      </c>
      <c r="E57" t="s">
        <v>345</v>
      </c>
      <c r="F57" t="s">
        <v>345</v>
      </c>
      <c r="G57" t="s">
        <v>345</v>
      </c>
      <c r="H57" t="s">
        <v>3</v>
      </c>
      <c r="I57" t="s">
        <v>345</v>
      </c>
      <c r="J57" t="s">
        <v>345</v>
      </c>
      <c r="K57" t="s">
        <v>3</v>
      </c>
      <c r="L57" t="s">
        <v>3</v>
      </c>
      <c r="M57" t="s">
        <v>3</v>
      </c>
      <c r="N57" t="s">
        <v>344</v>
      </c>
      <c r="O57" t="s">
        <v>345</v>
      </c>
      <c r="P57" t="s">
        <v>3</v>
      </c>
      <c r="Q57" t="s">
        <v>3</v>
      </c>
      <c r="R57" t="s">
        <v>3</v>
      </c>
      <c r="S57" t="s">
        <v>957</v>
      </c>
      <c r="T57" t="s">
        <v>958</v>
      </c>
      <c r="U57" t="s">
        <v>959</v>
      </c>
    </row>
    <row r="58" spans="1:21" x14ac:dyDescent="0.25">
      <c r="A58">
        <v>163</v>
      </c>
      <c r="B58">
        <v>1</v>
      </c>
      <c r="C58" t="s">
        <v>3</v>
      </c>
      <c r="D58" t="s">
        <v>344</v>
      </c>
      <c r="E58" t="s">
        <v>948</v>
      </c>
      <c r="F58" t="s">
        <v>948</v>
      </c>
      <c r="G58" t="s">
        <v>948</v>
      </c>
      <c r="H58" t="s">
        <v>3</v>
      </c>
      <c r="I58" t="s">
        <v>948</v>
      </c>
      <c r="J58" t="s">
        <v>948</v>
      </c>
      <c r="K58" t="s">
        <v>3</v>
      </c>
      <c r="L58" t="s">
        <v>3</v>
      </c>
      <c r="M58" t="s">
        <v>3</v>
      </c>
      <c r="N58" t="s">
        <v>344</v>
      </c>
      <c r="O58" t="s">
        <v>948</v>
      </c>
      <c r="P58" t="s">
        <v>3</v>
      </c>
      <c r="Q58" t="s">
        <v>3</v>
      </c>
      <c r="R58" t="s">
        <v>3</v>
      </c>
      <c r="S58" t="s">
        <v>949</v>
      </c>
      <c r="T58" t="s">
        <v>950</v>
      </c>
      <c r="U58" t="s">
        <v>951</v>
      </c>
    </row>
    <row r="59" spans="1:21" x14ac:dyDescent="0.25">
      <c r="A59">
        <v>163</v>
      </c>
      <c r="B59">
        <v>1</v>
      </c>
      <c r="C59" t="s">
        <v>3</v>
      </c>
      <c r="D59" t="s">
        <v>344</v>
      </c>
      <c r="E59" t="s">
        <v>952</v>
      </c>
      <c r="F59" t="s">
        <v>952</v>
      </c>
      <c r="G59" t="s">
        <v>953</v>
      </c>
      <c r="H59" t="s">
        <v>3</v>
      </c>
      <c r="I59" t="s">
        <v>953</v>
      </c>
      <c r="J59" t="s">
        <v>952</v>
      </c>
      <c r="K59" t="s">
        <v>3</v>
      </c>
      <c r="L59" t="s">
        <v>3</v>
      </c>
      <c r="M59" t="s">
        <v>3</v>
      </c>
      <c r="N59" t="s">
        <v>344</v>
      </c>
      <c r="O59" t="s">
        <v>952</v>
      </c>
      <c r="P59" t="s">
        <v>3</v>
      </c>
      <c r="Q59" t="s">
        <v>3</v>
      </c>
      <c r="R59" t="s">
        <v>3</v>
      </c>
      <c r="S59" t="s">
        <v>954</v>
      </c>
      <c r="T59" t="s">
        <v>955</v>
      </c>
      <c r="U59" t="s">
        <v>956</v>
      </c>
    </row>
    <row r="60" spans="1:21" x14ac:dyDescent="0.25">
      <c r="A60">
        <v>163</v>
      </c>
      <c r="B60">
        <v>1</v>
      </c>
      <c r="C60" t="s">
        <v>3</v>
      </c>
      <c r="D60" t="s">
        <v>344</v>
      </c>
      <c r="E60" t="s">
        <v>345</v>
      </c>
      <c r="F60" t="s">
        <v>345</v>
      </c>
      <c r="G60" t="s">
        <v>345</v>
      </c>
      <c r="H60" t="s">
        <v>3</v>
      </c>
      <c r="I60" t="s">
        <v>345</v>
      </c>
      <c r="J60" t="s">
        <v>345</v>
      </c>
      <c r="K60" t="s">
        <v>3</v>
      </c>
      <c r="L60" t="s">
        <v>3</v>
      </c>
      <c r="M60" t="s">
        <v>3</v>
      </c>
      <c r="N60" t="s">
        <v>344</v>
      </c>
      <c r="O60" t="s">
        <v>345</v>
      </c>
      <c r="P60" t="s">
        <v>3</v>
      </c>
      <c r="Q60" t="s">
        <v>3</v>
      </c>
      <c r="R60" t="s">
        <v>3</v>
      </c>
      <c r="S60" t="s">
        <v>957</v>
      </c>
      <c r="T60" t="s">
        <v>958</v>
      </c>
      <c r="U60" t="s">
        <v>959</v>
      </c>
    </row>
    <row r="61" spans="1:21" x14ac:dyDescent="0.25">
      <c r="A61">
        <v>182</v>
      </c>
      <c r="B61">
        <v>1</v>
      </c>
      <c r="C61" t="s">
        <v>3</v>
      </c>
      <c r="D61" t="s">
        <v>344</v>
      </c>
      <c r="E61" t="s">
        <v>948</v>
      </c>
      <c r="F61" t="s">
        <v>948</v>
      </c>
      <c r="G61" t="s">
        <v>948</v>
      </c>
      <c r="H61" t="s">
        <v>3</v>
      </c>
      <c r="I61" t="s">
        <v>948</v>
      </c>
      <c r="J61" t="s">
        <v>948</v>
      </c>
      <c r="K61" t="s">
        <v>3</v>
      </c>
      <c r="L61" t="s">
        <v>3</v>
      </c>
      <c r="M61" t="s">
        <v>3</v>
      </c>
      <c r="N61" t="s">
        <v>344</v>
      </c>
      <c r="O61" t="s">
        <v>948</v>
      </c>
      <c r="P61" t="s">
        <v>3</v>
      </c>
      <c r="Q61" t="s">
        <v>3</v>
      </c>
      <c r="R61" t="s">
        <v>3</v>
      </c>
      <c r="S61" t="s">
        <v>949</v>
      </c>
      <c r="T61" t="s">
        <v>950</v>
      </c>
      <c r="U61" t="s">
        <v>951</v>
      </c>
    </row>
    <row r="62" spans="1:21" x14ac:dyDescent="0.25">
      <c r="A62">
        <v>182</v>
      </c>
      <c r="B62">
        <v>1</v>
      </c>
      <c r="C62" t="s">
        <v>3</v>
      </c>
      <c r="D62" t="s">
        <v>344</v>
      </c>
      <c r="E62" t="s">
        <v>952</v>
      </c>
      <c r="F62" t="s">
        <v>952</v>
      </c>
      <c r="G62" t="s">
        <v>953</v>
      </c>
      <c r="H62" t="s">
        <v>3</v>
      </c>
      <c r="I62" t="s">
        <v>953</v>
      </c>
      <c r="J62" t="s">
        <v>952</v>
      </c>
      <c r="K62" t="s">
        <v>3</v>
      </c>
      <c r="L62" t="s">
        <v>3</v>
      </c>
      <c r="M62" t="s">
        <v>3</v>
      </c>
      <c r="N62" t="s">
        <v>344</v>
      </c>
      <c r="O62" t="s">
        <v>952</v>
      </c>
      <c r="P62" t="s">
        <v>3</v>
      </c>
      <c r="Q62" t="s">
        <v>3</v>
      </c>
      <c r="R62" t="s">
        <v>3</v>
      </c>
      <c r="S62" t="s">
        <v>954</v>
      </c>
      <c r="T62" t="s">
        <v>955</v>
      </c>
      <c r="U62" t="s">
        <v>956</v>
      </c>
    </row>
    <row r="63" spans="1:21" x14ac:dyDescent="0.25">
      <c r="A63">
        <v>182</v>
      </c>
      <c r="B63">
        <v>1</v>
      </c>
      <c r="C63" t="s">
        <v>3</v>
      </c>
      <c r="D63" t="s">
        <v>344</v>
      </c>
      <c r="E63" t="s">
        <v>345</v>
      </c>
      <c r="F63" t="s">
        <v>345</v>
      </c>
      <c r="G63" t="s">
        <v>345</v>
      </c>
      <c r="H63" t="s">
        <v>3</v>
      </c>
      <c r="I63" t="s">
        <v>345</v>
      </c>
      <c r="J63" t="s">
        <v>345</v>
      </c>
      <c r="K63" t="s">
        <v>3</v>
      </c>
      <c r="L63" t="s">
        <v>3</v>
      </c>
      <c r="M63" t="s">
        <v>3</v>
      </c>
      <c r="N63" t="s">
        <v>344</v>
      </c>
      <c r="O63" t="s">
        <v>345</v>
      </c>
      <c r="P63" t="s">
        <v>3</v>
      </c>
      <c r="Q63" t="s">
        <v>3</v>
      </c>
      <c r="R63" t="s">
        <v>3</v>
      </c>
      <c r="S63" t="s">
        <v>957</v>
      </c>
      <c r="T63" t="s">
        <v>958</v>
      </c>
      <c r="U63" t="s">
        <v>959</v>
      </c>
    </row>
    <row r="64" spans="1:21" x14ac:dyDescent="0.25">
      <c r="A64">
        <v>183</v>
      </c>
      <c r="B64">
        <v>1</v>
      </c>
      <c r="C64" t="s">
        <v>3</v>
      </c>
      <c r="D64" t="s">
        <v>344</v>
      </c>
      <c r="E64" t="s">
        <v>948</v>
      </c>
      <c r="F64" t="s">
        <v>948</v>
      </c>
      <c r="G64" t="s">
        <v>948</v>
      </c>
      <c r="H64" t="s">
        <v>3</v>
      </c>
      <c r="I64" t="s">
        <v>948</v>
      </c>
      <c r="J64" t="s">
        <v>948</v>
      </c>
      <c r="K64" t="s">
        <v>3</v>
      </c>
      <c r="L64" t="s">
        <v>3</v>
      </c>
      <c r="M64" t="s">
        <v>3</v>
      </c>
      <c r="N64" t="s">
        <v>344</v>
      </c>
      <c r="O64" t="s">
        <v>948</v>
      </c>
      <c r="P64" t="s">
        <v>3</v>
      </c>
      <c r="Q64" t="s">
        <v>3</v>
      </c>
      <c r="R64" t="s">
        <v>3</v>
      </c>
      <c r="S64" t="s">
        <v>949</v>
      </c>
      <c r="T64" t="s">
        <v>950</v>
      </c>
      <c r="U64" t="s">
        <v>951</v>
      </c>
    </row>
    <row r="65" spans="1:21" x14ac:dyDescent="0.25">
      <c r="A65">
        <v>183</v>
      </c>
      <c r="B65">
        <v>1</v>
      </c>
      <c r="C65" t="s">
        <v>3</v>
      </c>
      <c r="D65" t="s">
        <v>344</v>
      </c>
      <c r="E65" t="s">
        <v>952</v>
      </c>
      <c r="F65" t="s">
        <v>952</v>
      </c>
      <c r="G65" t="s">
        <v>953</v>
      </c>
      <c r="H65" t="s">
        <v>3</v>
      </c>
      <c r="I65" t="s">
        <v>953</v>
      </c>
      <c r="J65" t="s">
        <v>952</v>
      </c>
      <c r="K65" t="s">
        <v>3</v>
      </c>
      <c r="L65" t="s">
        <v>3</v>
      </c>
      <c r="M65" t="s">
        <v>3</v>
      </c>
      <c r="N65" t="s">
        <v>344</v>
      </c>
      <c r="O65" t="s">
        <v>952</v>
      </c>
      <c r="P65" t="s">
        <v>3</v>
      </c>
      <c r="Q65" t="s">
        <v>3</v>
      </c>
      <c r="R65" t="s">
        <v>3</v>
      </c>
      <c r="S65" t="s">
        <v>954</v>
      </c>
      <c r="T65" t="s">
        <v>955</v>
      </c>
      <c r="U65" t="s">
        <v>956</v>
      </c>
    </row>
    <row r="66" spans="1:21" x14ac:dyDescent="0.25">
      <c r="A66">
        <v>183</v>
      </c>
      <c r="B66">
        <v>1</v>
      </c>
      <c r="C66" t="s">
        <v>3</v>
      </c>
      <c r="D66" t="s">
        <v>344</v>
      </c>
      <c r="E66" t="s">
        <v>345</v>
      </c>
      <c r="F66" t="s">
        <v>345</v>
      </c>
      <c r="G66" t="s">
        <v>345</v>
      </c>
      <c r="H66" t="s">
        <v>3</v>
      </c>
      <c r="I66" t="s">
        <v>345</v>
      </c>
      <c r="J66" t="s">
        <v>345</v>
      </c>
      <c r="K66" t="s">
        <v>3</v>
      </c>
      <c r="L66" t="s">
        <v>3</v>
      </c>
      <c r="M66" t="s">
        <v>3</v>
      </c>
      <c r="N66" t="s">
        <v>344</v>
      </c>
      <c r="O66" t="s">
        <v>345</v>
      </c>
      <c r="P66" t="s">
        <v>3</v>
      </c>
      <c r="Q66" t="s">
        <v>3</v>
      </c>
      <c r="R66" t="s">
        <v>3</v>
      </c>
      <c r="S66" t="s">
        <v>957</v>
      </c>
      <c r="T66" t="s">
        <v>958</v>
      </c>
      <c r="U66" t="s">
        <v>959</v>
      </c>
    </row>
    <row r="67" spans="1:21" x14ac:dyDescent="0.25">
      <c r="A67">
        <v>194</v>
      </c>
      <c r="B67">
        <v>1</v>
      </c>
      <c r="C67" t="s">
        <v>3</v>
      </c>
      <c r="D67" t="s">
        <v>344</v>
      </c>
      <c r="E67" t="s">
        <v>948</v>
      </c>
      <c r="F67" t="s">
        <v>948</v>
      </c>
      <c r="G67" t="s">
        <v>948</v>
      </c>
      <c r="H67" t="s">
        <v>3</v>
      </c>
      <c r="I67" t="s">
        <v>948</v>
      </c>
      <c r="J67" t="s">
        <v>948</v>
      </c>
      <c r="K67" t="s">
        <v>3</v>
      </c>
      <c r="L67" t="s">
        <v>3</v>
      </c>
      <c r="M67" t="s">
        <v>3</v>
      </c>
      <c r="N67" t="s">
        <v>344</v>
      </c>
      <c r="O67" t="s">
        <v>948</v>
      </c>
      <c r="P67" t="s">
        <v>3</v>
      </c>
      <c r="Q67" t="s">
        <v>3</v>
      </c>
      <c r="R67" t="s">
        <v>3</v>
      </c>
      <c r="S67" t="s">
        <v>949</v>
      </c>
      <c r="T67" t="s">
        <v>950</v>
      </c>
      <c r="U67" t="s">
        <v>951</v>
      </c>
    </row>
    <row r="68" spans="1:21" x14ac:dyDescent="0.25">
      <c r="A68">
        <v>194</v>
      </c>
      <c r="B68">
        <v>1</v>
      </c>
      <c r="C68" t="s">
        <v>3</v>
      </c>
      <c r="D68" t="s">
        <v>344</v>
      </c>
      <c r="E68" t="s">
        <v>952</v>
      </c>
      <c r="F68" t="s">
        <v>952</v>
      </c>
      <c r="G68" t="s">
        <v>953</v>
      </c>
      <c r="H68" t="s">
        <v>3</v>
      </c>
      <c r="I68" t="s">
        <v>953</v>
      </c>
      <c r="J68" t="s">
        <v>952</v>
      </c>
      <c r="K68" t="s">
        <v>3</v>
      </c>
      <c r="L68" t="s">
        <v>3</v>
      </c>
      <c r="M68" t="s">
        <v>3</v>
      </c>
      <c r="N68" t="s">
        <v>344</v>
      </c>
      <c r="O68" t="s">
        <v>952</v>
      </c>
      <c r="P68" t="s">
        <v>3</v>
      </c>
      <c r="Q68" t="s">
        <v>3</v>
      </c>
      <c r="R68" t="s">
        <v>3</v>
      </c>
      <c r="S68" t="s">
        <v>954</v>
      </c>
      <c r="T68" t="s">
        <v>955</v>
      </c>
      <c r="U68" t="s">
        <v>956</v>
      </c>
    </row>
    <row r="69" spans="1:21" x14ac:dyDescent="0.25">
      <c r="A69">
        <v>194</v>
      </c>
      <c r="B69">
        <v>1</v>
      </c>
      <c r="C69" t="s">
        <v>3</v>
      </c>
      <c r="D69" t="s">
        <v>344</v>
      </c>
      <c r="E69" t="s">
        <v>345</v>
      </c>
      <c r="F69" t="s">
        <v>345</v>
      </c>
      <c r="G69" t="s">
        <v>345</v>
      </c>
      <c r="H69" t="s">
        <v>3</v>
      </c>
      <c r="I69" t="s">
        <v>345</v>
      </c>
      <c r="J69" t="s">
        <v>345</v>
      </c>
      <c r="K69" t="s">
        <v>3</v>
      </c>
      <c r="L69" t="s">
        <v>3</v>
      </c>
      <c r="M69" t="s">
        <v>3</v>
      </c>
      <c r="N69" t="s">
        <v>344</v>
      </c>
      <c r="O69" t="s">
        <v>345</v>
      </c>
      <c r="P69" t="s">
        <v>3</v>
      </c>
      <c r="Q69" t="s">
        <v>3</v>
      </c>
      <c r="R69" t="s">
        <v>3</v>
      </c>
      <c r="S69" t="s">
        <v>957</v>
      </c>
      <c r="T69" t="s">
        <v>958</v>
      </c>
      <c r="U69" t="s">
        <v>959</v>
      </c>
    </row>
    <row r="70" spans="1:21" x14ac:dyDescent="0.25">
      <c r="A70">
        <v>195</v>
      </c>
      <c r="B70">
        <v>1</v>
      </c>
      <c r="C70" t="s">
        <v>3</v>
      </c>
      <c r="D70" t="s">
        <v>344</v>
      </c>
      <c r="E70" t="s">
        <v>948</v>
      </c>
      <c r="F70" t="s">
        <v>948</v>
      </c>
      <c r="G70" t="s">
        <v>948</v>
      </c>
      <c r="H70" t="s">
        <v>3</v>
      </c>
      <c r="I70" t="s">
        <v>948</v>
      </c>
      <c r="J70" t="s">
        <v>948</v>
      </c>
      <c r="K70" t="s">
        <v>3</v>
      </c>
      <c r="L70" t="s">
        <v>3</v>
      </c>
      <c r="M70" t="s">
        <v>3</v>
      </c>
      <c r="N70" t="s">
        <v>344</v>
      </c>
      <c r="O70" t="s">
        <v>948</v>
      </c>
      <c r="P70" t="s">
        <v>3</v>
      </c>
      <c r="Q70" t="s">
        <v>3</v>
      </c>
      <c r="R70" t="s">
        <v>3</v>
      </c>
      <c r="S70" t="s">
        <v>949</v>
      </c>
      <c r="T70" t="s">
        <v>950</v>
      </c>
      <c r="U70" t="s">
        <v>951</v>
      </c>
    </row>
    <row r="71" spans="1:21" x14ac:dyDescent="0.25">
      <c r="A71">
        <v>195</v>
      </c>
      <c r="B71">
        <v>1</v>
      </c>
      <c r="C71" t="s">
        <v>3</v>
      </c>
      <c r="D71" t="s">
        <v>344</v>
      </c>
      <c r="E71" t="s">
        <v>952</v>
      </c>
      <c r="F71" t="s">
        <v>952</v>
      </c>
      <c r="G71" t="s">
        <v>953</v>
      </c>
      <c r="H71" t="s">
        <v>3</v>
      </c>
      <c r="I71" t="s">
        <v>953</v>
      </c>
      <c r="J71" t="s">
        <v>952</v>
      </c>
      <c r="K71" t="s">
        <v>3</v>
      </c>
      <c r="L71" t="s">
        <v>3</v>
      </c>
      <c r="M71" t="s">
        <v>3</v>
      </c>
      <c r="N71" t="s">
        <v>344</v>
      </c>
      <c r="O71" t="s">
        <v>952</v>
      </c>
      <c r="P71" t="s">
        <v>3</v>
      </c>
      <c r="Q71" t="s">
        <v>3</v>
      </c>
      <c r="R71" t="s">
        <v>3</v>
      </c>
      <c r="S71" t="s">
        <v>954</v>
      </c>
      <c r="T71" t="s">
        <v>955</v>
      </c>
      <c r="U71" t="s">
        <v>956</v>
      </c>
    </row>
    <row r="72" spans="1:21" x14ac:dyDescent="0.25">
      <c r="A72">
        <v>195</v>
      </c>
      <c r="B72">
        <v>1</v>
      </c>
      <c r="C72" t="s">
        <v>3</v>
      </c>
      <c r="D72" t="s">
        <v>344</v>
      </c>
      <c r="E72" t="s">
        <v>345</v>
      </c>
      <c r="F72" t="s">
        <v>345</v>
      </c>
      <c r="G72" t="s">
        <v>345</v>
      </c>
      <c r="H72" t="s">
        <v>3</v>
      </c>
      <c r="I72" t="s">
        <v>345</v>
      </c>
      <c r="J72" t="s">
        <v>345</v>
      </c>
      <c r="K72" t="s">
        <v>3</v>
      </c>
      <c r="L72" t="s">
        <v>3</v>
      </c>
      <c r="M72" t="s">
        <v>3</v>
      </c>
      <c r="N72" t="s">
        <v>344</v>
      </c>
      <c r="O72" t="s">
        <v>345</v>
      </c>
      <c r="P72" t="s">
        <v>3</v>
      </c>
      <c r="Q72" t="s">
        <v>3</v>
      </c>
      <c r="R72" t="s">
        <v>3</v>
      </c>
      <c r="S72" t="s">
        <v>957</v>
      </c>
      <c r="T72" t="s">
        <v>958</v>
      </c>
      <c r="U72" t="s">
        <v>959</v>
      </c>
    </row>
    <row r="73" spans="1:21" x14ac:dyDescent="0.25">
      <c r="A73">
        <v>224</v>
      </c>
      <c r="B73">
        <v>1</v>
      </c>
      <c r="C73" t="s">
        <v>3</v>
      </c>
      <c r="D73" t="s">
        <v>344</v>
      </c>
      <c r="E73" t="s">
        <v>948</v>
      </c>
      <c r="F73" t="s">
        <v>948</v>
      </c>
      <c r="G73" t="s">
        <v>948</v>
      </c>
      <c r="H73" t="s">
        <v>3</v>
      </c>
      <c r="I73" t="s">
        <v>948</v>
      </c>
      <c r="J73" t="s">
        <v>948</v>
      </c>
      <c r="K73" t="s">
        <v>3</v>
      </c>
      <c r="L73" t="s">
        <v>3</v>
      </c>
      <c r="M73" t="s">
        <v>3</v>
      </c>
      <c r="N73" t="s">
        <v>344</v>
      </c>
      <c r="O73" t="s">
        <v>948</v>
      </c>
      <c r="P73" t="s">
        <v>3</v>
      </c>
      <c r="Q73" t="s">
        <v>3</v>
      </c>
      <c r="R73" t="s">
        <v>3</v>
      </c>
      <c r="S73" t="s">
        <v>949</v>
      </c>
      <c r="T73" t="s">
        <v>950</v>
      </c>
      <c r="U73" t="s">
        <v>951</v>
      </c>
    </row>
    <row r="74" spans="1:21" x14ac:dyDescent="0.25">
      <c r="A74">
        <v>224</v>
      </c>
      <c r="B74">
        <v>1</v>
      </c>
      <c r="C74" t="s">
        <v>3</v>
      </c>
      <c r="D74" t="s">
        <v>344</v>
      </c>
      <c r="E74" t="s">
        <v>952</v>
      </c>
      <c r="F74" t="s">
        <v>952</v>
      </c>
      <c r="G74" t="s">
        <v>953</v>
      </c>
      <c r="H74" t="s">
        <v>3</v>
      </c>
      <c r="I74" t="s">
        <v>953</v>
      </c>
      <c r="J74" t="s">
        <v>952</v>
      </c>
      <c r="K74" t="s">
        <v>3</v>
      </c>
      <c r="L74" t="s">
        <v>3</v>
      </c>
      <c r="M74" t="s">
        <v>3</v>
      </c>
      <c r="N74" t="s">
        <v>344</v>
      </c>
      <c r="O74" t="s">
        <v>952</v>
      </c>
      <c r="P74" t="s">
        <v>3</v>
      </c>
      <c r="Q74" t="s">
        <v>3</v>
      </c>
      <c r="R74" t="s">
        <v>3</v>
      </c>
      <c r="S74" t="s">
        <v>954</v>
      </c>
      <c r="T74" t="s">
        <v>955</v>
      </c>
      <c r="U74" t="s">
        <v>956</v>
      </c>
    </row>
    <row r="75" spans="1:21" x14ac:dyDescent="0.25">
      <c r="A75">
        <v>224</v>
      </c>
      <c r="B75">
        <v>1</v>
      </c>
      <c r="C75" t="s">
        <v>3</v>
      </c>
      <c r="D75" t="s">
        <v>344</v>
      </c>
      <c r="E75" t="s">
        <v>345</v>
      </c>
      <c r="F75" t="s">
        <v>345</v>
      </c>
      <c r="G75" t="s">
        <v>345</v>
      </c>
      <c r="H75" t="s">
        <v>3</v>
      </c>
      <c r="I75" t="s">
        <v>345</v>
      </c>
      <c r="J75" t="s">
        <v>345</v>
      </c>
      <c r="K75" t="s">
        <v>3</v>
      </c>
      <c r="L75" t="s">
        <v>3</v>
      </c>
      <c r="M75" t="s">
        <v>3</v>
      </c>
      <c r="N75" t="s">
        <v>344</v>
      </c>
      <c r="O75" t="s">
        <v>345</v>
      </c>
      <c r="P75" t="s">
        <v>3</v>
      </c>
      <c r="Q75" t="s">
        <v>3</v>
      </c>
      <c r="R75" t="s">
        <v>3</v>
      </c>
      <c r="S75" t="s">
        <v>957</v>
      </c>
      <c r="T75" t="s">
        <v>958</v>
      </c>
      <c r="U75" t="s">
        <v>959</v>
      </c>
    </row>
    <row r="76" spans="1:21" x14ac:dyDescent="0.25">
      <c r="A76">
        <v>225</v>
      </c>
      <c r="B76">
        <v>1</v>
      </c>
      <c r="C76" t="s">
        <v>3</v>
      </c>
      <c r="D76" t="s">
        <v>344</v>
      </c>
      <c r="E76" t="s">
        <v>948</v>
      </c>
      <c r="F76" t="s">
        <v>948</v>
      </c>
      <c r="G76" t="s">
        <v>948</v>
      </c>
      <c r="H76" t="s">
        <v>3</v>
      </c>
      <c r="I76" t="s">
        <v>948</v>
      </c>
      <c r="J76" t="s">
        <v>948</v>
      </c>
      <c r="K76" t="s">
        <v>3</v>
      </c>
      <c r="L76" t="s">
        <v>3</v>
      </c>
      <c r="M76" t="s">
        <v>3</v>
      </c>
      <c r="N76" t="s">
        <v>344</v>
      </c>
      <c r="O76" t="s">
        <v>948</v>
      </c>
      <c r="P76" t="s">
        <v>3</v>
      </c>
      <c r="Q76" t="s">
        <v>3</v>
      </c>
      <c r="R76" t="s">
        <v>3</v>
      </c>
      <c r="S76" t="s">
        <v>949</v>
      </c>
      <c r="T76" t="s">
        <v>950</v>
      </c>
      <c r="U76" t="s">
        <v>951</v>
      </c>
    </row>
    <row r="77" spans="1:21" x14ac:dyDescent="0.25">
      <c r="A77">
        <v>225</v>
      </c>
      <c r="B77">
        <v>1</v>
      </c>
      <c r="C77" t="s">
        <v>3</v>
      </c>
      <c r="D77" t="s">
        <v>344</v>
      </c>
      <c r="E77" t="s">
        <v>952</v>
      </c>
      <c r="F77" t="s">
        <v>952</v>
      </c>
      <c r="G77" t="s">
        <v>953</v>
      </c>
      <c r="H77" t="s">
        <v>3</v>
      </c>
      <c r="I77" t="s">
        <v>953</v>
      </c>
      <c r="J77" t="s">
        <v>952</v>
      </c>
      <c r="K77" t="s">
        <v>3</v>
      </c>
      <c r="L77" t="s">
        <v>3</v>
      </c>
      <c r="M77" t="s">
        <v>3</v>
      </c>
      <c r="N77" t="s">
        <v>344</v>
      </c>
      <c r="O77" t="s">
        <v>952</v>
      </c>
      <c r="P77" t="s">
        <v>3</v>
      </c>
      <c r="Q77" t="s">
        <v>3</v>
      </c>
      <c r="R77" t="s">
        <v>3</v>
      </c>
      <c r="S77" t="s">
        <v>954</v>
      </c>
      <c r="T77" t="s">
        <v>955</v>
      </c>
      <c r="U77" t="s">
        <v>956</v>
      </c>
    </row>
    <row r="78" spans="1:21" x14ac:dyDescent="0.25">
      <c r="A78">
        <v>225</v>
      </c>
      <c r="B78">
        <v>1</v>
      </c>
      <c r="C78" t="s">
        <v>3</v>
      </c>
      <c r="D78" t="s">
        <v>344</v>
      </c>
      <c r="E78" t="s">
        <v>345</v>
      </c>
      <c r="F78" t="s">
        <v>345</v>
      </c>
      <c r="G78" t="s">
        <v>345</v>
      </c>
      <c r="H78" t="s">
        <v>3</v>
      </c>
      <c r="I78" t="s">
        <v>345</v>
      </c>
      <c r="J78" t="s">
        <v>345</v>
      </c>
      <c r="K78" t="s">
        <v>3</v>
      </c>
      <c r="L78" t="s">
        <v>3</v>
      </c>
      <c r="M78" t="s">
        <v>3</v>
      </c>
      <c r="N78" t="s">
        <v>344</v>
      </c>
      <c r="O78" t="s">
        <v>345</v>
      </c>
      <c r="P78" t="s">
        <v>3</v>
      </c>
      <c r="Q78" t="s">
        <v>3</v>
      </c>
      <c r="R78" t="s">
        <v>3</v>
      </c>
      <c r="S78" t="s">
        <v>957</v>
      </c>
      <c r="T78" t="s">
        <v>958</v>
      </c>
      <c r="U78" t="s">
        <v>959</v>
      </c>
    </row>
    <row r="79" spans="1:21" x14ac:dyDescent="0.25">
      <c r="A79">
        <v>248</v>
      </c>
      <c r="B79">
        <v>1</v>
      </c>
      <c r="C79" t="s">
        <v>3</v>
      </c>
      <c r="D79" t="s">
        <v>344</v>
      </c>
      <c r="E79" t="s">
        <v>345</v>
      </c>
      <c r="F79" t="s">
        <v>345</v>
      </c>
      <c r="G79" t="s">
        <v>345</v>
      </c>
      <c r="H79" t="s">
        <v>3</v>
      </c>
      <c r="I79" t="s">
        <v>345</v>
      </c>
      <c r="J79" t="s">
        <v>345</v>
      </c>
      <c r="K79" t="s">
        <v>3</v>
      </c>
      <c r="L79" t="s">
        <v>3</v>
      </c>
      <c r="M79" t="s">
        <v>3</v>
      </c>
      <c r="N79" t="s">
        <v>344</v>
      </c>
      <c r="O79" t="s">
        <v>345</v>
      </c>
      <c r="P79" t="s">
        <v>3</v>
      </c>
      <c r="Q79" t="s">
        <v>3</v>
      </c>
      <c r="R79" t="s">
        <v>3</v>
      </c>
      <c r="S79" t="s">
        <v>957</v>
      </c>
      <c r="T79" t="s">
        <v>958</v>
      </c>
      <c r="U79" t="s">
        <v>959</v>
      </c>
    </row>
    <row r="80" spans="1:21" x14ac:dyDescent="0.25">
      <c r="A80">
        <v>249</v>
      </c>
      <c r="B80">
        <v>1</v>
      </c>
      <c r="C80" t="s">
        <v>3</v>
      </c>
      <c r="D80" t="s">
        <v>344</v>
      </c>
      <c r="E80" t="s">
        <v>345</v>
      </c>
      <c r="F80" t="s">
        <v>345</v>
      </c>
      <c r="G80" t="s">
        <v>345</v>
      </c>
      <c r="H80" t="s">
        <v>3</v>
      </c>
      <c r="I80" t="s">
        <v>345</v>
      </c>
      <c r="J80" t="s">
        <v>345</v>
      </c>
      <c r="K80" t="s">
        <v>3</v>
      </c>
      <c r="L80" t="s">
        <v>3</v>
      </c>
      <c r="M80" t="s">
        <v>3</v>
      </c>
      <c r="N80" t="s">
        <v>344</v>
      </c>
      <c r="O80" t="s">
        <v>345</v>
      </c>
      <c r="P80" t="s">
        <v>3</v>
      </c>
      <c r="Q80" t="s">
        <v>3</v>
      </c>
      <c r="R80" t="s">
        <v>3</v>
      </c>
      <c r="S80" t="s">
        <v>957</v>
      </c>
      <c r="T80" t="s">
        <v>958</v>
      </c>
      <c r="U80" t="s">
        <v>959</v>
      </c>
    </row>
    <row r="81" spans="1:21" x14ac:dyDescent="0.25">
      <c r="A81">
        <v>252</v>
      </c>
      <c r="B81">
        <v>1</v>
      </c>
      <c r="C81" t="s">
        <v>3</v>
      </c>
      <c r="D81" t="s">
        <v>344</v>
      </c>
      <c r="E81" t="s">
        <v>952</v>
      </c>
      <c r="F81" t="s">
        <v>952</v>
      </c>
      <c r="G81" t="s">
        <v>953</v>
      </c>
      <c r="H81" t="s">
        <v>3</v>
      </c>
      <c r="I81" t="s">
        <v>953</v>
      </c>
      <c r="J81" t="s">
        <v>952</v>
      </c>
      <c r="K81" t="s">
        <v>3</v>
      </c>
      <c r="L81" t="s">
        <v>3</v>
      </c>
      <c r="M81" t="s">
        <v>3</v>
      </c>
      <c r="N81" t="s">
        <v>344</v>
      </c>
      <c r="O81" t="s">
        <v>952</v>
      </c>
      <c r="P81" t="s">
        <v>3</v>
      </c>
      <c r="Q81" t="s">
        <v>3</v>
      </c>
      <c r="R81" t="s">
        <v>3</v>
      </c>
      <c r="S81" t="s">
        <v>954</v>
      </c>
      <c r="T81" t="s">
        <v>955</v>
      </c>
      <c r="U81" t="s">
        <v>956</v>
      </c>
    </row>
    <row r="82" spans="1:21" x14ac:dyDescent="0.25">
      <c r="A82">
        <v>252</v>
      </c>
      <c r="B82">
        <v>1</v>
      </c>
      <c r="C82" t="s">
        <v>3</v>
      </c>
      <c r="D82" t="s">
        <v>344</v>
      </c>
      <c r="E82" t="s">
        <v>345</v>
      </c>
      <c r="F82" t="s">
        <v>345</v>
      </c>
      <c r="G82" t="s">
        <v>345</v>
      </c>
      <c r="H82" t="s">
        <v>3</v>
      </c>
      <c r="I82" t="s">
        <v>345</v>
      </c>
      <c r="J82" t="s">
        <v>345</v>
      </c>
      <c r="K82" t="s">
        <v>3</v>
      </c>
      <c r="L82" t="s">
        <v>3</v>
      </c>
      <c r="M82" t="s">
        <v>3</v>
      </c>
      <c r="N82" t="s">
        <v>344</v>
      </c>
      <c r="O82" t="s">
        <v>345</v>
      </c>
      <c r="P82" t="s">
        <v>3</v>
      </c>
      <c r="Q82" t="s">
        <v>3</v>
      </c>
      <c r="R82" t="s">
        <v>3</v>
      </c>
      <c r="S82" t="s">
        <v>957</v>
      </c>
      <c r="T82" t="s">
        <v>958</v>
      </c>
      <c r="U82" t="s">
        <v>959</v>
      </c>
    </row>
    <row r="83" spans="1:21" x14ac:dyDescent="0.25">
      <c r="A83">
        <v>253</v>
      </c>
      <c r="B83">
        <v>1</v>
      </c>
      <c r="C83" t="s">
        <v>3</v>
      </c>
      <c r="D83" t="s">
        <v>344</v>
      </c>
      <c r="E83" t="s">
        <v>952</v>
      </c>
      <c r="F83" t="s">
        <v>952</v>
      </c>
      <c r="G83" t="s">
        <v>953</v>
      </c>
      <c r="H83" t="s">
        <v>3</v>
      </c>
      <c r="I83" t="s">
        <v>953</v>
      </c>
      <c r="J83" t="s">
        <v>952</v>
      </c>
      <c r="K83" t="s">
        <v>3</v>
      </c>
      <c r="L83" t="s">
        <v>3</v>
      </c>
      <c r="M83" t="s">
        <v>3</v>
      </c>
      <c r="N83" t="s">
        <v>344</v>
      </c>
      <c r="O83" t="s">
        <v>952</v>
      </c>
      <c r="P83" t="s">
        <v>3</v>
      </c>
      <c r="Q83" t="s">
        <v>3</v>
      </c>
      <c r="R83" t="s">
        <v>3</v>
      </c>
      <c r="S83" t="s">
        <v>954</v>
      </c>
      <c r="T83" t="s">
        <v>955</v>
      </c>
      <c r="U83" t="s">
        <v>956</v>
      </c>
    </row>
    <row r="84" spans="1:21" x14ac:dyDescent="0.25">
      <c r="A84">
        <v>253</v>
      </c>
      <c r="B84">
        <v>1</v>
      </c>
      <c r="C84" t="s">
        <v>3</v>
      </c>
      <c r="D84" t="s">
        <v>344</v>
      </c>
      <c r="E84" t="s">
        <v>345</v>
      </c>
      <c r="F84" t="s">
        <v>345</v>
      </c>
      <c r="G84" t="s">
        <v>345</v>
      </c>
      <c r="H84" t="s">
        <v>3</v>
      </c>
      <c r="I84" t="s">
        <v>345</v>
      </c>
      <c r="J84" t="s">
        <v>345</v>
      </c>
      <c r="K84" t="s">
        <v>3</v>
      </c>
      <c r="L84" t="s">
        <v>3</v>
      </c>
      <c r="M84" t="s">
        <v>3</v>
      </c>
      <c r="N84" t="s">
        <v>344</v>
      </c>
      <c r="O84" t="s">
        <v>345</v>
      </c>
      <c r="P84" t="s">
        <v>3</v>
      </c>
      <c r="Q84" t="s">
        <v>3</v>
      </c>
      <c r="R84" t="s">
        <v>3</v>
      </c>
      <c r="S84" t="s">
        <v>957</v>
      </c>
      <c r="T84" t="s">
        <v>958</v>
      </c>
      <c r="U84" t="s">
        <v>959</v>
      </c>
    </row>
    <row r="85" spans="1:21" x14ac:dyDescent="0.25">
      <c r="A85">
        <v>295</v>
      </c>
      <c r="B85">
        <v>1</v>
      </c>
      <c r="C85" t="s">
        <v>3</v>
      </c>
      <c r="D85" t="s">
        <v>344</v>
      </c>
      <c r="E85" t="s">
        <v>952</v>
      </c>
      <c r="F85" t="s">
        <v>952</v>
      </c>
      <c r="G85" t="s">
        <v>953</v>
      </c>
      <c r="H85" t="s">
        <v>3</v>
      </c>
      <c r="I85" t="s">
        <v>953</v>
      </c>
      <c r="J85" t="s">
        <v>952</v>
      </c>
      <c r="K85" t="s">
        <v>3</v>
      </c>
      <c r="L85" t="s">
        <v>3</v>
      </c>
      <c r="M85" t="s">
        <v>3</v>
      </c>
      <c r="N85" t="s">
        <v>344</v>
      </c>
      <c r="O85" t="s">
        <v>952</v>
      </c>
      <c r="P85" t="s">
        <v>3</v>
      </c>
      <c r="Q85" t="s">
        <v>3</v>
      </c>
      <c r="R85" t="s">
        <v>3</v>
      </c>
      <c r="S85" t="s">
        <v>954</v>
      </c>
      <c r="T85" t="s">
        <v>955</v>
      </c>
      <c r="U85" t="s">
        <v>956</v>
      </c>
    </row>
    <row r="86" spans="1:21" x14ac:dyDescent="0.25">
      <c r="A86">
        <v>295</v>
      </c>
      <c r="B86">
        <v>1</v>
      </c>
      <c r="C86" t="s">
        <v>3</v>
      </c>
      <c r="D86" t="s">
        <v>344</v>
      </c>
      <c r="E86" t="s">
        <v>345</v>
      </c>
      <c r="F86" t="s">
        <v>345</v>
      </c>
      <c r="G86" t="s">
        <v>345</v>
      </c>
      <c r="H86" t="s">
        <v>3</v>
      </c>
      <c r="I86" t="s">
        <v>345</v>
      </c>
      <c r="J86" t="s">
        <v>345</v>
      </c>
      <c r="K86" t="s">
        <v>3</v>
      </c>
      <c r="L86" t="s">
        <v>3</v>
      </c>
      <c r="M86" t="s">
        <v>3</v>
      </c>
      <c r="N86" t="s">
        <v>344</v>
      </c>
      <c r="O86" t="s">
        <v>345</v>
      </c>
      <c r="P86" t="s">
        <v>3</v>
      </c>
      <c r="Q86" t="s">
        <v>3</v>
      </c>
      <c r="R86" t="s">
        <v>3</v>
      </c>
      <c r="S86" t="s">
        <v>957</v>
      </c>
      <c r="T86" t="s">
        <v>958</v>
      </c>
      <c r="U86" t="s">
        <v>959</v>
      </c>
    </row>
    <row r="87" spans="1:21" x14ac:dyDescent="0.25">
      <c r="A87">
        <v>296</v>
      </c>
      <c r="B87">
        <v>1</v>
      </c>
      <c r="C87" t="s">
        <v>3</v>
      </c>
      <c r="D87" t="s">
        <v>344</v>
      </c>
      <c r="E87" t="s">
        <v>952</v>
      </c>
      <c r="F87" t="s">
        <v>952</v>
      </c>
      <c r="G87" t="s">
        <v>953</v>
      </c>
      <c r="H87" t="s">
        <v>3</v>
      </c>
      <c r="I87" t="s">
        <v>953</v>
      </c>
      <c r="J87" t="s">
        <v>952</v>
      </c>
      <c r="K87" t="s">
        <v>3</v>
      </c>
      <c r="L87" t="s">
        <v>3</v>
      </c>
      <c r="M87" t="s">
        <v>3</v>
      </c>
      <c r="N87" t="s">
        <v>344</v>
      </c>
      <c r="O87" t="s">
        <v>952</v>
      </c>
      <c r="P87" t="s">
        <v>3</v>
      </c>
      <c r="Q87" t="s">
        <v>3</v>
      </c>
      <c r="R87" t="s">
        <v>3</v>
      </c>
      <c r="S87" t="s">
        <v>954</v>
      </c>
      <c r="T87" t="s">
        <v>955</v>
      </c>
      <c r="U87" t="s">
        <v>956</v>
      </c>
    </row>
    <row r="88" spans="1:21" x14ac:dyDescent="0.25">
      <c r="A88">
        <v>296</v>
      </c>
      <c r="B88">
        <v>1</v>
      </c>
      <c r="C88" t="s">
        <v>3</v>
      </c>
      <c r="D88" t="s">
        <v>344</v>
      </c>
      <c r="E88" t="s">
        <v>345</v>
      </c>
      <c r="F88" t="s">
        <v>345</v>
      </c>
      <c r="G88" t="s">
        <v>345</v>
      </c>
      <c r="H88" t="s">
        <v>3</v>
      </c>
      <c r="I88" t="s">
        <v>345</v>
      </c>
      <c r="J88" t="s">
        <v>345</v>
      </c>
      <c r="K88" t="s">
        <v>3</v>
      </c>
      <c r="L88" t="s">
        <v>3</v>
      </c>
      <c r="M88" t="s">
        <v>3</v>
      </c>
      <c r="N88" t="s">
        <v>344</v>
      </c>
      <c r="O88" t="s">
        <v>345</v>
      </c>
      <c r="P88" t="s">
        <v>3</v>
      </c>
      <c r="Q88" t="s">
        <v>3</v>
      </c>
      <c r="R88" t="s">
        <v>3</v>
      </c>
      <c r="S88" t="s">
        <v>957</v>
      </c>
      <c r="T88" t="s">
        <v>958</v>
      </c>
      <c r="U88" t="s">
        <v>959</v>
      </c>
    </row>
    <row r="89" spans="1:21" x14ac:dyDescent="0.25">
      <c r="A89">
        <v>305</v>
      </c>
      <c r="B89">
        <v>1</v>
      </c>
      <c r="C89" t="s">
        <v>3</v>
      </c>
      <c r="D89" t="s">
        <v>344</v>
      </c>
      <c r="E89" t="s">
        <v>952</v>
      </c>
      <c r="F89" t="s">
        <v>952</v>
      </c>
      <c r="G89" t="s">
        <v>953</v>
      </c>
      <c r="H89" t="s">
        <v>3</v>
      </c>
      <c r="I89" t="s">
        <v>953</v>
      </c>
      <c r="J89" t="s">
        <v>952</v>
      </c>
      <c r="K89" t="s">
        <v>3</v>
      </c>
      <c r="L89" t="s">
        <v>3</v>
      </c>
      <c r="M89" t="s">
        <v>3</v>
      </c>
      <c r="N89" t="s">
        <v>344</v>
      </c>
      <c r="O89" t="s">
        <v>952</v>
      </c>
      <c r="P89" t="s">
        <v>3</v>
      </c>
      <c r="Q89" t="s">
        <v>3</v>
      </c>
      <c r="R89" t="s">
        <v>3</v>
      </c>
      <c r="S89" t="s">
        <v>954</v>
      </c>
      <c r="T89" t="s">
        <v>955</v>
      </c>
      <c r="U89" t="s">
        <v>956</v>
      </c>
    </row>
    <row r="90" spans="1:21" x14ac:dyDescent="0.25">
      <c r="A90">
        <v>305</v>
      </c>
      <c r="B90">
        <v>1</v>
      </c>
      <c r="C90" t="s">
        <v>3</v>
      </c>
      <c r="D90" t="s">
        <v>344</v>
      </c>
      <c r="E90" t="s">
        <v>345</v>
      </c>
      <c r="F90" t="s">
        <v>345</v>
      </c>
      <c r="G90" t="s">
        <v>345</v>
      </c>
      <c r="H90" t="s">
        <v>3</v>
      </c>
      <c r="I90" t="s">
        <v>345</v>
      </c>
      <c r="J90" t="s">
        <v>345</v>
      </c>
      <c r="K90" t="s">
        <v>3</v>
      </c>
      <c r="L90" t="s">
        <v>3</v>
      </c>
      <c r="M90" t="s">
        <v>3</v>
      </c>
      <c r="N90" t="s">
        <v>344</v>
      </c>
      <c r="O90" t="s">
        <v>345</v>
      </c>
      <c r="P90" t="s">
        <v>3</v>
      </c>
      <c r="Q90" t="s">
        <v>3</v>
      </c>
      <c r="R90" t="s">
        <v>3</v>
      </c>
      <c r="S90" t="s">
        <v>957</v>
      </c>
      <c r="T90" t="s">
        <v>958</v>
      </c>
      <c r="U90" t="s">
        <v>959</v>
      </c>
    </row>
    <row r="91" spans="1:21" x14ac:dyDescent="0.25">
      <c r="A91">
        <v>306</v>
      </c>
      <c r="B91">
        <v>1</v>
      </c>
      <c r="C91" t="s">
        <v>3</v>
      </c>
      <c r="D91" t="s">
        <v>344</v>
      </c>
      <c r="E91" t="s">
        <v>952</v>
      </c>
      <c r="F91" t="s">
        <v>952</v>
      </c>
      <c r="G91" t="s">
        <v>953</v>
      </c>
      <c r="H91" t="s">
        <v>3</v>
      </c>
      <c r="I91" t="s">
        <v>953</v>
      </c>
      <c r="J91" t="s">
        <v>952</v>
      </c>
      <c r="K91" t="s">
        <v>3</v>
      </c>
      <c r="L91" t="s">
        <v>3</v>
      </c>
      <c r="M91" t="s">
        <v>3</v>
      </c>
      <c r="N91" t="s">
        <v>344</v>
      </c>
      <c r="O91" t="s">
        <v>952</v>
      </c>
      <c r="P91" t="s">
        <v>3</v>
      </c>
      <c r="Q91" t="s">
        <v>3</v>
      </c>
      <c r="R91" t="s">
        <v>3</v>
      </c>
      <c r="S91" t="s">
        <v>954</v>
      </c>
      <c r="T91" t="s">
        <v>955</v>
      </c>
      <c r="U91" t="s">
        <v>956</v>
      </c>
    </row>
    <row r="92" spans="1:21" x14ac:dyDescent="0.25">
      <c r="A92">
        <v>306</v>
      </c>
      <c r="B92">
        <v>1</v>
      </c>
      <c r="C92" t="s">
        <v>3</v>
      </c>
      <c r="D92" t="s">
        <v>344</v>
      </c>
      <c r="E92" t="s">
        <v>345</v>
      </c>
      <c r="F92" t="s">
        <v>345</v>
      </c>
      <c r="G92" t="s">
        <v>345</v>
      </c>
      <c r="H92" t="s">
        <v>3</v>
      </c>
      <c r="I92" t="s">
        <v>345</v>
      </c>
      <c r="J92" t="s">
        <v>345</v>
      </c>
      <c r="K92" t="s">
        <v>3</v>
      </c>
      <c r="L92" t="s">
        <v>3</v>
      </c>
      <c r="M92" t="s">
        <v>3</v>
      </c>
      <c r="N92" t="s">
        <v>344</v>
      </c>
      <c r="O92" t="s">
        <v>345</v>
      </c>
      <c r="P92" t="s">
        <v>3</v>
      </c>
      <c r="Q92" t="s">
        <v>3</v>
      </c>
      <c r="R92" t="s">
        <v>3</v>
      </c>
      <c r="S92" t="s">
        <v>957</v>
      </c>
      <c r="T92" t="s">
        <v>958</v>
      </c>
      <c r="U92" t="s">
        <v>959</v>
      </c>
    </row>
    <row r="93" spans="1:21" x14ac:dyDescent="0.25">
      <c r="A93">
        <v>311</v>
      </c>
      <c r="B93">
        <v>1</v>
      </c>
      <c r="C93" t="s">
        <v>3</v>
      </c>
      <c r="D93" t="s">
        <v>344</v>
      </c>
      <c r="E93" t="s">
        <v>952</v>
      </c>
      <c r="F93" t="s">
        <v>952</v>
      </c>
      <c r="G93" t="s">
        <v>953</v>
      </c>
      <c r="H93" t="s">
        <v>3</v>
      </c>
      <c r="I93" t="s">
        <v>953</v>
      </c>
      <c r="J93" t="s">
        <v>952</v>
      </c>
      <c r="K93" t="s">
        <v>3</v>
      </c>
      <c r="L93" t="s">
        <v>3</v>
      </c>
      <c r="M93" t="s">
        <v>3</v>
      </c>
      <c r="N93" t="s">
        <v>344</v>
      </c>
      <c r="O93" t="s">
        <v>952</v>
      </c>
      <c r="P93" t="s">
        <v>3</v>
      </c>
      <c r="Q93" t="s">
        <v>3</v>
      </c>
      <c r="R93" t="s">
        <v>3</v>
      </c>
      <c r="S93" t="s">
        <v>954</v>
      </c>
      <c r="T93" t="s">
        <v>955</v>
      </c>
      <c r="U93" t="s">
        <v>956</v>
      </c>
    </row>
    <row r="94" spans="1:21" x14ac:dyDescent="0.25">
      <c r="A94">
        <v>311</v>
      </c>
      <c r="B94">
        <v>1</v>
      </c>
      <c r="C94" t="s">
        <v>3</v>
      </c>
      <c r="D94" t="s">
        <v>344</v>
      </c>
      <c r="E94" t="s">
        <v>345</v>
      </c>
      <c r="F94" t="s">
        <v>345</v>
      </c>
      <c r="G94" t="s">
        <v>345</v>
      </c>
      <c r="H94" t="s">
        <v>3</v>
      </c>
      <c r="I94" t="s">
        <v>345</v>
      </c>
      <c r="J94" t="s">
        <v>345</v>
      </c>
      <c r="K94" t="s">
        <v>3</v>
      </c>
      <c r="L94" t="s">
        <v>3</v>
      </c>
      <c r="M94" t="s">
        <v>3</v>
      </c>
      <c r="N94" t="s">
        <v>344</v>
      </c>
      <c r="O94" t="s">
        <v>345</v>
      </c>
      <c r="P94" t="s">
        <v>3</v>
      </c>
      <c r="Q94" t="s">
        <v>3</v>
      </c>
      <c r="R94" t="s">
        <v>3</v>
      </c>
      <c r="S94" t="s">
        <v>957</v>
      </c>
      <c r="T94" t="s">
        <v>958</v>
      </c>
      <c r="U94" t="s">
        <v>959</v>
      </c>
    </row>
    <row r="95" spans="1:21" x14ac:dyDescent="0.25">
      <c r="A95">
        <v>312</v>
      </c>
      <c r="B95">
        <v>1</v>
      </c>
      <c r="C95" t="s">
        <v>3</v>
      </c>
      <c r="D95" t="s">
        <v>344</v>
      </c>
      <c r="E95" t="s">
        <v>952</v>
      </c>
      <c r="F95" t="s">
        <v>952</v>
      </c>
      <c r="G95" t="s">
        <v>953</v>
      </c>
      <c r="H95" t="s">
        <v>3</v>
      </c>
      <c r="I95" t="s">
        <v>953</v>
      </c>
      <c r="J95" t="s">
        <v>952</v>
      </c>
      <c r="K95" t="s">
        <v>3</v>
      </c>
      <c r="L95" t="s">
        <v>3</v>
      </c>
      <c r="M95" t="s">
        <v>3</v>
      </c>
      <c r="N95" t="s">
        <v>344</v>
      </c>
      <c r="O95" t="s">
        <v>952</v>
      </c>
      <c r="P95" t="s">
        <v>3</v>
      </c>
      <c r="Q95" t="s">
        <v>3</v>
      </c>
      <c r="R95" t="s">
        <v>3</v>
      </c>
      <c r="S95" t="s">
        <v>954</v>
      </c>
      <c r="T95" t="s">
        <v>955</v>
      </c>
      <c r="U95" t="s">
        <v>956</v>
      </c>
    </row>
    <row r="96" spans="1:21" x14ac:dyDescent="0.25">
      <c r="A96">
        <v>312</v>
      </c>
      <c r="B96">
        <v>1</v>
      </c>
      <c r="C96" t="s">
        <v>3</v>
      </c>
      <c r="D96" t="s">
        <v>344</v>
      </c>
      <c r="E96" t="s">
        <v>345</v>
      </c>
      <c r="F96" t="s">
        <v>345</v>
      </c>
      <c r="G96" t="s">
        <v>345</v>
      </c>
      <c r="H96" t="s">
        <v>3</v>
      </c>
      <c r="I96" t="s">
        <v>345</v>
      </c>
      <c r="J96" t="s">
        <v>345</v>
      </c>
      <c r="K96" t="s">
        <v>3</v>
      </c>
      <c r="L96" t="s">
        <v>3</v>
      </c>
      <c r="M96" t="s">
        <v>3</v>
      </c>
      <c r="N96" t="s">
        <v>344</v>
      </c>
      <c r="O96" t="s">
        <v>345</v>
      </c>
      <c r="P96" t="s">
        <v>3</v>
      </c>
      <c r="Q96" t="s">
        <v>3</v>
      </c>
      <c r="R96" t="s">
        <v>3</v>
      </c>
      <c r="S96" t="s">
        <v>957</v>
      </c>
      <c r="T96" t="s">
        <v>958</v>
      </c>
      <c r="U96" t="s">
        <v>959</v>
      </c>
    </row>
    <row r="97" spans="1:21" x14ac:dyDescent="0.25">
      <c r="A97">
        <v>317</v>
      </c>
      <c r="B97">
        <v>1</v>
      </c>
      <c r="C97" t="s">
        <v>3</v>
      </c>
      <c r="D97" t="s">
        <v>344</v>
      </c>
      <c r="E97" t="s">
        <v>952</v>
      </c>
      <c r="F97" t="s">
        <v>952</v>
      </c>
      <c r="G97" t="s">
        <v>953</v>
      </c>
      <c r="H97" t="s">
        <v>3</v>
      </c>
      <c r="I97" t="s">
        <v>953</v>
      </c>
      <c r="J97" t="s">
        <v>952</v>
      </c>
      <c r="K97" t="s">
        <v>3</v>
      </c>
      <c r="L97" t="s">
        <v>3</v>
      </c>
      <c r="M97" t="s">
        <v>3</v>
      </c>
      <c r="N97" t="s">
        <v>344</v>
      </c>
      <c r="O97" t="s">
        <v>952</v>
      </c>
      <c r="P97" t="s">
        <v>3</v>
      </c>
      <c r="Q97" t="s">
        <v>3</v>
      </c>
      <c r="R97" t="s">
        <v>3</v>
      </c>
      <c r="S97" t="s">
        <v>954</v>
      </c>
      <c r="T97" t="s">
        <v>955</v>
      </c>
      <c r="U97" t="s">
        <v>956</v>
      </c>
    </row>
    <row r="98" spans="1:21" x14ac:dyDescent="0.25">
      <c r="A98">
        <v>317</v>
      </c>
      <c r="B98">
        <v>1</v>
      </c>
      <c r="C98" t="s">
        <v>3</v>
      </c>
      <c r="D98" t="s">
        <v>344</v>
      </c>
      <c r="E98" t="s">
        <v>345</v>
      </c>
      <c r="F98" t="s">
        <v>345</v>
      </c>
      <c r="G98" t="s">
        <v>345</v>
      </c>
      <c r="H98" t="s">
        <v>3</v>
      </c>
      <c r="I98" t="s">
        <v>345</v>
      </c>
      <c r="J98" t="s">
        <v>345</v>
      </c>
      <c r="K98" t="s">
        <v>3</v>
      </c>
      <c r="L98" t="s">
        <v>3</v>
      </c>
      <c r="M98" t="s">
        <v>3</v>
      </c>
      <c r="N98" t="s">
        <v>344</v>
      </c>
      <c r="O98" t="s">
        <v>345</v>
      </c>
      <c r="P98" t="s">
        <v>3</v>
      </c>
      <c r="Q98" t="s">
        <v>3</v>
      </c>
      <c r="R98" t="s">
        <v>3</v>
      </c>
      <c r="S98" t="s">
        <v>957</v>
      </c>
      <c r="T98" t="s">
        <v>958</v>
      </c>
      <c r="U98" t="s">
        <v>959</v>
      </c>
    </row>
    <row r="99" spans="1:21" x14ac:dyDescent="0.25">
      <c r="A99">
        <v>318</v>
      </c>
      <c r="B99">
        <v>1</v>
      </c>
      <c r="C99" t="s">
        <v>3</v>
      </c>
      <c r="D99" t="s">
        <v>344</v>
      </c>
      <c r="E99" t="s">
        <v>952</v>
      </c>
      <c r="F99" t="s">
        <v>952</v>
      </c>
      <c r="G99" t="s">
        <v>953</v>
      </c>
      <c r="H99" t="s">
        <v>3</v>
      </c>
      <c r="I99" t="s">
        <v>953</v>
      </c>
      <c r="J99" t="s">
        <v>952</v>
      </c>
      <c r="K99" t="s">
        <v>3</v>
      </c>
      <c r="L99" t="s">
        <v>3</v>
      </c>
      <c r="M99" t="s">
        <v>3</v>
      </c>
      <c r="N99" t="s">
        <v>344</v>
      </c>
      <c r="O99" t="s">
        <v>952</v>
      </c>
      <c r="P99" t="s">
        <v>3</v>
      </c>
      <c r="Q99" t="s">
        <v>3</v>
      </c>
      <c r="R99" t="s">
        <v>3</v>
      </c>
      <c r="S99" t="s">
        <v>954</v>
      </c>
      <c r="T99" t="s">
        <v>955</v>
      </c>
      <c r="U99" t="s">
        <v>956</v>
      </c>
    </row>
    <row r="100" spans="1:21" x14ac:dyDescent="0.25">
      <c r="A100">
        <v>318</v>
      </c>
      <c r="B100">
        <v>1</v>
      </c>
      <c r="C100" t="s">
        <v>3</v>
      </c>
      <c r="D100" t="s">
        <v>344</v>
      </c>
      <c r="E100" t="s">
        <v>345</v>
      </c>
      <c r="F100" t="s">
        <v>345</v>
      </c>
      <c r="G100" t="s">
        <v>345</v>
      </c>
      <c r="H100" t="s">
        <v>3</v>
      </c>
      <c r="I100" t="s">
        <v>345</v>
      </c>
      <c r="J100" t="s">
        <v>345</v>
      </c>
      <c r="K100" t="s">
        <v>3</v>
      </c>
      <c r="L100" t="s">
        <v>3</v>
      </c>
      <c r="M100" t="s">
        <v>3</v>
      </c>
      <c r="N100" t="s">
        <v>344</v>
      </c>
      <c r="O100" t="s">
        <v>345</v>
      </c>
      <c r="P100" t="s">
        <v>3</v>
      </c>
      <c r="Q100" t="s">
        <v>3</v>
      </c>
      <c r="R100" t="s">
        <v>3</v>
      </c>
      <c r="S100" t="s">
        <v>957</v>
      </c>
      <c r="T100" t="s">
        <v>958</v>
      </c>
      <c r="U100" t="s">
        <v>959</v>
      </c>
    </row>
    <row r="101" spans="1:21" x14ac:dyDescent="0.25">
      <c r="A101">
        <v>323</v>
      </c>
      <c r="B101">
        <v>1</v>
      </c>
      <c r="C101" t="s">
        <v>3</v>
      </c>
      <c r="D101" t="s">
        <v>344</v>
      </c>
      <c r="E101" t="s">
        <v>952</v>
      </c>
      <c r="F101" t="s">
        <v>952</v>
      </c>
      <c r="G101" t="s">
        <v>953</v>
      </c>
      <c r="H101" t="s">
        <v>3</v>
      </c>
      <c r="I101" t="s">
        <v>953</v>
      </c>
      <c r="J101" t="s">
        <v>952</v>
      </c>
      <c r="K101" t="s">
        <v>3</v>
      </c>
      <c r="L101" t="s">
        <v>3</v>
      </c>
      <c r="M101" t="s">
        <v>3</v>
      </c>
      <c r="N101" t="s">
        <v>344</v>
      </c>
      <c r="O101" t="s">
        <v>952</v>
      </c>
      <c r="P101" t="s">
        <v>3</v>
      </c>
      <c r="Q101" t="s">
        <v>3</v>
      </c>
      <c r="R101" t="s">
        <v>3</v>
      </c>
      <c r="S101" t="s">
        <v>954</v>
      </c>
      <c r="T101" t="s">
        <v>955</v>
      </c>
      <c r="U101" t="s">
        <v>956</v>
      </c>
    </row>
    <row r="102" spans="1:21" x14ac:dyDescent="0.25">
      <c r="A102">
        <v>323</v>
      </c>
      <c r="B102">
        <v>1</v>
      </c>
      <c r="C102" t="s">
        <v>3</v>
      </c>
      <c r="D102" t="s">
        <v>344</v>
      </c>
      <c r="E102" t="s">
        <v>345</v>
      </c>
      <c r="F102" t="s">
        <v>345</v>
      </c>
      <c r="G102" t="s">
        <v>345</v>
      </c>
      <c r="H102" t="s">
        <v>3</v>
      </c>
      <c r="I102" t="s">
        <v>345</v>
      </c>
      <c r="J102" t="s">
        <v>345</v>
      </c>
      <c r="K102" t="s">
        <v>3</v>
      </c>
      <c r="L102" t="s">
        <v>3</v>
      </c>
      <c r="M102" t="s">
        <v>3</v>
      </c>
      <c r="N102" t="s">
        <v>344</v>
      </c>
      <c r="O102" t="s">
        <v>345</v>
      </c>
      <c r="P102" t="s">
        <v>3</v>
      </c>
      <c r="Q102" t="s">
        <v>3</v>
      </c>
      <c r="R102" t="s">
        <v>3</v>
      </c>
      <c r="S102" t="s">
        <v>957</v>
      </c>
      <c r="T102" t="s">
        <v>958</v>
      </c>
      <c r="U102" t="s">
        <v>959</v>
      </c>
    </row>
    <row r="103" spans="1:21" x14ac:dyDescent="0.25">
      <c r="A103">
        <v>324</v>
      </c>
      <c r="B103">
        <v>1</v>
      </c>
      <c r="C103" t="s">
        <v>3</v>
      </c>
      <c r="D103" t="s">
        <v>344</v>
      </c>
      <c r="E103" t="s">
        <v>952</v>
      </c>
      <c r="F103" t="s">
        <v>952</v>
      </c>
      <c r="G103" t="s">
        <v>953</v>
      </c>
      <c r="H103" t="s">
        <v>3</v>
      </c>
      <c r="I103" t="s">
        <v>953</v>
      </c>
      <c r="J103" t="s">
        <v>952</v>
      </c>
      <c r="K103" t="s">
        <v>3</v>
      </c>
      <c r="L103" t="s">
        <v>3</v>
      </c>
      <c r="M103" t="s">
        <v>3</v>
      </c>
      <c r="N103" t="s">
        <v>344</v>
      </c>
      <c r="O103" t="s">
        <v>952</v>
      </c>
      <c r="P103" t="s">
        <v>3</v>
      </c>
      <c r="Q103" t="s">
        <v>3</v>
      </c>
      <c r="R103" t="s">
        <v>3</v>
      </c>
      <c r="S103" t="s">
        <v>954</v>
      </c>
      <c r="T103" t="s">
        <v>955</v>
      </c>
      <c r="U103" t="s">
        <v>956</v>
      </c>
    </row>
    <row r="104" spans="1:21" x14ac:dyDescent="0.25">
      <c r="A104">
        <v>324</v>
      </c>
      <c r="B104">
        <v>1</v>
      </c>
      <c r="C104" t="s">
        <v>3</v>
      </c>
      <c r="D104" t="s">
        <v>344</v>
      </c>
      <c r="E104" t="s">
        <v>345</v>
      </c>
      <c r="F104" t="s">
        <v>345</v>
      </c>
      <c r="G104" t="s">
        <v>345</v>
      </c>
      <c r="H104" t="s">
        <v>3</v>
      </c>
      <c r="I104" t="s">
        <v>345</v>
      </c>
      <c r="J104" t="s">
        <v>345</v>
      </c>
      <c r="K104" t="s">
        <v>3</v>
      </c>
      <c r="L104" t="s">
        <v>3</v>
      </c>
      <c r="M104" t="s">
        <v>3</v>
      </c>
      <c r="N104" t="s">
        <v>344</v>
      </c>
      <c r="O104" t="s">
        <v>345</v>
      </c>
      <c r="P104" t="s">
        <v>3</v>
      </c>
      <c r="Q104" t="s">
        <v>3</v>
      </c>
      <c r="R104" t="s">
        <v>3</v>
      </c>
      <c r="S104" t="s">
        <v>957</v>
      </c>
      <c r="T104" t="s">
        <v>958</v>
      </c>
      <c r="U104" t="s">
        <v>959</v>
      </c>
    </row>
    <row r="105" spans="1:21" x14ac:dyDescent="0.25">
      <c r="A105">
        <v>327</v>
      </c>
      <c r="B105">
        <v>1</v>
      </c>
      <c r="C105" t="s">
        <v>3</v>
      </c>
      <c r="D105" t="s">
        <v>344</v>
      </c>
      <c r="E105" t="s">
        <v>952</v>
      </c>
      <c r="F105" t="s">
        <v>952</v>
      </c>
      <c r="G105" t="s">
        <v>953</v>
      </c>
      <c r="H105" t="s">
        <v>3</v>
      </c>
      <c r="I105" t="s">
        <v>953</v>
      </c>
      <c r="J105" t="s">
        <v>952</v>
      </c>
      <c r="K105" t="s">
        <v>3</v>
      </c>
      <c r="L105" t="s">
        <v>3</v>
      </c>
      <c r="M105" t="s">
        <v>3</v>
      </c>
      <c r="N105" t="s">
        <v>344</v>
      </c>
      <c r="O105" t="s">
        <v>952</v>
      </c>
      <c r="P105" t="s">
        <v>3</v>
      </c>
      <c r="Q105" t="s">
        <v>3</v>
      </c>
      <c r="R105" t="s">
        <v>3</v>
      </c>
      <c r="S105" t="s">
        <v>954</v>
      </c>
      <c r="T105" t="s">
        <v>955</v>
      </c>
      <c r="U105" t="s">
        <v>956</v>
      </c>
    </row>
    <row r="106" spans="1:21" x14ac:dyDescent="0.25">
      <c r="A106">
        <v>327</v>
      </c>
      <c r="B106">
        <v>1</v>
      </c>
      <c r="C106" t="s">
        <v>3</v>
      </c>
      <c r="D106" t="s">
        <v>344</v>
      </c>
      <c r="E106" t="s">
        <v>345</v>
      </c>
      <c r="F106" t="s">
        <v>345</v>
      </c>
      <c r="G106" t="s">
        <v>345</v>
      </c>
      <c r="H106" t="s">
        <v>3</v>
      </c>
      <c r="I106" t="s">
        <v>345</v>
      </c>
      <c r="J106" t="s">
        <v>345</v>
      </c>
      <c r="K106" t="s">
        <v>3</v>
      </c>
      <c r="L106" t="s">
        <v>3</v>
      </c>
      <c r="M106" t="s">
        <v>3</v>
      </c>
      <c r="N106" t="s">
        <v>344</v>
      </c>
      <c r="O106" t="s">
        <v>345</v>
      </c>
      <c r="P106" t="s">
        <v>3</v>
      </c>
      <c r="Q106" t="s">
        <v>3</v>
      </c>
      <c r="R106" t="s">
        <v>3</v>
      </c>
      <c r="S106" t="s">
        <v>957</v>
      </c>
      <c r="T106" t="s">
        <v>958</v>
      </c>
      <c r="U106" t="s">
        <v>959</v>
      </c>
    </row>
    <row r="107" spans="1:21" x14ac:dyDescent="0.25">
      <c r="A107">
        <v>328</v>
      </c>
      <c r="B107">
        <v>1</v>
      </c>
      <c r="C107" t="s">
        <v>3</v>
      </c>
      <c r="D107" t="s">
        <v>344</v>
      </c>
      <c r="E107" t="s">
        <v>952</v>
      </c>
      <c r="F107" t="s">
        <v>952</v>
      </c>
      <c r="G107" t="s">
        <v>953</v>
      </c>
      <c r="H107" t="s">
        <v>3</v>
      </c>
      <c r="I107" t="s">
        <v>953</v>
      </c>
      <c r="J107" t="s">
        <v>952</v>
      </c>
      <c r="K107" t="s">
        <v>3</v>
      </c>
      <c r="L107" t="s">
        <v>3</v>
      </c>
      <c r="M107" t="s">
        <v>3</v>
      </c>
      <c r="N107" t="s">
        <v>344</v>
      </c>
      <c r="O107" t="s">
        <v>952</v>
      </c>
      <c r="P107" t="s">
        <v>3</v>
      </c>
      <c r="Q107" t="s">
        <v>3</v>
      </c>
      <c r="R107" t="s">
        <v>3</v>
      </c>
      <c r="S107" t="s">
        <v>954</v>
      </c>
      <c r="T107" t="s">
        <v>955</v>
      </c>
      <c r="U107" t="s">
        <v>956</v>
      </c>
    </row>
    <row r="108" spans="1:21" x14ac:dyDescent="0.25">
      <c r="A108">
        <v>328</v>
      </c>
      <c r="B108">
        <v>1</v>
      </c>
      <c r="C108" t="s">
        <v>3</v>
      </c>
      <c r="D108" t="s">
        <v>344</v>
      </c>
      <c r="E108" t="s">
        <v>345</v>
      </c>
      <c r="F108" t="s">
        <v>345</v>
      </c>
      <c r="G108" t="s">
        <v>345</v>
      </c>
      <c r="H108" t="s">
        <v>3</v>
      </c>
      <c r="I108" t="s">
        <v>345</v>
      </c>
      <c r="J108" t="s">
        <v>345</v>
      </c>
      <c r="K108" t="s">
        <v>3</v>
      </c>
      <c r="L108" t="s">
        <v>3</v>
      </c>
      <c r="M108" t="s">
        <v>3</v>
      </c>
      <c r="N108" t="s">
        <v>344</v>
      </c>
      <c r="O108" t="s">
        <v>345</v>
      </c>
      <c r="P108" t="s">
        <v>3</v>
      </c>
      <c r="Q108" t="s">
        <v>3</v>
      </c>
      <c r="R108" t="s">
        <v>3</v>
      </c>
      <c r="S108" t="s">
        <v>957</v>
      </c>
      <c r="T108" t="s">
        <v>958</v>
      </c>
      <c r="U108" t="s">
        <v>959</v>
      </c>
    </row>
    <row r="109" spans="1:21" x14ac:dyDescent="0.25">
      <c r="A109">
        <v>333</v>
      </c>
      <c r="B109">
        <v>1</v>
      </c>
      <c r="C109" t="s">
        <v>3</v>
      </c>
      <c r="D109" t="s">
        <v>344</v>
      </c>
      <c r="E109" t="s">
        <v>952</v>
      </c>
      <c r="F109" t="s">
        <v>952</v>
      </c>
      <c r="G109" t="s">
        <v>953</v>
      </c>
      <c r="H109" t="s">
        <v>3</v>
      </c>
      <c r="I109" t="s">
        <v>953</v>
      </c>
      <c r="J109" t="s">
        <v>952</v>
      </c>
      <c r="K109" t="s">
        <v>3</v>
      </c>
      <c r="L109" t="s">
        <v>3</v>
      </c>
      <c r="M109" t="s">
        <v>3</v>
      </c>
      <c r="N109" t="s">
        <v>344</v>
      </c>
      <c r="O109" t="s">
        <v>952</v>
      </c>
      <c r="P109" t="s">
        <v>3</v>
      </c>
      <c r="Q109" t="s">
        <v>3</v>
      </c>
      <c r="R109" t="s">
        <v>3</v>
      </c>
      <c r="S109" t="s">
        <v>954</v>
      </c>
      <c r="T109" t="s">
        <v>955</v>
      </c>
      <c r="U109" t="s">
        <v>956</v>
      </c>
    </row>
    <row r="110" spans="1:21" x14ac:dyDescent="0.25">
      <c r="A110">
        <v>333</v>
      </c>
      <c r="B110">
        <v>1</v>
      </c>
      <c r="C110" t="s">
        <v>3</v>
      </c>
      <c r="D110" t="s">
        <v>344</v>
      </c>
      <c r="E110" t="s">
        <v>345</v>
      </c>
      <c r="F110" t="s">
        <v>345</v>
      </c>
      <c r="G110" t="s">
        <v>345</v>
      </c>
      <c r="H110" t="s">
        <v>3</v>
      </c>
      <c r="I110" t="s">
        <v>345</v>
      </c>
      <c r="J110" t="s">
        <v>345</v>
      </c>
      <c r="K110" t="s">
        <v>3</v>
      </c>
      <c r="L110" t="s">
        <v>3</v>
      </c>
      <c r="M110" t="s">
        <v>3</v>
      </c>
      <c r="N110" t="s">
        <v>344</v>
      </c>
      <c r="O110" t="s">
        <v>345</v>
      </c>
      <c r="P110" t="s">
        <v>3</v>
      </c>
      <c r="Q110" t="s">
        <v>3</v>
      </c>
      <c r="R110" t="s">
        <v>3</v>
      </c>
      <c r="S110" t="s">
        <v>957</v>
      </c>
      <c r="T110" t="s">
        <v>958</v>
      </c>
      <c r="U110" t="s">
        <v>959</v>
      </c>
    </row>
    <row r="111" spans="1:21" x14ac:dyDescent="0.25">
      <c r="A111">
        <v>334</v>
      </c>
      <c r="B111">
        <v>1</v>
      </c>
      <c r="C111" t="s">
        <v>3</v>
      </c>
      <c r="D111" t="s">
        <v>344</v>
      </c>
      <c r="E111" t="s">
        <v>952</v>
      </c>
      <c r="F111" t="s">
        <v>952</v>
      </c>
      <c r="G111" t="s">
        <v>953</v>
      </c>
      <c r="H111" t="s">
        <v>3</v>
      </c>
      <c r="I111" t="s">
        <v>953</v>
      </c>
      <c r="J111" t="s">
        <v>952</v>
      </c>
      <c r="K111" t="s">
        <v>3</v>
      </c>
      <c r="L111" t="s">
        <v>3</v>
      </c>
      <c r="M111" t="s">
        <v>3</v>
      </c>
      <c r="N111" t="s">
        <v>344</v>
      </c>
      <c r="O111" t="s">
        <v>952</v>
      </c>
      <c r="P111" t="s">
        <v>3</v>
      </c>
      <c r="Q111" t="s">
        <v>3</v>
      </c>
      <c r="R111" t="s">
        <v>3</v>
      </c>
      <c r="S111" t="s">
        <v>954</v>
      </c>
      <c r="T111" t="s">
        <v>955</v>
      </c>
      <c r="U111" t="s">
        <v>956</v>
      </c>
    </row>
    <row r="112" spans="1:21" x14ac:dyDescent="0.25">
      <c r="A112">
        <v>334</v>
      </c>
      <c r="B112">
        <v>1</v>
      </c>
      <c r="C112" t="s">
        <v>3</v>
      </c>
      <c r="D112" t="s">
        <v>344</v>
      </c>
      <c r="E112" t="s">
        <v>345</v>
      </c>
      <c r="F112" t="s">
        <v>345</v>
      </c>
      <c r="G112" t="s">
        <v>345</v>
      </c>
      <c r="H112" t="s">
        <v>3</v>
      </c>
      <c r="I112" t="s">
        <v>345</v>
      </c>
      <c r="J112" t="s">
        <v>345</v>
      </c>
      <c r="K112" t="s">
        <v>3</v>
      </c>
      <c r="L112" t="s">
        <v>3</v>
      </c>
      <c r="M112" t="s">
        <v>3</v>
      </c>
      <c r="N112" t="s">
        <v>344</v>
      </c>
      <c r="O112" t="s">
        <v>345</v>
      </c>
      <c r="P112" t="s">
        <v>3</v>
      </c>
      <c r="Q112" t="s">
        <v>3</v>
      </c>
      <c r="R112" t="s">
        <v>3</v>
      </c>
      <c r="S112" t="s">
        <v>957</v>
      </c>
      <c r="T112" t="s">
        <v>958</v>
      </c>
      <c r="U112" t="s">
        <v>959</v>
      </c>
    </row>
    <row r="113" spans="1:21" x14ac:dyDescent="0.25">
      <c r="A113">
        <v>337</v>
      </c>
      <c r="B113">
        <v>1</v>
      </c>
      <c r="C113" t="s">
        <v>3</v>
      </c>
      <c r="D113" t="s">
        <v>344</v>
      </c>
      <c r="E113" t="s">
        <v>952</v>
      </c>
      <c r="F113" t="s">
        <v>952</v>
      </c>
      <c r="G113" t="s">
        <v>953</v>
      </c>
      <c r="H113" t="s">
        <v>3</v>
      </c>
      <c r="I113" t="s">
        <v>953</v>
      </c>
      <c r="J113" t="s">
        <v>952</v>
      </c>
      <c r="K113" t="s">
        <v>3</v>
      </c>
      <c r="L113" t="s">
        <v>3</v>
      </c>
      <c r="M113" t="s">
        <v>3</v>
      </c>
      <c r="N113" t="s">
        <v>344</v>
      </c>
      <c r="O113" t="s">
        <v>952</v>
      </c>
      <c r="P113" t="s">
        <v>3</v>
      </c>
      <c r="Q113" t="s">
        <v>3</v>
      </c>
      <c r="R113" t="s">
        <v>3</v>
      </c>
      <c r="S113" t="s">
        <v>954</v>
      </c>
      <c r="T113" t="s">
        <v>955</v>
      </c>
      <c r="U113" t="s">
        <v>956</v>
      </c>
    </row>
    <row r="114" spans="1:21" x14ac:dyDescent="0.25">
      <c r="A114">
        <v>337</v>
      </c>
      <c r="B114">
        <v>1</v>
      </c>
      <c r="C114" t="s">
        <v>3</v>
      </c>
      <c r="D114" t="s">
        <v>344</v>
      </c>
      <c r="E114" t="s">
        <v>345</v>
      </c>
      <c r="F114" t="s">
        <v>345</v>
      </c>
      <c r="G114" t="s">
        <v>345</v>
      </c>
      <c r="H114" t="s">
        <v>3</v>
      </c>
      <c r="I114" t="s">
        <v>345</v>
      </c>
      <c r="J114" t="s">
        <v>345</v>
      </c>
      <c r="K114" t="s">
        <v>3</v>
      </c>
      <c r="L114" t="s">
        <v>3</v>
      </c>
      <c r="M114" t="s">
        <v>3</v>
      </c>
      <c r="N114" t="s">
        <v>344</v>
      </c>
      <c r="O114" t="s">
        <v>345</v>
      </c>
      <c r="P114" t="s">
        <v>3</v>
      </c>
      <c r="Q114" t="s">
        <v>3</v>
      </c>
      <c r="R114" t="s">
        <v>3</v>
      </c>
      <c r="S114" t="s">
        <v>957</v>
      </c>
      <c r="T114" t="s">
        <v>958</v>
      </c>
      <c r="U114" t="s">
        <v>959</v>
      </c>
    </row>
    <row r="115" spans="1:21" x14ac:dyDescent="0.25">
      <c r="A115">
        <v>338</v>
      </c>
      <c r="B115">
        <v>1</v>
      </c>
      <c r="C115" t="s">
        <v>3</v>
      </c>
      <c r="D115" t="s">
        <v>344</v>
      </c>
      <c r="E115" t="s">
        <v>952</v>
      </c>
      <c r="F115" t="s">
        <v>952</v>
      </c>
      <c r="G115" t="s">
        <v>953</v>
      </c>
      <c r="H115" t="s">
        <v>3</v>
      </c>
      <c r="I115" t="s">
        <v>953</v>
      </c>
      <c r="J115" t="s">
        <v>952</v>
      </c>
      <c r="K115" t="s">
        <v>3</v>
      </c>
      <c r="L115" t="s">
        <v>3</v>
      </c>
      <c r="M115" t="s">
        <v>3</v>
      </c>
      <c r="N115" t="s">
        <v>344</v>
      </c>
      <c r="O115" t="s">
        <v>952</v>
      </c>
      <c r="P115" t="s">
        <v>3</v>
      </c>
      <c r="Q115" t="s">
        <v>3</v>
      </c>
      <c r="R115" t="s">
        <v>3</v>
      </c>
      <c r="S115" t="s">
        <v>954</v>
      </c>
      <c r="T115" t="s">
        <v>955</v>
      </c>
      <c r="U115" t="s">
        <v>956</v>
      </c>
    </row>
    <row r="116" spans="1:21" x14ac:dyDescent="0.25">
      <c r="A116">
        <v>338</v>
      </c>
      <c r="B116">
        <v>1</v>
      </c>
      <c r="C116" t="s">
        <v>3</v>
      </c>
      <c r="D116" t="s">
        <v>344</v>
      </c>
      <c r="E116" t="s">
        <v>345</v>
      </c>
      <c r="F116" t="s">
        <v>345</v>
      </c>
      <c r="G116" t="s">
        <v>345</v>
      </c>
      <c r="H116" t="s">
        <v>3</v>
      </c>
      <c r="I116" t="s">
        <v>345</v>
      </c>
      <c r="J116" t="s">
        <v>345</v>
      </c>
      <c r="K116" t="s">
        <v>3</v>
      </c>
      <c r="L116" t="s">
        <v>3</v>
      </c>
      <c r="M116" t="s">
        <v>3</v>
      </c>
      <c r="N116" t="s">
        <v>344</v>
      </c>
      <c r="O116" t="s">
        <v>345</v>
      </c>
      <c r="P116" t="s">
        <v>3</v>
      </c>
      <c r="Q116" t="s">
        <v>3</v>
      </c>
      <c r="R116" t="s">
        <v>3</v>
      </c>
      <c r="S116" t="s">
        <v>957</v>
      </c>
      <c r="T116" t="s">
        <v>958</v>
      </c>
      <c r="U116" t="s">
        <v>959</v>
      </c>
    </row>
    <row r="117" spans="1:21" x14ac:dyDescent="0.25">
      <c r="A117">
        <v>341</v>
      </c>
      <c r="B117">
        <v>1</v>
      </c>
      <c r="C117" t="s">
        <v>3</v>
      </c>
      <c r="D117" t="s">
        <v>344</v>
      </c>
      <c r="E117" t="s">
        <v>952</v>
      </c>
      <c r="F117" t="s">
        <v>952</v>
      </c>
      <c r="G117" t="s">
        <v>953</v>
      </c>
      <c r="H117" t="s">
        <v>3</v>
      </c>
      <c r="I117" t="s">
        <v>953</v>
      </c>
      <c r="J117" t="s">
        <v>952</v>
      </c>
      <c r="K117" t="s">
        <v>3</v>
      </c>
      <c r="L117" t="s">
        <v>3</v>
      </c>
      <c r="M117" t="s">
        <v>3</v>
      </c>
      <c r="N117" t="s">
        <v>344</v>
      </c>
      <c r="O117" t="s">
        <v>952</v>
      </c>
      <c r="P117" t="s">
        <v>3</v>
      </c>
      <c r="Q117" t="s">
        <v>3</v>
      </c>
      <c r="R117" t="s">
        <v>3</v>
      </c>
      <c r="S117" t="s">
        <v>954</v>
      </c>
      <c r="T117" t="s">
        <v>955</v>
      </c>
      <c r="U117" t="s">
        <v>956</v>
      </c>
    </row>
    <row r="118" spans="1:21" x14ac:dyDescent="0.25">
      <c r="A118">
        <v>341</v>
      </c>
      <c r="B118">
        <v>1</v>
      </c>
      <c r="C118" t="s">
        <v>3</v>
      </c>
      <c r="D118" t="s">
        <v>344</v>
      </c>
      <c r="E118" t="s">
        <v>345</v>
      </c>
      <c r="F118" t="s">
        <v>345</v>
      </c>
      <c r="G118" t="s">
        <v>345</v>
      </c>
      <c r="H118" t="s">
        <v>3</v>
      </c>
      <c r="I118" t="s">
        <v>345</v>
      </c>
      <c r="J118" t="s">
        <v>345</v>
      </c>
      <c r="K118" t="s">
        <v>3</v>
      </c>
      <c r="L118" t="s">
        <v>3</v>
      </c>
      <c r="M118" t="s">
        <v>3</v>
      </c>
      <c r="N118" t="s">
        <v>344</v>
      </c>
      <c r="O118" t="s">
        <v>345</v>
      </c>
      <c r="P118" t="s">
        <v>3</v>
      </c>
      <c r="Q118" t="s">
        <v>3</v>
      </c>
      <c r="R118" t="s">
        <v>3</v>
      </c>
      <c r="S118" t="s">
        <v>957</v>
      </c>
      <c r="T118" t="s">
        <v>958</v>
      </c>
      <c r="U118" t="s">
        <v>959</v>
      </c>
    </row>
    <row r="119" spans="1:21" x14ac:dyDescent="0.25">
      <c r="A119">
        <v>342</v>
      </c>
      <c r="B119">
        <v>1</v>
      </c>
      <c r="C119" t="s">
        <v>3</v>
      </c>
      <c r="D119" t="s">
        <v>344</v>
      </c>
      <c r="E119" t="s">
        <v>952</v>
      </c>
      <c r="F119" t="s">
        <v>952</v>
      </c>
      <c r="G119" t="s">
        <v>953</v>
      </c>
      <c r="H119" t="s">
        <v>3</v>
      </c>
      <c r="I119" t="s">
        <v>953</v>
      </c>
      <c r="J119" t="s">
        <v>952</v>
      </c>
      <c r="K119" t="s">
        <v>3</v>
      </c>
      <c r="L119" t="s">
        <v>3</v>
      </c>
      <c r="M119" t="s">
        <v>3</v>
      </c>
      <c r="N119" t="s">
        <v>344</v>
      </c>
      <c r="O119" t="s">
        <v>952</v>
      </c>
      <c r="P119" t="s">
        <v>3</v>
      </c>
      <c r="Q119" t="s">
        <v>3</v>
      </c>
      <c r="R119" t="s">
        <v>3</v>
      </c>
      <c r="S119" t="s">
        <v>954</v>
      </c>
      <c r="T119" t="s">
        <v>955</v>
      </c>
      <c r="U119" t="s">
        <v>956</v>
      </c>
    </row>
    <row r="120" spans="1:21" x14ac:dyDescent="0.25">
      <c r="A120">
        <v>342</v>
      </c>
      <c r="B120">
        <v>1</v>
      </c>
      <c r="C120" t="s">
        <v>3</v>
      </c>
      <c r="D120" t="s">
        <v>344</v>
      </c>
      <c r="E120" t="s">
        <v>345</v>
      </c>
      <c r="F120" t="s">
        <v>345</v>
      </c>
      <c r="G120" t="s">
        <v>345</v>
      </c>
      <c r="H120" t="s">
        <v>3</v>
      </c>
      <c r="I120" t="s">
        <v>345</v>
      </c>
      <c r="J120" t="s">
        <v>345</v>
      </c>
      <c r="K120" t="s">
        <v>3</v>
      </c>
      <c r="L120" t="s">
        <v>3</v>
      </c>
      <c r="M120" t="s">
        <v>3</v>
      </c>
      <c r="N120" t="s">
        <v>344</v>
      </c>
      <c r="O120" t="s">
        <v>345</v>
      </c>
      <c r="P120" t="s">
        <v>3</v>
      </c>
      <c r="Q120" t="s">
        <v>3</v>
      </c>
      <c r="R120" t="s">
        <v>3</v>
      </c>
      <c r="S120" t="s">
        <v>957</v>
      </c>
      <c r="T120" t="s">
        <v>958</v>
      </c>
      <c r="U120" t="s">
        <v>959</v>
      </c>
    </row>
    <row r="121" spans="1:21" x14ac:dyDescent="0.25">
      <c r="A121">
        <v>347</v>
      </c>
      <c r="B121">
        <v>1</v>
      </c>
      <c r="C121" t="s">
        <v>3</v>
      </c>
      <c r="D121" t="s">
        <v>344</v>
      </c>
      <c r="E121" t="s">
        <v>952</v>
      </c>
      <c r="F121" t="s">
        <v>952</v>
      </c>
      <c r="G121" t="s">
        <v>953</v>
      </c>
      <c r="H121" t="s">
        <v>3</v>
      </c>
      <c r="I121" t="s">
        <v>953</v>
      </c>
      <c r="J121" t="s">
        <v>952</v>
      </c>
      <c r="K121" t="s">
        <v>3</v>
      </c>
      <c r="L121" t="s">
        <v>3</v>
      </c>
      <c r="M121" t="s">
        <v>3</v>
      </c>
      <c r="N121" t="s">
        <v>344</v>
      </c>
      <c r="O121" t="s">
        <v>952</v>
      </c>
      <c r="P121" t="s">
        <v>3</v>
      </c>
      <c r="Q121" t="s">
        <v>3</v>
      </c>
      <c r="R121" t="s">
        <v>3</v>
      </c>
      <c r="S121" t="s">
        <v>954</v>
      </c>
      <c r="T121" t="s">
        <v>955</v>
      </c>
      <c r="U121" t="s">
        <v>956</v>
      </c>
    </row>
    <row r="122" spans="1:21" x14ac:dyDescent="0.25">
      <c r="A122">
        <v>347</v>
      </c>
      <c r="B122">
        <v>1</v>
      </c>
      <c r="C122" t="s">
        <v>3</v>
      </c>
      <c r="D122" t="s">
        <v>344</v>
      </c>
      <c r="E122" t="s">
        <v>345</v>
      </c>
      <c r="F122" t="s">
        <v>345</v>
      </c>
      <c r="G122" t="s">
        <v>345</v>
      </c>
      <c r="H122" t="s">
        <v>3</v>
      </c>
      <c r="I122" t="s">
        <v>345</v>
      </c>
      <c r="J122" t="s">
        <v>345</v>
      </c>
      <c r="K122" t="s">
        <v>3</v>
      </c>
      <c r="L122" t="s">
        <v>3</v>
      </c>
      <c r="M122" t="s">
        <v>3</v>
      </c>
      <c r="N122" t="s">
        <v>344</v>
      </c>
      <c r="O122" t="s">
        <v>345</v>
      </c>
      <c r="P122" t="s">
        <v>3</v>
      </c>
      <c r="Q122" t="s">
        <v>3</v>
      </c>
      <c r="R122" t="s">
        <v>3</v>
      </c>
      <c r="S122" t="s">
        <v>957</v>
      </c>
      <c r="T122" t="s">
        <v>958</v>
      </c>
      <c r="U122" t="s">
        <v>959</v>
      </c>
    </row>
    <row r="123" spans="1:21" x14ac:dyDescent="0.25">
      <c r="A123">
        <v>348</v>
      </c>
      <c r="B123">
        <v>1</v>
      </c>
      <c r="C123" t="s">
        <v>3</v>
      </c>
      <c r="D123" t="s">
        <v>344</v>
      </c>
      <c r="E123" t="s">
        <v>952</v>
      </c>
      <c r="F123" t="s">
        <v>952</v>
      </c>
      <c r="G123" t="s">
        <v>953</v>
      </c>
      <c r="H123" t="s">
        <v>3</v>
      </c>
      <c r="I123" t="s">
        <v>953</v>
      </c>
      <c r="J123" t="s">
        <v>952</v>
      </c>
      <c r="K123" t="s">
        <v>3</v>
      </c>
      <c r="L123" t="s">
        <v>3</v>
      </c>
      <c r="M123" t="s">
        <v>3</v>
      </c>
      <c r="N123" t="s">
        <v>344</v>
      </c>
      <c r="O123" t="s">
        <v>952</v>
      </c>
      <c r="P123" t="s">
        <v>3</v>
      </c>
      <c r="Q123" t="s">
        <v>3</v>
      </c>
      <c r="R123" t="s">
        <v>3</v>
      </c>
      <c r="S123" t="s">
        <v>954</v>
      </c>
      <c r="T123" t="s">
        <v>955</v>
      </c>
      <c r="U123" t="s">
        <v>956</v>
      </c>
    </row>
    <row r="124" spans="1:21" x14ac:dyDescent="0.25">
      <c r="A124">
        <v>348</v>
      </c>
      <c r="B124">
        <v>1</v>
      </c>
      <c r="C124" t="s">
        <v>3</v>
      </c>
      <c r="D124" t="s">
        <v>344</v>
      </c>
      <c r="E124" t="s">
        <v>345</v>
      </c>
      <c r="F124" t="s">
        <v>345</v>
      </c>
      <c r="G124" t="s">
        <v>345</v>
      </c>
      <c r="H124" t="s">
        <v>3</v>
      </c>
      <c r="I124" t="s">
        <v>345</v>
      </c>
      <c r="J124" t="s">
        <v>345</v>
      </c>
      <c r="K124" t="s">
        <v>3</v>
      </c>
      <c r="L124" t="s">
        <v>3</v>
      </c>
      <c r="M124" t="s">
        <v>3</v>
      </c>
      <c r="N124" t="s">
        <v>344</v>
      </c>
      <c r="O124" t="s">
        <v>345</v>
      </c>
      <c r="P124" t="s">
        <v>3</v>
      </c>
      <c r="Q124" t="s">
        <v>3</v>
      </c>
      <c r="R124" t="s">
        <v>3</v>
      </c>
      <c r="S124" t="s">
        <v>957</v>
      </c>
      <c r="T124" t="s">
        <v>958</v>
      </c>
      <c r="U124" t="s">
        <v>959</v>
      </c>
    </row>
    <row r="125" spans="1:21" x14ac:dyDescent="0.25">
      <c r="A125">
        <v>349</v>
      </c>
      <c r="B125">
        <v>1</v>
      </c>
      <c r="C125" t="s">
        <v>3</v>
      </c>
      <c r="D125" t="s">
        <v>344</v>
      </c>
      <c r="E125" t="s">
        <v>952</v>
      </c>
      <c r="F125" t="s">
        <v>952</v>
      </c>
      <c r="G125" t="s">
        <v>953</v>
      </c>
      <c r="H125" t="s">
        <v>3</v>
      </c>
      <c r="I125" t="s">
        <v>953</v>
      </c>
      <c r="J125" t="s">
        <v>952</v>
      </c>
      <c r="K125" t="s">
        <v>3</v>
      </c>
      <c r="L125" t="s">
        <v>3</v>
      </c>
      <c r="M125" t="s">
        <v>3</v>
      </c>
      <c r="N125" t="s">
        <v>344</v>
      </c>
      <c r="O125" t="s">
        <v>952</v>
      </c>
      <c r="P125" t="s">
        <v>3</v>
      </c>
      <c r="Q125" t="s">
        <v>3</v>
      </c>
      <c r="R125" t="s">
        <v>3</v>
      </c>
      <c r="S125" t="s">
        <v>954</v>
      </c>
      <c r="T125" t="s">
        <v>955</v>
      </c>
      <c r="U125" t="s">
        <v>956</v>
      </c>
    </row>
    <row r="126" spans="1:21" x14ac:dyDescent="0.25">
      <c r="A126">
        <v>349</v>
      </c>
      <c r="B126">
        <v>1</v>
      </c>
      <c r="C126" t="s">
        <v>3</v>
      </c>
      <c r="D126" t="s">
        <v>344</v>
      </c>
      <c r="E126" t="s">
        <v>345</v>
      </c>
      <c r="F126" t="s">
        <v>345</v>
      </c>
      <c r="G126" t="s">
        <v>345</v>
      </c>
      <c r="H126" t="s">
        <v>3</v>
      </c>
      <c r="I126" t="s">
        <v>345</v>
      </c>
      <c r="J126" t="s">
        <v>345</v>
      </c>
      <c r="K126" t="s">
        <v>3</v>
      </c>
      <c r="L126" t="s">
        <v>3</v>
      </c>
      <c r="M126" t="s">
        <v>3</v>
      </c>
      <c r="N126" t="s">
        <v>344</v>
      </c>
      <c r="O126" t="s">
        <v>345</v>
      </c>
      <c r="P126" t="s">
        <v>3</v>
      </c>
      <c r="Q126" t="s">
        <v>3</v>
      </c>
      <c r="R126" t="s">
        <v>3</v>
      </c>
      <c r="S126" t="s">
        <v>957</v>
      </c>
      <c r="T126" t="s">
        <v>958</v>
      </c>
      <c r="U126" t="s">
        <v>959</v>
      </c>
    </row>
    <row r="127" spans="1:21" x14ac:dyDescent="0.25">
      <c r="A127">
        <v>350</v>
      </c>
      <c r="B127">
        <v>1</v>
      </c>
      <c r="C127" t="s">
        <v>3</v>
      </c>
      <c r="D127" t="s">
        <v>344</v>
      </c>
      <c r="E127" t="s">
        <v>952</v>
      </c>
      <c r="F127" t="s">
        <v>952</v>
      </c>
      <c r="G127" t="s">
        <v>953</v>
      </c>
      <c r="H127" t="s">
        <v>3</v>
      </c>
      <c r="I127" t="s">
        <v>953</v>
      </c>
      <c r="J127" t="s">
        <v>952</v>
      </c>
      <c r="K127" t="s">
        <v>3</v>
      </c>
      <c r="L127" t="s">
        <v>3</v>
      </c>
      <c r="M127" t="s">
        <v>3</v>
      </c>
      <c r="N127" t="s">
        <v>344</v>
      </c>
      <c r="O127" t="s">
        <v>952</v>
      </c>
      <c r="P127" t="s">
        <v>3</v>
      </c>
      <c r="Q127" t="s">
        <v>3</v>
      </c>
      <c r="R127" t="s">
        <v>3</v>
      </c>
      <c r="S127" t="s">
        <v>954</v>
      </c>
      <c r="T127" t="s">
        <v>955</v>
      </c>
      <c r="U127" t="s">
        <v>956</v>
      </c>
    </row>
    <row r="128" spans="1:21" x14ac:dyDescent="0.25">
      <c r="A128">
        <v>350</v>
      </c>
      <c r="B128">
        <v>1</v>
      </c>
      <c r="C128" t="s">
        <v>3</v>
      </c>
      <c r="D128" t="s">
        <v>344</v>
      </c>
      <c r="E128" t="s">
        <v>345</v>
      </c>
      <c r="F128" t="s">
        <v>345</v>
      </c>
      <c r="G128" t="s">
        <v>345</v>
      </c>
      <c r="H128" t="s">
        <v>3</v>
      </c>
      <c r="I128" t="s">
        <v>345</v>
      </c>
      <c r="J128" t="s">
        <v>345</v>
      </c>
      <c r="K128" t="s">
        <v>3</v>
      </c>
      <c r="L128" t="s">
        <v>3</v>
      </c>
      <c r="M128" t="s">
        <v>3</v>
      </c>
      <c r="N128" t="s">
        <v>344</v>
      </c>
      <c r="O128" t="s">
        <v>345</v>
      </c>
      <c r="P128" t="s">
        <v>3</v>
      </c>
      <c r="Q128" t="s">
        <v>3</v>
      </c>
      <c r="R128" t="s">
        <v>3</v>
      </c>
      <c r="S128" t="s">
        <v>957</v>
      </c>
      <c r="T128" t="s">
        <v>958</v>
      </c>
      <c r="U128" t="s">
        <v>959</v>
      </c>
    </row>
    <row r="129" spans="1:21" x14ac:dyDescent="0.25">
      <c r="A129">
        <v>351</v>
      </c>
      <c r="B129">
        <v>1</v>
      </c>
      <c r="C129" t="s">
        <v>3</v>
      </c>
      <c r="D129" t="s">
        <v>960</v>
      </c>
      <c r="E129" t="s">
        <v>960</v>
      </c>
      <c r="F129" t="s">
        <v>960</v>
      </c>
      <c r="G129" t="s">
        <v>960</v>
      </c>
      <c r="H129" t="s">
        <v>3</v>
      </c>
      <c r="I129" t="s">
        <v>960</v>
      </c>
      <c r="J129" t="s">
        <v>960</v>
      </c>
      <c r="K129" t="s">
        <v>3</v>
      </c>
      <c r="L129" t="s">
        <v>3</v>
      </c>
      <c r="M129" t="s">
        <v>3</v>
      </c>
      <c r="N129" t="s">
        <v>960</v>
      </c>
      <c r="O129" t="s">
        <v>960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</row>
    <row r="130" spans="1:21" x14ac:dyDescent="0.25">
      <c r="A130">
        <v>351</v>
      </c>
      <c r="B130">
        <v>1</v>
      </c>
      <c r="C130" t="s">
        <v>3</v>
      </c>
      <c r="D130" t="s">
        <v>344</v>
      </c>
      <c r="E130" t="s">
        <v>952</v>
      </c>
      <c r="F130" t="s">
        <v>952</v>
      </c>
      <c r="G130" t="s">
        <v>953</v>
      </c>
      <c r="H130" t="s">
        <v>3</v>
      </c>
      <c r="I130" t="s">
        <v>953</v>
      </c>
      <c r="J130" t="s">
        <v>952</v>
      </c>
      <c r="K130" t="s">
        <v>3</v>
      </c>
      <c r="L130" t="s">
        <v>3</v>
      </c>
      <c r="M130" t="s">
        <v>3</v>
      </c>
      <c r="N130" t="s">
        <v>344</v>
      </c>
      <c r="O130" t="s">
        <v>952</v>
      </c>
      <c r="P130" t="s">
        <v>3</v>
      </c>
      <c r="Q130" t="s">
        <v>3</v>
      </c>
      <c r="R130" t="s">
        <v>3</v>
      </c>
      <c r="S130" t="s">
        <v>954</v>
      </c>
      <c r="T130" t="s">
        <v>955</v>
      </c>
      <c r="U130" t="s">
        <v>956</v>
      </c>
    </row>
    <row r="131" spans="1:21" x14ac:dyDescent="0.25">
      <c r="A131">
        <v>351</v>
      </c>
      <c r="B131">
        <v>1</v>
      </c>
      <c r="C131" t="s">
        <v>3</v>
      </c>
      <c r="D131" t="s">
        <v>344</v>
      </c>
      <c r="E131" t="s">
        <v>345</v>
      </c>
      <c r="F131" t="s">
        <v>345</v>
      </c>
      <c r="G131" t="s">
        <v>345</v>
      </c>
      <c r="H131" t="s">
        <v>3</v>
      </c>
      <c r="I131" t="s">
        <v>345</v>
      </c>
      <c r="J131" t="s">
        <v>345</v>
      </c>
      <c r="K131" t="s">
        <v>3</v>
      </c>
      <c r="L131" t="s">
        <v>3</v>
      </c>
      <c r="M131" t="s">
        <v>3</v>
      </c>
      <c r="N131" t="s">
        <v>344</v>
      </c>
      <c r="O131" t="s">
        <v>345</v>
      </c>
      <c r="P131" t="s">
        <v>3</v>
      </c>
      <c r="Q131" t="s">
        <v>3</v>
      </c>
      <c r="R131" t="s">
        <v>3</v>
      </c>
      <c r="S131" t="s">
        <v>957</v>
      </c>
      <c r="T131" t="s">
        <v>958</v>
      </c>
      <c r="U131" t="s">
        <v>959</v>
      </c>
    </row>
    <row r="132" spans="1:21" x14ac:dyDescent="0.25">
      <c r="A132">
        <v>352</v>
      </c>
      <c r="B132">
        <v>1</v>
      </c>
      <c r="C132" t="s">
        <v>3</v>
      </c>
      <c r="D132" t="s">
        <v>960</v>
      </c>
      <c r="E132" t="s">
        <v>960</v>
      </c>
      <c r="F132" t="s">
        <v>960</v>
      </c>
      <c r="G132" t="s">
        <v>960</v>
      </c>
      <c r="H132" t="s">
        <v>3</v>
      </c>
      <c r="I132" t="s">
        <v>960</v>
      </c>
      <c r="J132" t="s">
        <v>960</v>
      </c>
      <c r="K132" t="s">
        <v>3</v>
      </c>
      <c r="L132" t="s">
        <v>3</v>
      </c>
      <c r="M132" t="s">
        <v>3</v>
      </c>
      <c r="N132" t="s">
        <v>960</v>
      </c>
      <c r="O132" t="s">
        <v>960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</row>
    <row r="133" spans="1:21" x14ac:dyDescent="0.25">
      <c r="A133">
        <v>352</v>
      </c>
      <c r="B133">
        <v>1</v>
      </c>
      <c r="C133" t="s">
        <v>3</v>
      </c>
      <c r="D133" t="s">
        <v>344</v>
      </c>
      <c r="E133" t="s">
        <v>952</v>
      </c>
      <c r="F133" t="s">
        <v>952</v>
      </c>
      <c r="G133" t="s">
        <v>953</v>
      </c>
      <c r="H133" t="s">
        <v>3</v>
      </c>
      <c r="I133" t="s">
        <v>953</v>
      </c>
      <c r="J133" t="s">
        <v>952</v>
      </c>
      <c r="K133" t="s">
        <v>3</v>
      </c>
      <c r="L133" t="s">
        <v>3</v>
      </c>
      <c r="M133" t="s">
        <v>3</v>
      </c>
      <c r="N133" t="s">
        <v>344</v>
      </c>
      <c r="O133" t="s">
        <v>952</v>
      </c>
      <c r="P133" t="s">
        <v>3</v>
      </c>
      <c r="Q133" t="s">
        <v>3</v>
      </c>
      <c r="R133" t="s">
        <v>3</v>
      </c>
      <c r="S133" t="s">
        <v>954</v>
      </c>
      <c r="T133" t="s">
        <v>955</v>
      </c>
      <c r="U133" t="s">
        <v>956</v>
      </c>
    </row>
    <row r="134" spans="1:21" x14ac:dyDescent="0.25">
      <c r="A134">
        <v>352</v>
      </c>
      <c r="B134">
        <v>1</v>
      </c>
      <c r="C134" t="s">
        <v>3</v>
      </c>
      <c r="D134" t="s">
        <v>344</v>
      </c>
      <c r="E134" t="s">
        <v>345</v>
      </c>
      <c r="F134" t="s">
        <v>345</v>
      </c>
      <c r="G134" t="s">
        <v>345</v>
      </c>
      <c r="H134" t="s">
        <v>3</v>
      </c>
      <c r="I134" t="s">
        <v>345</v>
      </c>
      <c r="J134" t="s">
        <v>345</v>
      </c>
      <c r="K134" t="s">
        <v>3</v>
      </c>
      <c r="L134" t="s">
        <v>3</v>
      </c>
      <c r="M134" t="s">
        <v>3</v>
      </c>
      <c r="N134" t="s">
        <v>344</v>
      </c>
      <c r="O134" t="s">
        <v>345</v>
      </c>
      <c r="P134" t="s">
        <v>3</v>
      </c>
      <c r="Q134" t="s">
        <v>3</v>
      </c>
      <c r="R134" t="s">
        <v>3</v>
      </c>
      <c r="S134" t="s">
        <v>957</v>
      </c>
      <c r="T134" t="s">
        <v>958</v>
      </c>
      <c r="U134" t="s">
        <v>959</v>
      </c>
    </row>
    <row r="135" spans="1:21" x14ac:dyDescent="0.25">
      <c r="A135">
        <v>355</v>
      </c>
      <c r="B135">
        <v>1</v>
      </c>
      <c r="C135" t="s">
        <v>3</v>
      </c>
      <c r="D135" t="s">
        <v>344</v>
      </c>
      <c r="E135" t="s">
        <v>952</v>
      </c>
      <c r="F135" t="s">
        <v>952</v>
      </c>
      <c r="G135" t="s">
        <v>953</v>
      </c>
      <c r="H135" t="s">
        <v>3</v>
      </c>
      <c r="I135" t="s">
        <v>953</v>
      </c>
      <c r="J135" t="s">
        <v>952</v>
      </c>
      <c r="K135" t="s">
        <v>3</v>
      </c>
      <c r="L135" t="s">
        <v>3</v>
      </c>
      <c r="M135" t="s">
        <v>3</v>
      </c>
      <c r="N135" t="s">
        <v>344</v>
      </c>
      <c r="O135" t="s">
        <v>952</v>
      </c>
      <c r="P135" t="s">
        <v>3</v>
      </c>
      <c r="Q135" t="s">
        <v>3</v>
      </c>
      <c r="R135" t="s">
        <v>3</v>
      </c>
      <c r="S135" t="s">
        <v>954</v>
      </c>
      <c r="T135" t="s">
        <v>955</v>
      </c>
      <c r="U135" t="s">
        <v>956</v>
      </c>
    </row>
    <row r="136" spans="1:21" x14ac:dyDescent="0.25">
      <c r="A136">
        <v>355</v>
      </c>
      <c r="B136">
        <v>1</v>
      </c>
      <c r="C136" t="s">
        <v>3</v>
      </c>
      <c r="D136" t="s">
        <v>344</v>
      </c>
      <c r="E136" t="s">
        <v>345</v>
      </c>
      <c r="F136" t="s">
        <v>345</v>
      </c>
      <c r="G136" t="s">
        <v>345</v>
      </c>
      <c r="H136" t="s">
        <v>3</v>
      </c>
      <c r="I136" t="s">
        <v>345</v>
      </c>
      <c r="J136" t="s">
        <v>345</v>
      </c>
      <c r="K136" t="s">
        <v>3</v>
      </c>
      <c r="L136" t="s">
        <v>3</v>
      </c>
      <c r="M136" t="s">
        <v>3</v>
      </c>
      <c r="N136" t="s">
        <v>344</v>
      </c>
      <c r="O136" t="s">
        <v>345</v>
      </c>
      <c r="P136" t="s">
        <v>3</v>
      </c>
      <c r="Q136" t="s">
        <v>3</v>
      </c>
      <c r="R136" t="s">
        <v>3</v>
      </c>
      <c r="S136" t="s">
        <v>957</v>
      </c>
      <c r="T136" t="s">
        <v>958</v>
      </c>
      <c r="U136" t="s">
        <v>959</v>
      </c>
    </row>
    <row r="137" spans="1:21" x14ac:dyDescent="0.25">
      <c r="A137">
        <v>356</v>
      </c>
      <c r="B137">
        <v>1</v>
      </c>
      <c r="C137" t="s">
        <v>3</v>
      </c>
      <c r="D137" t="s">
        <v>344</v>
      </c>
      <c r="E137" t="s">
        <v>952</v>
      </c>
      <c r="F137" t="s">
        <v>952</v>
      </c>
      <c r="G137" t="s">
        <v>953</v>
      </c>
      <c r="H137" t="s">
        <v>3</v>
      </c>
      <c r="I137" t="s">
        <v>953</v>
      </c>
      <c r="J137" t="s">
        <v>952</v>
      </c>
      <c r="K137" t="s">
        <v>3</v>
      </c>
      <c r="L137" t="s">
        <v>3</v>
      </c>
      <c r="M137" t="s">
        <v>3</v>
      </c>
      <c r="N137" t="s">
        <v>344</v>
      </c>
      <c r="O137" t="s">
        <v>952</v>
      </c>
      <c r="P137" t="s">
        <v>3</v>
      </c>
      <c r="Q137" t="s">
        <v>3</v>
      </c>
      <c r="R137" t="s">
        <v>3</v>
      </c>
      <c r="S137" t="s">
        <v>954</v>
      </c>
      <c r="T137" t="s">
        <v>955</v>
      </c>
      <c r="U137" t="s">
        <v>956</v>
      </c>
    </row>
    <row r="138" spans="1:21" x14ac:dyDescent="0.25">
      <c r="A138">
        <v>356</v>
      </c>
      <c r="B138">
        <v>1</v>
      </c>
      <c r="C138" t="s">
        <v>3</v>
      </c>
      <c r="D138" t="s">
        <v>344</v>
      </c>
      <c r="E138" t="s">
        <v>345</v>
      </c>
      <c r="F138" t="s">
        <v>345</v>
      </c>
      <c r="G138" t="s">
        <v>345</v>
      </c>
      <c r="H138" t="s">
        <v>3</v>
      </c>
      <c r="I138" t="s">
        <v>345</v>
      </c>
      <c r="J138" t="s">
        <v>345</v>
      </c>
      <c r="K138" t="s">
        <v>3</v>
      </c>
      <c r="L138" t="s">
        <v>3</v>
      </c>
      <c r="M138" t="s">
        <v>3</v>
      </c>
      <c r="N138" t="s">
        <v>344</v>
      </c>
      <c r="O138" t="s">
        <v>345</v>
      </c>
      <c r="P138" t="s">
        <v>3</v>
      </c>
      <c r="Q138" t="s">
        <v>3</v>
      </c>
      <c r="R138" t="s">
        <v>3</v>
      </c>
      <c r="S138" t="s">
        <v>957</v>
      </c>
      <c r="T138" t="s">
        <v>958</v>
      </c>
      <c r="U138" t="s">
        <v>959</v>
      </c>
    </row>
    <row r="139" spans="1:21" x14ac:dyDescent="0.25">
      <c r="A139">
        <v>379</v>
      </c>
      <c r="B139">
        <v>1</v>
      </c>
      <c r="C139" t="s">
        <v>3</v>
      </c>
      <c r="D139" t="s">
        <v>344</v>
      </c>
      <c r="E139" t="s">
        <v>952</v>
      </c>
      <c r="F139" t="s">
        <v>952</v>
      </c>
      <c r="G139" t="s">
        <v>953</v>
      </c>
      <c r="H139" t="s">
        <v>3</v>
      </c>
      <c r="I139" t="s">
        <v>953</v>
      </c>
      <c r="J139" t="s">
        <v>952</v>
      </c>
      <c r="K139" t="s">
        <v>3</v>
      </c>
      <c r="L139" t="s">
        <v>3</v>
      </c>
      <c r="M139" t="s">
        <v>3</v>
      </c>
      <c r="N139" t="s">
        <v>344</v>
      </c>
      <c r="O139" t="s">
        <v>952</v>
      </c>
      <c r="P139" t="s">
        <v>3</v>
      </c>
      <c r="Q139" t="s">
        <v>3</v>
      </c>
      <c r="R139" t="s">
        <v>3</v>
      </c>
      <c r="S139" t="s">
        <v>954</v>
      </c>
      <c r="T139" t="s">
        <v>955</v>
      </c>
      <c r="U139" t="s">
        <v>956</v>
      </c>
    </row>
    <row r="140" spans="1:21" x14ac:dyDescent="0.25">
      <c r="A140">
        <v>379</v>
      </c>
      <c r="B140">
        <v>1</v>
      </c>
      <c r="C140" t="s">
        <v>3</v>
      </c>
      <c r="D140" t="s">
        <v>344</v>
      </c>
      <c r="E140" t="s">
        <v>345</v>
      </c>
      <c r="F140" t="s">
        <v>345</v>
      </c>
      <c r="G140" t="s">
        <v>345</v>
      </c>
      <c r="H140" t="s">
        <v>3</v>
      </c>
      <c r="I140" t="s">
        <v>345</v>
      </c>
      <c r="J140" t="s">
        <v>345</v>
      </c>
      <c r="K140" t="s">
        <v>3</v>
      </c>
      <c r="L140" t="s">
        <v>3</v>
      </c>
      <c r="M140" t="s">
        <v>3</v>
      </c>
      <c r="N140" t="s">
        <v>344</v>
      </c>
      <c r="O140" t="s">
        <v>345</v>
      </c>
      <c r="P140" t="s">
        <v>3</v>
      </c>
      <c r="Q140" t="s">
        <v>3</v>
      </c>
      <c r="R140" t="s">
        <v>3</v>
      </c>
      <c r="S140" t="s">
        <v>957</v>
      </c>
      <c r="T140" t="s">
        <v>958</v>
      </c>
      <c r="U140" t="s">
        <v>959</v>
      </c>
    </row>
    <row r="141" spans="1:21" x14ac:dyDescent="0.25">
      <c r="A141">
        <v>380</v>
      </c>
      <c r="B141">
        <v>1</v>
      </c>
      <c r="C141" t="s">
        <v>3</v>
      </c>
      <c r="D141" t="s">
        <v>344</v>
      </c>
      <c r="E141" t="s">
        <v>952</v>
      </c>
      <c r="F141" t="s">
        <v>952</v>
      </c>
      <c r="G141" t="s">
        <v>953</v>
      </c>
      <c r="H141" t="s">
        <v>3</v>
      </c>
      <c r="I141" t="s">
        <v>953</v>
      </c>
      <c r="J141" t="s">
        <v>952</v>
      </c>
      <c r="K141" t="s">
        <v>3</v>
      </c>
      <c r="L141" t="s">
        <v>3</v>
      </c>
      <c r="M141" t="s">
        <v>3</v>
      </c>
      <c r="N141" t="s">
        <v>344</v>
      </c>
      <c r="O141" t="s">
        <v>952</v>
      </c>
      <c r="P141" t="s">
        <v>3</v>
      </c>
      <c r="Q141" t="s">
        <v>3</v>
      </c>
      <c r="R141" t="s">
        <v>3</v>
      </c>
      <c r="S141" t="s">
        <v>954</v>
      </c>
      <c r="T141" t="s">
        <v>955</v>
      </c>
      <c r="U141" t="s">
        <v>956</v>
      </c>
    </row>
    <row r="142" spans="1:21" x14ac:dyDescent="0.25">
      <c r="A142">
        <v>380</v>
      </c>
      <c r="B142">
        <v>1</v>
      </c>
      <c r="C142" t="s">
        <v>3</v>
      </c>
      <c r="D142" t="s">
        <v>344</v>
      </c>
      <c r="E142" t="s">
        <v>345</v>
      </c>
      <c r="F142" t="s">
        <v>345</v>
      </c>
      <c r="G142" t="s">
        <v>345</v>
      </c>
      <c r="H142" t="s">
        <v>3</v>
      </c>
      <c r="I142" t="s">
        <v>345</v>
      </c>
      <c r="J142" t="s">
        <v>345</v>
      </c>
      <c r="K142" t="s">
        <v>3</v>
      </c>
      <c r="L142" t="s">
        <v>3</v>
      </c>
      <c r="M142" t="s">
        <v>3</v>
      </c>
      <c r="N142" t="s">
        <v>344</v>
      </c>
      <c r="O142" t="s">
        <v>345</v>
      </c>
      <c r="P142" t="s">
        <v>3</v>
      </c>
      <c r="Q142" t="s">
        <v>3</v>
      </c>
      <c r="R142" t="s">
        <v>3</v>
      </c>
      <c r="S142" t="s">
        <v>957</v>
      </c>
      <c r="T142" t="s">
        <v>958</v>
      </c>
      <c r="U142" t="s">
        <v>959</v>
      </c>
    </row>
    <row r="143" spans="1:21" x14ac:dyDescent="0.25">
      <c r="A143">
        <v>387</v>
      </c>
      <c r="B143">
        <v>1</v>
      </c>
      <c r="C143" t="s">
        <v>3</v>
      </c>
      <c r="D143" t="s">
        <v>344</v>
      </c>
      <c r="E143" t="s">
        <v>952</v>
      </c>
      <c r="F143" t="s">
        <v>952</v>
      </c>
      <c r="G143" t="s">
        <v>953</v>
      </c>
      <c r="H143" t="s">
        <v>3</v>
      </c>
      <c r="I143" t="s">
        <v>953</v>
      </c>
      <c r="J143" t="s">
        <v>952</v>
      </c>
      <c r="K143" t="s">
        <v>3</v>
      </c>
      <c r="L143" t="s">
        <v>3</v>
      </c>
      <c r="M143" t="s">
        <v>3</v>
      </c>
      <c r="N143" t="s">
        <v>344</v>
      </c>
      <c r="O143" t="s">
        <v>952</v>
      </c>
      <c r="P143" t="s">
        <v>3</v>
      </c>
      <c r="Q143" t="s">
        <v>3</v>
      </c>
      <c r="R143" t="s">
        <v>3</v>
      </c>
      <c r="S143" t="s">
        <v>954</v>
      </c>
      <c r="T143" t="s">
        <v>955</v>
      </c>
      <c r="U143" t="s">
        <v>956</v>
      </c>
    </row>
    <row r="144" spans="1:21" x14ac:dyDescent="0.25">
      <c r="A144">
        <v>387</v>
      </c>
      <c r="B144">
        <v>1</v>
      </c>
      <c r="C144" t="s">
        <v>3</v>
      </c>
      <c r="D144" t="s">
        <v>344</v>
      </c>
      <c r="E144" t="s">
        <v>345</v>
      </c>
      <c r="F144" t="s">
        <v>345</v>
      </c>
      <c r="G144" t="s">
        <v>345</v>
      </c>
      <c r="H144" t="s">
        <v>3</v>
      </c>
      <c r="I144" t="s">
        <v>345</v>
      </c>
      <c r="J144" t="s">
        <v>345</v>
      </c>
      <c r="K144" t="s">
        <v>3</v>
      </c>
      <c r="L144" t="s">
        <v>3</v>
      </c>
      <c r="M144" t="s">
        <v>3</v>
      </c>
      <c r="N144" t="s">
        <v>344</v>
      </c>
      <c r="O144" t="s">
        <v>345</v>
      </c>
      <c r="P144" t="s">
        <v>3</v>
      </c>
      <c r="Q144" t="s">
        <v>3</v>
      </c>
      <c r="R144" t="s">
        <v>3</v>
      </c>
      <c r="S144" t="s">
        <v>957</v>
      </c>
      <c r="T144" t="s">
        <v>958</v>
      </c>
      <c r="U144" t="s">
        <v>959</v>
      </c>
    </row>
    <row r="145" spans="1:21" x14ac:dyDescent="0.25">
      <c r="A145">
        <v>388</v>
      </c>
      <c r="B145">
        <v>1</v>
      </c>
      <c r="C145" t="s">
        <v>3</v>
      </c>
      <c r="D145" t="s">
        <v>344</v>
      </c>
      <c r="E145" t="s">
        <v>952</v>
      </c>
      <c r="F145" t="s">
        <v>952</v>
      </c>
      <c r="G145" t="s">
        <v>953</v>
      </c>
      <c r="H145" t="s">
        <v>3</v>
      </c>
      <c r="I145" t="s">
        <v>953</v>
      </c>
      <c r="J145" t="s">
        <v>952</v>
      </c>
      <c r="K145" t="s">
        <v>3</v>
      </c>
      <c r="L145" t="s">
        <v>3</v>
      </c>
      <c r="M145" t="s">
        <v>3</v>
      </c>
      <c r="N145" t="s">
        <v>344</v>
      </c>
      <c r="O145" t="s">
        <v>952</v>
      </c>
      <c r="P145" t="s">
        <v>3</v>
      </c>
      <c r="Q145" t="s">
        <v>3</v>
      </c>
      <c r="R145" t="s">
        <v>3</v>
      </c>
      <c r="S145" t="s">
        <v>954</v>
      </c>
      <c r="T145" t="s">
        <v>955</v>
      </c>
      <c r="U145" t="s">
        <v>956</v>
      </c>
    </row>
    <row r="146" spans="1:21" x14ac:dyDescent="0.25">
      <c r="A146">
        <v>388</v>
      </c>
      <c r="B146">
        <v>1</v>
      </c>
      <c r="C146" t="s">
        <v>3</v>
      </c>
      <c r="D146" t="s">
        <v>344</v>
      </c>
      <c r="E146" t="s">
        <v>345</v>
      </c>
      <c r="F146" t="s">
        <v>345</v>
      </c>
      <c r="G146" t="s">
        <v>345</v>
      </c>
      <c r="H146" t="s">
        <v>3</v>
      </c>
      <c r="I146" t="s">
        <v>345</v>
      </c>
      <c r="J146" t="s">
        <v>345</v>
      </c>
      <c r="K146" t="s">
        <v>3</v>
      </c>
      <c r="L146" t="s">
        <v>3</v>
      </c>
      <c r="M146" t="s">
        <v>3</v>
      </c>
      <c r="N146" t="s">
        <v>344</v>
      </c>
      <c r="O146" t="s">
        <v>345</v>
      </c>
      <c r="P146" t="s">
        <v>3</v>
      </c>
      <c r="Q146" t="s">
        <v>3</v>
      </c>
      <c r="R146" t="s">
        <v>3</v>
      </c>
      <c r="S146" t="s">
        <v>957</v>
      </c>
      <c r="T146" t="s">
        <v>958</v>
      </c>
      <c r="U146" t="s">
        <v>959</v>
      </c>
    </row>
    <row r="147" spans="1:21" x14ac:dyDescent="0.25">
      <c r="A147">
        <v>426</v>
      </c>
      <c r="B147">
        <v>1</v>
      </c>
      <c r="C147" t="s">
        <v>3</v>
      </c>
      <c r="D147" t="s">
        <v>344</v>
      </c>
      <c r="E147" t="s">
        <v>952</v>
      </c>
      <c r="F147" t="s">
        <v>952</v>
      </c>
      <c r="G147" t="s">
        <v>953</v>
      </c>
      <c r="H147" t="s">
        <v>3</v>
      </c>
      <c r="I147" t="s">
        <v>953</v>
      </c>
      <c r="J147" t="s">
        <v>952</v>
      </c>
      <c r="K147" t="s">
        <v>3</v>
      </c>
      <c r="L147" t="s">
        <v>3</v>
      </c>
      <c r="M147" t="s">
        <v>3</v>
      </c>
      <c r="N147" t="s">
        <v>344</v>
      </c>
      <c r="O147" t="s">
        <v>952</v>
      </c>
      <c r="P147" t="s">
        <v>3</v>
      </c>
      <c r="Q147" t="s">
        <v>3</v>
      </c>
      <c r="R147" t="s">
        <v>3</v>
      </c>
      <c r="S147" t="s">
        <v>954</v>
      </c>
      <c r="T147" t="s">
        <v>955</v>
      </c>
      <c r="U147" t="s">
        <v>956</v>
      </c>
    </row>
    <row r="148" spans="1:21" x14ac:dyDescent="0.25">
      <c r="A148">
        <v>426</v>
      </c>
      <c r="B148">
        <v>1</v>
      </c>
      <c r="C148" t="s">
        <v>3</v>
      </c>
      <c r="D148" t="s">
        <v>344</v>
      </c>
      <c r="E148" t="s">
        <v>345</v>
      </c>
      <c r="F148" t="s">
        <v>345</v>
      </c>
      <c r="G148" t="s">
        <v>345</v>
      </c>
      <c r="H148" t="s">
        <v>3</v>
      </c>
      <c r="I148" t="s">
        <v>345</v>
      </c>
      <c r="J148" t="s">
        <v>345</v>
      </c>
      <c r="K148" t="s">
        <v>3</v>
      </c>
      <c r="L148" t="s">
        <v>3</v>
      </c>
      <c r="M148" t="s">
        <v>3</v>
      </c>
      <c r="N148" t="s">
        <v>344</v>
      </c>
      <c r="O148" t="s">
        <v>345</v>
      </c>
      <c r="P148" t="s">
        <v>3</v>
      </c>
      <c r="Q148" t="s">
        <v>3</v>
      </c>
      <c r="R148" t="s">
        <v>3</v>
      </c>
      <c r="S148" t="s">
        <v>957</v>
      </c>
      <c r="T148" t="s">
        <v>958</v>
      </c>
      <c r="U148" t="s">
        <v>959</v>
      </c>
    </row>
    <row r="149" spans="1:21" x14ac:dyDescent="0.25">
      <c r="A149">
        <v>427</v>
      </c>
      <c r="B149">
        <v>1</v>
      </c>
      <c r="C149" t="s">
        <v>3</v>
      </c>
      <c r="D149" t="s">
        <v>344</v>
      </c>
      <c r="E149" t="s">
        <v>952</v>
      </c>
      <c r="F149" t="s">
        <v>952</v>
      </c>
      <c r="G149" t="s">
        <v>953</v>
      </c>
      <c r="H149" t="s">
        <v>3</v>
      </c>
      <c r="I149" t="s">
        <v>953</v>
      </c>
      <c r="J149" t="s">
        <v>952</v>
      </c>
      <c r="K149" t="s">
        <v>3</v>
      </c>
      <c r="L149" t="s">
        <v>3</v>
      </c>
      <c r="M149" t="s">
        <v>3</v>
      </c>
      <c r="N149" t="s">
        <v>344</v>
      </c>
      <c r="O149" t="s">
        <v>952</v>
      </c>
      <c r="P149" t="s">
        <v>3</v>
      </c>
      <c r="Q149" t="s">
        <v>3</v>
      </c>
      <c r="R149" t="s">
        <v>3</v>
      </c>
      <c r="S149" t="s">
        <v>954</v>
      </c>
      <c r="T149" t="s">
        <v>955</v>
      </c>
      <c r="U149" t="s">
        <v>956</v>
      </c>
    </row>
    <row r="150" spans="1:21" x14ac:dyDescent="0.25">
      <c r="A150">
        <v>427</v>
      </c>
      <c r="B150">
        <v>1</v>
      </c>
      <c r="C150" t="s">
        <v>3</v>
      </c>
      <c r="D150" t="s">
        <v>344</v>
      </c>
      <c r="E150" t="s">
        <v>345</v>
      </c>
      <c r="F150" t="s">
        <v>345</v>
      </c>
      <c r="G150" t="s">
        <v>345</v>
      </c>
      <c r="H150" t="s">
        <v>3</v>
      </c>
      <c r="I150" t="s">
        <v>345</v>
      </c>
      <c r="J150" t="s">
        <v>345</v>
      </c>
      <c r="K150" t="s">
        <v>3</v>
      </c>
      <c r="L150" t="s">
        <v>3</v>
      </c>
      <c r="M150" t="s">
        <v>3</v>
      </c>
      <c r="N150" t="s">
        <v>344</v>
      </c>
      <c r="O150" t="s">
        <v>345</v>
      </c>
      <c r="P150" t="s">
        <v>3</v>
      </c>
      <c r="Q150" t="s">
        <v>3</v>
      </c>
      <c r="R150" t="s">
        <v>3</v>
      </c>
      <c r="S150" t="s">
        <v>957</v>
      </c>
      <c r="T150" t="s">
        <v>958</v>
      </c>
      <c r="U150" t="s">
        <v>959</v>
      </c>
    </row>
    <row r="151" spans="1:21" x14ac:dyDescent="0.25">
      <c r="A151">
        <v>432</v>
      </c>
      <c r="B151">
        <v>1</v>
      </c>
      <c r="C151" t="s">
        <v>3</v>
      </c>
      <c r="D151" t="s">
        <v>344</v>
      </c>
      <c r="E151" t="s">
        <v>952</v>
      </c>
      <c r="F151" t="s">
        <v>952</v>
      </c>
      <c r="G151" t="s">
        <v>953</v>
      </c>
      <c r="H151" t="s">
        <v>3</v>
      </c>
      <c r="I151" t="s">
        <v>953</v>
      </c>
      <c r="J151" t="s">
        <v>952</v>
      </c>
      <c r="K151" t="s">
        <v>3</v>
      </c>
      <c r="L151" t="s">
        <v>3</v>
      </c>
      <c r="M151" t="s">
        <v>3</v>
      </c>
      <c r="N151" t="s">
        <v>344</v>
      </c>
      <c r="O151" t="s">
        <v>952</v>
      </c>
      <c r="P151" t="s">
        <v>3</v>
      </c>
      <c r="Q151" t="s">
        <v>3</v>
      </c>
      <c r="R151" t="s">
        <v>3</v>
      </c>
      <c r="S151" t="s">
        <v>954</v>
      </c>
      <c r="T151" t="s">
        <v>955</v>
      </c>
      <c r="U151" t="s">
        <v>956</v>
      </c>
    </row>
    <row r="152" spans="1:21" x14ac:dyDescent="0.25">
      <c r="A152">
        <v>432</v>
      </c>
      <c r="B152">
        <v>1</v>
      </c>
      <c r="C152" t="s">
        <v>3</v>
      </c>
      <c r="D152" t="s">
        <v>344</v>
      </c>
      <c r="E152" t="s">
        <v>345</v>
      </c>
      <c r="F152" t="s">
        <v>345</v>
      </c>
      <c r="G152" t="s">
        <v>345</v>
      </c>
      <c r="H152" t="s">
        <v>3</v>
      </c>
      <c r="I152" t="s">
        <v>345</v>
      </c>
      <c r="J152" t="s">
        <v>345</v>
      </c>
      <c r="K152" t="s">
        <v>3</v>
      </c>
      <c r="L152" t="s">
        <v>3</v>
      </c>
      <c r="M152" t="s">
        <v>3</v>
      </c>
      <c r="N152" t="s">
        <v>344</v>
      </c>
      <c r="O152" t="s">
        <v>345</v>
      </c>
      <c r="P152" t="s">
        <v>3</v>
      </c>
      <c r="Q152" t="s">
        <v>3</v>
      </c>
      <c r="R152" t="s">
        <v>3</v>
      </c>
      <c r="S152" t="s">
        <v>957</v>
      </c>
      <c r="T152" t="s">
        <v>958</v>
      </c>
      <c r="U152" t="s">
        <v>959</v>
      </c>
    </row>
    <row r="153" spans="1:21" x14ac:dyDescent="0.25">
      <c r="A153">
        <v>433</v>
      </c>
      <c r="B153">
        <v>1</v>
      </c>
      <c r="C153" t="s">
        <v>3</v>
      </c>
      <c r="D153" t="s">
        <v>344</v>
      </c>
      <c r="E153" t="s">
        <v>952</v>
      </c>
      <c r="F153" t="s">
        <v>952</v>
      </c>
      <c r="G153" t="s">
        <v>953</v>
      </c>
      <c r="H153" t="s">
        <v>3</v>
      </c>
      <c r="I153" t="s">
        <v>953</v>
      </c>
      <c r="J153" t="s">
        <v>952</v>
      </c>
      <c r="K153" t="s">
        <v>3</v>
      </c>
      <c r="L153" t="s">
        <v>3</v>
      </c>
      <c r="M153" t="s">
        <v>3</v>
      </c>
      <c r="N153" t="s">
        <v>344</v>
      </c>
      <c r="O153" t="s">
        <v>952</v>
      </c>
      <c r="P153" t="s">
        <v>3</v>
      </c>
      <c r="Q153" t="s">
        <v>3</v>
      </c>
      <c r="R153" t="s">
        <v>3</v>
      </c>
      <c r="S153" t="s">
        <v>954</v>
      </c>
      <c r="T153" t="s">
        <v>955</v>
      </c>
      <c r="U153" t="s">
        <v>956</v>
      </c>
    </row>
    <row r="154" spans="1:21" x14ac:dyDescent="0.25">
      <c r="A154">
        <v>433</v>
      </c>
      <c r="B154">
        <v>1</v>
      </c>
      <c r="C154" t="s">
        <v>3</v>
      </c>
      <c r="D154" t="s">
        <v>344</v>
      </c>
      <c r="E154" t="s">
        <v>345</v>
      </c>
      <c r="F154" t="s">
        <v>345</v>
      </c>
      <c r="G154" t="s">
        <v>345</v>
      </c>
      <c r="H154" t="s">
        <v>3</v>
      </c>
      <c r="I154" t="s">
        <v>345</v>
      </c>
      <c r="J154" t="s">
        <v>345</v>
      </c>
      <c r="K154" t="s">
        <v>3</v>
      </c>
      <c r="L154" t="s">
        <v>3</v>
      </c>
      <c r="M154" t="s">
        <v>3</v>
      </c>
      <c r="N154" t="s">
        <v>344</v>
      </c>
      <c r="O154" t="s">
        <v>345</v>
      </c>
      <c r="P154" t="s">
        <v>3</v>
      </c>
      <c r="Q154" t="s">
        <v>3</v>
      </c>
      <c r="R154" t="s">
        <v>3</v>
      </c>
      <c r="S154" t="s">
        <v>957</v>
      </c>
      <c r="T154" t="s">
        <v>958</v>
      </c>
      <c r="U154" t="s">
        <v>959</v>
      </c>
    </row>
    <row r="155" spans="1:21" x14ac:dyDescent="0.25">
      <c r="A155">
        <v>438</v>
      </c>
      <c r="B155">
        <v>1</v>
      </c>
      <c r="C155" t="s">
        <v>3</v>
      </c>
      <c r="D155" t="s">
        <v>344</v>
      </c>
      <c r="E155" t="s">
        <v>952</v>
      </c>
      <c r="F155" t="s">
        <v>952</v>
      </c>
      <c r="G155" t="s">
        <v>953</v>
      </c>
      <c r="H155" t="s">
        <v>3</v>
      </c>
      <c r="I155" t="s">
        <v>953</v>
      </c>
      <c r="J155" t="s">
        <v>952</v>
      </c>
      <c r="K155" t="s">
        <v>3</v>
      </c>
      <c r="L155" t="s">
        <v>3</v>
      </c>
      <c r="M155" t="s">
        <v>3</v>
      </c>
      <c r="N155" t="s">
        <v>344</v>
      </c>
      <c r="O155" t="s">
        <v>952</v>
      </c>
      <c r="P155" t="s">
        <v>3</v>
      </c>
      <c r="Q155" t="s">
        <v>3</v>
      </c>
      <c r="R155" t="s">
        <v>3</v>
      </c>
      <c r="S155" t="s">
        <v>954</v>
      </c>
      <c r="T155" t="s">
        <v>955</v>
      </c>
      <c r="U155" t="s">
        <v>956</v>
      </c>
    </row>
    <row r="156" spans="1:21" x14ac:dyDescent="0.25">
      <c r="A156">
        <v>438</v>
      </c>
      <c r="B156">
        <v>1</v>
      </c>
      <c r="C156" t="s">
        <v>3</v>
      </c>
      <c r="D156" t="s">
        <v>344</v>
      </c>
      <c r="E156" t="s">
        <v>345</v>
      </c>
      <c r="F156" t="s">
        <v>345</v>
      </c>
      <c r="G156" t="s">
        <v>345</v>
      </c>
      <c r="H156" t="s">
        <v>3</v>
      </c>
      <c r="I156" t="s">
        <v>345</v>
      </c>
      <c r="J156" t="s">
        <v>345</v>
      </c>
      <c r="K156" t="s">
        <v>3</v>
      </c>
      <c r="L156" t="s">
        <v>3</v>
      </c>
      <c r="M156" t="s">
        <v>3</v>
      </c>
      <c r="N156" t="s">
        <v>344</v>
      </c>
      <c r="O156" t="s">
        <v>345</v>
      </c>
      <c r="P156" t="s">
        <v>3</v>
      </c>
      <c r="Q156" t="s">
        <v>3</v>
      </c>
      <c r="R156" t="s">
        <v>3</v>
      </c>
      <c r="S156" t="s">
        <v>957</v>
      </c>
      <c r="T156" t="s">
        <v>958</v>
      </c>
      <c r="U156" t="s">
        <v>959</v>
      </c>
    </row>
    <row r="157" spans="1:21" x14ac:dyDescent="0.25">
      <c r="A157">
        <v>439</v>
      </c>
      <c r="B157">
        <v>1</v>
      </c>
      <c r="C157" t="s">
        <v>3</v>
      </c>
      <c r="D157" t="s">
        <v>344</v>
      </c>
      <c r="E157" t="s">
        <v>952</v>
      </c>
      <c r="F157" t="s">
        <v>952</v>
      </c>
      <c r="G157" t="s">
        <v>953</v>
      </c>
      <c r="H157" t="s">
        <v>3</v>
      </c>
      <c r="I157" t="s">
        <v>953</v>
      </c>
      <c r="J157" t="s">
        <v>952</v>
      </c>
      <c r="K157" t="s">
        <v>3</v>
      </c>
      <c r="L157" t="s">
        <v>3</v>
      </c>
      <c r="M157" t="s">
        <v>3</v>
      </c>
      <c r="N157" t="s">
        <v>344</v>
      </c>
      <c r="O157" t="s">
        <v>952</v>
      </c>
      <c r="P157" t="s">
        <v>3</v>
      </c>
      <c r="Q157" t="s">
        <v>3</v>
      </c>
      <c r="R157" t="s">
        <v>3</v>
      </c>
      <c r="S157" t="s">
        <v>954</v>
      </c>
      <c r="T157" t="s">
        <v>955</v>
      </c>
      <c r="U157" t="s">
        <v>956</v>
      </c>
    </row>
    <row r="158" spans="1:21" x14ac:dyDescent="0.25">
      <c r="A158">
        <v>439</v>
      </c>
      <c r="B158">
        <v>1</v>
      </c>
      <c r="C158" t="s">
        <v>3</v>
      </c>
      <c r="D158" t="s">
        <v>344</v>
      </c>
      <c r="E158" t="s">
        <v>345</v>
      </c>
      <c r="F158" t="s">
        <v>345</v>
      </c>
      <c r="G158" t="s">
        <v>345</v>
      </c>
      <c r="H158" t="s">
        <v>3</v>
      </c>
      <c r="I158" t="s">
        <v>345</v>
      </c>
      <c r="J158" t="s">
        <v>345</v>
      </c>
      <c r="K158" t="s">
        <v>3</v>
      </c>
      <c r="L158" t="s">
        <v>3</v>
      </c>
      <c r="M158" t="s">
        <v>3</v>
      </c>
      <c r="N158" t="s">
        <v>344</v>
      </c>
      <c r="O158" t="s">
        <v>345</v>
      </c>
      <c r="P158" t="s">
        <v>3</v>
      </c>
      <c r="Q158" t="s">
        <v>3</v>
      </c>
      <c r="R158" t="s">
        <v>3</v>
      </c>
      <c r="S158" t="s">
        <v>957</v>
      </c>
      <c r="T158" t="s">
        <v>958</v>
      </c>
      <c r="U158" t="s">
        <v>959</v>
      </c>
    </row>
    <row r="159" spans="1:21" x14ac:dyDescent="0.25">
      <c r="A159">
        <v>444</v>
      </c>
      <c r="B159">
        <v>1</v>
      </c>
      <c r="C159" t="s">
        <v>3</v>
      </c>
      <c r="D159" t="s">
        <v>344</v>
      </c>
      <c r="E159" t="s">
        <v>952</v>
      </c>
      <c r="F159" t="s">
        <v>952</v>
      </c>
      <c r="G159" t="s">
        <v>953</v>
      </c>
      <c r="H159" t="s">
        <v>3</v>
      </c>
      <c r="I159" t="s">
        <v>953</v>
      </c>
      <c r="J159" t="s">
        <v>952</v>
      </c>
      <c r="K159" t="s">
        <v>3</v>
      </c>
      <c r="L159" t="s">
        <v>3</v>
      </c>
      <c r="M159" t="s">
        <v>3</v>
      </c>
      <c r="N159" t="s">
        <v>344</v>
      </c>
      <c r="O159" t="s">
        <v>952</v>
      </c>
      <c r="P159" t="s">
        <v>3</v>
      </c>
      <c r="Q159" t="s">
        <v>3</v>
      </c>
      <c r="R159" t="s">
        <v>3</v>
      </c>
      <c r="S159" t="s">
        <v>954</v>
      </c>
      <c r="T159" t="s">
        <v>955</v>
      </c>
      <c r="U159" t="s">
        <v>956</v>
      </c>
    </row>
    <row r="160" spans="1:21" x14ac:dyDescent="0.25">
      <c r="A160">
        <v>444</v>
      </c>
      <c r="B160">
        <v>1</v>
      </c>
      <c r="C160" t="s">
        <v>3</v>
      </c>
      <c r="D160" t="s">
        <v>344</v>
      </c>
      <c r="E160" t="s">
        <v>345</v>
      </c>
      <c r="F160" t="s">
        <v>345</v>
      </c>
      <c r="G160" t="s">
        <v>345</v>
      </c>
      <c r="H160" t="s">
        <v>3</v>
      </c>
      <c r="I160" t="s">
        <v>345</v>
      </c>
      <c r="J160" t="s">
        <v>345</v>
      </c>
      <c r="K160" t="s">
        <v>3</v>
      </c>
      <c r="L160" t="s">
        <v>3</v>
      </c>
      <c r="M160" t="s">
        <v>3</v>
      </c>
      <c r="N160" t="s">
        <v>344</v>
      </c>
      <c r="O160" t="s">
        <v>345</v>
      </c>
      <c r="P160" t="s">
        <v>3</v>
      </c>
      <c r="Q160" t="s">
        <v>3</v>
      </c>
      <c r="R160" t="s">
        <v>3</v>
      </c>
      <c r="S160" t="s">
        <v>957</v>
      </c>
      <c r="T160" t="s">
        <v>958</v>
      </c>
      <c r="U160" t="s">
        <v>959</v>
      </c>
    </row>
    <row r="161" spans="1:21" x14ac:dyDescent="0.25">
      <c r="A161">
        <v>445</v>
      </c>
      <c r="B161">
        <v>1</v>
      </c>
      <c r="C161" t="s">
        <v>3</v>
      </c>
      <c r="D161" t="s">
        <v>344</v>
      </c>
      <c r="E161" t="s">
        <v>952</v>
      </c>
      <c r="F161" t="s">
        <v>952</v>
      </c>
      <c r="G161" t="s">
        <v>953</v>
      </c>
      <c r="H161" t="s">
        <v>3</v>
      </c>
      <c r="I161" t="s">
        <v>953</v>
      </c>
      <c r="J161" t="s">
        <v>952</v>
      </c>
      <c r="K161" t="s">
        <v>3</v>
      </c>
      <c r="L161" t="s">
        <v>3</v>
      </c>
      <c r="M161" t="s">
        <v>3</v>
      </c>
      <c r="N161" t="s">
        <v>344</v>
      </c>
      <c r="O161" t="s">
        <v>952</v>
      </c>
      <c r="P161" t="s">
        <v>3</v>
      </c>
      <c r="Q161" t="s">
        <v>3</v>
      </c>
      <c r="R161" t="s">
        <v>3</v>
      </c>
      <c r="S161" t="s">
        <v>954</v>
      </c>
      <c r="T161" t="s">
        <v>955</v>
      </c>
      <c r="U161" t="s">
        <v>956</v>
      </c>
    </row>
    <row r="162" spans="1:21" x14ac:dyDescent="0.25">
      <c r="A162">
        <v>445</v>
      </c>
      <c r="B162">
        <v>1</v>
      </c>
      <c r="C162" t="s">
        <v>3</v>
      </c>
      <c r="D162" t="s">
        <v>344</v>
      </c>
      <c r="E162" t="s">
        <v>345</v>
      </c>
      <c r="F162" t="s">
        <v>345</v>
      </c>
      <c r="G162" t="s">
        <v>345</v>
      </c>
      <c r="H162" t="s">
        <v>3</v>
      </c>
      <c r="I162" t="s">
        <v>345</v>
      </c>
      <c r="J162" t="s">
        <v>345</v>
      </c>
      <c r="K162" t="s">
        <v>3</v>
      </c>
      <c r="L162" t="s">
        <v>3</v>
      </c>
      <c r="M162" t="s">
        <v>3</v>
      </c>
      <c r="N162" t="s">
        <v>344</v>
      </c>
      <c r="O162" t="s">
        <v>345</v>
      </c>
      <c r="P162" t="s">
        <v>3</v>
      </c>
      <c r="Q162" t="s">
        <v>3</v>
      </c>
      <c r="R162" t="s">
        <v>3</v>
      </c>
      <c r="S162" t="s">
        <v>957</v>
      </c>
      <c r="T162" t="s">
        <v>958</v>
      </c>
      <c r="U162" t="s">
        <v>959</v>
      </c>
    </row>
    <row r="163" spans="1:21" x14ac:dyDescent="0.25">
      <c r="A163">
        <v>448</v>
      </c>
      <c r="B163">
        <v>1</v>
      </c>
      <c r="C163" t="s">
        <v>3</v>
      </c>
      <c r="D163" t="s">
        <v>344</v>
      </c>
      <c r="E163" t="s">
        <v>952</v>
      </c>
      <c r="F163" t="s">
        <v>952</v>
      </c>
      <c r="G163" t="s">
        <v>953</v>
      </c>
      <c r="H163" t="s">
        <v>3</v>
      </c>
      <c r="I163" t="s">
        <v>953</v>
      </c>
      <c r="J163" t="s">
        <v>952</v>
      </c>
      <c r="K163" t="s">
        <v>3</v>
      </c>
      <c r="L163" t="s">
        <v>3</v>
      </c>
      <c r="M163" t="s">
        <v>3</v>
      </c>
      <c r="N163" t="s">
        <v>344</v>
      </c>
      <c r="O163" t="s">
        <v>952</v>
      </c>
      <c r="P163" t="s">
        <v>3</v>
      </c>
      <c r="Q163" t="s">
        <v>3</v>
      </c>
      <c r="R163" t="s">
        <v>3</v>
      </c>
      <c r="S163" t="s">
        <v>954</v>
      </c>
      <c r="T163" t="s">
        <v>955</v>
      </c>
      <c r="U163" t="s">
        <v>956</v>
      </c>
    </row>
    <row r="164" spans="1:21" x14ac:dyDescent="0.25">
      <c r="A164">
        <v>448</v>
      </c>
      <c r="B164">
        <v>1</v>
      </c>
      <c r="C164" t="s">
        <v>3</v>
      </c>
      <c r="D164" t="s">
        <v>344</v>
      </c>
      <c r="E164" t="s">
        <v>345</v>
      </c>
      <c r="F164" t="s">
        <v>345</v>
      </c>
      <c r="G164" t="s">
        <v>345</v>
      </c>
      <c r="H164" t="s">
        <v>3</v>
      </c>
      <c r="I164" t="s">
        <v>345</v>
      </c>
      <c r="J164" t="s">
        <v>345</v>
      </c>
      <c r="K164" t="s">
        <v>3</v>
      </c>
      <c r="L164" t="s">
        <v>3</v>
      </c>
      <c r="M164" t="s">
        <v>3</v>
      </c>
      <c r="N164" t="s">
        <v>344</v>
      </c>
      <c r="O164" t="s">
        <v>345</v>
      </c>
      <c r="P164" t="s">
        <v>3</v>
      </c>
      <c r="Q164" t="s">
        <v>3</v>
      </c>
      <c r="R164" t="s">
        <v>3</v>
      </c>
      <c r="S164" t="s">
        <v>957</v>
      </c>
      <c r="T164" t="s">
        <v>958</v>
      </c>
      <c r="U164" t="s">
        <v>959</v>
      </c>
    </row>
    <row r="165" spans="1:21" x14ac:dyDescent="0.25">
      <c r="A165">
        <v>449</v>
      </c>
      <c r="B165">
        <v>1</v>
      </c>
      <c r="C165" t="s">
        <v>3</v>
      </c>
      <c r="D165" t="s">
        <v>344</v>
      </c>
      <c r="E165" t="s">
        <v>952</v>
      </c>
      <c r="F165" t="s">
        <v>952</v>
      </c>
      <c r="G165" t="s">
        <v>953</v>
      </c>
      <c r="H165" t="s">
        <v>3</v>
      </c>
      <c r="I165" t="s">
        <v>953</v>
      </c>
      <c r="J165" t="s">
        <v>952</v>
      </c>
      <c r="K165" t="s">
        <v>3</v>
      </c>
      <c r="L165" t="s">
        <v>3</v>
      </c>
      <c r="M165" t="s">
        <v>3</v>
      </c>
      <c r="N165" t="s">
        <v>344</v>
      </c>
      <c r="O165" t="s">
        <v>952</v>
      </c>
      <c r="P165" t="s">
        <v>3</v>
      </c>
      <c r="Q165" t="s">
        <v>3</v>
      </c>
      <c r="R165" t="s">
        <v>3</v>
      </c>
      <c r="S165" t="s">
        <v>954</v>
      </c>
      <c r="T165" t="s">
        <v>955</v>
      </c>
      <c r="U165" t="s">
        <v>956</v>
      </c>
    </row>
    <row r="166" spans="1:21" x14ac:dyDescent="0.25">
      <c r="A166">
        <v>449</v>
      </c>
      <c r="B166">
        <v>1</v>
      </c>
      <c r="C166" t="s">
        <v>3</v>
      </c>
      <c r="D166" t="s">
        <v>344</v>
      </c>
      <c r="E166" t="s">
        <v>345</v>
      </c>
      <c r="F166" t="s">
        <v>345</v>
      </c>
      <c r="G166" t="s">
        <v>345</v>
      </c>
      <c r="H166" t="s">
        <v>3</v>
      </c>
      <c r="I166" t="s">
        <v>345</v>
      </c>
      <c r="J166" t="s">
        <v>345</v>
      </c>
      <c r="K166" t="s">
        <v>3</v>
      </c>
      <c r="L166" t="s">
        <v>3</v>
      </c>
      <c r="M166" t="s">
        <v>3</v>
      </c>
      <c r="N166" t="s">
        <v>344</v>
      </c>
      <c r="O166" t="s">
        <v>345</v>
      </c>
      <c r="P166" t="s">
        <v>3</v>
      </c>
      <c r="Q166" t="s">
        <v>3</v>
      </c>
      <c r="R166" t="s">
        <v>3</v>
      </c>
      <c r="S166" t="s">
        <v>957</v>
      </c>
      <c r="T166" t="s">
        <v>958</v>
      </c>
      <c r="U166" t="s">
        <v>959</v>
      </c>
    </row>
    <row r="167" spans="1:21" x14ac:dyDescent="0.25">
      <c r="A167">
        <v>454</v>
      </c>
      <c r="B167">
        <v>1</v>
      </c>
      <c r="C167" t="s">
        <v>3</v>
      </c>
      <c r="D167" t="s">
        <v>344</v>
      </c>
      <c r="E167" t="s">
        <v>952</v>
      </c>
      <c r="F167" t="s">
        <v>952</v>
      </c>
      <c r="G167" t="s">
        <v>953</v>
      </c>
      <c r="H167" t="s">
        <v>3</v>
      </c>
      <c r="I167" t="s">
        <v>953</v>
      </c>
      <c r="J167" t="s">
        <v>952</v>
      </c>
      <c r="K167" t="s">
        <v>3</v>
      </c>
      <c r="L167" t="s">
        <v>3</v>
      </c>
      <c r="M167" t="s">
        <v>3</v>
      </c>
      <c r="N167" t="s">
        <v>344</v>
      </c>
      <c r="O167" t="s">
        <v>952</v>
      </c>
      <c r="P167" t="s">
        <v>3</v>
      </c>
      <c r="Q167" t="s">
        <v>3</v>
      </c>
      <c r="R167" t="s">
        <v>3</v>
      </c>
      <c r="S167" t="s">
        <v>954</v>
      </c>
      <c r="T167" t="s">
        <v>955</v>
      </c>
      <c r="U167" t="s">
        <v>956</v>
      </c>
    </row>
    <row r="168" spans="1:21" x14ac:dyDescent="0.25">
      <c r="A168">
        <v>454</v>
      </c>
      <c r="B168">
        <v>1</v>
      </c>
      <c r="C168" t="s">
        <v>3</v>
      </c>
      <c r="D168" t="s">
        <v>344</v>
      </c>
      <c r="E168" t="s">
        <v>345</v>
      </c>
      <c r="F168" t="s">
        <v>345</v>
      </c>
      <c r="G168" t="s">
        <v>345</v>
      </c>
      <c r="H168" t="s">
        <v>3</v>
      </c>
      <c r="I168" t="s">
        <v>345</v>
      </c>
      <c r="J168" t="s">
        <v>345</v>
      </c>
      <c r="K168" t="s">
        <v>3</v>
      </c>
      <c r="L168" t="s">
        <v>3</v>
      </c>
      <c r="M168" t="s">
        <v>3</v>
      </c>
      <c r="N168" t="s">
        <v>344</v>
      </c>
      <c r="O168" t="s">
        <v>345</v>
      </c>
      <c r="P168" t="s">
        <v>3</v>
      </c>
      <c r="Q168" t="s">
        <v>3</v>
      </c>
      <c r="R168" t="s">
        <v>3</v>
      </c>
      <c r="S168" t="s">
        <v>957</v>
      </c>
      <c r="T168" t="s">
        <v>958</v>
      </c>
      <c r="U168" t="s">
        <v>959</v>
      </c>
    </row>
    <row r="169" spans="1:21" x14ac:dyDescent="0.25">
      <c r="A169">
        <v>455</v>
      </c>
      <c r="B169">
        <v>1</v>
      </c>
      <c r="C169" t="s">
        <v>3</v>
      </c>
      <c r="D169" t="s">
        <v>344</v>
      </c>
      <c r="E169" t="s">
        <v>952</v>
      </c>
      <c r="F169" t="s">
        <v>952</v>
      </c>
      <c r="G169" t="s">
        <v>953</v>
      </c>
      <c r="H169" t="s">
        <v>3</v>
      </c>
      <c r="I169" t="s">
        <v>953</v>
      </c>
      <c r="J169" t="s">
        <v>952</v>
      </c>
      <c r="K169" t="s">
        <v>3</v>
      </c>
      <c r="L169" t="s">
        <v>3</v>
      </c>
      <c r="M169" t="s">
        <v>3</v>
      </c>
      <c r="N169" t="s">
        <v>344</v>
      </c>
      <c r="O169" t="s">
        <v>952</v>
      </c>
      <c r="P169" t="s">
        <v>3</v>
      </c>
      <c r="Q169" t="s">
        <v>3</v>
      </c>
      <c r="R169" t="s">
        <v>3</v>
      </c>
      <c r="S169" t="s">
        <v>954</v>
      </c>
      <c r="T169" t="s">
        <v>955</v>
      </c>
      <c r="U169" t="s">
        <v>956</v>
      </c>
    </row>
    <row r="170" spans="1:21" x14ac:dyDescent="0.25">
      <c r="A170">
        <v>455</v>
      </c>
      <c r="B170">
        <v>1</v>
      </c>
      <c r="C170" t="s">
        <v>3</v>
      </c>
      <c r="D170" t="s">
        <v>344</v>
      </c>
      <c r="E170" t="s">
        <v>345</v>
      </c>
      <c r="F170" t="s">
        <v>345</v>
      </c>
      <c r="G170" t="s">
        <v>345</v>
      </c>
      <c r="H170" t="s">
        <v>3</v>
      </c>
      <c r="I170" t="s">
        <v>345</v>
      </c>
      <c r="J170" t="s">
        <v>345</v>
      </c>
      <c r="K170" t="s">
        <v>3</v>
      </c>
      <c r="L170" t="s">
        <v>3</v>
      </c>
      <c r="M170" t="s">
        <v>3</v>
      </c>
      <c r="N170" t="s">
        <v>344</v>
      </c>
      <c r="O170" t="s">
        <v>345</v>
      </c>
      <c r="P170" t="s">
        <v>3</v>
      </c>
      <c r="Q170" t="s">
        <v>3</v>
      </c>
      <c r="R170" t="s">
        <v>3</v>
      </c>
      <c r="S170" t="s">
        <v>957</v>
      </c>
      <c r="T170" t="s">
        <v>958</v>
      </c>
      <c r="U170" t="s">
        <v>959</v>
      </c>
    </row>
    <row r="171" spans="1:21" x14ac:dyDescent="0.25">
      <c r="A171">
        <v>458</v>
      </c>
      <c r="B171">
        <v>1</v>
      </c>
      <c r="C171" t="s">
        <v>3</v>
      </c>
      <c r="D171" t="s">
        <v>344</v>
      </c>
      <c r="E171" t="s">
        <v>952</v>
      </c>
      <c r="F171" t="s">
        <v>952</v>
      </c>
      <c r="G171" t="s">
        <v>953</v>
      </c>
      <c r="H171" t="s">
        <v>3</v>
      </c>
      <c r="I171" t="s">
        <v>953</v>
      </c>
      <c r="J171" t="s">
        <v>952</v>
      </c>
      <c r="K171" t="s">
        <v>3</v>
      </c>
      <c r="L171" t="s">
        <v>3</v>
      </c>
      <c r="M171" t="s">
        <v>3</v>
      </c>
      <c r="N171" t="s">
        <v>344</v>
      </c>
      <c r="O171" t="s">
        <v>952</v>
      </c>
      <c r="P171" t="s">
        <v>3</v>
      </c>
      <c r="Q171" t="s">
        <v>3</v>
      </c>
      <c r="R171" t="s">
        <v>3</v>
      </c>
      <c r="S171" t="s">
        <v>954</v>
      </c>
      <c r="T171" t="s">
        <v>955</v>
      </c>
      <c r="U171" t="s">
        <v>956</v>
      </c>
    </row>
    <row r="172" spans="1:21" x14ac:dyDescent="0.25">
      <c r="A172">
        <v>458</v>
      </c>
      <c r="B172">
        <v>1</v>
      </c>
      <c r="C172" t="s">
        <v>3</v>
      </c>
      <c r="D172" t="s">
        <v>344</v>
      </c>
      <c r="E172" t="s">
        <v>345</v>
      </c>
      <c r="F172" t="s">
        <v>345</v>
      </c>
      <c r="G172" t="s">
        <v>345</v>
      </c>
      <c r="H172" t="s">
        <v>3</v>
      </c>
      <c r="I172" t="s">
        <v>345</v>
      </c>
      <c r="J172" t="s">
        <v>345</v>
      </c>
      <c r="K172" t="s">
        <v>3</v>
      </c>
      <c r="L172" t="s">
        <v>3</v>
      </c>
      <c r="M172" t="s">
        <v>3</v>
      </c>
      <c r="N172" t="s">
        <v>344</v>
      </c>
      <c r="O172" t="s">
        <v>345</v>
      </c>
      <c r="P172" t="s">
        <v>3</v>
      </c>
      <c r="Q172" t="s">
        <v>3</v>
      </c>
      <c r="R172" t="s">
        <v>3</v>
      </c>
      <c r="S172" t="s">
        <v>957</v>
      </c>
      <c r="T172" t="s">
        <v>958</v>
      </c>
      <c r="U172" t="s">
        <v>959</v>
      </c>
    </row>
    <row r="173" spans="1:21" x14ac:dyDescent="0.25">
      <c r="A173">
        <v>459</v>
      </c>
      <c r="B173">
        <v>1</v>
      </c>
      <c r="C173" t="s">
        <v>3</v>
      </c>
      <c r="D173" t="s">
        <v>344</v>
      </c>
      <c r="E173" t="s">
        <v>952</v>
      </c>
      <c r="F173" t="s">
        <v>952</v>
      </c>
      <c r="G173" t="s">
        <v>953</v>
      </c>
      <c r="H173" t="s">
        <v>3</v>
      </c>
      <c r="I173" t="s">
        <v>953</v>
      </c>
      <c r="J173" t="s">
        <v>952</v>
      </c>
      <c r="K173" t="s">
        <v>3</v>
      </c>
      <c r="L173" t="s">
        <v>3</v>
      </c>
      <c r="M173" t="s">
        <v>3</v>
      </c>
      <c r="N173" t="s">
        <v>344</v>
      </c>
      <c r="O173" t="s">
        <v>952</v>
      </c>
      <c r="P173" t="s">
        <v>3</v>
      </c>
      <c r="Q173" t="s">
        <v>3</v>
      </c>
      <c r="R173" t="s">
        <v>3</v>
      </c>
      <c r="S173" t="s">
        <v>954</v>
      </c>
      <c r="T173" t="s">
        <v>955</v>
      </c>
      <c r="U173" t="s">
        <v>956</v>
      </c>
    </row>
    <row r="174" spans="1:21" x14ac:dyDescent="0.25">
      <c r="A174">
        <v>459</v>
      </c>
      <c r="B174">
        <v>1</v>
      </c>
      <c r="C174" t="s">
        <v>3</v>
      </c>
      <c r="D174" t="s">
        <v>344</v>
      </c>
      <c r="E174" t="s">
        <v>345</v>
      </c>
      <c r="F174" t="s">
        <v>345</v>
      </c>
      <c r="G174" t="s">
        <v>345</v>
      </c>
      <c r="H174" t="s">
        <v>3</v>
      </c>
      <c r="I174" t="s">
        <v>345</v>
      </c>
      <c r="J174" t="s">
        <v>345</v>
      </c>
      <c r="K174" t="s">
        <v>3</v>
      </c>
      <c r="L174" t="s">
        <v>3</v>
      </c>
      <c r="M174" t="s">
        <v>3</v>
      </c>
      <c r="N174" t="s">
        <v>344</v>
      </c>
      <c r="O174" t="s">
        <v>345</v>
      </c>
      <c r="P174" t="s">
        <v>3</v>
      </c>
      <c r="Q174" t="s">
        <v>3</v>
      </c>
      <c r="R174" t="s">
        <v>3</v>
      </c>
      <c r="S174" t="s">
        <v>957</v>
      </c>
      <c r="T174" t="s">
        <v>958</v>
      </c>
      <c r="U174" t="s">
        <v>959</v>
      </c>
    </row>
    <row r="175" spans="1:21" x14ac:dyDescent="0.25">
      <c r="A175">
        <v>501</v>
      </c>
      <c r="B175">
        <v>1</v>
      </c>
      <c r="C175" t="s">
        <v>3</v>
      </c>
      <c r="D175" t="s">
        <v>344</v>
      </c>
      <c r="E175" t="s">
        <v>952</v>
      </c>
      <c r="F175" t="s">
        <v>952</v>
      </c>
      <c r="G175" t="s">
        <v>953</v>
      </c>
      <c r="H175" t="s">
        <v>3</v>
      </c>
      <c r="I175" t="s">
        <v>953</v>
      </c>
      <c r="J175" t="s">
        <v>952</v>
      </c>
      <c r="K175" t="s">
        <v>3</v>
      </c>
      <c r="L175" t="s">
        <v>3</v>
      </c>
      <c r="M175" t="s">
        <v>3</v>
      </c>
      <c r="N175" t="s">
        <v>344</v>
      </c>
      <c r="O175" t="s">
        <v>952</v>
      </c>
      <c r="P175" t="s">
        <v>3</v>
      </c>
      <c r="Q175" t="s">
        <v>3</v>
      </c>
      <c r="R175" t="s">
        <v>3</v>
      </c>
      <c r="S175" t="s">
        <v>954</v>
      </c>
      <c r="T175" t="s">
        <v>955</v>
      </c>
      <c r="U175" t="s">
        <v>956</v>
      </c>
    </row>
    <row r="176" spans="1:21" x14ac:dyDescent="0.25">
      <c r="A176">
        <v>501</v>
      </c>
      <c r="B176">
        <v>1</v>
      </c>
      <c r="C176" t="s">
        <v>3</v>
      </c>
      <c r="D176" t="s">
        <v>344</v>
      </c>
      <c r="E176" t="s">
        <v>345</v>
      </c>
      <c r="F176" t="s">
        <v>345</v>
      </c>
      <c r="G176" t="s">
        <v>345</v>
      </c>
      <c r="H176" t="s">
        <v>3</v>
      </c>
      <c r="I176" t="s">
        <v>345</v>
      </c>
      <c r="J176" t="s">
        <v>345</v>
      </c>
      <c r="K176" t="s">
        <v>3</v>
      </c>
      <c r="L176" t="s">
        <v>3</v>
      </c>
      <c r="M176" t="s">
        <v>3</v>
      </c>
      <c r="N176" t="s">
        <v>344</v>
      </c>
      <c r="O176" t="s">
        <v>345</v>
      </c>
      <c r="P176" t="s">
        <v>3</v>
      </c>
      <c r="Q176" t="s">
        <v>3</v>
      </c>
      <c r="R176" t="s">
        <v>3</v>
      </c>
      <c r="S176" t="s">
        <v>957</v>
      </c>
      <c r="T176" t="s">
        <v>958</v>
      </c>
      <c r="U176" t="s">
        <v>959</v>
      </c>
    </row>
    <row r="177" spans="1:21" x14ac:dyDescent="0.25">
      <c r="A177">
        <v>502</v>
      </c>
      <c r="B177">
        <v>1</v>
      </c>
      <c r="C177" t="s">
        <v>3</v>
      </c>
      <c r="D177" t="s">
        <v>344</v>
      </c>
      <c r="E177" t="s">
        <v>952</v>
      </c>
      <c r="F177" t="s">
        <v>952</v>
      </c>
      <c r="G177" t="s">
        <v>953</v>
      </c>
      <c r="H177" t="s">
        <v>3</v>
      </c>
      <c r="I177" t="s">
        <v>953</v>
      </c>
      <c r="J177" t="s">
        <v>952</v>
      </c>
      <c r="K177" t="s">
        <v>3</v>
      </c>
      <c r="L177" t="s">
        <v>3</v>
      </c>
      <c r="M177" t="s">
        <v>3</v>
      </c>
      <c r="N177" t="s">
        <v>344</v>
      </c>
      <c r="O177" t="s">
        <v>952</v>
      </c>
      <c r="P177" t="s">
        <v>3</v>
      </c>
      <c r="Q177" t="s">
        <v>3</v>
      </c>
      <c r="R177" t="s">
        <v>3</v>
      </c>
      <c r="S177" t="s">
        <v>954</v>
      </c>
      <c r="T177" t="s">
        <v>955</v>
      </c>
      <c r="U177" t="s">
        <v>956</v>
      </c>
    </row>
    <row r="178" spans="1:21" x14ac:dyDescent="0.25">
      <c r="A178">
        <v>502</v>
      </c>
      <c r="B178">
        <v>1</v>
      </c>
      <c r="C178" t="s">
        <v>3</v>
      </c>
      <c r="D178" t="s">
        <v>344</v>
      </c>
      <c r="E178" t="s">
        <v>345</v>
      </c>
      <c r="F178" t="s">
        <v>345</v>
      </c>
      <c r="G178" t="s">
        <v>345</v>
      </c>
      <c r="H178" t="s">
        <v>3</v>
      </c>
      <c r="I178" t="s">
        <v>345</v>
      </c>
      <c r="J178" t="s">
        <v>345</v>
      </c>
      <c r="K178" t="s">
        <v>3</v>
      </c>
      <c r="L178" t="s">
        <v>3</v>
      </c>
      <c r="M178" t="s">
        <v>3</v>
      </c>
      <c r="N178" t="s">
        <v>344</v>
      </c>
      <c r="O178" t="s">
        <v>345</v>
      </c>
      <c r="P178" t="s">
        <v>3</v>
      </c>
      <c r="Q178" t="s">
        <v>3</v>
      </c>
      <c r="R178" t="s">
        <v>3</v>
      </c>
      <c r="S178" t="s">
        <v>957</v>
      </c>
      <c r="T178" t="s">
        <v>958</v>
      </c>
      <c r="U178" t="s">
        <v>959</v>
      </c>
    </row>
    <row r="179" spans="1:21" x14ac:dyDescent="0.25">
      <c r="A179">
        <v>507</v>
      </c>
      <c r="B179">
        <v>1</v>
      </c>
      <c r="C179" t="s">
        <v>3</v>
      </c>
      <c r="D179" t="s">
        <v>344</v>
      </c>
      <c r="E179" t="s">
        <v>952</v>
      </c>
      <c r="F179" t="s">
        <v>952</v>
      </c>
      <c r="G179" t="s">
        <v>953</v>
      </c>
      <c r="H179" t="s">
        <v>3</v>
      </c>
      <c r="I179" t="s">
        <v>953</v>
      </c>
      <c r="J179" t="s">
        <v>952</v>
      </c>
      <c r="K179" t="s">
        <v>3</v>
      </c>
      <c r="L179" t="s">
        <v>3</v>
      </c>
      <c r="M179" t="s">
        <v>3</v>
      </c>
      <c r="N179" t="s">
        <v>344</v>
      </c>
      <c r="O179" t="s">
        <v>952</v>
      </c>
      <c r="P179" t="s">
        <v>3</v>
      </c>
      <c r="Q179" t="s">
        <v>3</v>
      </c>
      <c r="R179" t="s">
        <v>3</v>
      </c>
      <c r="S179" t="s">
        <v>954</v>
      </c>
      <c r="T179" t="s">
        <v>955</v>
      </c>
      <c r="U179" t="s">
        <v>956</v>
      </c>
    </row>
    <row r="180" spans="1:21" x14ac:dyDescent="0.25">
      <c r="A180">
        <v>507</v>
      </c>
      <c r="B180">
        <v>1</v>
      </c>
      <c r="C180" t="s">
        <v>3</v>
      </c>
      <c r="D180" t="s">
        <v>344</v>
      </c>
      <c r="E180" t="s">
        <v>345</v>
      </c>
      <c r="F180" t="s">
        <v>345</v>
      </c>
      <c r="G180" t="s">
        <v>345</v>
      </c>
      <c r="H180" t="s">
        <v>3</v>
      </c>
      <c r="I180" t="s">
        <v>345</v>
      </c>
      <c r="J180" t="s">
        <v>345</v>
      </c>
      <c r="K180" t="s">
        <v>3</v>
      </c>
      <c r="L180" t="s">
        <v>3</v>
      </c>
      <c r="M180" t="s">
        <v>3</v>
      </c>
      <c r="N180" t="s">
        <v>344</v>
      </c>
      <c r="O180" t="s">
        <v>345</v>
      </c>
      <c r="P180" t="s">
        <v>3</v>
      </c>
      <c r="Q180" t="s">
        <v>3</v>
      </c>
      <c r="R180" t="s">
        <v>3</v>
      </c>
      <c r="S180" t="s">
        <v>957</v>
      </c>
      <c r="T180" t="s">
        <v>958</v>
      </c>
      <c r="U180" t="s">
        <v>959</v>
      </c>
    </row>
    <row r="181" spans="1:21" x14ac:dyDescent="0.25">
      <c r="A181">
        <v>508</v>
      </c>
      <c r="B181">
        <v>1</v>
      </c>
      <c r="C181" t="s">
        <v>3</v>
      </c>
      <c r="D181" t="s">
        <v>344</v>
      </c>
      <c r="E181" t="s">
        <v>952</v>
      </c>
      <c r="F181" t="s">
        <v>952</v>
      </c>
      <c r="G181" t="s">
        <v>953</v>
      </c>
      <c r="H181" t="s">
        <v>3</v>
      </c>
      <c r="I181" t="s">
        <v>953</v>
      </c>
      <c r="J181" t="s">
        <v>952</v>
      </c>
      <c r="K181" t="s">
        <v>3</v>
      </c>
      <c r="L181" t="s">
        <v>3</v>
      </c>
      <c r="M181" t="s">
        <v>3</v>
      </c>
      <c r="N181" t="s">
        <v>344</v>
      </c>
      <c r="O181" t="s">
        <v>952</v>
      </c>
      <c r="P181" t="s">
        <v>3</v>
      </c>
      <c r="Q181" t="s">
        <v>3</v>
      </c>
      <c r="R181" t="s">
        <v>3</v>
      </c>
      <c r="S181" t="s">
        <v>954</v>
      </c>
      <c r="T181" t="s">
        <v>955</v>
      </c>
      <c r="U181" t="s">
        <v>956</v>
      </c>
    </row>
    <row r="182" spans="1:21" x14ac:dyDescent="0.25">
      <c r="A182">
        <v>508</v>
      </c>
      <c r="B182">
        <v>1</v>
      </c>
      <c r="C182" t="s">
        <v>3</v>
      </c>
      <c r="D182" t="s">
        <v>344</v>
      </c>
      <c r="E182" t="s">
        <v>345</v>
      </c>
      <c r="F182" t="s">
        <v>345</v>
      </c>
      <c r="G182" t="s">
        <v>345</v>
      </c>
      <c r="H182" t="s">
        <v>3</v>
      </c>
      <c r="I182" t="s">
        <v>345</v>
      </c>
      <c r="J182" t="s">
        <v>345</v>
      </c>
      <c r="K182" t="s">
        <v>3</v>
      </c>
      <c r="L182" t="s">
        <v>3</v>
      </c>
      <c r="M182" t="s">
        <v>3</v>
      </c>
      <c r="N182" t="s">
        <v>344</v>
      </c>
      <c r="O182" t="s">
        <v>345</v>
      </c>
      <c r="P182" t="s">
        <v>3</v>
      </c>
      <c r="Q182" t="s">
        <v>3</v>
      </c>
      <c r="R182" t="s">
        <v>3</v>
      </c>
      <c r="S182" t="s">
        <v>957</v>
      </c>
      <c r="T182" t="s">
        <v>958</v>
      </c>
      <c r="U182" t="s">
        <v>959</v>
      </c>
    </row>
    <row r="183" spans="1:21" x14ac:dyDescent="0.25">
      <c r="A183">
        <v>511</v>
      </c>
      <c r="B183">
        <v>1</v>
      </c>
      <c r="C183" t="s">
        <v>3</v>
      </c>
      <c r="D183" t="s">
        <v>344</v>
      </c>
      <c r="E183" t="s">
        <v>952</v>
      </c>
      <c r="F183" t="s">
        <v>952</v>
      </c>
      <c r="G183" t="s">
        <v>953</v>
      </c>
      <c r="H183" t="s">
        <v>3</v>
      </c>
      <c r="I183" t="s">
        <v>953</v>
      </c>
      <c r="J183" t="s">
        <v>952</v>
      </c>
      <c r="K183" t="s">
        <v>3</v>
      </c>
      <c r="L183" t="s">
        <v>3</v>
      </c>
      <c r="M183" t="s">
        <v>3</v>
      </c>
      <c r="N183" t="s">
        <v>344</v>
      </c>
      <c r="O183" t="s">
        <v>952</v>
      </c>
      <c r="P183" t="s">
        <v>3</v>
      </c>
      <c r="Q183" t="s">
        <v>3</v>
      </c>
      <c r="R183" t="s">
        <v>3</v>
      </c>
      <c r="S183" t="s">
        <v>954</v>
      </c>
      <c r="T183" t="s">
        <v>955</v>
      </c>
      <c r="U183" t="s">
        <v>956</v>
      </c>
    </row>
    <row r="184" spans="1:21" x14ac:dyDescent="0.25">
      <c r="A184">
        <v>511</v>
      </c>
      <c r="B184">
        <v>1</v>
      </c>
      <c r="C184" t="s">
        <v>3</v>
      </c>
      <c r="D184" t="s">
        <v>344</v>
      </c>
      <c r="E184" t="s">
        <v>345</v>
      </c>
      <c r="F184" t="s">
        <v>345</v>
      </c>
      <c r="G184" t="s">
        <v>345</v>
      </c>
      <c r="H184" t="s">
        <v>3</v>
      </c>
      <c r="I184" t="s">
        <v>345</v>
      </c>
      <c r="J184" t="s">
        <v>345</v>
      </c>
      <c r="K184" t="s">
        <v>3</v>
      </c>
      <c r="L184" t="s">
        <v>3</v>
      </c>
      <c r="M184" t="s">
        <v>3</v>
      </c>
      <c r="N184" t="s">
        <v>344</v>
      </c>
      <c r="O184" t="s">
        <v>345</v>
      </c>
      <c r="P184" t="s">
        <v>3</v>
      </c>
      <c r="Q184" t="s">
        <v>3</v>
      </c>
      <c r="R184" t="s">
        <v>3</v>
      </c>
      <c r="S184" t="s">
        <v>957</v>
      </c>
      <c r="T184" t="s">
        <v>958</v>
      </c>
      <c r="U184" t="s">
        <v>959</v>
      </c>
    </row>
    <row r="185" spans="1:21" x14ac:dyDescent="0.25">
      <c r="A185">
        <v>512</v>
      </c>
      <c r="B185">
        <v>1</v>
      </c>
      <c r="C185" t="s">
        <v>3</v>
      </c>
      <c r="D185" t="s">
        <v>344</v>
      </c>
      <c r="E185" t="s">
        <v>952</v>
      </c>
      <c r="F185" t="s">
        <v>952</v>
      </c>
      <c r="G185" t="s">
        <v>953</v>
      </c>
      <c r="H185" t="s">
        <v>3</v>
      </c>
      <c r="I185" t="s">
        <v>953</v>
      </c>
      <c r="J185" t="s">
        <v>952</v>
      </c>
      <c r="K185" t="s">
        <v>3</v>
      </c>
      <c r="L185" t="s">
        <v>3</v>
      </c>
      <c r="M185" t="s">
        <v>3</v>
      </c>
      <c r="N185" t="s">
        <v>344</v>
      </c>
      <c r="O185" t="s">
        <v>952</v>
      </c>
      <c r="P185" t="s">
        <v>3</v>
      </c>
      <c r="Q185" t="s">
        <v>3</v>
      </c>
      <c r="R185" t="s">
        <v>3</v>
      </c>
      <c r="S185" t="s">
        <v>954</v>
      </c>
      <c r="T185" t="s">
        <v>955</v>
      </c>
      <c r="U185" t="s">
        <v>956</v>
      </c>
    </row>
    <row r="186" spans="1:21" x14ac:dyDescent="0.25">
      <c r="A186">
        <v>512</v>
      </c>
      <c r="B186">
        <v>1</v>
      </c>
      <c r="C186" t="s">
        <v>3</v>
      </c>
      <c r="D186" t="s">
        <v>344</v>
      </c>
      <c r="E186" t="s">
        <v>345</v>
      </c>
      <c r="F186" t="s">
        <v>345</v>
      </c>
      <c r="G186" t="s">
        <v>345</v>
      </c>
      <c r="H186" t="s">
        <v>3</v>
      </c>
      <c r="I186" t="s">
        <v>345</v>
      </c>
      <c r="J186" t="s">
        <v>345</v>
      </c>
      <c r="K186" t="s">
        <v>3</v>
      </c>
      <c r="L186" t="s">
        <v>3</v>
      </c>
      <c r="M186" t="s">
        <v>3</v>
      </c>
      <c r="N186" t="s">
        <v>344</v>
      </c>
      <c r="O186" t="s">
        <v>345</v>
      </c>
      <c r="P186" t="s">
        <v>3</v>
      </c>
      <c r="Q186" t="s">
        <v>3</v>
      </c>
      <c r="R186" t="s">
        <v>3</v>
      </c>
      <c r="S186" t="s">
        <v>957</v>
      </c>
      <c r="T186" t="s">
        <v>958</v>
      </c>
      <c r="U186" t="s">
        <v>959</v>
      </c>
    </row>
    <row r="187" spans="1:21" x14ac:dyDescent="0.25">
      <c r="A187">
        <v>515</v>
      </c>
      <c r="B187">
        <v>1</v>
      </c>
      <c r="C187" t="s">
        <v>3</v>
      </c>
      <c r="D187" t="s">
        <v>344</v>
      </c>
      <c r="E187" t="s">
        <v>952</v>
      </c>
      <c r="F187" t="s">
        <v>952</v>
      </c>
      <c r="G187" t="s">
        <v>953</v>
      </c>
      <c r="H187" t="s">
        <v>3</v>
      </c>
      <c r="I187" t="s">
        <v>953</v>
      </c>
      <c r="J187" t="s">
        <v>952</v>
      </c>
      <c r="K187" t="s">
        <v>3</v>
      </c>
      <c r="L187" t="s">
        <v>3</v>
      </c>
      <c r="M187" t="s">
        <v>3</v>
      </c>
      <c r="N187" t="s">
        <v>344</v>
      </c>
      <c r="O187" t="s">
        <v>952</v>
      </c>
      <c r="P187" t="s">
        <v>3</v>
      </c>
      <c r="Q187" t="s">
        <v>3</v>
      </c>
      <c r="R187" t="s">
        <v>3</v>
      </c>
      <c r="S187" t="s">
        <v>954</v>
      </c>
      <c r="T187" t="s">
        <v>955</v>
      </c>
      <c r="U187" t="s">
        <v>956</v>
      </c>
    </row>
    <row r="188" spans="1:21" x14ac:dyDescent="0.25">
      <c r="A188">
        <v>515</v>
      </c>
      <c r="B188">
        <v>1</v>
      </c>
      <c r="C188" t="s">
        <v>3</v>
      </c>
      <c r="D188" t="s">
        <v>344</v>
      </c>
      <c r="E188" t="s">
        <v>345</v>
      </c>
      <c r="F188" t="s">
        <v>345</v>
      </c>
      <c r="G188" t="s">
        <v>345</v>
      </c>
      <c r="H188" t="s">
        <v>3</v>
      </c>
      <c r="I188" t="s">
        <v>345</v>
      </c>
      <c r="J188" t="s">
        <v>345</v>
      </c>
      <c r="K188" t="s">
        <v>3</v>
      </c>
      <c r="L188" t="s">
        <v>3</v>
      </c>
      <c r="M188" t="s">
        <v>3</v>
      </c>
      <c r="N188" t="s">
        <v>344</v>
      </c>
      <c r="O188" t="s">
        <v>345</v>
      </c>
      <c r="P188" t="s">
        <v>3</v>
      </c>
      <c r="Q188" t="s">
        <v>3</v>
      </c>
      <c r="R188" t="s">
        <v>3</v>
      </c>
      <c r="S188" t="s">
        <v>957</v>
      </c>
      <c r="T188" t="s">
        <v>958</v>
      </c>
      <c r="U188" t="s">
        <v>959</v>
      </c>
    </row>
    <row r="189" spans="1:21" x14ac:dyDescent="0.25">
      <c r="A189">
        <v>516</v>
      </c>
      <c r="B189">
        <v>1</v>
      </c>
      <c r="C189" t="s">
        <v>3</v>
      </c>
      <c r="D189" t="s">
        <v>344</v>
      </c>
      <c r="E189" t="s">
        <v>952</v>
      </c>
      <c r="F189" t="s">
        <v>952</v>
      </c>
      <c r="G189" t="s">
        <v>953</v>
      </c>
      <c r="H189" t="s">
        <v>3</v>
      </c>
      <c r="I189" t="s">
        <v>953</v>
      </c>
      <c r="J189" t="s">
        <v>952</v>
      </c>
      <c r="K189" t="s">
        <v>3</v>
      </c>
      <c r="L189" t="s">
        <v>3</v>
      </c>
      <c r="M189" t="s">
        <v>3</v>
      </c>
      <c r="N189" t="s">
        <v>344</v>
      </c>
      <c r="O189" t="s">
        <v>952</v>
      </c>
      <c r="P189" t="s">
        <v>3</v>
      </c>
      <c r="Q189" t="s">
        <v>3</v>
      </c>
      <c r="R189" t="s">
        <v>3</v>
      </c>
      <c r="S189" t="s">
        <v>954</v>
      </c>
      <c r="T189" t="s">
        <v>955</v>
      </c>
      <c r="U189" t="s">
        <v>956</v>
      </c>
    </row>
    <row r="190" spans="1:21" x14ac:dyDescent="0.25">
      <c r="A190">
        <v>516</v>
      </c>
      <c r="B190">
        <v>1</v>
      </c>
      <c r="C190" t="s">
        <v>3</v>
      </c>
      <c r="D190" t="s">
        <v>344</v>
      </c>
      <c r="E190" t="s">
        <v>345</v>
      </c>
      <c r="F190" t="s">
        <v>345</v>
      </c>
      <c r="G190" t="s">
        <v>345</v>
      </c>
      <c r="H190" t="s">
        <v>3</v>
      </c>
      <c r="I190" t="s">
        <v>345</v>
      </c>
      <c r="J190" t="s">
        <v>345</v>
      </c>
      <c r="K190" t="s">
        <v>3</v>
      </c>
      <c r="L190" t="s">
        <v>3</v>
      </c>
      <c r="M190" t="s">
        <v>3</v>
      </c>
      <c r="N190" t="s">
        <v>344</v>
      </c>
      <c r="O190" t="s">
        <v>345</v>
      </c>
      <c r="P190" t="s">
        <v>3</v>
      </c>
      <c r="Q190" t="s">
        <v>3</v>
      </c>
      <c r="R190" t="s">
        <v>3</v>
      </c>
      <c r="S190" t="s">
        <v>957</v>
      </c>
      <c r="T190" t="s">
        <v>958</v>
      </c>
      <c r="U190" t="s">
        <v>959</v>
      </c>
    </row>
    <row r="191" spans="1:21" x14ac:dyDescent="0.25">
      <c r="A191">
        <v>521</v>
      </c>
      <c r="B191">
        <v>1</v>
      </c>
      <c r="C191" t="s">
        <v>3</v>
      </c>
      <c r="D191" t="s">
        <v>344</v>
      </c>
      <c r="E191" t="s">
        <v>952</v>
      </c>
      <c r="F191" t="s">
        <v>952</v>
      </c>
      <c r="G191" t="s">
        <v>953</v>
      </c>
      <c r="H191" t="s">
        <v>3</v>
      </c>
      <c r="I191" t="s">
        <v>953</v>
      </c>
      <c r="J191" t="s">
        <v>952</v>
      </c>
      <c r="K191" t="s">
        <v>3</v>
      </c>
      <c r="L191" t="s">
        <v>3</v>
      </c>
      <c r="M191" t="s">
        <v>3</v>
      </c>
      <c r="N191" t="s">
        <v>344</v>
      </c>
      <c r="O191" t="s">
        <v>952</v>
      </c>
      <c r="P191" t="s">
        <v>3</v>
      </c>
      <c r="Q191" t="s">
        <v>3</v>
      </c>
      <c r="R191" t="s">
        <v>3</v>
      </c>
      <c r="S191" t="s">
        <v>954</v>
      </c>
      <c r="T191" t="s">
        <v>955</v>
      </c>
      <c r="U191" t="s">
        <v>956</v>
      </c>
    </row>
    <row r="192" spans="1:21" x14ac:dyDescent="0.25">
      <c r="A192">
        <v>521</v>
      </c>
      <c r="B192">
        <v>1</v>
      </c>
      <c r="C192" t="s">
        <v>3</v>
      </c>
      <c r="D192" t="s">
        <v>344</v>
      </c>
      <c r="E192" t="s">
        <v>345</v>
      </c>
      <c r="F192" t="s">
        <v>345</v>
      </c>
      <c r="G192" t="s">
        <v>345</v>
      </c>
      <c r="H192" t="s">
        <v>3</v>
      </c>
      <c r="I192" t="s">
        <v>345</v>
      </c>
      <c r="J192" t="s">
        <v>345</v>
      </c>
      <c r="K192" t="s">
        <v>3</v>
      </c>
      <c r="L192" t="s">
        <v>3</v>
      </c>
      <c r="M192" t="s">
        <v>3</v>
      </c>
      <c r="N192" t="s">
        <v>344</v>
      </c>
      <c r="O192" t="s">
        <v>345</v>
      </c>
      <c r="P192" t="s">
        <v>3</v>
      </c>
      <c r="Q192" t="s">
        <v>3</v>
      </c>
      <c r="R192" t="s">
        <v>3</v>
      </c>
      <c r="S192" t="s">
        <v>957</v>
      </c>
      <c r="T192" t="s">
        <v>958</v>
      </c>
      <c r="U192" t="s">
        <v>959</v>
      </c>
    </row>
    <row r="193" spans="1:21" x14ac:dyDescent="0.25">
      <c r="A193">
        <v>522</v>
      </c>
      <c r="B193">
        <v>1</v>
      </c>
      <c r="C193" t="s">
        <v>3</v>
      </c>
      <c r="D193" t="s">
        <v>344</v>
      </c>
      <c r="E193" t="s">
        <v>952</v>
      </c>
      <c r="F193" t="s">
        <v>952</v>
      </c>
      <c r="G193" t="s">
        <v>953</v>
      </c>
      <c r="H193" t="s">
        <v>3</v>
      </c>
      <c r="I193" t="s">
        <v>953</v>
      </c>
      <c r="J193" t="s">
        <v>952</v>
      </c>
      <c r="K193" t="s">
        <v>3</v>
      </c>
      <c r="L193" t="s">
        <v>3</v>
      </c>
      <c r="M193" t="s">
        <v>3</v>
      </c>
      <c r="N193" t="s">
        <v>344</v>
      </c>
      <c r="O193" t="s">
        <v>952</v>
      </c>
      <c r="P193" t="s">
        <v>3</v>
      </c>
      <c r="Q193" t="s">
        <v>3</v>
      </c>
      <c r="R193" t="s">
        <v>3</v>
      </c>
      <c r="S193" t="s">
        <v>954</v>
      </c>
      <c r="T193" t="s">
        <v>955</v>
      </c>
      <c r="U193" t="s">
        <v>956</v>
      </c>
    </row>
    <row r="194" spans="1:21" x14ac:dyDescent="0.25">
      <c r="A194">
        <v>522</v>
      </c>
      <c r="B194">
        <v>1</v>
      </c>
      <c r="C194" t="s">
        <v>3</v>
      </c>
      <c r="D194" t="s">
        <v>344</v>
      </c>
      <c r="E194" t="s">
        <v>345</v>
      </c>
      <c r="F194" t="s">
        <v>345</v>
      </c>
      <c r="G194" t="s">
        <v>345</v>
      </c>
      <c r="H194" t="s">
        <v>3</v>
      </c>
      <c r="I194" t="s">
        <v>345</v>
      </c>
      <c r="J194" t="s">
        <v>345</v>
      </c>
      <c r="K194" t="s">
        <v>3</v>
      </c>
      <c r="L194" t="s">
        <v>3</v>
      </c>
      <c r="M194" t="s">
        <v>3</v>
      </c>
      <c r="N194" t="s">
        <v>344</v>
      </c>
      <c r="O194" t="s">
        <v>345</v>
      </c>
      <c r="P194" t="s">
        <v>3</v>
      </c>
      <c r="Q194" t="s">
        <v>3</v>
      </c>
      <c r="R194" t="s">
        <v>3</v>
      </c>
      <c r="S194" t="s">
        <v>957</v>
      </c>
      <c r="T194" t="s">
        <v>958</v>
      </c>
      <c r="U194" t="s">
        <v>959</v>
      </c>
    </row>
    <row r="195" spans="1:21" x14ac:dyDescent="0.25">
      <c r="A195">
        <v>525</v>
      </c>
      <c r="B195">
        <v>1</v>
      </c>
      <c r="C195" t="s">
        <v>3</v>
      </c>
      <c r="D195" t="s">
        <v>344</v>
      </c>
      <c r="E195" t="s">
        <v>952</v>
      </c>
      <c r="F195" t="s">
        <v>952</v>
      </c>
      <c r="G195" t="s">
        <v>953</v>
      </c>
      <c r="H195" t="s">
        <v>3</v>
      </c>
      <c r="I195" t="s">
        <v>953</v>
      </c>
      <c r="J195" t="s">
        <v>952</v>
      </c>
      <c r="K195" t="s">
        <v>3</v>
      </c>
      <c r="L195" t="s">
        <v>3</v>
      </c>
      <c r="M195" t="s">
        <v>3</v>
      </c>
      <c r="N195" t="s">
        <v>344</v>
      </c>
      <c r="O195" t="s">
        <v>952</v>
      </c>
      <c r="P195" t="s">
        <v>3</v>
      </c>
      <c r="Q195" t="s">
        <v>3</v>
      </c>
      <c r="R195" t="s">
        <v>3</v>
      </c>
      <c r="S195" t="s">
        <v>954</v>
      </c>
      <c r="T195" t="s">
        <v>955</v>
      </c>
      <c r="U195" t="s">
        <v>956</v>
      </c>
    </row>
    <row r="196" spans="1:21" x14ac:dyDescent="0.25">
      <c r="A196">
        <v>525</v>
      </c>
      <c r="B196">
        <v>1</v>
      </c>
      <c r="C196" t="s">
        <v>3</v>
      </c>
      <c r="D196" t="s">
        <v>344</v>
      </c>
      <c r="E196" t="s">
        <v>345</v>
      </c>
      <c r="F196" t="s">
        <v>345</v>
      </c>
      <c r="G196" t="s">
        <v>345</v>
      </c>
      <c r="H196" t="s">
        <v>3</v>
      </c>
      <c r="I196" t="s">
        <v>345</v>
      </c>
      <c r="J196" t="s">
        <v>345</v>
      </c>
      <c r="K196" t="s">
        <v>3</v>
      </c>
      <c r="L196" t="s">
        <v>3</v>
      </c>
      <c r="M196" t="s">
        <v>3</v>
      </c>
      <c r="N196" t="s">
        <v>344</v>
      </c>
      <c r="O196" t="s">
        <v>345</v>
      </c>
      <c r="P196" t="s">
        <v>3</v>
      </c>
      <c r="Q196" t="s">
        <v>3</v>
      </c>
      <c r="R196" t="s">
        <v>3</v>
      </c>
      <c r="S196" t="s">
        <v>957</v>
      </c>
      <c r="T196" t="s">
        <v>958</v>
      </c>
      <c r="U196" t="s">
        <v>959</v>
      </c>
    </row>
    <row r="197" spans="1:21" x14ac:dyDescent="0.25">
      <c r="A197">
        <v>526</v>
      </c>
      <c r="B197">
        <v>1</v>
      </c>
      <c r="C197" t="s">
        <v>3</v>
      </c>
      <c r="D197" t="s">
        <v>344</v>
      </c>
      <c r="E197" t="s">
        <v>952</v>
      </c>
      <c r="F197" t="s">
        <v>952</v>
      </c>
      <c r="G197" t="s">
        <v>953</v>
      </c>
      <c r="H197" t="s">
        <v>3</v>
      </c>
      <c r="I197" t="s">
        <v>953</v>
      </c>
      <c r="J197" t="s">
        <v>952</v>
      </c>
      <c r="K197" t="s">
        <v>3</v>
      </c>
      <c r="L197" t="s">
        <v>3</v>
      </c>
      <c r="M197" t="s">
        <v>3</v>
      </c>
      <c r="N197" t="s">
        <v>344</v>
      </c>
      <c r="O197" t="s">
        <v>952</v>
      </c>
      <c r="P197" t="s">
        <v>3</v>
      </c>
      <c r="Q197" t="s">
        <v>3</v>
      </c>
      <c r="R197" t="s">
        <v>3</v>
      </c>
      <c r="S197" t="s">
        <v>954</v>
      </c>
      <c r="T197" t="s">
        <v>955</v>
      </c>
      <c r="U197" t="s">
        <v>956</v>
      </c>
    </row>
    <row r="198" spans="1:21" x14ac:dyDescent="0.25">
      <c r="A198">
        <v>526</v>
      </c>
      <c r="B198">
        <v>1</v>
      </c>
      <c r="C198" t="s">
        <v>3</v>
      </c>
      <c r="D198" t="s">
        <v>344</v>
      </c>
      <c r="E198" t="s">
        <v>345</v>
      </c>
      <c r="F198" t="s">
        <v>345</v>
      </c>
      <c r="G198" t="s">
        <v>345</v>
      </c>
      <c r="H198" t="s">
        <v>3</v>
      </c>
      <c r="I198" t="s">
        <v>345</v>
      </c>
      <c r="J198" t="s">
        <v>345</v>
      </c>
      <c r="K198" t="s">
        <v>3</v>
      </c>
      <c r="L198" t="s">
        <v>3</v>
      </c>
      <c r="M198" t="s">
        <v>3</v>
      </c>
      <c r="N198" t="s">
        <v>344</v>
      </c>
      <c r="O198" t="s">
        <v>345</v>
      </c>
      <c r="P198" t="s">
        <v>3</v>
      </c>
      <c r="Q198" t="s">
        <v>3</v>
      </c>
      <c r="R198" t="s">
        <v>3</v>
      </c>
      <c r="S198" t="s">
        <v>957</v>
      </c>
      <c r="T198" t="s">
        <v>958</v>
      </c>
      <c r="U198" t="s">
        <v>959</v>
      </c>
    </row>
    <row r="199" spans="1:21" x14ac:dyDescent="0.25">
      <c r="A199">
        <v>529</v>
      </c>
      <c r="B199">
        <v>1</v>
      </c>
      <c r="C199" t="s">
        <v>3</v>
      </c>
      <c r="D199" t="s">
        <v>344</v>
      </c>
      <c r="E199" t="s">
        <v>952</v>
      </c>
      <c r="F199" t="s">
        <v>952</v>
      </c>
      <c r="G199" t="s">
        <v>953</v>
      </c>
      <c r="H199" t="s">
        <v>3</v>
      </c>
      <c r="I199" t="s">
        <v>953</v>
      </c>
      <c r="J199" t="s">
        <v>952</v>
      </c>
      <c r="K199" t="s">
        <v>3</v>
      </c>
      <c r="L199" t="s">
        <v>3</v>
      </c>
      <c r="M199" t="s">
        <v>3</v>
      </c>
      <c r="N199" t="s">
        <v>344</v>
      </c>
      <c r="O199" t="s">
        <v>952</v>
      </c>
      <c r="P199" t="s">
        <v>3</v>
      </c>
      <c r="Q199" t="s">
        <v>3</v>
      </c>
      <c r="R199" t="s">
        <v>3</v>
      </c>
      <c r="S199" t="s">
        <v>954</v>
      </c>
      <c r="T199" t="s">
        <v>955</v>
      </c>
      <c r="U199" t="s">
        <v>956</v>
      </c>
    </row>
    <row r="200" spans="1:21" x14ac:dyDescent="0.25">
      <c r="A200">
        <v>529</v>
      </c>
      <c r="B200">
        <v>1</v>
      </c>
      <c r="C200" t="s">
        <v>3</v>
      </c>
      <c r="D200" t="s">
        <v>344</v>
      </c>
      <c r="E200" t="s">
        <v>345</v>
      </c>
      <c r="F200" t="s">
        <v>345</v>
      </c>
      <c r="G200" t="s">
        <v>345</v>
      </c>
      <c r="H200" t="s">
        <v>3</v>
      </c>
      <c r="I200" t="s">
        <v>345</v>
      </c>
      <c r="J200" t="s">
        <v>345</v>
      </c>
      <c r="K200" t="s">
        <v>3</v>
      </c>
      <c r="L200" t="s">
        <v>3</v>
      </c>
      <c r="M200" t="s">
        <v>3</v>
      </c>
      <c r="N200" t="s">
        <v>344</v>
      </c>
      <c r="O200" t="s">
        <v>345</v>
      </c>
      <c r="P200" t="s">
        <v>3</v>
      </c>
      <c r="Q200" t="s">
        <v>3</v>
      </c>
      <c r="R200" t="s">
        <v>3</v>
      </c>
      <c r="S200" t="s">
        <v>957</v>
      </c>
      <c r="T200" t="s">
        <v>958</v>
      </c>
      <c r="U200" t="s">
        <v>959</v>
      </c>
    </row>
    <row r="201" spans="1:21" x14ac:dyDescent="0.25">
      <c r="A201">
        <v>530</v>
      </c>
      <c r="B201">
        <v>1</v>
      </c>
      <c r="C201" t="s">
        <v>3</v>
      </c>
      <c r="D201" t="s">
        <v>344</v>
      </c>
      <c r="E201" t="s">
        <v>952</v>
      </c>
      <c r="F201" t="s">
        <v>952</v>
      </c>
      <c r="G201" t="s">
        <v>953</v>
      </c>
      <c r="H201" t="s">
        <v>3</v>
      </c>
      <c r="I201" t="s">
        <v>953</v>
      </c>
      <c r="J201" t="s">
        <v>952</v>
      </c>
      <c r="K201" t="s">
        <v>3</v>
      </c>
      <c r="L201" t="s">
        <v>3</v>
      </c>
      <c r="M201" t="s">
        <v>3</v>
      </c>
      <c r="N201" t="s">
        <v>344</v>
      </c>
      <c r="O201" t="s">
        <v>952</v>
      </c>
      <c r="P201" t="s">
        <v>3</v>
      </c>
      <c r="Q201" t="s">
        <v>3</v>
      </c>
      <c r="R201" t="s">
        <v>3</v>
      </c>
      <c r="S201" t="s">
        <v>954</v>
      </c>
      <c r="T201" t="s">
        <v>955</v>
      </c>
      <c r="U201" t="s">
        <v>956</v>
      </c>
    </row>
    <row r="202" spans="1:21" x14ac:dyDescent="0.25">
      <c r="A202">
        <v>530</v>
      </c>
      <c r="B202">
        <v>1</v>
      </c>
      <c r="C202" t="s">
        <v>3</v>
      </c>
      <c r="D202" t="s">
        <v>344</v>
      </c>
      <c r="E202" t="s">
        <v>345</v>
      </c>
      <c r="F202" t="s">
        <v>345</v>
      </c>
      <c r="G202" t="s">
        <v>345</v>
      </c>
      <c r="H202" t="s">
        <v>3</v>
      </c>
      <c r="I202" t="s">
        <v>345</v>
      </c>
      <c r="J202" t="s">
        <v>345</v>
      </c>
      <c r="K202" t="s">
        <v>3</v>
      </c>
      <c r="L202" t="s">
        <v>3</v>
      </c>
      <c r="M202" t="s">
        <v>3</v>
      </c>
      <c r="N202" t="s">
        <v>344</v>
      </c>
      <c r="O202" t="s">
        <v>345</v>
      </c>
      <c r="P202" t="s">
        <v>3</v>
      </c>
      <c r="Q202" t="s">
        <v>3</v>
      </c>
      <c r="R202" t="s">
        <v>3</v>
      </c>
      <c r="S202" t="s">
        <v>957</v>
      </c>
      <c r="T202" t="s">
        <v>958</v>
      </c>
      <c r="U202" t="s">
        <v>959</v>
      </c>
    </row>
    <row r="203" spans="1:21" x14ac:dyDescent="0.25">
      <c r="A203">
        <v>535</v>
      </c>
      <c r="B203">
        <v>1</v>
      </c>
      <c r="C203" t="s">
        <v>3</v>
      </c>
      <c r="D203" t="s">
        <v>344</v>
      </c>
      <c r="E203" t="s">
        <v>952</v>
      </c>
      <c r="F203" t="s">
        <v>952</v>
      </c>
      <c r="G203" t="s">
        <v>953</v>
      </c>
      <c r="H203" t="s">
        <v>3</v>
      </c>
      <c r="I203" t="s">
        <v>953</v>
      </c>
      <c r="J203" t="s">
        <v>952</v>
      </c>
      <c r="K203" t="s">
        <v>3</v>
      </c>
      <c r="L203" t="s">
        <v>3</v>
      </c>
      <c r="M203" t="s">
        <v>3</v>
      </c>
      <c r="N203" t="s">
        <v>344</v>
      </c>
      <c r="O203" t="s">
        <v>952</v>
      </c>
      <c r="P203" t="s">
        <v>3</v>
      </c>
      <c r="Q203" t="s">
        <v>3</v>
      </c>
      <c r="R203" t="s">
        <v>3</v>
      </c>
      <c r="S203" t="s">
        <v>954</v>
      </c>
      <c r="T203" t="s">
        <v>955</v>
      </c>
      <c r="U203" t="s">
        <v>956</v>
      </c>
    </row>
    <row r="204" spans="1:21" x14ac:dyDescent="0.25">
      <c r="A204">
        <v>535</v>
      </c>
      <c r="B204">
        <v>1</v>
      </c>
      <c r="C204" t="s">
        <v>3</v>
      </c>
      <c r="D204" t="s">
        <v>344</v>
      </c>
      <c r="E204" t="s">
        <v>345</v>
      </c>
      <c r="F204" t="s">
        <v>345</v>
      </c>
      <c r="G204" t="s">
        <v>345</v>
      </c>
      <c r="H204" t="s">
        <v>3</v>
      </c>
      <c r="I204" t="s">
        <v>345</v>
      </c>
      <c r="J204" t="s">
        <v>345</v>
      </c>
      <c r="K204" t="s">
        <v>3</v>
      </c>
      <c r="L204" t="s">
        <v>3</v>
      </c>
      <c r="M204" t="s">
        <v>3</v>
      </c>
      <c r="N204" t="s">
        <v>344</v>
      </c>
      <c r="O204" t="s">
        <v>345</v>
      </c>
      <c r="P204" t="s">
        <v>3</v>
      </c>
      <c r="Q204" t="s">
        <v>3</v>
      </c>
      <c r="R204" t="s">
        <v>3</v>
      </c>
      <c r="S204" t="s">
        <v>957</v>
      </c>
      <c r="T204" t="s">
        <v>958</v>
      </c>
      <c r="U204" t="s">
        <v>959</v>
      </c>
    </row>
    <row r="205" spans="1:21" x14ac:dyDescent="0.25">
      <c r="A205">
        <v>536</v>
      </c>
      <c r="B205">
        <v>1</v>
      </c>
      <c r="C205" t="s">
        <v>3</v>
      </c>
      <c r="D205" t="s">
        <v>344</v>
      </c>
      <c r="E205" t="s">
        <v>952</v>
      </c>
      <c r="F205" t="s">
        <v>952</v>
      </c>
      <c r="G205" t="s">
        <v>953</v>
      </c>
      <c r="H205" t="s">
        <v>3</v>
      </c>
      <c r="I205" t="s">
        <v>953</v>
      </c>
      <c r="J205" t="s">
        <v>952</v>
      </c>
      <c r="K205" t="s">
        <v>3</v>
      </c>
      <c r="L205" t="s">
        <v>3</v>
      </c>
      <c r="M205" t="s">
        <v>3</v>
      </c>
      <c r="N205" t="s">
        <v>344</v>
      </c>
      <c r="O205" t="s">
        <v>952</v>
      </c>
      <c r="P205" t="s">
        <v>3</v>
      </c>
      <c r="Q205" t="s">
        <v>3</v>
      </c>
      <c r="R205" t="s">
        <v>3</v>
      </c>
      <c r="S205" t="s">
        <v>954</v>
      </c>
      <c r="T205" t="s">
        <v>955</v>
      </c>
      <c r="U205" t="s">
        <v>956</v>
      </c>
    </row>
    <row r="206" spans="1:21" x14ac:dyDescent="0.25">
      <c r="A206">
        <v>536</v>
      </c>
      <c r="B206">
        <v>1</v>
      </c>
      <c r="C206" t="s">
        <v>3</v>
      </c>
      <c r="D206" t="s">
        <v>344</v>
      </c>
      <c r="E206" t="s">
        <v>345</v>
      </c>
      <c r="F206" t="s">
        <v>345</v>
      </c>
      <c r="G206" t="s">
        <v>345</v>
      </c>
      <c r="H206" t="s">
        <v>3</v>
      </c>
      <c r="I206" t="s">
        <v>345</v>
      </c>
      <c r="J206" t="s">
        <v>345</v>
      </c>
      <c r="K206" t="s">
        <v>3</v>
      </c>
      <c r="L206" t="s">
        <v>3</v>
      </c>
      <c r="M206" t="s">
        <v>3</v>
      </c>
      <c r="N206" t="s">
        <v>344</v>
      </c>
      <c r="O206" t="s">
        <v>345</v>
      </c>
      <c r="P206" t="s">
        <v>3</v>
      </c>
      <c r="Q206" t="s">
        <v>3</v>
      </c>
      <c r="R206" t="s">
        <v>3</v>
      </c>
      <c r="S206" t="s">
        <v>957</v>
      </c>
      <c r="T206" t="s">
        <v>958</v>
      </c>
      <c r="U206" t="s">
        <v>959</v>
      </c>
    </row>
    <row r="207" spans="1:21" x14ac:dyDescent="0.25">
      <c r="A207">
        <v>539</v>
      </c>
      <c r="B207">
        <v>1</v>
      </c>
      <c r="C207" t="s">
        <v>3</v>
      </c>
      <c r="D207" t="s">
        <v>344</v>
      </c>
      <c r="E207" t="s">
        <v>952</v>
      </c>
      <c r="F207" t="s">
        <v>952</v>
      </c>
      <c r="G207" t="s">
        <v>953</v>
      </c>
      <c r="H207" t="s">
        <v>3</v>
      </c>
      <c r="I207" t="s">
        <v>953</v>
      </c>
      <c r="J207" t="s">
        <v>952</v>
      </c>
      <c r="K207" t="s">
        <v>3</v>
      </c>
      <c r="L207" t="s">
        <v>3</v>
      </c>
      <c r="M207" t="s">
        <v>3</v>
      </c>
      <c r="N207" t="s">
        <v>344</v>
      </c>
      <c r="O207" t="s">
        <v>952</v>
      </c>
      <c r="P207" t="s">
        <v>3</v>
      </c>
      <c r="Q207" t="s">
        <v>3</v>
      </c>
      <c r="R207" t="s">
        <v>3</v>
      </c>
      <c r="S207" t="s">
        <v>954</v>
      </c>
      <c r="T207" t="s">
        <v>955</v>
      </c>
      <c r="U207" t="s">
        <v>956</v>
      </c>
    </row>
    <row r="208" spans="1:21" x14ac:dyDescent="0.25">
      <c r="A208">
        <v>539</v>
      </c>
      <c r="B208">
        <v>1</v>
      </c>
      <c r="C208" t="s">
        <v>3</v>
      </c>
      <c r="D208" t="s">
        <v>344</v>
      </c>
      <c r="E208" t="s">
        <v>345</v>
      </c>
      <c r="F208" t="s">
        <v>345</v>
      </c>
      <c r="G208" t="s">
        <v>345</v>
      </c>
      <c r="H208" t="s">
        <v>3</v>
      </c>
      <c r="I208" t="s">
        <v>345</v>
      </c>
      <c r="J208" t="s">
        <v>345</v>
      </c>
      <c r="K208" t="s">
        <v>3</v>
      </c>
      <c r="L208" t="s">
        <v>3</v>
      </c>
      <c r="M208" t="s">
        <v>3</v>
      </c>
      <c r="N208" t="s">
        <v>344</v>
      </c>
      <c r="O208" t="s">
        <v>345</v>
      </c>
      <c r="P208" t="s">
        <v>3</v>
      </c>
      <c r="Q208" t="s">
        <v>3</v>
      </c>
      <c r="R208" t="s">
        <v>3</v>
      </c>
      <c r="S208" t="s">
        <v>957</v>
      </c>
      <c r="T208" t="s">
        <v>958</v>
      </c>
      <c r="U208" t="s">
        <v>959</v>
      </c>
    </row>
    <row r="209" spans="1:21" x14ac:dyDescent="0.25">
      <c r="A209">
        <v>540</v>
      </c>
      <c r="B209">
        <v>1</v>
      </c>
      <c r="C209" t="s">
        <v>3</v>
      </c>
      <c r="D209" t="s">
        <v>344</v>
      </c>
      <c r="E209" t="s">
        <v>952</v>
      </c>
      <c r="F209" t="s">
        <v>952</v>
      </c>
      <c r="G209" t="s">
        <v>953</v>
      </c>
      <c r="H209" t="s">
        <v>3</v>
      </c>
      <c r="I209" t="s">
        <v>953</v>
      </c>
      <c r="J209" t="s">
        <v>952</v>
      </c>
      <c r="K209" t="s">
        <v>3</v>
      </c>
      <c r="L209" t="s">
        <v>3</v>
      </c>
      <c r="M209" t="s">
        <v>3</v>
      </c>
      <c r="N209" t="s">
        <v>344</v>
      </c>
      <c r="O209" t="s">
        <v>952</v>
      </c>
      <c r="P209" t="s">
        <v>3</v>
      </c>
      <c r="Q209" t="s">
        <v>3</v>
      </c>
      <c r="R209" t="s">
        <v>3</v>
      </c>
      <c r="S209" t="s">
        <v>954</v>
      </c>
      <c r="T209" t="s">
        <v>955</v>
      </c>
      <c r="U209" t="s">
        <v>956</v>
      </c>
    </row>
    <row r="210" spans="1:21" x14ac:dyDescent="0.25">
      <c r="A210">
        <v>540</v>
      </c>
      <c r="B210">
        <v>1</v>
      </c>
      <c r="C210" t="s">
        <v>3</v>
      </c>
      <c r="D210" t="s">
        <v>344</v>
      </c>
      <c r="E210" t="s">
        <v>345</v>
      </c>
      <c r="F210" t="s">
        <v>345</v>
      </c>
      <c r="G210" t="s">
        <v>345</v>
      </c>
      <c r="H210" t="s">
        <v>3</v>
      </c>
      <c r="I210" t="s">
        <v>345</v>
      </c>
      <c r="J210" t="s">
        <v>345</v>
      </c>
      <c r="K210" t="s">
        <v>3</v>
      </c>
      <c r="L210" t="s">
        <v>3</v>
      </c>
      <c r="M210" t="s">
        <v>3</v>
      </c>
      <c r="N210" t="s">
        <v>344</v>
      </c>
      <c r="O210" t="s">
        <v>345</v>
      </c>
      <c r="P210" t="s">
        <v>3</v>
      </c>
      <c r="Q210" t="s">
        <v>3</v>
      </c>
      <c r="R210" t="s">
        <v>3</v>
      </c>
      <c r="S210" t="s">
        <v>957</v>
      </c>
      <c r="T210" t="s">
        <v>958</v>
      </c>
      <c r="U210" t="s">
        <v>959</v>
      </c>
    </row>
    <row r="211" spans="1:21" x14ac:dyDescent="0.25">
      <c r="A211">
        <v>549</v>
      </c>
      <c r="B211">
        <v>1</v>
      </c>
      <c r="C211" t="s">
        <v>3</v>
      </c>
      <c r="D211" t="s">
        <v>344</v>
      </c>
      <c r="E211" t="s">
        <v>952</v>
      </c>
      <c r="F211" t="s">
        <v>952</v>
      </c>
      <c r="G211" t="s">
        <v>953</v>
      </c>
      <c r="H211" t="s">
        <v>3</v>
      </c>
      <c r="I211" t="s">
        <v>953</v>
      </c>
      <c r="J211" t="s">
        <v>952</v>
      </c>
      <c r="K211" t="s">
        <v>3</v>
      </c>
      <c r="L211" t="s">
        <v>3</v>
      </c>
      <c r="M211" t="s">
        <v>3</v>
      </c>
      <c r="N211" t="s">
        <v>344</v>
      </c>
      <c r="O211" t="s">
        <v>952</v>
      </c>
      <c r="P211" t="s">
        <v>3</v>
      </c>
      <c r="Q211" t="s">
        <v>3</v>
      </c>
      <c r="R211" t="s">
        <v>3</v>
      </c>
      <c r="S211" t="s">
        <v>954</v>
      </c>
      <c r="T211" t="s">
        <v>955</v>
      </c>
      <c r="U211" t="s">
        <v>956</v>
      </c>
    </row>
    <row r="212" spans="1:21" x14ac:dyDescent="0.25">
      <c r="A212">
        <v>549</v>
      </c>
      <c r="B212">
        <v>1</v>
      </c>
      <c r="C212" t="s">
        <v>3</v>
      </c>
      <c r="D212" t="s">
        <v>344</v>
      </c>
      <c r="E212" t="s">
        <v>345</v>
      </c>
      <c r="F212" t="s">
        <v>345</v>
      </c>
      <c r="G212" t="s">
        <v>345</v>
      </c>
      <c r="H212" t="s">
        <v>3</v>
      </c>
      <c r="I212" t="s">
        <v>345</v>
      </c>
      <c r="J212" t="s">
        <v>345</v>
      </c>
      <c r="K212" t="s">
        <v>3</v>
      </c>
      <c r="L212" t="s">
        <v>3</v>
      </c>
      <c r="M212" t="s">
        <v>3</v>
      </c>
      <c r="N212" t="s">
        <v>344</v>
      </c>
      <c r="O212" t="s">
        <v>345</v>
      </c>
      <c r="P212" t="s">
        <v>3</v>
      </c>
      <c r="Q212" t="s">
        <v>3</v>
      </c>
      <c r="R212" t="s">
        <v>3</v>
      </c>
      <c r="S212" t="s">
        <v>957</v>
      </c>
      <c r="T212" t="s">
        <v>958</v>
      </c>
      <c r="U212" t="s">
        <v>959</v>
      </c>
    </row>
    <row r="213" spans="1:21" x14ac:dyDescent="0.25">
      <c r="A213">
        <v>550</v>
      </c>
      <c r="B213">
        <v>1</v>
      </c>
      <c r="C213" t="s">
        <v>3</v>
      </c>
      <c r="D213" t="s">
        <v>344</v>
      </c>
      <c r="E213" t="s">
        <v>952</v>
      </c>
      <c r="F213" t="s">
        <v>952</v>
      </c>
      <c r="G213" t="s">
        <v>953</v>
      </c>
      <c r="H213" t="s">
        <v>3</v>
      </c>
      <c r="I213" t="s">
        <v>953</v>
      </c>
      <c r="J213" t="s">
        <v>952</v>
      </c>
      <c r="K213" t="s">
        <v>3</v>
      </c>
      <c r="L213" t="s">
        <v>3</v>
      </c>
      <c r="M213" t="s">
        <v>3</v>
      </c>
      <c r="N213" t="s">
        <v>344</v>
      </c>
      <c r="O213" t="s">
        <v>952</v>
      </c>
      <c r="P213" t="s">
        <v>3</v>
      </c>
      <c r="Q213" t="s">
        <v>3</v>
      </c>
      <c r="R213" t="s">
        <v>3</v>
      </c>
      <c r="S213" t="s">
        <v>954</v>
      </c>
      <c r="T213" t="s">
        <v>955</v>
      </c>
      <c r="U213" t="s">
        <v>956</v>
      </c>
    </row>
    <row r="214" spans="1:21" x14ac:dyDescent="0.25">
      <c r="A214">
        <v>550</v>
      </c>
      <c r="B214">
        <v>1</v>
      </c>
      <c r="C214" t="s">
        <v>3</v>
      </c>
      <c r="D214" t="s">
        <v>344</v>
      </c>
      <c r="E214" t="s">
        <v>345</v>
      </c>
      <c r="F214" t="s">
        <v>345</v>
      </c>
      <c r="G214" t="s">
        <v>345</v>
      </c>
      <c r="H214" t="s">
        <v>3</v>
      </c>
      <c r="I214" t="s">
        <v>345</v>
      </c>
      <c r="J214" t="s">
        <v>345</v>
      </c>
      <c r="K214" t="s">
        <v>3</v>
      </c>
      <c r="L214" t="s">
        <v>3</v>
      </c>
      <c r="M214" t="s">
        <v>3</v>
      </c>
      <c r="N214" t="s">
        <v>344</v>
      </c>
      <c r="O214" t="s">
        <v>345</v>
      </c>
      <c r="P214" t="s">
        <v>3</v>
      </c>
      <c r="Q214" t="s">
        <v>3</v>
      </c>
      <c r="R214" t="s">
        <v>3</v>
      </c>
      <c r="S214" t="s">
        <v>957</v>
      </c>
      <c r="T214" t="s">
        <v>958</v>
      </c>
      <c r="U214" t="s">
        <v>959</v>
      </c>
    </row>
    <row r="215" spans="1:21" x14ac:dyDescent="0.25">
      <c r="A215">
        <v>590</v>
      </c>
      <c r="B215">
        <v>1</v>
      </c>
      <c r="C215" t="s">
        <v>3</v>
      </c>
      <c r="D215" t="s">
        <v>344</v>
      </c>
      <c r="E215" t="s">
        <v>952</v>
      </c>
      <c r="F215" t="s">
        <v>952</v>
      </c>
      <c r="G215" t="s">
        <v>953</v>
      </c>
      <c r="H215" t="s">
        <v>3</v>
      </c>
      <c r="I215" t="s">
        <v>953</v>
      </c>
      <c r="J215" t="s">
        <v>952</v>
      </c>
      <c r="K215" t="s">
        <v>3</v>
      </c>
      <c r="L215" t="s">
        <v>3</v>
      </c>
      <c r="M215" t="s">
        <v>3</v>
      </c>
      <c r="N215" t="s">
        <v>344</v>
      </c>
      <c r="O215" t="s">
        <v>952</v>
      </c>
      <c r="P215" t="s">
        <v>3</v>
      </c>
      <c r="Q215" t="s">
        <v>3</v>
      </c>
      <c r="R215" t="s">
        <v>3</v>
      </c>
      <c r="S215" t="s">
        <v>954</v>
      </c>
      <c r="T215" t="s">
        <v>955</v>
      </c>
      <c r="U215" t="s">
        <v>956</v>
      </c>
    </row>
    <row r="216" spans="1:21" x14ac:dyDescent="0.25">
      <c r="A216">
        <v>590</v>
      </c>
      <c r="B216">
        <v>1</v>
      </c>
      <c r="C216" t="s">
        <v>3</v>
      </c>
      <c r="D216" t="s">
        <v>344</v>
      </c>
      <c r="E216" t="s">
        <v>952</v>
      </c>
      <c r="F216" t="s">
        <v>952</v>
      </c>
      <c r="G216" t="s">
        <v>953</v>
      </c>
      <c r="H216" t="s">
        <v>3</v>
      </c>
      <c r="I216" t="s">
        <v>953</v>
      </c>
      <c r="J216" t="s">
        <v>952</v>
      </c>
      <c r="K216" t="s">
        <v>3</v>
      </c>
      <c r="L216" t="s">
        <v>3</v>
      </c>
      <c r="M216" t="s">
        <v>3</v>
      </c>
      <c r="N216" t="s">
        <v>344</v>
      </c>
      <c r="O216" t="s">
        <v>952</v>
      </c>
      <c r="P216" t="s">
        <v>3</v>
      </c>
      <c r="Q216" t="s">
        <v>3</v>
      </c>
      <c r="R216" t="s">
        <v>3</v>
      </c>
      <c r="S216" t="s">
        <v>954</v>
      </c>
      <c r="T216" t="s">
        <v>955</v>
      </c>
      <c r="U216" t="s">
        <v>956</v>
      </c>
    </row>
    <row r="217" spans="1:21" x14ac:dyDescent="0.25">
      <c r="A217">
        <v>591</v>
      </c>
      <c r="B217">
        <v>1</v>
      </c>
      <c r="C217" t="s">
        <v>3</v>
      </c>
      <c r="D217" t="s">
        <v>344</v>
      </c>
      <c r="E217" t="s">
        <v>952</v>
      </c>
      <c r="F217" t="s">
        <v>952</v>
      </c>
      <c r="G217" t="s">
        <v>953</v>
      </c>
      <c r="H217" t="s">
        <v>3</v>
      </c>
      <c r="I217" t="s">
        <v>953</v>
      </c>
      <c r="J217" t="s">
        <v>952</v>
      </c>
      <c r="K217" t="s">
        <v>3</v>
      </c>
      <c r="L217" t="s">
        <v>3</v>
      </c>
      <c r="M217" t="s">
        <v>3</v>
      </c>
      <c r="N217" t="s">
        <v>344</v>
      </c>
      <c r="O217" t="s">
        <v>952</v>
      </c>
      <c r="P217" t="s">
        <v>3</v>
      </c>
      <c r="Q217" t="s">
        <v>3</v>
      </c>
      <c r="R217" t="s">
        <v>3</v>
      </c>
      <c r="S217" t="s">
        <v>954</v>
      </c>
      <c r="T217" t="s">
        <v>955</v>
      </c>
      <c r="U217" t="s">
        <v>956</v>
      </c>
    </row>
    <row r="218" spans="1:21" x14ac:dyDescent="0.25">
      <c r="A218">
        <v>591</v>
      </c>
      <c r="B218">
        <v>1</v>
      </c>
      <c r="C218" t="s">
        <v>3</v>
      </c>
      <c r="D218" t="s">
        <v>344</v>
      </c>
      <c r="E218" t="s">
        <v>952</v>
      </c>
      <c r="F218" t="s">
        <v>952</v>
      </c>
      <c r="G218" t="s">
        <v>953</v>
      </c>
      <c r="H218" t="s">
        <v>3</v>
      </c>
      <c r="I218" t="s">
        <v>953</v>
      </c>
      <c r="J218" t="s">
        <v>952</v>
      </c>
      <c r="K218" t="s">
        <v>3</v>
      </c>
      <c r="L218" t="s">
        <v>3</v>
      </c>
      <c r="M218" t="s">
        <v>3</v>
      </c>
      <c r="N218" t="s">
        <v>344</v>
      </c>
      <c r="O218" t="s">
        <v>952</v>
      </c>
      <c r="P218" t="s">
        <v>3</v>
      </c>
      <c r="Q218" t="s">
        <v>3</v>
      </c>
      <c r="R218" t="s">
        <v>3</v>
      </c>
      <c r="S218" t="s">
        <v>954</v>
      </c>
      <c r="T218" t="s">
        <v>955</v>
      </c>
      <c r="U218" t="s">
        <v>956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12" spans="1:103" x14ac:dyDescent="0.25">
      <c r="F12" t="str">
        <f>Source!F12</f>
        <v>02-01-06.</v>
      </c>
      <c r="G12" t="str">
        <f>Source!G12</f>
        <v/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Феденко Ира Владимировна</cp:lastModifiedBy>
  <dcterms:created xsi:type="dcterms:W3CDTF">2026-06-15T07:56:12Z</dcterms:created>
  <dcterms:modified xsi:type="dcterms:W3CDTF">2026-06-15T08:40:59Z</dcterms:modified>
</cp:coreProperties>
</file>